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activeX/activeX1.xml" ContentType="application/vnd.ms-office.activeX+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mc:AlternateContent xmlns:mc="http://schemas.openxmlformats.org/markup-compatibility/2006">
    <mc:Choice Requires="x15">
      <x15ac:absPath xmlns:x15ac="http://schemas.microsoft.com/office/spreadsheetml/2010/11/ac" url="C:\Users\Tierf\Desktop\梦幻模拟战相关\梦幻模拟战相关\"/>
    </mc:Choice>
  </mc:AlternateContent>
  <xr:revisionPtr revIDLastSave="0" documentId="13_ncr:1_{38EF8E9E-9030-496B-A82D-871E2031E2AE}" xr6:coauthVersionLast="45" xr6:coauthVersionMax="45" xr10:uidLastSave="{00000000-0000-0000-0000-000000000000}"/>
  <bookViews>
    <workbookView xWindow="-120" yWindow="-120" windowWidth="29040" windowHeight="15840" tabRatio="672" xr2:uid="{00000000-000D-0000-FFFF-FFFF00000000}"/>
  </bookViews>
  <sheets>
    <sheet name="属性表" sheetId="4" r:id="rId1"/>
    <sheet name="属性排名" sheetId="13" r:id="rId2"/>
    <sheet name="进阶材料" sheetId="23" r:id="rId3"/>
    <sheet name="小兵属性" sheetId="28" r:id="rId4"/>
    <sheet name="兵种科技材料" sheetId="24" r:id="rId5"/>
    <sheet name="精通属性" sheetId="21" r:id="rId6"/>
    <sheet name="精通属性统计" sheetId="22" r:id="rId7"/>
    <sheet name="心之羁绊" sheetId="19" r:id="rId8"/>
    <sheet name="计算攻击次数" sheetId="27" r:id="rId9"/>
    <sheet name="伤害计算" sheetId="29" r:id="rId10"/>
    <sheet name="伤害计算 (2)" sheetId="30" r:id="rId11"/>
    <sheet name="修正值" sheetId="31" r:id="rId12"/>
    <sheet name="杂项" sheetId="11" r:id="rId13"/>
  </sheets>
  <definedNames>
    <definedName name="_xlnm._FilterDatabase" localSheetId="4" hidden="1">兵种科技材料!$A$1:$O$1776</definedName>
    <definedName name="_xlnm._FilterDatabase" localSheetId="2" hidden="1">进阶材料!$A$1:$R$1490</definedName>
    <definedName name="_xlnm._FilterDatabase" localSheetId="5" hidden="1">精通属性!$A$1:$O$194</definedName>
    <definedName name="_xlnm._FilterDatabase" localSheetId="6" hidden="1">精通属性统计!#REF!</definedName>
    <definedName name="_xlnm._FilterDatabase" localSheetId="9" hidden="1">伤害计算!$A$2:$CS$121</definedName>
    <definedName name="_xlnm._FilterDatabase" localSheetId="10" hidden="1">'伤害计算 (2)'!$A$2:$CS$120</definedName>
    <definedName name="_xlnm._FilterDatabase" localSheetId="0" hidden="1">属性表!$A$1:$AP$158</definedName>
    <definedName name="_xlnm._FilterDatabase" localSheetId="3" hidden="1">小兵属性!$A$1:$AO$67</definedName>
    <definedName name="_xlnm._FilterDatabase" localSheetId="7" hidden="1">心之羁绊!$A$1:$BO$108</definedName>
    <definedName name="_xlnm._FilterDatabase" localSheetId="12" hidden="1">杂项!$A$1:$M$289</definedName>
  </definedNames>
  <calcPr calcId="191029"/>
  <pivotCaches>
    <pivotCache cacheId="0" r:id="rId14"/>
  </pivotCaches>
</workbook>
</file>

<file path=xl/calcChain.xml><?xml version="1.0" encoding="utf-8"?>
<calcChain xmlns="http://schemas.openxmlformats.org/spreadsheetml/2006/main">
  <c r="E2" i="19" l="1"/>
  <c r="E3" i="19"/>
  <c r="E20" i="19"/>
  <c r="CO120" i="30" l="1"/>
  <c r="CJ120" i="30"/>
  <c r="CC120" i="30"/>
  <c r="BH120" i="30"/>
  <c r="BG120" i="30"/>
  <c r="BF120" i="30"/>
  <c r="BE120" i="30"/>
  <c r="BD120" i="30"/>
  <c r="AF120" i="30"/>
  <c r="AE120" i="30"/>
  <c r="AD120" i="30"/>
  <c r="AC120" i="30"/>
  <c r="CB120" i="30" s="1"/>
  <c r="AB120" i="30"/>
  <c r="CA120" i="30" s="1"/>
  <c r="AA120" i="30"/>
  <c r="CE120" i="30" s="1"/>
  <c r="Z120" i="30"/>
  <c r="Y120" i="30"/>
  <c r="X120" i="30"/>
  <c r="W120" i="30"/>
  <c r="V120" i="30"/>
  <c r="U120" i="30"/>
  <c r="T120" i="30"/>
  <c r="S120" i="30"/>
  <c r="R120" i="30"/>
  <c r="CO119" i="30"/>
  <c r="CJ119" i="30"/>
  <c r="CE119" i="30"/>
  <c r="BH119" i="30"/>
  <c r="BG119" i="30"/>
  <c r="BF119" i="30"/>
  <c r="BE119" i="30"/>
  <c r="BD119" i="30"/>
  <c r="AF119" i="30"/>
  <c r="AE119" i="30"/>
  <c r="AD119" i="30"/>
  <c r="CC119" i="30" s="1"/>
  <c r="AC119" i="30"/>
  <c r="CB119" i="30" s="1"/>
  <c r="AB119" i="30"/>
  <c r="CA119" i="30" s="1"/>
  <c r="AA119" i="30"/>
  <c r="Z119" i="30"/>
  <c r="Y119" i="30"/>
  <c r="X119" i="30"/>
  <c r="W119" i="30"/>
  <c r="V119" i="30"/>
  <c r="U119" i="30"/>
  <c r="T119" i="30"/>
  <c r="S119" i="30"/>
  <c r="R119" i="30"/>
  <c r="CO118" i="30"/>
  <c r="CJ118" i="30"/>
  <c r="BH118" i="30"/>
  <c r="BG118" i="30"/>
  <c r="BF118" i="30"/>
  <c r="BE118" i="30"/>
  <c r="BD118" i="30"/>
  <c r="AF118" i="30"/>
  <c r="AE118" i="30"/>
  <c r="AD118" i="30"/>
  <c r="CC118" i="30" s="1"/>
  <c r="AC118" i="30"/>
  <c r="CB118" i="30" s="1"/>
  <c r="AB118" i="30"/>
  <c r="CA118" i="30" s="1"/>
  <c r="AA118" i="30"/>
  <c r="CE118" i="30" s="1"/>
  <c r="Z118" i="30"/>
  <c r="Y118" i="30"/>
  <c r="X118" i="30"/>
  <c r="W118" i="30"/>
  <c r="V118" i="30"/>
  <c r="U118" i="30"/>
  <c r="T118" i="30"/>
  <c r="S118" i="30"/>
  <c r="R118" i="30"/>
  <c r="CO117" i="30"/>
  <c r="CJ117" i="30"/>
  <c r="CB117" i="30"/>
  <c r="BH117" i="30"/>
  <c r="BG117" i="30"/>
  <c r="BF117" i="30"/>
  <c r="BE117" i="30"/>
  <c r="BD117" i="30"/>
  <c r="AF117" i="30"/>
  <c r="AE117" i="30"/>
  <c r="AD117" i="30"/>
  <c r="CC117" i="30" s="1"/>
  <c r="AC117" i="30"/>
  <c r="AB117" i="30"/>
  <c r="CA117" i="30" s="1"/>
  <c r="AA117" i="30"/>
  <c r="CE117" i="30" s="1"/>
  <c r="Z117" i="30"/>
  <c r="Y117" i="30"/>
  <c r="X117" i="30"/>
  <c r="W117" i="30"/>
  <c r="V117" i="30"/>
  <c r="U117" i="30"/>
  <c r="T117" i="30"/>
  <c r="S117" i="30"/>
  <c r="R117" i="30"/>
  <c r="CO116" i="30"/>
  <c r="CJ116" i="30"/>
  <c r="CC116" i="30"/>
  <c r="BH116" i="30"/>
  <c r="BG116" i="30"/>
  <c r="BF116" i="30"/>
  <c r="BE116" i="30"/>
  <c r="BD116" i="30"/>
  <c r="AF116" i="30"/>
  <c r="AE116" i="30"/>
  <c r="AD116" i="30"/>
  <c r="AC116" i="30"/>
  <c r="CB116" i="30" s="1"/>
  <c r="AB116" i="30"/>
  <c r="CA116" i="30" s="1"/>
  <c r="AA116" i="30"/>
  <c r="CE116" i="30" s="1"/>
  <c r="Z116" i="30"/>
  <c r="Y116" i="30"/>
  <c r="X116" i="30"/>
  <c r="W116" i="30"/>
  <c r="V116" i="30"/>
  <c r="U116" i="30"/>
  <c r="T116" i="30"/>
  <c r="S116" i="30"/>
  <c r="R116" i="30"/>
  <c r="CO115" i="30"/>
  <c r="CJ115" i="30"/>
  <c r="CE115" i="30"/>
  <c r="BH115" i="30"/>
  <c r="BG115" i="30"/>
  <c r="BF115" i="30"/>
  <c r="BE115" i="30"/>
  <c r="BD115" i="30"/>
  <c r="AF115" i="30"/>
  <c r="AE115" i="30"/>
  <c r="AD115" i="30"/>
  <c r="CC115" i="30" s="1"/>
  <c r="AC115" i="30"/>
  <c r="CB115" i="30" s="1"/>
  <c r="AB115" i="30"/>
  <c r="CA115" i="30" s="1"/>
  <c r="AA115" i="30"/>
  <c r="Z115" i="30"/>
  <c r="Y115" i="30"/>
  <c r="X115" i="30"/>
  <c r="W115" i="30"/>
  <c r="V115" i="30"/>
  <c r="U115" i="30"/>
  <c r="T115" i="30"/>
  <c r="S115" i="30"/>
  <c r="R115" i="30"/>
  <c r="CO114" i="30"/>
  <c r="CJ114" i="30"/>
  <c r="CA114" i="30"/>
  <c r="BH114" i="30"/>
  <c r="BG114" i="30"/>
  <c r="BF114" i="30"/>
  <c r="BE114" i="30"/>
  <c r="BD114" i="30"/>
  <c r="AF114" i="30"/>
  <c r="AE114" i="30"/>
  <c r="AD114" i="30"/>
  <c r="CC114" i="30" s="1"/>
  <c r="AC114" i="30"/>
  <c r="CB114" i="30" s="1"/>
  <c r="AB114" i="30"/>
  <c r="AA114" i="30"/>
  <c r="CE114" i="30" s="1"/>
  <c r="Z114" i="30"/>
  <c r="Y114" i="30"/>
  <c r="X114" i="30"/>
  <c r="W114" i="30"/>
  <c r="V114" i="30"/>
  <c r="U114" i="30"/>
  <c r="T114" i="30"/>
  <c r="S114" i="30"/>
  <c r="R114" i="30"/>
  <c r="CO113" i="30"/>
  <c r="CJ113" i="30"/>
  <c r="CB113" i="30"/>
  <c r="BH113" i="30"/>
  <c r="BG113" i="30"/>
  <c r="BF113" i="30"/>
  <c r="BE113" i="30"/>
  <c r="BD113" i="30"/>
  <c r="AF113" i="30"/>
  <c r="AE113" i="30"/>
  <c r="AD113" i="30"/>
  <c r="CC113" i="30" s="1"/>
  <c r="AC113" i="30"/>
  <c r="AB113" i="30"/>
  <c r="CA113" i="30" s="1"/>
  <c r="AA113" i="30"/>
  <c r="CE113" i="30" s="1"/>
  <c r="Z113" i="30"/>
  <c r="Y113" i="30"/>
  <c r="X113" i="30"/>
  <c r="W113" i="30"/>
  <c r="V113" i="30"/>
  <c r="U113" i="30"/>
  <c r="T113" i="30"/>
  <c r="S113" i="30"/>
  <c r="R113" i="30"/>
  <c r="CO112" i="30"/>
  <c r="CJ112" i="30"/>
  <c r="CC112" i="30"/>
  <c r="BH112" i="30"/>
  <c r="BG112" i="30"/>
  <c r="BF112" i="30"/>
  <c r="BE112" i="30"/>
  <c r="BD112" i="30"/>
  <c r="AF112" i="30"/>
  <c r="AE112" i="30"/>
  <c r="AD112" i="30"/>
  <c r="AC112" i="30"/>
  <c r="CB112" i="30" s="1"/>
  <c r="AB112" i="30"/>
  <c r="CA112" i="30" s="1"/>
  <c r="AA112" i="30"/>
  <c r="CE112" i="30" s="1"/>
  <c r="Z112" i="30"/>
  <c r="Y112" i="30"/>
  <c r="X112" i="30"/>
  <c r="W112" i="30"/>
  <c r="V112" i="30"/>
  <c r="U112" i="30"/>
  <c r="T112" i="30"/>
  <c r="S112" i="30"/>
  <c r="R112" i="30"/>
  <c r="CO111" i="30"/>
  <c r="CJ111" i="30"/>
  <c r="CE111" i="30"/>
  <c r="BH111" i="30"/>
  <c r="BG111" i="30"/>
  <c r="BF111" i="30"/>
  <c r="BE111" i="30"/>
  <c r="BD111" i="30"/>
  <c r="AF111" i="30"/>
  <c r="AE111" i="30"/>
  <c r="AD111" i="30"/>
  <c r="CC111" i="30" s="1"/>
  <c r="AC111" i="30"/>
  <c r="CB111" i="30" s="1"/>
  <c r="AB111" i="30"/>
  <c r="CA111" i="30" s="1"/>
  <c r="AA111" i="30"/>
  <c r="Z111" i="30"/>
  <c r="Y111" i="30"/>
  <c r="X111" i="30"/>
  <c r="W111" i="30"/>
  <c r="V111" i="30"/>
  <c r="U111" i="30"/>
  <c r="T111" i="30"/>
  <c r="S111" i="30"/>
  <c r="R111" i="30"/>
  <c r="CO110" i="30"/>
  <c r="CJ110" i="30"/>
  <c r="CA110" i="30"/>
  <c r="BH110" i="30"/>
  <c r="BG110" i="30"/>
  <c r="BF110" i="30"/>
  <c r="BE110" i="30"/>
  <c r="BD110" i="30"/>
  <c r="AF110" i="30"/>
  <c r="AE110" i="30"/>
  <c r="AD110" i="30"/>
  <c r="CC110" i="30" s="1"/>
  <c r="AC110" i="30"/>
  <c r="CB110" i="30" s="1"/>
  <c r="AB110" i="30"/>
  <c r="AA110" i="30"/>
  <c r="CE110" i="30" s="1"/>
  <c r="Z110" i="30"/>
  <c r="Y110" i="30"/>
  <c r="X110" i="30"/>
  <c r="W110" i="30"/>
  <c r="V110" i="30"/>
  <c r="U110" i="30"/>
  <c r="T110" i="30"/>
  <c r="S110" i="30"/>
  <c r="R110" i="30"/>
  <c r="CO109" i="30"/>
  <c r="CJ109" i="30"/>
  <c r="CB109" i="30"/>
  <c r="BH109" i="30"/>
  <c r="BG109" i="30"/>
  <c r="BF109" i="30"/>
  <c r="BE109" i="30"/>
  <c r="BD109" i="30"/>
  <c r="AF109" i="30"/>
  <c r="AE109" i="30"/>
  <c r="AD109" i="30"/>
  <c r="CC109" i="30" s="1"/>
  <c r="AC109" i="30"/>
  <c r="AB109" i="30"/>
  <c r="CA109" i="30" s="1"/>
  <c r="AA109" i="30"/>
  <c r="CE109" i="30" s="1"/>
  <c r="Z109" i="30"/>
  <c r="Y109" i="30"/>
  <c r="X109" i="30"/>
  <c r="W109" i="30"/>
  <c r="V109" i="30"/>
  <c r="U109" i="30"/>
  <c r="T109" i="30"/>
  <c r="S109" i="30"/>
  <c r="R109" i="30"/>
  <c r="CQ108" i="30"/>
  <c r="CO108" i="30"/>
  <c r="CJ108" i="30"/>
  <c r="CE108" i="30"/>
  <c r="BH108" i="30"/>
  <c r="BG108" i="30"/>
  <c r="BF108" i="30"/>
  <c r="BE108" i="30"/>
  <c r="BD108" i="30"/>
  <c r="AF108" i="30"/>
  <c r="AE108" i="30"/>
  <c r="AD108" i="30"/>
  <c r="CC108" i="30" s="1"/>
  <c r="AC108" i="30"/>
  <c r="CB108" i="30" s="1"/>
  <c r="AB108" i="30"/>
  <c r="CA108" i="30" s="1"/>
  <c r="AA108" i="30"/>
  <c r="Z108" i="30"/>
  <c r="Y108" i="30"/>
  <c r="X108" i="30"/>
  <c r="W108" i="30"/>
  <c r="V108" i="30"/>
  <c r="U108" i="30"/>
  <c r="T108" i="30"/>
  <c r="S108" i="30"/>
  <c r="R108" i="30"/>
  <c r="CQ107" i="30"/>
  <c r="CO107" i="30"/>
  <c r="CJ107" i="30"/>
  <c r="CB107" i="30"/>
  <c r="CA107" i="30"/>
  <c r="BH107" i="30"/>
  <c r="BG107" i="30"/>
  <c r="BF107" i="30"/>
  <c r="BE107" i="30"/>
  <c r="BD107" i="30"/>
  <c r="AF107" i="30"/>
  <c r="AE107" i="30"/>
  <c r="AD107" i="30"/>
  <c r="CC107" i="30" s="1"/>
  <c r="AC107" i="30"/>
  <c r="AB107" i="30"/>
  <c r="AA107" i="30"/>
  <c r="CE107" i="30" s="1"/>
  <c r="Z107" i="30"/>
  <c r="Y107" i="30"/>
  <c r="X107" i="30"/>
  <c r="W107" i="30"/>
  <c r="V107" i="30"/>
  <c r="U107" i="30"/>
  <c r="T107" i="30"/>
  <c r="S107" i="30"/>
  <c r="R107" i="30"/>
  <c r="CO106" i="30"/>
  <c r="CJ106" i="30"/>
  <c r="CC106" i="30"/>
  <c r="CB106" i="30"/>
  <c r="BH106" i="30"/>
  <c r="BG106" i="30"/>
  <c r="BF106" i="30"/>
  <c r="BE106" i="30"/>
  <c r="BD106" i="30"/>
  <c r="AF106" i="30"/>
  <c r="AE106" i="30"/>
  <c r="AD106" i="30"/>
  <c r="AC106" i="30"/>
  <c r="AB106" i="30"/>
  <c r="CA106" i="30" s="1"/>
  <c r="AA106" i="30"/>
  <c r="CE106" i="30" s="1"/>
  <c r="Z106" i="30"/>
  <c r="Y106" i="30"/>
  <c r="X106" i="30"/>
  <c r="W106" i="30"/>
  <c r="V106" i="30"/>
  <c r="U106" i="30"/>
  <c r="T106" i="30"/>
  <c r="S106" i="30"/>
  <c r="R106" i="30"/>
  <c r="CO105" i="30"/>
  <c r="CJ105" i="30"/>
  <c r="CE105" i="30"/>
  <c r="BH105" i="30"/>
  <c r="BG105" i="30"/>
  <c r="BF105" i="30"/>
  <c r="BE105" i="30"/>
  <c r="BD105" i="30"/>
  <c r="AF105" i="30"/>
  <c r="AE105" i="30"/>
  <c r="AD105" i="30"/>
  <c r="CC105" i="30" s="1"/>
  <c r="AC105" i="30"/>
  <c r="CB105" i="30" s="1"/>
  <c r="AB105" i="30"/>
  <c r="CA105" i="30" s="1"/>
  <c r="AA105" i="30"/>
  <c r="Z105" i="30"/>
  <c r="Y105" i="30"/>
  <c r="X105" i="30"/>
  <c r="W105" i="30"/>
  <c r="V105" i="30"/>
  <c r="U105" i="30"/>
  <c r="T105" i="30"/>
  <c r="S105" i="30"/>
  <c r="R105" i="30"/>
  <c r="CO104" i="30"/>
  <c r="CJ104" i="30"/>
  <c r="CA104" i="30"/>
  <c r="BH104" i="30"/>
  <c r="BG104" i="30"/>
  <c r="BF104" i="30"/>
  <c r="BE104" i="30"/>
  <c r="BD104" i="30"/>
  <c r="AF104" i="30"/>
  <c r="AE104" i="30"/>
  <c r="AD104" i="30"/>
  <c r="CC104" i="30" s="1"/>
  <c r="AC104" i="30"/>
  <c r="CB104" i="30" s="1"/>
  <c r="AB104" i="30"/>
  <c r="AA104" i="30"/>
  <c r="CE104" i="30" s="1"/>
  <c r="Z104" i="30"/>
  <c r="Y104" i="30"/>
  <c r="X104" i="30"/>
  <c r="W104" i="30"/>
  <c r="V104" i="30"/>
  <c r="U104" i="30"/>
  <c r="T104" i="30"/>
  <c r="S104" i="30"/>
  <c r="R104" i="30"/>
  <c r="CO103" i="30"/>
  <c r="CJ103" i="30"/>
  <c r="CB103" i="30"/>
  <c r="CA103" i="30"/>
  <c r="BH103" i="30"/>
  <c r="BG103" i="30"/>
  <c r="BF103" i="30"/>
  <c r="BE103" i="30"/>
  <c r="BD103" i="30"/>
  <c r="AF103" i="30"/>
  <c r="AE103" i="30"/>
  <c r="AD103" i="30"/>
  <c r="CC103" i="30" s="1"/>
  <c r="AC103" i="30"/>
  <c r="AB103" i="30"/>
  <c r="AA103" i="30"/>
  <c r="CE103" i="30" s="1"/>
  <c r="Z103" i="30"/>
  <c r="Y103" i="30"/>
  <c r="X103" i="30"/>
  <c r="W103" i="30"/>
  <c r="V103" i="30"/>
  <c r="U103" i="30"/>
  <c r="T103" i="30"/>
  <c r="S103" i="30"/>
  <c r="R103" i="30"/>
  <c r="CO102" i="30"/>
  <c r="CJ102" i="30"/>
  <c r="CC102" i="30"/>
  <c r="CB102" i="30"/>
  <c r="BH102" i="30"/>
  <c r="BG102" i="30"/>
  <c r="BF102" i="30"/>
  <c r="BE102" i="30"/>
  <c r="BD102" i="30"/>
  <c r="AF102" i="30"/>
  <c r="AE102" i="30"/>
  <c r="AD102" i="30"/>
  <c r="AC102" i="30"/>
  <c r="AB102" i="30"/>
  <c r="CA102" i="30" s="1"/>
  <c r="AA102" i="30"/>
  <c r="CE102" i="30" s="1"/>
  <c r="Z102" i="30"/>
  <c r="Y102" i="30"/>
  <c r="X102" i="30"/>
  <c r="W102" i="30"/>
  <c r="V102" i="30"/>
  <c r="U102" i="30"/>
  <c r="T102" i="30"/>
  <c r="S102" i="30"/>
  <c r="R102" i="30"/>
  <c r="CO101" i="30"/>
  <c r="CJ101" i="30"/>
  <c r="CE101" i="30"/>
  <c r="CC101" i="30"/>
  <c r="BH101" i="30"/>
  <c r="BG101" i="30"/>
  <c r="BF101" i="30"/>
  <c r="BE101" i="30"/>
  <c r="BD101" i="30"/>
  <c r="AF101" i="30"/>
  <c r="AE101" i="30"/>
  <c r="AD101" i="30"/>
  <c r="AC101" i="30"/>
  <c r="CB101" i="30" s="1"/>
  <c r="AB101" i="30"/>
  <c r="CA101" i="30" s="1"/>
  <c r="AA101" i="30"/>
  <c r="Z101" i="30"/>
  <c r="Y101" i="30"/>
  <c r="X101" i="30"/>
  <c r="W101" i="30"/>
  <c r="V101" i="30"/>
  <c r="U101" i="30"/>
  <c r="T101" i="30"/>
  <c r="S101" i="30"/>
  <c r="R101" i="30"/>
  <c r="CO100" i="30"/>
  <c r="CJ100" i="30"/>
  <c r="CA100" i="30"/>
  <c r="BH100" i="30"/>
  <c r="BG100" i="30"/>
  <c r="BF100" i="30"/>
  <c r="BE100" i="30"/>
  <c r="BD100" i="30"/>
  <c r="AF100" i="30"/>
  <c r="AE100" i="30"/>
  <c r="AD100" i="30"/>
  <c r="CC100" i="30" s="1"/>
  <c r="AC100" i="30"/>
  <c r="CB100" i="30" s="1"/>
  <c r="AB100" i="30"/>
  <c r="AA100" i="30"/>
  <c r="CE100" i="30" s="1"/>
  <c r="Z100" i="30"/>
  <c r="Y100" i="30"/>
  <c r="X100" i="30"/>
  <c r="W100" i="30"/>
  <c r="V100" i="30"/>
  <c r="U100" i="30"/>
  <c r="T100" i="30"/>
  <c r="S100" i="30"/>
  <c r="R100" i="30"/>
  <c r="CO99" i="30"/>
  <c r="CJ99" i="30"/>
  <c r="BH99" i="30"/>
  <c r="BG99" i="30"/>
  <c r="BF99" i="30"/>
  <c r="BE99" i="30"/>
  <c r="BD99" i="30"/>
  <c r="AF99" i="30"/>
  <c r="AE99" i="30"/>
  <c r="AD99" i="30"/>
  <c r="CC99" i="30" s="1"/>
  <c r="AC99" i="30"/>
  <c r="CB99" i="30" s="1"/>
  <c r="AB99" i="30"/>
  <c r="CA99" i="30" s="1"/>
  <c r="AA99" i="30"/>
  <c r="CE99" i="30" s="1"/>
  <c r="Z99" i="30"/>
  <c r="Y99" i="30"/>
  <c r="X99" i="30"/>
  <c r="W99" i="30"/>
  <c r="V99" i="30"/>
  <c r="U99" i="30"/>
  <c r="T99" i="30"/>
  <c r="S99" i="30"/>
  <c r="R99" i="30"/>
  <c r="CO98" i="30"/>
  <c r="CJ98" i="30"/>
  <c r="CA98" i="30"/>
  <c r="BH98" i="30"/>
  <c r="BG98" i="30"/>
  <c r="BF98" i="30"/>
  <c r="BE98" i="30"/>
  <c r="BD98" i="30"/>
  <c r="AF98" i="30"/>
  <c r="AE98" i="30"/>
  <c r="AD98" i="30"/>
  <c r="CC98" i="30" s="1"/>
  <c r="AC98" i="30"/>
  <c r="CB98" i="30" s="1"/>
  <c r="AB98" i="30"/>
  <c r="AA98" i="30"/>
  <c r="CE98" i="30" s="1"/>
  <c r="Z98" i="30"/>
  <c r="Y98" i="30"/>
  <c r="X98" i="30"/>
  <c r="W98" i="30"/>
  <c r="V98" i="30"/>
  <c r="U98" i="30"/>
  <c r="T98" i="30"/>
  <c r="S98" i="30"/>
  <c r="R98" i="30"/>
  <c r="CO97" i="30"/>
  <c r="CJ97" i="30"/>
  <c r="BH97" i="30"/>
  <c r="BG97" i="30"/>
  <c r="BF97" i="30"/>
  <c r="BE97" i="30"/>
  <c r="BD97" i="30"/>
  <c r="AF97" i="30"/>
  <c r="AE97" i="30"/>
  <c r="AD97" i="30"/>
  <c r="CC97" i="30" s="1"/>
  <c r="AC97" i="30"/>
  <c r="CB97" i="30" s="1"/>
  <c r="AB97" i="30"/>
  <c r="CA97" i="30" s="1"/>
  <c r="AA97" i="30"/>
  <c r="CE97" i="30" s="1"/>
  <c r="Z97" i="30"/>
  <c r="Y97" i="30"/>
  <c r="X97" i="30"/>
  <c r="W97" i="30"/>
  <c r="V97" i="30"/>
  <c r="U97" i="30"/>
  <c r="T97" i="30"/>
  <c r="S97" i="30"/>
  <c r="R97" i="30"/>
  <c r="CO96" i="30"/>
  <c r="CJ96" i="30"/>
  <c r="BH96" i="30"/>
  <c r="BG96" i="30"/>
  <c r="BF96" i="30"/>
  <c r="BE96" i="30"/>
  <c r="BD96" i="30"/>
  <c r="AF96" i="30"/>
  <c r="AE96" i="30"/>
  <c r="AD96" i="30"/>
  <c r="CC96" i="30" s="1"/>
  <c r="AC96" i="30"/>
  <c r="CB96" i="30" s="1"/>
  <c r="AB96" i="30"/>
  <c r="CA96" i="30" s="1"/>
  <c r="AA96" i="30"/>
  <c r="CE96" i="30" s="1"/>
  <c r="Z96" i="30"/>
  <c r="Y96" i="30"/>
  <c r="X96" i="30"/>
  <c r="W96" i="30"/>
  <c r="V96" i="30"/>
  <c r="U96" i="30"/>
  <c r="T96" i="30"/>
  <c r="S96" i="30"/>
  <c r="R96" i="30"/>
  <c r="CO95" i="30"/>
  <c r="CJ95" i="30"/>
  <c r="BH95" i="30"/>
  <c r="BG95" i="30"/>
  <c r="BF95" i="30"/>
  <c r="BE95" i="30"/>
  <c r="BD95" i="30"/>
  <c r="AF95" i="30"/>
  <c r="AE95" i="30"/>
  <c r="AD95" i="30"/>
  <c r="CC95" i="30" s="1"/>
  <c r="AC95" i="30"/>
  <c r="CB95" i="30" s="1"/>
  <c r="AB95" i="30"/>
  <c r="CA95" i="30" s="1"/>
  <c r="AA95" i="30"/>
  <c r="CE95" i="30" s="1"/>
  <c r="Z95" i="30"/>
  <c r="Y95" i="30"/>
  <c r="X95" i="30"/>
  <c r="W95" i="30"/>
  <c r="V95" i="30"/>
  <c r="U95" i="30"/>
  <c r="T95" i="30"/>
  <c r="S95" i="30"/>
  <c r="R95" i="30"/>
  <c r="CO94" i="30"/>
  <c r="CJ94" i="30"/>
  <c r="CA94" i="30"/>
  <c r="BH94" i="30"/>
  <c r="BG94" i="30"/>
  <c r="BF94" i="30"/>
  <c r="BE94" i="30"/>
  <c r="BD94" i="30"/>
  <c r="AF94" i="30"/>
  <c r="AE94" i="30"/>
  <c r="AD94" i="30"/>
  <c r="CC94" i="30" s="1"/>
  <c r="AC94" i="30"/>
  <c r="CB94" i="30" s="1"/>
  <c r="AB94" i="30"/>
  <c r="AA94" i="30"/>
  <c r="CE94" i="30" s="1"/>
  <c r="Z94" i="30"/>
  <c r="Y94" i="30"/>
  <c r="X94" i="30"/>
  <c r="W94" i="30"/>
  <c r="V94" i="30"/>
  <c r="U94" i="30"/>
  <c r="T94" i="30"/>
  <c r="S94" i="30"/>
  <c r="R94" i="30"/>
  <c r="CO93" i="30"/>
  <c r="CJ93" i="30"/>
  <c r="BH93" i="30"/>
  <c r="BG93" i="30"/>
  <c r="BF93" i="30"/>
  <c r="BE93" i="30"/>
  <c r="BD93" i="30"/>
  <c r="AF93" i="30"/>
  <c r="AE93" i="30"/>
  <c r="AD93" i="30"/>
  <c r="CC93" i="30" s="1"/>
  <c r="AC93" i="30"/>
  <c r="CB93" i="30" s="1"/>
  <c r="AB93" i="30"/>
  <c r="CA93" i="30" s="1"/>
  <c r="AA93" i="30"/>
  <c r="CE93" i="30" s="1"/>
  <c r="Z93" i="30"/>
  <c r="Y93" i="30"/>
  <c r="X93" i="30"/>
  <c r="W93" i="30"/>
  <c r="V93" i="30"/>
  <c r="U93" i="30"/>
  <c r="T93" i="30"/>
  <c r="S93" i="30"/>
  <c r="R93" i="30"/>
  <c r="CO92" i="30"/>
  <c r="CJ92" i="30"/>
  <c r="CC92" i="30"/>
  <c r="BH92" i="30"/>
  <c r="BG92" i="30"/>
  <c r="BF92" i="30"/>
  <c r="BE92" i="30"/>
  <c r="BD92" i="30"/>
  <c r="AF92" i="30"/>
  <c r="AE92" i="30"/>
  <c r="AD92" i="30"/>
  <c r="AC92" i="30"/>
  <c r="CB92" i="30" s="1"/>
  <c r="AB92" i="30"/>
  <c r="CA92" i="30" s="1"/>
  <c r="AA92" i="30"/>
  <c r="CE92" i="30" s="1"/>
  <c r="Z92" i="30"/>
  <c r="Y92" i="30"/>
  <c r="X92" i="30"/>
  <c r="W92" i="30"/>
  <c r="V92" i="30"/>
  <c r="U92" i="30"/>
  <c r="T92" i="30"/>
  <c r="S92" i="30"/>
  <c r="R92" i="30"/>
  <c r="CO91" i="30"/>
  <c r="CJ91" i="30"/>
  <c r="BH91" i="30"/>
  <c r="BG91" i="30"/>
  <c r="BF91" i="30"/>
  <c r="BE91" i="30"/>
  <c r="BD91" i="30"/>
  <c r="AF91" i="30"/>
  <c r="AE91" i="30"/>
  <c r="AD91" i="30"/>
  <c r="CC91" i="30" s="1"/>
  <c r="AC91" i="30"/>
  <c r="CB91" i="30" s="1"/>
  <c r="AB91" i="30"/>
  <c r="CA91" i="30" s="1"/>
  <c r="AA91" i="30"/>
  <c r="CE91" i="30" s="1"/>
  <c r="Z91" i="30"/>
  <c r="Y91" i="30"/>
  <c r="X91" i="30"/>
  <c r="W91" i="30"/>
  <c r="V91" i="30"/>
  <c r="U91" i="30"/>
  <c r="T91" i="30"/>
  <c r="S91" i="30"/>
  <c r="R91" i="30"/>
  <c r="CO90" i="30"/>
  <c r="CJ90" i="30"/>
  <c r="CC90" i="30"/>
  <c r="BH90" i="30"/>
  <c r="BG90" i="30"/>
  <c r="BF90" i="30"/>
  <c r="BE90" i="30"/>
  <c r="BD90" i="30"/>
  <c r="AF90" i="30"/>
  <c r="AE90" i="30"/>
  <c r="AD90" i="30"/>
  <c r="AC90" i="30"/>
  <c r="CB90" i="30" s="1"/>
  <c r="AB90" i="30"/>
  <c r="CA90" i="30" s="1"/>
  <c r="AA90" i="30"/>
  <c r="CE90" i="30" s="1"/>
  <c r="Z90" i="30"/>
  <c r="Y90" i="30"/>
  <c r="X90" i="30"/>
  <c r="W90" i="30"/>
  <c r="V90" i="30"/>
  <c r="U90" i="30"/>
  <c r="T90" i="30"/>
  <c r="S90" i="30"/>
  <c r="R90" i="30"/>
  <c r="CO89" i="30"/>
  <c r="CJ89" i="30"/>
  <c r="CC89" i="30"/>
  <c r="BH89" i="30"/>
  <c r="BG89" i="30"/>
  <c r="BF89" i="30"/>
  <c r="BE89" i="30"/>
  <c r="BD89" i="30"/>
  <c r="AF89" i="30"/>
  <c r="AE89" i="30"/>
  <c r="AD89" i="30"/>
  <c r="AC89" i="30"/>
  <c r="CB89" i="30" s="1"/>
  <c r="AB89" i="30"/>
  <c r="CA89" i="30" s="1"/>
  <c r="AA89" i="30"/>
  <c r="CE89" i="30" s="1"/>
  <c r="Z89" i="30"/>
  <c r="Y89" i="30"/>
  <c r="X89" i="30"/>
  <c r="W89" i="30"/>
  <c r="V89" i="30"/>
  <c r="U89" i="30"/>
  <c r="T89" i="30"/>
  <c r="S89" i="30"/>
  <c r="R89" i="30"/>
  <c r="CO88" i="30"/>
  <c r="CJ88" i="30"/>
  <c r="BH88" i="30"/>
  <c r="BG88" i="30"/>
  <c r="BF88" i="30"/>
  <c r="BE88" i="30"/>
  <c r="BD88" i="30"/>
  <c r="AF88" i="30"/>
  <c r="AE88" i="30"/>
  <c r="AD88" i="30"/>
  <c r="CC88" i="30" s="1"/>
  <c r="AC88" i="30"/>
  <c r="CB88" i="30" s="1"/>
  <c r="AB88" i="30"/>
  <c r="CA88" i="30" s="1"/>
  <c r="AA88" i="30"/>
  <c r="CE88" i="30" s="1"/>
  <c r="Z88" i="30"/>
  <c r="Y88" i="30"/>
  <c r="X88" i="30"/>
  <c r="W88" i="30"/>
  <c r="V88" i="30"/>
  <c r="U88" i="30"/>
  <c r="T88" i="30"/>
  <c r="S88" i="30"/>
  <c r="R88" i="30"/>
  <c r="CO87" i="30"/>
  <c r="CJ87" i="30"/>
  <c r="BH87" i="30"/>
  <c r="BG87" i="30"/>
  <c r="BF87" i="30"/>
  <c r="BE87" i="30"/>
  <c r="BD87" i="30"/>
  <c r="AF87" i="30"/>
  <c r="AE87" i="30"/>
  <c r="AD87" i="30"/>
  <c r="CC87" i="30" s="1"/>
  <c r="AC87" i="30"/>
  <c r="CB87" i="30" s="1"/>
  <c r="AB87" i="30"/>
  <c r="CA87" i="30" s="1"/>
  <c r="AA87" i="30"/>
  <c r="CE87" i="30" s="1"/>
  <c r="Z87" i="30"/>
  <c r="Y87" i="30"/>
  <c r="X87" i="30"/>
  <c r="W87" i="30"/>
  <c r="V87" i="30"/>
  <c r="U87" i="30"/>
  <c r="T87" i="30"/>
  <c r="S87" i="30"/>
  <c r="R87" i="30"/>
  <c r="CO86" i="30"/>
  <c r="CJ86" i="30"/>
  <c r="BH86" i="30"/>
  <c r="BG86" i="30"/>
  <c r="BF86" i="30"/>
  <c r="BE86" i="30"/>
  <c r="BD86" i="30"/>
  <c r="AF86" i="30"/>
  <c r="AE86" i="30"/>
  <c r="AD86" i="30"/>
  <c r="CC86" i="30" s="1"/>
  <c r="AC86" i="30"/>
  <c r="CB86" i="30" s="1"/>
  <c r="AB86" i="30"/>
  <c r="CA86" i="30" s="1"/>
  <c r="AA86" i="30"/>
  <c r="CE86" i="30" s="1"/>
  <c r="Z86" i="30"/>
  <c r="Y86" i="30"/>
  <c r="X86" i="30"/>
  <c r="W86" i="30"/>
  <c r="V86" i="30"/>
  <c r="U86" i="30"/>
  <c r="T86" i="30"/>
  <c r="S86" i="30"/>
  <c r="R86" i="30"/>
  <c r="CO85" i="30"/>
  <c r="CJ85" i="30"/>
  <c r="BH85" i="30"/>
  <c r="BG85" i="30"/>
  <c r="BF85" i="30"/>
  <c r="BE85" i="30"/>
  <c r="BD85" i="30"/>
  <c r="AF85" i="30"/>
  <c r="AE85" i="30"/>
  <c r="AD85" i="30"/>
  <c r="CC85" i="30" s="1"/>
  <c r="AC85" i="30"/>
  <c r="CB85" i="30" s="1"/>
  <c r="AB85" i="30"/>
  <c r="CA85" i="30" s="1"/>
  <c r="AA85" i="30"/>
  <c r="CE85" i="30" s="1"/>
  <c r="Z85" i="30"/>
  <c r="Y85" i="30"/>
  <c r="X85" i="30"/>
  <c r="W85" i="30"/>
  <c r="V85" i="30"/>
  <c r="U85" i="30"/>
  <c r="T85" i="30"/>
  <c r="S85" i="30"/>
  <c r="R85" i="30"/>
  <c r="CO84" i="30"/>
  <c r="CJ84" i="30"/>
  <c r="BH84" i="30"/>
  <c r="BG84" i="30"/>
  <c r="BF84" i="30"/>
  <c r="BE84" i="30"/>
  <c r="BD84" i="30"/>
  <c r="AF84" i="30"/>
  <c r="AE84" i="30"/>
  <c r="AD84" i="30"/>
  <c r="CC84" i="30" s="1"/>
  <c r="AC84" i="30"/>
  <c r="CB84" i="30" s="1"/>
  <c r="AB84" i="30"/>
  <c r="CA84" i="30" s="1"/>
  <c r="AA84" i="30"/>
  <c r="CE84" i="30" s="1"/>
  <c r="Z84" i="30"/>
  <c r="Y84" i="30"/>
  <c r="X84" i="30"/>
  <c r="W84" i="30"/>
  <c r="V84" i="30"/>
  <c r="U84" i="30"/>
  <c r="T84" i="30"/>
  <c r="S84" i="30"/>
  <c r="R84" i="30"/>
  <c r="CO83" i="30"/>
  <c r="CJ83" i="30"/>
  <c r="BH83" i="30"/>
  <c r="BG83" i="30"/>
  <c r="BF83" i="30"/>
  <c r="BE83" i="30"/>
  <c r="BD83" i="30"/>
  <c r="AF83" i="30"/>
  <c r="AE83" i="30"/>
  <c r="AD83" i="30"/>
  <c r="CC83" i="30" s="1"/>
  <c r="AC83" i="30"/>
  <c r="CB83" i="30" s="1"/>
  <c r="AB83" i="30"/>
  <c r="CA83" i="30" s="1"/>
  <c r="AA83" i="30"/>
  <c r="CE83" i="30" s="1"/>
  <c r="Z83" i="30"/>
  <c r="Y83" i="30"/>
  <c r="X83" i="30"/>
  <c r="W83" i="30"/>
  <c r="V83" i="30"/>
  <c r="U83" i="30"/>
  <c r="T83" i="30"/>
  <c r="S83" i="30"/>
  <c r="R83" i="30"/>
  <c r="CO82" i="30"/>
  <c r="CJ82" i="30"/>
  <c r="CE82" i="30"/>
  <c r="BH82" i="30"/>
  <c r="BG82" i="30"/>
  <c r="BF82" i="30"/>
  <c r="BE82" i="30"/>
  <c r="BD82" i="30"/>
  <c r="AF82" i="30"/>
  <c r="AE82" i="30"/>
  <c r="AD82" i="30"/>
  <c r="CC82" i="30" s="1"/>
  <c r="AC82" i="30"/>
  <c r="CB82" i="30" s="1"/>
  <c r="AB82" i="30"/>
  <c r="CA82" i="30" s="1"/>
  <c r="AA82" i="30"/>
  <c r="Z82" i="30"/>
  <c r="Y82" i="30"/>
  <c r="X82" i="30"/>
  <c r="W82" i="30"/>
  <c r="V82" i="30"/>
  <c r="U82" i="30"/>
  <c r="T82" i="30"/>
  <c r="S82" i="30"/>
  <c r="R82" i="30"/>
  <c r="CO81" i="30"/>
  <c r="CJ81" i="30"/>
  <c r="CC81" i="30"/>
  <c r="BH81" i="30"/>
  <c r="BG81" i="30"/>
  <c r="BF81" i="30"/>
  <c r="BE81" i="30"/>
  <c r="BD81" i="30"/>
  <c r="AF81" i="30"/>
  <c r="AE81" i="30"/>
  <c r="AD81" i="30"/>
  <c r="AC81" i="30"/>
  <c r="CB81" i="30" s="1"/>
  <c r="AB81" i="30"/>
  <c r="CA81" i="30" s="1"/>
  <c r="AA81" i="30"/>
  <c r="CE81" i="30" s="1"/>
  <c r="Z81" i="30"/>
  <c r="Y81" i="30"/>
  <c r="X81" i="30"/>
  <c r="W81" i="30"/>
  <c r="V81" i="30"/>
  <c r="U81" i="30"/>
  <c r="T81" i="30"/>
  <c r="S81" i="30"/>
  <c r="R81" i="30"/>
  <c r="CO80" i="30"/>
  <c r="CJ80" i="30"/>
  <c r="BH80" i="30"/>
  <c r="BG80" i="30"/>
  <c r="BF80" i="30"/>
  <c r="BE80" i="30"/>
  <c r="BD80" i="30"/>
  <c r="AF80" i="30"/>
  <c r="AE80" i="30"/>
  <c r="AD80" i="30"/>
  <c r="CC80" i="30" s="1"/>
  <c r="AC80" i="30"/>
  <c r="CB80" i="30" s="1"/>
  <c r="AB80" i="30"/>
  <c r="CA80" i="30" s="1"/>
  <c r="AA80" i="30"/>
  <c r="CE80" i="30" s="1"/>
  <c r="Z80" i="30"/>
  <c r="Y80" i="30"/>
  <c r="X80" i="30"/>
  <c r="W80" i="30"/>
  <c r="V80" i="30"/>
  <c r="U80" i="30"/>
  <c r="T80" i="30"/>
  <c r="S80" i="30"/>
  <c r="R80" i="30"/>
  <c r="CO79" i="30"/>
  <c r="CJ79" i="30"/>
  <c r="CC79" i="30"/>
  <c r="BH79" i="30"/>
  <c r="BG79" i="30"/>
  <c r="BF79" i="30"/>
  <c r="BE79" i="30"/>
  <c r="BD79" i="30"/>
  <c r="AF79" i="30"/>
  <c r="AE79" i="30"/>
  <c r="AD79" i="30"/>
  <c r="AC79" i="30"/>
  <c r="CB79" i="30" s="1"/>
  <c r="AB79" i="30"/>
  <c r="CA79" i="30" s="1"/>
  <c r="AA79" i="30"/>
  <c r="CE79" i="30" s="1"/>
  <c r="Z79" i="30"/>
  <c r="Y79" i="30"/>
  <c r="X79" i="30"/>
  <c r="W79" i="30"/>
  <c r="V79" i="30"/>
  <c r="U79" i="30"/>
  <c r="T79" i="30"/>
  <c r="S79" i="30"/>
  <c r="R79" i="30"/>
  <c r="CO78" i="30"/>
  <c r="CJ78" i="30"/>
  <c r="CB78" i="30"/>
  <c r="BH78" i="30"/>
  <c r="BG78" i="30"/>
  <c r="BF78" i="30"/>
  <c r="BE78" i="30"/>
  <c r="BD78" i="30"/>
  <c r="AF78" i="30"/>
  <c r="AE78" i="30"/>
  <c r="AD78" i="30"/>
  <c r="CC78" i="30" s="1"/>
  <c r="AC78" i="30"/>
  <c r="AB78" i="30"/>
  <c r="CA78" i="30" s="1"/>
  <c r="AA78" i="30"/>
  <c r="CE78" i="30" s="1"/>
  <c r="Z78" i="30"/>
  <c r="Y78" i="30"/>
  <c r="X78" i="30"/>
  <c r="W78" i="30"/>
  <c r="V78" i="30"/>
  <c r="U78" i="30"/>
  <c r="T78" i="30"/>
  <c r="S78" i="30"/>
  <c r="R78" i="30"/>
  <c r="CO77" i="30"/>
  <c r="CJ77" i="30"/>
  <c r="CC77" i="30"/>
  <c r="BH77" i="30"/>
  <c r="BG77" i="30"/>
  <c r="BF77" i="30"/>
  <c r="BE77" i="30"/>
  <c r="BD77" i="30"/>
  <c r="AF77" i="30"/>
  <c r="AE77" i="30"/>
  <c r="AD77" i="30"/>
  <c r="AC77" i="30"/>
  <c r="CB77" i="30" s="1"/>
  <c r="AB77" i="30"/>
  <c r="CA77" i="30" s="1"/>
  <c r="AA77" i="30"/>
  <c r="CE77" i="30" s="1"/>
  <c r="Z77" i="30"/>
  <c r="Y77" i="30"/>
  <c r="X77" i="30"/>
  <c r="W77" i="30"/>
  <c r="V77" i="30"/>
  <c r="U77" i="30"/>
  <c r="T77" i="30"/>
  <c r="S77" i="30"/>
  <c r="R77" i="30"/>
  <c r="CO76" i="30"/>
  <c r="CJ76" i="30"/>
  <c r="BH76" i="30"/>
  <c r="BG76" i="30"/>
  <c r="BF76" i="30"/>
  <c r="BE76" i="30"/>
  <c r="BD76" i="30"/>
  <c r="AF76" i="30"/>
  <c r="AE76" i="30"/>
  <c r="AD76" i="30"/>
  <c r="CC76" i="30" s="1"/>
  <c r="AC76" i="30"/>
  <c r="CB76" i="30" s="1"/>
  <c r="AB76" i="30"/>
  <c r="CA76" i="30" s="1"/>
  <c r="AA76" i="30"/>
  <c r="CE76" i="30" s="1"/>
  <c r="Z76" i="30"/>
  <c r="Y76" i="30"/>
  <c r="X76" i="30"/>
  <c r="W76" i="30"/>
  <c r="V76" i="30"/>
  <c r="U76" i="30"/>
  <c r="T76" i="30"/>
  <c r="S76" i="30"/>
  <c r="R76" i="30"/>
  <c r="CO75" i="30"/>
  <c r="CJ75" i="30"/>
  <c r="CE75" i="30"/>
  <c r="BH75" i="30"/>
  <c r="BG75" i="30"/>
  <c r="BF75" i="30"/>
  <c r="BE75" i="30"/>
  <c r="BD75" i="30"/>
  <c r="AF75" i="30"/>
  <c r="AE75" i="30"/>
  <c r="AD75" i="30"/>
  <c r="CC75" i="30" s="1"/>
  <c r="AC75" i="30"/>
  <c r="CB75" i="30" s="1"/>
  <c r="AB75" i="30"/>
  <c r="CA75" i="30" s="1"/>
  <c r="AA75" i="30"/>
  <c r="Z75" i="30"/>
  <c r="Y75" i="30"/>
  <c r="X75" i="30"/>
  <c r="W75" i="30"/>
  <c r="V75" i="30"/>
  <c r="U75" i="30"/>
  <c r="T75" i="30"/>
  <c r="S75" i="30"/>
  <c r="R75" i="30"/>
  <c r="CO74" i="30"/>
  <c r="CJ74" i="30"/>
  <c r="BH74" i="30"/>
  <c r="BG74" i="30"/>
  <c r="BF74" i="30"/>
  <c r="BE74" i="30"/>
  <c r="BD74" i="30"/>
  <c r="AF74" i="30"/>
  <c r="AE74" i="30"/>
  <c r="AD74" i="30"/>
  <c r="CC74" i="30" s="1"/>
  <c r="AC74" i="30"/>
  <c r="CB74" i="30" s="1"/>
  <c r="AB74" i="30"/>
  <c r="CA74" i="30" s="1"/>
  <c r="AA74" i="30"/>
  <c r="CE74" i="30" s="1"/>
  <c r="Z74" i="30"/>
  <c r="Y74" i="30"/>
  <c r="X74" i="30"/>
  <c r="W74" i="30"/>
  <c r="V74" i="30"/>
  <c r="U74" i="30"/>
  <c r="T74" i="30"/>
  <c r="S74" i="30"/>
  <c r="R74" i="30"/>
  <c r="CO73" i="30"/>
  <c r="CJ73" i="30"/>
  <c r="BH73" i="30"/>
  <c r="BG73" i="30"/>
  <c r="BF73" i="30"/>
  <c r="BE73" i="30"/>
  <c r="BD73" i="30"/>
  <c r="AF73" i="30"/>
  <c r="AE73" i="30"/>
  <c r="AD73" i="30"/>
  <c r="CC73" i="30" s="1"/>
  <c r="AC73" i="30"/>
  <c r="CB73" i="30" s="1"/>
  <c r="AB73" i="30"/>
  <c r="CA73" i="30" s="1"/>
  <c r="AA73" i="30"/>
  <c r="CE73" i="30" s="1"/>
  <c r="Z73" i="30"/>
  <c r="Y73" i="30"/>
  <c r="X73" i="30"/>
  <c r="W73" i="30"/>
  <c r="V73" i="30"/>
  <c r="U73" i="30"/>
  <c r="T73" i="30"/>
  <c r="S73" i="30"/>
  <c r="R73" i="30"/>
  <c r="CO72" i="30"/>
  <c r="CJ72" i="30"/>
  <c r="BH72" i="30"/>
  <c r="BG72" i="30"/>
  <c r="BF72" i="30"/>
  <c r="BE72" i="30"/>
  <c r="BD72" i="30"/>
  <c r="AF72" i="30"/>
  <c r="AE72" i="30"/>
  <c r="AD72" i="30"/>
  <c r="CC72" i="30" s="1"/>
  <c r="AC72" i="30"/>
  <c r="CB72" i="30" s="1"/>
  <c r="AB72" i="30"/>
  <c r="CA72" i="30" s="1"/>
  <c r="AA72" i="30"/>
  <c r="CE72" i="30" s="1"/>
  <c r="Z72" i="30"/>
  <c r="Y72" i="30"/>
  <c r="X72" i="30"/>
  <c r="W72" i="30"/>
  <c r="V72" i="30"/>
  <c r="U72" i="30"/>
  <c r="T72" i="30"/>
  <c r="S72" i="30"/>
  <c r="R72" i="30"/>
  <c r="CO71" i="30"/>
  <c r="CJ71" i="30"/>
  <c r="BH71" i="30"/>
  <c r="BG71" i="30"/>
  <c r="BF71" i="30"/>
  <c r="BE71" i="30"/>
  <c r="BD71" i="30"/>
  <c r="AF71" i="30"/>
  <c r="AE71" i="30"/>
  <c r="AD71" i="30"/>
  <c r="CC71" i="30" s="1"/>
  <c r="AC71" i="30"/>
  <c r="CB71" i="30" s="1"/>
  <c r="AB71" i="30"/>
  <c r="CA71" i="30" s="1"/>
  <c r="AA71" i="30"/>
  <c r="CE71" i="30" s="1"/>
  <c r="Z71" i="30"/>
  <c r="Y71" i="30"/>
  <c r="X71" i="30"/>
  <c r="W71" i="30"/>
  <c r="V71" i="30"/>
  <c r="U71" i="30"/>
  <c r="T71" i="30"/>
  <c r="S71" i="30"/>
  <c r="R71" i="30"/>
  <c r="CO70" i="30"/>
  <c r="CJ70" i="30"/>
  <c r="BH70" i="30"/>
  <c r="BG70" i="30"/>
  <c r="BF70" i="30"/>
  <c r="BE70" i="30"/>
  <c r="BD70" i="30"/>
  <c r="AF70" i="30"/>
  <c r="AE70" i="30"/>
  <c r="AD70" i="30"/>
  <c r="CC70" i="30" s="1"/>
  <c r="AC70" i="30"/>
  <c r="CB70" i="30" s="1"/>
  <c r="AB70" i="30"/>
  <c r="CA70" i="30" s="1"/>
  <c r="AA70" i="30"/>
  <c r="CE70" i="30" s="1"/>
  <c r="Z70" i="30"/>
  <c r="Y70" i="30"/>
  <c r="X70" i="30"/>
  <c r="W70" i="30"/>
  <c r="V70" i="30"/>
  <c r="U70" i="30"/>
  <c r="T70" i="30"/>
  <c r="S70" i="30"/>
  <c r="R70" i="30"/>
  <c r="CO69" i="30"/>
  <c r="CJ69" i="30"/>
  <c r="BH69" i="30"/>
  <c r="BG69" i="30"/>
  <c r="BF69" i="30"/>
  <c r="BE69" i="30"/>
  <c r="BD69" i="30"/>
  <c r="AF69" i="30"/>
  <c r="AE69" i="30"/>
  <c r="AD69" i="30"/>
  <c r="CC69" i="30" s="1"/>
  <c r="AC69" i="30"/>
  <c r="CB69" i="30" s="1"/>
  <c r="AB69" i="30"/>
  <c r="CA69" i="30" s="1"/>
  <c r="AA69" i="30"/>
  <c r="CE69" i="30" s="1"/>
  <c r="Z69" i="30"/>
  <c r="Y69" i="30"/>
  <c r="X69" i="30"/>
  <c r="W69" i="30"/>
  <c r="V69" i="30"/>
  <c r="U69" i="30"/>
  <c r="T69" i="30"/>
  <c r="S69" i="30"/>
  <c r="R69" i="30"/>
  <c r="CO68" i="30"/>
  <c r="CJ68" i="30"/>
  <c r="BH68" i="30"/>
  <c r="BG68" i="30"/>
  <c r="BF68" i="30"/>
  <c r="BE68" i="30"/>
  <c r="BD68" i="30"/>
  <c r="AF68" i="30"/>
  <c r="AE68" i="30"/>
  <c r="AD68" i="30"/>
  <c r="CC68" i="30" s="1"/>
  <c r="AC68" i="30"/>
  <c r="CB68" i="30" s="1"/>
  <c r="AB68" i="30"/>
  <c r="CA68" i="30" s="1"/>
  <c r="AA68" i="30"/>
  <c r="CE68" i="30" s="1"/>
  <c r="Z68" i="30"/>
  <c r="Y68" i="30"/>
  <c r="X68" i="30"/>
  <c r="W68" i="30"/>
  <c r="V68" i="30"/>
  <c r="U68" i="30"/>
  <c r="T68" i="30"/>
  <c r="S68" i="30"/>
  <c r="R68" i="30"/>
  <c r="CO67" i="30"/>
  <c r="CJ67" i="30"/>
  <c r="BH67" i="30"/>
  <c r="BG67" i="30"/>
  <c r="BF67" i="30"/>
  <c r="BE67" i="30"/>
  <c r="BD67" i="30"/>
  <c r="AF67" i="30"/>
  <c r="AE67" i="30"/>
  <c r="AD67" i="30"/>
  <c r="CC67" i="30" s="1"/>
  <c r="AC67" i="30"/>
  <c r="CB67" i="30" s="1"/>
  <c r="AB67" i="30"/>
  <c r="CA67" i="30" s="1"/>
  <c r="AA67" i="30"/>
  <c r="CE67" i="30" s="1"/>
  <c r="Z67" i="30"/>
  <c r="Y67" i="30"/>
  <c r="X67" i="30"/>
  <c r="W67" i="30"/>
  <c r="V67" i="30"/>
  <c r="U67" i="30"/>
  <c r="T67" i="30"/>
  <c r="S67" i="30"/>
  <c r="R67" i="30"/>
  <c r="CO66" i="30"/>
  <c r="CJ66" i="30"/>
  <c r="BH66" i="30"/>
  <c r="BG66" i="30"/>
  <c r="BF66" i="30"/>
  <c r="BE66" i="30"/>
  <c r="BD66" i="30"/>
  <c r="AF66" i="30"/>
  <c r="AE66" i="30"/>
  <c r="AD66" i="30"/>
  <c r="CC66" i="30" s="1"/>
  <c r="AC66" i="30"/>
  <c r="CB66" i="30" s="1"/>
  <c r="AB66" i="30"/>
  <c r="CA66" i="30" s="1"/>
  <c r="AA66" i="30"/>
  <c r="CE66" i="30" s="1"/>
  <c r="Z66" i="30"/>
  <c r="Y66" i="30"/>
  <c r="X66" i="30"/>
  <c r="W66" i="30"/>
  <c r="V66" i="30"/>
  <c r="U66" i="30"/>
  <c r="T66" i="30"/>
  <c r="S66" i="30"/>
  <c r="R66" i="30"/>
  <c r="CO65" i="30"/>
  <c r="CJ65" i="30"/>
  <c r="BH65" i="30"/>
  <c r="BG65" i="30"/>
  <c r="BF65" i="30"/>
  <c r="BE65" i="30"/>
  <c r="BD65" i="30"/>
  <c r="AF65" i="30"/>
  <c r="AE65" i="30"/>
  <c r="AD65" i="30"/>
  <c r="CC65" i="30" s="1"/>
  <c r="AC65" i="30"/>
  <c r="CB65" i="30" s="1"/>
  <c r="AB65" i="30"/>
  <c r="CA65" i="30" s="1"/>
  <c r="AA65" i="30"/>
  <c r="CE65" i="30" s="1"/>
  <c r="Z65" i="30"/>
  <c r="Y65" i="30"/>
  <c r="X65" i="30"/>
  <c r="W65" i="30"/>
  <c r="V65" i="30"/>
  <c r="U65" i="30"/>
  <c r="T65" i="30"/>
  <c r="S65" i="30"/>
  <c r="R65" i="30"/>
  <c r="CO64" i="30"/>
  <c r="CJ64" i="30"/>
  <c r="BH64" i="30"/>
  <c r="BG64" i="30"/>
  <c r="BF64" i="30"/>
  <c r="BE64" i="30"/>
  <c r="BD64" i="30"/>
  <c r="AF64" i="30"/>
  <c r="AE64" i="30"/>
  <c r="AD64" i="30"/>
  <c r="CC64" i="30" s="1"/>
  <c r="AC64" i="30"/>
  <c r="CB64" i="30" s="1"/>
  <c r="AB64" i="30"/>
  <c r="CA64" i="30" s="1"/>
  <c r="AA64" i="30"/>
  <c r="CE64" i="30" s="1"/>
  <c r="Z64" i="30"/>
  <c r="Y64" i="30"/>
  <c r="X64" i="30"/>
  <c r="W64" i="30"/>
  <c r="V64" i="30"/>
  <c r="U64" i="30"/>
  <c r="T64" i="30"/>
  <c r="S64" i="30"/>
  <c r="R64" i="30"/>
  <c r="CO63" i="30"/>
  <c r="CJ63" i="30"/>
  <c r="BH63" i="30"/>
  <c r="BG63" i="30"/>
  <c r="BF63" i="30"/>
  <c r="BE63" i="30"/>
  <c r="BD63" i="30"/>
  <c r="AF63" i="30"/>
  <c r="AE63" i="30"/>
  <c r="AD63" i="30"/>
  <c r="CC63" i="30" s="1"/>
  <c r="AC63" i="30"/>
  <c r="CB63" i="30" s="1"/>
  <c r="AB63" i="30"/>
  <c r="CA63" i="30" s="1"/>
  <c r="AA63" i="30"/>
  <c r="CE63" i="30" s="1"/>
  <c r="Z63" i="30"/>
  <c r="Y63" i="30"/>
  <c r="X63" i="30"/>
  <c r="W63" i="30"/>
  <c r="V63" i="30"/>
  <c r="U63" i="30"/>
  <c r="T63" i="30"/>
  <c r="S63" i="30"/>
  <c r="R63" i="30"/>
  <c r="CO62" i="30"/>
  <c r="CJ62" i="30"/>
  <c r="BH62" i="30"/>
  <c r="BG62" i="30"/>
  <c r="BF62" i="30"/>
  <c r="BE62" i="30"/>
  <c r="BD62" i="30"/>
  <c r="AF62" i="30"/>
  <c r="AE62" i="30"/>
  <c r="AD62" i="30"/>
  <c r="CC62" i="30" s="1"/>
  <c r="AC62" i="30"/>
  <c r="CB62" i="30" s="1"/>
  <c r="AB62" i="30"/>
  <c r="CA62" i="30" s="1"/>
  <c r="AA62" i="30"/>
  <c r="CE62" i="30" s="1"/>
  <c r="Z62" i="30"/>
  <c r="Y62" i="30"/>
  <c r="X62" i="30"/>
  <c r="W62" i="30"/>
  <c r="V62" i="30"/>
  <c r="U62" i="30"/>
  <c r="T62" i="30"/>
  <c r="S62" i="30"/>
  <c r="R62" i="30"/>
  <c r="CO61" i="30"/>
  <c r="CJ61" i="30"/>
  <c r="BH61" i="30"/>
  <c r="BG61" i="30"/>
  <c r="BF61" i="30"/>
  <c r="BE61" i="30"/>
  <c r="BD61" i="30"/>
  <c r="AF61" i="30"/>
  <c r="AE61" i="30"/>
  <c r="AD61" i="30"/>
  <c r="CC61" i="30" s="1"/>
  <c r="AC61" i="30"/>
  <c r="CB61" i="30" s="1"/>
  <c r="AB61" i="30"/>
  <c r="CA61" i="30" s="1"/>
  <c r="AA61" i="30"/>
  <c r="CE61" i="30" s="1"/>
  <c r="Z61" i="30"/>
  <c r="Y61" i="30"/>
  <c r="X61" i="30"/>
  <c r="W61" i="30"/>
  <c r="V61" i="30"/>
  <c r="U61" i="30"/>
  <c r="T61" i="30"/>
  <c r="S61" i="30"/>
  <c r="R61" i="30"/>
  <c r="CO60" i="30"/>
  <c r="CJ60" i="30"/>
  <c r="BH60" i="30"/>
  <c r="BG60" i="30"/>
  <c r="BF60" i="30"/>
  <c r="BE60" i="30"/>
  <c r="BD60" i="30"/>
  <c r="AF60" i="30"/>
  <c r="AE60" i="30"/>
  <c r="AD60" i="30"/>
  <c r="CC60" i="30" s="1"/>
  <c r="AC60" i="30"/>
  <c r="CB60" i="30" s="1"/>
  <c r="AB60" i="30"/>
  <c r="CA60" i="30" s="1"/>
  <c r="AA60" i="30"/>
  <c r="CE60" i="30" s="1"/>
  <c r="Z60" i="30"/>
  <c r="Y60" i="30"/>
  <c r="X60" i="30"/>
  <c r="W60" i="30"/>
  <c r="V60" i="30"/>
  <c r="U60" i="30"/>
  <c r="T60" i="30"/>
  <c r="S60" i="30"/>
  <c r="R60" i="30"/>
  <c r="CO59" i="30"/>
  <c r="CJ59" i="30"/>
  <c r="BH59" i="30"/>
  <c r="BG59" i="30"/>
  <c r="BF59" i="30"/>
  <c r="BE59" i="30"/>
  <c r="BD59" i="30"/>
  <c r="AF59" i="30"/>
  <c r="AE59" i="30"/>
  <c r="AD59" i="30"/>
  <c r="CC59" i="30" s="1"/>
  <c r="AC59" i="30"/>
  <c r="CB59" i="30" s="1"/>
  <c r="AB59" i="30"/>
  <c r="CA59" i="30" s="1"/>
  <c r="AA59" i="30"/>
  <c r="CE59" i="30" s="1"/>
  <c r="Z59" i="30"/>
  <c r="Y59" i="30"/>
  <c r="X59" i="30"/>
  <c r="W59" i="30"/>
  <c r="V59" i="30"/>
  <c r="U59" i="30"/>
  <c r="T59" i="30"/>
  <c r="S59" i="30"/>
  <c r="R59" i="30"/>
  <c r="CO58" i="30"/>
  <c r="CJ58" i="30"/>
  <c r="BH58" i="30"/>
  <c r="BG58" i="30"/>
  <c r="BF58" i="30"/>
  <c r="BE58" i="30"/>
  <c r="BD58" i="30"/>
  <c r="AF58" i="30"/>
  <c r="AE58" i="30"/>
  <c r="AD58" i="30"/>
  <c r="CC58" i="30" s="1"/>
  <c r="AC58" i="30"/>
  <c r="CB58" i="30" s="1"/>
  <c r="AB58" i="30"/>
  <c r="CA58" i="30" s="1"/>
  <c r="AA58" i="30"/>
  <c r="CE58" i="30" s="1"/>
  <c r="Z58" i="30"/>
  <c r="Y58" i="30"/>
  <c r="X58" i="30"/>
  <c r="W58" i="30"/>
  <c r="V58" i="30"/>
  <c r="U58" i="30"/>
  <c r="T58" i="30"/>
  <c r="S58" i="30"/>
  <c r="R58" i="30"/>
  <c r="CO57" i="30"/>
  <c r="CJ57" i="30"/>
  <c r="BH57" i="30"/>
  <c r="BG57" i="30"/>
  <c r="BF57" i="30"/>
  <c r="BE57" i="30"/>
  <c r="BD57" i="30"/>
  <c r="AF57" i="30"/>
  <c r="AE57" i="30"/>
  <c r="AD57" i="30"/>
  <c r="CC57" i="30" s="1"/>
  <c r="AC57" i="30"/>
  <c r="CB57" i="30" s="1"/>
  <c r="AB57" i="30"/>
  <c r="CA57" i="30" s="1"/>
  <c r="AA57" i="30"/>
  <c r="CE57" i="30" s="1"/>
  <c r="Z57" i="30"/>
  <c r="Y57" i="30"/>
  <c r="X57" i="30"/>
  <c r="W57" i="30"/>
  <c r="V57" i="30"/>
  <c r="U57" i="30"/>
  <c r="T57" i="30"/>
  <c r="S57" i="30"/>
  <c r="R57" i="30"/>
  <c r="CO56" i="30"/>
  <c r="CJ56" i="30"/>
  <c r="BH56" i="30"/>
  <c r="BG56" i="30"/>
  <c r="BF56" i="30"/>
  <c r="BE56" i="30"/>
  <c r="BD56" i="30"/>
  <c r="AF56" i="30"/>
  <c r="AE56" i="30"/>
  <c r="AD56" i="30"/>
  <c r="CC56" i="30" s="1"/>
  <c r="AC56" i="30"/>
  <c r="CB56" i="30" s="1"/>
  <c r="AB56" i="30"/>
  <c r="CA56" i="30" s="1"/>
  <c r="AA56" i="30"/>
  <c r="CE56" i="30" s="1"/>
  <c r="Z56" i="30"/>
  <c r="Y56" i="30"/>
  <c r="X56" i="30"/>
  <c r="W56" i="30"/>
  <c r="V56" i="30"/>
  <c r="U56" i="30"/>
  <c r="T56" i="30"/>
  <c r="S56" i="30"/>
  <c r="R56" i="30"/>
  <c r="CO55" i="30"/>
  <c r="CJ55" i="30"/>
  <c r="BH55" i="30"/>
  <c r="BG55" i="30"/>
  <c r="BF55" i="30"/>
  <c r="BE55" i="30"/>
  <c r="BD55" i="30"/>
  <c r="AF55" i="30"/>
  <c r="AE55" i="30"/>
  <c r="AD55" i="30"/>
  <c r="CC55" i="30" s="1"/>
  <c r="AC55" i="30"/>
  <c r="CB55" i="30" s="1"/>
  <c r="AB55" i="30"/>
  <c r="CA55" i="30" s="1"/>
  <c r="AA55" i="30"/>
  <c r="CE55" i="30" s="1"/>
  <c r="Z55" i="30"/>
  <c r="Y55" i="30"/>
  <c r="X55" i="30"/>
  <c r="W55" i="30"/>
  <c r="V55" i="30"/>
  <c r="U55" i="30"/>
  <c r="T55" i="30"/>
  <c r="S55" i="30"/>
  <c r="R55" i="30"/>
  <c r="CO54" i="30"/>
  <c r="CJ54" i="30"/>
  <c r="BH54" i="30"/>
  <c r="BG54" i="30"/>
  <c r="BF54" i="30"/>
  <c r="BE54" i="30"/>
  <c r="BD54" i="30"/>
  <c r="AF54" i="30"/>
  <c r="AE54" i="30"/>
  <c r="AD54" i="30"/>
  <c r="CC54" i="30" s="1"/>
  <c r="AC54" i="30"/>
  <c r="CB54" i="30" s="1"/>
  <c r="AB54" i="30"/>
  <c r="CA54" i="30" s="1"/>
  <c r="AA54" i="30"/>
  <c r="CE54" i="30" s="1"/>
  <c r="Z54" i="30"/>
  <c r="Y54" i="30"/>
  <c r="X54" i="30"/>
  <c r="W54" i="30"/>
  <c r="V54" i="30"/>
  <c r="U54" i="30"/>
  <c r="T54" i="30"/>
  <c r="S54" i="30"/>
  <c r="R54" i="30"/>
  <c r="CO53" i="30"/>
  <c r="CJ53" i="30"/>
  <c r="BH53" i="30"/>
  <c r="BG53" i="30"/>
  <c r="BF53" i="30"/>
  <c r="BE53" i="30"/>
  <c r="BD53" i="30"/>
  <c r="AF53" i="30"/>
  <c r="AE53" i="30"/>
  <c r="AD53" i="30"/>
  <c r="CC53" i="30" s="1"/>
  <c r="AC53" i="30"/>
  <c r="CB53" i="30" s="1"/>
  <c r="AB53" i="30"/>
  <c r="CA53" i="30" s="1"/>
  <c r="AA53" i="30"/>
  <c r="CE53" i="30" s="1"/>
  <c r="Z53" i="30"/>
  <c r="Y53" i="30"/>
  <c r="X53" i="30"/>
  <c r="W53" i="30"/>
  <c r="V53" i="30"/>
  <c r="U53" i="30"/>
  <c r="T53" i="30"/>
  <c r="S53" i="30"/>
  <c r="R53" i="30"/>
  <c r="CO52" i="30"/>
  <c r="CJ52" i="30"/>
  <c r="BH52" i="30"/>
  <c r="BG52" i="30"/>
  <c r="BF52" i="30"/>
  <c r="BE52" i="30"/>
  <c r="BD52" i="30"/>
  <c r="AF52" i="30"/>
  <c r="AE52" i="30"/>
  <c r="AD52" i="30"/>
  <c r="CC52" i="30" s="1"/>
  <c r="AC52" i="30"/>
  <c r="CB52" i="30" s="1"/>
  <c r="AB52" i="30"/>
  <c r="CA52" i="30" s="1"/>
  <c r="AA52" i="30"/>
  <c r="CE52" i="30" s="1"/>
  <c r="Z52" i="30"/>
  <c r="Y52" i="30"/>
  <c r="X52" i="30"/>
  <c r="W52" i="30"/>
  <c r="V52" i="30"/>
  <c r="U52" i="30"/>
  <c r="T52" i="30"/>
  <c r="S52" i="30"/>
  <c r="R52" i="30"/>
  <c r="CO51" i="30"/>
  <c r="CJ51" i="30"/>
  <c r="BH51" i="30"/>
  <c r="BG51" i="30"/>
  <c r="BF51" i="30"/>
  <c r="BE51" i="30"/>
  <c r="BD51" i="30"/>
  <c r="AF51" i="30"/>
  <c r="AE51" i="30"/>
  <c r="AD51" i="30"/>
  <c r="CC51" i="30" s="1"/>
  <c r="AC51" i="30"/>
  <c r="CB51" i="30" s="1"/>
  <c r="AB51" i="30"/>
  <c r="CA51" i="30" s="1"/>
  <c r="AA51" i="30"/>
  <c r="CE51" i="30" s="1"/>
  <c r="Z51" i="30"/>
  <c r="Y51" i="30"/>
  <c r="X51" i="30"/>
  <c r="W51" i="30"/>
  <c r="V51" i="30"/>
  <c r="U51" i="30"/>
  <c r="T51" i="30"/>
  <c r="S51" i="30"/>
  <c r="R51" i="30"/>
  <c r="CO50" i="30"/>
  <c r="CJ50" i="30"/>
  <c r="BH50" i="30"/>
  <c r="BG50" i="30"/>
  <c r="BF50" i="30"/>
  <c r="BE50" i="30"/>
  <c r="BD50" i="30"/>
  <c r="AF50" i="30"/>
  <c r="AE50" i="30"/>
  <c r="AD50" i="30"/>
  <c r="CC50" i="30" s="1"/>
  <c r="AC50" i="30"/>
  <c r="CB50" i="30" s="1"/>
  <c r="AB50" i="30"/>
  <c r="CA50" i="30" s="1"/>
  <c r="AA50" i="30"/>
  <c r="CE50" i="30" s="1"/>
  <c r="Z50" i="30"/>
  <c r="Y50" i="30"/>
  <c r="X50" i="30"/>
  <c r="W50" i="30"/>
  <c r="V50" i="30"/>
  <c r="U50" i="30"/>
  <c r="T50" i="30"/>
  <c r="S50" i="30"/>
  <c r="R50" i="30"/>
  <c r="CO49" i="30"/>
  <c r="CJ49" i="30"/>
  <c r="CE49" i="30"/>
  <c r="BH49" i="30"/>
  <c r="BG49" i="30"/>
  <c r="BF49" i="30"/>
  <c r="BE49" i="30"/>
  <c r="BD49" i="30"/>
  <c r="AF49" i="30"/>
  <c r="AE49" i="30"/>
  <c r="AD49" i="30"/>
  <c r="CC49" i="30" s="1"/>
  <c r="AC49" i="30"/>
  <c r="CB49" i="30" s="1"/>
  <c r="AB49" i="30"/>
  <c r="CA49" i="30" s="1"/>
  <c r="AA49" i="30"/>
  <c r="Z49" i="30"/>
  <c r="Y49" i="30"/>
  <c r="X49" i="30"/>
  <c r="W49" i="30"/>
  <c r="V49" i="30"/>
  <c r="U49" i="30"/>
  <c r="T49" i="30"/>
  <c r="S49" i="30"/>
  <c r="R49" i="30"/>
  <c r="CO48" i="30"/>
  <c r="CJ48" i="30"/>
  <c r="BH48" i="30"/>
  <c r="BG48" i="30"/>
  <c r="BF48" i="30"/>
  <c r="BE48" i="30"/>
  <c r="BD48" i="30"/>
  <c r="AF48" i="30"/>
  <c r="AE48" i="30"/>
  <c r="AD48" i="30"/>
  <c r="CC48" i="30" s="1"/>
  <c r="AC48" i="30"/>
  <c r="CB48" i="30" s="1"/>
  <c r="AB48" i="30"/>
  <c r="CA48" i="30" s="1"/>
  <c r="AA48" i="30"/>
  <c r="CE48" i="30" s="1"/>
  <c r="Z48" i="30"/>
  <c r="Y48" i="30"/>
  <c r="X48" i="30"/>
  <c r="W48" i="30"/>
  <c r="V48" i="30"/>
  <c r="U48" i="30"/>
  <c r="T48" i="30"/>
  <c r="S48" i="30"/>
  <c r="R48" i="30"/>
  <c r="CO47" i="30"/>
  <c r="CJ47" i="30"/>
  <c r="CB47" i="30"/>
  <c r="BH47" i="30"/>
  <c r="BG47" i="30"/>
  <c r="BF47" i="30"/>
  <c r="BE47" i="30"/>
  <c r="BD47" i="30"/>
  <c r="AF47" i="30"/>
  <c r="AE47" i="30"/>
  <c r="AD47" i="30"/>
  <c r="CC47" i="30" s="1"/>
  <c r="AC47" i="30"/>
  <c r="AB47" i="30"/>
  <c r="CA47" i="30" s="1"/>
  <c r="AA47" i="30"/>
  <c r="CE47" i="30" s="1"/>
  <c r="Z47" i="30"/>
  <c r="Y47" i="30"/>
  <c r="X47" i="30"/>
  <c r="W47" i="30"/>
  <c r="V47" i="30"/>
  <c r="U47" i="30"/>
  <c r="T47" i="30"/>
  <c r="S47" i="30"/>
  <c r="R47" i="30"/>
  <c r="CO46" i="30"/>
  <c r="CJ46" i="30"/>
  <c r="BH46" i="30"/>
  <c r="BG46" i="30"/>
  <c r="BF46" i="30"/>
  <c r="BE46" i="30"/>
  <c r="BD46" i="30"/>
  <c r="AF46" i="30"/>
  <c r="AE46" i="30"/>
  <c r="AD46" i="30"/>
  <c r="CC46" i="30" s="1"/>
  <c r="AC46" i="30"/>
  <c r="CB46" i="30" s="1"/>
  <c r="AB46" i="30"/>
  <c r="CA46" i="30" s="1"/>
  <c r="AA46" i="30"/>
  <c r="CE46" i="30" s="1"/>
  <c r="Z46" i="30"/>
  <c r="Y46" i="30"/>
  <c r="X46" i="30"/>
  <c r="W46" i="30"/>
  <c r="V46" i="30"/>
  <c r="U46" i="30"/>
  <c r="T46" i="30"/>
  <c r="S46" i="30"/>
  <c r="R46" i="30"/>
  <c r="CO45" i="30"/>
  <c r="CJ45" i="30"/>
  <c r="CE45" i="30"/>
  <c r="BH45" i="30"/>
  <c r="BG45" i="30"/>
  <c r="BF45" i="30"/>
  <c r="BE45" i="30"/>
  <c r="BD45" i="30"/>
  <c r="AF45" i="30"/>
  <c r="AE45" i="30"/>
  <c r="AD45" i="30"/>
  <c r="CC45" i="30" s="1"/>
  <c r="AC45" i="30"/>
  <c r="CB45" i="30" s="1"/>
  <c r="AB45" i="30"/>
  <c r="CA45" i="30" s="1"/>
  <c r="AA45" i="30"/>
  <c r="Z45" i="30"/>
  <c r="Y45" i="30"/>
  <c r="X45" i="30"/>
  <c r="W45" i="30"/>
  <c r="V45" i="30"/>
  <c r="U45" i="30"/>
  <c r="T45" i="30"/>
  <c r="S45" i="30"/>
  <c r="R45" i="30"/>
  <c r="CO44" i="30"/>
  <c r="CJ44" i="30"/>
  <c r="BH44" i="30"/>
  <c r="BG44" i="30"/>
  <c r="BF44" i="30"/>
  <c r="BE44" i="30"/>
  <c r="BD44" i="30"/>
  <c r="AF44" i="30"/>
  <c r="AE44" i="30"/>
  <c r="AD44" i="30"/>
  <c r="CC44" i="30" s="1"/>
  <c r="AC44" i="30"/>
  <c r="CB44" i="30" s="1"/>
  <c r="AB44" i="30"/>
  <c r="CA44" i="30" s="1"/>
  <c r="AA44" i="30"/>
  <c r="CE44" i="30" s="1"/>
  <c r="Z44" i="30"/>
  <c r="Y44" i="30"/>
  <c r="X44" i="30"/>
  <c r="W44" i="30"/>
  <c r="V44" i="30"/>
  <c r="U44" i="30"/>
  <c r="T44" i="30"/>
  <c r="S44" i="30"/>
  <c r="R44" i="30"/>
  <c r="CO43" i="30"/>
  <c r="CJ43" i="30"/>
  <c r="BH43" i="30"/>
  <c r="BG43" i="30"/>
  <c r="BF43" i="30"/>
  <c r="BE43" i="30"/>
  <c r="BD43" i="30"/>
  <c r="AF43" i="30"/>
  <c r="AE43" i="30"/>
  <c r="AD43" i="30"/>
  <c r="CC43" i="30" s="1"/>
  <c r="AC43" i="30"/>
  <c r="CB43" i="30" s="1"/>
  <c r="AB43" i="30"/>
  <c r="CA43" i="30" s="1"/>
  <c r="AA43" i="30"/>
  <c r="CE43" i="30" s="1"/>
  <c r="Z43" i="30"/>
  <c r="Y43" i="30"/>
  <c r="X43" i="30"/>
  <c r="W43" i="30"/>
  <c r="V43" i="30"/>
  <c r="U43" i="30"/>
  <c r="T43" i="30"/>
  <c r="S43" i="30"/>
  <c r="R43" i="30"/>
  <c r="CO42" i="30"/>
  <c r="CJ42" i="30"/>
  <c r="BH42" i="30"/>
  <c r="BG42" i="30"/>
  <c r="BF42" i="30"/>
  <c r="BE42" i="30"/>
  <c r="BD42" i="30"/>
  <c r="AF42" i="30"/>
  <c r="AE42" i="30"/>
  <c r="AD42" i="30"/>
  <c r="CC42" i="30" s="1"/>
  <c r="AC42" i="30"/>
  <c r="CB42" i="30" s="1"/>
  <c r="AB42" i="30"/>
  <c r="CA42" i="30" s="1"/>
  <c r="AA42" i="30"/>
  <c r="CE42" i="30" s="1"/>
  <c r="Z42" i="30"/>
  <c r="Y42" i="30"/>
  <c r="X42" i="30"/>
  <c r="W42" i="30"/>
  <c r="V42" i="30"/>
  <c r="U42" i="30"/>
  <c r="T42" i="30"/>
  <c r="S42" i="30"/>
  <c r="R42" i="30"/>
  <c r="CO41" i="30"/>
  <c r="CJ41" i="30"/>
  <c r="CE41" i="30"/>
  <c r="BH41" i="30"/>
  <c r="BG41" i="30"/>
  <c r="BF41" i="30"/>
  <c r="BE41" i="30"/>
  <c r="BD41" i="30"/>
  <c r="AF41" i="30"/>
  <c r="AE41" i="30"/>
  <c r="AD41" i="30"/>
  <c r="CC41" i="30" s="1"/>
  <c r="AC41" i="30"/>
  <c r="CB41" i="30" s="1"/>
  <c r="AB41" i="30"/>
  <c r="CA41" i="30" s="1"/>
  <c r="AA41" i="30"/>
  <c r="Z41" i="30"/>
  <c r="Y41" i="30"/>
  <c r="X41" i="30"/>
  <c r="W41" i="30"/>
  <c r="V41" i="30"/>
  <c r="U41" i="30"/>
  <c r="T41" i="30"/>
  <c r="S41" i="30"/>
  <c r="R41" i="30"/>
  <c r="CO40" i="30"/>
  <c r="CJ40" i="30"/>
  <c r="BH40" i="30"/>
  <c r="BG40" i="30"/>
  <c r="BF40" i="30"/>
  <c r="BE40" i="30"/>
  <c r="BD40" i="30"/>
  <c r="AF40" i="30"/>
  <c r="AE40" i="30"/>
  <c r="AD40" i="30"/>
  <c r="CC40" i="30" s="1"/>
  <c r="AC40" i="30"/>
  <c r="CB40" i="30" s="1"/>
  <c r="AB40" i="30"/>
  <c r="CA40" i="30" s="1"/>
  <c r="AA40" i="30"/>
  <c r="CE40" i="30" s="1"/>
  <c r="Z40" i="30"/>
  <c r="Y40" i="30"/>
  <c r="X40" i="30"/>
  <c r="W40" i="30"/>
  <c r="V40" i="30"/>
  <c r="U40" i="30"/>
  <c r="T40" i="30"/>
  <c r="S40" i="30"/>
  <c r="R40" i="30"/>
  <c r="CO39" i="30"/>
  <c r="CJ39" i="30"/>
  <c r="CB39" i="30"/>
  <c r="BH39" i="30"/>
  <c r="BG39" i="30"/>
  <c r="BF39" i="30"/>
  <c r="BE39" i="30"/>
  <c r="BD39" i="30"/>
  <c r="AF39" i="30"/>
  <c r="AE39" i="30"/>
  <c r="AD39" i="30"/>
  <c r="CC39" i="30" s="1"/>
  <c r="AC39" i="30"/>
  <c r="AB39" i="30"/>
  <c r="CA39" i="30" s="1"/>
  <c r="AA39" i="30"/>
  <c r="CE39" i="30" s="1"/>
  <c r="Z39" i="30"/>
  <c r="Y39" i="30"/>
  <c r="X39" i="30"/>
  <c r="W39" i="30"/>
  <c r="V39" i="30"/>
  <c r="U39" i="30"/>
  <c r="T39" i="30"/>
  <c r="S39" i="30"/>
  <c r="R39" i="30"/>
  <c r="CO38" i="30"/>
  <c r="CJ38" i="30"/>
  <c r="BH38" i="30"/>
  <c r="BG38" i="30"/>
  <c r="BF38" i="30"/>
  <c r="BE38" i="30"/>
  <c r="BD38" i="30"/>
  <c r="AF38" i="30"/>
  <c r="AE38" i="30"/>
  <c r="AD38" i="30"/>
  <c r="CC38" i="30" s="1"/>
  <c r="AC38" i="30"/>
  <c r="CB38" i="30" s="1"/>
  <c r="AB38" i="30"/>
  <c r="CA38" i="30" s="1"/>
  <c r="AA38" i="30"/>
  <c r="CE38" i="30" s="1"/>
  <c r="Z38" i="30"/>
  <c r="Y38" i="30"/>
  <c r="X38" i="30"/>
  <c r="W38" i="30"/>
  <c r="V38" i="30"/>
  <c r="U38" i="30"/>
  <c r="T38" i="30"/>
  <c r="S38" i="30"/>
  <c r="R38" i="30"/>
  <c r="CO37" i="30"/>
  <c r="CJ37" i="30"/>
  <c r="CB37" i="30"/>
  <c r="CA37" i="30"/>
  <c r="BH37" i="30"/>
  <c r="BG37" i="30"/>
  <c r="BF37" i="30"/>
  <c r="BE37" i="30"/>
  <c r="BD37" i="30"/>
  <c r="AF37" i="30"/>
  <c r="AE37" i="30"/>
  <c r="AD37" i="30"/>
  <c r="CC37" i="30" s="1"/>
  <c r="AC37" i="30"/>
  <c r="AB37" i="30"/>
  <c r="AA37" i="30"/>
  <c r="CE37" i="30" s="1"/>
  <c r="Z37" i="30"/>
  <c r="Y37" i="30"/>
  <c r="X37" i="30"/>
  <c r="W37" i="30"/>
  <c r="V37" i="30"/>
  <c r="U37" i="30"/>
  <c r="T37" i="30"/>
  <c r="S37" i="30"/>
  <c r="R37" i="30"/>
  <c r="CO36" i="30"/>
  <c r="CJ36" i="30"/>
  <c r="CB36" i="30"/>
  <c r="CA36" i="30"/>
  <c r="BH36" i="30"/>
  <c r="BG36" i="30"/>
  <c r="BF36" i="30"/>
  <c r="BE36" i="30"/>
  <c r="BD36" i="30"/>
  <c r="AF36" i="30"/>
  <c r="AE36" i="30"/>
  <c r="AD36" i="30"/>
  <c r="CC36" i="30" s="1"/>
  <c r="AC36" i="30"/>
  <c r="AB36" i="30"/>
  <c r="AA36" i="30"/>
  <c r="CE36" i="30" s="1"/>
  <c r="Z36" i="30"/>
  <c r="Y36" i="30"/>
  <c r="X36" i="30"/>
  <c r="W36" i="30"/>
  <c r="V36" i="30"/>
  <c r="U36" i="30"/>
  <c r="T36" i="30"/>
  <c r="S36" i="30"/>
  <c r="R36" i="30"/>
  <c r="CO35" i="30"/>
  <c r="CJ35" i="30"/>
  <c r="CC35" i="30"/>
  <c r="CB35" i="30"/>
  <c r="BH35" i="30"/>
  <c r="BG35" i="30"/>
  <c r="BF35" i="30"/>
  <c r="BE35" i="30"/>
  <c r="BD35" i="30"/>
  <c r="AF35" i="30"/>
  <c r="AE35" i="30"/>
  <c r="AD35" i="30"/>
  <c r="AC35" i="30"/>
  <c r="AB35" i="30"/>
  <c r="CA35" i="30" s="1"/>
  <c r="AA35" i="30"/>
  <c r="CE35" i="30" s="1"/>
  <c r="Z35" i="30"/>
  <c r="Y35" i="30"/>
  <c r="X35" i="30"/>
  <c r="W35" i="30"/>
  <c r="V35" i="30"/>
  <c r="U35" i="30"/>
  <c r="T35" i="30"/>
  <c r="S35" i="30"/>
  <c r="R35" i="30"/>
  <c r="CO34" i="30"/>
  <c r="CJ34" i="30"/>
  <c r="CC34" i="30"/>
  <c r="CA34" i="30"/>
  <c r="BH34" i="30"/>
  <c r="BG34" i="30"/>
  <c r="BF34" i="30"/>
  <c r="BE34" i="30"/>
  <c r="BD34" i="30"/>
  <c r="AF34" i="30"/>
  <c r="AE34" i="30"/>
  <c r="AD34" i="30"/>
  <c r="AC34" i="30"/>
  <c r="CB34" i="30" s="1"/>
  <c r="AB34" i="30"/>
  <c r="AA34" i="30"/>
  <c r="CE34" i="30" s="1"/>
  <c r="Z34" i="30"/>
  <c r="Y34" i="30"/>
  <c r="X34" i="30"/>
  <c r="W34" i="30"/>
  <c r="V34" i="30"/>
  <c r="U34" i="30"/>
  <c r="T34" i="30"/>
  <c r="S34" i="30"/>
  <c r="R34" i="30"/>
  <c r="CO33" i="30"/>
  <c r="CJ33" i="30"/>
  <c r="CB33" i="30"/>
  <c r="BH33" i="30"/>
  <c r="BG33" i="30"/>
  <c r="BF33" i="30"/>
  <c r="BE33" i="30"/>
  <c r="BD33" i="30"/>
  <c r="AF33" i="30"/>
  <c r="AE33" i="30"/>
  <c r="AD33" i="30"/>
  <c r="CC33" i="30" s="1"/>
  <c r="AC33" i="30"/>
  <c r="AB33" i="30"/>
  <c r="CA33" i="30" s="1"/>
  <c r="AA33" i="30"/>
  <c r="CE33" i="30" s="1"/>
  <c r="Z33" i="30"/>
  <c r="Y33" i="30"/>
  <c r="X33" i="30"/>
  <c r="W33" i="30"/>
  <c r="V33" i="30"/>
  <c r="U33" i="30"/>
  <c r="T33" i="30"/>
  <c r="S33" i="30"/>
  <c r="R33" i="30"/>
  <c r="CO32" i="30"/>
  <c r="CJ32" i="30"/>
  <c r="CC32" i="30"/>
  <c r="BH32" i="30"/>
  <c r="BG32" i="30"/>
  <c r="BF32" i="30"/>
  <c r="BE32" i="30"/>
  <c r="BD32" i="30"/>
  <c r="AF32" i="30"/>
  <c r="AE32" i="30"/>
  <c r="AD32" i="30"/>
  <c r="AC32" i="30"/>
  <c r="CB32" i="30" s="1"/>
  <c r="AB32" i="30"/>
  <c r="CA32" i="30" s="1"/>
  <c r="AA32" i="30"/>
  <c r="CE32" i="30" s="1"/>
  <c r="Z32" i="30"/>
  <c r="Y32" i="30"/>
  <c r="X32" i="30"/>
  <c r="W32" i="30"/>
  <c r="V32" i="30"/>
  <c r="U32" i="30"/>
  <c r="T32" i="30"/>
  <c r="S32" i="30"/>
  <c r="R32" i="30"/>
  <c r="CO31" i="30"/>
  <c r="CJ31" i="30"/>
  <c r="CB31" i="30"/>
  <c r="BH31" i="30"/>
  <c r="BG31" i="30"/>
  <c r="BF31" i="30"/>
  <c r="BE31" i="30"/>
  <c r="BD31" i="30"/>
  <c r="AF31" i="30"/>
  <c r="AE31" i="30"/>
  <c r="AD31" i="30"/>
  <c r="CC31" i="30" s="1"/>
  <c r="AC31" i="30"/>
  <c r="AB31" i="30"/>
  <c r="CA31" i="30" s="1"/>
  <c r="AA31" i="30"/>
  <c r="CE31" i="30" s="1"/>
  <c r="Z31" i="30"/>
  <c r="Y31" i="30"/>
  <c r="X31" i="30"/>
  <c r="W31" i="30"/>
  <c r="V31" i="30"/>
  <c r="U31" i="30"/>
  <c r="T31" i="30"/>
  <c r="S31" i="30"/>
  <c r="R31" i="30"/>
  <c r="CO30" i="30"/>
  <c r="CJ30" i="30"/>
  <c r="CA30" i="30"/>
  <c r="BH30" i="30"/>
  <c r="BG30" i="30"/>
  <c r="BF30" i="30"/>
  <c r="BE30" i="30"/>
  <c r="BD30" i="30"/>
  <c r="AF30" i="30"/>
  <c r="AE30" i="30"/>
  <c r="AD30" i="30"/>
  <c r="CC30" i="30" s="1"/>
  <c r="AC30" i="30"/>
  <c r="CB30" i="30" s="1"/>
  <c r="AB30" i="30"/>
  <c r="AA30" i="30"/>
  <c r="CE30" i="30" s="1"/>
  <c r="Z30" i="30"/>
  <c r="Y30" i="30"/>
  <c r="X30" i="30"/>
  <c r="W30" i="30"/>
  <c r="V30" i="30"/>
  <c r="U30" i="30"/>
  <c r="T30" i="30"/>
  <c r="S30" i="30"/>
  <c r="R30" i="30"/>
  <c r="CO29" i="30"/>
  <c r="CJ29" i="30"/>
  <c r="CB29" i="30"/>
  <c r="BH29" i="30"/>
  <c r="BG29" i="30"/>
  <c r="BF29" i="30"/>
  <c r="BE29" i="30"/>
  <c r="BD29" i="30"/>
  <c r="AF29" i="30"/>
  <c r="AE29" i="30"/>
  <c r="AD29" i="30"/>
  <c r="CC29" i="30" s="1"/>
  <c r="AC29" i="30"/>
  <c r="AB29" i="30"/>
  <c r="CA29" i="30" s="1"/>
  <c r="AA29" i="30"/>
  <c r="CE29" i="30" s="1"/>
  <c r="Z29" i="30"/>
  <c r="Y29" i="30"/>
  <c r="X29" i="30"/>
  <c r="W29" i="30"/>
  <c r="V29" i="30"/>
  <c r="U29" i="30"/>
  <c r="T29" i="30"/>
  <c r="S29" i="30"/>
  <c r="R29" i="30"/>
  <c r="CO28" i="30"/>
  <c r="CJ28" i="30"/>
  <c r="CC28" i="30"/>
  <c r="BH28" i="30"/>
  <c r="BG28" i="30"/>
  <c r="BF28" i="30"/>
  <c r="BE28" i="30"/>
  <c r="BD28" i="30"/>
  <c r="AF28" i="30"/>
  <c r="AE28" i="30"/>
  <c r="AD28" i="30"/>
  <c r="AC28" i="30"/>
  <c r="CB28" i="30" s="1"/>
  <c r="AB28" i="30"/>
  <c r="CA28" i="30" s="1"/>
  <c r="AA28" i="30"/>
  <c r="CE28" i="30" s="1"/>
  <c r="Z28" i="30"/>
  <c r="Y28" i="30"/>
  <c r="X28" i="30"/>
  <c r="W28" i="30"/>
  <c r="V28" i="30"/>
  <c r="U28" i="30"/>
  <c r="T28" i="30"/>
  <c r="S28" i="30"/>
  <c r="R28" i="30"/>
  <c r="CO27" i="30"/>
  <c r="CJ27" i="30"/>
  <c r="BH27" i="30"/>
  <c r="BG27" i="30"/>
  <c r="BF27" i="30"/>
  <c r="BE27" i="30"/>
  <c r="BD27" i="30"/>
  <c r="AF27" i="30"/>
  <c r="AE27" i="30"/>
  <c r="AD27" i="30"/>
  <c r="CC27" i="30" s="1"/>
  <c r="AC27" i="30"/>
  <c r="CB27" i="30" s="1"/>
  <c r="AB27" i="30"/>
  <c r="CA27" i="30" s="1"/>
  <c r="AA27" i="30"/>
  <c r="CE27" i="30" s="1"/>
  <c r="Z27" i="30"/>
  <c r="Y27" i="30"/>
  <c r="X27" i="30"/>
  <c r="W27" i="30"/>
  <c r="V27" i="30"/>
  <c r="U27" i="30"/>
  <c r="T27" i="30"/>
  <c r="S27" i="30"/>
  <c r="R27" i="30"/>
  <c r="CO26" i="30"/>
  <c r="CJ26" i="30"/>
  <c r="CC26" i="30"/>
  <c r="BH26" i="30"/>
  <c r="BG26" i="30"/>
  <c r="BF26" i="30"/>
  <c r="BE26" i="30"/>
  <c r="BD26" i="30"/>
  <c r="AF26" i="30"/>
  <c r="AE26" i="30"/>
  <c r="AD26" i="30"/>
  <c r="AC26" i="30"/>
  <c r="CB26" i="30" s="1"/>
  <c r="AB26" i="30"/>
  <c r="CA26" i="30" s="1"/>
  <c r="AA26" i="30"/>
  <c r="CE26" i="30" s="1"/>
  <c r="Z26" i="30"/>
  <c r="Y26" i="30"/>
  <c r="X26" i="30"/>
  <c r="W26" i="30"/>
  <c r="V26" i="30"/>
  <c r="U26" i="30"/>
  <c r="T26" i="30"/>
  <c r="S26" i="30"/>
  <c r="R26" i="30"/>
  <c r="CO25" i="30"/>
  <c r="CJ25" i="30"/>
  <c r="CE25" i="30"/>
  <c r="BH25" i="30"/>
  <c r="BG25" i="30"/>
  <c r="BF25" i="30"/>
  <c r="BE25" i="30"/>
  <c r="BD25" i="30"/>
  <c r="AF25" i="30"/>
  <c r="AE25" i="30"/>
  <c r="AD25" i="30"/>
  <c r="CC25" i="30" s="1"/>
  <c r="AC25" i="30"/>
  <c r="CB25" i="30" s="1"/>
  <c r="AB25" i="30"/>
  <c r="CA25" i="30" s="1"/>
  <c r="AA25" i="30"/>
  <c r="Z25" i="30"/>
  <c r="Y25" i="30"/>
  <c r="X25" i="30"/>
  <c r="W25" i="30"/>
  <c r="V25" i="30"/>
  <c r="U25" i="30"/>
  <c r="T25" i="30"/>
  <c r="S25" i="30"/>
  <c r="R25" i="30"/>
  <c r="CQ24" i="30"/>
  <c r="CO24" i="30"/>
  <c r="CJ24" i="30"/>
  <c r="CA24" i="30"/>
  <c r="BH24" i="30"/>
  <c r="BG24" i="30"/>
  <c r="BF24" i="30"/>
  <c r="BE24" i="30"/>
  <c r="BD24" i="30"/>
  <c r="AF24" i="30"/>
  <c r="AE24" i="30"/>
  <c r="AD24" i="30"/>
  <c r="CC24" i="30" s="1"/>
  <c r="AC24" i="30"/>
  <c r="CB24" i="30" s="1"/>
  <c r="AB24" i="30"/>
  <c r="AA24" i="30"/>
  <c r="CE24" i="30" s="1"/>
  <c r="Z24" i="30"/>
  <c r="Y24" i="30"/>
  <c r="X24" i="30"/>
  <c r="W24" i="30"/>
  <c r="V24" i="30"/>
  <c r="U24" i="30"/>
  <c r="T24" i="30"/>
  <c r="S24" i="30"/>
  <c r="R24" i="30"/>
  <c r="CQ23" i="30"/>
  <c r="CO23" i="30"/>
  <c r="CJ23" i="30"/>
  <c r="CB23" i="30"/>
  <c r="BH23" i="30"/>
  <c r="BG23" i="30"/>
  <c r="BF23" i="30"/>
  <c r="BE23" i="30"/>
  <c r="BD23" i="30"/>
  <c r="AF23" i="30"/>
  <c r="AE23" i="30"/>
  <c r="AD23" i="30"/>
  <c r="CC23" i="30" s="1"/>
  <c r="AC23" i="30"/>
  <c r="AB23" i="30"/>
  <c r="CA23" i="30" s="1"/>
  <c r="AA23" i="30"/>
  <c r="CE23" i="30" s="1"/>
  <c r="Z23" i="30"/>
  <c r="Y23" i="30"/>
  <c r="X23" i="30"/>
  <c r="W23" i="30"/>
  <c r="V23" i="30"/>
  <c r="U23" i="30"/>
  <c r="T23" i="30"/>
  <c r="S23" i="30"/>
  <c r="R23" i="30"/>
  <c r="CO22" i="30"/>
  <c r="CJ22" i="30"/>
  <c r="CC22" i="30"/>
  <c r="BH22" i="30"/>
  <c r="BG22" i="30"/>
  <c r="BF22" i="30"/>
  <c r="BE22" i="30"/>
  <c r="BD22" i="30"/>
  <c r="AF22" i="30"/>
  <c r="AE22" i="30"/>
  <c r="AD22" i="30"/>
  <c r="AC22" i="30"/>
  <c r="CB22" i="30" s="1"/>
  <c r="AB22" i="30"/>
  <c r="CA22" i="30" s="1"/>
  <c r="AA22" i="30"/>
  <c r="CE22" i="30" s="1"/>
  <c r="Z22" i="30"/>
  <c r="Y22" i="30"/>
  <c r="X22" i="30"/>
  <c r="W22" i="30"/>
  <c r="V22" i="30"/>
  <c r="U22" i="30"/>
  <c r="T22" i="30"/>
  <c r="S22" i="30"/>
  <c r="R22" i="30"/>
  <c r="CQ21" i="30"/>
  <c r="CO21" i="30"/>
  <c r="CJ21" i="30"/>
  <c r="BH21" i="30"/>
  <c r="BG21" i="30"/>
  <c r="BF21" i="30"/>
  <c r="BE21" i="30"/>
  <c r="BD21" i="30"/>
  <c r="AF21" i="30"/>
  <c r="AE21" i="30"/>
  <c r="AD21" i="30"/>
  <c r="CC21" i="30" s="1"/>
  <c r="AC21" i="30"/>
  <c r="CB21" i="30" s="1"/>
  <c r="AB21" i="30"/>
  <c r="CA21" i="30" s="1"/>
  <c r="AA21" i="30"/>
  <c r="CE21" i="30" s="1"/>
  <c r="Z21" i="30"/>
  <c r="Y21" i="30"/>
  <c r="X21" i="30"/>
  <c r="W21" i="30"/>
  <c r="V21" i="30"/>
  <c r="U21" i="30"/>
  <c r="T21" i="30"/>
  <c r="S21" i="30"/>
  <c r="R21" i="30"/>
  <c r="CQ20" i="30"/>
  <c r="CO20" i="30"/>
  <c r="CJ20" i="30"/>
  <c r="BH20" i="30"/>
  <c r="BG20" i="30"/>
  <c r="BF20" i="30"/>
  <c r="BE20" i="30"/>
  <c r="BD20" i="30"/>
  <c r="AF20" i="30"/>
  <c r="AE20" i="30"/>
  <c r="AD20" i="30"/>
  <c r="CC20" i="30" s="1"/>
  <c r="AC20" i="30"/>
  <c r="CB20" i="30" s="1"/>
  <c r="AB20" i="30"/>
  <c r="CA20" i="30" s="1"/>
  <c r="AA20" i="30"/>
  <c r="CE20" i="30" s="1"/>
  <c r="Z20" i="30"/>
  <c r="Y20" i="30"/>
  <c r="X20" i="30"/>
  <c r="W20" i="30"/>
  <c r="V20" i="30"/>
  <c r="U20" i="30"/>
  <c r="T20" i="30"/>
  <c r="S20" i="30"/>
  <c r="R20" i="30"/>
  <c r="CQ19" i="30"/>
  <c r="CO19" i="30"/>
  <c r="CJ19" i="30"/>
  <c r="CA19" i="30"/>
  <c r="BH19" i="30"/>
  <c r="BG19" i="30"/>
  <c r="BF19" i="30"/>
  <c r="BE19" i="30"/>
  <c r="BD19" i="30"/>
  <c r="AF19" i="30"/>
  <c r="AE19" i="30"/>
  <c r="AD19" i="30"/>
  <c r="CC19" i="30" s="1"/>
  <c r="AC19" i="30"/>
  <c r="CB19" i="30" s="1"/>
  <c r="AB19" i="30"/>
  <c r="AA19" i="30"/>
  <c r="CE19" i="30" s="1"/>
  <c r="Z19" i="30"/>
  <c r="Y19" i="30"/>
  <c r="X19" i="30"/>
  <c r="W19" i="30"/>
  <c r="V19" i="30"/>
  <c r="U19" i="30"/>
  <c r="T19" i="30"/>
  <c r="S19" i="30"/>
  <c r="R19" i="30"/>
  <c r="CQ18" i="30"/>
  <c r="CO18" i="30"/>
  <c r="CJ18" i="30"/>
  <c r="CE18" i="30"/>
  <c r="BH18" i="30"/>
  <c r="BG18" i="30"/>
  <c r="BF18" i="30"/>
  <c r="BE18" i="30"/>
  <c r="BD18" i="30"/>
  <c r="AF18" i="30"/>
  <c r="AE18" i="30"/>
  <c r="AD18" i="30"/>
  <c r="CC18" i="30" s="1"/>
  <c r="AC18" i="30"/>
  <c r="CB18" i="30" s="1"/>
  <c r="AB18" i="30"/>
  <c r="CA18" i="30" s="1"/>
  <c r="AA18" i="30"/>
  <c r="Z18" i="30"/>
  <c r="Y18" i="30"/>
  <c r="X18" i="30"/>
  <c r="W18" i="30"/>
  <c r="V18" i="30"/>
  <c r="U18" i="30"/>
  <c r="T18" i="30"/>
  <c r="S18" i="30"/>
  <c r="R18" i="30"/>
  <c r="CQ17" i="30"/>
  <c r="CO17" i="30"/>
  <c r="CJ17" i="30"/>
  <c r="BH17" i="30"/>
  <c r="BG17" i="30"/>
  <c r="BF17" i="30"/>
  <c r="BE17" i="30"/>
  <c r="BD17" i="30"/>
  <c r="AF17" i="30"/>
  <c r="AE17" i="30"/>
  <c r="AD17" i="30"/>
  <c r="CC17" i="30" s="1"/>
  <c r="AC17" i="30"/>
  <c r="CB17" i="30" s="1"/>
  <c r="AB17" i="30"/>
  <c r="CA17" i="30" s="1"/>
  <c r="AA17" i="30"/>
  <c r="CE17" i="30" s="1"/>
  <c r="Z17" i="30"/>
  <c r="Y17" i="30"/>
  <c r="X17" i="30"/>
  <c r="W17" i="30"/>
  <c r="V17" i="30"/>
  <c r="U17" i="30"/>
  <c r="T17" i="30"/>
  <c r="S17" i="30"/>
  <c r="R17" i="30"/>
  <c r="CQ16" i="30"/>
  <c r="CO16" i="30"/>
  <c r="CJ16" i="30"/>
  <c r="BH16" i="30"/>
  <c r="BG16" i="30"/>
  <c r="BF16" i="30"/>
  <c r="BE16" i="30"/>
  <c r="BD16" i="30"/>
  <c r="AF16" i="30"/>
  <c r="AE16" i="30"/>
  <c r="AD16" i="30"/>
  <c r="CC16" i="30" s="1"/>
  <c r="AC16" i="30"/>
  <c r="CB16" i="30" s="1"/>
  <c r="AB16" i="30"/>
  <c r="CA16" i="30" s="1"/>
  <c r="AA16" i="30"/>
  <c r="CE16" i="30" s="1"/>
  <c r="Z16" i="30"/>
  <c r="Y16" i="30"/>
  <c r="X16" i="30"/>
  <c r="W16" i="30"/>
  <c r="V16" i="30"/>
  <c r="U16" i="30"/>
  <c r="T16" i="30"/>
  <c r="S16" i="30"/>
  <c r="R16" i="30"/>
  <c r="CQ15" i="30"/>
  <c r="CO15" i="30"/>
  <c r="CJ15" i="30"/>
  <c r="CA15" i="30"/>
  <c r="BH15" i="30"/>
  <c r="BG15" i="30"/>
  <c r="BF15" i="30"/>
  <c r="BE15" i="30"/>
  <c r="BD15" i="30"/>
  <c r="AF15" i="30"/>
  <c r="AE15" i="30"/>
  <c r="AD15" i="30"/>
  <c r="CC15" i="30" s="1"/>
  <c r="AC15" i="30"/>
  <c r="CB15" i="30" s="1"/>
  <c r="AB15" i="30"/>
  <c r="AA15" i="30"/>
  <c r="CE15" i="30" s="1"/>
  <c r="Z15" i="30"/>
  <c r="Y15" i="30"/>
  <c r="X15" i="30"/>
  <c r="W15" i="30"/>
  <c r="V15" i="30"/>
  <c r="U15" i="30"/>
  <c r="T15" i="30"/>
  <c r="S15" i="30"/>
  <c r="R15" i="30"/>
  <c r="CQ14" i="30"/>
  <c r="CO14" i="30"/>
  <c r="CJ14" i="30"/>
  <c r="CE14" i="30"/>
  <c r="BH14" i="30"/>
  <c r="BG14" i="30"/>
  <c r="BF14" i="30"/>
  <c r="BE14" i="30"/>
  <c r="BD14" i="30"/>
  <c r="AF14" i="30"/>
  <c r="AE14" i="30"/>
  <c r="AD14" i="30"/>
  <c r="CC14" i="30" s="1"/>
  <c r="AC14" i="30"/>
  <c r="CB14" i="30" s="1"/>
  <c r="AB14" i="30"/>
  <c r="CA14" i="30" s="1"/>
  <c r="AA14" i="30"/>
  <c r="Z14" i="30"/>
  <c r="Y14" i="30"/>
  <c r="X14" i="30"/>
  <c r="W14" i="30"/>
  <c r="V14" i="30"/>
  <c r="U14" i="30"/>
  <c r="T14" i="30"/>
  <c r="S14" i="30"/>
  <c r="R14" i="30"/>
  <c r="CQ13" i="30"/>
  <c r="CO13" i="30"/>
  <c r="CJ13" i="30"/>
  <c r="BH13" i="30"/>
  <c r="BG13" i="30"/>
  <c r="BF13" i="30"/>
  <c r="BE13" i="30"/>
  <c r="BD13" i="30"/>
  <c r="AF13" i="30"/>
  <c r="AE13" i="30"/>
  <c r="AD13" i="30"/>
  <c r="CC13" i="30" s="1"/>
  <c r="AC13" i="30"/>
  <c r="CB13" i="30" s="1"/>
  <c r="AB13" i="30"/>
  <c r="CA13" i="30" s="1"/>
  <c r="AA13" i="30"/>
  <c r="CE13" i="30" s="1"/>
  <c r="Z13" i="30"/>
  <c r="Y13" i="30"/>
  <c r="X13" i="30"/>
  <c r="W13" i="30"/>
  <c r="V13" i="30"/>
  <c r="U13" i="30"/>
  <c r="T13" i="30"/>
  <c r="S13" i="30"/>
  <c r="R13" i="30"/>
  <c r="CQ12" i="30"/>
  <c r="CO12" i="30"/>
  <c r="CJ12" i="30"/>
  <c r="BH12" i="30"/>
  <c r="BG12" i="30"/>
  <c r="BF12" i="30"/>
  <c r="BE12" i="30"/>
  <c r="BD12" i="30"/>
  <c r="AF12" i="30"/>
  <c r="AE12" i="30"/>
  <c r="AD12" i="30"/>
  <c r="CC12" i="30" s="1"/>
  <c r="AC12" i="30"/>
  <c r="CB12" i="30" s="1"/>
  <c r="AB12" i="30"/>
  <c r="CA12" i="30" s="1"/>
  <c r="AA12" i="30"/>
  <c r="CE12" i="30" s="1"/>
  <c r="Z12" i="30"/>
  <c r="Y12" i="30"/>
  <c r="X12" i="30"/>
  <c r="W12" i="30"/>
  <c r="V12" i="30"/>
  <c r="U12" i="30"/>
  <c r="T12" i="30"/>
  <c r="S12" i="30"/>
  <c r="R12" i="30"/>
  <c r="CQ11" i="30"/>
  <c r="CO11" i="30"/>
  <c r="CJ11" i="30"/>
  <c r="BH11" i="30"/>
  <c r="BG11" i="30"/>
  <c r="BF11" i="30"/>
  <c r="BE11" i="30"/>
  <c r="BD11" i="30"/>
  <c r="AF11" i="30"/>
  <c r="AE11" i="30"/>
  <c r="AD11" i="30"/>
  <c r="CC11" i="30" s="1"/>
  <c r="AC11" i="30"/>
  <c r="CB11" i="30" s="1"/>
  <c r="AB11" i="30"/>
  <c r="CA11" i="30" s="1"/>
  <c r="AA11" i="30"/>
  <c r="CE11" i="30" s="1"/>
  <c r="Z11" i="30"/>
  <c r="Y11" i="30"/>
  <c r="X11" i="30"/>
  <c r="W11" i="30"/>
  <c r="V11" i="30"/>
  <c r="U11" i="30"/>
  <c r="T11" i="30"/>
  <c r="S11" i="30"/>
  <c r="R11" i="30"/>
  <c r="CQ10" i="30"/>
  <c r="CO10" i="30"/>
  <c r="CJ10" i="30"/>
  <c r="CE10" i="30"/>
  <c r="BH10" i="30"/>
  <c r="BG10" i="30"/>
  <c r="BF10" i="30"/>
  <c r="BE10" i="30"/>
  <c r="BD10" i="30"/>
  <c r="AF10" i="30"/>
  <c r="AE10" i="30"/>
  <c r="AD10" i="30"/>
  <c r="CC10" i="30" s="1"/>
  <c r="AC10" i="30"/>
  <c r="CB10" i="30" s="1"/>
  <c r="AB10" i="30"/>
  <c r="CA10" i="30" s="1"/>
  <c r="AA10" i="30"/>
  <c r="Z10" i="30"/>
  <c r="Y10" i="30"/>
  <c r="X10" i="30"/>
  <c r="W10" i="30"/>
  <c r="V10" i="30"/>
  <c r="U10" i="30"/>
  <c r="T10" i="30"/>
  <c r="S10" i="30"/>
  <c r="R10" i="30"/>
  <c r="CQ9" i="30"/>
  <c r="CO9" i="30"/>
  <c r="CJ9" i="30"/>
  <c r="BH9" i="30"/>
  <c r="BG9" i="30"/>
  <c r="BF9" i="30"/>
  <c r="BE9" i="30"/>
  <c r="BD9" i="30"/>
  <c r="AF9" i="30"/>
  <c r="AE9" i="30"/>
  <c r="AD9" i="30"/>
  <c r="CC9" i="30" s="1"/>
  <c r="AC9" i="30"/>
  <c r="CB9" i="30" s="1"/>
  <c r="AB9" i="30"/>
  <c r="CA9" i="30" s="1"/>
  <c r="AA9" i="30"/>
  <c r="CE9" i="30" s="1"/>
  <c r="Z9" i="30"/>
  <c r="Y9" i="30"/>
  <c r="X9" i="30"/>
  <c r="W9" i="30"/>
  <c r="V9" i="30"/>
  <c r="U9" i="30"/>
  <c r="T9" i="30"/>
  <c r="S9" i="30"/>
  <c r="R9" i="30"/>
  <c r="CQ8" i="30"/>
  <c r="CO8" i="30"/>
  <c r="CJ8" i="30"/>
  <c r="BH8" i="30"/>
  <c r="BG8" i="30"/>
  <c r="BF8" i="30"/>
  <c r="BE8" i="30"/>
  <c r="BD8" i="30"/>
  <c r="AF8" i="30"/>
  <c r="AE8" i="30"/>
  <c r="AD8" i="30"/>
  <c r="CC8" i="30" s="1"/>
  <c r="AC8" i="30"/>
  <c r="CB8" i="30" s="1"/>
  <c r="AB8" i="30"/>
  <c r="CA8" i="30" s="1"/>
  <c r="AA8" i="30"/>
  <c r="CE8" i="30" s="1"/>
  <c r="Z8" i="30"/>
  <c r="Y8" i="30"/>
  <c r="X8" i="30"/>
  <c r="W8" i="30"/>
  <c r="V8" i="30"/>
  <c r="U8" i="30"/>
  <c r="T8" i="30"/>
  <c r="S8" i="30"/>
  <c r="R8" i="30"/>
  <c r="CQ7" i="30"/>
  <c r="CO7" i="30"/>
  <c r="CJ7" i="30"/>
  <c r="CA7" i="30"/>
  <c r="BH7" i="30"/>
  <c r="BG7" i="30"/>
  <c r="BF7" i="30"/>
  <c r="BE7" i="30"/>
  <c r="BD7" i="30"/>
  <c r="AF7" i="30"/>
  <c r="AE7" i="30"/>
  <c r="AD7" i="30"/>
  <c r="CC7" i="30" s="1"/>
  <c r="AC7" i="30"/>
  <c r="CB7" i="30" s="1"/>
  <c r="AB7" i="30"/>
  <c r="AA7" i="30"/>
  <c r="CE7" i="30" s="1"/>
  <c r="Z7" i="30"/>
  <c r="Y7" i="30"/>
  <c r="X7" i="30"/>
  <c r="W7" i="30"/>
  <c r="V7" i="30"/>
  <c r="U7" i="30"/>
  <c r="T7" i="30"/>
  <c r="S7" i="30"/>
  <c r="R7" i="30"/>
  <c r="CQ6" i="30"/>
  <c r="CO6" i="30"/>
  <c r="CJ6" i="30"/>
  <c r="CE6" i="30"/>
  <c r="BH6" i="30"/>
  <c r="BG6" i="30"/>
  <c r="BF6" i="30"/>
  <c r="BE6" i="30"/>
  <c r="BD6" i="30"/>
  <c r="AF6" i="30"/>
  <c r="AE6" i="30"/>
  <c r="AD6" i="30"/>
  <c r="CC6" i="30" s="1"/>
  <c r="AC6" i="30"/>
  <c r="CB6" i="30" s="1"/>
  <c r="AB6" i="30"/>
  <c r="CA6" i="30" s="1"/>
  <c r="AA6" i="30"/>
  <c r="Z6" i="30"/>
  <c r="Y6" i="30"/>
  <c r="X6" i="30"/>
  <c r="W6" i="30"/>
  <c r="V6" i="30"/>
  <c r="U6" i="30"/>
  <c r="T6" i="30"/>
  <c r="S6" i="30"/>
  <c r="R6" i="30"/>
  <c r="CQ5" i="30"/>
  <c r="CO5" i="30"/>
  <c r="CJ5" i="30"/>
  <c r="BH5" i="30"/>
  <c r="BG5" i="30"/>
  <c r="BF5" i="30"/>
  <c r="BE5" i="30"/>
  <c r="BD5" i="30"/>
  <c r="AF5" i="30"/>
  <c r="AE5" i="30"/>
  <c r="AD5" i="30"/>
  <c r="CC5" i="30" s="1"/>
  <c r="AC5" i="30"/>
  <c r="CB5" i="30" s="1"/>
  <c r="AB5" i="30"/>
  <c r="CA5" i="30" s="1"/>
  <c r="AA5" i="30"/>
  <c r="CE5" i="30" s="1"/>
  <c r="Z5" i="30"/>
  <c r="Y5" i="30"/>
  <c r="X5" i="30"/>
  <c r="W5" i="30"/>
  <c r="V5" i="30"/>
  <c r="U5" i="30"/>
  <c r="T5" i="30"/>
  <c r="S5" i="30"/>
  <c r="R5" i="30"/>
  <c r="CQ4" i="30"/>
  <c r="CO4" i="30"/>
  <c r="CJ4" i="30"/>
  <c r="BH4" i="30"/>
  <c r="BG4" i="30"/>
  <c r="BF4" i="30"/>
  <c r="BE4" i="30"/>
  <c r="BD4" i="30"/>
  <c r="AF4" i="30"/>
  <c r="AE4" i="30"/>
  <c r="AD4" i="30"/>
  <c r="CC4" i="30" s="1"/>
  <c r="AC4" i="30"/>
  <c r="CB4" i="30" s="1"/>
  <c r="AB4" i="30"/>
  <c r="CA4" i="30" s="1"/>
  <c r="AA4" i="30"/>
  <c r="CE4" i="30" s="1"/>
  <c r="Z4" i="30"/>
  <c r="Y4" i="30"/>
  <c r="X4" i="30"/>
  <c r="W4" i="30"/>
  <c r="V4" i="30"/>
  <c r="U4" i="30"/>
  <c r="T4" i="30"/>
  <c r="S4" i="30"/>
  <c r="R4" i="30"/>
  <c r="CQ3" i="30"/>
  <c r="CO3" i="30"/>
  <c r="CJ3" i="30"/>
  <c r="CA3" i="30"/>
  <c r="BH3" i="30"/>
  <c r="BG3" i="30"/>
  <c r="BF3" i="30"/>
  <c r="BE3" i="30"/>
  <c r="BD3" i="30"/>
  <c r="AF3" i="30"/>
  <c r="AE3" i="30"/>
  <c r="AD3" i="30"/>
  <c r="CC3" i="30" s="1"/>
  <c r="AC3" i="30"/>
  <c r="CB3" i="30" s="1"/>
  <c r="AB3" i="30"/>
  <c r="AA3" i="30"/>
  <c r="CE3" i="30" s="1"/>
  <c r="Z3" i="30"/>
  <c r="Y3" i="30"/>
  <c r="X3" i="30"/>
  <c r="W3" i="30"/>
  <c r="V3" i="30"/>
  <c r="U3" i="30"/>
  <c r="T3" i="30"/>
  <c r="S3" i="30"/>
  <c r="R3" i="30"/>
  <c r="CP121" i="29"/>
  <c r="CO120" i="29"/>
  <c r="CJ120" i="29"/>
  <c r="CA120" i="29"/>
  <c r="BH120" i="29"/>
  <c r="BG120" i="29"/>
  <c r="BF120" i="29"/>
  <c r="BE120" i="29"/>
  <c r="BD120" i="29"/>
  <c r="AF120" i="29"/>
  <c r="AE120" i="29"/>
  <c r="AD120" i="29"/>
  <c r="CC120" i="29" s="1"/>
  <c r="AC120" i="29"/>
  <c r="CB120" i="29" s="1"/>
  <c r="AB120" i="29"/>
  <c r="AA120" i="29"/>
  <c r="CE120" i="29" s="1"/>
  <c r="Z120" i="29"/>
  <c r="Y120" i="29"/>
  <c r="X120" i="29"/>
  <c r="W120" i="29"/>
  <c r="V120" i="29"/>
  <c r="U120" i="29"/>
  <c r="T120" i="29"/>
  <c r="S120" i="29"/>
  <c r="R120" i="29"/>
  <c r="CO119" i="29"/>
  <c r="CJ119" i="29"/>
  <c r="CB119" i="29"/>
  <c r="BH119" i="29"/>
  <c r="BG119" i="29"/>
  <c r="BF119" i="29"/>
  <c r="BE119" i="29"/>
  <c r="BD119" i="29"/>
  <c r="AF119" i="29"/>
  <c r="AE119" i="29"/>
  <c r="AD119" i="29"/>
  <c r="CC119" i="29" s="1"/>
  <c r="AC119" i="29"/>
  <c r="AB119" i="29"/>
  <c r="CA119" i="29" s="1"/>
  <c r="AA119" i="29"/>
  <c r="CE119" i="29" s="1"/>
  <c r="Z119" i="29"/>
  <c r="Y119" i="29"/>
  <c r="X119" i="29"/>
  <c r="W119" i="29"/>
  <c r="V119" i="29"/>
  <c r="U119" i="29"/>
  <c r="T119" i="29"/>
  <c r="S119" i="29"/>
  <c r="R119" i="29"/>
  <c r="CO118" i="29"/>
  <c r="CJ118" i="29"/>
  <c r="CA118" i="29"/>
  <c r="BH118" i="29"/>
  <c r="BG118" i="29"/>
  <c r="BF118" i="29"/>
  <c r="BE118" i="29"/>
  <c r="BD118" i="29"/>
  <c r="AF118" i="29"/>
  <c r="AE118" i="29"/>
  <c r="AD118" i="29"/>
  <c r="CC118" i="29" s="1"/>
  <c r="AC118" i="29"/>
  <c r="CB118" i="29" s="1"/>
  <c r="AB118" i="29"/>
  <c r="AA118" i="29"/>
  <c r="CE118" i="29" s="1"/>
  <c r="Z118" i="29"/>
  <c r="Y118" i="29"/>
  <c r="X118" i="29"/>
  <c r="W118" i="29"/>
  <c r="V118" i="29"/>
  <c r="U118" i="29"/>
  <c r="T118" i="29"/>
  <c r="S118" i="29"/>
  <c r="R118" i="29"/>
  <c r="CO117" i="29"/>
  <c r="CJ117" i="29"/>
  <c r="CB117" i="29"/>
  <c r="BH117" i="29"/>
  <c r="BG117" i="29"/>
  <c r="BF117" i="29"/>
  <c r="BE117" i="29"/>
  <c r="BD117" i="29"/>
  <c r="AF117" i="29"/>
  <c r="AE117" i="29"/>
  <c r="AD117" i="29"/>
  <c r="CC117" i="29" s="1"/>
  <c r="AC117" i="29"/>
  <c r="AB117" i="29"/>
  <c r="CA117" i="29" s="1"/>
  <c r="AA117" i="29"/>
  <c r="CE117" i="29" s="1"/>
  <c r="Z117" i="29"/>
  <c r="Y117" i="29"/>
  <c r="X117" i="29"/>
  <c r="W117" i="29"/>
  <c r="V117" i="29"/>
  <c r="U117" i="29"/>
  <c r="T117" i="29"/>
  <c r="S117" i="29"/>
  <c r="R117" i="29"/>
  <c r="CO116" i="29"/>
  <c r="CJ116" i="29"/>
  <c r="CA116" i="29"/>
  <c r="BH116" i="29"/>
  <c r="BG116" i="29"/>
  <c r="BF116" i="29"/>
  <c r="BE116" i="29"/>
  <c r="BD116" i="29"/>
  <c r="AF116" i="29"/>
  <c r="AE116" i="29"/>
  <c r="AD116" i="29"/>
  <c r="CC116" i="29" s="1"/>
  <c r="AC116" i="29"/>
  <c r="CB116" i="29" s="1"/>
  <c r="AB116" i="29"/>
  <c r="AA116" i="29"/>
  <c r="CE116" i="29" s="1"/>
  <c r="Z116" i="29"/>
  <c r="Y116" i="29"/>
  <c r="X116" i="29"/>
  <c r="W116" i="29"/>
  <c r="V116" i="29"/>
  <c r="U116" i="29"/>
  <c r="T116" i="29"/>
  <c r="S116" i="29"/>
  <c r="R116" i="29"/>
  <c r="CO115" i="29"/>
  <c r="CJ115" i="29"/>
  <c r="CB115" i="29"/>
  <c r="BH115" i="29"/>
  <c r="BG115" i="29"/>
  <c r="BF115" i="29"/>
  <c r="BE115" i="29"/>
  <c r="BD115" i="29"/>
  <c r="AF115" i="29"/>
  <c r="AE115" i="29"/>
  <c r="AD115" i="29"/>
  <c r="CC115" i="29" s="1"/>
  <c r="AC115" i="29"/>
  <c r="AB115" i="29"/>
  <c r="CA115" i="29" s="1"/>
  <c r="AA115" i="29"/>
  <c r="CE115" i="29" s="1"/>
  <c r="Z115" i="29"/>
  <c r="Y115" i="29"/>
  <c r="X115" i="29"/>
  <c r="W115" i="29"/>
  <c r="V115" i="29"/>
  <c r="U115" i="29"/>
  <c r="T115" i="29"/>
  <c r="S115" i="29"/>
  <c r="R115" i="29"/>
  <c r="CO114" i="29"/>
  <c r="CJ114" i="29"/>
  <c r="CA114" i="29"/>
  <c r="BH114" i="29"/>
  <c r="BG114" i="29"/>
  <c r="BF114" i="29"/>
  <c r="BE114" i="29"/>
  <c r="BD114" i="29"/>
  <c r="AF114" i="29"/>
  <c r="AE114" i="29"/>
  <c r="AD114" i="29"/>
  <c r="CC114" i="29" s="1"/>
  <c r="AC114" i="29"/>
  <c r="CB114" i="29" s="1"/>
  <c r="AB114" i="29"/>
  <c r="AA114" i="29"/>
  <c r="CE114" i="29" s="1"/>
  <c r="Z114" i="29"/>
  <c r="Y114" i="29"/>
  <c r="X114" i="29"/>
  <c r="W114" i="29"/>
  <c r="V114" i="29"/>
  <c r="U114" i="29"/>
  <c r="T114" i="29"/>
  <c r="S114" i="29"/>
  <c r="R114" i="29"/>
  <c r="CO113" i="29"/>
  <c r="CJ113" i="29"/>
  <c r="BH113" i="29"/>
  <c r="BG113" i="29"/>
  <c r="BF113" i="29"/>
  <c r="BE113" i="29"/>
  <c r="BD113" i="29"/>
  <c r="AF113" i="29"/>
  <c r="AE113" i="29"/>
  <c r="AD113" i="29"/>
  <c r="CC113" i="29" s="1"/>
  <c r="AC113" i="29"/>
  <c r="CB113" i="29" s="1"/>
  <c r="AB113" i="29"/>
  <c r="CA113" i="29" s="1"/>
  <c r="AA113" i="29"/>
  <c r="CE113" i="29" s="1"/>
  <c r="Z113" i="29"/>
  <c r="Y113" i="29"/>
  <c r="X113" i="29"/>
  <c r="W113" i="29"/>
  <c r="V113" i="29"/>
  <c r="U113" i="29"/>
  <c r="T113" i="29"/>
  <c r="S113" i="29"/>
  <c r="R113" i="29"/>
  <c r="CO112" i="29"/>
  <c r="CJ112" i="29"/>
  <c r="BH112" i="29"/>
  <c r="BG112" i="29"/>
  <c r="BF112" i="29"/>
  <c r="BE112" i="29"/>
  <c r="BD112" i="29"/>
  <c r="AF112" i="29"/>
  <c r="AE112" i="29"/>
  <c r="AD112" i="29"/>
  <c r="CC112" i="29" s="1"/>
  <c r="AC112" i="29"/>
  <c r="CB112" i="29" s="1"/>
  <c r="AB112" i="29"/>
  <c r="CA112" i="29" s="1"/>
  <c r="AA112" i="29"/>
  <c r="CE112" i="29" s="1"/>
  <c r="Z112" i="29"/>
  <c r="Y112" i="29"/>
  <c r="X112" i="29"/>
  <c r="W112" i="29"/>
  <c r="V112" i="29"/>
  <c r="U112" i="29"/>
  <c r="T112" i="29"/>
  <c r="S112" i="29"/>
  <c r="R112" i="29"/>
  <c r="CO111" i="29"/>
  <c r="CJ111" i="29"/>
  <c r="CB111" i="29"/>
  <c r="BH111" i="29"/>
  <c r="BG111" i="29"/>
  <c r="BF111" i="29"/>
  <c r="BE111" i="29"/>
  <c r="BD111" i="29"/>
  <c r="AF111" i="29"/>
  <c r="AE111" i="29"/>
  <c r="AD111" i="29"/>
  <c r="CC111" i="29" s="1"/>
  <c r="AC111" i="29"/>
  <c r="AB111" i="29"/>
  <c r="CA111" i="29" s="1"/>
  <c r="AA111" i="29"/>
  <c r="CE111" i="29" s="1"/>
  <c r="Z111" i="29"/>
  <c r="Y111" i="29"/>
  <c r="X111" i="29"/>
  <c r="W111" i="29"/>
  <c r="V111" i="29"/>
  <c r="U111" i="29"/>
  <c r="T111" i="29"/>
  <c r="S111" i="29"/>
  <c r="R111" i="29"/>
  <c r="CO110" i="29"/>
  <c r="CJ110" i="29"/>
  <c r="CA110" i="29"/>
  <c r="BH110" i="29"/>
  <c r="BG110" i="29"/>
  <c r="BF110" i="29"/>
  <c r="BE110" i="29"/>
  <c r="BD110" i="29"/>
  <c r="AF110" i="29"/>
  <c r="AE110" i="29"/>
  <c r="AD110" i="29"/>
  <c r="CC110" i="29" s="1"/>
  <c r="AC110" i="29"/>
  <c r="CB110" i="29" s="1"/>
  <c r="AB110" i="29"/>
  <c r="AA110" i="29"/>
  <c r="CE110" i="29" s="1"/>
  <c r="Z110" i="29"/>
  <c r="Y110" i="29"/>
  <c r="X110" i="29"/>
  <c r="W110" i="29"/>
  <c r="V110" i="29"/>
  <c r="U110" i="29"/>
  <c r="T110" i="29"/>
  <c r="S110" i="29"/>
  <c r="R110" i="29"/>
  <c r="CO109" i="29"/>
  <c r="CJ109" i="29"/>
  <c r="CB109" i="29"/>
  <c r="BH109" i="29"/>
  <c r="BG109" i="29"/>
  <c r="BF109" i="29"/>
  <c r="BE109" i="29"/>
  <c r="BD109" i="29"/>
  <c r="AF109" i="29"/>
  <c r="AE109" i="29"/>
  <c r="AD109" i="29"/>
  <c r="CC109" i="29" s="1"/>
  <c r="AC109" i="29"/>
  <c r="AB109" i="29"/>
  <c r="CA109" i="29" s="1"/>
  <c r="AA109" i="29"/>
  <c r="CE109" i="29" s="1"/>
  <c r="Z109" i="29"/>
  <c r="Y109" i="29"/>
  <c r="X109" i="29"/>
  <c r="W109" i="29"/>
  <c r="V109" i="29"/>
  <c r="U109" i="29"/>
  <c r="T109" i="29"/>
  <c r="S109" i="29"/>
  <c r="R109" i="29"/>
  <c r="CQ108" i="29"/>
  <c r="CO108" i="29"/>
  <c r="CJ108" i="29"/>
  <c r="CC108" i="29"/>
  <c r="CA108" i="29"/>
  <c r="BH108" i="29"/>
  <c r="BG108" i="29"/>
  <c r="BF108" i="29"/>
  <c r="BE108" i="29"/>
  <c r="BD108" i="29"/>
  <c r="AF108" i="29"/>
  <c r="AE108" i="29"/>
  <c r="AD108" i="29"/>
  <c r="AC108" i="29"/>
  <c r="CB108" i="29" s="1"/>
  <c r="AB108" i="29"/>
  <c r="AA108" i="29"/>
  <c r="CE108" i="29" s="1"/>
  <c r="Z108" i="29"/>
  <c r="Y108" i="29"/>
  <c r="X108" i="29"/>
  <c r="W108" i="29"/>
  <c r="V108" i="29"/>
  <c r="U108" i="29"/>
  <c r="T108" i="29"/>
  <c r="S108" i="29"/>
  <c r="R108" i="29"/>
  <c r="CQ107" i="29"/>
  <c r="CO107" i="29"/>
  <c r="CJ107" i="29"/>
  <c r="BH107" i="29"/>
  <c r="BG107" i="29"/>
  <c r="BF107" i="29"/>
  <c r="BE107" i="29"/>
  <c r="BD107" i="29"/>
  <c r="AF107" i="29"/>
  <c r="AE107" i="29"/>
  <c r="AD107" i="29"/>
  <c r="CC107" i="29" s="1"/>
  <c r="AC107" i="29"/>
  <c r="CB107" i="29" s="1"/>
  <c r="AB107" i="29"/>
  <c r="CA107" i="29" s="1"/>
  <c r="AA107" i="29"/>
  <c r="CE107" i="29" s="1"/>
  <c r="Z107" i="29"/>
  <c r="Y107" i="29"/>
  <c r="X107" i="29"/>
  <c r="W107" i="29"/>
  <c r="V107" i="29"/>
  <c r="U107" i="29"/>
  <c r="T107" i="29"/>
  <c r="S107" i="29"/>
  <c r="R107" i="29"/>
  <c r="CO106" i="29"/>
  <c r="CJ106" i="29"/>
  <c r="CC106" i="29"/>
  <c r="BH106" i="29"/>
  <c r="BG106" i="29"/>
  <c r="BF106" i="29"/>
  <c r="BE106" i="29"/>
  <c r="BD106" i="29"/>
  <c r="AF106" i="29"/>
  <c r="AE106" i="29"/>
  <c r="AD106" i="29"/>
  <c r="AC106" i="29"/>
  <c r="CB106" i="29" s="1"/>
  <c r="AB106" i="29"/>
  <c r="CA106" i="29" s="1"/>
  <c r="AA106" i="29"/>
  <c r="CE106" i="29" s="1"/>
  <c r="Z106" i="29"/>
  <c r="Y106" i="29"/>
  <c r="X106" i="29"/>
  <c r="W106" i="29"/>
  <c r="V106" i="29"/>
  <c r="U106" i="29"/>
  <c r="T106" i="29"/>
  <c r="S106" i="29"/>
  <c r="R106" i="29"/>
  <c r="CO105" i="29"/>
  <c r="CJ105" i="29"/>
  <c r="BH105" i="29"/>
  <c r="BG105" i="29"/>
  <c r="BF105" i="29"/>
  <c r="BE105" i="29"/>
  <c r="BD105" i="29"/>
  <c r="AF105" i="29"/>
  <c r="AE105" i="29"/>
  <c r="AD105" i="29"/>
  <c r="CC105" i="29" s="1"/>
  <c r="AC105" i="29"/>
  <c r="CB105" i="29" s="1"/>
  <c r="AB105" i="29"/>
  <c r="CA105" i="29" s="1"/>
  <c r="AA105" i="29"/>
  <c r="CE105" i="29" s="1"/>
  <c r="Z105" i="29"/>
  <c r="Y105" i="29"/>
  <c r="X105" i="29"/>
  <c r="W105" i="29"/>
  <c r="V105" i="29"/>
  <c r="U105" i="29"/>
  <c r="T105" i="29"/>
  <c r="S105" i="29"/>
  <c r="R105" i="29"/>
  <c r="CO104" i="29"/>
  <c r="CJ104" i="29"/>
  <c r="CC104" i="29"/>
  <c r="BH104" i="29"/>
  <c r="BG104" i="29"/>
  <c r="BF104" i="29"/>
  <c r="BE104" i="29"/>
  <c r="BD104" i="29"/>
  <c r="AF104" i="29"/>
  <c r="AE104" i="29"/>
  <c r="AD104" i="29"/>
  <c r="AC104" i="29"/>
  <c r="CB104" i="29" s="1"/>
  <c r="AB104" i="29"/>
  <c r="CA104" i="29" s="1"/>
  <c r="AA104" i="29"/>
  <c r="CE104" i="29" s="1"/>
  <c r="Z104" i="29"/>
  <c r="Y104" i="29"/>
  <c r="X104" i="29"/>
  <c r="W104" i="29"/>
  <c r="V104" i="29"/>
  <c r="U104" i="29"/>
  <c r="T104" i="29"/>
  <c r="S104" i="29"/>
  <c r="R104" i="29"/>
  <c r="CO103" i="29"/>
  <c r="CJ103" i="29"/>
  <c r="BH103" i="29"/>
  <c r="BG103" i="29"/>
  <c r="BF103" i="29"/>
  <c r="BE103" i="29"/>
  <c r="BD103" i="29"/>
  <c r="AF103" i="29"/>
  <c r="AE103" i="29"/>
  <c r="AD103" i="29"/>
  <c r="CC103" i="29" s="1"/>
  <c r="AC103" i="29"/>
  <c r="CB103" i="29" s="1"/>
  <c r="AB103" i="29"/>
  <c r="CA103" i="29" s="1"/>
  <c r="AA103" i="29"/>
  <c r="CE103" i="29" s="1"/>
  <c r="Z103" i="29"/>
  <c r="Y103" i="29"/>
  <c r="X103" i="29"/>
  <c r="W103" i="29"/>
  <c r="V103" i="29"/>
  <c r="U103" i="29"/>
  <c r="T103" i="29"/>
  <c r="S103" i="29"/>
  <c r="R103" i="29"/>
  <c r="CO102" i="29"/>
  <c r="CJ102" i="29"/>
  <c r="BH102" i="29"/>
  <c r="BG102" i="29"/>
  <c r="BF102" i="29"/>
  <c r="BE102" i="29"/>
  <c r="BD102" i="29"/>
  <c r="AF102" i="29"/>
  <c r="AE102" i="29"/>
  <c r="AD102" i="29"/>
  <c r="CC102" i="29" s="1"/>
  <c r="AC102" i="29"/>
  <c r="CB102" i="29" s="1"/>
  <c r="AB102" i="29"/>
  <c r="CA102" i="29" s="1"/>
  <c r="AA102" i="29"/>
  <c r="CE102" i="29" s="1"/>
  <c r="Z102" i="29"/>
  <c r="Y102" i="29"/>
  <c r="X102" i="29"/>
  <c r="W102" i="29"/>
  <c r="V102" i="29"/>
  <c r="U102" i="29"/>
  <c r="T102" i="29"/>
  <c r="S102" i="29"/>
  <c r="R102" i="29"/>
  <c r="CO101" i="29"/>
  <c r="CJ101" i="29"/>
  <c r="BH101" i="29"/>
  <c r="BG101" i="29"/>
  <c r="BF101" i="29"/>
  <c r="BE101" i="29"/>
  <c r="BD101" i="29"/>
  <c r="AF101" i="29"/>
  <c r="AE101" i="29"/>
  <c r="AD101" i="29"/>
  <c r="CC101" i="29" s="1"/>
  <c r="AC101" i="29"/>
  <c r="CB101" i="29" s="1"/>
  <c r="AB101" i="29"/>
  <c r="CA101" i="29" s="1"/>
  <c r="AA101" i="29"/>
  <c r="CE101" i="29" s="1"/>
  <c r="Z101" i="29"/>
  <c r="Y101" i="29"/>
  <c r="X101" i="29"/>
  <c r="W101" i="29"/>
  <c r="V101" i="29"/>
  <c r="U101" i="29"/>
  <c r="T101" i="29"/>
  <c r="S101" i="29"/>
  <c r="R101" i="29"/>
  <c r="CO100" i="29"/>
  <c r="CJ100" i="29"/>
  <c r="CC100" i="29"/>
  <c r="BH100" i="29"/>
  <c r="BG100" i="29"/>
  <c r="BF100" i="29"/>
  <c r="BE100" i="29"/>
  <c r="BD100" i="29"/>
  <c r="AF100" i="29"/>
  <c r="AE100" i="29"/>
  <c r="AD100" i="29"/>
  <c r="AC100" i="29"/>
  <c r="CB100" i="29" s="1"/>
  <c r="AB100" i="29"/>
  <c r="CA100" i="29" s="1"/>
  <c r="AA100" i="29"/>
  <c r="CE100" i="29" s="1"/>
  <c r="Z100" i="29"/>
  <c r="Y100" i="29"/>
  <c r="X100" i="29"/>
  <c r="W100" i="29"/>
  <c r="V100" i="29"/>
  <c r="U100" i="29"/>
  <c r="T100" i="29"/>
  <c r="S100" i="29"/>
  <c r="R100" i="29"/>
  <c r="CO99" i="29"/>
  <c r="CJ99" i="29"/>
  <c r="BH99" i="29"/>
  <c r="BG99" i="29"/>
  <c r="BF99" i="29"/>
  <c r="BE99" i="29"/>
  <c r="BD99" i="29"/>
  <c r="AF99" i="29"/>
  <c r="AE99" i="29"/>
  <c r="AD99" i="29"/>
  <c r="CC99" i="29" s="1"/>
  <c r="AC99" i="29"/>
  <c r="CB99" i="29" s="1"/>
  <c r="AB99" i="29"/>
  <c r="CA99" i="29" s="1"/>
  <c r="AA99" i="29"/>
  <c r="CE99" i="29" s="1"/>
  <c r="Z99" i="29"/>
  <c r="Y99" i="29"/>
  <c r="X99" i="29"/>
  <c r="W99" i="29"/>
  <c r="V99" i="29"/>
  <c r="U99" i="29"/>
  <c r="T99" i="29"/>
  <c r="S99" i="29"/>
  <c r="R99" i="29"/>
  <c r="CO98" i="29"/>
  <c r="CJ98" i="29"/>
  <c r="CC98" i="29"/>
  <c r="BH98" i="29"/>
  <c r="BG98" i="29"/>
  <c r="BF98" i="29"/>
  <c r="BE98" i="29"/>
  <c r="BD98" i="29"/>
  <c r="AF98" i="29"/>
  <c r="AE98" i="29"/>
  <c r="AD98" i="29"/>
  <c r="AC98" i="29"/>
  <c r="CB98" i="29" s="1"/>
  <c r="AB98" i="29"/>
  <c r="CA98" i="29" s="1"/>
  <c r="AA98" i="29"/>
  <c r="CE98" i="29" s="1"/>
  <c r="Z98" i="29"/>
  <c r="Y98" i="29"/>
  <c r="X98" i="29"/>
  <c r="W98" i="29"/>
  <c r="V98" i="29"/>
  <c r="U98" i="29"/>
  <c r="T98" i="29"/>
  <c r="S98" i="29"/>
  <c r="R98" i="29"/>
  <c r="CO97" i="29"/>
  <c r="CJ97" i="29"/>
  <c r="BH97" i="29"/>
  <c r="BG97" i="29"/>
  <c r="BF97" i="29"/>
  <c r="BE97" i="29"/>
  <c r="BD97" i="29"/>
  <c r="AF97" i="29"/>
  <c r="AE97" i="29"/>
  <c r="AD97" i="29"/>
  <c r="CC97" i="29" s="1"/>
  <c r="AC97" i="29"/>
  <c r="CB97" i="29" s="1"/>
  <c r="AB97" i="29"/>
  <c r="CA97" i="29" s="1"/>
  <c r="AA97" i="29"/>
  <c r="CE97" i="29" s="1"/>
  <c r="Z97" i="29"/>
  <c r="Y97" i="29"/>
  <c r="X97" i="29"/>
  <c r="W97" i="29"/>
  <c r="V97" i="29"/>
  <c r="U97" i="29"/>
  <c r="T97" i="29"/>
  <c r="S97" i="29"/>
  <c r="R97" i="29"/>
  <c r="CO96" i="29"/>
  <c r="CJ96" i="29"/>
  <c r="CC96" i="29"/>
  <c r="BH96" i="29"/>
  <c r="BG96" i="29"/>
  <c r="BF96" i="29"/>
  <c r="BE96" i="29"/>
  <c r="BD96" i="29"/>
  <c r="AF96" i="29"/>
  <c r="AE96" i="29"/>
  <c r="AD96" i="29"/>
  <c r="AC96" i="29"/>
  <c r="CB96" i="29" s="1"/>
  <c r="AB96" i="29"/>
  <c r="CA96" i="29" s="1"/>
  <c r="AA96" i="29"/>
  <c r="CE96" i="29" s="1"/>
  <c r="Z96" i="29"/>
  <c r="Y96" i="29"/>
  <c r="X96" i="29"/>
  <c r="W96" i="29"/>
  <c r="V96" i="29"/>
  <c r="U96" i="29"/>
  <c r="T96" i="29"/>
  <c r="S96" i="29"/>
  <c r="R96" i="29"/>
  <c r="CO95" i="29"/>
  <c r="CJ95" i="29"/>
  <c r="BH95" i="29"/>
  <c r="BG95" i="29"/>
  <c r="BF95" i="29"/>
  <c r="BE95" i="29"/>
  <c r="BD95" i="29"/>
  <c r="AF95" i="29"/>
  <c r="AE95" i="29"/>
  <c r="AD95" i="29"/>
  <c r="CC95" i="29" s="1"/>
  <c r="AC95" i="29"/>
  <c r="CB95" i="29" s="1"/>
  <c r="AB95" i="29"/>
  <c r="CA95" i="29" s="1"/>
  <c r="AA95" i="29"/>
  <c r="CE95" i="29" s="1"/>
  <c r="Z95" i="29"/>
  <c r="Y95" i="29"/>
  <c r="X95" i="29"/>
  <c r="W95" i="29"/>
  <c r="V95" i="29"/>
  <c r="U95" i="29"/>
  <c r="T95" i="29"/>
  <c r="S95" i="29"/>
  <c r="R95" i="29"/>
  <c r="CO94" i="29"/>
  <c r="CJ94" i="29"/>
  <c r="BH94" i="29"/>
  <c r="BG94" i="29"/>
  <c r="BF94" i="29"/>
  <c r="BE94" i="29"/>
  <c r="BD94" i="29"/>
  <c r="AF94" i="29"/>
  <c r="AE94" i="29"/>
  <c r="AD94" i="29"/>
  <c r="CC94" i="29" s="1"/>
  <c r="AC94" i="29"/>
  <c r="CB94" i="29" s="1"/>
  <c r="AB94" i="29"/>
  <c r="CA94" i="29" s="1"/>
  <c r="AA94" i="29"/>
  <c r="CE94" i="29" s="1"/>
  <c r="Z94" i="29"/>
  <c r="Y94" i="29"/>
  <c r="X94" i="29"/>
  <c r="W94" i="29"/>
  <c r="V94" i="29"/>
  <c r="U94" i="29"/>
  <c r="T94" i="29"/>
  <c r="S94" i="29"/>
  <c r="R94" i="29"/>
  <c r="CO93" i="29"/>
  <c r="CJ93" i="29"/>
  <c r="BH93" i="29"/>
  <c r="BG93" i="29"/>
  <c r="BF93" i="29"/>
  <c r="BE93" i="29"/>
  <c r="BD93" i="29"/>
  <c r="AF93" i="29"/>
  <c r="AE93" i="29"/>
  <c r="AD93" i="29"/>
  <c r="CC93" i="29" s="1"/>
  <c r="AC93" i="29"/>
  <c r="CB93" i="29" s="1"/>
  <c r="AB93" i="29"/>
  <c r="CA93" i="29" s="1"/>
  <c r="AA93" i="29"/>
  <c r="CE93" i="29" s="1"/>
  <c r="Z93" i="29"/>
  <c r="Y93" i="29"/>
  <c r="X93" i="29"/>
  <c r="W93" i="29"/>
  <c r="V93" i="29"/>
  <c r="U93" i="29"/>
  <c r="T93" i="29"/>
  <c r="S93" i="29"/>
  <c r="R93" i="29"/>
  <c r="CO92" i="29"/>
  <c r="CJ92" i="29"/>
  <c r="CC92" i="29"/>
  <c r="BH92" i="29"/>
  <c r="BG92" i="29"/>
  <c r="BF92" i="29"/>
  <c r="BE92" i="29"/>
  <c r="BD92" i="29"/>
  <c r="AF92" i="29"/>
  <c r="AE92" i="29"/>
  <c r="AD92" i="29"/>
  <c r="AC92" i="29"/>
  <c r="CB92" i="29" s="1"/>
  <c r="AB92" i="29"/>
  <c r="CA92" i="29" s="1"/>
  <c r="AA92" i="29"/>
  <c r="CE92" i="29" s="1"/>
  <c r="Z92" i="29"/>
  <c r="Y92" i="29"/>
  <c r="X92" i="29"/>
  <c r="W92" i="29"/>
  <c r="V92" i="29"/>
  <c r="U92" i="29"/>
  <c r="T92" i="29"/>
  <c r="S92" i="29"/>
  <c r="R92" i="29"/>
  <c r="CO91" i="29"/>
  <c r="CJ91" i="29"/>
  <c r="BH91" i="29"/>
  <c r="BG91" i="29"/>
  <c r="BF91" i="29"/>
  <c r="BE91" i="29"/>
  <c r="BD91" i="29"/>
  <c r="AF91" i="29"/>
  <c r="AE91" i="29"/>
  <c r="AD91" i="29"/>
  <c r="CC91" i="29" s="1"/>
  <c r="AC91" i="29"/>
  <c r="CB91" i="29" s="1"/>
  <c r="AB91" i="29"/>
  <c r="CA91" i="29" s="1"/>
  <c r="AA91" i="29"/>
  <c r="CE91" i="29" s="1"/>
  <c r="Z91" i="29"/>
  <c r="Y91" i="29"/>
  <c r="X91" i="29"/>
  <c r="W91" i="29"/>
  <c r="V91" i="29"/>
  <c r="U91" i="29"/>
  <c r="T91" i="29"/>
  <c r="S91" i="29"/>
  <c r="R91" i="29"/>
  <c r="CO90" i="29"/>
  <c r="CJ90" i="29"/>
  <c r="CC90" i="29"/>
  <c r="BH90" i="29"/>
  <c r="BG90" i="29"/>
  <c r="BF90" i="29"/>
  <c r="BE90" i="29"/>
  <c r="BD90" i="29"/>
  <c r="AF90" i="29"/>
  <c r="AE90" i="29"/>
  <c r="AD90" i="29"/>
  <c r="AC90" i="29"/>
  <c r="CB90" i="29" s="1"/>
  <c r="AB90" i="29"/>
  <c r="CA90" i="29" s="1"/>
  <c r="AA90" i="29"/>
  <c r="CE90" i="29" s="1"/>
  <c r="Z90" i="29"/>
  <c r="Y90" i="29"/>
  <c r="X90" i="29"/>
  <c r="W90" i="29"/>
  <c r="V90" i="29"/>
  <c r="U90" i="29"/>
  <c r="T90" i="29"/>
  <c r="S90" i="29"/>
  <c r="R90" i="29"/>
  <c r="CO89" i="29"/>
  <c r="CJ89" i="29"/>
  <c r="BH89" i="29"/>
  <c r="BG89" i="29"/>
  <c r="BF89" i="29"/>
  <c r="BE89" i="29"/>
  <c r="BD89" i="29"/>
  <c r="AF89" i="29"/>
  <c r="AE89" i="29"/>
  <c r="AD89" i="29"/>
  <c r="CC89" i="29" s="1"/>
  <c r="AC89" i="29"/>
  <c r="CB89" i="29" s="1"/>
  <c r="AB89" i="29"/>
  <c r="CA89" i="29" s="1"/>
  <c r="AA89" i="29"/>
  <c r="CE89" i="29" s="1"/>
  <c r="Z89" i="29"/>
  <c r="Y89" i="29"/>
  <c r="X89" i="29"/>
  <c r="W89" i="29"/>
  <c r="V89" i="29"/>
  <c r="U89" i="29"/>
  <c r="T89" i="29"/>
  <c r="S89" i="29"/>
  <c r="R89" i="29"/>
  <c r="CO88" i="29"/>
  <c r="CJ88" i="29"/>
  <c r="CC88" i="29"/>
  <c r="BH88" i="29"/>
  <c r="BG88" i="29"/>
  <c r="BF88" i="29"/>
  <c r="BE88" i="29"/>
  <c r="BD88" i="29"/>
  <c r="AF88" i="29"/>
  <c r="AE88" i="29"/>
  <c r="AD88" i="29"/>
  <c r="AC88" i="29"/>
  <c r="CB88" i="29" s="1"/>
  <c r="AB88" i="29"/>
  <c r="CA88" i="29" s="1"/>
  <c r="AA88" i="29"/>
  <c r="CE88" i="29" s="1"/>
  <c r="Z88" i="29"/>
  <c r="Y88" i="29"/>
  <c r="X88" i="29"/>
  <c r="W88" i="29"/>
  <c r="V88" i="29"/>
  <c r="U88" i="29"/>
  <c r="T88" i="29"/>
  <c r="S88" i="29"/>
  <c r="R88" i="29"/>
  <c r="CO87" i="29"/>
  <c r="CJ87" i="29"/>
  <c r="BH87" i="29"/>
  <c r="BG87" i="29"/>
  <c r="BF87" i="29"/>
  <c r="BE87" i="29"/>
  <c r="BD87" i="29"/>
  <c r="AF87" i="29"/>
  <c r="AE87" i="29"/>
  <c r="AD87" i="29"/>
  <c r="CC87" i="29" s="1"/>
  <c r="AC87" i="29"/>
  <c r="CB87" i="29" s="1"/>
  <c r="AB87" i="29"/>
  <c r="CA87" i="29" s="1"/>
  <c r="AA87" i="29"/>
  <c r="CE87" i="29" s="1"/>
  <c r="Z87" i="29"/>
  <c r="Y87" i="29"/>
  <c r="X87" i="29"/>
  <c r="W87" i="29"/>
  <c r="V87" i="29"/>
  <c r="U87" i="29"/>
  <c r="T87" i="29"/>
  <c r="S87" i="29"/>
  <c r="R87" i="29"/>
  <c r="CO86" i="29"/>
  <c r="CJ86" i="29"/>
  <c r="BH86" i="29"/>
  <c r="BG86" i="29"/>
  <c r="BF86" i="29"/>
  <c r="BE86" i="29"/>
  <c r="BD86" i="29"/>
  <c r="AF86" i="29"/>
  <c r="AE86" i="29"/>
  <c r="AD86" i="29"/>
  <c r="CC86" i="29" s="1"/>
  <c r="AC86" i="29"/>
  <c r="CB86" i="29" s="1"/>
  <c r="AB86" i="29"/>
  <c r="CA86" i="29" s="1"/>
  <c r="AA86" i="29"/>
  <c r="CE86" i="29" s="1"/>
  <c r="Z86" i="29"/>
  <c r="Y86" i="29"/>
  <c r="X86" i="29"/>
  <c r="W86" i="29"/>
  <c r="V86" i="29"/>
  <c r="U86" i="29"/>
  <c r="T86" i="29"/>
  <c r="S86" i="29"/>
  <c r="R86" i="29"/>
  <c r="CO85" i="29"/>
  <c r="CJ85" i="29"/>
  <c r="BH85" i="29"/>
  <c r="BG85" i="29"/>
  <c r="BF85" i="29"/>
  <c r="BE85" i="29"/>
  <c r="BD85" i="29"/>
  <c r="AF85" i="29"/>
  <c r="AE85" i="29"/>
  <c r="AD85" i="29"/>
  <c r="CC85" i="29" s="1"/>
  <c r="AC85" i="29"/>
  <c r="CB85" i="29" s="1"/>
  <c r="AB85" i="29"/>
  <c r="CA85" i="29" s="1"/>
  <c r="AA85" i="29"/>
  <c r="CE85" i="29" s="1"/>
  <c r="Z85" i="29"/>
  <c r="Y85" i="29"/>
  <c r="X85" i="29"/>
  <c r="W85" i="29"/>
  <c r="V85" i="29"/>
  <c r="U85" i="29"/>
  <c r="T85" i="29"/>
  <c r="S85" i="29"/>
  <c r="R85" i="29"/>
  <c r="CO84" i="29"/>
  <c r="CJ84" i="29"/>
  <c r="CC84" i="29"/>
  <c r="BH84" i="29"/>
  <c r="BG84" i="29"/>
  <c r="BF84" i="29"/>
  <c r="BE84" i="29"/>
  <c r="BD84" i="29"/>
  <c r="AF84" i="29"/>
  <c r="AE84" i="29"/>
  <c r="AD84" i="29"/>
  <c r="AC84" i="29"/>
  <c r="CB84" i="29" s="1"/>
  <c r="AB84" i="29"/>
  <c r="CA84" i="29" s="1"/>
  <c r="AA84" i="29"/>
  <c r="CE84" i="29" s="1"/>
  <c r="Z84" i="29"/>
  <c r="Y84" i="29"/>
  <c r="X84" i="29"/>
  <c r="W84" i="29"/>
  <c r="V84" i="29"/>
  <c r="U84" i="29"/>
  <c r="T84" i="29"/>
  <c r="S84" i="29"/>
  <c r="R84" i="29"/>
  <c r="CO83" i="29"/>
  <c r="CJ83" i="29"/>
  <c r="CB83" i="29"/>
  <c r="BH83" i="29"/>
  <c r="BG83" i="29"/>
  <c r="BF83" i="29"/>
  <c r="BE83" i="29"/>
  <c r="BD83" i="29"/>
  <c r="AF83" i="29"/>
  <c r="AE83" i="29"/>
  <c r="AD83" i="29"/>
  <c r="CC83" i="29" s="1"/>
  <c r="AC83" i="29"/>
  <c r="AB83" i="29"/>
  <c r="CA83" i="29" s="1"/>
  <c r="AA83" i="29"/>
  <c r="CE83" i="29" s="1"/>
  <c r="Z83" i="29"/>
  <c r="Y83" i="29"/>
  <c r="X83" i="29"/>
  <c r="W83" i="29"/>
  <c r="V83" i="29"/>
  <c r="U83" i="29"/>
  <c r="T83" i="29"/>
  <c r="S83" i="29"/>
  <c r="R83" i="29"/>
  <c r="CO82" i="29"/>
  <c r="CJ82" i="29"/>
  <c r="BH82" i="29"/>
  <c r="BG82" i="29"/>
  <c r="BF82" i="29"/>
  <c r="BE82" i="29"/>
  <c r="BD82" i="29"/>
  <c r="AF82" i="29"/>
  <c r="AE82" i="29"/>
  <c r="AD82" i="29"/>
  <c r="CC82" i="29" s="1"/>
  <c r="AC82" i="29"/>
  <c r="CB82" i="29" s="1"/>
  <c r="AB82" i="29"/>
  <c r="CA82" i="29" s="1"/>
  <c r="AA82" i="29"/>
  <c r="CE82" i="29" s="1"/>
  <c r="Z82" i="29"/>
  <c r="Y82" i="29"/>
  <c r="X82" i="29"/>
  <c r="W82" i="29"/>
  <c r="V82" i="29"/>
  <c r="U82" i="29"/>
  <c r="T82" i="29"/>
  <c r="S82" i="29"/>
  <c r="R82" i="29"/>
  <c r="CO81" i="29"/>
  <c r="CJ81" i="29"/>
  <c r="CE81" i="29"/>
  <c r="BH81" i="29"/>
  <c r="BG81" i="29"/>
  <c r="BF81" i="29"/>
  <c r="BE81" i="29"/>
  <c r="BD81" i="29"/>
  <c r="AF81" i="29"/>
  <c r="AE81" i="29"/>
  <c r="AD81" i="29"/>
  <c r="CC81" i="29" s="1"/>
  <c r="AC81" i="29"/>
  <c r="CB81" i="29" s="1"/>
  <c r="AB81" i="29"/>
  <c r="CA81" i="29" s="1"/>
  <c r="AA81" i="29"/>
  <c r="Z81" i="29"/>
  <c r="Y81" i="29"/>
  <c r="X81" i="29"/>
  <c r="W81" i="29"/>
  <c r="V81" i="29"/>
  <c r="U81" i="29"/>
  <c r="T81" i="29"/>
  <c r="S81" i="29"/>
  <c r="R81" i="29"/>
  <c r="CO80" i="29"/>
  <c r="CJ80" i="29"/>
  <c r="BH80" i="29"/>
  <c r="BG80" i="29"/>
  <c r="BF80" i="29"/>
  <c r="BE80" i="29"/>
  <c r="BD80" i="29"/>
  <c r="AF80" i="29"/>
  <c r="AE80" i="29"/>
  <c r="AD80" i="29"/>
  <c r="CC80" i="29" s="1"/>
  <c r="AC80" i="29"/>
  <c r="CB80" i="29" s="1"/>
  <c r="AB80" i="29"/>
  <c r="CA80" i="29" s="1"/>
  <c r="AA80" i="29"/>
  <c r="CE80" i="29" s="1"/>
  <c r="Z80" i="29"/>
  <c r="Y80" i="29"/>
  <c r="X80" i="29"/>
  <c r="W80" i="29"/>
  <c r="V80" i="29"/>
  <c r="U80" i="29"/>
  <c r="T80" i="29"/>
  <c r="S80" i="29"/>
  <c r="R80" i="29"/>
  <c r="CO79" i="29"/>
  <c r="CJ79" i="29"/>
  <c r="CB79" i="29"/>
  <c r="BH79" i="29"/>
  <c r="BG79" i="29"/>
  <c r="BF79" i="29"/>
  <c r="BE79" i="29"/>
  <c r="BD79" i="29"/>
  <c r="AF79" i="29"/>
  <c r="AE79" i="29"/>
  <c r="AD79" i="29"/>
  <c r="CC79" i="29" s="1"/>
  <c r="AC79" i="29"/>
  <c r="AB79" i="29"/>
  <c r="CA79" i="29" s="1"/>
  <c r="AA79" i="29"/>
  <c r="CE79" i="29" s="1"/>
  <c r="Z79" i="29"/>
  <c r="Y79" i="29"/>
  <c r="X79" i="29"/>
  <c r="W79" i="29"/>
  <c r="V79" i="29"/>
  <c r="U79" i="29"/>
  <c r="T79" i="29"/>
  <c r="S79" i="29"/>
  <c r="R79" i="29"/>
  <c r="CO78" i="29"/>
  <c r="CJ78" i="29"/>
  <c r="BH78" i="29"/>
  <c r="BG78" i="29"/>
  <c r="BF78" i="29"/>
  <c r="BE78" i="29"/>
  <c r="BD78" i="29"/>
  <c r="AF78" i="29"/>
  <c r="AE78" i="29"/>
  <c r="AD78" i="29"/>
  <c r="CC78" i="29" s="1"/>
  <c r="AC78" i="29"/>
  <c r="CB78" i="29" s="1"/>
  <c r="AB78" i="29"/>
  <c r="CA78" i="29" s="1"/>
  <c r="AA78" i="29"/>
  <c r="CE78" i="29" s="1"/>
  <c r="Z78" i="29"/>
  <c r="Y78" i="29"/>
  <c r="X78" i="29"/>
  <c r="W78" i="29"/>
  <c r="V78" i="29"/>
  <c r="U78" i="29"/>
  <c r="T78" i="29"/>
  <c r="S78" i="29"/>
  <c r="R78" i="29"/>
  <c r="CO77" i="29"/>
  <c r="CJ77" i="29"/>
  <c r="CE77" i="29"/>
  <c r="BH77" i="29"/>
  <c r="BG77" i="29"/>
  <c r="BF77" i="29"/>
  <c r="BE77" i="29"/>
  <c r="BD77" i="29"/>
  <c r="AF77" i="29"/>
  <c r="AE77" i="29"/>
  <c r="AD77" i="29"/>
  <c r="CC77" i="29" s="1"/>
  <c r="AC77" i="29"/>
  <c r="CB77" i="29" s="1"/>
  <c r="AB77" i="29"/>
  <c r="CA77" i="29" s="1"/>
  <c r="AA77" i="29"/>
  <c r="Z77" i="29"/>
  <c r="Y77" i="29"/>
  <c r="X77" i="29"/>
  <c r="W77" i="29"/>
  <c r="V77" i="29"/>
  <c r="U77" i="29"/>
  <c r="T77" i="29"/>
  <c r="S77" i="29"/>
  <c r="R77" i="29"/>
  <c r="CO76" i="29"/>
  <c r="CJ76" i="29"/>
  <c r="BH76" i="29"/>
  <c r="BG76" i="29"/>
  <c r="BF76" i="29"/>
  <c r="BE76" i="29"/>
  <c r="BD76" i="29"/>
  <c r="AF76" i="29"/>
  <c r="AE76" i="29"/>
  <c r="AD76" i="29"/>
  <c r="CC76" i="29" s="1"/>
  <c r="AC76" i="29"/>
  <c r="CB76" i="29" s="1"/>
  <c r="AB76" i="29"/>
  <c r="CA76" i="29" s="1"/>
  <c r="AA76" i="29"/>
  <c r="CE76" i="29" s="1"/>
  <c r="Z76" i="29"/>
  <c r="Y76" i="29"/>
  <c r="X76" i="29"/>
  <c r="W76" i="29"/>
  <c r="V76" i="29"/>
  <c r="U76" i="29"/>
  <c r="T76" i="29"/>
  <c r="S76" i="29"/>
  <c r="R76" i="29"/>
  <c r="CO75" i="29"/>
  <c r="CJ75" i="29"/>
  <c r="CB75" i="29"/>
  <c r="BH75" i="29"/>
  <c r="BG75" i="29"/>
  <c r="BF75" i="29"/>
  <c r="BE75" i="29"/>
  <c r="BD75" i="29"/>
  <c r="AF75" i="29"/>
  <c r="AE75" i="29"/>
  <c r="AD75" i="29"/>
  <c r="CC75" i="29" s="1"/>
  <c r="AC75" i="29"/>
  <c r="AB75" i="29"/>
  <c r="CA75" i="29" s="1"/>
  <c r="AA75" i="29"/>
  <c r="CE75" i="29" s="1"/>
  <c r="Z75" i="29"/>
  <c r="Y75" i="29"/>
  <c r="X75" i="29"/>
  <c r="W75" i="29"/>
  <c r="V75" i="29"/>
  <c r="U75" i="29"/>
  <c r="T75" i="29"/>
  <c r="S75" i="29"/>
  <c r="R75" i="29"/>
  <c r="CO74" i="29"/>
  <c r="CJ74" i="29"/>
  <c r="BH74" i="29"/>
  <c r="BG74" i="29"/>
  <c r="BF74" i="29"/>
  <c r="BE74" i="29"/>
  <c r="BD74" i="29"/>
  <c r="AF74" i="29"/>
  <c r="AE74" i="29"/>
  <c r="AD74" i="29"/>
  <c r="CC74" i="29" s="1"/>
  <c r="AC74" i="29"/>
  <c r="CB74" i="29" s="1"/>
  <c r="AB74" i="29"/>
  <c r="CA74" i="29" s="1"/>
  <c r="AA74" i="29"/>
  <c r="CE74" i="29" s="1"/>
  <c r="Z74" i="29"/>
  <c r="Y74" i="29"/>
  <c r="X74" i="29"/>
  <c r="W74" i="29"/>
  <c r="V74" i="29"/>
  <c r="U74" i="29"/>
  <c r="T74" i="29"/>
  <c r="S74" i="29"/>
  <c r="R74" i="29"/>
  <c r="CO73" i="29"/>
  <c r="CJ73" i="29"/>
  <c r="CE73" i="29"/>
  <c r="BH73" i="29"/>
  <c r="BG73" i="29"/>
  <c r="BF73" i="29"/>
  <c r="BE73" i="29"/>
  <c r="BD73" i="29"/>
  <c r="AF73" i="29"/>
  <c r="AE73" i="29"/>
  <c r="AD73" i="29"/>
  <c r="CC73" i="29" s="1"/>
  <c r="AC73" i="29"/>
  <c r="CB73" i="29" s="1"/>
  <c r="AB73" i="29"/>
  <c r="CA73" i="29" s="1"/>
  <c r="AA73" i="29"/>
  <c r="Z73" i="29"/>
  <c r="Y73" i="29"/>
  <c r="X73" i="29"/>
  <c r="W73" i="29"/>
  <c r="V73" i="29"/>
  <c r="U73" i="29"/>
  <c r="T73" i="29"/>
  <c r="S73" i="29"/>
  <c r="R73" i="29"/>
  <c r="CO72" i="29"/>
  <c r="CJ72" i="29"/>
  <c r="BH72" i="29"/>
  <c r="BG72" i="29"/>
  <c r="BF72" i="29"/>
  <c r="BE72" i="29"/>
  <c r="BD72" i="29"/>
  <c r="AF72" i="29"/>
  <c r="AE72" i="29"/>
  <c r="AD72" i="29"/>
  <c r="CC72" i="29" s="1"/>
  <c r="AC72" i="29"/>
  <c r="CB72" i="29" s="1"/>
  <c r="AB72" i="29"/>
  <c r="CA72" i="29" s="1"/>
  <c r="AA72" i="29"/>
  <c r="CE72" i="29" s="1"/>
  <c r="Z72" i="29"/>
  <c r="Y72" i="29"/>
  <c r="X72" i="29"/>
  <c r="W72" i="29"/>
  <c r="V72" i="29"/>
  <c r="U72" i="29"/>
  <c r="T72" i="29"/>
  <c r="S72" i="29"/>
  <c r="R72" i="29"/>
  <c r="CO71" i="29"/>
  <c r="CJ71" i="29"/>
  <c r="CB71" i="29"/>
  <c r="BH71" i="29"/>
  <c r="BG71" i="29"/>
  <c r="BF71" i="29"/>
  <c r="BE71" i="29"/>
  <c r="BD71" i="29"/>
  <c r="AF71" i="29"/>
  <c r="AE71" i="29"/>
  <c r="AD71" i="29"/>
  <c r="CC71" i="29" s="1"/>
  <c r="AC71" i="29"/>
  <c r="AB71" i="29"/>
  <c r="CA71" i="29" s="1"/>
  <c r="AA71" i="29"/>
  <c r="CE71" i="29" s="1"/>
  <c r="Z71" i="29"/>
  <c r="Y71" i="29"/>
  <c r="X71" i="29"/>
  <c r="W71" i="29"/>
  <c r="V71" i="29"/>
  <c r="U71" i="29"/>
  <c r="T71" i="29"/>
  <c r="S71" i="29"/>
  <c r="R71" i="29"/>
  <c r="CO70" i="29"/>
  <c r="CJ70" i="29"/>
  <c r="BH70" i="29"/>
  <c r="BG70" i="29"/>
  <c r="BF70" i="29"/>
  <c r="BE70" i="29"/>
  <c r="BD70" i="29"/>
  <c r="AF70" i="29"/>
  <c r="AE70" i="29"/>
  <c r="AD70" i="29"/>
  <c r="CC70" i="29" s="1"/>
  <c r="AC70" i="29"/>
  <c r="CB70" i="29" s="1"/>
  <c r="AB70" i="29"/>
  <c r="CA70" i="29" s="1"/>
  <c r="AA70" i="29"/>
  <c r="CE70" i="29" s="1"/>
  <c r="Z70" i="29"/>
  <c r="Y70" i="29"/>
  <c r="X70" i="29"/>
  <c r="W70" i="29"/>
  <c r="V70" i="29"/>
  <c r="U70" i="29"/>
  <c r="T70" i="29"/>
  <c r="S70" i="29"/>
  <c r="R70" i="29"/>
  <c r="CO69" i="29"/>
  <c r="CJ69" i="29"/>
  <c r="CE69" i="29"/>
  <c r="BH69" i="29"/>
  <c r="BG69" i="29"/>
  <c r="BF69" i="29"/>
  <c r="BE69" i="29"/>
  <c r="BD69" i="29"/>
  <c r="AF69" i="29"/>
  <c r="AE69" i="29"/>
  <c r="AD69" i="29"/>
  <c r="CC69" i="29" s="1"/>
  <c r="AC69" i="29"/>
  <c r="CB69" i="29" s="1"/>
  <c r="AB69" i="29"/>
  <c r="CA69" i="29" s="1"/>
  <c r="AA69" i="29"/>
  <c r="Z69" i="29"/>
  <c r="Y69" i="29"/>
  <c r="X69" i="29"/>
  <c r="W69" i="29"/>
  <c r="V69" i="29"/>
  <c r="U69" i="29"/>
  <c r="T69" i="29"/>
  <c r="S69" i="29"/>
  <c r="R69" i="29"/>
  <c r="CO68" i="29"/>
  <c r="CJ68" i="29"/>
  <c r="BH68" i="29"/>
  <c r="BG68" i="29"/>
  <c r="BF68" i="29"/>
  <c r="BE68" i="29"/>
  <c r="BD68" i="29"/>
  <c r="AF68" i="29"/>
  <c r="AE68" i="29"/>
  <c r="AD68" i="29"/>
  <c r="CC68" i="29" s="1"/>
  <c r="AC68" i="29"/>
  <c r="CB68" i="29" s="1"/>
  <c r="AB68" i="29"/>
  <c r="CA68" i="29" s="1"/>
  <c r="AA68" i="29"/>
  <c r="CE68" i="29" s="1"/>
  <c r="Z68" i="29"/>
  <c r="Y68" i="29"/>
  <c r="X68" i="29"/>
  <c r="W68" i="29"/>
  <c r="V68" i="29"/>
  <c r="U68" i="29"/>
  <c r="T68" i="29"/>
  <c r="S68" i="29"/>
  <c r="R68" i="29"/>
  <c r="CO67" i="29"/>
  <c r="CJ67" i="29"/>
  <c r="CB67" i="29"/>
  <c r="BH67" i="29"/>
  <c r="BG67" i="29"/>
  <c r="BF67" i="29"/>
  <c r="BE67" i="29"/>
  <c r="BD67" i="29"/>
  <c r="AF67" i="29"/>
  <c r="AE67" i="29"/>
  <c r="AD67" i="29"/>
  <c r="CC67" i="29" s="1"/>
  <c r="AC67" i="29"/>
  <c r="AB67" i="29"/>
  <c r="CA67" i="29" s="1"/>
  <c r="AA67" i="29"/>
  <c r="CE67" i="29" s="1"/>
  <c r="Z67" i="29"/>
  <c r="Y67" i="29"/>
  <c r="X67" i="29"/>
  <c r="W67" i="29"/>
  <c r="V67" i="29"/>
  <c r="U67" i="29"/>
  <c r="T67" i="29"/>
  <c r="S67" i="29"/>
  <c r="R67" i="29"/>
  <c r="CO66" i="29"/>
  <c r="CJ66" i="29"/>
  <c r="BH66" i="29"/>
  <c r="BG66" i="29"/>
  <c r="BF66" i="29"/>
  <c r="BE66" i="29"/>
  <c r="BD66" i="29"/>
  <c r="AF66" i="29"/>
  <c r="AE66" i="29"/>
  <c r="AD66" i="29"/>
  <c r="CC66" i="29" s="1"/>
  <c r="AC66" i="29"/>
  <c r="CB66" i="29" s="1"/>
  <c r="AB66" i="29"/>
  <c r="CA66" i="29" s="1"/>
  <c r="AA66" i="29"/>
  <c r="CE66" i="29" s="1"/>
  <c r="Z66" i="29"/>
  <c r="Y66" i="29"/>
  <c r="X66" i="29"/>
  <c r="W66" i="29"/>
  <c r="V66" i="29"/>
  <c r="U66" i="29"/>
  <c r="T66" i="29"/>
  <c r="S66" i="29"/>
  <c r="R66" i="29"/>
  <c r="CO65" i="29"/>
  <c r="CJ65" i="29"/>
  <c r="CE65" i="29"/>
  <c r="BH65" i="29"/>
  <c r="BG65" i="29"/>
  <c r="BF65" i="29"/>
  <c r="BE65" i="29"/>
  <c r="BD65" i="29"/>
  <c r="AF65" i="29"/>
  <c r="AE65" i="29"/>
  <c r="AD65" i="29"/>
  <c r="CC65" i="29" s="1"/>
  <c r="AC65" i="29"/>
  <c r="CB65" i="29" s="1"/>
  <c r="AB65" i="29"/>
  <c r="CA65" i="29" s="1"/>
  <c r="AA65" i="29"/>
  <c r="Z65" i="29"/>
  <c r="Y65" i="29"/>
  <c r="X65" i="29"/>
  <c r="W65" i="29"/>
  <c r="V65" i="29"/>
  <c r="U65" i="29"/>
  <c r="T65" i="29"/>
  <c r="S65" i="29"/>
  <c r="R65" i="29"/>
  <c r="CO64" i="29"/>
  <c r="CJ64" i="29"/>
  <c r="BH64" i="29"/>
  <c r="BG64" i="29"/>
  <c r="BF64" i="29"/>
  <c r="BE64" i="29"/>
  <c r="BD64" i="29"/>
  <c r="AF64" i="29"/>
  <c r="AE64" i="29"/>
  <c r="AD64" i="29"/>
  <c r="CC64" i="29" s="1"/>
  <c r="AC64" i="29"/>
  <c r="CB64" i="29" s="1"/>
  <c r="AB64" i="29"/>
  <c r="CA64" i="29" s="1"/>
  <c r="AA64" i="29"/>
  <c r="CE64" i="29" s="1"/>
  <c r="Z64" i="29"/>
  <c r="Y64" i="29"/>
  <c r="X64" i="29"/>
  <c r="W64" i="29"/>
  <c r="V64" i="29"/>
  <c r="U64" i="29"/>
  <c r="T64" i="29"/>
  <c r="S64" i="29"/>
  <c r="R64" i="29"/>
  <c r="CO63" i="29"/>
  <c r="CJ63" i="29"/>
  <c r="CB63" i="29"/>
  <c r="BH63" i="29"/>
  <c r="BG63" i="29"/>
  <c r="BF63" i="29"/>
  <c r="BE63" i="29"/>
  <c r="BD63" i="29"/>
  <c r="AF63" i="29"/>
  <c r="AE63" i="29"/>
  <c r="AD63" i="29"/>
  <c r="CC63" i="29" s="1"/>
  <c r="AC63" i="29"/>
  <c r="AB63" i="29"/>
  <c r="CA63" i="29" s="1"/>
  <c r="AA63" i="29"/>
  <c r="CE63" i="29" s="1"/>
  <c r="Z63" i="29"/>
  <c r="Y63" i="29"/>
  <c r="X63" i="29"/>
  <c r="W63" i="29"/>
  <c r="V63" i="29"/>
  <c r="U63" i="29"/>
  <c r="T63" i="29"/>
  <c r="S63" i="29"/>
  <c r="R63" i="29"/>
  <c r="CO62" i="29"/>
  <c r="CJ62" i="29"/>
  <c r="BH62" i="29"/>
  <c r="BG62" i="29"/>
  <c r="BF62" i="29"/>
  <c r="BE62" i="29"/>
  <c r="BD62" i="29"/>
  <c r="AF62" i="29"/>
  <c r="AE62" i="29"/>
  <c r="AD62" i="29"/>
  <c r="CC62" i="29" s="1"/>
  <c r="AC62" i="29"/>
  <c r="CB62" i="29" s="1"/>
  <c r="AB62" i="29"/>
  <c r="CA62" i="29" s="1"/>
  <c r="AA62" i="29"/>
  <c r="CE62" i="29" s="1"/>
  <c r="Z62" i="29"/>
  <c r="Y62" i="29"/>
  <c r="X62" i="29"/>
  <c r="W62" i="29"/>
  <c r="V62" i="29"/>
  <c r="U62" i="29"/>
  <c r="T62" i="29"/>
  <c r="S62" i="29"/>
  <c r="R62" i="29"/>
  <c r="CO61" i="29"/>
  <c r="CJ61" i="29"/>
  <c r="CE61" i="29"/>
  <c r="BH61" i="29"/>
  <c r="BG61" i="29"/>
  <c r="BF61" i="29"/>
  <c r="BE61" i="29"/>
  <c r="BD61" i="29"/>
  <c r="AF61" i="29"/>
  <c r="AE61" i="29"/>
  <c r="AD61" i="29"/>
  <c r="CC61" i="29" s="1"/>
  <c r="AC61" i="29"/>
  <c r="CB61" i="29" s="1"/>
  <c r="AB61" i="29"/>
  <c r="CA61" i="29" s="1"/>
  <c r="AA61" i="29"/>
  <c r="Z61" i="29"/>
  <c r="Y61" i="29"/>
  <c r="X61" i="29"/>
  <c r="W61" i="29"/>
  <c r="V61" i="29"/>
  <c r="U61" i="29"/>
  <c r="T61" i="29"/>
  <c r="S61" i="29"/>
  <c r="R61" i="29"/>
  <c r="CO60" i="29"/>
  <c r="CJ60" i="29"/>
  <c r="BH60" i="29"/>
  <c r="BG60" i="29"/>
  <c r="BF60" i="29"/>
  <c r="BE60" i="29"/>
  <c r="BD60" i="29"/>
  <c r="AF60" i="29"/>
  <c r="AE60" i="29"/>
  <c r="AD60" i="29"/>
  <c r="CC60" i="29" s="1"/>
  <c r="AC60" i="29"/>
  <c r="CB60" i="29" s="1"/>
  <c r="AB60" i="29"/>
  <c r="CA60" i="29" s="1"/>
  <c r="AA60" i="29"/>
  <c r="CE60" i="29" s="1"/>
  <c r="Z60" i="29"/>
  <c r="Y60" i="29"/>
  <c r="X60" i="29"/>
  <c r="W60" i="29"/>
  <c r="V60" i="29"/>
  <c r="U60" i="29"/>
  <c r="T60" i="29"/>
  <c r="S60" i="29"/>
  <c r="R60" i="29"/>
  <c r="CO59" i="29"/>
  <c r="CJ59" i="29"/>
  <c r="CB59" i="29"/>
  <c r="BH59" i="29"/>
  <c r="BG59" i="29"/>
  <c r="BF59" i="29"/>
  <c r="BE59" i="29"/>
  <c r="BD59" i="29"/>
  <c r="AF59" i="29"/>
  <c r="AE59" i="29"/>
  <c r="AD59" i="29"/>
  <c r="CC59" i="29" s="1"/>
  <c r="AC59" i="29"/>
  <c r="AB59" i="29"/>
  <c r="CA59" i="29" s="1"/>
  <c r="AA59" i="29"/>
  <c r="CE59" i="29" s="1"/>
  <c r="Z59" i="29"/>
  <c r="Y59" i="29"/>
  <c r="X59" i="29"/>
  <c r="W59" i="29"/>
  <c r="V59" i="29"/>
  <c r="U59" i="29"/>
  <c r="T59" i="29"/>
  <c r="S59" i="29"/>
  <c r="R59" i="29"/>
  <c r="CO58" i="29"/>
  <c r="CJ58" i="29"/>
  <c r="BH58" i="29"/>
  <c r="BG58" i="29"/>
  <c r="BF58" i="29"/>
  <c r="BE58" i="29"/>
  <c r="BD58" i="29"/>
  <c r="AF58" i="29"/>
  <c r="AE58" i="29"/>
  <c r="AD58" i="29"/>
  <c r="CC58" i="29" s="1"/>
  <c r="AC58" i="29"/>
  <c r="CB58" i="29" s="1"/>
  <c r="AB58" i="29"/>
  <c r="CA58" i="29" s="1"/>
  <c r="AA58" i="29"/>
  <c r="CE58" i="29" s="1"/>
  <c r="Z58" i="29"/>
  <c r="Y58" i="29"/>
  <c r="X58" i="29"/>
  <c r="W58" i="29"/>
  <c r="V58" i="29"/>
  <c r="U58" i="29"/>
  <c r="T58" i="29"/>
  <c r="S58" i="29"/>
  <c r="R58" i="29"/>
  <c r="CO57" i="29"/>
  <c r="CJ57" i="29"/>
  <c r="CE57" i="29"/>
  <c r="BH57" i="29"/>
  <c r="BG57" i="29"/>
  <c r="BF57" i="29"/>
  <c r="BE57" i="29"/>
  <c r="BD57" i="29"/>
  <c r="AF57" i="29"/>
  <c r="AE57" i="29"/>
  <c r="AD57" i="29"/>
  <c r="CC57" i="29" s="1"/>
  <c r="AC57" i="29"/>
  <c r="CB57" i="29" s="1"/>
  <c r="AB57" i="29"/>
  <c r="CA57" i="29" s="1"/>
  <c r="AA57" i="29"/>
  <c r="Z57" i="29"/>
  <c r="Y57" i="29"/>
  <c r="X57" i="29"/>
  <c r="W57" i="29"/>
  <c r="V57" i="29"/>
  <c r="U57" i="29"/>
  <c r="T57" i="29"/>
  <c r="S57" i="29"/>
  <c r="R57" i="29"/>
  <c r="CO56" i="29"/>
  <c r="CJ56" i="29"/>
  <c r="BH56" i="29"/>
  <c r="BG56" i="29"/>
  <c r="BF56" i="29"/>
  <c r="BE56" i="29"/>
  <c r="BD56" i="29"/>
  <c r="AF56" i="29"/>
  <c r="AE56" i="29"/>
  <c r="AD56" i="29"/>
  <c r="CC56" i="29" s="1"/>
  <c r="AC56" i="29"/>
  <c r="CB56" i="29" s="1"/>
  <c r="AB56" i="29"/>
  <c r="CA56" i="29" s="1"/>
  <c r="AA56" i="29"/>
  <c r="CE56" i="29" s="1"/>
  <c r="Z56" i="29"/>
  <c r="Y56" i="29"/>
  <c r="X56" i="29"/>
  <c r="W56" i="29"/>
  <c r="V56" i="29"/>
  <c r="U56" i="29"/>
  <c r="T56" i="29"/>
  <c r="S56" i="29"/>
  <c r="R56" i="29"/>
  <c r="CO55" i="29"/>
  <c r="CJ55" i="29"/>
  <c r="CB55" i="29"/>
  <c r="BH55" i="29"/>
  <c r="BG55" i="29"/>
  <c r="BF55" i="29"/>
  <c r="BE55" i="29"/>
  <c r="BD55" i="29"/>
  <c r="AF55" i="29"/>
  <c r="AE55" i="29"/>
  <c r="AD55" i="29"/>
  <c r="CC55" i="29" s="1"/>
  <c r="AC55" i="29"/>
  <c r="AB55" i="29"/>
  <c r="CA55" i="29" s="1"/>
  <c r="AA55" i="29"/>
  <c r="CE55" i="29" s="1"/>
  <c r="Z55" i="29"/>
  <c r="Y55" i="29"/>
  <c r="X55" i="29"/>
  <c r="W55" i="29"/>
  <c r="V55" i="29"/>
  <c r="U55" i="29"/>
  <c r="T55" i="29"/>
  <c r="S55" i="29"/>
  <c r="R55" i="29"/>
  <c r="CO54" i="29"/>
  <c r="CJ54" i="29"/>
  <c r="BH54" i="29"/>
  <c r="BG54" i="29"/>
  <c r="BF54" i="29"/>
  <c r="BE54" i="29"/>
  <c r="BD54" i="29"/>
  <c r="AF54" i="29"/>
  <c r="AE54" i="29"/>
  <c r="AD54" i="29"/>
  <c r="CC54" i="29" s="1"/>
  <c r="AC54" i="29"/>
  <c r="CB54" i="29" s="1"/>
  <c r="AB54" i="29"/>
  <c r="CA54" i="29" s="1"/>
  <c r="AA54" i="29"/>
  <c r="CE54" i="29" s="1"/>
  <c r="Z54" i="29"/>
  <c r="Y54" i="29"/>
  <c r="X54" i="29"/>
  <c r="W54" i="29"/>
  <c r="V54" i="29"/>
  <c r="U54" i="29"/>
  <c r="T54" i="29"/>
  <c r="S54" i="29"/>
  <c r="R54" i="29"/>
  <c r="CO53" i="29"/>
  <c r="CJ53" i="29"/>
  <c r="CE53" i="29"/>
  <c r="BH53" i="29"/>
  <c r="BG53" i="29"/>
  <c r="BF53" i="29"/>
  <c r="BE53" i="29"/>
  <c r="BD53" i="29"/>
  <c r="AF53" i="29"/>
  <c r="AE53" i="29"/>
  <c r="AD53" i="29"/>
  <c r="CC53" i="29" s="1"/>
  <c r="AC53" i="29"/>
  <c r="CB53" i="29" s="1"/>
  <c r="AB53" i="29"/>
  <c r="CA53" i="29" s="1"/>
  <c r="AA53" i="29"/>
  <c r="Z53" i="29"/>
  <c r="Y53" i="29"/>
  <c r="X53" i="29"/>
  <c r="W53" i="29"/>
  <c r="V53" i="29"/>
  <c r="U53" i="29"/>
  <c r="T53" i="29"/>
  <c r="S53" i="29"/>
  <c r="R53" i="29"/>
  <c r="CO52" i="29"/>
  <c r="CJ52" i="29"/>
  <c r="BH52" i="29"/>
  <c r="BG52" i="29"/>
  <c r="BF52" i="29"/>
  <c r="BE52" i="29"/>
  <c r="BD52" i="29"/>
  <c r="AF52" i="29"/>
  <c r="AE52" i="29"/>
  <c r="AD52" i="29"/>
  <c r="CC52" i="29" s="1"/>
  <c r="AC52" i="29"/>
  <c r="CB52" i="29" s="1"/>
  <c r="AB52" i="29"/>
  <c r="CA52" i="29" s="1"/>
  <c r="AA52" i="29"/>
  <c r="CE52" i="29" s="1"/>
  <c r="Z52" i="29"/>
  <c r="Y52" i="29"/>
  <c r="X52" i="29"/>
  <c r="W52" i="29"/>
  <c r="V52" i="29"/>
  <c r="U52" i="29"/>
  <c r="T52" i="29"/>
  <c r="S52" i="29"/>
  <c r="R52" i="29"/>
  <c r="CO51" i="29"/>
  <c r="CJ51" i="29"/>
  <c r="CB51" i="29"/>
  <c r="BH51" i="29"/>
  <c r="BG51" i="29"/>
  <c r="BF51" i="29"/>
  <c r="BE51" i="29"/>
  <c r="BD51" i="29"/>
  <c r="AF51" i="29"/>
  <c r="AE51" i="29"/>
  <c r="AD51" i="29"/>
  <c r="CC51" i="29" s="1"/>
  <c r="AC51" i="29"/>
  <c r="AB51" i="29"/>
  <c r="CA51" i="29" s="1"/>
  <c r="AA51" i="29"/>
  <c r="CE51" i="29" s="1"/>
  <c r="Z51" i="29"/>
  <c r="Y51" i="29"/>
  <c r="X51" i="29"/>
  <c r="W51" i="29"/>
  <c r="V51" i="29"/>
  <c r="U51" i="29"/>
  <c r="T51" i="29"/>
  <c r="S51" i="29"/>
  <c r="R51" i="29"/>
  <c r="CO50" i="29"/>
  <c r="CJ50" i="29"/>
  <c r="BH50" i="29"/>
  <c r="BG50" i="29"/>
  <c r="BF50" i="29"/>
  <c r="BE50" i="29"/>
  <c r="BD50" i="29"/>
  <c r="AF50" i="29"/>
  <c r="AE50" i="29"/>
  <c r="AD50" i="29"/>
  <c r="CC50" i="29" s="1"/>
  <c r="AC50" i="29"/>
  <c r="CB50" i="29" s="1"/>
  <c r="AB50" i="29"/>
  <c r="CA50" i="29" s="1"/>
  <c r="AA50" i="29"/>
  <c r="CE50" i="29" s="1"/>
  <c r="Z50" i="29"/>
  <c r="Y50" i="29"/>
  <c r="X50" i="29"/>
  <c r="W50" i="29"/>
  <c r="V50" i="29"/>
  <c r="U50" i="29"/>
  <c r="T50" i="29"/>
  <c r="S50" i="29"/>
  <c r="R50" i="29"/>
  <c r="CO49" i="29"/>
  <c r="CJ49" i="29"/>
  <c r="CE49" i="29"/>
  <c r="BH49" i="29"/>
  <c r="BG49" i="29"/>
  <c r="BF49" i="29"/>
  <c r="BE49" i="29"/>
  <c r="BD49" i="29"/>
  <c r="AF49" i="29"/>
  <c r="AE49" i="29"/>
  <c r="AD49" i="29"/>
  <c r="CC49" i="29" s="1"/>
  <c r="AC49" i="29"/>
  <c r="CB49" i="29" s="1"/>
  <c r="AB49" i="29"/>
  <c r="CA49" i="29" s="1"/>
  <c r="AA49" i="29"/>
  <c r="Z49" i="29"/>
  <c r="Y49" i="29"/>
  <c r="X49" i="29"/>
  <c r="W49" i="29"/>
  <c r="V49" i="29"/>
  <c r="U49" i="29"/>
  <c r="T49" i="29"/>
  <c r="S49" i="29"/>
  <c r="R49" i="29"/>
  <c r="CO48" i="29"/>
  <c r="CJ48" i="29"/>
  <c r="BH48" i="29"/>
  <c r="BG48" i="29"/>
  <c r="BF48" i="29"/>
  <c r="BE48" i="29"/>
  <c r="BD48" i="29"/>
  <c r="AF48" i="29"/>
  <c r="AE48" i="29"/>
  <c r="AD48" i="29"/>
  <c r="CC48" i="29" s="1"/>
  <c r="AC48" i="29"/>
  <c r="CB48" i="29" s="1"/>
  <c r="AB48" i="29"/>
  <c r="CA48" i="29" s="1"/>
  <c r="AA48" i="29"/>
  <c r="CE48" i="29" s="1"/>
  <c r="Z48" i="29"/>
  <c r="Y48" i="29"/>
  <c r="X48" i="29"/>
  <c r="W48" i="29"/>
  <c r="V48" i="29"/>
  <c r="U48" i="29"/>
  <c r="T48" i="29"/>
  <c r="S48" i="29"/>
  <c r="R48" i="29"/>
  <c r="CO47" i="29"/>
  <c r="CJ47" i="29"/>
  <c r="CB47" i="29"/>
  <c r="BH47" i="29"/>
  <c r="BG47" i="29"/>
  <c r="BF47" i="29"/>
  <c r="BE47" i="29"/>
  <c r="BD47" i="29"/>
  <c r="AF47" i="29"/>
  <c r="AE47" i="29"/>
  <c r="AD47" i="29"/>
  <c r="CC47" i="29" s="1"/>
  <c r="AC47" i="29"/>
  <c r="AB47" i="29"/>
  <c r="CA47" i="29" s="1"/>
  <c r="AA47" i="29"/>
  <c r="CE47" i="29" s="1"/>
  <c r="Z47" i="29"/>
  <c r="Y47" i="29"/>
  <c r="X47" i="29"/>
  <c r="W47" i="29"/>
  <c r="V47" i="29"/>
  <c r="U47" i="29"/>
  <c r="T47" i="29"/>
  <c r="S47" i="29"/>
  <c r="R47" i="29"/>
  <c r="CO46" i="29"/>
  <c r="CJ46" i="29"/>
  <c r="BH46" i="29"/>
  <c r="BG46" i="29"/>
  <c r="BF46" i="29"/>
  <c r="BE46" i="29"/>
  <c r="BD46" i="29"/>
  <c r="AF46" i="29"/>
  <c r="AE46" i="29"/>
  <c r="AD46" i="29"/>
  <c r="CC46" i="29" s="1"/>
  <c r="AC46" i="29"/>
  <c r="CB46" i="29" s="1"/>
  <c r="AB46" i="29"/>
  <c r="CA46" i="29" s="1"/>
  <c r="AA46" i="29"/>
  <c r="CE46" i="29" s="1"/>
  <c r="Z46" i="29"/>
  <c r="Y46" i="29"/>
  <c r="X46" i="29"/>
  <c r="W46" i="29"/>
  <c r="V46" i="29"/>
  <c r="U46" i="29"/>
  <c r="T46" i="29"/>
  <c r="S46" i="29"/>
  <c r="R46" i="29"/>
  <c r="CO45" i="29"/>
  <c r="CJ45" i="29"/>
  <c r="CE45" i="29"/>
  <c r="BH45" i="29"/>
  <c r="BG45" i="29"/>
  <c r="BF45" i="29"/>
  <c r="BE45" i="29"/>
  <c r="BD45" i="29"/>
  <c r="AF45" i="29"/>
  <c r="AE45" i="29"/>
  <c r="AD45" i="29"/>
  <c r="CC45" i="29" s="1"/>
  <c r="AC45" i="29"/>
  <c r="CB45" i="29" s="1"/>
  <c r="AB45" i="29"/>
  <c r="CA45" i="29" s="1"/>
  <c r="AA45" i="29"/>
  <c r="Z45" i="29"/>
  <c r="Y45" i="29"/>
  <c r="X45" i="29"/>
  <c r="W45" i="29"/>
  <c r="V45" i="29"/>
  <c r="U45" i="29"/>
  <c r="T45" i="29"/>
  <c r="S45" i="29"/>
  <c r="R45" i="29"/>
  <c r="CO44" i="29"/>
  <c r="CJ44" i="29"/>
  <c r="BH44" i="29"/>
  <c r="BG44" i="29"/>
  <c r="BF44" i="29"/>
  <c r="BE44" i="29"/>
  <c r="BD44" i="29"/>
  <c r="AF44" i="29"/>
  <c r="AE44" i="29"/>
  <c r="AD44" i="29"/>
  <c r="CC44" i="29" s="1"/>
  <c r="AC44" i="29"/>
  <c r="CB44" i="29" s="1"/>
  <c r="AB44" i="29"/>
  <c r="CA44" i="29" s="1"/>
  <c r="AA44" i="29"/>
  <c r="CE44" i="29" s="1"/>
  <c r="Z44" i="29"/>
  <c r="Y44" i="29"/>
  <c r="X44" i="29"/>
  <c r="W44" i="29"/>
  <c r="V44" i="29"/>
  <c r="U44" i="29"/>
  <c r="T44" i="29"/>
  <c r="S44" i="29"/>
  <c r="R44" i="29"/>
  <c r="CO43" i="29"/>
  <c r="CJ43" i="29"/>
  <c r="CB43" i="29"/>
  <c r="BH43" i="29"/>
  <c r="BG43" i="29"/>
  <c r="BF43" i="29"/>
  <c r="BE43" i="29"/>
  <c r="BD43" i="29"/>
  <c r="AF43" i="29"/>
  <c r="AE43" i="29"/>
  <c r="AD43" i="29"/>
  <c r="CC43" i="29" s="1"/>
  <c r="AC43" i="29"/>
  <c r="AB43" i="29"/>
  <c r="CA43" i="29" s="1"/>
  <c r="AA43" i="29"/>
  <c r="CE43" i="29" s="1"/>
  <c r="Z43" i="29"/>
  <c r="Y43" i="29"/>
  <c r="X43" i="29"/>
  <c r="W43" i="29"/>
  <c r="V43" i="29"/>
  <c r="U43" i="29"/>
  <c r="T43" i="29"/>
  <c r="S43" i="29"/>
  <c r="R43" i="29"/>
  <c r="CO42" i="29"/>
  <c r="CJ42" i="29"/>
  <c r="BH42" i="29"/>
  <c r="BG42" i="29"/>
  <c r="BF42" i="29"/>
  <c r="BE42" i="29"/>
  <c r="BD42" i="29"/>
  <c r="AF42" i="29"/>
  <c r="AE42" i="29"/>
  <c r="AD42" i="29"/>
  <c r="CC42" i="29" s="1"/>
  <c r="AC42" i="29"/>
  <c r="CB42" i="29" s="1"/>
  <c r="AB42" i="29"/>
  <c r="CA42" i="29" s="1"/>
  <c r="AA42" i="29"/>
  <c r="CE42" i="29" s="1"/>
  <c r="Z42" i="29"/>
  <c r="Y42" i="29"/>
  <c r="X42" i="29"/>
  <c r="W42" i="29"/>
  <c r="V42" i="29"/>
  <c r="U42" i="29"/>
  <c r="T42" i="29"/>
  <c r="S42" i="29"/>
  <c r="R42" i="29"/>
  <c r="CO41" i="29"/>
  <c r="CJ41" i="29"/>
  <c r="CE41" i="29"/>
  <c r="BH41" i="29"/>
  <c r="BG41" i="29"/>
  <c r="BF41" i="29"/>
  <c r="BE41" i="29"/>
  <c r="BD41" i="29"/>
  <c r="AF41" i="29"/>
  <c r="AE41" i="29"/>
  <c r="AD41" i="29"/>
  <c r="CC41" i="29" s="1"/>
  <c r="AC41" i="29"/>
  <c r="CB41" i="29" s="1"/>
  <c r="AB41" i="29"/>
  <c r="CA41" i="29" s="1"/>
  <c r="AA41" i="29"/>
  <c r="Z41" i="29"/>
  <c r="Y41" i="29"/>
  <c r="X41" i="29"/>
  <c r="W41" i="29"/>
  <c r="V41" i="29"/>
  <c r="U41" i="29"/>
  <c r="T41" i="29"/>
  <c r="S41" i="29"/>
  <c r="R41" i="29"/>
  <c r="CO40" i="29"/>
  <c r="CJ40" i="29"/>
  <c r="BH40" i="29"/>
  <c r="BG40" i="29"/>
  <c r="BF40" i="29"/>
  <c r="BE40" i="29"/>
  <c r="BD40" i="29"/>
  <c r="AF40" i="29"/>
  <c r="AE40" i="29"/>
  <c r="AD40" i="29"/>
  <c r="CC40" i="29" s="1"/>
  <c r="AC40" i="29"/>
  <c r="CB40" i="29" s="1"/>
  <c r="AB40" i="29"/>
  <c r="CA40" i="29" s="1"/>
  <c r="AA40" i="29"/>
  <c r="CE40" i="29" s="1"/>
  <c r="Z40" i="29"/>
  <c r="Y40" i="29"/>
  <c r="X40" i="29"/>
  <c r="W40" i="29"/>
  <c r="V40" i="29"/>
  <c r="U40" i="29"/>
  <c r="T40" i="29"/>
  <c r="S40" i="29"/>
  <c r="R40" i="29"/>
  <c r="CO39" i="29"/>
  <c r="CJ39" i="29"/>
  <c r="CB39" i="29"/>
  <c r="BH39" i="29"/>
  <c r="BG39" i="29"/>
  <c r="BF39" i="29"/>
  <c r="BE39" i="29"/>
  <c r="BD39" i="29"/>
  <c r="AF39" i="29"/>
  <c r="AE39" i="29"/>
  <c r="AD39" i="29"/>
  <c r="CC39" i="29" s="1"/>
  <c r="AC39" i="29"/>
  <c r="AB39" i="29"/>
  <c r="CA39" i="29" s="1"/>
  <c r="AA39" i="29"/>
  <c r="CE39" i="29" s="1"/>
  <c r="Z39" i="29"/>
  <c r="Y39" i="29"/>
  <c r="X39" i="29"/>
  <c r="W39" i="29"/>
  <c r="V39" i="29"/>
  <c r="U39" i="29"/>
  <c r="T39" i="29"/>
  <c r="S39" i="29"/>
  <c r="R39" i="29"/>
  <c r="CO38" i="29"/>
  <c r="CJ38" i="29"/>
  <c r="BH38" i="29"/>
  <c r="BG38" i="29"/>
  <c r="BF38" i="29"/>
  <c r="BE38" i="29"/>
  <c r="BD38" i="29"/>
  <c r="AF38" i="29"/>
  <c r="AE38" i="29"/>
  <c r="AD38" i="29"/>
  <c r="CC38" i="29" s="1"/>
  <c r="AC38" i="29"/>
  <c r="CB38" i="29" s="1"/>
  <c r="AB38" i="29"/>
  <c r="CA38" i="29" s="1"/>
  <c r="AA38" i="29"/>
  <c r="CE38" i="29" s="1"/>
  <c r="Z38" i="29"/>
  <c r="Y38" i="29"/>
  <c r="X38" i="29"/>
  <c r="W38" i="29"/>
  <c r="V38" i="29"/>
  <c r="U38" i="29"/>
  <c r="T38" i="29"/>
  <c r="S38" i="29"/>
  <c r="R38" i="29"/>
  <c r="CO37" i="29"/>
  <c r="CJ37" i="29"/>
  <c r="CE37" i="29"/>
  <c r="BH37" i="29"/>
  <c r="BG37" i="29"/>
  <c r="BF37" i="29"/>
  <c r="BE37" i="29"/>
  <c r="BD37" i="29"/>
  <c r="AF37" i="29"/>
  <c r="AE37" i="29"/>
  <c r="AD37" i="29"/>
  <c r="CC37" i="29" s="1"/>
  <c r="AC37" i="29"/>
  <c r="CB37" i="29" s="1"/>
  <c r="AB37" i="29"/>
  <c r="CA37" i="29" s="1"/>
  <c r="AA37" i="29"/>
  <c r="Z37" i="29"/>
  <c r="Y37" i="29"/>
  <c r="X37" i="29"/>
  <c r="W37" i="29"/>
  <c r="V37" i="29"/>
  <c r="U37" i="29"/>
  <c r="T37" i="29"/>
  <c r="S37" i="29"/>
  <c r="R37" i="29"/>
  <c r="CO36" i="29"/>
  <c r="CJ36" i="29"/>
  <c r="BH36" i="29"/>
  <c r="BG36" i="29"/>
  <c r="BF36" i="29"/>
  <c r="BE36" i="29"/>
  <c r="BD36" i="29"/>
  <c r="AF36" i="29"/>
  <c r="AE36" i="29"/>
  <c r="AD36" i="29"/>
  <c r="CC36" i="29" s="1"/>
  <c r="AC36" i="29"/>
  <c r="CB36" i="29" s="1"/>
  <c r="AB36" i="29"/>
  <c r="CA36" i="29" s="1"/>
  <c r="AA36" i="29"/>
  <c r="CE36" i="29" s="1"/>
  <c r="Z36" i="29"/>
  <c r="Y36" i="29"/>
  <c r="X36" i="29"/>
  <c r="W36" i="29"/>
  <c r="V36" i="29"/>
  <c r="U36" i="29"/>
  <c r="T36" i="29"/>
  <c r="S36" i="29"/>
  <c r="R36" i="29"/>
  <c r="CO35" i="29"/>
  <c r="CJ35" i="29"/>
  <c r="BH35" i="29"/>
  <c r="BG35" i="29"/>
  <c r="BF35" i="29"/>
  <c r="BE35" i="29"/>
  <c r="BD35" i="29"/>
  <c r="AF35" i="29"/>
  <c r="AE35" i="29"/>
  <c r="AD35" i="29"/>
  <c r="CC35" i="29" s="1"/>
  <c r="AC35" i="29"/>
  <c r="CB35" i="29" s="1"/>
  <c r="AB35" i="29"/>
  <c r="CA35" i="29" s="1"/>
  <c r="AA35" i="29"/>
  <c r="CE35" i="29" s="1"/>
  <c r="Z35" i="29"/>
  <c r="Y35" i="29"/>
  <c r="X35" i="29"/>
  <c r="W35" i="29"/>
  <c r="V35" i="29"/>
  <c r="U35" i="29"/>
  <c r="T35" i="29"/>
  <c r="S35" i="29"/>
  <c r="R35" i="29"/>
  <c r="CO34" i="29"/>
  <c r="CJ34" i="29"/>
  <c r="CC34" i="29"/>
  <c r="BH34" i="29"/>
  <c r="BG34" i="29"/>
  <c r="BF34" i="29"/>
  <c r="BE34" i="29"/>
  <c r="BD34" i="29"/>
  <c r="AF34" i="29"/>
  <c r="AE34" i="29"/>
  <c r="AD34" i="29"/>
  <c r="AC34" i="29"/>
  <c r="CB34" i="29" s="1"/>
  <c r="AB34" i="29"/>
  <c r="CA34" i="29" s="1"/>
  <c r="AA34" i="29"/>
  <c r="CE34" i="29" s="1"/>
  <c r="Z34" i="29"/>
  <c r="Y34" i="29"/>
  <c r="X34" i="29"/>
  <c r="W34" i="29"/>
  <c r="V34" i="29"/>
  <c r="U34" i="29"/>
  <c r="T34" i="29"/>
  <c r="S34" i="29"/>
  <c r="R34" i="29"/>
  <c r="CO33" i="29"/>
  <c r="CJ33" i="29"/>
  <c r="BH33" i="29"/>
  <c r="BG33" i="29"/>
  <c r="BF33" i="29"/>
  <c r="BE33" i="29"/>
  <c r="BD33" i="29"/>
  <c r="AF33" i="29"/>
  <c r="AE33" i="29"/>
  <c r="AD33" i="29"/>
  <c r="CC33" i="29" s="1"/>
  <c r="AC33" i="29"/>
  <c r="CB33" i="29" s="1"/>
  <c r="AB33" i="29"/>
  <c r="CA33" i="29" s="1"/>
  <c r="AA33" i="29"/>
  <c r="CE33" i="29" s="1"/>
  <c r="Z33" i="29"/>
  <c r="Y33" i="29"/>
  <c r="X33" i="29"/>
  <c r="W33" i="29"/>
  <c r="V33" i="29"/>
  <c r="U33" i="29"/>
  <c r="T33" i="29"/>
  <c r="S33" i="29"/>
  <c r="R33" i="29"/>
  <c r="CO32" i="29"/>
  <c r="CJ32" i="29"/>
  <c r="BH32" i="29"/>
  <c r="BG32" i="29"/>
  <c r="BF32" i="29"/>
  <c r="BE32" i="29"/>
  <c r="BD32" i="29"/>
  <c r="AF32" i="29"/>
  <c r="AE32" i="29"/>
  <c r="AD32" i="29"/>
  <c r="CC32" i="29" s="1"/>
  <c r="AC32" i="29"/>
  <c r="CB32" i="29" s="1"/>
  <c r="AB32" i="29"/>
  <c r="CA32" i="29" s="1"/>
  <c r="AA32" i="29"/>
  <c r="CE32" i="29" s="1"/>
  <c r="Z32" i="29"/>
  <c r="Y32" i="29"/>
  <c r="X32" i="29"/>
  <c r="W32" i="29"/>
  <c r="V32" i="29"/>
  <c r="U32" i="29"/>
  <c r="T32" i="29"/>
  <c r="S32" i="29"/>
  <c r="R32" i="29"/>
  <c r="CO31" i="29"/>
  <c r="CJ31" i="29"/>
  <c r="CA31" i="29"/>
  <c r="BH31" i="29"/>
  <c r="BG31" i="29"/>
  <c r="BF31" i="29"/>
  <c r="BE31" i="29"/>
  <c r="BD31" i="29"/>
  <c r="AF31" i="29"/>
  <c r="AE31" i="29"/>
  <c r="AD31" i="29"/>
  <c r="CC31" i="29" s="1"/>
  <c r="AC31" i="29"/>
  <c r="CB31" i="29" s="1"/>
  <c r="AB31" i="29"/>
  <c r="AA31" i="29"/>
  <c r="CE31" i="29" s="1"/>
  <c r="Z31" i="29"/>
  <c r="Y31" i="29"/>
  <c r="X31" i="29"/>
  <c r="W31" i="29"/>
  <c r="V31" i="29"/>
  <c r="U31" i="29"/>
  <c r="T31" i="29"/>
  <c r="S31" i="29"/>
  <c r="R31" i="29"/>
  <c r="CO30" i="29"/>
  <c r="CJ30" i="29"/>
  <c r="CB30" i="29"/>
  <c r="BH30" i="29"/>
  <c r="BG30" i="29"/>
  <c r="BF30" i="29"/>
  <c r="BE30" i="29"/>
  <c r="BD30" i="29"/>
  <c r="AF30" i="29"/>
  <c r="AE30" i="29"/>
  <c r="AD30" i="29"/>
  <c r="CC30" i="29" s="1"/>
  <c r="AC30" i="29"/>
  <c r="AB30" i="29"/>
  <c r="CA30" i="29" s="1"/>
  <c r="AA30" i="29"/>
  <c r="CE30" i="29" s="1"/>
  <c r="Z30" i="29"/>
  <c r="Y30" i="29"/>
  <c r="X30" i="29"/>
  <c r="W30" i="29"/>
  <c r="V30" i="29"/>
  <c r="U30" i="29"/>
  <c r="T30" i="29"/>
  <c r="S30" i="29"/>
  <c r="R30" i="29"/>
  <c r="CO29" i="29"/>
  <c r="CJ29" i="29"/>
  <c r="CA29" i="29"/>
  <c r="BH29" i="29"/>
  <c r="BG29" i="29"/>
  <c r="BF29" i="29"/>
  <c r="BE29" i="29"/>
  <c r="BD29" i="29"/>
  <c r="AF29" i="29"/>
  <c r="AE29" i="29"/>
  <c r="AD29" i="29"/>
  <c r="CC29" i="29" s="1"/>
  <c r="AC29" i="29"/>
  <c r="CB29" i="29" s="1"/>
  <c r="AB29" i="29"/>
  <c r="AA29" i="29"/>
  <c r="CE29" i="29" s="1"/>
  <c r="Z29" i="29"/>
  <c r="Y29" i="29"/>
  <c r="X29" i="29"/>
  <c r="W29" i="29"/>
  <c r="V29" i="29"/>
  <c r="U29" i="29"/>
  <c r="T29" i="29"/>
  <c r="S29" i="29"/>
  <c r="R29" i="29"/>
  <c r="CO28" i="29"/>
  <c r="CJ28" i="29"/>
  <c r="CB28" i="29"/>
  <c r="BH28" i="29"/>
  <c r="BG28" i="29"/>
  <c r="BF28" i="29"/>
  <c r="BE28" i="29"/>
  <c r="BD28" i="29"/>
  <c r="AF28" i="29"/>
  <c r="AE28" i="29"/>
  <c r="AD28" i="29"/>
  <c r="CC28" i="29" s="1"/>
  <c r="AC28" i="29"/>
  <c r="AB28" i="29"/>
  <c r="CA28" i="29" s="1"/>
  <c r="AA28" i="29"/>
  <c r="CE28" i="29" s="1"/>
  <c r="Z28" i="29"/>
  <c r="Y28" i="29"/>
  <c r="X28" i="29"/>
  <c r="W28" i="29"/>
  <c r="V28" i="29"/>
  <c r="U28" i="29"/>
  <c r="T28" i="29"/>
  <c r="S28" i="29"/>
  <c r="R28" i="29"/>
  <c r="CO27" i="29"/>
  <c r="CJ27" i="29"/>
  <c r="CA27" i="29"/>
  <c r="BH27" i="29"/>
  <c r="BG27" i="29"/>
  <c r="BF27" i="29"/>
  <c r="BE27" i="29"/>
  <c r="BD27" i="29"/>
  <c r="AF27" i="29"/>
  <c r="AE27" i="29"/>
  <c r="AD27" i="29"/>
  <c r="CC27" i="29" s="1"/>
  <c r="AC27" i="29"/>
  <c r="CB27" i="29" s="1"/>
  <c r="AB27" i="29"/>
  <c r="AA27" i="29"/>
  <c r="CE27" i="29" s="1"/>
  <c r="Z27" i="29"/>
  <c r="Y27" i="29"/>
  <c r="X27" i="29"/>
  <c r="W27" i="29"/>
  <c r="V27" i="29"/>
  <c r="U27" i="29"/>
  <c r="T27" i="29"/>
  <c r="S27" i="29"/>
  <c r="R27" i="29"/>
  <c r="CO26" i="29"/>
  <c r="CJ26" i="29"/>
  <c r="CB26" i="29"/>
  <c r="BH26" i="29"/>
  <c r="BG26" i="29"/>
  <c r="BF26" i="29"/>
  <c r="BE26" i="29"/>
  <c r="BD26" i="29"/>
  <c r="AF26" i="29"/>
  <c r="AE26" i="29"/>
  <c r="AD26" i="29"/>
  <c r="CC26" i="29" s="1"/>
  <c r="AC26" i="29"/>
  <c r="AB26" i="29"/>
  <c r="CA26" i="29" s="1"/>
  <c r="AA26" i="29"/>
  <c r="CE26" i="29" s="1"/>
  <c r="Z26" i="29"/>
  <c r="Y26" i="29"/>
  <c r="X26" i="29"/>
  <c r="W26" i="29"/>
  <c r="V26" i="29"/>
  <c r="U26" i="29"/>
  <c r="T26" i="29"/>
  <c r="S26" i="29"/>
  <c r="R26" i="29"/>
  <c r="CO25" i="29"/>
  <c r="CJ25" i="29"/>
  <c r="CA25" i="29"/>
  <c r="BH25" i="29"/>
  <c r="BG25" i="29"/>
  <c r="BF25" i="29"/>
  <c r="BE25" i="29"/>
  <c r="BD25" i="29"/>
  <c r="AF25" i="29"/>
  <c r="AE25" i="29"/>
  <c r="AD25" i="29"/>
  <c r="CC25" i="29" s="1"/>
  <c r="AC25" i="29"/>
  <c r="CB25" i="29" s="1"/>
  <c r="AB25" i="29"/>
  <c r="AA25" i="29"/>
  <c r="CE25" i="29" s="1"/>
  <c r="Z25" i="29"/>
  <c r="Y25" i="29"/>
  <c r="X25" i="29"/>
  <c r="W25" i="29"/>
  <c r="V25" i="29"/>
  <c r="U25" i="29"/>
  <c r="T25" i="29"/>
  <c r="S25" i="29"/>
  <c r="R25" i="29"/>
  <c r="CQ24" i="29"/>
  <c r="CO24" i="29"/>
  <c r="CJ24" i="29"/>
  <c r="CB24" i="29"/>
  <c r="BH24" i="29"/>
  <c r="BG24" i="29"/>
  <c r="BF24" i="29"/>
  <c r="BE24" i="29"/>
  <c r="BD24" i="29"/>
  <c r="AF24" i="29"/>
  <c r="AE24" i="29"/>
  <c r="AD24" i="29"/>
  <c r="CC24" i="29" s="1"/>
  <c r="AC24" i="29"/>
  <c r="AB24" i="29"/>
  <c r="CA24" i="29" s="1"/>
  <c r="AA24" i="29"/>
  <c r="CE24" i="29" s="1"/>
  <c r="Z24" i="29"/>
  <c r="Y24" i="29"/>
  <c r="X24" i="29"/>
  <c r="W24" i="29"/>
  <c r="V24" i="29"/>
  <c r="U24" i="29"/>
  <c r="T24" i="29"/>
  <c r="S24" i="29"/>
  <c r="R24" i="29"/>
  <c r="CQ23" i="29"/>
  <c r="CO23" i="29"/>
  <c r="CJ23" i="29"/>
  <c r="CC23" i="29"/>
  <c r="BH23" i="29"/>
  <c r="BG23" i="29"/>
  <c r="BF23" i="29"/>
  <c r="BE23" i="29"/>
  <c r="BD23" i="29"/>
  <c r="AF23" i="29"/>
  <c r="AE23" i="29"/>
  <c r="AD23" i="29"/>
  <c r="AC23" i="29"/>
  <c r="CB23" i="29" s="1"/>
  <c r="AB23" i="29"/>
  <c r="CA23" i="29" s="1"/>
  <c r="AA23" i="29"/>
  <c r="CE23" i="29" s="1"/>
  <c r="Z23" i="29"/>
  <c r="Y23" i="29"/>
  <c r="X23" i="29"/>
  <c r="W23" i="29"/>
  <c r="V23" i="29"/>
  <c r="U23" i="29"/>
  <c r="T23" i="29"/>
  <c r="S23" i="29"/>
  <c r="R23" i="29"/>
  <c r="CO22" i="29"/>
  <c r="CJ22" i="29"/>
  <c r="BH22" i="29"/>
  <c r="BG22" i="29"/>
  <c r="BF22" i="29"/>
  <c r="BE22" i="29"/>
  <c r="BD22" i="29"/>
  <c r="AF22" i="29"/>
  <c r="AE22" i="29"/>
  <c r="AD22" i="29"/>
  <c r="CC22" i="29" s="1"/>
  <c r="AC22" i="29"/>
  <c r="CB22" i="29" s="1"/>
  <c r="AB22" i="29"/>
  <c r="CA22" i="29" s="1"/>
  <c r="AA22" i="29"/>
  <c r="CE22" i="29" s="1"/>
  <c r="Z22" i="29"/>
  <c r="Y22" i="29"/>
  <c r="X22" i="29"/>
  <c r="W22" i="29"/>
  <c r="V22" i="29"/>
  <c r="U22" i="29"/>
  <c r="T22" i="29"/>
  <c r="S22" i="29"/>
  <c r="R22" i="29"/>
  <c r="CQ21" i="29"/>
  <c r="CO21" i="29"/>
  <c r="CJ21" i="29"/>
  <c r="CA21" i="29"/>
  <c r="BH21" i="29"/>
  <c r="BG21" i="29"/>
  <c r="BF21" i="29"/>
  <c r="BE21" i="29"/>
  <c r="BD21" i="29"/>
  <c r="AF21" i="29"/>
  <c r="AE21" i="29"/>
  <c r="AD21" i="29"/>
  <c r="CC21" i="29" s="1"/>
  <c r="AC21" i="29"/>
  <c r="CB21" i="29" s="1"/>
  <c r="AB21" i="29"/>
  <c r="AA21" i="29"/>
  <c r="CE21" i="29" s="1"/>
  <c r="Z21" i="29"/>
  <c r="Y21" i="29"/>
  <c r="X21" i="29"/>
  <c r="W21" i="29"/>
  <c r="V21" i="29"/>
  <c r="U21" i="29"/>
  <c r="T21" i="29"/>
  <c r="S21" i="29"/>
  <c r="R21" i="29"/>
  <c r="CQ20" i="29"/>
  <c r="CO20" i="29"/>
  <c r="CJ20" i="29"/>
  <c r="CB20" i="29"/>
  <c r="BH20" i="29"/>
  <c r="BG20" i="29"/>
  <c r="BF20" i="29"/>
  <c r="BE20" i="29"/>
  <c r="BD20" i="29"/>
  <c r="AF20" i="29"/>
  <c r="AE20" i="29"/>
  <c r="AD20" i="29"/>
  <c r="CC20" i="29" s="1"/>
  <c r="AC20" i="29"/>
  <c r="AB20" i="29"/>
  <c r="CA20" i="29" s="1"/>
  <c r="AA20" i="29"/>
  <c r="CE20" i="29" s="1"/>
  <c r="Z20" i="29"/>
  <c r="Y20" i="29"/>
  <c r="X20" i="29"/>
  <c r="W20" i="29"/>
  <c r="V20" i="29"/>
  <c r="U20" i="29"/>
  <c r="T20" i="29"/>
  <c r="S20" i="29"/>
  <c r="R20" i="29"/>
  <c r="CQ19" i="29"/>
  <c r="CO19" i="29"/>
  <c r="CJ19" i="29"/>
  <c r="CC19" i="29"/>
  <c r="BH19" i="29"/>
  <c r="BG19" i="29"/>
  <c r="BF19" i="29"/>
  <c r="BE19" i="29"/>
  <c r="BD19" i="29"/>
  <c r="AF19" i="29"/>
  <c r="AE19" i="29"/>
  <c r="AD19" i="29"/>
  <c r="AC19" i="29"/>
  <c r="CB19" i="29" s="1"/>
  <c r="AB19" i="29"/>
  <c r="CA19" i="29" s="1"/>
  <c r="AA19" i="29"/>
  <c r="CE19" i="29" s="1"/>
  <c r="Z19" i="29"/>
  <c r="Y19" i="29"/>
  <c r="X19" i="29"/>
  <c r="W19" i="29"/>
  <c r="V19" i="29"/>
  <c r="U19" i="29"/>
  <c r="T19" i="29"/>
  <c r="S19" i="29"/>
  <c r="R19" i="29"/>
  <c r="CQ18" i="29"/>
  <c r="CO18" i="29"/>
  <c r="CJ18" i="29"/>
  <c r="BH18" i="29"/>
  <c r="BG18" i="29"/>
  <c r="BF18" i="29"/>
  <c r="BE18" i="29"/>
  <c r="BD18" i="29"/>
  <c r="AF18" i="29"/>
  <c r="AE18" i="29"/>
  <c r="AD18" i="29"/>
  <c r="CC18" i="29" s="1"/>
  <c r="AC18" i="29"/>
  <c r="CB18" i="29" s="1"/>
  <c r="AB18" i="29"/>
  <c r="CA18" i="29" s="1"/>
  <c r="AA18" i="29"/>
  <c r="CE18" i="29" s="1"/>
  <c r="Z18" i="29"/>
  <c r="Y18" i="29"/>
  <c r="X18" i="29"/>
  <c r="W18" i="29"/>
  <c r="V18" i="29"/>
  <c r="U18" i="29"/>
  <c r="T18" i="29"/>
  <c r="S18" i="29"/>
  <c r="R18" i="29"/>
  <c r="CQ17" i="29"/>
  <c r="CO17" i="29"/>
  <c r="CJ17" i="29"/>
  <c r="CA17" i="29"/>
  <c r="BH17" i="29"/>
  <c r="BG17" i="29"/>
  <c r="BF17" i="29"/>
  <c r="BE17" i="29"/>
  <c r="BD17" i="29"/>
  <c r="AF17" i="29"/>
  <c r="AE17" i="29"/>
  <c r="AD17" i="29"/>
  <c r="CC17" i="29" s="1"/>
  <c r="AC17" i="29"/>
  <c r="CB17" i="29" s="1"/>
  <c r="AB17" i="29"/>
  <c r="AA17" i="29"/>
  <c r="CE17" i="29" s="1"/>
  <c r="Z17" i="29"/>
  <c r="Y17" i="29"/>
  <c r="X17" i="29"/>
  <c r="W17" i="29"/>
  <c r="V17" i="29"/>
  <c r="U17" i="29"/>
  <c r="T17" i="29"/>
  <c r="S17" i="29"/>
  <c r="R17" i="29"/>
  <c r="CQ16" i="29"/>
  <c r="CO16" i="29"/>
  <c r="CJ16" i="29"/>
  <c r="CB16" i="29"/>
  <c r="BH16" i="29"/>
  <c r="BG16" i="29"/>
  <c r="BF16" i="29"/>
  <c r="BE16" i="29"/>
  <c r="BD16" i="29"/>
  <c r="AF16" i="29"/>
  <c r="AE16" i="29"/>
  <c r="AD16" i="29"/>
  <c r="CC16" i="29" s="1"/>
  <c r="AC16" i="29"/>
  <c r="AB16" i="29"/>
  <c r="CA16" i="29" s="1"/>
  <c r="AA16" i="29"/>
  <c r="CE16" i="29" s="1"/>
  <c r="Z16" i="29"/>
  <c r="Y16" i="29"/>
  <c r="X16" i="29"/>
  <c r="W16" i="29"/>
  <c r="V16" i="29"/>
  <c r="U16" i="29"/>
  <c r="T16" i="29"/>
  <c r="S16" i="29"/>
  <c r="R16" i="29"/>
  <c r="CQ15" i="29"/>
  <c r="CO15" i="29"/>
  <c r="CJ15" i="29"/>
  <c r="CC15" i="29"/>
  <c r="BH15" i="29"/>
  <c r="BG15" i="29"/>
  <c r="BF15" i="29"/>
  <c r="BE15" i="29"/>
  <c r="BD15" i="29"/>
  <c r="AF15" i="29"/>
  <c r="AE15" i="29"/>
  <c r="AD15" i="29"/>
  <c r="AC15" i="29"/>
  <c r="CB15" i="29" s="1"/>
  <c r="AB15" i="29"/>
  <c r="CA15" i="29" s="1"/>
  <c r="AA15" i="29"/>
  <c r="CE15" i="29" s="1"/>
  <c r="Z15" i="29"/>
  <c r="Y15" i="29"/>
  <c r="X15" i="29"/>
  <c r="W15" i="29"/>
  <c r="V15" i="29"/>
  <c r="U15" i="29"/>
  <c r="T15" i="29"/>
  <c r="S15" i="29"/>
  <c r="R15" i="29"/>
  <c r="CQ14" i="29"/>
  <c r="CO14" i="29"/>
  <c r="CJ14" i="29"/>
  <c r="BH14" i="29"/>
  <c r="BG14" i="29"/>
  <c r="BF14" i="29"/>
  <c r="BE14" i="29"/>
  <c r="BD14" i="29"/>
  <c r="AF14" i="29"/>
  <c r="AE14" i="29"/>
  <c r="AD14" i="29"/>
  <c r="CC14" i="29" s="1"/>
  <c r="AC14" i="29"/>
  <c r="CB14" i="29" s="1"/>
  <c r="AB14" i="29"/>
  <c r="CA14" i="29" s="1"/>
  <c r="AA14" i="29"/>
  <c r="CE14" i="29" s="1"/>
  <c r="Z14" i="29"/>
  <c r="Y14" i="29"/>
  <c r="X14" i="29"/>
  <c r="W14" i="29"/>
  <c r="V14" i="29"/>
  <c r="U14" i="29"/>
  <c r="T14" i="29"/>
  <c r="S14" i="29"/>
  <c r="R14" i="29"/>
  <c r="CQ13" i="29"/>
  <c r="CO13" i="29"/>
  <c r="CJ13" i="29"/>
  <c r="CA13" i="29"/>
  <c r="BH13" i="29"/>
  <c r="BG13" i="29"/>
  <c r="BF13" i="29"/>
  <c r="BE13" i="29"/>
  <c r="BD13" i="29"/>
  <c r="AF13" i="29"/>
  <c r="AE13" i="29"/>
  <c r="AD13" i="29"/>
  <c r="CC13" i="29" s="1"/>
  <c r="AC13" i="29"/>
  <c r="CB13" i="29" s="1"/>
  <c r="AB13" i="29"/>
  <c r="AA13" i="29"/>
  <c r="CE13" i="29" s="1"/>
  <c r="Z13" i="29"/>
  <c r="Y13" i="29"/>
  <c r="X13" i="29"/>
  <c r="W13" i="29"/>
  <c r="V13" i="29"/>
  <c r="U13" i="29"/>
  <c r="T13" i="29"/>
  <c r="S13" i="29"/>
  <c r="R13" i="29"/>
  <c r="CQ12" i="29"/>
  <c r="CO12" i="29"/>
  <c r="CJ12" i="29"/>
  <c r="CB12" i="29"/>
  <c r="BH12" i="29"/>
  <c r="BG12" i="29"/>
  <c r="BF12" i="29"/>
  <c r="BE12" i="29"/>
  <c r="BD12" i="29"/>
  <c r="AF12" i="29"/>
  <c r="AE12" i="29"/>
  <c r="AD12" i="29"/>
  <c r="CC12" i="29" s="1"/>
  <c r="AC12" i="29"/>
  <c r="AB12" i="29"/>
  <c r="CA12" i="29" s="1"/>
  <c r="AA12" i="29"/>
  <c r="CE12" i="29" s="1"/>
  <c r="Z12" i="29"/>
  <c r="Y12" i="29"/>
  <c r="X12" i="29"/>
  <c r="W12" i="29"/>
  <c r="V12" i="29"/>
  <c r="U12" i="29"/>
  <c r="T12" i="29"/>
  <c r="S12" i="29"/>
  <c r="R12" i="29"/>
  <c r="CQ11" i="29"/>
  <c r="CO11" i="29"/>
  <c r="CJ11" i="29"/>
  <c r="CC11" i="29"/>
  <c r="BH11" i="29"/>
  <c r="BG11" i="29"/>
  <c r="BF11" i="29"/>
  <c r="BE11" i="29"/>
  <c r="BD11" i="29"/>
  <c r="AF11" i="29"/>
  <c r="AE11" i="29"/>
  <c r="AD11" i="29"/>
  <c r="AC11" i="29"/>
  <c r="CB11" i="29" s="1"/>
  <c r="AB11" i="29"/>
  <c r="CA11" i="29" s="1"/>
  <c r="AA11" i="29"/>
  <c r="CE11" i="29" s="1"/>
  <c r="Z11" i="29"/>
  <c r="Y11" i="29"/>
  <c r="X11" i="29"/>
  <c r="W11" i="29"/>
  <c r="V11" i="29"/>
  <c r="U11" i="29"/>
  <c r="T11" i="29"/>
  <c r="S11" i="29"/>
  <c r="R11" i="29"/>
  <c r="CQ10" i="29"/>
  <c r="CO10" i="29"/>
  <c r="CJ10" i="29"/>
  <c r="BH10" i="29"/>
  <c r="BG10" i="29"/>
  <c r="BF10" i="29"/>
  <c r="BE10" i="29"/>
  <c r="BD10" i="29"/>
  <c r="AF10" i="29"/>
  <c r="AE10" i="29"/>
  <c r="AD10" i="29"/>
  <c r="CC10" i="29" s="1"/>
  <c r="AC10" i="29"/>
  <c r="CB10" i="29" s="1"/>
  <c r="AB10" i="29"/>
  <c r="CA10" i="29" s="1"/>
  <c r="AA10" i="29"/>
  <c r="CE10" i="29" s="1"/>
  <c r="Z10" i="29"/>
  <c r="Y10" i="29"/>
  <c r="X10" i="29"/>
  <c r="W10" i="29"/>
  <c r="V10" i="29"/>
  <c r="U10" i="29"/>
  <c r="T10" i="29"/>
  <c r="S10" i="29"/>
  <c r="R10" i="29"/>
  <c r="CQ9" i="29"/>
  <c r="CO9" i="29"/>
  <c r="CJ9" i="29"/>
  <c r="CA9" i="29"/>
  <c r="BH9" i="29"/>
  <c r="BG9" i="29"/>
  <c r="BF9" i="29"/>
  <c r="BE9" i="29"/>
  <c r="BD9" i="29"/>
  <c r="AF9" i="29"/>
  <c r="AE9" i="29"/>
  <c r="AD9" i="29"/>
  <c r="CC9" i="29" s="1"/>
  <c r="AC9" i="29"/>
  <c r="CB9" i="29" s="1"/>
  <c r="AB9" i="29"/>
  <c r="AA9" i="29"/>
  <c r="CE9" i="29" s="1"/>
  <c r="Z9" i="29"/>
  <c r="Y9" i="29"/>
  <c r="X9" i="29"/>
  <c r="W9" i="29"/>
  <c r="V9" i="29"/>
  <c r="U9" i="29"/>
  <c r="T9" i="29"/>
  <c r="S9" i="29"/>
  <c r="R9" i="29"/>
  <c r="CQ8" i="29"/>
  <c r="CO8" i="29"/>
  <c r="CJ8" i="29"/>
  <c r="CB8" i="29"/>
  <c r="BH8" i="29"/>
  <c r="BG8" i="29"/>
  <c r="BF8" i="29"/>
  <c r="BE8" i="29"/>
  <c r="BD8" i="29"/>
  <c r="AF8" i="29"/>
  <c r="AE8" i="29"/>
  <c r="AD8" i="29"/>
  <c r="CC8" i="29" s="1"/>
  <c r="AC8" i="29"/>
  <c r="AB8" i="29"/>
  <c r="CA8" i="29" s="1"/>
  <c r="AA8" i="29"/>
  <c r="CE8" i="29" s="1"/>
  <c r="Z8" i="29"/>
  <c r="Y8" i="29"/>
  <c r="X8" i="29"/>
  <c r="W8" i="29"/>
  <c r="V8" i="29"/>
  <c r="U8" i="29"/>
  <c r="T8" i="29"/>
  <c r="S8" i="29"/>
  <c r="R8" i="29"/>
  <c r="CQ7" i="29"/>
  <c r="CO7" i="29"/>
  <c r="CJ7" i="29"/>
  <c r="CC7" i="29"/>
  <c r="BH7" i="29"/>
  <c r="BG7" i="29"/>
  <c r="BF7" i="29"/>
  <c r="BE7" i="29"/>
  <c r="BD7" i="29"/>
  <c r="AF7" i="29"/>
  <c r="AE7" i="29"/>
  <c r="AD7" i="29"/>
  <c r="AC7" i="29"/>
  <c r="CB7" i="29" s="1"/>
  <c r="AB7" i="29"/>
  <c r="CA7" i="29" s="1"/>
  <c r="AA7" i="29"/>
  <c r="CE7" i="29" s="1"/>
  <c r="Z7" i="29"/>
  <c r="Y7" i="29"/>
  <c r="X7" i="29"/>
  <c r="W7" i="29"/>
  <c r="V7" i="29"/>
  <c r="U7" i="29"/>
  <c r="T7" i="29"/>
  <c r="S7" i="29"/>
  <c r="R7" i="29"/>
  <c r="CQ6" i="29"/>
  <c r="CO6" i="29"/>
  <c r="CJ6" i="29"/>
  <c r="BH6" i="29"/>
  <c r="BG6" i="29"/>
  <c r="BF6" i="29"/>
  <c r="BE6" i="29"/>
  <c r="BD6" i="29"/>
  <c r="AF6" i="29"/>
  <c r="AE6" i="29"/>
  <c r="AD6" i="29"/>
  <c r="CC6" i="29" s="1"/>
  <c r="AC6" i="29"/>
  <c r="CB6" i="29" s="1"/>
  <c r="AB6" i="29"/>
  <c r="CA6" i="29" s="1"/>
  <c r="AA6" i="29"/>
  <c r="CE6" i="29" s="1"/>
  <c r="Z6" i="29"/>
  <c r="Y6" i="29"/>
  <c r="X6" i="29"/>
  <c r="W6" i="29"/>
  <c r="V6" i="29"/>
  <c r="U6" i="29"/>
  <c r="T6" i="29"/>
  <c r="S6" i="29"/>
  <c r="R6" i="29"/>
  <c r="CQ5" i="29"/>
  <c r="CO5" i="29"/>
  <c r="CJ5" i="29"/>
  <c r="CA5" i="29"/>
  <c r="BH5" i="29"/>
  <c r="BG5" i="29"/>
  <c r="BF5" i="29"/>
  <c r="BE5" i="29"/>
  <c r="BD5" i="29"/>
  <c r="AF5" i="29"/>
  <c r="AE5" i="29"/>
  <c r="AD5" i="29"/>
  <c r="CC5" i="29" s="1"/>
  <c r="AC5" i="29"/>
  <c r="CB5" i="29" s="1"/>
  <c r="AB5" i="29"/>
  <c r="AA5" i="29"/>
  <c r="CE5" i="29" s="1"/>
  <c r="Z5" i="29"/>
  <c r="Y5" i="29"/>
  <c r="X5" i="29"/>
  <c r="W5" i="29"/>
  <c r="V5" i="29"/>
  <c r="U5" i="29"/>
  <c r="T5" i="29"/>
  <c r="S5" i="29"/>
  <c r="R5" i="29"/>
  <c r="CQ4" i="29"/>
  <c r="CO4" i="29"/>
  <c r="CJ4" i="29"/>
  <c r="CB4" i="29"/>
  <c r="BH4" i="29"/>
  <c r="BG4" i="29"/>
  <c r="BF4" i="29"/>
  <c r="BE4" i="29"/>
  <c r="BD4" i="29"/>
  <c r="AF4" i="29"/>
  <c r="AE4" i="29"/>
  <c r="AD4" i="29"/>
  <c r="CC4" i="29" s="1"/>
  <c r="AC4" i="29"/>
  <c r="AB4" i="29"/>
  <c r="CA4" i="29" s="1"/>
  <c r="AA4" i="29"/>
  <c r="CE4" i="29" s="1"/>
  <c r="Z4" i="29"/>
  <c r="Y4" i="29"/>
  <c r="X4" i="29"/>
  <c r="W4" i="29"/>
  <c r="V4" i="29"/>
  <c r="U4" i="29"/>
  <c r="T4" i="29"/>
  <c r="S4" i="29"/>
  <c r="R4" i="29"/>
  <c r="CQ3" i="29"/>
  <c r="CO3" i="29"/>
  <c r="CJ3" i="29"/>
  <c r="CC3" i="29"/>
  <c r="BH3" i="29"/>
  <c r="BG3" i="29"/>
  <c r="BF3" i="29"/>
  <c r="BE3" i="29"/>
  <c r="BD3" i="29"/>
  <c r="AF3" i="29"/>
  <c r="AE3" i="29"/>
  <c r="AD3" i="29"/>
  <c r="AC3" i="29"/>
  <c r="CB3" i="29" s="1"/>
  <c r="AB3" i="29"/>
  <c r="CA3" i="29" s="1"/>
  <c r="AA3" i="29"/>
  <c r="CE3" i="29" s="1"/>
  <c r="Z3" i="29"/>
  <c r="Y3" i="29"/>
  <c r="X3" i="29"/>
  <c r="W3" i="29"/>
  <c r="V3" i="29"/>
  <c r="U3" i="29"/>
  <c r="T3" i="29"/>
  <c r="S3" i="29"/>
  <c r="R3" i="29"/>
  <c r="F67" i="28"/>
  <c r="E67" i="28"/>
  <c r="D67" i="28"/>
  <c r="C67" i="28"/>
  <c r="F66" i="28"/>
  <c r="E66" i="28"/>
  <c r="D66" i="28"/>
  <c r="C66" i="28"/>
  <c r="F65" i="28"/>
  <c r="E65" i="28"/>
  <c r="D65" i="28"/>
  <c r="C65" i="28"/>
  <c r="F64" i="28"/>
  <c r="E64" i="28"/>
  <c r="D64" i="28"/>
  <c r="C64" i="28"/>
  <c r="F63" i="28"/>
  <c r="E63" i="28"/>
  <c r="D63" i="28"/>
  <c r="C63" i="28"/>
  <c r="F62" i="28"/>
  <c r="E62" i="28"/>
  <c r="D62" i="28"/>
  <c r="C62" i="28"/>
  <c r="F61" i="28"/>
  <c r="E61" i="28"/>
  <c r="D61" i="28"/>
  <c r="C61" i="28"/>
  <c r="F60" i="28"/>
  <c r="E60" i="28"/>
  <c r="D60" i="28"/>
  <c r="C60" i="28"/>
  <c r="F59" i="28"/>
  <c r="E59" i="28"/>
  <c r="D59" i="28"/>
  <c r="C59" i="28"/>
  <c r="F58" i="28"/>
  <c r="E58" i="28"/>
  <c r="D58" i="28"/>
  <c r="C58" i="28"/>
  <c r="F57" i="28"/>
  <c r="E57" i="28"/>
  <c r="D57" i="28"/>
  <c r="C57" i="28"/>
  <c r="F56" i="28"/>
  <c r="E56" i="28"/>
  <c r="D56" i="28"/>
  <c r="C56" i="28"/>
  <c r="F55" i="28"/>
  <c r="E55" i="28"/>
  <c r="D55" i="28"/>
  <c r="C55" i="28"/>
  <c r="F54" i="28"/>
  <c r="E54" i="28"/>
  <c r="D54" i="28"/>
  <c r="C54" i="28"/>
  <c r="F53" i="28"/>
  <c r="E53" i="28"/>
  <c r="D53" i="28"/>
  <c r="C53" i="28"/>
  <c r="F52" i="28"/>
  <c r="E52" i="28"/>
  <c r="D52" i="28"/>
  <c r="C52" i="28"/>
  <c r="F51" i="28"/>
  <c r="E51" i="28"/>
  <c r="D51" i="28"/>
  <c r="C51" i="28"/>
  <c r="F50" i="28"/>
  <c r="E50" i="28"/>
  <c r="D50" i="28"/>
  <c r="C50" i="28"/>
  <c r="F49" i="28"/>
  <c r="E49" i="28"/>
  <c r="D49" i="28"/>
  <c r="C49" i="28"/>
  <c r="F48" i="28"/>
  <c r="E48" i="28"/>
  <c r="D48" i="28"/>
  <c r="C48" i="28"/>
  <c r="F47" i="28"/>
  <c r="E47" i="28"/>
  <c r="D47" i="28"/>
  <c r="C47" i="28"/>
  <c r="F46" i="28"/>
  <c r="E46" i="28"/>
  <c r="D46" i="28"/>
  <c r="C46" i="28"/>
  <c r="F45" i="28"/>
  <c r="E45" i="28"/>
  <c r="D45" i="28"/>
  <c r="C45" i="28"/>
  <c r="F44" i="28"/>
  <c r="E44" i="28"/>
  <c r="D44" i="28"/>
  <c r="C44" i="28"/>
  <c r="F43" i="28"/>
  <c r="E43" i="28"/>
  <c r="D43" i="28"/>
  <c r="C43" i="28"/>
  <c r="F42" i="28"/>
  <c r="E42" i="28"/>
  <c r="D42" i="28"/>
  <c r="C42" i="28"/>
  <c r="F41" i="28"/>
  <c r="E41" i="28"/>
  <c r="D41" i="28"/>
  <c r="C41" i="28"/>
  <c r="F40" i="28"/>
  <c r="E40" i="28"/>
  <c r="D40" i="28"/>
  <c r="C40" i="28"/>
  <c r="F39" i="28"/>
  <c r="E39" i="28"/>
  <c r="D39" i="28"/>
  <c r="C39" i="28"/>
  <c r="F38" i="28"/>
  <c r="E38" i="28"/>
  <c r="D38" i="28"/>
  <c r="C38" i="28"/>
  <c r="F37" i="28"/>
  <c r="E37" i="28"/>
  <c r="D37" i="28"/>
  <c r="C37" i="28"/>
  <c r="F36" i="28"/>
  <c r="E36" i="28"/>
  <c r="D36" i="28"/>
  <c r="C36" i="28"/>
  <c r="F35" i="28"/>
  <c r="E35" i="28"/>
  <c r="D35" i="28"/>
  <c r="C35" i="28"/>
  <c r="F34" i="28"/>
  <c r="E34" i="28"/>
  <c r="D34" i="28"/>
  <c r="C34" i="28"/>
  <c r="F33" i="28"/>
  <c r="E33" i="28"/>
  <c r="D33" i="28"/>
  <c r="C33" i="28"/>
  <c r="F32" i="28"/>
  <c r="E32" i="28"/>
  <c r="D32" i="28"/>
  <c r="C32" i="28"/>
  <c r="F31" i="28"/>
  <c r="E31" i="28"/>
  <c r="D31" i="28"/>
  <c r="C31" i="28"/>
  <c r="F30" i="28"/>
  <c r="E30" i="28"/>
  <c r="D30" i="28"/>
  <c r="C30" i="28"/>
  <c r="F29" i="28"/>
  <c r="E29" i="28"/>
  <c r="D29" i="28"/>
  <c r="C29" i="28"/>
  <c r="F28" i="28"/>
  <c r="E28" i="28"/>
  <c r="D28" i="28"/>
  <c r="C28" i="28"/>
  <c r="F27" i="28"/>
  <c r="E27" i="28"/>
  <c r="D27" i="28"/>
  <c r="C27" i="28"/>
  <c r="F26" i="28"/>
  <c r="E26" i="28"/>
  <c r="D26" i="28"/>
  <c r="C26" i="28"/>
  <c r="F25" i="28"/>
  <c r="E25" i="28"/>
  <c r="D25" i="28"/>
  <c r="C25" i="28"/>
  <c r="F24" i="28"/>
  <c r="E24" i="28"/>
  <c r="D24" i="28"/>
  <c r="C24" i="28"/>
  <c r="F23" i="28"/>
  <c r="E23" i="28"/>
  <c r="D23" i="28"/>
  <c r="C23" i="28"/>
  <c r="F22" i="28"/>
  <c r="E22" i="28"/>
  <c r="D22" i="28"/>
  <c r="C22" i="28"/>
  <c r="F21" i="28"/>
  <c r="E21" i="28"/>
  <c r="D21" i="28"/>
  <c r="C21" i="28"/>
  <c r="F20" i="28"/>
  <c r="E20" i="28"/>
  <c r="D20" i="28"/>
  <c r="C20" i="28"/>
  <c r="F19" i="28"/>
  <c r="E19" i="28"/>
  <c r="D19" i="28"/>
  <c r="C19" i="28"/>
  <c r="F18" i="28"/>
  <c r="E18" i="28"/>
  <c r="D18" i="28"/>
  <c r="C18" i="28"/>
  <c r="F17" i="28"/>
  <c r="E17" i="28"/>
  <c r="D17" i="28"/>
  <c r="C17" i="28"/>
  <c r="F16" i="28"/>
  <c r="E16" i="28"/>
  <c r="D16" i="28"/>
  <c r="C16" i="28"/>
  <c r="F15" i="28"/>
  <c r="E15" i="28"/>
  <c r="D15" i="28"/>
  <c r="C15" i="28"/>
  <c r="F14" i="28"/>
  <c r="E14" i="28"/>
  <c r="D14" i="28"/>
  <c r="C14" i="28"/>
  <c r="F13" i="28"/>
  <c r="E13" i="28"/>
  <c r="D13" i="28"/>
  <c r="C13" i="28"/>
  <c r="F12" i="28"/>
  <c r="E12" i="28"/>
  <c r="D12" i="28"/>
  <c r="C12" i="28"/>
  <c r="F11" i="28"/>
  <c r="E11" i="28"/>
  <c r="D11" i="28"/>
  <c r="C11" i="28"/>
  <c r="F10" i="28"/>
  <c r="E10" i="28"/>
  <c r="D10" i="28"/>
  <c r="C10" i="28"/>
  <c r="F9" i="28"/>
  <c r="E9" i="28"/>
  <c r="D9" i="28"/>
  <c r="C9" i="28"/>
  <c r="F8" i="28"/>
  <c r="E8" i="28"/>
  <c r="D8" i="28"/>
  <c r="C8" i="28"/>
  <c r="F7" i="28"/>
  <c r="E7" i="28"/>
  <c r="D7" i="28"/>
  <c r="C7" i="28"/>
  <c r="F6" i="28"/>
  <c r="E6" i="28"/>
  <c r="D6" i="28"/>
  <c r="C6" i="28"/>
  <c r="F5" i="28"/>
  <c r="E5" i="28"/>
  <c r="D5" i="28"/>
  <c r="C5" i="28"/>
  <c r="F4" i="28"/>
  <c r="E4" i="28"/>
  <c r="D4" i="28"/>
  <c r="C4" i="28"/>
  <c r="F3" i="28"/>
  <c r="E3" i="28"/>
  <c r="D3" i="28"/>
  <c r="C3" i="28"/>
  <c r="F2" i="28"/>
  <c r="E2" i="28"/>
  <c r="D2" i="28"/>
  <c r="C2" i="28"/>
  <c r="I1776" i="24"/>
  <c r="H1776" i="24"/>
  <c r="G1776" i="24"/>
  <c r="F1776" i="24"/>
  <c r="E1776" i="24"/>
  <c r="D1776" i="24"/>
  <c r="I1775" i="24"/>
  <c r="H1775" i="24"/>
  <c r="G1775" i="24"/>
  <c r="F1775" i="24"/>
  <c r="E1775" i="24"/>
  <c r="D1775" i="24"/>
  <c r="I1774" i="24"/>
  <c r="H1774" i="24"/>
  <c r="G1774" i="24"/>
  <c r="F1774" i="24"/>
  <c r="E1774" i="24"/>
  <c r="D1774" i="24"/>
  <c r="I1773" i="24"/>
  <c r="H1773" i="24"/>
  <c r="G1773" i="24"/>
  <c r="F1773" i="24"/>
  <c r="E1773" i="24"/>
  <c r="D1773" i="24"/>
  <c r="I1772" i="24"/>
  <c r="H1772" i="24"/>
  <c r="G1772" i="24"/>
  <c r="F1772" i="24"/>
  <c r="E1772" i="24"/>
  <c r="D1772" i="24"/>
  <c r="I1771" i="24"/>
  <c r="H1771" i="24"/>
  <c r="G1771" i="24"/>
  <c r="F1771" i="24"/>
  <c r="E1771" i="24"/>
  <c r="D1771" i="24"/>
  <c r="I1770" i="24"/>
  <c r="H1770" i="24"/>
  <c r="G1770" i="24"/>
  <c r="F1770" i="24"/>
  <c r="E1770" i="24"/>
  <c r="D1770" i="24"/>
  <c r="I1769" i="24"/>
  <c r="H1769" i="24"/>
  <c r="G1769" i="24"/>
  <c r="F1769" i="24"/>
  <c r="E1769" i="24"/>
  <c r="D1769" i="24"/>
  <c r="I1768" i="24"/>
  <c r="H1768" i="24"/>
  <c r="G1768" i="24"/>
  <c r="F1768" i="24"/>
  <c r="E1768" i="24"/>
  <c r="D1768" i="24"/>
  <c r="I1767" i="24"/>
  <c r="H1767" i="24"/>
  <c r="G1767" i="24"/>
  <c r="F1767" i="24"/>
  <c r="E1767" i="24"/>
  <c r="D1767" i="24"/>
  <c r="I1766" i="24"/>
  <c r="H1766" i="24"/>
  <c r="G1766" i="24"/>
  <c r="F1766" i="24"/>
  <c r="E1766" i="24"/>
  <c r="D1766" i="24"/>
  <c r="I1765" i="24"/>
  <c r="H1765" i="24"/>
  <c r="G1765" i="24"/>
  <c r="F1765" i="24"/>
  <c r="E1765" i="24"/>
  <c r="D1765" i="24"/>
  <c r="I1764" i="24"/>
  <c r="H1764" i="24"/>
  <c r="G1764" i="24"/>
  <c r="F1764" i="24"/>
  <c r="E1764" i="24"/>
  <c r="D1764" i="24"/>
  <c r="I1763" i="24"/>
  <c r="H1763" i="24"/>
  <c r="G1763" i="24"/>
  <c r="F1763" i="24"/>
  <c r="E1763" i="24"/>
  <c r="D1763" i="24"/>
  <c r="I1762" i="24"/>
  <c r="H1762" i="24"/>
  <c r="G1762" i="24"/>
  <c r="F1762" i="24"/>
  <c r="E1762" i="24"/>
  <c r="D1762" i="24"/>
  <c r="I1761" i="24"/>
  <c r="H1761" i="24"/>
  <c r="G1761" i="24"/>
  <c r="F1761" i="24"/>
  <c r="E1761" i="24"/>
  <c r="D1761" i="24"/>
  <c r="I1760" i="24"/>
  <c r="H1760" i="24"/>
  <c r="G1760" i="24"/>
  <c r="F1760" i="24"/>
  <c r="E1760" i="24"/>
  <c r="D1760" i="24"/>
  <c r="I1759" i="24"/>
  <c r="H1759" i="24"/>
  <c r="G1759" i="24"/>
  <c r="F1759" i="24"/>
  <c r="E1759" i="24"/>
  <c r="D1759" i="24"/>
  <c r="I1758" i="24"/>
  <c r="H1758" i="24"/>
  <c r="G1758" i="24"/>
  <c r="F1758" i="24"/>
  <c r="E1758" i="24"/>
  <c r="D1758" i="24"/>
  <c r="I1757" i="24"/>
  <c r="H1757" i="24"/>
  <c r="G1757" i="24"/>
  <c r="F1757" i="24"/>
  <c r="E1757" i="24"/>
  <c r="D1757" i="24"/>
  <c r="I1756" i="24"/>
  <c r="H1756" i="24"/>
  <c r="G1756" i="24"/>
  <c r="F1756" i="24"/>
  <c r="E1756" i="24"/>
  <c r="D1756" i="24"/>
  <c r="I1755" i="24"/>
  <c r="H1755" i="24"/>
  <c r="G1755" i="24"/>
  <c r="F1755" i="24"/>
  <c r="E1755" i="24"/>
  <c r="D1755" i="24"/>
  <c r="I1754" i="24"/>
  <c r="H1754" i="24"/>
  <c r="G1754" i="24"/>
  <c r="F1754" i="24"/>
  <c r="E1754" i="24"/>
  <c r="D1754" i="24"/>
  <c r="I1753" i="24"/>
  <c r="H1753" i="24"/>
  <c r="G1753" i="24"/>
  <c r="F1753" i="24"/>
  <c r="E1753" i="24"/>
  <c r="D1753" i="24"/>
  <c r="I1752" i="24"/>
  <c r="H1752" i="24"/>
  <c r="G1752" i="24"/>
  <c r="F1752" i="24"/>
  <c r="E1752" i="24"/>
  <c r="D1752" i="24"/>
  <c r="I1751" i="24"/>
  <c r="H1751" i="24"/>
  <c r="G1751" i="24"/>
  <c r="F1751" i="24"/>
  <c r="E1751" i="24"/>
  <c r="D1751" i="24"/>
  <c r="I1750" i="24"/>
  <c r="H1750" i="24"/>
  <c r="G1750" i="24"/>
  <c r="F1750" i="24"/>
  <c r="E1750" i="24"/>
  <c r="D1750" i="24"/>
  <c r="I1749" i="24"/>
  <c r="H1749" i="24"/>
  <c r="G1749" i="24"/>
  <c r="F1749" i="24"/>
  <c r="E1749" i="24"/>
  <c r="D1749" i="24"/>
  <c r="I1748" i="24"/>
  <c r="H1748" i="24"/>
  <c r="G1748" i="24"/>
  <c r="F1748" i="24"/>
  <c r="E1748" i="24"/>
  <c r="D1748" i="24"/>
  <c r="I1747" i="24"/>
  <c r="H1747" i="24"/>
  <c r="G1747" i="24"/>
  <c r="F1747" i="24"/>
  <c r="E1747" i="24"/>
  <c r="D1747" i="24"/>
  <c r="I1746" i="24"/>
  <c r="H1746" i="24"/>
  <c r="G1746" i="24"/>
  <c r="F1746" i="24"/>
  <c r="E1746" i="24"/>
  <c r="D1746" i="24"/>
  <c r="I1745" i="24"/>
  <c r="H1745" i="24"/>
  <c r="G1745" i="24"/>
  <c r="F1745" i="24"/>
  <c r="E1745" i="24"/>
  <c r="D1745" i="24"/>
  <c r="I1744" i="24"/>
  <c r="H1744" i="24"/>
  <c r="G1744" i="24"/>
  <c r="F1744" i="24"/>
  <c r="E1744" i="24"/>
  <c r="D1744" i="24"/>
  <c r="I1743" i="24"/>
  <c r="H1743" i="24"/>
  <c r="G1743" i="24"/>
  <c r="F1743" i="24"/>
  <c r="E1743" i="24"/>
  <c r="D1743" i="24"/>
  <c r="I1742" i="24"/>
  <c r="H1742" i="24"/>
  <c r="G1742" i="24"/>
  <c r="F1742" i="24"/>
  <c r="E1742" i="24"/>
  <c r="D1742" i="24"/>
  <c r="I1741" i="24"/>
  <c r="H1741" i="24"/>
  <c r="G1741" i="24"/>
  <c r="F1741" i="24"/>
  <c r="E1741" i="24"/>
  <c r="D1741" i="24"/>
  <c r="I1740" i="24"/>
  <c r="H1740" i="24"/>
  <c r="G1740" i="24"/>
  <c r="F1740" i="24"/>
  <c r="E1740" i="24"/>
  <c r="D1740" i="24"/>
  <c r="I1739" i="24"/>
  <c r="H1739" i="24"/>
  <c r="G1739" i="24"/>
  <c r="F1739" i="24"/>
  <c r="E1739" i="24"/>
  <c r="D1739" i="24"/>
  <c r="I1738" i="24"/>
  <c r="H1738" i="24"/>
  <c r="G1738" i="24"/>
  <c r="F1738" i="24"/>
  <c r="E1738" i="24"/>
  <c r="D1738" i="24"/>
  <c r="I1737" i="24"/>
  <c r="H1737" i="24"/>
  <c r="G1737" i="24"/>
  <c r="F1737" i="24"/>
  <c r="E1737" i="24"/>
  <c r="D1737" i="24"/>
  <c r="I1736" i="24"/>
  <c r="H1736" i="24"/>
  <c r="G1736" i="24"/>
  <c r="F1736" i="24"/>
  <c r="E1736" i="24"/>
  <c r="D1736" i="24"/>
  <c r="I1735" i="24"/>
  <c r="H1735" i="24"/>
  <c r="G1735" i="24"/>
  <c r="F1735" i="24"/>
  <c r="E1735" i="24"/>
  <c r="D1735" i="24"/>
  <c r="I1734" i="24"/>
  <c r="H1734" i="24"/>
  <c r="G1734" i="24"/>
  <c r="F1734" i="24"/>
  <c r="E1734" i="24"/>
  <c r="D1734" i="24"/>
  <c r="I1733" i="24"/>
  <c r="H1733" i="24"/>
  <c r="G1733" i="24"/>
  <c r="F1733" i="24"/>
  <c r="E1733" i="24"/>
  <c r="D1733" i="24"/>
  <c r="I1732" i="24"/>
  <c r="H1732" i="24"/>
  <c r="G1732" i="24"/>
  <c r="F1732" i="24"/>
  <c r="E1732" i="24"/>
  <c r="D1732" i="24"/>
  <c r="I1731" i="24"/>
  <c r="H1731" i="24"/>
  <c r="G1731" i="24"/>
  <c r="F1731" i="24"/>
  <c r="E1731" i="24"/>
  <c r="D1731" i="24"/>
  <c r="I1730" i="24"/>
  <c r="H1730" i="24"/>
  <c r="G1730" i="24"/>
  <c r="F1730" i="24"/>
  <c r="E1730" i="24"/>
  <c r="D1730" i="24"/>
  <c r="I1729" i="24"/>
  <c r="H1729" i="24"/>
  <c r="G1729" i="24"/>
  <c r="F1729" i="24"/>
  <c r="E1729" i="24"/>
  <c r="D1729" i="24"/>
  <c r="I1728" i="24"/>
  <c r="H1728" i="24"/>
  <c r="G1728" i="24"/>
  <c r="F1728" i="24"/>
  <c r="E1728" i="24"/>
  <c r="D1728" i="24"/>
  <c r="I1727" i="24"/>
  <c r="H1727" i="24"/>
  <c r="G1727" i="24"/>
  <c r="F1727" i="24"/>
  <c r="E1727" i="24"/>
  <c r="D1727" i="24"/>
  <c r="I1726" i="24"/>
  <c r="H1726" i="24"/>
  <c r="G1726" i="24"/>
  <c r="F1726" i="24"/>
  <c r="E1726" i="24"/>
  <c r="D1726" i="24"/>
  <c r="I1725" i="24"/>
  <c r="H1725" i="24"/>
  <c r="G1725" i="24"/>
  <c r="F1725" i="24"/>
  <c r="E1725" i="24"/>
  <c r="D1725" i="24"/>
  <c r="I1724" i="24"/>
  <c r="H1724" i="24"/>
  <c r="G1724" i="24"/>
  <c r="F1724" i="24"/>
  <c r="E1724" i="24"/>
  <c r="D1724" i="24"/>
  <c r="I1723" i="24"/>
  <c r="H1723" i="24"/>
  <c r="G1723" i="24"/>
  <c r="F1723" i="24"/>
  <c r="E1723" i="24"/>
  <c r="D1723" i="24"/>
  <c r="I1722" i="24"/>
  <c r="H1722" i="24"/>
  <c r="G1722" i="24"/>
  <c r="F1722" i="24"/>
  <c r="E1722" i="24"/>
  <c r="D1722" i="24"/>
  <c r="I1721" i="24"/>
  <c r="H1721" i="24"/>
  <c r="G1721" i="24"/>
  <c r="F1721" i="24"/>
  <c r="E1721" i="24"/>
  <c r="D1721" i="24"/>
  <c r="I1720" i="24"/>
  <c r="H1720" i="24"/>
  <c r="G1720" i="24"/>
  <c r="F1720" i="24"/>
  <c r="E1720" i="24"/>
  <c r="D1720" i="24"/>
  <c r="I1719" i="24"/>
  <c r="H1719" i="24"/>
  <c r="G1719" i="24"/>
  <c r="F1719" i="24"/>
  <c r="E1719" i="24"/>
  <c r="D1719" i="24"/>
  <c r="I1718" i="24"/>
  <c r="H1718" i="24"/>
  <c r="G1718" i="24"/>
  <c r="F1718" i="24"/>
  <c r="E1718" i="24"/>
  <c r="D1718" i="24"/>
  <c r="I1717" i="24"/>
  <c r="H1717" i="24"/>
  <c r="G1717" i="24"/>
  <c r="F1717" i="24"/>
  <c r="E1717" i="24"/>
  <c r="D1717" i="24"/>
  <c r="I1716" i="24"/>
  <c r="H1716" i="24"/>
  <c r="G1716" i="24"/>
  <c r="F1716" i="24"/>
  <c r="E1716" i="24"/>
  <c r="D1716" i="24"/>
  <c r="I1715" i="24"/>
  <c r="H1715" i="24"/>
  <c r="G1715" i="24"/>
  <c r="F1715" i="24"/>
  <c r="E1715" i="24"/>
  <c r="D1715" i="24"/>
  <c r="I1714" i="24"/>
  <c r="H1714" i="24"/>
  <c r="G1714" i="24"/>
  <c r="F1714" i="24"/>
  <c r="E1714" i="24"/>
  <c r="D1714" i="24"/>
  <c r="I1713" i="24"/>
  <c r="H1713" i="24"/>
  <c r="G1713" i="24"/>
  <c r="F1713" i="24"/>
  <c r="E1713" i="24"/>
  <c r="D1713" i="24"/>
  <c r="I1712" i="24"/>
  <c r="H1712" i="24"/>
  <c r="G1712" i="24"/>
  <c r="F1712" i="24"/>
  <c r="E1712" i="24"/>
  <c r="D1712" i="24"/>
  <c r="I1711" i="24"/>
  <c r="H1711" i="24"/>
  <c r="G1711" i="24"/>
  <c r="F1711" i="24"/>
  <c r="E1711" i="24"/>
  <c r="D1711" i="24"/>
  <c r="I1710" i="24"/>
  <c r="H1710" i="24"/>
  <c r="G1710" i="24"/>
  <c r="F1710" i="24"/>
  <c r="E1710" i="24"/>
  <c r="D1710" i="24"/>
  <c r="I1709" i="24"/>
  <c r="H1709" i="24"/>
  <c r="G1709" i="24"/>
  <c r="F1709" i="24"/>
  <c r="E1709" i="24"/>
  <c r="D1709" i="24"/>
  <c r="I1708" i="24"/>
  <c r="H1708" i="24"/>
  <c r="G1708" i="24"/>
  <c r="F1708" i="24"/>
  <c r="E1708" i="24"/>
  <c r="D1708" i="24"/>
  <c r="I1707" i="24"/>
  <c r="H1707" i="24"/>
  <c r="G1707" i="24"/>
  <c r="F1707" i="24"/>
  <c r="E1707" i="24"/>
  <c r="D1707" i="24"/>
  <c r="I1706" i="24"/>
  <c r="H1706" i="24"/>
  <c r="G1706" i="24"/>
  <c r="F1706" i="24"/>
  <c r="E1706" i="24"/>
  <c r="D1706" i="24"/>
  <c r="I1705" i="24"/>
  <c r="H1705" i="24"/>
  <c r="G1705" i="24"/>
  <c r="F1705" i="24"/>
  <c r="E1705" i="24"/>
  <c r="D1705" i="24"/>
  <c r="I1704" i="24"/>
  <c r="H1704" i="24"/>
  <c r="G1704" i="24"/>
  <c r="F1704" i="24"/>
  <c r="E1704" i="24"/>
  <c r="D1704" i="24"/>
  <c r="I1703" i="24"/>
  <c r="H1703" i="24"/>
  <c r="G1703" i="24"/>
  <c r="F1703" i="24"/>
  <c r="E1703" i="24"/>
  <c r="D1703" i="24"/>
  <c r="I1702" i="24"/>
  <c r="H1702" i="24"/>
  <c r="G1702" i="24"/>
  <c r="F1702" i="24"/>
  <c r="E1702" i="24"/>
  <c r="D1702" i="24"/>
  <c r="I1701" i="24"/>
  <c r="H1701" i="24"/>
  <c r="G1701" i="24"/>
  <c r="F1701" i="24"/>
  <c r="E1701" i="24"/>
  <c r="D1701" i="24"/>
  <c r="I1700" i="24"/>
  <c r="H1700" i="24"/>
  <c r="G1700" i="24"/>
  <c r="F1700" i="24"/>
  <c r="E1700" i="24"/>
  <c r="D1700" i="24"/>
  <c r="I1699" i="24"/>
  <c r="H1699" i="24"/>
  <c r="G1699" i="24"/>
  <c r="F1699" i="24"/>
  <c r="E1699" i="24"/>
  <c r="D1699" i="24"/>
  <c r="I1698" i="24"/>
  <c r="H1698" i="24"/>
  <c r="G1698" i="24"/>
  <c r="F1698" i="24"/>
  <c r="E1698" i="24"/>
  <c r="D1698" i="24"/>
  <c r="I1697" i="24"/>
  <c r="H1697" i="24"/>
  <c r="G1697" i="24"/>
  <c r="F1697" i="24"/>
  <c r="E1697" i="24"/>
  <c r="D1697" i="24"/>
  <c r="I1696" i="24"/>
  <c r="H1696" i="24"/>
  <c r="G1696" i="24"/>
  <c r="F1696" i="24"/>
  <c r="E1696" i="24"/>
  <c r="D1696" i="24"/>
  <c r="I1695" i="24"/>
  <c r="H1695" i="24"/>
  <c r="G1695" i="24"/>
  <c r="F1695" i="24"/>
  <c r="E1695" i="24"/>
  <c r="D1695" i="24"/>
  <c r="I1694" i="24"/>
  <c r="H1694" i="24"/>
  <c r="G1694" i="24"/>
  <c r="F1694" i="24"/>
  <c r="E1694" i="24"/>
  <c r="D1694" i="24"/>
  <c r="I1693" i="24"/>
  <c r="H1693" i="24"/>
  <c r="G1693" i="24"/>
  <c r="F1693" i="24"/>
  <c r="E1693" i="24"/>
  <c r="D1693" i="24"/>
  <c r="I1692" i="24"/>
  <c r="H1692" i="24"/>
  <c r="G1692" i="24"/>
  <c r="F1692" i="24"/>
  <c r="E1692" i="24"/>
  <c r="D1692" i="24"/>
  <c r="I1691" i="24"/>
  <c r="H1691" i="24"/>
  <c r="G1691" i="24"/>
  <c r="F1691" i="24"/>
  <c r="E1691" i="24"/>
  <c r="D1691" i="24"/>
  <c r="I1690" i="24"/>
  <c r="H1690" i="24"/>
  <c r="G1690" i="24"/>
  <c r="F1690" i="24"/>
  <c r="E1690" i="24"/>
  <c r="D1690" i="24"/>
  <c r="I1689" i="24"/>
  <c r="H1689" i="24"/>
  <c r="G1689" i="24"/>
  <c r="F1689" i="24"/>
  <c r="E1689" i="24"/>
  <c r="D1689" i="24"/>
  <c r="I1688" i="24"/>
  <c r="H1688" i="24"/>
  <c r="G1688" i="24"/>
  <c r="F1688" i="24"/>
  <c r="E1688" i="24"/>
  <c r="D1688" i="24"/>
  <c r="I1687" i="24"/>
  <c r="H1687" i="24"/>
  <c r="G1687" i="24"/>
  <c r="F1687" i="24"/>
  <c r="E1687" i="24"/>
  <c r="D1687" i="24"/>
  <c r="I1686" i="24"/>
  <c r="H1686" i="24"/>
  <c r="G1686" i="24"/>
  <c r="F1686" i="24"/>
  <c r="E1686" i="24"/>
  <c r="D1686" i="24"/>
  <c r="I1685" i="24"/>
  <c r="H1685" i="24"/>
  <c r="G1685" i="24"/>
  <c r="F1685" i="24"/>
  <c r="E1685" i="24"/>
  <c r="D1685" i="24"/>
  <c r="I1684" i="24"/>
  <c r="H1684" i="24"/>
  <c r="G1684" i="24"/>
  <c r="F1684" i="24"/>
  <c r="E1684" i="24"/>
  <c r="D1684" i="24"/>
  <c r="I1683" i="24"/>
  <c r="H1683" i="24"/>
  <c r="G1683" i="24"/>
  <c r="F1683" i="24"/>
  <c r="E1683" i="24"/>
  <c r="D1683" i="24"/>
  <c r="I1682" i="24"/>
  <c r="H1682" i="24"/>
  <c r="G1682" i="24"/>
  <c r="F1682" i="24"/>
  <c r="E1682" i="24"/>
  <c r="D1682" i="24"/>
  <c r="I1681" i="24"/>
  <c r="H1681" i="24"/>
  <c r="G1681" i="24"/>
  <c r="F1681" i="24"/>
  <c r="E1681" i="24"/>
  <c r="D1681" i="24"/>
  <c r="I1680" i="24"/>
  <c r="H1680" i="24"/>
  <c r="G1680" i="24"/>
  <c r="F1680" i="24"/>
  <c r="E1680" i="24"/>
  <c r="D1680" i="24"/>
  <c r="I1679" i="24"/>
  <c r="H1679" i="24"/>
  <c r="G1679" i="24"/>
  <c r="F1679" i="24"/>
  <c r="E1679" i="24"/>
  <c r="D1679" i="24"/>
  <c r="I1678" i="24"/>
  <c r="H1678" i="24"/>
  <c r="G1678" i="24"/>
  <c r="F1678" i="24"/>
  <c r="E1678" i="24"/>
  <c r="D1678" i="24"/>
  <c r="I1677" i="24"/>
  <c r="H1677" i="24"/>
  <c r="G1677" i="24"/>
  <c r="F1677" i="24"/>
  <c r="E1677" i="24"/>
  <c r="D1677" i="24"/>
  <c r="I1676" i="24"/>
  <c r="H1676" i="24"/>
  <c r="G1676" i="24"/>
  <c r="F1676" i="24"/>
  <c r="E1676" i="24"/>
  <c r="D1676" i="24"/>
  <c r="I1675" i="24"/>
  <c r="H1675" i="24"/>
  <c r="G1675" i="24"/>
  <c r="F1675" i="24"/>
  <c r="E1675" i="24"/>
  <c r="D1675" i="24"/>
  <c r="I1674" i="24"/>
  <c r="H1674" i="24"/>
  <c r="G1674" i="24"/>
  <c r="F1674" i="24"/>
  <c r="E1674" i="24"/>
  <c r="D1674" i="24"/>
  <c r="I1673" i="24"/>
  <c r="H1673" i="24"/>
  <c r="G1673" i="24"/>
  <c r="F1673" i="24"/>
  <c r="E1673" i="24"/>
  <c r="D1673" i="24"/>
  <c r="I1672" i="24"/>
  <c r="H1672" i="24"/>
  <c r="G1672" i="24"/>
  <c r="F1672" i="24"/>
  <c r="E1672" i="24"/>
  <c r="D1672" i="24"/>
  <c r="I1671" i="24"/>
  <c r="H1671" i="24"/>
  <c r="G1671" i="24"/>
  <c r="F1671" i="24"/>
  <c r="E1671" i="24"/>
  <c r="D1671" i="24"/>
  <c r="I1670" i="24"/>
  <c r="H1670" i="24"/>
  <c r="G1670" i="24"/>
  <c r="F1670" i="24"/>
  <c r="E1670" i="24"/>
  <c r="D1670" i="24"/>
  <c r="I1669" i="24"/>
  <c r="H1669" i="24"/>
  <c r="G1669" i="24"/>
  <c r="F1669" i="24"/>
  <c r="E1669" i="24"/>
  <c r="D1669" i="24"/>
  <c r="I1668" i="24"/>
  <c r="H1668" i="24"/>
  <c r="G1668" i="24"/>
  <c r="F1668" i="24"/>
  <c r="E1668" i="24"/>
  <c r="D1668" i="24"/>
  <c r="I1667" i="24"/>
  <c r="H1667" i="24"/>
  <c r="G1667" i="24"/>
  <c r="F1667" i="24"/>
  <c r="E1667" i="24"/>
  <c r="D1667" i="24"/>
  <c r="I1666" i="24"/>
  <c r="H1666" i="24"/>
  <c r="G1666" i="24"/>
  <c r="F1666" i="24"/>
  <c r="E1666" i="24"/>
  <c r="D1666" i="24"/>
  <c r="I1665" i="24"/>
  <c r="H1665" i="24"/>
  <c r="G1665" i="24"/>
  <c r="F1665" i="24"/>
  <c r="E1665" i="24"/>
  <c r="D1665" i="24"/>
  <c r="I1664" i="24"/>
  <c r="H1664" i="24"/>
  <c r="G1664" i="24"/>
  <c r="F1664" i="24"/>
  <c r="E1664" i="24"/>
  <c r="D1664" i="24"/>
  <c r="I1663" i="24"/>
  <c r="H1663" i="24"/>
  <c r="G1663" i="24"/>
  <c r="F1663" i="24"/>
  <c r="E1663" i="24"/>
  <c r="D1663" i="24"/>
  <c r="I1662" i="24"/>
  <c r="H1662" i="24"/>
  <c r="G1662" i="24"/>
  <c r="F1662" i="24"/>
  <c r="E1662" i="24"/>
  <c r="D1662" i="24"/>
  <c r="I1661" i="24"/>
  <c r="H1661" i="24"/>
  <c r="G1661" i="24"/>
  <c r="F1661" i="24"/>
  <c r="E1661" i="24"/>
  <c r="D1661" i="24"/>
  <c r="I1660" i="24"/>
  <c r="H1660" i="24"/>
  <c r="G1660" i="24"/>
  <c r="F1660" i="24"/>
  <c r="E1660" i="24"/>
  <c r="D1660" i="24"/>
  <c r="I1659" i="24"/>
  <c r="H1659" i="24"/>
  <c r="G1659" i="24"/>
  <c r="F1659" i="24"/>
  <c r="E1659" i="24"/>
  <c r="D1659" i="24"/>
  <c r="I1658" i="24"/>
  <c r="H1658" i="24"/>
  <c r="G1658" i="24"/>
  <c r="F1658" i="24"/>
  <c r="E1658" i="24"/>
  <c r="D1658" i="24"/>
  <c r="I1657" i="24"/>
  <c r="H1657" i="24"/>
  <c r="G1657" i="24"/>
  <c r="F1657" i="24"/>
  <c r="E1657" i="24"/>
  <c r="D1657" i="24"/>
  <c r="I1656" i="24"/>
  <c r="H1656" i="24"/>
  <c r="G1656" i="24"/>
  <c r="F1656" i="24"/>
  <c r="E1656" i="24"/>
  <c r="D1656" i="24"/>
  <c r="I1655" i="24"/>
  <c r="H1655" i="24"/>
  <c r="G1655" i="24"/>
  <c r="F1655" i="24"/>
  <c r="E1655" i="24"/>
  <c r="D1655" i="24"/>
  <c r="I1654" i="24"/>
  <c r="H1654" i="24"/>
  <c r="G1654" i="24"/>
  <c r="F1654" i="24"/>
  <c r="E1654" i="24"/>
  <c r="D1654" i="24"/>
  <c r="I1653" i="24"/>
  <c r="H1653" i="24"/>
  <c r="G1653" i="24"/>
  <c r="F1653" i="24"/>
  <c r="E1653" i="24"/>
  <c r="D1653" i="24"/>
  <c r="I1652" i="24"/>
  <c r="H1652" i="24"/>
  <c r="G1652" i="24"/>
  <c r="F1652" i="24"/>
  <c r="E1652" i="24"/>
  <c r="D1652" i="24"/>
  <c r="I1651" i="24"/>
  <c r="H1651" i="24"/>
  <c r="G1651" i="24"/>
  <c r="F1651" i="24"/>
  <c r="E1651" i="24"/>
  <c r="D1651" i="24"/>
  <c r="I1650" i="24"/>
  <c r="H1650" i="24"/>
  <c r="G1650" i="24"/>
  <c r="F1650" i="24"/>
  <c r="E1650" i="24"/>
  <c r="D1650" i="24"/>
  <c r="I1649" i="24"/>
  <c r="H1649" i="24"/>
  <c r="G1649" i="24"/>
  <c r="F1649" i="24"/>
  <c r="E1649" i="24"/>
  <c r="D1649" i="24"/>
  <c r="I1648" i="24"/>
  <c r="H1648" i="24"/>
  <c r="G1648" i="24"/>
  <c r="F1648" i="24"/>
  <c r="E1648" i="24"/>
  <c r="D1648" i="24"/>
  <c r="I1647" i="24"/>
  <c r="H1647" i="24"/>
  <c r="G1647" i="24"/>
  <c r="F1647" i="24"/>
  <c r="E1647" i="24"/>
  <c r="D1647" i="24"/>
  <c r="I1646" i="24"/>
  <c r="H1646" i="24"/>
  <c r="G1646" i="24"/>
  <c r="F1646" i="24"/>
  <c r="E1646" i="24"/>
  <c r="D1646" i="24"/>
  <c r="I1645" i="24"/>
  <c r="H1645" i="24"/>
  <c r="G1645" i="24"/>
  <c r="F1645" i="24"/>
  <c r="E1645" i="24"/>
  <c r="D1645" i="24"/>
  <c r="I1644" i="24"/>
  <c r="H1644" i="24"/>
  <c r="G1644" i="24"/>
  <c r="F1644" i="24"/>
  <c r="E1644" i="24"/>
  <c r="D1644" i="24"/>
  <c r="I1643" i="24"/>
  <c r="H1643" i="24"/>
  <c r="G1643" i="24"/>
  <c r="F1643" i="24"/>
  <c r="E1643" i="24"/>
  <c r="D1643" i="24"/>
  <c r="I1642" i="24"/>
  <c r="H1642" i="24"/>
  <c r="G1642" i="24"/>
  <c r="F1642" i="24"/>
  <c r="E1642" i="24"/>
  <c r="D1642" i="24"/>
  <c r="I1641" i="24"/>
  <c r="H1641" i="24"/>
  <c r="G1641" i="24"/>
  <c r="F1641" i="24"/>
  <c r="E1641" i="24"/>
  <c r="D1641" i="24"/>
  <c r="I1640" i="24"/>
  <c r="H1640" i="24"/>
  <c r="G1640" i="24"/>
  <c r="F1640" i="24"/>
  <c r="E1640" i="24"/>
  <c r="D1640" i="24"/>
  <c r="I1639" i="24"/>
  <c r="H1639" i="24"/>
  <c r="G1639" i="24"/>
  <c r="F1639" i="24"/>
  <c r="E1639" i="24"/>
  <c r="D1639" i="24"/>
  <c r="I1638" i="24"/>
  <c r="H1638" i="24"/>
  <c r="G1638" i="24"/>
  <c r="F1638" i="24"/>
  <c r="E1638" i="24"/>
  <c r="D1638" i="24"/>
  <c r="I1637" i="24"/>
  <c r="H1637" i="24"/>
  <c r="G1637" i="24"/>
  <c r="F1637" i="24"/>
  <c r="E1637" i="24"/>
  <c r="D1637" i="24"/>
  <c r="I1636" i="24"/>
  <c r="H1636" i="24"/>
  <c r="G1636" i="24"/>
  <c r="F1636" i="24"/>
  <c r="E1636" i="24"/>
  <c r="D1636" i="24"/>
  <c r="I1635" i="24"/>
  <c r="H1635" i="24"/>
  <c r="G1635" i="24"/>
  <c r="F1635" i="24"/>
  <c r="E1635" i="24"/>
  <c r="D1635" i="24"/>
  <c r="I1634" i="24"/>
  <c r="H1634" i="24"/>
  <c r="G1634" i="24"/>
  <c r="F1634" i="24"/>
  <c r="E1634" i="24"/>
  <c r="D1634" i="24"/>
  <c r="I1633" i="24"/>
  <c r="H1633" i="24"/>
  <c r="G1633" i="24"/>
  <c r="F1633" i="24"/>
  <c r="E1633" i="24"/>
  <c r="D1633" i="24"/>
  <c r="I1632" i="24"/>
  <c r="H1632" i="24"/>
  <c r="G1632" i="24"/>
  <c r="F1632" i="24"/>
  <c r="E1632" i="24"/>
  <c r="D1632" i="24"/>
  <c r="I1631" i="24"/>
  <c r="H1631" i="24"/>
  <c r="G1631" i="24"/>
  <c r="F1631" i="24"/>
  <c r="E1631" i="24"/>
  <c r="D1631" i="24"/>
  <c r="I1630" i="24"/>
  <c r="H1630" i="24"/>
  <c r="G1630" i="24"/>
  <c r="F1630" i="24"/>
  <c r="E1630" i="24"/>
  <c r="D1630" i="24"/>
  <c r="I1629" i="24"/>
  <c r="H1629" i="24"/>
  <c r="G1629" i="24"/>
  <c r="F1629" i="24"/>
  <c r="E1629" i="24"/>
  <c r="D1629" i="24"/>
  <c r="I1628" i="24"/>
  <c r="H1628" i="24"/>
  <c r="G1628" i="24"/>
  <c r="F1628" i="24"/>
  <c r="E1628" i="24"/>
  <c r="D1628" i="24"/>
  <c r="I1627" i="24"/>
  <c r="H1627" i="24"/>
  <c r="G1627" i="24"/>
  <c r="F1627" i="24"/>
  <c r="E1627" i="24"/>
  <c r="D1627" i="24"/>
  <c r="I1626" i="24"/>
  <c r="H1626" i="24"/>
  <c r="G1626" i="24"/>
  <c r="F1626" i="24"/>
  <c r="E1626" i="24"/>
  <c r="D1626" i="24"/>
  <c r="I1625" i="24"/>
  <c r="H1625" i="24"/>
  <c r="G1625" i="24"/>
  <c r="F1625" i="24"/>
  <c r="E1625" i="24"/>
  <c r="D1625" i="24"/>
  <c r="I1624" i="24"/>
  <c r="H1624" i="24"/>
  <c r="G1624" i="24"/>
  <c r="F1624" i="24"/>
  <c r="E1624" i="24"/>
  <c r="D1624" i="24"/>
  <c r="I1623" i="24"/>
  <c r="H1623" i="24"/>
  <c r="G1623" i="24"/>
  <c r="F1623" i="24"/>
  <c r="E1623" i="24"/>
  <c r="D1623" i="24"/>
  <c r="I1622" i="24"/>
  <c r="H1622" i="24"/>
  <c r="G1622" i="24"/>
  <c r="F1622" i="24"/>
  <c r="E1622" i="24"/>
  <c r="D1622" i="24"/>
  <c r="I1621" i="24"/>
  <c r="H1621" i="24"/>
  <c r="G1621" i="24"/>
  <c r="F1621" i="24"/>
  <c r="E1621" i="24"/>
  <c r="D1621" i="24"/>
  <c r="I1620" i="24"/>
  <c r="H1620" i="24"/>
  <c r="G1620" i="24"/>
  <c r="F1620" i="24"/>
  <c r="E1620" i="24"/>
  <c r="D1620" i="24"/>
  <c r="I1619" i="24"/>
  <c r="H1619" i="24"/>
  <c r="G1619" i="24"/>
  <c r="F1619" i="24"/>
  <c r="E1619" i="24"/>
  <c r="D1619" i="24"/>
  <c r="I1618" i="24"/>
  <c r="H1618" i="24"/>
  <c r="G1618" i="24"/>
  <c r="F1618" i="24"/>
  <c r="E1618" i="24"/>
  <c r="D1618" i="24"/>
  <c r="I1617" i="24"/>
  <c r="H1617" i="24"/>
  <c r="G1617" i="24"/>
  <c r="F1617" i="24"/>
  <c r="E1617" i="24"/>
  <c r="D1617" i="24"/>
  <c r="I1616" i="24"/>
  <c r="H1616" i="24"/>
  <c r="G1616" i="24"/>
  <c r="F1616" i="24"/>
  <c r="E1616" i="24"/>
  <c r="D1616" i="24"/>
  <c r="I1615" i="24"/>
  <c r="H1615" i="24"/>
  <c r="G1615" i="24"/>
  <c r="F1615" i="24"/>
  <c r="E1615" i="24"/>
  <c r="D1615" i="24"/>
  <c r="I1614" i="24"/>
  <c r="H1614" i="24"/>
  <c r="G1614" i="24"/>
  <c r="F1614" i="24"/>
  <c r="E1614" i="24"/>
  <c r="D1614" i="24"/>
  <c r="I1613" i="24"/>
  <c r="H1613" i="24"/>
  <c r="G1613" i="24"/>
  <c r="F1613" i="24"/>
  <c r="E1613" i="24"/>
  <c r="D1613" i="24"/>
  <c r="I1612" i="24"/>
  <c r="H1612" i="24"/>
  <c r="G1612" i="24"/>
  <c r="F1612" i="24"/>
  <c r="E1612" i="24"/>
  <c r="D1612" i="24"/>
  <c r="I1611" i="24"/>
  <c r="H1611" i="24"/>
  <c r="G1611" i="24"/>
  <c r="F1611" i="24"/>
  <c r="E1611" i="24"/>
  <c r="D1611" i="24"/>
  <c r="I1610" i="24"/>
  <c r="H1610" i="24"/>
  <c r="G1610" i="24"/>
  <c r="F1610" i="24"/>
  <c r="E1610" i="24"/>
  <c r="D1610" i="24"/>
  <c r="I1609" i="24"/>
  <c r="H1609" i="24"/>
  <c r="G1609" i="24"/>
  <c r="F1609" i="24"/>
  <c r="E1609" i="24"/>
  <c r="D1609" i="24"/>
  <c r="I1608" i="24"/>
  <c r="H1608" i="24"/>
  <c r="G1608" i="24"/>
  <c r="F1608" i="24"/>
  <c r="E1608" i="24"/>
  <c r="D1608" i="24"/>
  <c r="I1607" i="24"/>
  <c r="H1607" i="24"/>
  <c r="G1607" i="24"/>
  <c r="F1607" i="24"/>
  <c r="E1607" i="24"/>
  <c r="D1607" i="24"/>
  <c r="I1606" i="24"/>
  <c r="H1606" i="24"/>
  <c r="G1606" i="24"/>
  <c r="F1606" i="24"/>
  <c r="E1606" i="24"/>
  <c r="D1606" i="24"/>
  <c r="I1605" i="24"/>
  <c r="H1605" i="24"/>
  <c r="G1605" i="24"/>
  <c r="F1605" i="24"/>
  <c r="E1605" i="24"/>
  <c r="D1605" i="24"/>
  <c r="I1604" i="24"/>
  <c r="H1604" i="24"/>
  <c r="G1604" i="24"/>
  <c r="F1604" i="24"/>
  <c r="E1604" i="24"/>
  <c r="D1604" i="24"/>
  <c r="I1603" i="24"/>
  <c r="H1603" i="24"/>
  <c r="G1603" i="24"/>
  <c r="F1603" i="24"/>
  <c r="E1603" i="24"/>
  <c r="D1603" i="24"/>
  <c r="I1602" i="24"/>
  <c r="H1602" i="24"/>
  <c r="G1602" i="24"/>
  <c r="F1602" i="24"/>
  <c r="E1602" i="24"/>
  <c r="D1602" i="24"/>
  <c r="I1601" i="24"/>
  <c r="H1601" i="24"/>
  <c r="G1601" i="24"/>
  <c r="F1601" i="24"/>
  <c r="E1601" i="24"/>
  <c r="D1601" i="24"/>
  <c r="I1600" i="24"/>
  <c r="H1600" i="24"/>
  <c r="G1600" i="24"/>
  <c r="F1600" i="24"/>
  <c r="E1600" i="24"/>
  <c r="D1600" i="24"/>
  <c r="I1599" i="24"/>
  <c r="H1599" i="24"/>
  <c r="G1599" i="24"/>
  <c r="F1599" i="24"/>
  <c r="E1599" i="24"/>
  <c r="D1599" i="24"/>
  <c r="I1598" i="24"/>
  <c r="H1598" i="24"/>
  <c r="G1598" i="24"/>
  <c r="F1598" i="24"/>
  <c r="E1598" i="24"/>
  <c r="D1598" i="24"/>
  <c r="I1597" i="24"/>
  <c r="H1597" i="24"/>
  <c r="G1597" i="24"/>
  <c r="F1597" i="24"/>
  <c r="E1597" i="24"/>
  <c r="D1597" i="24"/>
  <c r="I1596" i="24"/>
  <c r="H1596" i="24"/>
  <c r="G1596" i="24"/>
  <c r="F1596" i="24"/>
  <c r="E1596" i="24"/>
  <c r="D1596" i="24"/>
  <c r="I1595" i="24"/>
  <c r="H1595" i="24"/>
  <c r="G1595" i="24"/>
  <c r="F1595" i="24"/>
  <c r="E1595" i="24"/>
  <c r="D1595" i="24"/>
  <c r="I1594" i="24"/>
  <c r="H1594" i="24"/>
  <c r="G1594" i="24"/>
  <c r="F1594" i="24"/>
  <c r="E1594" i="24"/>
  <c r="D1594" i="24"/>
  <c r="I1593" i="24"/>
  <c r="H1593" i="24"/>
  <c r="G1593" i="24"/>
  <c r="F1593" i="24"/>
  <c r="E1593" i="24"/>
  <c r="D1593" i="24"/>
  <c r="I1592" i="24"/>
  <c r="H1592" i="24"/>
  <c r="G1592" i="24"/>
  <c r="F1592" i="24"/>
  <c r="E1592" i="24"/>
  <c r="D1592" i="24"/>
  <c r="I1591" i="24"/>
  <c r="H1591" i="24"/>
  <c r="G1591" i="24"/>
  <c r="F1591" i="24"/>
  <c r="E1591" i="24"/>
  <c r="D1591" i="24"/>
  <c r="I1590" i="24"/>
  <c r="H1590" i="24"/>
  <c r="G1590" i="24"/>
  <c r="F1590" i="24"/>
  <c r="E1590" i="24"/>
  <c r="D1590" i="24"/>
  <c r="I1589" i="24"/>
  <c r="H1589" i="24"/>
  <c r="G1589" i="24"/>
  <c r="F1589" i="24"/>
  <c r="E1589" i="24"/>
  <c r="D1589" i="24"/>
  <c r="I1588" i="24"/>
  <c r="H1588" i="24"/>
  <c r="G1588" i="24"/>
  <c r="F1588" i="24"/>
  <c r="E1588" i="24"/>
  <c r="D1588" i="24"/>
  <c r="I1587" i="24"/>
  <c r="H1587" i="24"/>
  <c r="G1587" i="24"/>
  <c r="F1587" i="24"/>
  <c r="E1587" i="24"/>
  <c r="D1587" i="24"/>
  <c r="I1586" i="24"/>
  <c r="H1586" i="24"/>
  <c r="G1586" i="24"/>
  <c r="F1586" i="24"/>
  <c r="E1586" i="24"/>
  <c r="D1586" i="24"/>
  <c r="I1585" i="24"/>
  <c r="H1585" i="24"/>
  <c r="G1585" i="24"/>
  <c r="F1585" i="24"/>
  <c r="E1585" i="24"/>
  <c r="D1585" i="24"/>
  <c r="I1584" i="24"/>
  <c r="H1584" i="24"/>
  <c r="G1584" i="24"/>
  <c r="F1584" i="24"/>
  <c r="E1584" i="24"/>
  <c r="D1584" i="24"/>
  <c r="I1583" i="24"/>
  <c r="H1583" i="24"/>
  <c r="G1583" i="24"/>
  <c r="F1583" i="24"/>
  <c r="E1583" i="24"/>
  <c r="D1583" i="24"/>
  <c r="I1582" i="24"/>
  <c r="H1582" i="24"/>
  <c r="G1582" i="24"/>
  <c r="F1582" i="24"/>
  <c r="E1582" i="24"/>
  <c r="D1582" i="24"/>
  <c r="I1581" i="24"/>
  <c r="H1581" i="24"/>
  <c r="G1581" i="24"/>
  <c r="F1581" i="24"/>
  <c r="E1581" i="24"/>
  <c r="D1581" i="24"/>
  <c r="I1580" i="24"/>
  <c r="H1580" i="24"/>
  <c r="G1580" i="24"/>
  <c r="F1580" i="24"/>
  <c r="E1580" i="24"/>
  <c r="D1580" i="24"/>
  <c r="I1579" i="24"/>
  <c r="H1579" i="24"/>
  <c r="G1579" i="24"/>
  <c r="F1579" i="24"/>
  <c r="E1579" i="24"/>
  <c r="D1579" i="24"/>
  <c r="I1578" i="24"/>
  <c r="H1578" i="24"/>
  <c r="G1578" i="24"/>
  <c r="F1578" i="24"/>
  <c r="E1578" i="24"/>
  <c r="D1578" i="24"/>
  <c r="I1577" i="24"/>
  <c r="H1577" i="24"/>
  <c r="G1577" i="24"/>
  <c r="F1577" i="24"/>
  <c r="E1577" i="24"/>
  <c r="D1577" i="24"/>
  <c r="I1576" i="24"/>
  <c r="H1576" i="24"/>
  <c r="G1576" i="24"/>
  <c r="F1576" i="24"/>
  <c r="E1576" i="24"/>
  <c r="D1576" i="24"/>
  <c r="I1575" i="24"/>
  <c r="H1575" i="24"/>
  <c r="G1575" i="24"/>
  <c r="F1575" i="24"/>
  <c r="E1575" i="24"/>
  <c r="D1575" i="24"/>
  <c r="I1574" i="24"/>
  <c r="H1574" i="24"/>
  <c r="G1574" i="24"/>
  <c r="F1574" i="24"/>
  <c r="E1574" i="24"/>
  <c r="D1574" i="24"/>
  <c r="I1573" i="24"/>
  <c r="H1573" i="24"/>
  <c r="G1573" i="24"/>
  <c r="F1573" i="24"/>
  <c r="E1573" i="24"/>
  <c r="D1573" i="24"/>
  <c r="I1572" i="24"/>
  <c r="H1572" i="24"/>
  <c r="G1572" i="24"/>
  <c r="F1572" i="24"/>
  <c r="E1572" i="24"/>
  <c r="D1572" i="24"/>
  <c r="I1571" i="24"/>
  <c r="H1571" i="24"/>
  <c r="G1571" i="24"/>
  <c r="F1571" i="24"/>
  <c r="E1571" i="24"/>
  <c r="D1571" i="24"/>
  <c r="I1570" i="24"/>
  <c r="H1570" i="24"/>
  <c r="G1570" i="24"/>
  <c r="F1570" i="24"/>
  <c r="E1570" i="24"/>
  <c r="D1570" i="24"/>
  <c r="I1569" i="24"/>
  <c r="H1569" i="24"/>
  <c r="G1569" i="24"/>
  <c r="F1569" i="24"/>
  <c r="E1569" i="24"/>
  <c r="D1569" i="24"/>
  <c r="I1568" i="24"/>
  <c r="H1568" i="24"/>
  <c r="G1568" i="24"/>
  <c r="F1568" i="24"/>
  <c r="E1568" i="24"/>
  <c r="D1568" i="24"/>
  <c r="I1567" i="24"/>
  <c r="H1567" i="24"/>
  <c r="G1567" i="24"/>
  <c r="F1567" i="24"/>
  <c r="E1567" i="24"/>
  <c r="D1567" i="24"/>
  <c r="I1566" i="24"/>
  <c r="H1566" i="24"/>
  <c r="G1566" i="24"/>
  <c r="F1566" i="24"/>
  <c r="E1566" i="24"/>
  <c r="D1566" i="24"/>
  <c r="I1565" i="24"/>
  <c r="H1565" i="24"/>
  <c r="G1565" i="24"/>
  <c r="F1565" i="24"/>
  <c r="E1565" i="24"/>
  <c r="D1565" i="24"/>
  <c r="I1564" i="24"/>
  <c r="H1564" i="24"/>
  <c r="G1564" i="24"/>
  <c r="F1564" i="24"/>
  <c r="E1564" i="24"/>
  <c r="D1564" i="24"/>
  <c r="I1563" i="24"/>
  <c r="H1563" i="24"/>
  <c r="G1563" i="24"/>
  <c r="F1563" i="24"/>
  <c r="E1563" i="24"/>
  <c r="D1563" i="24"/>
  <c r="I1562" i="24"/>
  <c r="H1562" i="24"/>
  <c r="G1562" i="24"/>
  <c r="F1562" i="24"/>
  <c r="E1562" i="24"/>
  <c r="D1562" i="24"/>
  <c r="I1561" i="24"/>
  <c r="H1561" i="24"/>
  <c r="G1561" i="24"/>
  <c r="F1561" i="24"/>
  <c r="E1561" i="24"/>
  <c r="D1561" i="24"/>
  <c r="I1560" i="24"/>
  <c r="H1560" i="24"/>
  <c r="G1560" i="24"/>
  <c r="F1560" i="24"/>
  <c r="E1560" i="24"/>
  <c r="D1560" i="24"/>
  <c r="I1559" i="24"/>
  <c r="H1559" i="24"/>
  <c r="G1559" i="24"/>
  <c r="F1559" i="24"/>
  <c r="E1559" i="24"/>
  <c r="D1559" i="24"/>
  <c r="I1558" i="24"/>
  <c r="H1558" i="24"/>
  <c r="G1558" i="24"/>
  <c r="F1558" i="24"/>
  <c r="E1558" i="24"/>
  <c r="D1558" i="24"/>
  <c r="I1557" i="24"/>
  <c r="H1557" i="24"/>
  <c r="G1557" i="24"/>
  <c r="F1557" i="24"/>
  <c r="E1557" i="24"/>
  <c r="D1557" i="24"/>
  <c r="I1556" i="24"/>
  <c r="H1556" i="24"/>
  <c r="G1556" i="24"/>
  <c r="F1556" i="24"/>
  <c r="E1556" i="24"/>
  <c r="D1556" i="24"/>
  <c r="I1555" i="24"/>
  <c r="H1555" i="24"/>
  <c r="G1555" i="24"/>
  <c r="F1555" i="24"/>
  <c r="E1555" i="24"/>
  <c r="D1555" i="24"/>
  <c r="I1554" i="24"/>
  <c r="H1554" i="24"/>
  <c r="G1554" i="24"/>
  <c r="F1554" i="24"/>
  <c r="E1554" i="24"/>
  <c r="D1554" i="24"/>
  <c r="I1553" i="24"/>
  <c r="H1553" i="24"/>
  <c r="G1553" i="24"/>
  <c r="F1553" i="24"/>
  <c r="E1553" i="24"/>
  <c r="D1553" i="24"/>
  <c r="I1552" i="24"/>
  <c r="H1552" i="24"/>
  <c r="G1552" i="24"/>
  <c r="F1552" i="24"/>
  <c r="E1552" i="24"/>
  <c r="D1552" i="24"/>
  <c r="I1551" i="24"/>
  <c r="H1551" i="24"/>
  <c r="G1551" i="24"/>
  <c r="F1551" i="24"/>
  <c r="E1551" i="24"/>
  <c r="D1551" i="24"/>
  <c r="I1550" i="24"/>
  <c r="H1550" i="24"/>
  <c r="G1550" i="24"/>
  <c r="F1550" i="24"/>
  <c r="E1550" i="24"/>
  <c r="D1550" i="24"/>
  <c r="I1549" i="24"/>
  <c r="H1549" i="24"/>
  <c r="G1549" i="24"/>
  <c r="F1549" i="24"/>
  <c r="E1549" i="24"/>
  <c r="D1549" i="24"/>
  <c r="I1548" i="24"/>
  <c r="H1548" i="24"/>
  <c r="G1548" i="24"/>
  <c r="F1548" i="24"/>
  <c r="E1548" i="24"/>
  <c r="D1548" i="24"/>
  <c r="I1547" i="24"/>
  <c r="H1547" i="24"/>
  <c r="G1547" i="24"/>
  <c r="F1547" i="24"/>
  <c r="E1547" i="24"/>
  <c r="D1547" i="24"/>
  <c r="I1546" i="24"/>
  <c r="H1546" i="24"/>
  <c r="G1546" i="24"/>
  <c r="F1546" i="24"/>
  <c r="E1546" i="24"/>
  <c r="D1546" i="24"/>
  <c r="I1545" i="24"/>
  <c r="H1545" i="24"/>
  <c r="G1545" i="24"/>
  <c r="F1545" i="24"/>
  <c r="E1545" i="24"/>
  <c r="D1545" i="24"/>
  <c r="I1544" i="24"/>
  <c r="H1544" i="24"/>
  <c r="G1544" i="24"/>
  <c r="F1544" i="24"/>
  <c r="E1544" i="24"/>
  <c r="D1544" i="24"/>
  <c r="I1543" i="24"/>
  <c r="H1543" i="24"/>
  <c r="G1543" i="24"/>
  <c r="F1543" i="24"/>
  <c r="E1543" i="24"/>
  <c r="D1543" i="24"/>
  <c r="I1542" i="24"/>
  <c r="H1542" i="24"/>
  <c r="G1542" i="24"/>
  <c r="F1542" i="24"/>
  <c r="E1542" i="24"/>
  <c r="D1542" i="24"/>
  <c r="I1541" i="24"/>
  <c r="H1541" i="24"/>
  <c r="G1541" i="24"/>
  <c r="F1541" i="24"/>
  <c r="E1541" i="24"/>
  <c r="D1541" i="24"/>
  <c r="I1540" i="24"/>
  <c r="H1540" i="24"/>
  <c r="G1540" i="24"/>
  <c r="F1540" i="24"/>
  <c r="E1540" i="24"/>
  <c r="D1540" i="24"/>
  <c r="I1539" i="24"/>
  <c r="H1539" i="24"/>
  <c r="G1539" i="24"/>
  <c r="F1539" i="24"/>
  <c r="E1539" i="24"/>
  <c r="D1539" i="24"/>
  <c r="I1538" i="24"/>
  <c r="H1538" i="24"/>
  <c r="G1538" i="24"/>
  <c r="F1538" i="24"/>
  <c r="E1538" i="24"/>
  <c r="D1538" i="24"/>
  <c r="I1537" i="24"/>
  <c r="H1537" i="24"/>
  <c r="G1537" i="24"/>
  <c r="F1537" i="24"/>
  <c r="E1537" i="24"/>
  <c r="D1537" i="24"/>
  <c r="I1536" i="24"/>
  <c r="H1536" i="24"/>
  <c r="G1536" i="24"/>
  <c r="F1536" i="24"/>
  <c r="E1536" i="24"/>
  <c r="D1536" i="24"/>
  <c r="I1535" i="24"/>
  <c r="H1535" i="24"/>
  <c r="G1535" i="24"/>
  <c r="F1535" i="24"/>
  <c r="E1535" i="24"/>
  <c r="D1535" i="24"/>
  <c r="I1534" i="24"/>
  <c r="H1534" i="24"/>
  <c r="G1534" i="24"/>
  <c r="F1534" i="24"/>
  <c r="E1534" i="24"/>
  <c r="D1534" i="24"/>
  <c r="I1533" i="24"/>
  <c r="H1533" i="24"/>
  <c r="G1533" i="24"/>
  <c r="F1533" i="24"/>
  <c r="E1533" i="24"/>
  <c r="D1533" i="24"/>
  <c r="I1532" i="24"/>
  <c r="H1532" i="24"/>
  <c r="G1532" i="24"/>
  <c r="F1532" i="24"/>
  <c r="E1532" i="24"/>
  <c r="D1532" i="24"/>
  <c r="I1531" i="24"/>
  <c r="H1531" i="24"/>
  <c r="G1531" i="24"/>
  <c r="F1531" i="24"/>
  <c r="E1531" i="24"/>
  <c r="D1531" i="24"/>
  <c r="I1530" i="24"/>
  <c r="H1530" i="24"/>
  <c r="G1530" i="24"/>
  <c r="F1530" i="24"/>
  <c r="E1530" i="24"/>
  <c r="D1530" i="24"/>
  <c r="I1529" i="24"/>
  <c r="H1529" i="24"/>
  <c r="G1529" i="24"/>
  <c r="F1529" i="24"/>
  <c r="E1529" i="24"/>
  <c r="D1529" i="24"/>
  <c r="I1528" i="24"/>
  <c r="H1528" i="24"/>
  <c r="G1528" i="24"/>
  <c r="F1528" i="24"/>
  <c r="E1528" i="24"/>
  <c r="D1528" i="24"/>
  <c r="I1527" i="24"/>
  <c r="H1527" i="24"/>
  <c r="G1527" i="24"/>
  <c r="F1527" i="24"/>
  <c r="E1527" i="24"/>
  <c r="D1527" i="24"/>
  <c r="I1526" i="24"/>
  <c r="H1526" i="24"/>
  <c r="G1526" i="24"/>
  <c r="F1526" i="24"/>
  <c r="E1526" i="24"/>
  <c r="D1526" i="24"/>
  <c r="I1525" i="24"/>
  <c r="H1525" i="24"/>
  <c r="G1525" i="24"/>
  <c r="F1525" i="24"/>
  <c r="E1525" i="24"/>
  <c r="D1525" i="24"/>
  <c r="I1524" i="24"/>
  <c r="H1524" i="24"/>
  <c r="G1524" i="24"/>
  <c r="F1524" i="24"/>
  <c r="E1524" i="24"/>
  <c r="D1524" i="24"/>
  <c r="I1523" i="24"/>
  <c r="H1523" i="24"/>
  <c r="G1523" i="24"/>
  <c r="F1523" i="24"/>
  <c r="E1523" i="24"/>
  <c r="D1523" i="24"/>
  <c r="I1522" i="24"/>
  <c r="H1522" i="24"/>
  <c r="G1522" i="24"/>
  <c r="F1522" i="24"/>
  <c r="E1522" i="24"/>
  <c r="D1522" i="24"/>
  <c r="I1521" i="24"/>
  <c r="H1521" i="24"/>
  <c r="G1521" i="24"/>
  <c r="F1521" i="24"/>
  <c r="E1521" i="24"/>
  <c r="D1521" i="24"/>
  <c r="I1520" i="24"/>
  <c r="H1520" i="24"/>
  <c r="G1520" i="24"/>
  <c r="F1520" i="24"/>
  <c r="E1520" i="24"/>
  <c r="D1520" i="24"/>
  <c r="I1519" i="24"/>
  <c r="H1519" i="24"/>
  <c r="G1519" i="24"/>
  <c r="F1519" i="24"/>
  <c r="E1519" i="24"/>
  <c r="D1519" i="24"/>
  <c r="I1518" i="24"/>
  <c r="H1518" i="24"/>
  <c r="G1518" i="24"/>
  <c r="F1518" i="24"/>
  <c r="E1518" i="24"/>
  <c r="D1518" i="24"/>
  <c r="I1517" i="24"/>
  <c r="H1517" i="24"/>
  <c r="G1517" i="24"/>
  <c r="F1517" i="24"/>
  <c r="E1517" i="24"/>
  <c r="D1517" i="24"/>
  <c r="I1516" i="24"/>
  <c r="H1516" i="24"/>
  <c r="G1516" i="24"/>
  <c r="F1516" i="24"/>
  <c r="E1516" i="24"/>
  <c r="D1516" i="24"/>
  <c r="I1515" i="24"/>
  <c r="H1515" i="24"/>
  <c r="G1515" i="24"/>
  <c r="F1515" i="24"/>
  <c r="E1515" i="24"/>
  <c r="D1515" i="24"/>
  <c r="I1514" i="24"/>
  <c r="H1514" i="24"/>
  <c r="G1514" i="24"/>
  <c r="F1514" i="24"/>
  <c r="E1514" i="24"/>
  <c r="D1514" i="24"/>
  <c r="I1513" i="24"/>
  <c r="H1513" i="24"/>
  <c r="G1513" i="24"/>
  <c r="F1513" i="24"/>
  <c r="E1513" i="24"/>
  <c r="D1513" i="24"/>
  <c r="I1512" i="24"/>
  <c r="H1512" i="24"/>
  <c r="G1512" i="24"/>
  <c r="F1512" i="24"/>
  <c r="E1512" i="24"/>
  <c r="D1512" i="24"/>
  <c r="I1511" i="24"/>
  <c r="H1511" i="24"/>
  <c r="G1511" i="24"/>
  <c r="F1511" i="24"/>
  <c r="E1511" i="24"/>
  <c r="D1511" i="24"/>
  <c r="I1510" i="24"/>
  <c r="H1510" i="24"/>
  <c r="G1510" i="24"/>
  <c r="F1510" i="24"/>
  <c r="E1510" i="24"/>
  <c r="D1510" i="24"/>
  <c r="I1509" i="24"/>
  <c r="H1509" i="24"/>
  <c r="G1509" i="24"/>
  <c r="F1509" i="24"/>
  <c r="E1509" i="24"/>
  <c r="D1509" i="24"/>
  <c r="I1508" i="24"/>
  <c r="H1508" i="24"/>
  <c r="G1508" i="24"/>
  <c r="F1508" i="24"/>
  <c r="E1508" i="24"/>
  <c r="D1508" i="24"/>
  <c r="I1507" i="24"/>
  <c r="H1507" i="24"/>
  <c r="G1507" i="24"/>
  <c r="F1507" i="24"/>
  <c r="E1507" i="24"/>
  <c r="D1507" i="24"/>
  <c r="I1506" i="24"/>
  <c r="H1506" i="24"/>
  <c r="G1506" i="24"/>
  <c r="F1506" i="24"/>
  <c r="E1506" i="24"/>
  <c r="D1506" i="24"/>
  <c r="I1505" i="24"/>
  <c r="H1505" i="24"/>
  <c r="G1505" i="24"/>
  <c r="F1505" i="24"/>
  <c r="E1505" i="24"/>
  <c r="D1505" i="24"/>
  <c r="I1504" i="24"/>
  <c r="H1504" i="24"/>
  <c r="G1504" i="24"/>
  <c r="F1504" i="24"/>
  <c r="E1504" i="24"/>
  <c r="D1504" i="24"/>
  <c r="I1503" i="24"/>
  <c r="H1503" i="24"/>
  <c r="G1503" i="24"/>
  <c r="F1503" i="24"/>
  <c r="E1503" i="24"/>
  <c r="D1503" i="24"/>
  <c r="I1502" i="24"/>
  <c r="H1502" i="24"/>
  <c r="G1502" i="24"/>
  <c r="F1502" i="24"/>
  <c r="E1502" i="24"/>
  <c r="D1502" i="24"/>
  <c r="I1501" i="24"/>
  <c r="H1501" i="24"/>
  <c r="G1501" i="24"/>
  <c r="F1501" i="24"/>
  <c r="E1501" i="24"/>
  <c r="D1501" i="24"/>
  <c r="I1500" i="24"/>
  <c r="H1500" i="24"/>
  <c r="G1500" i="24"/>
  <c r="F1500" i="24"/>
  <c r="E1500" i="24"/>
  <c r="D1500" i="24"/>
  <c r="I1499" i="24"/>
  <c r="H1499" i="24"/>
  <c r="G1499" i="24"/>
  <c r="F1499" i="24"/>
  <c r="E1499" i="24"/>
  <c r="D1499" i="24"/>
  <c r="I1498" i="24"/>
  <c r="H1498" i="24"/>
  <c r="G1498" i="24"/>
  <c r="F1498" i="24"/>
  <c r="E1498" i="24"/>
  <c r="D1498" i="24"/>
  <c r="I1497" i="24"/>
  <c r="H1497" i="24"/>
  <c r="G1497" i="24"/>
  <c r="F1497" i="24"/>
  <c r="E1497" i="24"/>
  <c r="D1497" i="24"/>
  <c r="I1496" i="24"/>
  <c r="H1496" i="24"/>
  <c r="G1496" i="24"/>
  <c r="F1496" i="24"/>
  <c r="E1496" i="24"/>
  <c r="D1496" i="24"/>
  <c r="I1495" i="24"/>
  <c r="H1495" i="24"/>
  <c r="G1495" i="24"/>
  <c r="F1495" i="24"/>
  <c r="E1495" i="24"/>
  <c r="D1495" i="24"/>
  <c r="I1494" i="24"/>
  <c r="H1494" i="24"/>
  <c r="G1494" i="24"/>
  <c r="F1494" i="24"/>
  <c r="E1494" i="24"/>
  <c r="D1494" i="24"/>
  <c r="I1493" i="24"/>
  <c r="H1493" i="24"/>
  <c r="G1493" i="24"/>
  <c r="F1493" i="24"/>
  <c r="E1493" i="24"/>
  <c r="D1493" i="24"/>
  <c r="I1492" i="24"/>
  <c r="H1492" i="24"/>
  <c r="G1492" i="24"/>
  <c r="F1492" i="24"/>
  <c r="E1492" i="24"/>
  <c r="D1492" i="24"/>
  <c r="I1491" i="24"/>
  <c r="H1491" i="24"/>
  <c r="G1491" i="24"/>
  <c r="F1491" i="24"/>
  <c r="E1491" i="24"/>
  <c r="D1491" i="24"/>
  <c r="I1490" i="24"/>
  <c r="H1490" i="24"/>
  <c r="G1490" i="24"/>
  <c r="F1490" i="24"/>
  <c r="E1490" i="24"/>
  <c r="D1490" i="24"/>
  <c r="I1489" i="24"/>
  <c r="H1489" i="24"/>
  <c r="G1489" i="24"/>
  <c r="F1489" i="24"/>
  <c r="E1489" i="24"/>
  <c r="D1489" i="24"/>
  <c r="I1488" i="24"/>
  <c r="H1488" i="24"/>
  <c r="G1488" i="24"/>
  <c r="F1488" i="24"/>
  <c r="E1488" i="24"/>
  <c r="D1488" i="24"/>
  <c r="I1487" i="24"/>
  <c r="H1487" i="24"/>
  <c r="G1487" i="24"/>
  <c r="F1487" i="24"/>
  <c r="E1487" i="24"/>
  <c r="D1487" i="24"/>
  <c r="I1486" i="24"/>
  <c r="H1486" i="24"/>
  <c r="G1486" i="24"/>
  <c r="F1486" i="24"/>
  <c r="E1486" i="24"/>
  <c r="D1486" i="24"/>
  <c r="I1485" i="24"/>
  <c r="H1485" i="24"/>
  <c r="G1485" i="24"/>
  <c r="F1485" i="24"/>
  <c r="E1485" i="24"/>
  <c r="D1485" i="24"/>
  <c r="I1484" i="24"/>
  <c r="H1484" i="24"/>
  <c r="G1484" i="24"/>
  <c r="F1484" i="24"/>
  <c r="E1484" i="24"/>
  <c r="D1484" i="24"/>
  <c r="I1483" i="24"/>
  <c r="H1483" i="24"/>
  <c r="G1483" i="24"/>
  <c r="F1483" i="24"/>
  <c r="E1483" i="24"/>
  <c r="D1483" i="24"/>
  <c r="I1482" i="24"/>
  <c r="H1482" i="24"/>
  <c r="G1482" i="24"/>
  <c r="F1482" i="24"/>
  <c r="E1482" i="24"/>
  <c r="D1482" i="24"/>
  <c r="I1481" i="24"/>
  <c r="H1481" i="24"/>
  <c r="G1481" i="24"/>
  <c r="F1481" i="24"/>
  <c r="E1481" i="24"/>
  <c r="D1481" i="24"/>
  <c r="I1480" i="24"/>
  <c r="H1480" i="24"/>
  <c r="G1480" i="24"/>
  <c r="F1480" i="24"/>
  <c r="E1480" i="24"/>
  <c r="D1480" i="24"/>
  <c r="I1479" i="24"/>
  <c r="H1479" i="24"/>
  <c r="G1479" i="24"/>
  <c r="F1479" i="24"/>
  <c r="E1479" i="24"/>
  <c r="D1479" i="24"/>
  <c r="I1478" i="24"/>
  <c r="H1478" i="24"/>
  <c r="G1478" i="24"/>
  <c r="F1478" i="24"/>
  <c r="E1478" i="24"/>
  <c r="D1478" i="24"/>
  <c r="I1477" i="24"/>
  <c r="H1477" i="24"/>
  <c r="G1477" i="24"/>
  <c r="F1477" i="24"/>
  <c r="E1477" i="24"/>
  <c r="D1477" i="24"/>
  <c r="I1476" i="24"/>
  <c r="H1476" i="24"/>
  <c r="G1476" i="24"/>
  <c r="F1476" i="24"/>
  <c r="E1476" i="24"/>
  <c r="D1476" i="24"/>
  <c r="I1475" i="24"/>
  <c r="H1475" i="24"/>
  <c r="G1475" i="24"/>
  <c r="F1475" i="24"/>
  <c r="E1475" i="24"/>
  <c r="D1475" i="24"/>
  <c r="I1474" i="24"/>
  <c r="H1474" i="24"/>
  <c r="G1474" i="24"/>
  <c r="F1474" i="24"/>
  <c r="E1474" i="24"/>
  <c r="D1474" i="24"/>
  <c r="I1473" i="24"/>
  <c r="H1473" i="24"/>
  <c r="G1473" i="24"/>
  <c r="F1473" i="24"/>
  <c r="E1473" i="24"/>
  <c r="D1473" i="24"/>
  <c r="I1472" i="24"/>
  <c r="H1472" i="24"/>
  <c r="G1472" i="24"/>
  <c r="F1472" i="24"/>
  <c r="E1472" i="24"/>
  <c r="D1472" i="24"/>
  <c r="I1471" i="24"/>
  <c r="H1471" i="24"/>
  <c r="G1471" i="24"/>
  <c r="F1471" i="24"/>
  <c r="E1471" i="24"/>
  <c r="D1471" i="24"/>
  <c r="I1470" i="24"/>
  <c r="H1470" i="24"/>
  <c r="G1470" i="24"/>
  <c r="F1470" i="24"/>
  <c r="E1470" i="24"/>
  <c r="D1470" i="24"/>
  <c r="I1469" i="24"/>
  <c r="H1469" i="24"/>
  <c r="G1469" i="24"/>
  <c r="F1469" i="24"/>
  <c r="E1469" i="24"/>
  <c r="D1469" i="24"/>
  <c r="I1468" i="24"/>
  <c r="H1468" i="24"/>
  <c r="G1468" i="24"/>
  <c r="F1468" i="24"/>
  <c r="E1468" i="24"/>
  <c r="D1468" i="24"/>
  <c r="I1467" i="24"/>
  <c r="H1467" i="24"/>
  <c r="G1467" i="24"/>
  <c r="F1467" i="24"/>
  <c r="E1467" i="24"/>
  <c r="D1467" i="24"/>
  <c r="I1466" i="24"/>
  <c r="H1466" i="24"/>
  <c r="G1466" i="24"/>
  <c r="F1466" i="24"/>
  <c r="E1466" i="24"/>
  <c r="D1466" i="24"/>
  <c r="I1465" i="24"/>
  <c r="H1465" i="24"/>
  <c r="G1465" i="24"/>
  <c r="F1465" i="24"/>
  <c r="E1465" i="24"/>
  <c r="D1465" i="24"/>
  <c r="I1464" i="24"/>
  <c r="H1464" i="24"/>
  <c r="G1464" i="24"/>
  <c r="F1464" i="24"/>
  <c r="E1464" i="24"/>
  <c r="D1464" i="24"/>
  <c r="I1463" i="24"/>
  <c r="H1463" i="24"/>
  <c r="G1463" i="24"/>
  <c r="F1463" i="24"/>
  <c r="E1463" i="24"/>
  <c r="D1463" i="24"/>
  <c r="I1462" i="24"/>
  <c r="H1462" i="24"/>
  <c r="G1462" i="24"/>
  <c r="F1462" i="24"/>
  <c r="E1462" i="24"/>
  <c r="D1462" i="24"/>
  <c r="I1461" i="24"/>
  <c r="H1461" i="24"/>
  <c r="G1461" i="24"/>
  <c r="F1461" i="24"/>
  <c r="E1461" i="24"/>
  <c r="D1461" i="24"/>
  <c r="I1460" i="24"/>
  <c r="H1460" i="24"/>
  <c r="G1460" i="24"/>
  <c r="F1460" i="24"/>
  <c r="E1460" i="24"/>
  <c r="D1460" i="24"/>
  <c r="I1459" i="24"/>
  <c r="H1459" i="24"/>
  <c r="G1459" i="24"/>
  <c r="F1459" i="24"/>
  <c r="E1459" i="24"/>
  <c r="D1459" i="24"/>
  <c r="I1458" i="24"/>
  <c r="H1458" i="24"/>
  <c r="G1458" i="24"/>
  <c r="F1458" i="24"/>
  <c r="E1458" i="24"/>
  <c r="D1458" i="24"/>
  <c r="I1457" i="24"/>
  <c r="H1457" i="24"/>
  <c r="G1457" i="24"/>
  <c r="F1457" i="24"/>
  <c r="E1457" i="24"/>
  <c r="D1457" i="24"/>
  <c r="I1456" i="24"/>
  <c r="H1456" i="24"/>
  <c r="G1456" i="24"/>
  <c r="F1456" i="24"/>
  <c r="E1456" i="24"/>
  <c r="D1456" i="24"/>
  <c r="I1455" i="24"/>
  <c r="H1455" i="24"/>
  <c r="G1455" i="24"/>
  <c r="F1455" i="24"/>
  <c r="E1455" i="24"/>
  <c r="D1455" i="24"/>
  <c r="I1454" i="24"/>
  <c r="H1454" i="24"/>
  <c r="G1454" i="24"/>
  <c r="F1454" i="24"/>
  <c r="E1454" i="24"/>
  <c r="D1454" i="24"/>
  <c r="I1453" i="24"/>
  <c r="H1453" i="24"/>
  <c r="G1453" i="24"/>
  <c r="F1453" i="24"/>
  <c r="E1453" i="24"/>
  <c r="D1453" i="24"/>
  <c r="I1452" i="24"/>
  <c r="H1452" i="24"/>
  <c r="G1452" i="24"/>
  <c r="F1452" i="24"/>
  <c r="E1452" i="24"/>
  <c r="D1452" i="24"/>
  <c r="I1451" i="24"/>
  <c r="H1451" i="24"/>
  <c r="G1451" i="24"/>
  <c r="F1451" i="24"/>
  <c r="E1451" i="24"/>
  <c r="D1451" i="24"/>
  <c r="I1450" i="24"/>
  <c r="H1450" i="24"/>
  <c r="G1450" i="24"/>
  <c r="F1450" i="24"/>
  <c r="E1450" i="24"/>
  <c r="D1450" i="24"/>
  <c r="I1449" i="24"/>
  <c r="H1449" i="24"/>
  <c r="G1449" i="24"/>
  <c r="F1449" i="24"/>
  <c r="E1449" i="24"/>
  <c r="D1449" i="24"/>
  <c r="I1448" i="24"/>
  <c r="H1448" i="24"/>
  <c r="G1448" i="24"/>
  <c r="F1448" i="24"/>
  <c r="E1448" i="24"/>
  <c r="D1448" i="24"/>
  <c r="I1447" i="24"/>
  <c r="H1447" i="24"/>
  <c r="G1447" i="24"/>
  <c r="F1447" i="24"/>
  <c r="E1447" i="24"/>
  <c r="D1447" i="24"/>
  <c r="I1446" i="24"/>
  <c r="H1446" i="24"/>
  <c r="G1446" i="24"/>
  <c r="F1446" i="24"/>
  <c r="E1446" i="24"/>
  <c r="D1446" i="24"/>
  <c r="I1445" i="24"/>
  <c r="H1445" i="24"/>
  <c r="G1445" i="24"/>
  <c r="F1445" i="24"/>
  <c r="E1445" i="24"/>
  <c r="D1445" i="24"/>
  <c r="I1444" i="24"/>
  <c r="H1444" i="24"/>
  <c r="G1444" i="24"/>
  <c r="F1444" i="24"/>
  <c r="E1444" i="24"/>
  <c r="D1444" i="24"/>
  <c r="I1443" i="24"/>
  <c r="H1443" i="24"/>
  <c r="G1443" i="24"/>
  <c r="F1443" i="24"/>
  <c r="E1443" i="24"/>
  <c r="D1443" i="24"/>
  <c r="I1442" i="24"/>
  <c r="H1442" i="24"/>
  <c r="G1442" i="24"/>
  <c r="F1442" i="24"/>
  <c r="E1442" i="24"/>
  <c r="D1442" i="24"/>
  <c r="I1441" i="24"/>
  <c r="H1441" i="24"/>
  <c r="G1441" i="24"/>
  <c r="F1441" i="24"/>
  <c r="E1441" i="24"/>
  <c r="D1441" i="24"/>
  <c r="I1440" i="24"/>
  <c r="H1440" i="24"/>
  <c r="G1440" i="24"/>
  <c r="F1440" i="24"/>
  <c r="E1440" i="24"/>
  <c r="D1440" i="24"/>
  <c r="I1439" i="24"/>
  <c r="H1439" i="24"/>
  <c r="G1439" i="24"/>
  <c r="F1439" i="24"/>
  <c r="E1439" i="24"/>
  <c r="D1439" i="24"/>
  <c r="I1438" i="24"/>
  <c r="H1438" i="24"/>
  <c r="G1438" i="24"/>
  <c r="F1438" i="24"/>
  <c r="E1438" i="24"/>
  <c r="D1438" i="24"/>
  <c r="I1437" i="24"/>
  <c r="H1437" i="24"/>
  <c r="G1437" i="24"/>
  <c r="F1437" i="24"/>
  <c r="E1437" i="24"/>
  <c r="D1437" i="24"/>
  <c r="I1436" i="24"/>
  <c r="H1436" i="24"/>
  <c r="G1436" i="24"/>
  <c r="F1436" i="24"/>
  <c r="E1436" i="24"/>
  <c r="D1436" i="24"/>
  <c r="I1435" i="24"/>
  <c r="H1435" i="24"/>
  <c r="G1435" i="24"/>
  <c r="F1435" i="24"/>
  <c r="E1435" i="24"/>
  <c r="D1435" i="24"/>
  <c r="I1434" i="24"/>
  <c r="H1434" i="24"/>
  <c r="G1434" i="24"/>
  <c r="F1434" i="24"/>
  <c r="E1434" i="24"/>
  <c r="D1434" i="24"/>
  <c r="I1433" i="24"/>
  <c r="H1433" i="24"/>
  <c r="G1433" i="24"/>
  <c r="F1433" i="24"/>
  <c r="E1433" i="24"/>
  <c r="D1433" i="24"/>
  <c r="I1432" i="24"/>
  <c r="H1432" i="24"/>
  <c r="G1432" i="24"/>
  <c r="F1432" i="24"/>
  <c r="E1432" i="24"/>
  <c r="D1432" i="24"/>
  <c r="I1431" i="24"/>
  <c r="H1431" i="24"/>
  <c r="G1431" i="24"/>
  <c r="F1431" i="24"/>
  <c r="E1431" i="24"/>
  <c r="D1431" i="24"/>
  <c r="I1430" i="24"/>
  <c r="H1430" i="24"/>
  <c r="G1430" i="24"/>
  <c r="F1430" i="24"/>
  <c r="E1430" i="24"/>
  <c r="D1430" i="24"/>
  <c r="I1429" i="24"/>
  <c r="H1429" i="24"/>
  <c r="G1429" i="24"/>
  <c r="F1429" i="24"/>
  <c r="E1429" i="24"/>
  <c r="D1429" i="24"/>
  <c r="I1428" i="24"/>
  <c r="H1428" i="24"/>
  <c r="G1428" i="24"/>
  <c r="F1428" i="24"/>
  <c r="E1428" i="24"/>
  <c r="D1428" i="24"/>
  <c r="I1427" i="24"/>
  <c r="H1427" i="24"/>
  <c r="G1427" i="24"/>
  <c r="F1427" i="24"/>
  <c r="E1427" i="24"/>
  <c r="D1427" i="24"/>
  <c r="I1426" i="24"/>
  <c r="H1426" i="24"/>
  <c r="G1426" i="24"/>
  <c r="F1426" i="24"/>
  <c r="E1426" i="24"/>
  <c r="D1426" i="24"/>
  <c r="I1425" i="24"/>
  <c r="H1425" i="24"/>
  <c r="G1425" i="24"/>
  <c r="F1425" i="24"/>
  <c r="E1425" i="24"/>
  <c r="D1425" i="24"/>
  <c r="I1424" i="24"/>
  <c r="H1424" i="24"/>
  <c r="G1424" i="24"/>
  <c r="F1424" i="24"/>
  <c r="E1424" i="24"/>
  <c r="D1424" i="24"/>
  <c r="I1423" i="24"/>
  <c r="H1423" i="24"/>
  <c r="G1423" i="24"/>
  <c r="F1423" i="24"/>
  <c r="E1423" i="24"/>
  <c r="D1423" i="24"/>
  <c r="I1422" i="24"/>
  <c r="H1422" i="24"/>
  <c r="G1422" i="24"/>
  <c r="F1422" i="24"/>
  <c r="E1422" i="24"/>
  <c r="D1422" i="24"/>
  <c r="I1421" i="24"/>
  <c r="H1421" i="24"/>
  <c r="G1421" i="24"/>
  <c r="F1421" i="24"/>
  <c r="E1421" i="24"/>
  <c r="D1421" i="24"/>
  <c r="I1420" i="24"/>
  <c r="H1420" i="24"/>
  <c r="G1420" i="24"/>
  <c r="F1420" i="24"/>
  <c r="E1420" i="24"/>
  <c r="D1420" i="24"/>
  <c r="I1419" i="24"/>
  <c r="H1419" i="24"/>
  <c r="G1419" i="24"/>
  <c r="F1419" i="24"/>
  <c r="E1419" i="24"/>
  <c r="D1419" i="24"/>
  <c r="I1418" i="24"/>
  <c r="H1418" i="24"/>
  <c r="G1418" i="24"/>
  <c r="F1418" i="24"/>
  <c r="E1418" i="24"/>
  <c r="D1418" i="24"/>
  <c r="I1417" i="24"/>
  <c r="H1417" i="24"/>
  <c r="G1417" i="24"/>
  <c r="F1417" i="24"/>
  <c r="E1417" i="24"/>
  <c r="D1417" i="24"/>
  <c r="I1416" i="24"/>
  <c r="H1416" i="24"/>
  <c r="G1416" i="24"/>
  <c r="F1416" i="24"/>
  <c r="E1416" i="24"/>
  <c r="D1416" i="24"/>
  <c r="I1415" i="24"/>
  <c r="H1415" i="24"/>
  <c r="G1415" i="24"/>
  <c r="F1415" i="24"/>
  <c r="E1415" i="24"/>
  <c r="D1415" i="24"/>
  <c r="I1414" i="24"/>
  <c r="H1414" i="24"/>
  <c r="G1414" i="24"/>
  <c r="F1414" i="24"/>
  <c r="E1414" i="24"/>
  <c r="D1414" i="24"/>
  <c r="I1413" i="24"/>
  <c r="H1413" i="24"/>
  <c r="G1413" i="24"/>
  <c r="F1413" i="24"/>
  <c r="E1413" i="24"/>
  <c r="D1413" i="24"/>
  <c r="I1412" i="24"/>
  <c r="H1412" i="24"/>
  <c r="G1412" i="24"/>
  <c r="F1412" i="24"/>
  <c r="E1412" i="24"/>
  <c r="D1412" i="24"/>
  <c r="I1411" i="24"/>
  <c r="H1411" i="24"/>
  <c r="G1411" i="24"/>
  <c r="F1411" i="24"/>
  <c r="E1411" i="24"/>
  <c r="D1411" i="24"/>
  <c r="I1410" i="24"/>
  <c r="H1410" i="24"/>
  <c r="G1410" i="24"/>
  <c r="F1410" i="24"/>
  <c r="E1410" i="24"/>
  <c r="D1410" i="24"/>
  <c r="I1409" i="24"/>
  <c r="H1409" i="24"/>
  <c r="G1409" i="24"/>
  <c r="F1409" i="24"/>
  <c r="E1409" i="24"/>
  <c r="D1409" i="24"/>
  <c r="I1408" i="24"/>
  <c r="H1408" i="24"/>
  <c r="G1408" i="24"/>
  <c r="F1408" i="24"/>
  <c r="E1408" i="24"/>
  <c r="D1408" i="24"/>
  <c r="I1407" i="24"/>
  <c r="H1407" i="24"/>
  <c r="G1407" i="24"/>
  <c r="F1407" i="24"/>
  <c r="E1407" i="24"/>
  <c r="D1407" i="24"/>
  <c r="I1406" i="24"/>
  <c r="H1406" i="24"/>
  <c r="G1406" i="24"/>
  <c r="F1406" i="24"/>
  <c r="E1406" i="24"/>
  <c r="D1406" i="24"/>
  <c r="I1405" i="24"/>
  <c r="H1405" i="24"/>
  <c r="G1405" i="24"/>
  <c r="F1405" i="24"/>
  <c r="E1405" i="24"/>
  <c r="D1405" i="24"/>
  <c r="I1404" i="24"/>
  <c r="H1404" i="24"/>
  <c r="G1404" i="24"/>
  <c r="F1404" i="24"/>
  <c r="E1404" i="24"/>
  <c r="D1404" i="24"/>
  <c r="I1403" i="24"/>
  <c r="H1403" i="24"/>
  <c r="G1403" i="24"/>
  <c r="F1403" i="24"/>
  <c r="E1403" i="24"/>
  <c r="D1403" i="24"/>
  <c r="I1402" i="24"/>
  <c r="H1402" i="24"/>
  <c r="G1402" i="24"/>
  <c r="F1402" i="24"/>
  <c r="E1402" i="24"/>
  <c r="D1402" i="24"/>
  <c r="I1401" i="24"/>
  <c r="H1401" i="24"/>
  <c r="G1401" i="24"/>
  <c r="F1401" i="24"/>
  <c r="E1401" i="24"/>
  <c r="D1401" i="24"/>
  <c r="I1400" i="24"/>
  <c r="H1400" i="24"/>
  <c r="G1400" i="24"/>
  <c r="F1400" i="24"/>
  <c r="E1400" i="24"/>
  <c r="D1400" i="24"/>
  <c r="I1399" i="24"/>
  <c r="H1399" i="24"/>
  <c r="G1399" i="24"/>
  <c r="F1399" i="24"/>
  <c r="E1399" i="24"/>
  <c r="D1399" i="24"/>
  <c r="I1398" i="24"/>
  <c r="H1398" i="24"/>
  <c r="G1398" i="24"/>
  <c r="F1398" i="24"/>
  <c r="E1398" i="24"/>
  <c r="D1398" i="24"/>
  <c r="I1397" i="24"/>
  <c r="H1397" i="24"/>
  <c r="G1397" i="24"/>
  <c r="F1397" i="24"/>
  <c r="E1397" i="24"/>
  <c r="D1397" i="24"/>
  <c r="I1396" i="24"/>
  <c r="H1396" i="24"/>
  <c r="G1396" i="24"/>
  <c r="F1396" i="24"/>
  <c r="E1396" i="24"/>
  <c r="D1396" i="24"/>
  <c r="I1395" i="24"/>
  <c r="H1395" i="24"/>
  <c r="G1395" i="24"/>
  <c r="F1395" i="24"/>
  <c r="E1395" i="24"/>
  <c r="D1395" i="24"/>
  <c r="I1394" i="24"/>
  <c r="H1394" i="24"/>
  <c r="G1394" i="24"/>
  <c r="F1394" i="24"/>
  <c r="E1394" i="24"/>
  <c r="D1394" i="24"/>
  <c r="I1393" i="24"/>
  <c r="H1393" i="24"/>
  <c r="G1393" i="24"/>
  <c r="F1393" i="24"/>
  <c r="E1393" i="24"/>
  <c r="D1393" i="24"/>
  <c r="I1392" i="24"/>
  <c r="H1392" i="24"/>
  <c r="G1392" i="24"/>
  <c r="F1392" i="24"/>
  <c r="E1392" i="24"/>
  <c r="D1392" i="24"/>
  <c r="I1391" i="24"/>
  <c r="H1391" i="24"/>
  <c r="G1391" i="24"/>
  <c r="F1391" i="24"/>
  <c r="E1391" i="24"/>
  <c r="D1391" i="24"/>
  <c r="I1390" i="24"/>
  <c r="H1390" i="24"/>
  <c r="G1390" i="24"/>
  <c r="F1390" i="24"/>
  <c r="E1390" i="24"/>
  <c r="D1390" i="24"/>
  <c r="I1389" i="24"/>
  <c r="H1389" i="24"/>
  <c r="G1389" i="24"/>
  <c r="F1389" i="24"/>
  <c r="E1389" i="24"/>
  <c r="D1389" i="24"/>
  <c r="I1388" i="24"/>
  <c r="H1388" i="24"/>
  <c r="G1388" i="24"/>
  <c r="F1388" i="24"/>
  <c r="E1388" i="24"/>
  <c r="D1388" i="24"/>
  <c r="I1387" i="24"/>
  <c r="H1387" i="24"/>
  <c r="G1387" i="24"/>
  <c r="F1387" i="24"/>
  <c r="E1387" i="24"/>
  <c r="D1387" i="24"/>
  <c r="I1386" i="24"/>
  <c r="H1386" i="24"/>
  <c r="G1386" i="24"/>
  <c r="F1386" i="24"/>
  <c r="E1386" i="24"/>
  <c r="D1386" i="24"/>
  <c r="I1385" i="24"/>
  <c r="H1385" i="24"/>
  <c r="G1385" i="24"/>
  <c r="F1385" i="24"/>
  <c r="E1385" i="24"/>
  <c r="D1385" i="24"/>
  <c r="I1384" i="24"/>
  <c r="H1384" i="24"/>
  <c r="G1384" i="24"/>
  <c r="F1384" i="24"/>
  <c r="E1384" i="24"/>
  <c r="D1384" i="24"/>
  <c r="I1383" i="24"/>
  <c r="H1383" i="24"/>
  <c r="G1383" i="24"/>
  <c r="F1383" i="24"/>
  <c r="E1383" i="24"/>
  <c r="D1383" i="24"/>
  <c r="I1382" i="24"/>
  <c r="H1382" i="24"/>
  <c r="G1382" i="24"/>
  <c r="F1382" i="24"/>
  <c r="E1382" i="24"/>
  <c r="D1382" i="24"/>
  <c r="I1381" i="24"/>
  <c r="H1381" i="24"/>
  <c r="G1381" i="24"/>
  <c r="F1381" i="24"/>
  <c r="E1381" i="24"/>
  <c r="D1381" i="24"/>
  <c r="I1380" i="24"/>
  <c r="H1380" i="24"/>
  <c r="G1380" i="24"/>
  <c r="F1380" i="24"/>
  <c r="E1380" i="24"/>
  <c r="D1380" i="24"/>
  <c r="I1379" i="24"/>
  <c r="H1379" i="24"/>
  <c r="G1379" i="24"/>
  <c r="F1379" i="24"/>
  <c r="E1379" i="24"/>
  <c r="D1379" i="24"/>
  <c r="I1378" i="24"/>
  <c r="H1378" i="24"/>
  <c r="G1378" i="24"/>
  <c r="F1378" i="24"/>
  <c r="E1378" i="24"/>
  <c r="D1378" i="24"/>
  <c r="I1377" i="24"/>
  <c r="H1377" i="24"/>
  <c r="G1377" i="24"/>
  <c r="F1377" i="24"/>
  <c r="E1377" i="24"/>
  <c r="D1377" i="24"/>
  <c r="I1376" i="24"/>
  <c r="H1376" i="24"/>
  <c r="G1376" i="24"/>
  <c r="F1376" i="24"/>
  <c r="E1376" i="24"/>
  <c r="D1376" i="24"/>
  <c r="I1375" i="24"/>
  <c r="H1375" i="24"/>
  <c r="G1375" i="24"/>
  <c r="F1375" i="24"/>
  <c r="E1375" i="24"/>
  <c r="D1375" i="24"/>
  <c r="I1374" i="24"/>
  <c r="H1374" i="24"/>
  <c r="G1374" i="24"/>
  <c r="F1374" i="24"/>
  <c r="E1374" i="24"/>
  <c r="D1374" i="24"/>
  <c r="I1373" i="24"/>
  <c r="H1373" i="24"/>
  <c r="G1373" i="24"/>
  <c r="F1373" i="24"/>
  <c r="E1373" i="24"/>
  <c r="D1373" i="24"/>
  <c r="I1372" i="24"/>
  <c r="H1372" i="24"/>
  <c r="G1372" i="24"/>
  <c r="F1372" i="24"/>
  <c r="E1372" i="24"/>
  <c r="D1372" i="24"/>
  <c r="I1371" i="24"/>
  <c r="H1371" i="24"/>
  <c r="G1371" i="24"/>
  <c r="F1371" i="24"/>
  <c r="E1371" i="24"/>
  <c r="D1371" i="24"/>
  <c r="I1370" i="24"/>
  <c r="H1370" i="24"/>
  <c r="G1370" i="24"/>
  <c r="F1370" i="24"/>
  <c r="E1370" i="24"/>
  <c r="D1370" i="24"/>
  <c r="I1369" i="24"/>
  <c r="H1369" i="24"/>
  <c r="G1369" i="24"/>
  <c r="F1369" i="24"/>
  <c r="E1369" i="24"/>
  <c r="D1369" i="24"/>
  <c r="I1368" i="24"/>
  <c r="H1368" i="24"/>
  <c r="G1368" i="24"/>
  <c r="F1368" i="24"/>
  <c r="E1368" i="24"/>
  <c r="D1368" i="24"/>
  <c r="I1367" i="24"/>
  <c r="H1367" i="24"/>
  <c r="G1367" i="24"/>
  <c r="F1367" i="24"/>
  <c r="E1367" i="24"/>
  <c r="D1367" i="24"/>
  <c r="I1366" i="24"/>
  <c r="H1366" i="24"/>
  <c r="G1366" i="24"/>
  <c r="F1366" i="24"/>
  <c r="E1366" i="24"/>
  <c r="D1366" i="24"/>
  <c r="I1365" i="24"/>
  <c r="H1365" i="24"/>
  <c r="G1365" i="24"/>
  <c r="F1365" i="24"/>
  <c r="E1365" i="24"/>
  <c r="D1365" i="24"/>
  <c r="I1364" i="24"/>
  <c r="H1364" i="24"/>
  <c r="G1364" i="24"/>
  <c r="F1364" i="24"/>
  <c r="E1364" i="24"/>
  <c r="D1364" i="24"/>
  <c r="I1363" i="24"/>
  <c r="H1363" i="24"/>
  <c r="G1363" i="24"/>
  <c r="F1363" i="24"/>
  <c r="E1363" i="24"/>
  <c r="D1363" i="24"/>
  <c r="I1362" i="24"/>
  <c r="H1362" i="24"/>
  <c r="G1362" i="24"/>
  <c r="F1362" i="24"/>
  <c r="E1362" i="24"/>
  <c r="D1362" i="24"/>
  <c r="I1361" i="24"/>
  <c r="H1361" i="24"/>
  <c r="G1361" i="24"/>
  <c r="F1361" i="24"/>
  <c r="E1361" i="24"/>
  <c r="D1361" i="24"/>
  <c r="I1360" i="24"/>
  <c r="H1360" i="24"/>
  <c r="G1360" i="24"/>
  <c r="F1360" i="24"/>
  <c r="E1360" i="24"/>
  <c r="D1360" i="24"/>
  <c r="I1359" i="24"/>
  <c r="H1359" i="24"/>
  <c r="G1359" i="24"/>
  <c r="F1359" i="24"/>
  <c r="E1359" i="24"/>
  <c r="D1359" i="24"/>
  <c r="I1358" i="24"/>
  <c r="H1358" i="24"/>
  <c r="G1358" i="24"/>
  <c r="F1358" i="24"/>
  <c r="E1358" i="24"/>
  <c r="D1358" i="24"/>
  <c r="I1357" i="24"/>
  <c r="H1357" i="24"/>
  <c r="G1357" i="24"/>
  <c r="F1357" i="24"/>
  <c r="E1357" i="24"/>
  <c r="D1357" i="24"/>
  <c r="I1356" i="24"/>
  <c r="H1356" i="24"/>
  <c r="G1356" i="24"/>
  <c r="F1356" i="24"/>
  <c r="E1356" i="24"/>
  <c r="D1356" i="24"/>
  <c r="I1355" i="24"/>
  <c r="H1355" i="24"/>
  <c r="G1355" i="24"/>
  <c r="F1355" i="24"/>
  <c r="E1355" i="24"/>
  <c r="D1355" i="24"/>
  <c r="I1354" i="24"/>
  <c r="H1354" i="24"/>
  <c r="G1354" i="24"/>
  <c r="F1354" i="24"/>
  <c r="E1354" i="24"/>
  <c r="D1354" i="24"/>
  <c r="I1353" i="24"/>
  <c r="H1353" i="24"/>
  <c r="G1353" i="24"/>
  <c r="F1353" i="24"/>
  <c r="E1353" i="24"/>
  <c r="D1353" i="24"/>
  <c r="I1352" i="24"/>
  <c r="H1352" i="24"/>
  <c r="G1352" i="24"/>
  <c r="F1352" i="24"/>
  <c r="E1352" i="24"/>
  <c r="D1352" i="24"/>
  <c r="I1351" i="24"/>
  <c r="H1351" i="24"/>
  <c r="G1351" i="24"/>
  <c r="F1351" i="24"/>
  <c r="E1351" i="24"/>
  <c r="D1351" i="24"/>
  <c r="I1350" i="24"/>
  <c r="H1350" i="24"/>
  <c r="G1350" i="24"/>
  <c r="F1350" i="24"/>
  <c r="E1350" i="24"/>
  <c r="D1350" i="24"/>
  <c r="I1349" i="24"/>
  <c r="H1349" i="24"/>
  <c r="G1349" i="24"/>
  <c r="F1349" i="24"/>
  <c r="E1349" i="24"/>
  <c r="D1349" i="24"/>
  <c r="I1348" i="24"/>
  <c r="H1348" i="24"/>
  <c r="G1348" i="24"/>
  <c r="F1348" i="24"/>
  <c r="E1348" i="24"/>
  <c r="D1348" i="24"/>
  <c r="I1347" i="24"/>
  <c r="H1347" i="24"/>
  <c r="G1347" i="24"/>
  <c r="F1347" i="24"/>
  <c r="E1347" i="24"/>
  <c r="D1347" i="24"/>
  <c r="I1346" i="24"/>
  <c r="H1346" i="24"/>
  <c r="G1346" i="24"/>
  <c r="F1346" i="24"/>
  <c r="E1346" i="24"/>
  <c r="D1346" i="24"/>
  <c r="I1345" i="24"/>
  <c r="H1345" i="24"/>
  <c r="G1345" i="24"/>
  <c r="F1345" i="24"/>
  <c r="E1345" i="24"/>
  <c r="D1345" i="24"/>
  <c r="I1344" i="24"/>
  <c r="H1344" i="24"/>
  <c r="G1344" i="24"/>
  <c r="F1344" i="24"/>
  <c r="E1344" i="24"/>
  <c r="D1344" i="24"/>
  <c r="I1343" i="24"/>
  <c r="H1343" i="24"/>
  <c r="G1343" i="24"/>
  <c r="F1343" i="24"/>
  <c r="E1343" i="24"/>
  <c r="D1343" i="24"/>
  <c r="I1342" i="24"/>
  <c r="H1342" i="24"/>
  <c r="G1342" i="24"/>
  <c r="F1342" i="24"/>
  <c r="E1342" i="24"/>
  <c r="D1342" i="24"/>
  <c r="I1341" i="24"/>
  <c r="H1341" i="24"/>
  <c r="G1341" i="24"/>
  <c r="F1341" i="24"/>
  <c r="E1341" i="24"/>
  <c r="D1341" i="24"/>
  <c r="I1340" i="24"/>
  <c r="H1340" i="24"/>
  <c r="G1340" i="24"/>
  <c r="F1340" i="24"/>
  <c r="E1340" i="24"/>
  <c r="D1340" i="24"/>
  <c r="I1339" i="24"/>
  <c r="H1339" i="24"/>
  <c r="G1339" i="24"/>
  <c r="F1339" i="24"/>
  <c r="E1339" i="24"/>
  <c r="D1339" i="24"/>
  <c r="I1338" i="24"/>
  <c r="H1338" i="24"/>
  <c r="G1338" i="24"/>
  <c r="F1338" i="24"/>
  <c r="E1338" i="24"/>
  <c r="D1338" i="24"/>
  <c r="I1337" i="24"/>
  <c r="H1337" i="24"/>
  <c r="G1337" i="24"/>
  <c r="F1337" i="24"/>
  <c r="E1337" i="24"/>
  <c r="D1337" i="24"/>
  <c r="I1336" i="24"/>
  <c r="H1336" i="24"/>
  <c r="G1336" i="24"/>
  <c r="F1336" i="24"/>
  <c r="E1336" i="24"/>
  <c r="D1336" i="24"/>
  <c r="I1335" i="24"/>
  <c r="H1335" i="24"/>
  <c r="G1335" i="24"/>
  <c r="F1335" i="24"/>
  <c r="E1335" i="24"/>
  <c r="D1335" i="24"/>
  <c r="I1334" i="24"/>
  <c r="H1334" i="24"/>
  <c r="G1334" i="24"/>
  <c r="F1334" i="24"/>
  <c r="E1334" i="24"/>
  <c r="D1334" i="24"/>
  <c r="I1333" i="24"/>
  <c r="H1333" i="24"/>
  <c r="G1333" i="24"/>
  <c r="F1333" i="24"/>
  <c r="E1333" i="24"/>
  <c r="D1333" i="24"/>
  <c r="I1332" i="24"/>
  <c r="H1332" i="24"/>
  <c r="G1332" i="24"/>
  <c r="F1332" i="24"/>
  <c r="E1332" i="24"/>
  <c r="D1332" i="24"/>
  <c r="I1331" i="24"/>
  <c r="H1331" i="24"/>
  <c r="G1331" i="24"/>
  <c r="F1331" i="24"/>
  <c r="E1331" i="24"/>
  <c r="D1331" i="24"/>
  <c r="I1330" i="24"/>
  <c r="H1330" i="24"/>
  <c r="G1330" i="24"/>
  <c r="F1330" i="24"/>
  <c r="E1330" i="24"/>
  <c r="D1330" i="24"/>
  <c r="I1329" i="24"/>
  <c r="H1329" i="24"/>
  <c r="G1329" i="24"/>
  <c r="F1329" i="24"/>
  <c r="E1329" i="24"/>
  <c r="D1329" i="24"/>
  <c r="I1328" i="24"/>
  <c r="H1328" i="24"/>
  <c r="G1328" i="24"/>
  <c r="F1328" i="24"/>
  <c r="E1328" i="24"/>
  <c r="D1328" i="24"/>
  <c r="I1327" i="24"/>
  <c r="H1327" i="24"/>
  <c r="G1327" i="24"/>
  <c r="F1327" i="24"/>
  <c r="E1327" i="24"/>
  <c r="D1327" i="24"/>
  <c r="I1326" i="24"/>
  <c r="H1326" i="24"/>
  <c r="G1326" i="24"/>
  <c r="F1326" i="24"/>
  <c r="E1326" i="24"/>
  <c r="D1326" i="24"/>
  <c r="I1325" i="24"/>
  <c r="H1325" i="24"/>
  <c r="G1325" i="24"/>
  <c r="F1325" i="24"/>
  <c r="E1325" i="24"/>
  <c r="D1325" i="24"/>
  <c r="I1324" i="24"/>
  <c r="H1324" i="24"/>
  <c r="G1324" i="24"/>
  <c r="F1324" i="24"/>
  <c r="E1324" i="24"/>
  <c r="D1324" i="24"/>
  <c r="I1323" i="24"/>
  <c r="H1323" i="24"/>
  <c r="G1323" i="24"/>
  <c r="F1323" i="24"/>
  <c r="E1323" i="24"/>
  <c r="D1323" i="24"/>
  <c r="I1322" i="24"/>
  <c r="H1322" i="24"/>
  <c r="G1322" i="24"/>
  <c r="F1322" i="24"/>
  <c r="E1322" i="24"/>
  <c r="D1322" i="24"/>
  <c r="I1321" i="24"/>
  <c r="H1321" i="24"/>
  <c r="G1321" i="24"/>
  <c r="F1321" i="24"/>
  <c r="E1321" i="24"/>
  <c r="D1321" i="24"/>
  <c r="I1320" i="24"/>
  <c r="H1320" i="24"/>
  <c r="G1320" i="24"/>
  <c r="F1320" i="24"/>
  <c r="E1320" i="24"/>
  <c r="D1320" i="24"/>
  <c r="I1319" i="24"/>
  <c r="H1319" i="24"/>
  <c r="G1319" i="24"/>
  <c r="F1319" i="24"/>
  <c r="E1319" i="24"/>
  <c r="D1319" i="24"/>
  <c r="I1318" i="24"/>
  <c r="H1318" i="24"/>
  <c r="G1318" i="24"/>
  <c r="F1318" i="24"/>
  <c r="E1318" i="24"/>
  <c r="D1318" i="24"/>
  <c r="I1317" i="24"/>
  <c r="H1317" i="24"/>
  <c r="G1317" i="24"/>
  <c r="F1317" i="24"/>
  <c r="E1317" i="24"/>
  <c r="D1317" i="24"/>
  <c r="I1316" i="24"/>
  <c r="H1316" i="24"/>
  <c r="G1316" i="24"/>
  <c r="F1316" i="24"/>
  <c r="E1316" i="24"/>
  <c r="D1316" i="24"/>
  <c r="I1315" i="24"/>
  <c r="H1315" i="24"/>
  <c r="G1315" i="24"/>
  <c r="F1315" i="24"/>
  <c r="E1315" i="24"/>
  <c r="D1315" i="24"/>
  <c r="I1314" i="24"/>
  <c r="H1314" i="24"/>
  <c r="G1314" i="24"/>
  <c r="F1314" i="24"/>
  <c r="E1314" i="24"/>
  <c r="D1314" i="24"/>
  <c r="I1313" i="24"/>
  <c r="H1313" i="24"/>
  <c r="G1313" i="24"/>
  <c r="F1313" i="24"/>
  <c r="E1313" i="24"/>
  <c r="D1313" i="24"/>
  <c r="I1312" i="24"/>
  <c r="H1312" i="24"/>
  <c r="G1312" i="24"/>
  <c r="F1312" i="24"/>
  <c r="E1312" i="24"/>
  <c r="D1312" i="24"/>
  <c r="I1311" i="24"/>
  <c r="H1311" i="24"/>
  <c r="G1311" i="24"/>
  <c r="F1311" i="24"/>
  <c r="E1311" i="24"/>
  <c r="D1311" i="24"/>
  <c r="I1310" i="24"/>
  <c r="H1310" i="24"/>
  <c r="G1310" i="24"/>
  <c r="F1310" i="24"/>
  <c r="E1310" i="24"/>
  <c r="D1310" i="24"/>
  <c r="I1309" i="24"/>
  <c r="H1309" i="24"/>
  <c r="G1309" i="24"/>
  <c r="F1309" i="24"/>
  <c r="E1309" i="24"/>
  <c r="D1309" i="24"/>
  <c r="I1308" i="24"/>
  <c r="H1308" i="24"/>
  <c r="G1308" i="24"/>
  <c r="F1308" i="24"/>
  <c r="E1308" i="24"/>
  <c r="D1308" i="24"/>
  <c r="I1307" i="24"/>
  <c r="H1307" i="24"/>
  <c r="G1307" i="24"/>
  <c r="F1307" i="24"/>
  <c r="E1307" i="24"/>
  <c r="D1307" i="24"/>
  <c r="I1306" i="24"/>
  <c r="H1306" i="24"/>
  <c r="G1306" i="24"/>
  <c r="F1306" i="24"/>
  <c r="E1306" i="24"/>
  <c r="D1306" i="24"/>
  <c r="I1305" i="24"/>
  <c r="H1305" i="24"/>
  <c r="G1305" i="24"/>
  <c r="F1305" i="24"/>
  <c r="E1305" i="24"/>
  <c r="D1305" i="24"/>
  <c r="I1304" i="24"/>
  <c r="H1304" i="24"/>
  <c r="G1304" i="24"/>
  <c r="F1304" i="24"/>
  <c r="E1304" i="24"/>
  <c r="D1304" i="24"/>
  <c r="I1303" i="24"/>
  <c r="H1303" i="24"/>
  <c r="G1303" i="24"/>
  <c r="F1303" i="24"/>
  <c r="E1303" i="24"/>
  <c r="D1303" i="24"/>
  <c r="I1302" i="24"/>
  <c r="H1302" i="24"/>
  <c r="G1302" i="24"/>
  <c r="F1302" i="24"/>
  <c r="E1302" i="24"/>
  <c r="D1302" i="24"/>
  <c r="I1301" i="24"/>
  <c r="H1301" i="24"/>
  <c r="G1301" i="24"/>
  <c r="F1301" i="24"/>
  <c r="E1301" i="24"/>
  <c r="D1301" i="24"/>
  <c r="I1300" i="24"/>
  <c r="H1300" i="24"/>
  <c r="G1300" i="24"/>
  <c r="F1300" i="24"/>
  <c r="E1300" i="24"/>
  <c r="D1300" i="24"/>
  <c r="I1299" i="24"/>
  <c r="H1299" i="24"/>
  <c r="G1299" i="24"/>
  <c r="F1299" i="24"/>
  <c r="E1299" i="24"/>
  <c r="D1299" i="24"/>
  <c r="I1298" i="24"/>
  <c r="H1298" i="24"/>
  <c r="G1298" i="24"/>
  <c r="F1298" i="24"/>
  <c r="E1298" i="24"/>
  <c r="D1298" i="24"/>
  <c r="I1297" i="24"/>
  <c r="H1297" i="24"/>
  <c r="G1297" i="24"/>
  <c r="F1297" i="24"/>
  <c r="E1297" i="24"/>
  <c r="D1297" i="24"/>
  <c r="I1296" i="24"/>
  <c r="H1296" i="24"/>
  <c r="G1296" i="24"/>
  <c r="F1296" i="24"/>
  <c r="E1296" i="24"/>
  <c r="D1296" i="24"/>
  <c r="I1295" i="24"/>
  <c r="H1295" i="24"/>
  <c r="G1295" i="24"/>
  <c r="F1295" i="24"/>
  <c r="E1295" i="24"/>
  <c r="D1295" i="24"/>
  <c r="I1294" i="24"/>
  <c r="H1294" i="24"/>
  <c r="G1294" i="24"/>
  <c r="F1294" i="24"/>
  <c r="E1294" i="24"/>
  <c r="D1294" i="24"/>
  <c r="I1293" i="24"/>
  <c r="H1293" i="24"/>
  <c r="G1293" i="24"/>
  <c r="F1293" i="24"/>
  <c r="E1293" i="24"/>
  <c r="D1293" i="24"/>
  <c r="I1292" i="24"/>
  <c r="H1292" i="24"/>
  <c r="G1292" i="24"/>
  <c r="F1292" i="24"/>
  <c r="E1292" i="24"/>
  <c r="D1292" i="24"/>
  <c r="I1291" i="24"/>
  <c r="H1291" i="24"/>
  <c r="G1291" i="24"/>
  <c r="F1291" i="24"/>
  <c r="E1291" i="24"/>
  <c r="D1291" i="24"/>
  <c r="I1290" i="24"/>
  <c r="H1290" i="24"/>
  <c r="G1290" i="24"/>
  <c r="F1290" i="24"/>
  <c r="E1290" i="24"/>
  <c r="D1290" i="24"/>
  <c r="I1289" i="24"/>
  <c r="H1289" i="24"/>
  <c r="G1289" i="24"/>
  <c r="F1289" i="24"/>
  <c r="E1289" i="24"/>
  <c r="D1289" i="24"/>
  <c r="I1288" i="24"/>
  <c r="H1288" i="24"/>
  <c r="G1288" i="24"/>
  <c r="F1288" i="24"/>
  <c r="E1288" i="24"/>
  <c r="D1288" i="24"/>
  <c r="I1287" i="24"/>
  <c r="H1287" i="24"/>
  <c r="G1287" i="24"/>
  <c r="F1287" i="24"/>
  <c r="E1287" i="24"/>
  <c r="D1287" i="24"/>
  <c r="I1286" i="24"/>
  <c r="H1286" i="24"/>
  <c r="G1286" i="24"/>
  <c r="F1286" i="24"/>
  <c r="E1286" i="24"/>
  <c r="D1286" i="24"/>
  <c r="I1285" i="24"/>
  <c r="H1285" i="24"/>
  <c r="G1285" i="24"/>
  <c r="F1285" i="24"/>
  <c r="E1285" i="24"/>
  <c r="D1285" i="24"/>
  <c r="I1284" i="24"/>
  <c r="H1284" i="24"/>
  <c r="G1284" i="24"/>
  <c r="F1284" i="24"/>
  <c r="E1284" i="24"/>
  <c r="D1284" i="24"/>
  <c r="I1283" i="24"/>
  <c r="H1283" i="24"/>
  <c r="G1283" i="24"/>
  <c r="F1283" i="24"/>
  <c r="E1283" i="24"/>
  <c r="D1283" i="24"/>
  <c r="I1282" i="24"/>
  <c r="H1282" i="24"/>
  <c r="G1282" i="24"/>
  <c r="F1282" i="24"/>
  <c r="E1282" i="24"/>
  <c r="D1282" i="24"/>
  <c r="I1281" i="24"/>
  <c r="H1281" i="24"/>
  <c r="G1281" i="24"/>
  <c r="F1281" i="24"/>
  <c r="E1281" i="24"/>
  <c r="D1281" i="24"/>
  <c r="I1280" i="24"/>
  <c r="H1280" i="24"/>
  <c r="G1280" i="24"/>
  <c r="F1280" i="24"/>
  <c r="E1280" i="24"/>
  <c r="D1280" i="24"/>
  <c r="I1279" i="24"/>
  <c r="H1279" i="24"/>
  <c r="G1279" i="24"/>
  <c r="F1279" i="24"/>
  <c r="E1279" i="24"/>
  <c r="D1279" i="24"/>
  <c r="I1278" i="24"/>
  <c r="H1278" i="24"/>
  <c r="G1278" i="24"/>
  <c r="F1278" i="24"/>
  <c r="E1278" i="24"/>
  <c r="D1278" i="24"/>
  <c r="I1277" i="24"/>
  <c r="H1277" i="24"/>
  <c r="G1277" i="24"/>
  <c r="F1277" i="24"/>
  <c r="E1277" i="24"/>
  <c r="D1277" i="24"/>
  <c r="I1276" i="24"/>
  <c r="H1276" i="24"/>
  <c r="G1276" i="24"/>
  <c r="F1276" i="24"/>
  <c r="E1276" i="24"/>
  <c r="D1276" i="24"/>
  <c r="I1275" i="24"/>
  <c r="H1275" i="24"/>
  <c r="G1275" i="24"/>
  <c r="F1275" i="24"/>
  <c r="E1275" i="24"/>
  <c r="D1275" i="24"/>
  <c r="I1274" i="24"/>
  <c r="H1274" i="24"/>
  <c r="G1274" i="24"/>
  <c r="F1274" i="24"/>
  <c r="E1274" i="24"/>
  <c r="D1274" i="24"/>
  <c r="I1273" i="24"/>
  <c r="H1273" i="24"/>
  <c r="G1273" i="24"/>
  <c r="F1273" i="24"/>
  <c r="E1273" i="24"/>
  <c r="D1273" i="24"/>
  <c r="I1272" i="24"/>
  <c r="H1272" i="24"/>
  <c r="G1272" i="24"/>
  <c r="F1272" i="24"/>
  <c r="E1272" i="24"/>
  <c r="D1272" i="24"/>
  <c r="I1271" i="24"/>
  <c r="H1271" i="24"/>
  <c r="G1271" i="24"/>
  <c r="F1271" i="24"/>
  <c r="E1271" i="24"/>
  <c r="D1271" i="24"/>
  <c r="I1270" i="24"/>
  <c r="H1270" i="24"/>
  <c r="G1270" i="24"/>
  <c r="F1270" i="24"/>
  <c r="E1270" i="24"/>
  <c r="D1270" i="24"/>
  <c r="I1269" i="24"/>
  <c r="H1269" i="24"/>
  <c r="G1269" i="24"/>
  <c r="F1269" i="24"/>
  <c r="E1269" i="24"/>
  <c r="D1269" i="24"/>
  <c r="I1268" i="24"/>
  <c r="H1268" i="24"/>
  <c r="G1268" i="24"/>
  <c r="F1268" i="24"/>
  <c r="E1268" i="24"/>
  <c r="D1268" i="24"/>
  <c r="I1267" i="24"/>
  <c r="H1267" i="24"/>
  <c r="G1267" i="24"/>
  <c r="F1267" i="24"/>
  <c r="E1267" i="24"/>
  <c r="D1267" i="24"/>
  <c r="I1266" i="24"/>
  <c r="H1266" i="24"/>
  <c r="G1266" i="24"/>
  <c r="F1266" i="24"/>
  <c r="E1266" i="24"/>
  <c r="D1266" i="24"/>
  <c r="I1265" i="24"/>
  <c r="H1265" i="24"/>
  <c r="G1265" i="24"/>
  <c r="F1265" i="24"/>
  <c r="E1265" i="24"/>
  <c r="D1265" i="24"/>
  <c r="I1264" i="24"/>
  <c r="H1264" i="24"/>
  <c r="G1264" i="24"/>
  <c r="F1264" i="24"/>
  <c r="E1264" i="24"/>
  <c r="D1264" i="24"/>
  <c r="I1263" i="24"/>
  <c r="H1263" i="24"/>
  <c r="G1263" i="24"/>
  <c r="F1263" i="24"/>
  <c r="E1263" i="24"/>
  <c r="D1263" i="24"/>
  <c r="I1262" i="24"/>
  <c r="H1262" i="24"/>
  <c r="G1262" i="24"/>
  <c r="F1262" i="24"/>
  <c r="E1262" i="24"/>
  <c r="D1262" i="24"/>
  <c r="I1261" i="24"/>
  <c r="H1261" i="24"/>
  <c r="G1261" i="24"/>
  <c r="F1261" i="24"/>
  <c r="E1261" i="24"/>
  <c r="D1261" i="24"/>
  <c r="I1260" i="24"/>
  <c r="H1260" i="24"/>
  <c r="G1260" i="24"/>
  <c r="F1260" i="24"/>
  <c r="E1260" i="24"/>
  <c r="D1260" i="24"/>
  <c r="I1259" i="24"/>
  <c r="H1259" i="24"/>
  <c r="G1259" i="24"/>
  <c r="F1259" i="24"/>
  <c r="E1259" i="24"/>
  <c r="D1259" i="24"/>
  <c r="I1258" i="24"/>
  <c r="H1258" i="24"/>
  <c r="G1258" i="24"/>
  <c r="F1258" i="24"/>
  <c r="E1258" i="24"/>
  <c r="D1258" i="24"/>
  <c r="I1257" i="24"/>
  <c r="H1257" i="24"/>
  <c r="G1257" i="24"/>
  <c r="F1257" i="24"/>
  <c r="E1257" i="24"/>
  <c r="D1257" i="24"/>
  <c r="I1256" i="24"/>
  <c r="H1256" i="24"/>
  <c r="G1256" i="24"/>
  <c r="F1256" i="24"/>
  <c r="E1256" i="24"/>
  <c r="D1256" i="24"/>
  <c r="I1255" i="24"/>
  <c r="H1255" i="24"/>
  <c r="G1255" i="24"/>
  <c r="F1255" i="24"/>
  <c r="E1255" i="24"/>
  <c r="D1255" i="24"/>
  <c r="I1254" i="24"/>
  <c r="H1254" i="24"/>
  <c r="G1254" i="24"/>
  <c r="F1254" i="24"/>
  <c r="E1254" i="24"/>
  <c r="D1254" i="24"/>
  <c r="I1253" i="24"/>
  <c r="H1253" i="24"/>
  <c r="G1253" i="24"/>
  <c r="F1253" i="24"/>
  <c r="E1253" i="24"/>
  <c r="D1253" i="24"/>
  <c r="I1252" i="24"/>
  <c r="H1252" i="24"/>
  <c r="G1252" i="24"/>
  <c r="F1252" i="24"/>
  <c r="E1252" i="24"/>
  <c r="D1252" i="24"/>
  <c r="I1251" i="24"/>
  <c r="H1251" i="24"/>
  <c r="G1251" i="24"/>
  <c r="F1251" i="24"/>
  <c r="E1251" i="24"/>
  <c r="D1251" i="24"/>
  <c r="I1250" i="24"/>
  <c r="H1250" i="24"/>
  <c r="G1250" i="24"/>
  <c r="F1250" i="24"/>
  <c r="E1250" i="24"/>
  <c r="D1250" i="24"/>
  <c r="I1249" i="24"/>
  <c r="H1249" i="24"/>
  <c r="G1249" i="24"/>
  <c r="F1249" i="24"/>
  <c r="E1249" i="24"/>
  <c r="D1249" i="24"/>
  <c r="I1248" i="24"/>
  <c r="H1248" i="24"/>
  <c r="G1248" i="24"/>
  <c r="F1248" i="24"/>
  <c r="E1248" i="24"/>
  <c r="D1248" i="24"/>
  <c r="I1247" i="24"/>
  <c r="H1247" i="24"/>
  <c r="G1247" i="24"/>
  <c r="F1247" i="24"/>
  <c r="E1247" i="24"/>
  <c r="D1247" i="24"/>
  <c r="I1246" i="24"/>
  <c r="H1246" i="24"/>
  <c r="G1246" i="24"/>
  <c r="F1246" i="24"/>
  <c r="E1246" i="24"/>
  <c r="D1246" i="24"/>
  <c r="I1245" i="24"/>
  <c r="H1245" i="24"/>
  <c r="G1245" i="24"/>
  <c r="F1245" i="24"/>
  <c r="E1245" i="24"/>
  <c r="D1245" i="24"/>
  <c r="I1244" i="24"/>
  <c r="H1244" i="24"/>
  <c r="G1244" i="24"/>
  <c r="F1244" i="24"/>
  <c r="E1244" i="24"/>
  <c r="D1244" i="24"/>
  <c r="I1243" i="24"/>
  <c r="H1243" i="24"/>
  <c r="G1243" i="24"/>
  <c r="F1243" i="24"/>
  <c r="E1243" i="24"/>
  <c r="D1243" i="24"/>
  <c r="I1242" i="24"/>
  <c r="H1242" i="24"/>
  <c r="G1242" i="24"/>
  <c r="F1242" i="24"/>
  <c r="E1242" i="24"/>
  <c r="D1242" i="24"/>
  <c r="I1241" i="24"/>
  <c r="H1241" i="24"/>
  <c r="G1241" i="24"/>
  <c r="F1241" i="24"/>
  <c r="E1241" i="24"/>
  <c r="D1241" i="24"/>
  <c r="I1240" i="24"/>
  <c r="H1240" i="24"/>
  <c r="G1240" i="24"/>
  <c r="F1240" i="24"/>
  <c r="E1240" i="24"/>
  <c r="D1240" i="24"/>
  <c r="I1239" i="24"/>
  <c r="H1239" i="24"/>
  <c r="G1239" i="24"/>
  <c r="F1239" i="24"/>
  <c r="E1239" i="24"/>
  <c r="D1239" i="24"/>
  <c r="I1238" i="24"/>
  <c r="H1238" i="24"/>
  <c r="G1238" i="24"/>
  <c r="F1238" i="24"/>
  <c r="E1238" i="24"/>
  <c r="D1238" i="24"/>
  <c r="I1237" i="24"/>
  <c r="H1237" i="24"/>
  <c r="G1237" i="24"/>
  <c r="F1237" i="24"/>
  <c r="E1237" i="24"/>
  <c r="D1237" i="24"/>
  <c r="I1236" i="24"/>
  <c r="H1236" i="24"/>
  <c r="G1236" i="24"/>
  <c r="F1236" i="24"/>
  <c r="E1236" i="24"/>
  <c r="D1236" i="24"/>
  <c r="I1235" i="24"/>
  <c r="H1235" i="24"/>
  <c r="G1235" i="24"/>
  <c r="F1235" i="24"/>
  <c r="E1235" i="24"/>
  <c r="D1235" i="24"/>
  <c r="I1234" i="24"/>
  <c r="H1234" i="24"/>
  <c r="G1234" i="24"/>
  <c r="F1234" i="24"/>
  <c r="E1234" i="24"/>
  <c r="D1234" i="24"/>
  <c r="I1233" i="24"/>
  <c r="H1233" i="24"/>
  <c r="G1233" i="24"/>
  <c r="F1233" i="24"/>
  <c r="E1233" i="24"/>
  <c r="D1233" i="24"/>
  <c r="I1232" i="24"/>
  <c r="H1232" i="24"/>
  <c r="G1232" i="24"/>
  <c r="F1232" i="24"/>
  <c r="E1232" i="24"/>
  <c r="D1232" i="24"/>
  <c r="I1231" i="24"/>
  <c r="H1231" i="24"/>
  <c r="G1231" i="24"/>
  <c r="F1231" i="24"/>
  <c r="E1231" i="24"/>
  <c r="D1231" i="24"/>
  <c r="I1230" i="24"/>
  <c r="H1230" i="24"/>
  <c r="G1230" i="24"/>
  <c r="F1230" i="24"/>
  <c r="E1230" i="24"/>
  <c r="D1230" i="24"/>
  <c r="I1229" i="24"/>
  <c r="H1229" i="24"/>
  <c r="G1229" i="24"/>
  <c r="F1229" i="24"/>
  <c r="E1229" i="24"/>
  <c r="D1229" i="24"/>
  <c r="I1228" i="24"/>
  <c r="H1228" i="24"/>
  <c r="G1228" i="24"/>
  <c r="F1228" i="24"/>
  <c r="E1228" i="24"/>
  <c r="D1228" i="24"/>
  <c r="I1227" i="24"/>
  <c r="H1227" i="24"/>
  <c r="G1227" i="24"/>
  <c r="F1227" i="24"/>
  <c r="E1227" i="24"/>
  <c r="D1227" i="24"/>
  <c r="I1226" i="24"/>
  <c r="H1226" i="24"/>
  <c r="G1226" i="24"/>
  <c r="F1226" i="24"/>
  <c r="E1226" i="24"/>
  <c r="D1226" i="24"/>
  <c r="I1225" i="24"/>
  <c r="H1225" i="24"/>
  <c r="G1225" i="24"/>
  <c r="F1225" i="24"/>
  <c r="E1225" i="24"/>
  <c r="D1225" i="24"/>
  <c r="I1224" i="24"/>
  <c r="H1224" i="24"/>
  <c r="G1224" i="24"/>
  <c r="F1224" i="24"/>
  <c r="E1224" i="24"/>
  <c r="D1224" i="24"/>
  <c r="I1223" i="24"/>
  <c r="H1223" i="24"/>
  <c r="G1223" i="24"/>
  <c r="F1223" i="24"/>
  <c r="E1223" i="24"/>
  <c r="D1223" i="24"/>
  <c r="I1222" i="24"/>
  <c r="H1222" i="24"/>
  <c r="G1222" i="24"/>
  <c r="F1222" i="24"/>
  <c r="E1222" i="24"/>
  <c r="D1222" i="24"/>
  <c r="I1221" i="24"/>
  <c r="H1221" i="24"/>
  <c r="G1221" i="24"/>
  <c r="F1221" i="24"/>
  <c r="E1221" i="24"/>
  <c r="D1221" i="24"/>
  <c r="I1220" i="24"/>
  <c r="H1220" i="24"/>
  <c r="G1220" i="24"/>
  <c r="F1220" i="24"/>
  <c r="E1220" i="24"/>
  <c r="D1220" i="24"/>
  <c r="I1219" i="24"/>
  <c r="H1219" i="24"/>
  <c r="G1219" i="24"/>
  <c r="F1219" i="24"/>
  <c r="E1219" i="24"/>
  <c r="D1219" i="24"/>
  <c r="I1218" i="24"/>
  <c r="H1218" i="24"/>
  <c r="G1218" i="24"/>
  <c r="F1218" i="24"/>
  <c r="E1218" i="24"/>
  <c r="D1218" i="24"/>
  <c r="I1217" i="24"/>
  <c r="H1217" i="24"/>
  <c r="G1217" i="24"/>
  <c r="F1217" i="24"/>
  <c r="E1217" i="24"/>
  <c r="D1217" i="24"/>
  <c r="I1216" i="24"/>
  <c r="H1216" i="24"/>
  <c r="G1216" i="24"/>
  <c r="F1216" i="24"/>
  <c r="E1216" i="24"/>
  <c r="D1216" i="24"/>
  <c r="I1215" i="24"/>
  <c r="H1215" i="24"/>
  <c r="G1215" i="24"/>
  <c r="F1215" i="24"/>
  <c r="E1215" i="24"/>
  <c r="D1215" i="24"/>
  <c r="I1214" i="24"/>
  <c r="H1214" i="24"/>
  <c r="G1214" i="24"/>
  <c r="F1214" i="24"/>
  <c r="E1214" i="24"/>
  <c r="D1214" i="24"/>
  <c r="I1213" i="24"/>
  <c r="H1213" i="24"/>
  <c r="G1213" i="24"/>
  <c r="F1213" i="24"/>
  <c r="E1213" i="24"/>
  <c r="D1213" i="24"/>
  <c r="I1212" i="24"/>
  <c r="H1212" i="24"/>
  <c r="G1212" i="24"/>
  <c r="F1212" i="24"/>
  <c r="E1212" i="24"/>
  <c r="D1212" i="24"/>
  <c r="I1211" i="24"/>
  <c r="H1211" i="24"/>
  <c r="G1211" i="24"/>
  <c r="F1211" i="24"/>
  <c r="E1211" i="24"/>
  <c r="D1211" i="24"/>
  <c r="I1210" i="24"/>
  <c r="H1210" i="24"/>
  <c r="G1210" i="24"/>
  <c r="F1210" i="24"/>
  <c r="E1210" i="24"/>
  <c r="D1210" i="24"/>
  <c r="I1209" i="24"/>
  <c r="H1209" i="24"/>
  <c r="G1209" i="24"/>
  <c r="F1209" i="24"/>
  <c r="E1209" i="24"/>
  <c r="D1209" i="24"/>
  <c r="I1208" i="24"/>
  <c r="H1208" i="24"/>
  <c r="G1208" i="24"/>
  <c r="F1208" i="24"/>
  <c r="E1208" i="24"/>
  <c r="D1208" i="24"/>
  <c r="I1207" i="24"/>
  <c r="H1207" i="24"/>
  <c r="G1207" i="24"/>
  <c r="F1207" i="24"/>
  <c r="E1207" i="24"/>
  <c r="D1207" i="24"/>
  <c r="I1206" i="24"/>
  <c r="H1206" i="24"/>
  <c r="G1206" i="24"/>
  <c r="F1206" i="24"/>
  <c r="E1206" i="24"/>
  <c r="D1206" i="24"/>
  <c r="I1205" i="24"/>
  <c r="H1205" i="24"/>
  <c r="G1205" i="24"/>
  <c r="F1205" i="24"/>
  <c r="E1205" i="24"/>
  <c r="D1205" i="24"/>
  <c r="I1204" i="24"/>
  <c r="H1204" i="24"/>
  <c r="G1204" i="24"/>
  <c r="F1204" i="24"/>
  <c r="E1204" i="24"/>
  <c r="D1204" i="24"/>
  <c r="I1203" i="24"/>
  <c r="H1203" i="24"/>
  <c r="G1203" i="24"/>
  <c r="F1203" i="24"/>
  <c r="E1203" i="24"/>
  <c r="D1203" i="24"/>
  <c r="I1202" i="24"/>
  <c r="H1202" i="24"/>
  <c r="G1202" i="24"/>
  <c r="F1202" i="24"/>
  <c r="E1202" i="24"/>
  <c r="D1202" i="24"/>
  <c r="I1201" i="24"/>
  <c r="H1201" i="24"/>
  <c r="G1201" i="24"/>
  <c r="F1201" i="24"/>
  <c r="E1201" i="24"/>
  <c r="D1201" i="24"/>
  <c r="I1200" i="24"/>
  <c r="H1200" i="24"/>
  <c r="G1200" i="24"/>
  <c r="F1200" i="24"/>
  <c r="E1200" i="24"/>
  <c r="D1200" i="24"/>
  <c r="I1199" i="24"/>
  <c r="H1199" i="24"/>
  <c r="G1199" i="24"/>
  <c r="F1199" i="24"/>
  <c r="E1199" i="24"/>
  <c r="D1199" i="24"/>
  <c r="I1198" i="24"/>
  <c r="H1198" i="24"/>
  <c r="G1198" i="24"/>
  <c r="F1198" i="24"/>
  <c r="E1198" i="24"/>
  <c r="D1198" i="24"/>
  <c r="I1197" i="24"/>
  <c r="H1197" i="24"/>
  <c r="G1197" i="24"/>
  <c r="F1197" i="24"/>
  <c r="E1197" i="24"/>
  <c r="D1197" i="24"/>
  <c r="I1196" i="24"/>
  <c r="H1196" i="24"/>
  <c r="G1196" i="24"/>
  <c r="F1196" i="24"/>
  <c r="E1196" i="24"/>
  <c r="D1196" i="24"/>
  <c r="I1195" i="24"/>
  <c r="H1195" i="24"/>
  <c r="G1195" i="24"/>
  <c r="F1195" i="24"/>
  <c r="E1195" i="24"/>
  <c r="D1195" i="24"/>
  <c r="I1194" i="24"/>
  <c r="H1194" i="24"/>
  <c r="G1194" i="24"/>
  <c r="F1194" i="24"/>
  <c r="E1194" i="24"/>
  <c r="D1194" i="24"/>
  <c r="I1193" i="24"/>
  <c r="H1193" i="24"/>
  <c r="G1193" i="24"/>
  <c r="F1193" i="24"/>
  <c r="E1193" i="24"/>
  <c r="D1193" i="24"/>
  <c r="I1192" i="24"/>
  <c r="H1192" i="24"/>
  <c r="G1192" i="24"/>
  <c r="F1192" i="24"/>
  <c r="E1192" i="24"/>
  <c r="D1192" i="24"/>
  <c r="I1191" i="24"/>
  <c r="H1191" i="24"/>
  <c r="G1191" i="24"/>
  <c r="F1191" i="24"/>
  <c r="E1191" i="24"/>
  <c r="D1191" i="24"/>
  <c r="I1190" i="24"/>
  <c r="H1190" i="24"/>
  <c r="G1190" i="24"/>
  <c r="F1190" i="24"/>
  <c r="E1190" i="24"/>
  <c r="D1190" i="24"/>
  <c r="I1189" i="24"/>
  <c r="H1189" i="24"/>
  <c r="G1189" i="24"/>
  <c r="F1189" i="24"/>
  <c r="E1189" i="24"/>
  <c r="D1189" i="24"/>
  <c r="I1188" i="24"/>
  <c r="H1188" i="24"/>
  <c r="G1188" i="24"/>
  <c r="F1188" i="24"/>
  <c r="E1188" i="24"/>
  <c r="D1188" i="24"/>
  <c r="I1187" i="24"/>
  <c r="H1187" i="24"/>
  <c r="G1187" i="24"/>
  <c r="F1187" i="24"/>
  <c r="E1187" i="24"/>
  <c r="D1187" i="24"/>
  <c r="I1186" i="24"/>
  <c r="H1186" i="24"/>
  <c r="G1186" i="24"/>
  <c r="F1186" i="24"/>
  <c r="E1186" i="24"/>
  <c r="D1186" i="24"/>
  <c r="I1185" i="24"/>
  <c r="H1185" i="24"/>
  <c r="G1185" i="24"/>
  <c r="F1185" i="24"/>
  <c r="E1185" i="24"/>
  <c r="D1185" i="24"/>
  <c r="I1184" i="24"/>
  <c r="H1184" i="24"/>
  <c r="G1184" i="24"/>
  <c r="F1184" i="24"/>
  <c r="E1184" i="24"/>
  <c r="D1184" i="24"/>
  <c r="I1183" i="24"/>
  <c r="H1183" i="24"/>
  <c r="G1183" i="24"/>
  <c r="F1183" i="24"/>
  <c r="E1183" i="24"/>
  <c r="D1183" i="24"/>
  <c r="I1182" i="24"/>
  <c r="H1182" i="24"/>
  <c r="G1182" i="24"/>
  <c r="F1182" i="24"/>
  <c r="E1182" i="24"/>
  <c r="D1182" i="24"/>
  <c r="I1181" i="24"/>
  <c r="H1181" i="24"/>
  <c r="G1181" i="24"/>
  <c r="F1181" i="24"/>
  <c r="E1181" i="24"/>
  <c r="D1181" i="24"/>
  <c r="I1180" i="24"/>
  <c r="H1180" i="24"/>
  <c r="G1180" i="24"/>
  <c r="F1180" i="24"/>
  <c r="E1180" i="24"/>
  <c r="D1180" i="24"/>
  <c r="I1179" i="24"/>
  <c r="H1179" i="24"/>
  <c r="G1179" i="24"/>
  <c r="F1179" i="24"/>
  <c r="E1179" i="24"/>
  <c r="D1179" i="24"/>
  <c r="I1178" i="24"/>
  <c r="H1178" i="24"/>
  <c r="G1178" i="24"/>
  <c r="F1178" i="24"/>
  <c r="E1178" i="24"/>
  <c r="D1178" i="24"/>
  <c r="I1177" i="24"/>
  <c r="H1177" i="24"/>
  <c r="G1177" i="24"/>
  <c r="F1177" i="24"/>
  <c r="E1177" i="24"/>
  <c r="D1177" i="24"/>
  <c r="I1176" i="24"/>
  <c r="H1176" i="24"/>
  <c r="G1176" i="24"/>
  <c r="F1176" i="24"/>
  <c r="E1176" i="24"/>
  <c r="D1176" i="24"/>
  <c r="I1175" i="24"/>
  <c r="H1175" i="24"/>
  <c r="G1175" i="24"/>
  <c r="F1175" i="24"/>
  <c r="E1175" i="24"/>
  <c r="D1175" i="24"/>
  <c r="I1174" i="24"/>
  <c r="H1174" i="24"/>
  <c r="G1174" i="24"/>
  <c r="F1174" i="24"/>
  <c r="E1174" i="24"/>
  <c r="D1174" i="24"/>
  <c r="I1173" i="24"/>
  <c r="H1173" i="24"/>
  <c r="G1173" i="24"/>
  <c r="F1173" i="24"/>
  <c r="E1173" i="24"/>
  <c r="D1173" i="24"/>
  <c r="I1172" i="24"/>
  <c r="H1172" i="24"/>
  <c r="G1172" i="24"/>
  <c r="F1172" i="24"/>
  <c r="E1172" i="24"/>
  <c r="D1172" i="24"/>
  <c r="I1171" i="24"/>
  <c r="H1171" i="24"/>
  <c r="G1171" i="24"/>
  <c r="F1171" i="24"/>
  <c r="E1171" i="24"/>
  <c r="D1171" i="24"/>
  <c r="I1170" i="24"/>
  <c r="H1170" i="24"/>
  <c r="G1170" i="24"/>
  <c r="F1170" i="24"/>
  <c r="E1170" i="24"/>
  <c r="D1170" i="24"/>
  <c r="I1169" i="24"/>
  <c r="H1169" i="24"/>
  <c r="G1169" i="24"/>
  <c r="F1169" i="24"/>
  <c r="E1169" i="24"/>
  <c r="D1169" i="24"/>
  <c r="I1168" i="24"/>
  <c r="H1168" i="24"/>
  <c r="G1168" i="24"/>
  <c r="F1168" i="24"/>
  <c r="E1168" i="24"/>
  <c r="D1168" i="24"/>
  <c r="I1167" i="24"/>
  <c r="H1167" i="24"/>
  <c r="G1167" i="24"/>
  <c r="F1167" i="24"/>
  <c r="E1167" i="24"/>
  <c r="D1167" i="24"/>
  <c r="I1166" i="24"/>
  <c r="H1166" i="24"/>
  <c r="G1166" i="24"/>
  <c r="F1166" i="24"/>
  <c r="E1166" i="24"/>
  <c r="D1166" i="24"/>
  <c r="I1165" i="24"/>
  <c r="H1165" i="24"/>
  <c r="G1165" i="24"/>
  <c r="F1165" i="24"/>
  <c r="E1165" i="24"/>
  <c r="D1165" i="24"/>
  <c r="I1164" i="24"/>
  <c r="H1164" i="24"/>
  <c r="G1164" i="24"/>
  <c r="F1164" i="24"/>
  <c r="E1164" i="24"/>
  <c r="D1164" i="24"/>
  <c r="I1163" i="24"/>
  <c r="H1163" i="24"/>
  <c r="G1163" i="24"/>
  <c r="F1163" i="24"/>
  <c r="E1163" i="24"/>
  <c r="D1163" i="24"/>
  <c r="I1162" i="24"/>
  <c r="H1162" i="24"/>
  <c r="G1162" i="24"/>
  <c r="F1162" i="24"/>
  <c r="E1162" i="24"/>
  <c r="D1162" i="24"/>
  <c r="I1161" i="24"/>
  <c r="H1161" i="24"/>
  <c r="G1161" i="24"/>
  <c r="F1161" i="24"/>
  <c r="E1161" i="24"/>
  <c r="D1161" i="24"/>
  <c r="I1160" i="24"/>
  <c r="H1160" i="24"/>
  <c r="G1160" i="24"/>
  <c r="F1160" i="24"/>
  <c r="E1160" i="24"/>
  <c r="D1160" i="24"/>
  <c r="I1159" i="24"/>
  <c r="H1159" i="24"/>
  <c r="G1159" i="24"/>
  <c r="F1159" i="24"/>
  <c r="E1159" i="24"/>
  <c r="D1159" i="24"/>
  <c r="I1158" i="24"/>
  <c r="H1158" i="24"/>
  <c r="G1158" i="24"/>
  <c r="F1158" i="24"/>
  <c r="E1158" i="24"/>
  <c r="D1158" i="24"/>
  <c r="I1157" i="24"/>
  <c r="H1157" i="24"/>
  <c r="G1157" i="24"/>
  <c r="F1157" i="24"/>
  <c r="E1157" i="24"/>
  <c r="D1157" i="24"/>
  <c r="I1156" i="24"/>
  <c r="H1156" i="24"/>
  <c r="G1156" i="24"/>
  <c r="F1156" i="24"/>
  <c r="E1156" i="24"/>
  <c r="D1156" i="24"/>
  <c r="I1155" i="24"/>
  <c r="H1155" i="24"/>
  <c r="G1155" i="24"/>
  <c r="F1155" i="24"/>
  <c r="E1155" i="24"/>
  <c r="D1155" i="24"/>
  <c r="I1154" i="24"/>
  <c r="H1154" i="24"/>
  <c r="G1154" i="24"/>
  <c r="F1154" i="24"/>
  <c r="E1154" i="24"/>
  <c r="D1154" i="24"/>
  <c r="I1153" i="24"/>
  <c r="H1153" i="24"/>
  <c r="G1153" i="24"/>
  <c r="F1153" i="24"/>
  <c r="E1153" i="24"/>
  <c r="D1153" i="24"/>
  <c r="I1152" i="24"/>
  <c r="H1152" i="24"/>
  <c r="G1152" i="24"/>
  <c r="F1152" i="24"/>
  <c r="E1152" i="24"/>
  <c r="D1152" i="24"/>
  <c r="I1151" i="24"/>
  <c r="H1151" i="24"/>
  <c r="G1151" i="24"/>
  <c r="F1151" i="24"/>
  <c r="E1151" i="24"/>
  <c r="D1151" i="24"/>
  <c r="I1150" i="24"/>
  <c r="H1150" i="24"/>
  <c r="G1150" i="24"/>
  <c r="F1150" i="24"/>
  <c r="E1150" i="24"/>
  <c r="D1150" i="24"/>
  <c r="I1149" i="24"/>
  <c r="H1149" i="24"/>
  <c r="G1149" i="24"/>
  <c r="F1149" i="24"/>
  <c r="E1149" i="24"/>
  <c r="D1149" i="24"/>
  <c r="I1148" i="24"/>
  <c r="H1148" i="24"/>
  <c r="G1148" i="24"/>
  <c r="F1148" i="24"/>
  <c r="E1148" i="24"/>
  <c r="D1148" i="24"/>
  <c r="I1147" i="24"/>
  <c r="H1147" i="24"/>
  <c r="G1147" i="24"/>
  <c r="F1147" i="24"/>
  <c r="E1147" i="24"/>
  <c r="D1147" i="24"/>
  <c r="I1146" i="24"/>
  <c r="H1146" i="24"/>
  <c r="G1146" i="24"/>
  <c r="F1146" i="24"/>
  <c r="E1146" i="24"/>
  <c r="D1146" i="24"/>
  <c r="I1145" i="24"/>
  <c r="H1145" i="24"/>
  <c r="G1145" i="24"/>
  <c r="F1145" i="24"/>
  <c r="E1145" i="24"/>
  <c r="D1145" i="24"/>
  <c r="I1144" i="24"/>
  <c r="H1144" i="24"/>
  <c r="G1144" i="24"/>
  <c r="F1144" i="24"/>
  <c r="E1144" i="24"/>
  <c r="D1144" i="24"/>
  <c r="I1143" i="24"/>
  <c r="H1143" i="24"/>
  <c r="G1143" i="24"/>
  <c r="F1143" i="24"/>
  <c r="E1143" i="24"/>
  <c r="D1143" i="24"/>
  <c r="I1142" i="24"/>
  <c r="H1142" i="24"/>
  <c r="G1142" i="24"/>
  <c r="F1142" i="24"/>
  <c r="E1142" i="24"/>
  <c r="D1142" i="24"/>
  <c r="I1141" i="24"/>
  <c r="H1141" i="24"/>
  <c r="G1141" i="24"/>
  <c r="F1141" i="24"/>
  <c r="E1141" i="24"/>
  <c r="D1141" i="24"/>
  <c r="I1140" i="24"/>
  <c r="H1140" i="24"/>
  <c r="G1140" i="24"/>
  <c r="F1140" i="24"/>
  <c r="E1140" i="24"/>
  <c r="D1140" i="24"/>
  <c r="I1139" i="24"/>
  <c r="H1139" i="24"/>
  <c r="G1139" i="24"/>
  <c r="F1139" i="24"/>
  <c r="E1139" i="24"/>
  <c r="D1139" i="24"/>
  <c r="I1138" i="24"/>
  <c r="H1138" i="24"/>
  <c r="G1138" i="24"/>
  <c r="F1138" i="24"/>
  <c r="E1138" i="24"/>
  <c r="D1138" i="24"/>
  <c r="I1137" i="24"/>
  <c r="H1137" i="24"/>
  <c r="G1137" i="24"/>
  <c r="F1137" i="24"/>
  <c r="E1137" i="24"/>
  <c r="D1137" i="24"/>
  <c r="I1136" i="24"/>
  <c r="H1136" i="24"/>
  <c r="G1136" i="24"/>
  <c r="F1136" i="24"/>
  <c r="E1136" i="24"/>
  <c r="D1136" i="24"/>
  <c r="I1135" i="24"/>
  <c r="H1135" i="24"/>
  <c r="G1135" i="24"/>
  <c r="F1135" i="24"/>
  <c r="E1135" i="24"/>
  <c r="D1135" i="24"/>
  <c r="I1134" i="24"/>
  <c r="H1134" i="24"/>
  <c r="G1134" i="24"/>
  <c r="F1134" i="24"/>
  <c r="E1134" i="24"/>
  <c r="D1134" i="24"/>
  <c r="I1133" i="24"/>
  <c r="H1133" i="24"/>
  <c r="G1133" i="24"/>
  <c r="F1133" i="24"/>
  <c r="E1133" i="24"/>
  <c r="D1133" i="24"/>
  <c r="I1132" i="24"/>
  <c r="H1132" i="24"/>
  <c r="G1132" i="24"/>
  <c r="F1132" i="24"/>
  <c r="E1132" i="24"/>
  <c r="D1132" i="24"/>
  <c r="I1131" i="24"/>
  <c r="H1131" i="24"/>
  <c r="G1131" i="24"/>
  <c r="F1131" i="24"/>
  <c r="E1131" i="24"/>
  <c r="D1131" i="24"/>
  <c r="I1130" i="24"/>
  <c r="H1130" i="24"/>
  <c r="G1130" i="24"/>
  <c r="F1130" i="24"/>
  <c r="E1130" i="24"/>
  <c r="D1130" i="24"/>
  <c r="I1129" i="24"/>
  <c r="H1129" i="24"/>
  <c r="G1129" i="24"/>
  <c r="F1129" i="24"/>
  <c r="E1129" i="24"/>
  <c r="D1129" i="24"/>
  <c r="I1128" i="24"/>
  <c r="H1128" i="24"/>
  <c r="G1128" i="24"/>
  <c r="F1128" i="24"/>
  <c r="E1128" i="24"/>
  <c r="D1128" i="24"/>
  <c r="I1127" i="24"/>
  <c r="H1127" i="24"/>
  <c r="G1127" i="24"/>
  <c r="F1127" i="24"/>
  <c r="E1127" i="24"/>
  <c r="D1127" i="24"/>
  <c r="I1126" i="24"/>
  <c r="H1126" i="24"/>
  <c r="G1126" i="24"/>
  <c r="F1126" i="24"/>
  <c r="E1126" i="24"/>
  <c r="D1126" i="24"/>
  <c r="I1125" i="24"/>
  <c r="H1125" i="24"/>
  <c r="G1125" i="24"/>
  <c r="F1125" i="24"/>
  <c r="E1125" i="24"/>
  <c r="D1125" i="24"/>
  <c r="I1124" i="24"/>
  <c r="H1124" i="24"/>
  <c r="G1124" i="24"/>
  <c r="F1124" i="24"/>
  <c r="E1124" i="24"/>
  <c r="D1124" i="24"/>
  <c r="I1123" i="24"/>
  <c r="H1123" i="24"/>
  <c r="G1123" i="24"/>
  <c r="F1123" i="24"/>
  <c r="E1123" i="24"/>
  <c r="D1123" i="24"/>
  <c r="I1122" i="24"/>
  <c r="H1122" i="24"/>
  <c r="G1122" i="24"/>
  <c r="F1122" i="24"/>
  <c r="E1122" i="24"/>
  <c r="D1122" i="24"/>
  <c r="I1121" i="24"/>
  <c r="H1121" i="24"/>
  <c r="G1121" i="24"/>
  <c r="F1121" i="24"/>
  <c r="E1121" i="24"/>
  <c r="D1121" i="24"/>
  <c r="I1120" i="24"/>
  <c r="H1120" i="24"/>
  <c r="G1120" i="24"/>
  <c r="F1120" i="24"/>
  <c r="E1120" i="24"/>
  <c r="D1120" i="24"/>
  <c r="I1119" i="24"/>
  <c r="H1119" i="24"/>
  <c r="G1119" i="24"/>
  <c r="F1119" i="24"/>
  <c r="E1119" i="24"/>
  <c r="D1119" i="24"/>
  <c r="I1118" i="24"/>
  <c r="H1118" i="24"/>
  <c r="G1118" i="24"/>
  <c r="F1118" i="24"/>
  <c r="E1118" i="24"/>
  <c r="D1118" i="24"/>
  <c r="I1117" i="24"/>
  <c r="H1117" i="24"/>
  <c r="G1117" i="24"/>
  <c r="F1117" i="24"/>
  <c r="E1117" i="24"/>
  <c r="D1117" i="24"/>
  <c r="I1116" i="24"/>
  <c r="H1116" i="24"/>
  <c r="G1116" i="24"/>
  <c r="F1116" i="24"/>
  <c r="E1116" i="24"/>
  <c r="D1116" i="24"/>
  <c r="I1115" i="24"/>
  <c r="H1115" i="24"/>
  <c r="G1115" i="24"/>
  <c r="F1115" i="24"/>
  <c r="E1115" i="24"/>
  <c r="D1115" i="24"/>
  <c r="I1114" i="24"/>
  <c r="H1114" i="24"/>
  <c r="G1114" i="24"/>
  <c r="F1114" i="24"/>
  <c r="E1114" i="24"/>
  <c r="D1114" i="24"/>
  <c r="I1113" i="24"/>
  <c r="H1113" i="24"/>
  <c r="G1113" i="24"/>
  <c r="F1113" i="24"/>
  <c r="E1113" i="24"/>
  <c r="D1113" i="24"/>
  <c r="I1112" i="24"/>
  <c r="H1112" i="24"/>
  <c r="G1112" i="24"/>
  <c r="F1112" i="24"/>
  <c r="E1112" i="24"/>
  <c r="D1112" i="24"/>
  <c r="I1111" i="24"/>
  <c r="H1111" i="24"/>
  <c r="G1111" i="24"/>
  <c r="F1111" i="24"/>
  <c r="E1111" i="24"/>
  <c r="D1111" i="24"/>
  <c r="I1110" i="24"/>
  <c r="H1110" i="24"/>
  <c r="G1110" i="24"/>
  <c r="F1110" i="24"/>
  <c r="E1110" i="24"/>
  <c r="D1110" i="24"/>
  <c r="I1109" i="24"/>
  <c r="H1109" i="24"/>
  <c r="G1109" i="24"/>
  <c r="F1109" i="24"/>
  <c r="E1109" i="24"/>
  <c r="D1109" i="24"/>
  <c r="I1108" i="24"/>
  <c r="H1108" i="24"/>
  <c r="G1108" i="24"/>
  <c r="F1108" i="24"/>
  <c r="E1108" i="24"/>
  <c r="D1108" i="24"/>
  <c r="I1107" i="24"/>
  <c r="H1107" i="24"/>
  <c r="G1107" i="24"/>
  <c r="F1107" i="24"/>
  <c r="E1107" i="24"/>
  <c r="D1107" i="24"/>
  <c r="I1106" i="24"/>
  <c r="H1106" i="24"/>
  <c r="G1106" i="24"/>
  <c r="F1106" i="24"/>
  <c r="E1106" i="24"/>
  <c r="D1106" i="24"/>
  <c r="I1105" i="24"/>
  <c r="H1105" i="24"/>
  <c r="G1105" i="24"/>
  <c r="F1105" i="24"/>
  <c r="E1105" i="24"/>
  <c r="D1105" i="24"/>
  <c r="I1104" i="24"/>
  <c r="H1104" i="24"/>
  <c r="G1104" i="24"/>
  <c r="F1104" i="24"/>
  <c r="E1104" i="24"/>
  <c r="D1104" i="24"/>
  <c r="I1103" i="24"/>
  <c r="H1103" i="24"/>
  <c r="G1103" i="24"/>
  <c r="F1103" i="24"/>
  <c r="E1103" i="24"/>
  <c r="D1103" i="24"/>
  <c r="I1102" i="24"/>
  <c r="H1102" i="24"/>
  <c r="G1102" i="24"/>
  <c r="F1102" i="24"/>
  <c r="E1102" i="24"/>
  <c r="D1102" i="24"/>
  <c r="I1101" i="24"/>
  <c r="H1101" i="24"/>
  <c r="G1101" i="24"/>
  <c r="F1101" i="24"/>
  <c r="E1101" i="24"/>
  <c r="D1101" i="24"/>
  <c r="I1100" i="24"/>
  <c r="H1100" i="24"/>
  <c r="G1100" i="24"/>
  <c r="F1100" i="24"/>
  <c r="E1100" i="24"/>
  <c r="D1100" i="24"/>
  <c r="I1099" i="24"/>
  <c r="H1099" i="24"/>
  <c r="G1099" i="24"/>
  <c r="F1099" i="24"/>
  <c r="E1099" i="24"/>
  <c r="D1099" i="24"/>
  <c r="I1098" i="24"/>
  <c r="H1098" i="24"/>
  <c r="G1098" i="24"/>
  <c r="F1098" i="24"/>
  <c r="E1098" i="24"/>
  <c r="D1098" i="24"/>
  <c r="I1097" i="24"/>
  <c r="H1097" i="24"/>
  <c r="G1097" i="24"/>
  <c r="F1097" i="24"/>
  <c r="E1097" i="24"/>
  <c r="D1097" i="24"/>
  <c r="I1096" i="24"/>
  <c r="H1096" i="24"/>
  <c r="G1096" i="24"/>
  <c r="F1096" i="24"/>
  <c r="E1096" i="24"/>
  <c r="D1096" i="24"/>
  <c r="I1095" i="24"/>
  <c r="H1095" i="24"/>
  <c r="G1095" i="24"/>
  <c r="F1095" i="24"/>
  <c r="E1095" i="24"/>
  <c r="D1095" i="24"/>
  <c r="I1094" i="24"/>
  <c r="H1094" i="24"/>
  <c r="G1094" i="24"/>
  <c r="F1094" i="24"/>
  <c r="E1094" i="24"/>
  <c r="D1094" i="24"/>
  <c r="I1093" i="24"/>
  <c r="H1093" i="24"/>
  <c r="G1093" i="24"/>
  <c r="F1093" i="24"/>
  <c r="E1093" i="24"/>
  <c r="D1093" i="24"/>
  <c r="I1092" i="24"/>
  <c r="H1092" i="24"/>
  <c r="G1092" i="24"/>
  <c r="F1092" i="24"/>
  <c r="E1092" i="24"/>
  <c r="D1092" i="24"/>
  <c r="I1091" i="24"/>
  <c r="H1091" i="24"/>
  <c r="G1091" i="24"/>
  <c r="F1091" i="24"/>
  <c r="E1091" i="24"/>
  <c r="D1091" i="24"/>
  <c r="I1090" i="24"/>
  <c r="H1090" i="24"/>
  <c r="G1090" i="24"/>
  <c r="F1090" i="24"/>
  <c r="E1090" i="24"/>
  <c r="D1090" i="24"/>
  <c r="I1089" i="24"/>
  <c r="H1089" i="24"/>
  <c r="G1089" i="24"/>
  <c r="F1089" i="24"/>
  <c r="E1089" i="24"/>
  <c r="D1089" i="24"/>
  <c r="I1088" i="24"/>
  <c r="H1088" i="24"/>
  <c r="G1088" i="24"/>
  <c r="F1088" i="24"/>
  <c r="E1088" i="24"/>
  <c r="D1088" i="24"/>
  <c r="I1087" i="24"/>
  <c r="H1087" i="24"/>
  <c r="G1087" i="24"/>
  <c r="F1087" i="24"/>
  <c r="E1087" i="24"/>
  <c r="D1087" i="24"/>
  <c r="I1086" i="24"/>
  <c r="H1086" i="24"/>
  <c r="G1086" i="24"/>
  <c r="F1086" i="24"/>
  <c r="E1086" i="24"/>
  <c r="D1086" i="24"/>
  <c r="I1085" i="24"/>
  <c r="H1085" i="24"/>
  <c r="G1085" i="24"/>
  <c r="F1085" i="24"/>
  <c r="E1085" i="24"/>
  <c r="D1085" i="24"/>
  <c r="I1084" i="24"/>
  <c r="H1084" i="24"/>
  <c r="G1084" i="24"/>
  <c r="F1084" i="24"/>
  <c r="E1084" i="24"/>
  <c r="D1084" i="24"/>
  <c r="I1083" i="24"/>
  <c r="H1083" i="24"/>
  <c r="G1083" i="24"/>
  <c r="F1083" i="24"/>
  <c r="E1083" i="24"/>
  <c r="D1083" i="24"/>
  <c r="I1082" i="24"/>
  <c r="H1082" i="24"/>
  <c r="G1082" i="24"/>
  <c r="F1082" i="24"/>
  <c r="E1082" i="24"/>
  <c r="D1082" i="24"/>
  <c r="I1081" i="24"/>
  <c r="H1081" i="24"/>
  <c r="G1081" i="24"/>
  <c r="F1081" i="24"/>
  <c r="E1081" i="24"/>
  <c r="D1081" i="24"/>
  <c r="I1080" i="24"/>
  <c r="H1080" i="24"/>
  <c r="G1080" i="24"/>
  <c r="F1080" i="24"/>
  <c r="E1080" i="24"/>
  <c r="D1080" i="24"/>
  <c r="I1079" i="24"/>
  <c r="H1079" i="24"/>
  <c r="G1079" i="24"/>
  <c r="F1079" i="24"/>
  <c r="E1079" i="24"/>
  <c r="D1079" i="24"/>
  <c r="I1078" i="24"/>
  <c r="H1078" i="24"/>
  <c r="G1078" i="24"/>
  <c r="F1078" i="24"/>
  <c r="E1078" i="24"/>
  <c r="D1078" i="24"/>
  <c r="I1077" i="24"/>
  <c r="H1077" i="24"/>
  <c r="G1077" i="24"/>
  <c r="F1077" i="24"/>
  <c r="E1077" i="24"/>
  <c r="D1077" i="24"/>
  <c r="I1076" i="24"/>
  <c r="H1076" i="24"/>
  <c r="G1076" i="24"/>
  <c r="F1076" i="24"/>
  <c r="E1076" i="24"/>
  <c r="D1076" i="24"/>
  <c r="I1075" i="24"/>
  <c r="H1075" i="24"/>
  <c r="G1075" i="24"/>
  <c r="F1075" i="24"/>
  <c r="E1075" i="24"/>
  <c r="D1075" i="24"/>
  <c r="I1074" i="24"/>
  <c r="H1074" i="24"/>
  <c r="G1074" i="24"/>
  <c r="F1074" i="24"/>
  <c r="E1074" i="24"/>
  <c r="D1074" i="24"/>
  <c r="I1073" i="24"/>
  <c r="H1073" i="24"/>
  <c r="G1073" i="24"/>
  <c r="F1073" i="24"/>
  <c r="E1073" i="24"/>
  <c r="D1073" i="24"/>
  <c r="I1072" i="24"/>
  <c r="H1072" i="24"/>
  <c r="G1072" i="24"/>
  <c r="F1072" i="24"/>
  <c r="E1072" i="24"/>
  <c r="D1072" i="24"/>
  <c r="I1071" i="24"/>
  <c r="H1071" i="24"/>
  <c r="G1071" i="24"/>
  <c r="F1071" i="24"/>
  <c r="E1071" i="24"/>
  <c r="D1071" i="24"/>
  <c r="I1070" i="24"/>
  <c r="H1070" i="24"/>
  <c r="G1070" i="24"/>
  <c r="F1070" i="24"/>
  <c r="E1070" i="24"/>
  <c r="D1070" i="24"/>
  <c r="I1069" i="24"/>
  <c r="H1069" i="24"/>
  <c r="G1069" i="24"/>
  <c r="F1069" i="24"/>
  <c r="E1069" i="24"/>
  <c r="D1069" i="24"/>
  <c r="I1068" i="24"/>
  <c r="H1068" i="24"/>
  <c r="G1068" i="24"/>
  <c r="F1068" i="24"/>
  <c r="E1068" i="24"/>
  <c r="D1068" i="24"/>
  <c r="I1067" i="24"/>
  <c r="H1067" i="24"/>
  <c r="G1067" i="24"/>
  <c r="F1067" i="24"/>
  <c r="E1067" i="24"/>
  <c r="D1067" i="24"/>
  <c r="I1066" i="24"/>
  <c r="H1066" i="24"/>
  <c r="G1066" i="24"/>
  <c r="F1066" i="24"/>
  <c r="E1066" i="24"/>
  <c r="D1066" i="24"/>
  <c r="I1065" i="24"/>
  <c r="H1065" i="24"/>
  <c r="G1065" i="24"/>
  <c r="F1065" i="24"/>
  <c r="E1065" i="24"/>
  <c r="D1065" i="24"/>
  <c r="I1064" i="24"/>
  <c r="H1064" i="24"/>
  <c r="G1064" i="24"/>
  <c r="F1064" i="24"/>
  <c r="E1064" i="24"/>
  <c r="D1064" i="24"/>
  <c r="I1063" i="24"/>
  <c r="H1063" i="24"/>
  <c r="G1063" i="24"/>
  <c r="F1063" i="24"/>
  <c r="E1063" i="24"/>
  <c r="D1063" i="24"/>
  <c r="I1062" i="24"/>
  <c r="H1062" i="24"/>
  <c r="G1062" i="24"/>
  <c r="F1062" i="24"/>
  <c r="E1062" i="24"/>
  <c r="D1062" i="24"/>
  <c r="I1061" i="24"/>
  <c r="H1061" i="24"/>
  <c r="G1061" i="24"/>
  <c r="F1061" i="24"/>
  <c r="E1061" i="24"/>
  <c r="D1061" i="24"/>
  <c r="I1060" i="24"/>
  <c r="H1060" i="24"/>
  <c r="G1060" i="24"/>
  <c r="F1060" i="24"/>
  <c r="E1060" i="24"/>
  <c r="D1060" i="24"/>
  <c r="I1059" i="24"/>
  <c r="H1059" i="24"/>
  <c r="G1059" i="24"/>
  <c r="F1059" i="24"/>
  <c r="E1059" i="24"/>
  <c r="D1059" i="24"/>
  <c r="I1058" i="24"/>
  <c r="H1058" i="24"/>
  <c r="G1058" i="24"/>
  <c r="F1058" i="24"/>
  <c r="E1058" i="24"/>
  <c r="D1058" i="24"/>
  <c r="I1057" i="24"/>
  <c r="H1057" i="24"/>
  <c r="G1057" i="24"/>
  <c r="F1057" i="24"/>
  <c r="E1057" i="24"/>
  <c r="D1057" i="24"/>
  <c r="I1056" i="24"/>
  <c r="H1056" i="24"/>
  <c r="G1056" i="24"/>
  <c r="F1056" i="24"/>
  <c r="E1056" i="24"/>
  <c r="D1056" i="24"/>
  <c r="I1055" i="24"/>
  <c r="H1055" i="24"/>
  <c r="G1055" i="24"/>
  <c r="F1055" i="24"/>
  <c r="E1055" i="24"/>
  <c r="D1055" i="24"/>
  <c r="I1054" i="24"/>
  <c r="H1054" i="24"/>
  <c r="G1054" i="24"/>
  <c r="F1054" i="24"/>
  <c r="E1054" i="24"/>
  <c r="D1054" i="24"/>
  <c r="I1053" i="24"/>
  <c r="H1053" i="24"/>
  <c r="G1053" i="24"/>
  <c r="F1053" i="24"/>
  <c r="E1053" i="24"/>
  <c r="D1053" i="24"/>
  <c r="I1052" i="24"/>
  <c r="H1052" i="24"/>
  <c r="G1052" i="24"/>
  <c r="F1052" i="24"/>
  <c r="E1052" i="24"/>
  <c r="D1052" i="24"/>
  <c r="I1051" i="24"/>
  <c r="H1051" i="24"/>
  <c r="G1051" i="24"/>
  <c r="F1051" i="24"/>
  <c r="E1051" i="24"/>
  <c r="D1051" i="24"/>
  <c r="I1050" i="24"/>
  <c r="H1050" i="24"/>
  <c r="G1050" i="24"/>
  <c r="F1050" i="24"/>
  <c r="E1050" i="24"/>
  <c r="D1050" i="24"/>
  <c r="I1049" i="24"/>
  <c r="H1049" i="24"/>
  <c r="G1049" i="24"/>
  <c r="F1049" i="24"/>
  <c r="E1049" i="24"/>
  <c r="D1049" i="24"/>
  <c r="I1048" i="24"/>
  <c r="H1048" i="24"/>
  <c r="G1048" i="24"/>
  <c r="F1048" i="24"/>
  <c r="E1048" i="24"/>
  <c r="D1048" i="24"/>
  <c r="I1047" i="24"/>
  <c r="H1047" i="24"/>
  <c r="G1047" i="24"/>
  <c r="F1047" i="24"/>
  <c r="E1047" i="24"/>
  <c r="D1047" i="24"/>
  <c r="I1046" i="24"/>
  <c r="H1046" i="24"/>
  <c r="G1046" i="24"/>
  <c r="F1046" i="24"/>
  <c r="E1046" i="24"/>
  <c r="D1046" i="24"/>
  <c r="I1045" i="24"/>
  <c r="H1045" i="24"/>
  <c r="G1045" i="24"/>
  <c r="F1045" i="24"/>
  <c r="E1045" i="24"/>
  <c r="D1045" i="24"/>
  <c r="I1044" i="24"/>
  <c r="H1044" i="24"/>
  <c r="G1044" i="24"/>
  <c r="F1044" i="24"/>
  <c r="E1044" i="24"/>
  <c r="D1044" i="24"/>
  <c r="I1043" i="24"/>
  <c r="H1043" i="24"/>
  <c r="G1043" i="24"/>
  <c r="F1043" i="24"/>
  <c r="E1043" i="24"/>
  <c r="D1043" i="24"/>
  <c r="I1042" i="24"/>
  <c r="H1042" i="24"/>
  <c r="G1042" i="24"/>
  <c r="F1042" i="24"/>
  <c r="E1042" i="24"/>
  <c r="D1042" i="24"/>
  <c r="I1041" i="24"/>
  <c r="H1041" i="24"/>
  <c r="G1041" i="24"/>
  <c r="F1041" i="24"/>
  <c r="E1041" i="24"/>
  <c r="D1041" i="24"/>
  <c r="I1040" i="24"/>
  <c r="H1040" i="24"/>
  <c r="G1040" i="24"/>
  <c r="F1040" i="24"/>
  <c r="E1040" i="24"/>
  <c r="D1040" i="24"/>
  <c r="I1039" i="24"/>
  <c r="H1039" i="24"/>
  <c r="G1039" i="24"/>
  <c r="F1039" i="24"/>
  <c r="E1039" i="24"/>
  <c r="D1039" i="24"/>
  <c r="I1038" i="24"/>
  <c r="H1038" i="24"/>
  <c r="G1038" i="24"/>
  <c r="F1038" i="24"/>
  <c r="E1038" i="24"/>
  <c r="D1038" i="24"/>
  <c r="I1037" i="24"/>
  <c r="H1037" i="24"/>
  <c r="G1037" i="24"/>
  <c r="F1037" i="24"/>
  <c r="E1037" i="24"/>
  <c r="D1037" i="24"/>
  <c r="I1036" i="24"/>
  <c r="H1036" i="24"/>
  <c r="G1036" i="24"/>
  <c r="F1036" i="24"/>
  <c r="E1036" i="24"/>
  <c r="D1036" i="24"/>
  <c r="I1035" i="24"/>
  <c r="H1035" i="24"/>
  <c r="G1035" i="24"/>
  <c r="F1035" i="24"/>
  <c r="E1035" i="24"/>
  <c r="D1035" i="24"/>
  <c r="I1034" i="24"/>
  <c r="H1034" i="24"/>
  <c r="G1034" i="24"/>
  <c r="F1034" i="24"/>
  <c r="E1034" i="24"/>
  <c r="D1034" i="24"/>
  <c r="I1033" i="24"/>
  <c r="H1033" i="24"/>
  <c r="G1033" i="24"/>
  <c r="F1033" i="24"/>
  <c r="E1033" i="24"/>
  <c r="D1033" i="24"/>
  <c r="I1032" i="24"/>
  <c r="H1032" i="24"/>
  <c r="G1032" i="24"/>
  <c r="F1032" i="24"/>
  <c r="E1032" i="24"/>
  <c r="D1032" i="24"/>
  <c r="I1031" i="24"/>
  <c r="H1031" i="24"/>
  <c r="G1031" i="24"/>
  <c r="F1031" i="24"/>
  <c r="E1031" i="24"/>
  <c r="D1031" i="24"/>
  <c r="I1030" i="24"/>
  <c r="H1030" i="24"/>
  <c r="G1030" i="24"/>
  <c r="F1030" i="24"/>
  <c r="E1030" i="24"/>
  <c r="D1030" i="24"/>
  <c r="I1029" i="24"/>
  <c r="H1029" i="24"/>
  <c r="G1029" i="24"/>
  <c r="F1029" i="24"/>
  <c r="E1029" i="24"/>
  <c r="D1029" i="24"/>
  <c r="I1028" i="24"/>
  <c r="H1028" i="24"/>
  <c r="G1028" i="24"/>
  <c r="F1028" i="24"/>
  <c r="E1028" i="24"/>
  <c r="D1028" i="24"/>
  <c r="I1027" i="24"/>
  <c r="H1027" i="24"/>
  <c r="G1027" i="24"/>
  <c r="F1027" i="24"/>
  <c r="E1027" i="24"/>
  <c r="D1027" i="24"/>
  <c r="I1026" i="24"/>
  <c r="H1026" i="24"/>
  <c r="G1026" i="24"/>
  <c r="F1026" i="24"/>
  <c r="E1026" i="24"/>
  <c r="D1026" i="24"/>
  <c r="I1025" i="24"/>
  <c r="H1025" i="24"/>
  <c r="G1025" i="24"/>
  <c r="F1025" i="24"/>
  <c r="E1025" i="24"/>
  <c r="D1025" i="24"/>
  <c r="I1024" i="24"/>
  <c r="H1024" i="24"/>
  <c r="G1024" i="24"/>
  <c r="F1024" i="24"/>
  <c r="E1024" i="24"/>
  <c r="D1024" i="24"/>
  <c r="I1023" i="24"/>
  <c r="H1023" i="24"/>
  <c r="G1023" i="24"/>
  <c r="F1023" i="24"/>
  <c r="E1023" i="24"/>
  <c r="D1023" i="24"/>
  <c r="I1022" i="24"/>
  <c r="H1022" i="24"/>
  <c r="G1022" i="24"/>
  <c r="F1022" i="24"/>
  <c r="E1022" i="24"/>
  <c r="D1022" i="24"/>
  <c r="I1021" i="24"/>
  <c r="H1021" i="24"/>
  <c r="G1021" i="24"/>
  <c r="F1021" i="24"/>
  <c r="E1021" i="24"/>
  <c r="D1021" i="24"/>
  <c r="I1020" i="24"/>
  <c r="H1020" i="24"/>
  <c r="G1020" i="24"/>
  <c r="F1020" i="24"/>
  <c r="E1020" i="24"/>
  <c r="D1020" i="24"/>
  <c r="I1019" i="24"/>
  <c r="H1019" i="24"/>
  <c r="G1019" i="24"/>
  <c r="F1019" i="24"/>
  <c r="E1019" i="24"/>
  <c r="D1019" i="24"/>
  <c r="I1018" i="24"/>
  <c r="H1018" i="24"/>
  <c r="G1018" i="24"/>
  <c r="F1018" i="24"/>
  <c r="E1018" i="24"/>
  <c r="D1018" i="24"/>
  <c r="I1017" i="24"/>
  <c r="H1017" i="24"/>
  <c r="G1017" i="24"/>
  <c r="F1017" i="24"/>
  <c r="E1017" i="24"/>
  <c r="D1017" i="24"/>
  <c r="I1016" i="24"/>
  <c r="H1016" i="24"/>
  <c r="G1016" i="24"/>
  <c r="F1016" i="24"/>
  <c r="E1016" i="24"/>
  <c r="D1016" i="24"/>
  <c r="I1015" i="24"/>
  <c r="H1015" i="24"/>
  <c r="G1015" i="24"/>
  <c r="F1015" i="24"/>
  <c r="E1015" i="24"/>
  <c r="D1015" i="24"/>
  <c r="I1014" i="24"/>
  <c r="H1014" i="24"/>
  <c r="G1014" i="24"/>
  <c r="F1014" i="24"/>
  <c r="E1014" i="24"/>
  <c r="D1014" i="24"/>
  <c r="I1013" i="24"/>
  <c r="H1013" i="24"/>
  <c r="G1013" i="24"/>
  <c r="F1013" i="24"/>
  <c r="E1013" i="24"/>
  <c r="D1013" i="24"/>
  <c r="I1012" i="24"/>
  <c r="H1012" i="24"/>
  <c r="G1012" i="24"/>
  <c r="F1012" i="24"/>
  <c r="E1012" i="24"/>
  <c r="D1012" i="24"/>
  <c r="I1011" i="24"/>
  <c r="H1011" i="24"/>
  <c r="G1011" i="24"/>
  <c r="F1011" i="24"/>
  <c r="E1011" i="24"/>
  <c r="D1011" i="24"/>
  <c r="I1010" i="24"/>
  <c r="H1010" i="24"/>
  <c r="G1010" i="24"/>
  <c r="F1010" i="24"/>
  <c r="E1010" i="24"/>
  <c r="D1010" i="24"/>
  <c r="I1009" i="24"/>
  <c r="H1009" i="24"/>
  <c r="G1009" i="24"/>
  <c r="F1009" i="24"/>
  <c r="E1009" i="24"/>
  <c r="D1009" i="24"/>
  <c r="I1008" i="24"/>
  <c r="H1008" i="24"/>
  <c r="G1008" i="24"/>
  <c r="F1008" i="24"/>
  <c r="E1008" i="24"/>
  <c r="D1008" i="24"/>
  <c r="I1007" i="24"/>
  <c r="H1007" i="24"/>
  <c r="G1007" i="24"/>
  <c r="F1007" i="24"/>
  <c r="E1007" i="24"/>
  <c r="D1007" i="24"/>
  <c r="I1006" i="24"/>
  <c r="H1006" i="24"/>
  <c r="G1006" i="24"/>
  <c r="F1006" i="24"/>
  <c r="E1006" i="24"/>
  <c r="D1006" i="24"/>
  <c r="I1005" i="24"/>
  <c r="H1005" i="24"/>
  <c r="G1005" i="24"/>
  <c r="F1005" i="24"/>
  <c r="E1005" i="24"/>
  <c r="D1005" i="24"/>
  <c r="I1004" i="24"/>
  <c r="H1004" i="24"/>
  <c r="G1004" i="24"/>
  <c r="F1004" i="24"/>
  <c r="E1004" i="24"/>
  <c r="D1004" i="24"/>
  <c r="I1003" i="24"/>
  <c r="H1003" i="24"/>
  <c r="G1003" i="24"/>
  <c r="F1003" i="24"/>
  <c r="E1003" i="24"/>
  <c r="D1003" i="24"/>
  <c r="I1002" i="24"/>
  <c r="H1002" i="24"/>
  <c r="G1002" i="24"/>
  <c r="F1002" i="24"/>
  <c r="E1002" i="24"/>
  <c r="D1002" i="24"/>
  <c r="I1001" i="24"/>
  <c r="H1001" i="24"/>
  <c r="G1001" i="24"/>
  <c r="F1001" i="24"/>
  <c r="E1001" i="24"/>
  <c r="D1001" i="24"/>
  <c r="I1000" i="24"/>
  <c r="H1000" i="24"/>
  <c r="G1000" i="24"/>
  <c r="F1000" i="24"/>
  <c r="E1000" i="24"/>
  <c r="D1000" i="24"/>
  <c r="I999" i="24"/>
  <c r="H999" i="24"/>
  <c r="G999" i="24"/>
  <c r="F999" i="24"/>
  <c r="E999" i="24"/>
  <c r="D999" i="24"/>
  <c r="I998" i="24"/>
  <c r="H998" i="24"/>
  <c r="G998" i="24"/>
  <c r="F998" i="24"/>
  <c r="E998" i="24"/>
  <c r="D998" i="24"/>
  <c r="I997" i="24"/>
  <c r="H997" i="24"/>
  <c r="G997" i="24"/>
  <c r="F997" i="24"/>
  <c r="E997" i="24"/>
  <c r="D997" i="24"/>
  <c r="I996" i="24"/>
  <c r="H996" i="24"/>
  <c r="G996" i="24"/>
  <c r="F996" i="24"/>
  <c r="E996" i="24"/>
  <c r="D996" i="24"/>
  <c r="I995" i="24"/>
  <c r="H995" i="24"/>
  <c r="G995" i="24"/>
  <c r="F995" i="24"/>
  <c r="E995" i="24"/>
  <c r="D995" i="24"/>
  <c r="I994" i="24"/>
  <c r="H994" i="24"/>
  <c r="G994" i="24"/>
  <c r="F994" i="24"/>
  <c r="E994" i="24"/>
  <c r="D994" i="24"/>
  <c r="I993" i="24"/>
  <c r="H993" i="24"/>
  <c r="G993" i="24"/>
  <c r="F993" i="24"/>
  <c r="E993" i="24"/>
  <c r="D993" i="24"/>
  <c r="I992" i="24"/>
  <c r="H992" i="24"/>
  <c r="G992" i="24"/>
  <c r="F992" i="24"/>
  <c r="E992" i="24"/>
  <c r="D992" i="24"/>
  <c r="I991" i="24"/>
  <c r="H991" i="24"/>
  <c r="G991" i="24"/>
  <c r="F991" i="24"/>
  <c r="E991" i="24"/>
  <c r="D991" i="24"/>
  <c r="I990" i="24"/>
  <c r="H990" i="24"/>
  <c r="G990" i="24"/>
  <c r="F990" i="24"/>
  <c r="E990" i="24"/>
  <c r="D990" i="24"/>
  <c r="I989" i="24"/>
  <c r="H989" i="24"/>
  <c r="G989" i="24"/>
  <c r="F989" i="24"/>
  <c r="E989" i="24"/>
  <c r="D989" i="24"/>
  <c r="I988" i="24"/>
  <c r="H988" i="24"/>
  <c r="G988" i="24"/>
  <c r="F988" i="24"/>
  <c r="E988" i="24"/>
  <c r="D988" i="24"/>
  <c r="I987" i="24"/>
  <c r="H987" i="24"/>
  <c r="G987" i="24"/>
  <c r="F987" i="24"/>
  <c r="E987" i="24"/>
  <c r="D987" i="24"/>
  <c r="I986" i="24"/>
  <c r="H986" i="24"/>
  <c r="G986" i="24"/>
  <c r="F986" i="24"/>
  <c r="E986" i="24"/>
  <c r="D986" i="24"/>
  <c r="I985" i="24"/>
  <c r="H985" i="24"/>
  <c r="G985" i="24"/>
  <c r="F985" i="24"/>
  <c r="E985" i="24"/>
  <c r="D985" i="24"/>
  <c r="I984" i="24"/>
  <c r="H984" i="24"/>
  <c r="G984" i="24"/>
  <c r="F984" i="24"/>
  <c r="E984" i="24"/>
  <c r="D984" i="24"/>
  <c r="I983" i="24"/>
  <c r="H983" i="24"/>
  <c r="G983" i="24"/>
  <c r="F983" i="24"/>
  <c r="E983" i="24"/>
  <c r="D983" i="24"/>
  <c r="I982" i="24"/>
  <c r="H982" i="24"/>
  <c r="G982" i="24"/>
  <c r="F982" i="24"/>
  <c r="E982" i="24"/>
  <c r="D982" i="24"/>
  <c r="I981" i="24"/>
  <c r="H981" i="24"/>
  <c r="G981" i="24"/>
  <c r="F981" i="24"/>
  <c r="E981" i="24"/>
  <c r="D981" i="24"/>
  <c r="I980" i="24"/>
  <c r="H980" i="24"/>
  <c r="G980" i="24"/>
  <c r="F980" i="24"/>
  <c r="E980" i="24"/>
  <c r="D980" i="24"/>
  <c r="I979" i="24"/>
  <c r="H979" i="24"/>
  <c r="G979" i="24"/>
  <c r="F979" i="24"/>
  <c r="E979" i="24"/>
  <c r="D979" i="24"/>
  <c r="I978" i="24"/>
  <c r="H978" i="24"/>
  <c r="G978" i="24"/>
  <c r="F978" i="24"/>
  <c r="E978" i="24"/>
  <c r="D978" i="24"/>
  <c r="I977" i="24"/>
  <c r="H977" i="24"/>
  <c r="G977" i="24"/>
  <c r="F977" i="24"/>
  <c r="E977" i="24"/>
  <c r="D977" i="24"/>
  <c r="I976" i="24"/>
  <c r="H976" i="24"/>
  <c r="G976" i="24"/>
  <c r="F976" i="24"/>
  <c r="E976" i="24"/>
  <c r="D976" i="24"/>
  <c r="I975" i="24"/>
  <c r="H975" i="24"/>
  <c r="G975" i="24"/>
  <c r="F975" i="24"/>
  <c r="E975" i="24"/>
  <c r="D975" i="24"/>
  <c r="I974" i="24"/>
  <c r="H974" i="24"/>
  <c r="G974" i="24"/>
  <c r="F974" i="24"/>
  <c r="E974" i="24"/>
  <c r="D974" i="24"/>
  <c r="I973" i="24"/>
  <c r="H973" i="24"/>
  <c r="G973" i="24"/>
  <c r="F973" i="24"/>
  <c r="E973" i="24"/>
  <c r="D973" i="24"/>
  <c r="I972" i="24"/>
  <c r="H972" i="24"/>
  <c r="G972" i="24"/>
  <c r="F972" i="24"/>
  <c r="E972" i="24"/>
  <c r="D972" i="24"/>
  <c r="I971" i="24"/>
  <c r="H971" i="24"/>
  <c r="G971" i="24"/>
  <c r="F971" i="24"/>
  <c r="E971" i="24"/>
  <c r="D971" i="24"/>
  <c r="I970" i="24"/>
  <c r="H970" i="24"/>
  <c r="G970" i="24"/>
  <c r="F970" i="24"/>
  <c r="E970" i="24"/>
  <c r="D970" i="24"/>
  <c r="I969" i="24"/>
  <c r="H969" i="24"/>
  <c r="G969" i="24"/>
  <c r="F969" i="24"/>
  <c r="E969" i="24"/>
  <c r="D969" i="24"/>
  <c r="I968" i="24"/>
  <c r="H968" i="24"/>
  <c r="G968" i="24"/>
  <c r="F968" i="24"/>
  <c r="E968" i="24"/>
  <c r="D968" i="24"/>
  <c r="I967" i="24"/>
  <c r="H967" i="24"/>
  <c r="G967" i="24"/>
  <c r="F967" i="24"/>
  <c r="E967" i="24"/>
  <c r="D967" i="24"/>
  <c r="I966" i="24"/>
  <c r="H966" i="24"/>
  <c r="G966" i="24"/>
  <c r="F966" i="24"/>
  <c r="E966" i="24"/>
  <c r="D966" i="24"/>
  <c r="I965" i="24"/>
  <c r="H965" i="24"/>
  <c r="G965" i="24"/>
  <c r="F965" i="24"/>
  <c r="E965" i="24"/>
  <c r="D965" i="24"/>
  <c r="I964" i="24"/>
  <c r="H964" i="24"/>
  <c r="G964" i="24"/>
  <c r="F964" i="24"/>
  <c r="E964" i="24"/>
  <c r="D964" i="24"/>
  <c r="I963" i="24"/>
  <c r="H963" i="24"/>
  <c r="G963" i="24"/>
  <c r="F963" i="24"/>
  <c r="E963" i="24"/>
  <c r="D963" i="24"/>
  <c r="I962" i="24"/>
  <c r="H962" i="24"/>
  <c r="G962" i="24"/>
  <c r="F962" i="24"/>
  <c r="E962" i="24"/>
  <c r="D962" i="24"/>
  <c r="I961" i="24"/>
  <c r="H961" i="24"/>
  <c r="G961" i="24"/>
  <c r="F961" i="24"/>
  <c r="E961" i="24"/>
  <c r="D961" i="24"/>
  <c r="I960" i="24"/>
  <c r="H960" i="24"/>
  <c r="G960" i="24"/>
  <c r="F960" i="24"/>
  <c r="E960" i="24"/>
  <c r="D960" i="24"/>
  <c r="I959" i="24"/>
  <c r="H959" i="24"/>
  <c r="G959" i="24"/>
  <c r="F959" i="24"/>
  <c r="E959" i="24"/>
  <c r="D959" i="24"/>
  <c r="I958" i="24"/>
  <c r="H958" i="24"/>
  <c r="G958" i="24"/>
  <c r="F958" i="24"/>
  <c r="E958" i="24"/>
  <c r="D958" i="24"/>
  <c r="I957" i="24"/>
  <c r="H957" i="24"/>
  <c r="G957" i="24"/>
  <c r="F957" i="24"/>
  <c r="E957" i="24"/>
  <c r="D957" i="24"/>
  <c r="I956" i="24"/>
  <c r="H956" i="24"/>
  <c r="G956" i="24"/>
  <c r="F956" i="24"/>
  <c r="E956" i="24"/>
  <c r="D956" i="24"/>
  <c r="I955" i="24"/>
  <c r="H955" i="24"/>
  <c r="G955" i="24"/>
  <c r="F955" i="24"/>
  <c r="E955" i="24"/>
  <c r="D955" i="24"/>
  <c r="I954" i="24"/>
  <c r="H954" i="24"/>
  <c r="G954" i="24"/>
  <c r="F954" i="24"/>
  <c r="E954" i="24"/>
  <c r="D954" i="24"/>
  <c r="I953" i="24"/>
  <c r="H953" i="24"/>
  <c r="G953" i="24"/>
  <c r="F953" i="24"/>
  <c r="E953" i="24"/>
  <c r="D953" i="24"/>
  <c r="I952" i="24"/>
  <c r="H952" i="24"/>
  <c r="G952" i="24"/>
  <c r="F952" i="24"/>
  <c r="E952" i="24"/>
  <c r="D952" i="24"/>
  <c r="I951" i="24"/>
  <c r="H951" i="24"/>
  <c r="G951" i="24"/>
  <c r="F951" i="24"/>
  <c r="E951" i="24"/>
  <c r="D951" i="24"/>
  <c r="I950" i="24"/>
  <c r="H950" i="24"/>
  <c r="G950" i="24"/>
  <c r="F950" i="24"/>
  <c r="E950" i="24"/>
  <c r="D950" i="24"/>
  <c r="I949" i="24"/>
  <c r="H949" i="24"/>
  <c r="G949" i="24"/>
  <c r="F949" i="24"/>
  <c r="E949" i="24"/>
  <c r="D949" i="24"/>
  <c r="I948" i="24"/>
  <c r="H948" i="24"/>
  <c r="G948" i="24"/>
  <c r="F948" i="24"/>
  <c r="E948" i="24"/>
  <c r="D948" i="24"/>
  <c r="I947" i="24"/>
  <c r="H947" i="24"/>
  <c r="G947" i="24"/>
  <c r="F947" i="24"/>
  <c r="E947" i="24"/>
  <c r="D947" i="24"/>
  <c r="I946" i="24"/>
  <c r="H946" i="24"/>
  <c r="G946" i="24"/>
  <c r="F946" i="24"/>
  <c r="E946" i="24"/>
  <c r="D946" i="24"/>
  <c r="I945" i="24"/>
  <c r="H945" i="24"/>
  <c r="G945" i="24"/>
  <c r="F945" i="24"/>
  <c r="E945" i="24"/>
  <c r="D945" i="24"/>
  <c r="I944" i="24"/>
  <c r="H944" i="24"/>
  <c r="G944" i="24"/>
  <c r="F944" i="24"/>
  <c r="E944" i="24"/>
  <c r="D944" i="24"/>
  <c r="I943" i="24"/>
  <c r="H943" i="24"/>
  <c r="G943" i="24"/>
  <c r="F943" i="24"/>
  <c r="E943" i="24"/>
  <c r="D943" i="24"/>
  <c r="I942" i="24"/>
  <c r="H942" i="24"/>
  <c r="G942" i="24"/>
  <c r="F942" i="24"/>
  <c r="E942" i="24"/>
  <c r="D942" i="24"/>
  <c r="I941" i="24"/>
  <c r="H941" i="24"/>
  <c r="G941" i="24"/>
  <c r="F941" i="24"/>
  <c r="E941" i="24"/>
  <c r="D941" i="24"/>
  <c r="I940" i="24"/>
  <c r="H940" i="24"/>
  <c r="G940" i="24"/>
  <c r="F940" i="24"/>
  <c r="E940" i="24"/>
  <c r="D940" i="24"/>
  <c r="I939" i="24"/>
  <c r="H939" i="24"/>
  <c r="G939" i="24"/>
  <c r="F939" i="24"/>
  <c r="E939" i="24"/>
  <c r="D939" i="24"/>
  <c r="I938" i="24"/>
  <c r="H938" i="24"/>
  <c r="G938" i="24"/>
  <c r="F938" i="24"/>
  <c r="E938" i="24"/>
  <c r="D938" i="24"/>
  <c r="I937" i="24"/>
  <c r="H937" i="24"/>
  <c r="G937" i="24"/>
  <c r="F937" i="24"/>
  <c r="E937" i="24"/>
  <c r="D937" i="24"/>
  <c r="I936" i="24"/>
  <c r="H936" i="24"/>
  <c r="G936" i="24"/>
  <c r="F936" i="24"/>
  <c r="E936" i="24"/>
  <c r="D936" i="24"/>
  <c r="I935" i="24"/>
  <c r="H935" i="24"/>
  <c r="G935" i="24"/>
  <c r="F935" i="24"/>
  <c r="E935" i="24"/>
  <c r="D935" i="24"/>
  <c r="I934" i="24"/>
  <c r="H934" i="24"/>
  <c r="G934" i="24"/>
  <c r="F934" i="24"/>
  <c r="E934" i="24"/>
  <c r="D934" i="24"/>
  <c r="I933" i="24"/>
  <c r="H933" i="24"/>
  <c r="G933" i="24"/>
  <c r="F933" i="24"/>
  <c r="E933" i="24"/>
  <c r="D933" i="24"/>
  <c r="I932" i="24"/>
  <c r="H932" i="24"/>
  <c r="G932" i="24"/>
  <c r="F932" i="24"/>
  <c r="E932" i="24"/>
  <c r="D932" i="24"/>
  <c r="I931" i="24"/>
  <c r="H931" i="24"/>
  <c r="G931" i="24"/>
  <c r="F931" i="24"/>
  <c r="E931" i="24"/>
  <c r="D931" i="24"/>
  <c r="I930" i="24"/>
  <c r="H930" i="24"/>
  <c r="G930" i="24"/>
  <c r="F930" i="24"/>
  <c r="E930" i="24"/>
  <c r="D930" i="24"/>
  <c r="I929" i="24"/>
  <c r="H929" i="24"/>
  <c r="G929" i="24"/>
  <c r="F929" i="24"/>
  <c r="E929" i="24"/>
  <c r="D929" i="24"/>
  <c r="I928" i="24"/>
  <c r="H928" i="24"/>
  <c r="G928" i="24"/>
  <c r="F928" i="24"/>
  <c r="E928" i="24"/>
  <c r="D928" i="24"/>
  <c r="I927" i="24"/>
  <c r="H927" i="24"/>
  <c r="G927" i="24"/>
  <c r="F927" i="24"/>
  <c r="E927" i="24"/>
  <c r="D927" i="24"/>
  <c r="I926" i="24"/>
  <c r="H926" i="24"/>
  <c r="G926" i="24"/>
  <c r="F926" i="24"/>
  <c r="E926" i="24"/>
  <c r="D926" i="24"/>
  <c r="I925" i="24"/>
  <c r="H925" i="24"/>
  <c r="G925" i="24"/>
  <c r="F925" i="24"/>
  <c r="E925" i="24"/>
  <c r="D925" i="24"/>
  <c r="I924" i="24"/>
  <c r="H924" i="24"/>
  <c r="G924" i="24"/>
  <c r="F924" i="24"/>
  <c r="E924" i="24"/>
  <c r="D924" i="24"/>
  <c r="I923" i="24"/>
  <c r="H923" i="24"/>
  <c r="G923" i="24"/>
  <c r="F923" i="24"/>
  <c r="E923" i="24"/>
  <c r="D923" i="24"/>
  <c r="I922" i="24"/>
  <c r="H922" i="24"/>
  <c r="G922" i="24"/>
  <c r="F922" i="24"/>
  <c r="E922" i="24"/>
  <c r="D922" i="24"/>
  <c r="I921" i="24"/>
  <c r="H921" i="24"/>
  <c r="G921" i="24"/>
  <c r="F921" i="24"/>
  <c r="E921" i="24"/>
  <c r="D921" i="24"/>
  <c r="I920" i="24"/>
  <c r="H920" i="24"/>
  <c r="G920" i="24"/>
  <c r="F920" i="24"/>
  <c r="E920" i="24"/>
  <c r="D920" i="24"/>
  <c r="I919" i="24"/>
  <c r="H919" i="24"/>
  <c r="G919" i="24"/>
  <c r="F919" i="24"/>
  <c r="E919" i="24"/>
  <c r="D919" i="24"/>
  <c r="I918" i="24"/>
  <c r="H918" i="24"/>
  <c r="G918" i="24"/>
  <c r="F918" i="24"/>
  <c r="E918" i="24"/>
  <c r="D918" i="24"/>
  <c r="I917" i="24"/>
  <c r="H917" i="24"/>
  <c r="G917" i="24"/>
  <c r="F917" i="24"/>
  <c r="E917" i="24"/>
  <c r="D917" i="24"/>
  <c r="I916" i="24"/>
  <c r="H916" i="24"/>
  <c r="G916" i="24"/>
  <c r="F916" i="24"/>
  <c r="E916" i="24"/>
  <c r="D916" i="24"/>
  <c r="I915" i="24"/>
  <c r="H915" i="24"/>
  <c r="G915" i="24"/>
  <c r="F915" i="24"/>
  <c r="E915" i="24"/>
  <c r="D915" i="24"/>
  <c r="I914" i="24"/>
  <c r="H914" i="24"/>
  <c r="G914" i="24"/>
  <c r="F914" i="24"/>
  <c r="E914" i="24"/>
  <c r="D914" i="24"/>
  <c r="I913" i="24"/>
  <c r="H913" i="24"/>
  <c r="G913" i="24"/>
  <c r="F913" i="24"/>
  <c r="E913" i="24"/>
  <c r="D913" i="24"/>
  <c r="I912" i="24"/>
  <c r="H912" i="24"/>
  <c r="G912" i="24"/>
  <c r="F912" i="24"/>
  <c r="E912" i="24"/>
  <c r="D912" i="24"/>
  <c r="I911" i="24"/>
  <c r="H911" i="24"/>
  <c r="G911" i="24"/>
  <c r="F911" i="24"/>
  <c r="E911" i="24"/>
  <c r="D911" i="24"/>
  <c r="I910" i="24"/>
  <c r="H910" i="24"/>
  <c r="G910" i="24"/>
  <c r="F910" i="24"/>
  <c r="E910" i="24"/>
  <c r="D910" i="24"/>
  <c r="I909" i="24"/>
  <c r="H909" i="24"/>
  <c r="G909" i="24"/>
  <c r="F909" i="24"/>
  <c r="E909" i="24"/>
  <c r="D909" i="24"/>
  <c r="I908" i="24"/>
  <c r="H908" i="24"/>
  <c r="G908" i="24"/>
  <c r="F908" i="24"/>
  <c r="E908" i="24"/>
  <c r="D908" i="24"/>
  <c r="I907" i="24"/>
  <c r="H907" i="24"/>
  <c r="G907" i="24"/>
  <c r="F907" i="24"/>
  <c r="E907" i="24"/>
  <c r="D907" i="24"/>
  <c r="I906" i="24"/>
  <c r="H906" i="24"/>
  <c r="G906" i="24"/>
  <c r="F906" i="24"/>
  <c r="E906" i="24"/>
  <c r="D906" i="24"/>
  <c r="I905" i="24"/>
  <c r="H905" i="24"/>
  <c r="G905" i="24"/>
  <c r="F905" i="24"/>
  <c r="E905" i="24"/>
  <c r="D905" i="24"/>
  <c r="I904" i="24"/>
  <c r="H904" i="24"/>
  <c r="G904" i="24"/>
  <c r="F904" i="24"/>
  <c r="E904" i="24"/>
  <c r="D904" i="24"/>
  <c r="I903" i="24"/>
  <c r="H903" i="24"/>
  <c r="G903" i="24"/>
  <c r="F903" i="24"/>
  <c r="E903" i="24"/>
  <c r="D903" i="24"/>
  <c r="I902" i="24"/>
  <c r="H902" i="24"/>
  <c r="G902" i="24"/>
  <c r="F902" i="24"/>
  <c r="E902" i="24"/>
  <c r="D902" i="24"/>
  <c r="I901" i="24"/>
  <c r="H901" i="24"/>
  <c r="G901" i="24"/>
  <c r="F901" i="24"/>
  <c r="E901" i="24"/>
  <c r="D901" i="24"/>
  <c r="I900" i="24"/>
  <c r="H900" i="24"/>
  <c r="G900" i="24"/>
  <c r="F900" i="24"/>
  <c r="E900" i="24"/>
  <c r="D900" i="24"/>
  <c r="I899" i="24"/>
  <c r="H899" i="24"/>
  <c r="G899" i="24"/>
  <c r="F899" i="24"/>
  <c r="E899" i="24"/>
  <c r="D899" i="24"/>
  <c r="I898" i="24"/>
  <c r="H898" i="24"/>
  <c r="G898" i="24"/>
  <c r="F898" i="24"/>
  <c r="E898" i="24"/>
  <c r="D898" i="24"/>
  <c r="I897" i="24"/>
  <c r="H897" i="24"/>
  <c r="G897" i="24"/>
  <c r="F897" i="24"/>
  <c r="E897" i="24"/>
  <c r="D897" i="24"/>
  <c r="I896" i="24"/>
  <c r="H896" i="24"/>
  <c r="G896" i="24"/>
  <c r="F896" i="24"/>
  <c r="E896" i="24"/>
  <c r="D896" i="24"/>
  <c r="I895" i="24"/>
  <c r="H895" i="24"/>
  <c r="G895" i="24"/>
  <c r="F895" i="24"/>
  <c r="E895" i="24"/>
  <c r="D895" i="24"/>
  <c r="I894" i="24"/>
  <c r="H894" i="24"/>
  <c r="G894" i="24"/>
  <c r="F894" i="24"/>
  <c r="E894" i="24"/>
  <c r="D894" i="24"/>
  <c r="I893" i="24"/>
  <c r="H893" i="24"/>
  <c r="G893" i="24"/>
  <c r="F893" i="24"/>
  <c r="E893" i="24"/>
  <c r="D893" i="24"/>
  <c r="I892" i="24"/>
  <c r="H892" i="24"/>
  <c r="G892" i="24"/>
  <c r="F892" i="24"/>
  <c r="E892" i="24"/>
  <c r="D892" i="24"/>
  <c r="I891" i="24"/>
  <c r="H891" i="24"/>
  <c r="G891" i="24"/>
  <c r="F891" i="24"/>
  <c r="E891" i="24"/>
  <c r="D891" i="24"/>
  <c r="I890" i="24"/>
  <c r="H890" i="24"/>
  <c r="G890" i="24"/>
  <c r="F890" i="24"/>
  <c r="E890" i="24"/>
  <c r="D890" i="24"/>
  <c r="I889" i="24"/>
  <c r="H889" i="24"/>
  <c r="G889" i="24"/>
  <c r="F889" i="24"/>
  <c r="E889" i="24"/>
  <c r="D889" i="24"/>
  <c r="I888" i="24"/>
  <c r="H888" i="24"/>
  <c r="G888" i="24"/>
  <c r="F888" i="24"/>
  <c r="E888" i="24"/>
  <c r="D888" i="24"/>
  <c r="I887" i="24"/>
  <c r="H887" i="24"/>
  <c r="G887" i="24"/>
  <c r="F887" i="24"/>
  <c r="E887" i="24"/>
  <c r="D887" i="24"/>
  <c r="I886" i="24"/>
  <c r="H886" i="24"/>
  <c r="G886" i="24"/>
  <c r="F886" i="24"/>
  <c r="E886" i="24"/>
  <c r="D886" i="24"/>
  <c r="I885" i="24"/>
  <c r="H885" i="24"/>
  <c r="G885" i="24"/>
  <c r="F885" i="24"/>
  <c r="E885" i="24"/>
  <c r="D885" i="24"/>
  <c r="I884" i="24"/>
  <c r="H884" i="24"/>
  <c r="G884" i="24"/>
  <c r="F884" i="24"/>
  <c r="E884" i="24"/>
  <c r="D884" i="24"/>
  <c r="I883" i="24"/>
  <c r="H883" i="24"/>
  <c r="G883" i="24"/>
  <c r="F883" i="24"/>
  <c r="E883" i="24"/>
  <c r="D883" i="24"/>
  <c r="I882" i="24"/>
  <c r="H882" i="24"/>
  <c r="G882" i="24"/>
  <c r="F882" i="24"/>
  <c r="E882" i="24"/>
  <c r="D882" i="24"/>
  <c r="I881" i="24"/>
  <c r="H881" i="24"/>
  <c r="G881" i="24"/>
  <c r="F881" i="24"/>
  <c r="E881" i="24"/>
  <c r="D881" i="24"/>
  <c r="I880" i="24"/>
  <c r="H880" i="24"/>
  <c r="G880" i="24"/>
  <c r="F880" i="24"/>
  <c r="E880" i="24"/>
  <c r="D880" i="24"/>
  <c r="I879" i="24"/>
  <c r="H879" i="24"/>
  <c r="G879" i="24"/>
  <c r="F879" i="24"/>
  <c r="E879" i="24"/>
  <c r="D879" i="24"/>
  <c r="I878" i="24"/>
  <c r="H878" i="24"/>
  <c r="G878" i="24"/>
  <c r="F878" i="24"/>
  <c r="E878" i="24"/>
  <c r="D878" i="24"/>
  <c r="I877" i="24"/>
  <c r="H877" i="24"/>
  <c r="G877" i="24"/>
  <c r="F877" i="24"/>
  <c r="E877" i="24"/>
  <c r="D877" i="24"/>
  <c r="I876" i="24"/>
  <c r="H876" i="24"/>
  <c r="G876" i="24"/>
  <c r="F876" i="24"/>
  <c r="E876" i="24"/>
  <c r="D876" i="24"/>
  <c r="I875" i="24"/>
  <c r="H875" i="24"/>
  <c r="G875" i="24"/>
  <c r="F875" i="24"/>
  <c r="E875" i="24"/>
  <c r="D875" i="24"/>
  <c r="I874" i="24"/>
  <c r="H874" i="24"/>
  <c r="G874" i="24"/>
  <c r="F874" i="24"/>
  <c r="E874" i="24"/>
  <c r="D874" i="24"/>
  <c r="I873" i="24"/>
  <c r="H873" i="24"/>
  <c r="G873" i="24"/>
  <c r="F873" i="24"/>
  <c r="E873" i="24"/>
  <c r="D873" i="24"/>
  <c r="I872" i="24"/>
  <c r="H872" i="24"/>
  <c r="G872" i="24"/>
  <c r="F872" i="24"/>
  <c r="E872" i="24"/>
  <c r="D872" i="24"/>
  <c r="I871" i="24"/>
  <c r="H871" i="24"/>
  <c r="G871" i="24"/>
  <c r="F871" i="24"/>
  <c r="E871" i="24"/>
  <c r="D871" i="24"/>
  <c r="I870" i="24"/>
  <c r="H870" i="24"/>
  <c r="G870" i="24"/>
  <c r="F870" i="24"/>
  <c r="E870" i="24"/>
  <c r="D870" i="24"/>
  <c r="I869" i="24"/>
  <c r="H869" i="24"/>
  <c r="G869" i="24"/>
  <c r="F869" i="24"/>
  <c r="E869" i="24"/>
  <c r="D869" i="24"/>
  <c r="I868" i="24"/>
  <c r="H868" i="24"/>
  <c r="G868" i="24"/>
  <c r="F868" i="24"/>
  <c r="E868" i="24"/>
  <c r="D868" i="24"/>
  <c r="I867" i="24"/>
  <c r="H867" i="24"/>
  <c r="G867" i="24"/>
  <c r="F867" i="24"/>
  <c r="E867" i="24"/>
  <c r="D867" i="24"/>
  <c r="I866" i="24"/>
  <c r="H866" i="24"/>
  <c r="G866" i="24"/>
  <c r="F866" i="24"/>
  <c r="E866" i="24"/>
  <c r="D866" i="24"/>
  <c r="I865" i="24"/>
  <c r="H865" i="24"/>
  <c r="G865" i="24"/>
  <c r="F865" i="24"/>
  <c r="E865" i="24"/>
  <c r="D865" i="24"/>
  <c r="I864" i="24"/>
  <c r="H864" i="24"/>
  <c r="G864" i="24"/>
  <c r="F864" i="24"/>
  <c r="E864" i="24"/>
  <c r="D864" i="24"/>
  <c r="I863" i="24"/>
  <c r="H863" i="24"/>
  <c r="G863" i="24"/>
  <c r="F863" i="24"/>
  <c r="E863" i="24"/>
  <c r="D863" i="24"/>
  <c r="I862" i="24"/>
  <c r="H862" i="24"/>
  <c r="G862" i="24"/>
  <c r="F862" i="24"/>
  <c r="E862" i="24"/>
  <c r="D862" i="24"/>
  <c r="I861" i="24"/>
  <c r="H861" i="24"/>
  <c r="G861" i="24"/>
  <c r="F861" i="24"/>
  <c r="E861" i="24"/>
  <c r="D861" i="24"/>
  <c r="I860" i="24"/>
  <c r="H860" i="24"/>
  <c r="G860" i="24"/>
  <c r="F860" i="24"/>
  <c r="E860" i="24"/>
  <c r="D860" i="24"/>
  <c r="I859" i="24"/>
  <c r="H859" i="24"/>
  <c r="G859" i="24"/>
  <c r="F859" i="24"/>
  <c r="E859" i="24"/>
  <c r="D859" i="24"/>
  <c r="I858" i="24"/>
  <c r="H858" i="24"/>
  <c r="G858" i="24"/>
  <c r="F858" i="24"/>
  <c r="E858" i="24"/>
  <c r="D858" i="24"/>
  <c r="I857" i="24"/>
  <c r="H857" i="24"/>
  <c r="G857" i="24"/>
  <c r="F857" i="24"/>
  <c r="E857" i="24"/>
  <c r="D857" i="24"/>
  <c r="I856" i="24"/>
  <c r="H856" i="24"/>
  <c r="G856" i="24"/>
  <c r="F856" i="24"/>
  <c r="E856" i="24"/>
  <c r="D856" i="24"/>
  <c r="I855" i="24"/>
  <c r="H855" i="24"/>
  <c r="G855" i="24"/>
  <c r="F855" i="24"/>
  <c r="E855" i="24"/>
  <c r="D855" i="24"/>
  <c r="I854" i="24"/>
  <c r="H854" i="24"/>
  <c r="G854" i="24"/>
  <c r="F854" i="24"/>
  <c r="E854" i="24"/>
  <c r="D854" i="24"/>
  <c r="I853" i="24"/>
  <c r="H853" i="24"/>
  <c r="G853" i="24"/>
  <c r="F853" i="24"/>
  <c r="E853" i="24"/>
  <c r="D853" i="24"/>
  <c r="I852" i="24"/>
  <c r="H852" i="24"/>
  <c r="G852" i="24"/>
  <c r="F852" i="24"/>
  <c r="E852" i="24"/>
  <c r="D852" i="24"/>
  <c r="I851" i="24"/>
  <c r="H851" i="24"/>
  <c r="G851" i="24"/>
  <c r="F851" i="24"/>
  <c r="E851" i="24"/>
  <c r="D851" i="24"/>
  <c r="I850" i="24"/>
  <c r="H850" i="24"/>
  <c r="G850" i="24"/>
  <c r="F850" i="24"/>
  <c r="E850" i="24"/>
  <c r="D850" i="24"/>
  <c r="I849" i="24"/>
  <c r="H849" i="24"/>
  <c r="G849" i="24"/>
  <c r="F849" i="24"/>
  <c r="E849" i="24"/>
  <c r="D849" i="24"/>
  <c r="I848" i="24"/>
  <c r="H848" i="24"/>
  <c r="G848" i="24"/>
  <c r="F848" i="24"/>
  <c r="E848" i="24"/>
  <c r="D848" i="24"/>
  <c r="I847" i="24"/>
  <c r="H847" i="24"/>
  <c r="G847" i="24"/>
  <c r="F847" i="24"/>
  <c r="E847" i="24"/>
  <c r="D847" i="24"/>
  <c r="I846" i="24"/>
  <c r="H846" i="24"/>
  <c r="G846" i="24"/>
  <c r="F846" i="24"/>
  <c r="E846" i="24"/>
  <c r="D846" i="24"/>
  <c r="I845" i="24"/>
  <c r="H845" i="24"/>
  <c r="G845" i="24"/>
  <c r="F845" i="24"/>
  <c r="E845" i="24"/>
  <c r="D845" i="24"/>
  <c r="I844" i="24"/>
  <c r="H844" i="24"/>
  <c r="G844" i="24"/>
  <c r="F844" i="24"/>
  <c r="E844" i="24"/>
  <c r="D844" i="24"/>
  <c r="I843" i="24"/>
  <c r="H843" i="24"/>
  <c r="G843" i="24"/>
  <c r="F843" i="24"/>
  <c r="E843" i="24"/>
  <c r="D843" i="24"/>
  <c r="I842" i="24"/>
  <c r="H842" i="24"/>
  <c r="G842" i="24"/>
  <c r="F842" i="24"/>
  <c r="E842" i="24"/>
  <c r="D842" i="24"/>
  <c r="I841" i="24"/>
  <c r="H841" i="24"/>
  <c r="G841" i="24"/>
  <c r="F841" i="24"/>
  <c r="E841" i="24"/>
  <c r="D841" i="24"/>
  <c r="I840" i="24"/>
  <c r="H840" i="24"/>
  <c r="G840" i="24"/>
  <c r="F840" i="24"/>
  <c r="E840" i="24"/>
  <c r="D840" i="24"/>
  <c r="I839" i="24"/>
  <c r="H839" i="24"/>
  <c r="G839" i="24"/>
  <c r="F839" i="24"/>
  <c r="E839" i="24"/>
  <c r="D839" i="24"/>
  <c r="I838" i="24"/>
  <c r="H838" i="24"/>
  <c r="G838" i="24"/>
  <c r="F838" i="24"/>
  <c r="E838" i="24"/>
  <c r="D838" i="24"/>
  <c r="I837" i="24"/>
  <c r="H837" i="24"/>
  <c r="G837" i="24"/>
  <c r="F837" i="24"/>
  <c r="E837" i="24"/>
  <c r="D837" i="24"/>
  <c r="I836" i="24"/>
  <c r="H836" i="24"/>
  <c r="G836" i="24"/>
  <c r="F836" i="24"/>
  <c r="E836" i="24"/>
  <c r="D836" i="24"/>
  <c r="I835" i="24"/>
  <c r="H835" i="24"/>
  <c r="G835" i="24"/>
  <c r="F835" i="24"/>
  <c r="E835" i="24"/>
  <c r="D835" i="24"/>
  <c r="I834" i="24"/>
  <c r="H834" i="24"/>
  <c r="G834" i="24"/>
  <c r="F834" i="24"/>
  <c r="E834" i="24"/>
  <c r="D834" i="24"/>
  <c r="I833" i="24"/>
  <c r="H833" i="24"/>
  <c r="G833" i="24"/>
  <c r="F833" i="24"/>
  <c r="E833" i="24"/>
  <c r="D833" i="24"/>
  <c r="I832" i="24"/>
  <c r="H832" i="24"/>
  <c r="G832" i="24"/>
  <c r="F832" i="24"/>
  <c r="E832" i="24"/>
  <c r="D832" i="24"/>
  <c r="I831" i="24"/>
  <c r="H831" i="24"/>
  <c r="G831" i="24"/>
  <c r="F831" i="24"/>
  <c r="E831" i="24"/>
  <c r="D831" i="24"/>
  <c r="I830" i="24"/>
  <c r="H830" i="24"/>
  <c r="G830" i="24"/>
  <c r="F830" i="24"/>
  <c r="E830" i="24"/>
  <c r="D830" i="24"/>
  <c r="I829" i="24"/>
  <c r="H829" i="24"/>
  <c r="G829" i="24"/>
  <c r="F829" i="24"/>
  <c r="E829" i="24"/>
  <c r="D829" i="24"/>
  <c r="I828" i="24"/>
  <c r="H828" i="24"/>
  <c r="G828" i="24"/>
  <c r="F828" i="24"/>
  <c r="E828" i="24"/>
  <c r="D828" i="24"/>
  <c r="I827" i="24"/>
  <c r="H827" i="24"/>
  <c r="G827" i="24"/>
  <c r="F827" i="24"/>
  <c r="E827" i="24"/>
  <c r="D827" i="24"/>
  <c r="I826" i="24"/>
  <c r="H826" i="24"/>
  <c r="G826" i="24"/>
  <c r="F826" i="24"/>
  <c r="E826" i="24"/>
  <c r="D826" i="24"/>
  <c r="I825" i="24"/>
  <c r="H825" i="24"/>
  <c r="G825" i="24"/>
  <c r="F825" i="24"/>
  <c r="E825" i="24"/>
  <c r="D825" i="24"/>
  <c r="I824" i="24"/>
  <c r="H824" i="24"/>
  <c r="G824" i="24"/>
  <c r="F824" i="24"/>
  <c r="E824" i="24"/>
  <c r="D824" i="24"/>
  <c r="I823" i="24"/>
  <c r="H823" i="24"/>
  <c r="G823" i="24"/>
  <c r="F823" i="24"/>
  <c r="E823" i="24"/>
  <c r="D823" i="24"/>
  <c r="I822" i="24"/>
  <c r="H822" i="24"/>
  <c r="G822" i="24"/>
  <c r="F822" i="24"/>
  <c r="E822" i="24"/>
  <c r="D822" i="24"/>
  <c r="I821" i="24"/>
  <c r="H821" i="24"/>
  <c r="G821" i="24"/>
  <c r="F821" i="24"/>
  <c r="E821" i="24"/>
  <c r="D821" i="24"/>
  <c r="I820" i="24"/>
  <c r="H820" i="24"/>
  <c r="G820" i="24"/>
  <c r="F820" i="24"/>
  <c r="E820" i="24"/>
  <c r="D820" i="24"/>
  <c r="I819" i="24"/>
  <c r="H819" i="24"/>
  <c r="G819" i="24"/>
  <c r="F819" i="24"/>
  <c r="E819" i="24"/>
  <c r="D819" i="24"/>
  <c r="I818" i="24"/>
  <c r="H818" i="24"/>
  <c r="G818" i="24"/>
  <c r="F818" i="24"/>
  <c r="E818" i="24"/>
  <c r="D818" i="24"/>
  <c r="I817" i="24"/>
  <c r="H817" i="24"/>
  <c r="G817" i="24"/>
  <c r="F817" i="24"/>
  <c r="E817" i="24"/>
  <c r="D817" i="24"/>
  <c r="I816" i="24"/>
  <c r="H816" i="24"/>
  <c r="G816" i="24"/>
  <c r="F816" i="24"/>
  <c r="E816" i="24"/>
  <c r="D816" i="24"/>
  <c r="I815" i="24"/>
  <c r="H815" i="24"/>
  <c r="G815" i="24"/>
  <c r="F815" i="24"/>
  <c r="E815" i="24"/>
  <c r="D815" i="24"/>
  <c r="I814" i="24"/>
  <c r="H814" i="24"/>
  <c r="G814" i="24"/>
  <c r="F814" i="24"/>
  <c r="E814" i="24"/>
  <c r="D814" i="24"/>
  <c r="I813" i="24"/>
  <c r="H813" i="24"/>
  <c r="G813" i="24"/>
  <c r="F813" i="24"/>
  <c r="E813" i="24"/>
  <c r="D813" i="24"/>
  <c r="I812" i="24"/>
  <c r="H812" i="24"/>
  <c r="G812" i="24"/>
  <c r="F812" i="24"/>
  <c r="E812" i="24"/>
  <c r="D812" i="24"/>
  <c r="I811" i="24"/>
  <c r="H811" i="24"/>
  <c r="G811" i="24"/>
  <c r="F811" i="24"/>
  <c r="E811" i="24"/>
  <c r="D811" i="24"/>
  <c r="I810" i="24"/>
  <c r="H810" i="24"/>
  <c r="G810" i="24"/>
  <c r="F810" i="24"/>
  <c r="E810" i="24"/>
  <c r="D810" i="24"/>
  <c r="I809" i="24"/>
  <c r="H809" i="24"/>
  <c r="G809" i="24"/>
  <c r="F809" i="24"/>
  <c r="E809" i="24"/>
  <c r="D809" i="24"/>
  <c r="I808" i="24"/>
  <c r="H808" i="24"/>
  <c r="G808" i="24"/>
  <c r="F808" i="24"/>
  <c r="E808" i="24"/>
  <c r="D808" i="24"/>
  <c r="I807" i="24"/>
  <c r="H807" i="24"/>
  <c r="G807" i="24"/>
  <c r="F807" i="24"/>
  <c r="E807" i="24"/>
  <c r="D807" i="24"/>
  <c r="I806" i="24"/>
  <c r="H806" i="24"/>
  <c r="G806" i="24"/>
  <c r="F806" i="24"/>
  <c r="E806" i="24"/>
  <c r="D806" i="24"/>
  <c r="I805" i="24"/>
  <c r="H805" i="24"/>
  <c r="G805" i="24"/>
  <c r="F805" i="24"/>
  <c r="E805" i="24"/>
  <c r="D805" i="24"/>
  <c r="I804" i="24"/>
  <c r="H804" i="24"/>
  <c r="G804" i="24"/>
  <c r="F804" i="24"/>
  <c r="E804" i="24"/>
  <c r="D804" i="24"/>
  <c r="I803" i="24"/>
  <c r="H803" i="24"/>
  <c r="G803" i="24"/>
  <c r="F803" i="24"/>
  <c r="E803" i="24"/>
  <c r="D803" i="24"/>
  <c r="I802" i="24"/>
  <c r="H802" i="24"/>
  <c r="G802" i="24"/>
  <c r="F802" i="24"/>
  <c r="E802" i="24"/>
  <c r="D802" i="24"/>
  <c r="I801" i="24"/>
  <c r="H801" i="24"/>
  <c r="G801" i="24"/>
  <c r="F801" i="24"/>
  <c r="E801" i="24"/>
  <c r="D801" i="24"/>
  <c r="I800" i="24"/>
  <c r="H800" i="24"/>
  <c r="G800" i="24"/>
  <c r="F800" i="24"/>
  <c r="E800" i="24"/>
  <c r="D800" i="24"/>
  <c r="I799" i="24"/>
  <c r="H799" i="24"/>
  <c r="G799" i="24"/>
  <c r="F799" i="24"/>
  <c r="E799" i="24"/>
  <c r="D799" i="24"/>
  <c r="I798" i="24"/>
  <c r="H798" i="24"/>
  <c r="G798" i="24"/>
  <c r="F798" i="24"/>
  <c r="E798" i="24"/>
  <c r="D798" i="24"/>
  <c r="I797" i="24"/>
  <c r="H797" i="24"/>
  <c r="G797" i="24"/>
  <c r="F797" i="24"/>
  <c r="E797" i="24"/>
  <c r="D797" i="24"/>
  <c r="I796" i="24"/>
  <c r="H796" i="24"/>
  <c r="G796" i="24"/>
  <c r="F796" i="24"/>
  <c r="E796" i="24"/>
  <c r="D796" i="24"/>
  <c r="I795" i="24"/>
  <c r="H795" i="24"/>
  <c r="G795" i="24"/>
  <c r="F795" i="24"/>
  <c r="E795" i="24"/>
  <c r="D795" i="24"/>
  <c r="I794" i="24"/>
  <c r="H794" i="24"/>
  <c r="G794" i="24"/>
  <c r="F794" i="24"/>
  <c r="E794" i="24"/>
  <c r="D794" i="24"/>
  <c r="I793" i="24"/>
  <c r="H793" i="24"/>
  <c r="G793" i="24"/>
  <c r="F793" i="24"/>
  <c r="E793" i="24"/>
  <c r="D793" i="24"/>
  <c r="I792" i="24"/>
  <c r="H792" i="24"/>
  <c r="G792" i="24"/>
  <c r="F792" i="24"/>
  <c r="E792" i="24"/>
  <c r="D792" i="24"/>
  <c r="I791" i="24"/>
  <c r="H791" i="24"/>
  <c r="G791" i="24"/>
  <c r="F791" i="24"/>
  <c r="E791" i="24"/>
  <c r="D791" i="24"/>
  <c r="I790" i="24"/>
  <c r="H790" i="24"/>
  <c r="G790" i="24"/>
  <c r="F790" i="24"/>
  <c r="E790" i="24"/>
  <c r="D790" i="24"/>
  <c r="I789" i="24"/>
  <c r="H789" i="24"/>
  <c r="G789" i="24"/>
  <c r="F789" i="24"/>
  <c r="E789" i="24"/>
  <c r="D789" i="24"/>
  <c r="I788" i="24"/>
  <c r="H788" i="24"/>
  <c r="G788" i="24"/>
  <c r="F788" i="24"/>
  <c r="E788" i="24"/>
  <c r="D788" i="24"/>
  <c r="I787" i="24"/>
  <c r="H787" i="24"/>
  <c r="G787" i="24"/>
  <c r="F787" i="24"/>
  <c r="E787" i="24"/>
  <c r="D787" i="24"/>
  <c r="I786" i="24"/>
  <c r="H786" i="24"/>
  <c r="G786" i="24"/>
  <c r="F786" i="24"/>
  <c r="E786" i="24"/>
  <c r="D786" i="24"/>
  <c r="I785" i="24"/>
  <c r="H785" i="24"/>
  <c r="G785" i="24"/>
  <c r="F785" i="24"/>
  <c r="E785" i="24"/>
  <c r="D785" i="24"/>
  <c r="I784" i="24"/>
  <c r="H784" i="24"/>
  <c r="G784" i="24"/>
  <c r="F784" i="24"/>
  <c r="E784" i="24"/>
  <c r="D784" i="24"/>
  <c r="I783" i="24"/>
  <c r="H783" i="24"/>
  <c r="G783" i="24"/>
  <c r="F783" i="24"/>
  <c r="E783" i="24"/>
  <c r="D783" i="24"/>
  <c r="I782" i="24"/>
  <c r="H782" i="24"/>
  <c r="G782" i="24"/>
  <c r="F782" i="24"/>
  <c r="E782" i="24"/>
  <c r="D782" i="24"/>
  <c r="I781" i="24"/>
  <c r="H781" i="24"/>
  <c r="G781" i="24"/>
  <c r="F781" i="24"/>
  <c r="E781" i="24"/>
  <c r="D781" i="24"/>
  <c r="I780" i="24"/>
  <c r="H780" i="24"/>
  <c r="G780" i="24"/>
  <c r="F780" i="24"/>
  <c r="E780" i="24"/>
  <c r="D780" i="24"/>
  <c r="I779" i="24"/>
  <c r="H779" i="24"/>
  <c r="G779" i="24"/>
  <c r="F779" i="24"/>
  <c r="E779" i="24"/>
  <c r="D779" i="24"/>
  <c r="I778" i="24"/>
  <c r="H778" i="24"/>
  <c r="G778" i="24"/>
  <c r="F778" i="24"/>
  <c r="E778" i="24"/>
  <c r="D778" i="24"/>
  <c r="I777" i="24"/>
  <c r="H777" i="24"/>
  <c r="G777" i="24"/>
  <c r="F777" i="24"/>
  <c r="E777" i="24"/>
  <c r="D777" i="24"/>
  <c r="I776" i="24"/>
  <c r="H776" i="24"/>
  <c r="G776" i="24"/>
  <c r="F776" i="24"/>
  <c r="E776" i="24"/>
  <c r="D776" i="24"/>
  <c r="I775" i="24"/>
  <c r="H775" i="24"/>
  <c r="G775" i="24"/>
  <c r="F775" i="24"/>
  <c r="E775" i="24"/>
  <c r="D775" i="24"/>
  <c r="I774" i="24"/>
  <c r="H774" i="24"/>
  <c r="G774" i="24"/>
  <c r="F774" i="24"/>
  <c r="E774" i="24"/>
  <c r="D774" i="24"/>
  <c r="I773" i="24"/>
  <c r="H773" i="24"/>
  <c r="G773" i="24"/>
  <c r="F773" i="24"/>
  <c r="E773" i="24"/>
  <c r="D773" i="24"/>
  <c r="I772" i="24"/>
  <c r="H772" i="24"/>
  <c r="G772" i="24"/>
  <c r="F772" i="24"/>
  <c r="E772" i="24"/>
  <c r="D772" i="24"/>
  <c r="I771" i="24"/>
  <c r="H771" i="24"/>
  <c r="G771" i="24"/>
  <c r="F771" i="24"/>
  <c r="E771" i="24"/>
  <c r="D771" i="24"/>
  <c r="I770" i="24"/>
  <c r="H770" i="24"/>
  <c r="G770" i="24"/>
  <c r="F770" i="24"/>
  <c r="E770" i="24"/>
  <c r="D770" i="24"/>
  <c r="I769" i="24"/>
  <c r="H769" i="24"/>
  <c r="G769" i="24"/>
  <c r="F769" i="24"/>
  <c r="E769" i="24"/>
  <c r="D769" i="24"/>
  <c r="I768" i="24"/>
  <c r="H768" i="24"/>
  <c r="G768" i="24"/>
  <c r="F768" i="24"/>
  <c r="E768" i="24"/>
  <c r="D768" i="24"/>
  <c r="I767" i="24"/>
  <c r="H767" i="24"/>
  <c r="G767" i="24"/>
  <c r="F767" i="24"/>
  <c r="E767" i="24"/>
  <c r="D767" i="24"/>
  <c r="I766" i="24"/>
  <c r="H766" i="24"/>
  <c r="G766" i="24"/>
  <c r="F766" i="24"/>
  <c r="E766" i="24"/>
  <c r="D766" i="24"/>
  <c r="I765" i="24"/>
  <c r="H765" i="24"/>
  <c r="G765" i="24"/>
  <c r="F765" i="24"/>
  <c r="E765" i="24"/>
  <c r="D765" i="24"/>
  <c r="I764" i="24"/>
  <c r="H764" i="24"/>
  <c r="G764" i="24"/>
  <c r="F764" i="24"/>
  <c r="E764" i="24"/>
  <c r="D764" i="24"/>
  <c r="I763" i="24"/>
  <c r="H763" i="24"/>
  <c r="G763" i="24"/>
  <c r="F763" i="24"/>
  <c r="E763" i="24"/>
  <c r="D763" i="24"/>
  <c r="I762" i="24"/>
  <c r="H762" i="24"/>
  <c r="G762" i="24"/>
  <c r="F762" i="24"/>
  <c r="E762" i="24"/>
  <c r="D762" i="24"/>
  <c r="I761" i="24"/>
  <c r="H761" i="24"/>
  <c r="G761" i="24"/>
  <c r="F761" i="24"/>
  <c r="E761" i="24"/>
  <c r="D761" i="24"/>
  <c r="I760" i="24"/>
  <c r="H760" i="24"/>
  <c r="G760" i="24"/>
  <c r="F760" i="24"/>
  <c r="E760" i="24"/>
  <c r="D760" i="24"/>
  <c r="I759" i="24"/>
  <c r="H759" i="24"/>
  <c r="G759" i="24"/>
  <c r="F759" i="24"/>
  <c r="E759" i="24"/>
  <c r="D759" i="24"/>
  <c r="I758" i="24"/>
  <c r="H758" i="24"/>
  <c r="G758" i="24"/>
  <c r="F758" i="24"/>
  <c r="E758" i="24"/>
  <c r="D758" i="24"/>
  <c r="I757" i="24"/>
  <c r="H757" i="24"/>
  <c r="G757" i="24"/>
  <c r="F757" i="24"/>
  <c r="E757" i="24"/>
  <c r="D757" i="24"/>
  <c r="I756" i="24"/>
  <c r="H756" i="24"/>
  <c r="G756" i="24"/>
  <c r="F756" i="24"/>
  <c r="E756" i="24"/>
  <c r="D756" i="24"/>
  <c r="I755" i="24"/>
  <c r="H755" i="24"/>
  <c r="G755" i="24"/>
  <c r="F755" i="24"/>
  <c r="E755" i="24"/>
  <c r="D755" i="24"/>
  <c r="I754" i="24"/>
  <c r="H754" i="24"/>
  <c r="G754" i="24"/>
  <c r="F754" i="24"/>
  <c r="E754" i="24"/>
  <c r="D754" i="24"/>
  <c r="I753" i="24"/>
  <c r="H753" i="24"/>
  <c r="G753" i="24"/>
  <c r="F753" i="24"/>
  <c r="E753" i="24"/>
  <c r="D753" i="24"/>
  <c r="I752" i="24"/>
  <c r="H752" i="24"/>
  <c r="G752" i="24"/>
  <c r="F752" i="24"/>
  <c r="E752" i="24"/>
  <c r="D752" i="24"/>
  <c r="I751" i="24"/>
  <c r="H751" i="24"/>
  <c r="G751" i="24"/>
  <c r="F751" i="24"/>
  <c r="E751" i="24"/>
  <c r="D751" i="24"/>
  <c r="I750" i="24"/>
  <c r="H750" i="24"/>
  <c r="G750" i="24"/>
  <c r="F750" i="24"/>
  <c r="E750" i="24"/>
  <c r="D750" i="24"/>
  <c r="I749" i="24"/>
  <c r="H749" i="24"/>
  <c r="G749" i="24"/>
  <c r="F749" i="24"/>
  <c r="E749" i="24"/>
  <c r="D749" i="24"/>
  <c r="I748" i="24"/>
  <c r="H748" i="24"/>
  <c r="G748" i="24"/>
  <c r="F748" i="24"/>
  <c r="E748" i="24"/>
  <c r="D748" i="24"/>
  <c r="I747" i="24"/>
  <c r="H747" i="24"/>
  <c r="G747" i="24"/>
  <c r="F747" i="24"/>
  <c r="E747" i="24"/>
  <c r="D747" i="24"/>
  <c r="I746" i="24"/>
  <c r="H746" i="24"/>
  <c r="G746" i="24"/>
  <c r="F746" i="24"/>
  <c r="E746" i="24"/>
  <c r="D746" i="24"/>
  <c r="I745" i="24"/>
  <c r="H745" i="24"/>
  <c r="G745" i="24"/>
  <c r="F745" i="24"/>
  <c r="E745" i="24"/>
  <c r="D745" i="24"/>
  <c r="I744" i="24"/>
  <c r="H744" i="24"/>
  <c r="G744" i="24"/>
  <c r="F744" i="24"/>
  <c r="E744" i="24"/>
  <c r="D744" i="24"/>
  <c r="I743" i="24"/>
  <c r="H743" i="24"/>
  <c r="G743" i="24"/>
  <c r="F743" i="24"/>
  <c r="E743" i="24"/>
  <c r="D743" i="24"/>
  <c r="I742" i="24"/>
  <c r="H742" i="24"/>
  <c r="G742" i="24"/>
  <c r="F742" i="24"/>
  <c r="E742" i="24"/>
  <c r="D742" i="24"/>
  <c r="I741" i="24"/>
  <c r="H741" i="24"/>
  <c r="G741" i="24"/>
  <c r="F741" i="24"/>
  <c r="E741" i="24"/>
  <c r="D741" i="24"/>
  <c r="I740" i="24"/>
  <c r="H740" i="24"/>
  <c r="G740" i="24"/>
  <c r="F740" i="24"/>
  <c r="E740" i="24"/>
  <c r="D740" i="24"/>
  <c r="I739" i="24"/>
  <c r="H739" i="24"/>
  <c r="G739" i="24"/>
  <c r="F739" i="24"/>
  <c r="E739" i="24"/>
  <c r="D739" i="24"/>
  <c r="I738" i="24"/>
  <c r="H738" i="24"/>
  <c r="G738" i="24"/>
  <c r="F738" i="24"/>
  <c r="E738" i="24"/>
  <c r="D738" i="24"/>
  <c r="I737" i="24"/>
  <c r="H737" i="24"/>
  <c r="G737" i="24"/>
  <c r="F737" i="24"/>
  <c r="E737" i="24"/>
  <c r="D737" i="24"/>
  <c r="I736" i="24"/>
  <c r="H736" i="24"/>
  <c r="G736" i="24"/>
  <c r="F736" i="24"/>
  <c r="E736" i="24"/>
  <c r="D736" i="24"/>
  <c r="I735" i="24"/>
  <c r="H735" i="24"/>
  <c r="G735" i="24"/>
  <c r="F735" i="24"/>
  <c r="E735" i="24"/>
  <c r="D735" i="24"/>
  <c r="I734" i="24"/>
  <c r="H734" i="24"/>
  <c r="G734" i="24"/>
  <c r="F734" i="24"/>
  <c r="E734" i="24"/>
  <c r="D734" i="24"/>
  <c r="I733" i="24"/>
  <c r="H733" i="24"/>
  <c r="G733" i="24"/>
  <c r="F733" i="24"/>
  <c r="E733" i="24"/>
  <c r="D733" i="24"/>
  <c r="I732" i="24"/>
  <c r="H732" i="24"/>
  <c r="G732" i="24"/>
  <c r="F732" i="24"/>
  <c r="E732" i="24"/>
  <c r="D732" i="24"/>
  <c r="I731" i="24"/>
  <c r="H731" i="24"/>
  <c r="G731" i="24"/>
  <c r="F731" i="24"/>
  <c r="E731" i="24"/>
  <c r="D731" i="24"/>
  <c r="I730" i="24"/>
  <c r="H730" i="24"/>
  <c r="G730" i="24"/>
  <c r="F730" i="24"/>
  <c r="E730" i="24"/>
  <c r="D730" i="24"/>
  <c r="I729" i="24"/>
  <c r="H729" i="24"/>
  <c r="G729" i="24"/>
  <c r="F729" i="24"/>
  <c r="E729" i="24"/>
  <c r="D729" i="24"/>
  <c r="I728" i="24"/>
  <c r="H728" i="24"/>
  <c r="G728" i="24"/>
  <c r="F728" i="24"/>
  <c r="E728" i="24"/>
  <c r="D728" i="24"/>
  <c r="I727" i="24"/>
  <c r="H727" i="24"/>
  <c r="G727" i="24"/>
  <c r="F727" i="24"/>
  <c r="E727" i="24"/>
  <c r="D727" i="24"/>
  <c r="I726" i="24"/>
  <c r="H726" i="24"/>
  <c r="G726" i="24"/>
  <c r="F726" i="24"/>
  <c r="E726" i="24"/>
  <c r="D726" i="24"/>
  <c r="I725" i="24"/>
  <c r="H725" i="24"/>
  <c r="G725" i="24"/>
  <c r="F725" i="24"/>
  <c r="E725" i="24"/>
  <c r="D725" i="24"/>
  <c r="I724" i="24"/>
  <c r="H724" i="24"/>
  <c r="G724" i="24"/>
  <c r="F724" i="24"/>
  <c r="E724" i="24"/>
  <c r="D724" i="24"/>
  <c r="I723" i="24"/>
  <c r="H723" i="24"/>
  <c r="G723" i="24"/>
  <c r="F723" i="24"/>
  <c r="E723" i="24"/>
  <c r="D723" i="24"/>
  <c r="I722" i="24"/>
  <c r="H722" i="24"/>
  <c r="G722" i="24"/>
  <c r="F722" i="24"/>
  <c r="E722" i="24"/>
  <c r="D722" i="24"/>
  <c r="I721" i="24"/>
  <c r="H721" i="24"/>
  <c r="G721" i="24"/>
  <c r="F721" i="24"/>
  <c r="E721" i="24"/>
  <c r="D721" i="24"/>
  <c r="I720" i="24"/>
  <c r="H720" i="24"/>
  <c r="G720" i="24"/>
  <c r="F720" i="24"/>
  <c r="E720" i="24"/>
  <c r="D720" i="24"/>
  <c r="I719" i="24"/>
  <c r="H719" i="24"/>
  <c r="G719" i="24"/>
  <c r="F719" i="24"/>
  <c r="E719" i="24"/>
  <c r="D719" i="24"/>
  <c r="I718" i="24"/>
  <c r="H718" i="24"/>
  <c r="G718" i="24"/>
  <c r="F718" i="24"/>
  <c r="E718" i="24"/>
  <c r="D718" i="24"/>
  <c r="I717" i="24"/>
  <c r="H717" i="24"/>
  <c r="G717" i="24"/>
  <c r="F717" i="24"/>
  <c r="E717" i="24"/>
  <c r="D717" i="24"/>
  <c r="I716" i="24"/>
  <c r="H716" i="24"/>
  <c r="G716" i="24"/>
  <c r="F716" i="24"/>
  <c r="E716" i="24"/>
  <c r="D716" i="24"/>
  <c r="I715" i="24"/>
  <c r="H715" i="24"/>
  <c r="G715" i="24"/>
  <c r="F715" i="24"/>
  <c r="E715" i="24"/>
  <c r="D715" i="24"/>
  <c r="I714" i="24"/>
  <c r="H714" i="24"/>
  <c r="G714" i="24"/>
  <c r="F714" i="24"/>
  <c r="E714" i="24"/>
  <c r="D714" i="24"/>
  <c r="I713" i="24"/>
  <c r="H713" i="24"/>
  <c r="G713" i="24"/>
  <c r="F713" i="24"/>
  <c r="E713" i="24"/>
  <c r="D713" i="24"/>
  <c r="I712" i="24"/>
  <c r="H712" i="24"/>
  <c r="G712" i="24"/>
  <c r="F712" i="24"/>
  <c r="E712" i="24"/>
  <c r="D712" i="24"/>
  <c r="I711" i="24"/>
  <c r="H711" i="24"/>
  <c r="G711" i="24"/>
  <c r="F711" i="24"/>
  <c r="E711" i="24"/>
  <c r="D711" i="24"/>
  <c r="I710" i="24"/>
  <c r="H710" i="24"/>
  <c r="G710" i="24"/>
  <c r="F710" i="24"/>
  <c r="E710" i="24"/>
  <c r="D710" i="24"/>
  <c r="I709" i="24"/>
  <c r="H709" i="24"/>
  <c r="G709" i="24"/>
  <c r="F709" i="24"/>
  <c r="E709" i="24"/>
  <c r="D709" i="24"/>
  <c r="I708" i="24"/>
  <c r="H708" i="24"/>
  <c r="G708" i="24"/>
  <c r="F708" i="24"/>
  <c r="E708" i="24"/>
  <c r="D708" i="24"/>
  <c r="I707" i="24"/>
  <c r="H707" i="24"/>
  <c r="G707" i="24"/>
  <c r="F707" i="24"/>
  <c r="E707" i="24"/>
  <c r="D707" i="24"/>
  <c r="I706" i="24"/>
  <c r="H706" i="24"/>
  <c r="G706" i="24"/>
  <c r="F706" i="24"/>
  <c r="E706" i="24"/>
  <c r="D706" i="24"/>
  <c r="I705" i="24"/>
  <c r="H705" i="24"/>
  <c r="G705" i="24"/>
  <c r="F705" i="24"/>
  <c r="E705" i="24"/>
  <c r="D705" i="24"/>
  <c r="I704" i="24"/>
  <c r="H704" i="24"/>
  <c r="G704" i="24"/>
  <c r="F704" i="24"/>
  <c r="E704" i="24"/>
  <c r="D704" i="24"/>
  <c r="I703" i="24"/>
  <c r="H703" i="24"/>
  <c r="G703" i="24"/>
  <c r="F703" i="24"/>
  <c r="E703" i="24"/>
  <c r="D703" i="24"/>
  <c r="I702" i="24"/>
  <c r="H702" i="24"/>
  <c r="G702" i="24"/>
  <c r="F702" i="24"/>
  <c r="E702" i="24"/>
  <c r="D702" i="24"/>
  <c r="I701" i="24"/>
  <c r="H701" i="24"/>
  <c r="G701" i="24"/>
  <c r="F701" i="24"/>
  <c r="E701" i="24"/>
  <c r="D701" i="24"/>
  <c r="I700" i="24"/>
  <c r="H700" i="24"/>
  <c r="G700" i="24"/>
  <c r="F700" i="24"/>
  <c r="E700" i="24"/>
  <c r="D700" i="24"/>
  <c r="I699" i="24"/>
  <c r="H699" i="24"/>
  <c r="G699" i="24"/>
  <c r="F699" i="24"/>
  <c r="E699" i="24"/>
  <c r="D699" i="24"/>
  <c r="I698" i="24"/>
  <c r="H698" i="24"/>
  <c r="G698" i="24"/>
  <c r="F698" i="24"/>
  <c r="E698" i="24"/>
  <c r="D698" i="24"/>
  <c r="I697" i="24"/>
  <c r="H697" i="24"/>
  <c r="G697" i="24"/>
  <c r="F697" i="24"/>
  <c r="E697" i="24"/>
  <c r="D697" i="24"/>
  <c r="I696" i="24"/>
  <c r="H696" i="24"/>
  <c r="G696" i="24"/>
  <c r="F696" i="24"/>
  <c r="E696" i="24"/>
  <c r="D696" i="24"/>
  <c r="I695" i="24"/>
  <c r="H695" i="24"/>
  <c r="G695" i="24"/>
  <c r="F695" i="24"/>
  <c r="E695" i="24"/>
  <c r="D695" i="24"/>
  <c r="I694" i="24"/>
  <c r="H694" i="24"/>
  <c r="G694" i="24"/>
  <c r="F694" i="24"/>
  <c r="E694" i="24"/>
  <c r="D694" i="24"/>
  <c r="I693" i="24"/>
  <c r="H693" i="24"/>
  <c r="G693" i="24"/>
  <c r="F693" i="24"/>
  <c r="E693" i="24"/>
  <c r="D693" i="24"/>
  <c r="I692" i="24"/>
  <c r="H692" i="24"/>
  <c r="G692" i="24"/>
  <c r="F692" i="24"/>
  <c r="E692" i="24"/>
  <c r="D692" i="24"/>
  <c r="I691" i="24"/>
  <c r="H691" i="24"/>
  <c r="G691" i="24"/>
  <c r="F691" i="24"/>
  <c r="E691" i="24"/>
  <c r="D691" i="24"/>
  <c r="I690" i="24"/>
  <c r="H690" i="24"/>
  <c r="G690" i="24"/>
  <c r="F690" i="24"/>
  <c r="E690" i="24"/>
  <c r="D690" i="24"/>
  <c r="I689" i="24"/>
  <c r="H689" i="24"/>
  <c r="G689" i="24"/>
  <c r="F689" i="24"/>
  <c r="E689" i="24"/>
  <c r="D689" i="24"/>
  <c r="I688" i="24"/>
  <c r="H688" i="24"/>
  <c r="G688" i="24"/>
  <c r="F688" i="24"/>
  <c r="E688" i="24"/>
  <c r="D688" i="24"/>
  <c r="I687" i="24"/>
  <c r="H687" i="24"/>
  <c r="G687" i="24"/>
  <c r="F687" i="24"/>
  <c r="E687" i="24"/>
  <c r="D687" i="24"/>
  <c r="I686" i="24"/>
  <c r="H686" i="24"/>
  <c r="G686" i="24"/>
  <c r="F686" i="24"/>
  <c r="E686" i="24"/>
  <c r="D686" i="24"/>
  <c r="I685" i="24"/>
  <c r="H685" i="24"/>
  <c r="G685" i="24"/>
  <c r="F685" i="24"/>
  <c r="E685" i="24"/>
  <c r="D685" i="24"/>
  <c r="I684" i="24"/>
  <c r="H684" i="24"/>
  <c r="G684" i="24"/>
  <c r="F684" i="24"/>
  <c r="E684" i="24"/>
  <c r="D684" i="24"/>
  <c r="I683" i="24"/>
  <c r="H683" i="24"/>
  <c r="G683" i="24"/>
  <c r="F683" i="24"/>
  <c r="E683" i="24"/>
  <c r="D683" i="24"/>
  <c r="I682" i="24"/>
  <c r="H682" i="24"/>
  <c r="G682" i="24"/>
  <c r="F682" i="24"/>
  <c r="E682" i="24"/>
  <c r="D682" i="24"/>
  <c r="I681" i="24"/>
  <c r="H681" i="24"/>
  <c r="G681" i="24"/>
  <c r="F681" i="24"/>
  <c r="E681" i="24"/>
  <c r="D681" i="24"/>
  <c r="I680" i="24"/>
  <c r="H680" i="24"/>
  <c r="G680" i="24"/>
  <c r="F680" i="24"/>
  <c r="E680" i="24"/>
  <c r="D680" i="24"/>
  <c r="I679" i="24"/>
  <c r="H679" i="24"/>
  <c r="G679" i="24"/>
  <c r="F679" i="24"/>
  <c r="E679" i="24"/>
  <c r="D679" i="24"/>
  <c r="I678" i="24"/>
  <c r="H678" i="24"/>
  <c r="G678" i="24"/>
  <c r="F678" i="24"/>
  <c r="E678" i="24"/>
  <c r="D678" i="24"/>
  <c r="I677" i="24"/>
  <c r="H677" i="24"/>
  <c r="G677" i="24"/>
  <c r="F677" i="24"/>
  <c r="E677" i="24"/>
  <c r="D677" i="24"/>
  <c r="I676" i="24"/>
  <c r="H676" i="24"/>
  <c r="G676" i="24"/>
  <c r="F676" i="24"/>
  <c r="E676" i="24"/>
  <c r="D676" i="24"/>
  <c r="I675" i="24"/>
  <c r="H675" i="24"/>
  <c r="G675" i="24"/>
  <c r="F675" i="24"/>
  <c r="E675" i="24"/>
  <c r="D675" i="24"/>
  <c r="I674" i="24"/>
  <c r="H674" i="24"/>
  <c r="G674" i="24"/>
  <c r="F674" i="24"/>
  <c r="E674" i="24"/>
  <c r="D674" i="24"/>
  <c r="I673" i="24"/>
  <c r="H673" i="24"/>
  <c r="G673" i="24"/>
  <c r="F673" i="24"/>
  <c r="E673" i="24"/>
  <c r="D673" i="24"/>
  <c r="I672" i="24"/>
  <c r="H672" i="24"/>
  <c r="G672" i="24"/>
  <c r="F672" i="24"/>
  <c r="E672" i="24"/>
  <c r="D672" i="24"/>
  <c r="I671" i="24"/>
  <c r="H671" i="24"/>
  <c r="G671" i="24"/>
  <c r="F671" i="24"/>
  <c r="E671" i="24"/>
  <c r="D671" i="24"/>
  <c r="I670" i="24"/>
  <c r="H670" i="24"/>
  <c r="G670" i="24"/>
  <c r="F670" i="24"/>
  <c r="E670" i="24"/>
  <c r="D670" i="24"/>
  <c r="I669" i="24"/>
  <c r="H669" i="24"/>
  <c r="G669" i="24"/>
  <c r="F669" i="24"/>
  <c r="E669" i="24"/>
  <c r="D669" i="24"/>
  <c r="I668" i="24"/>
  <c r="H668" i="24"/>
  <c r="G668" i="24"/>
  <c r="F668" i="24"/>
  <c r="E668" i="24"/>
  <c r="D668" i="24"/>
  <c r="I667" i="24"/>
  <c r="H667" i="24"/>
  <c r="G667" i="24"/>
  <c r="F667" i="24"/>
  <c r="E667" i="24"/>
  <c r="D667" i="24"/>
  <c r="I666" i="24"/>
  <c r="H666" i="24"/>
  <c r="G666" i="24"/>
  <c r="F666" i="24"/>
  <c r="E666" i="24"/>
  <c r="D666" i="24"/>
  <c r="I665" i="24"/>
  <c r="H665" i="24"/>
  <c r="G665" i="24"/>
  <c r="F665" i="24"/>
  <c r="E665" i="24"/>
  <c r="D665" i="24"/>
  <c r="I664" i="24"/>
  <c r="H664" i="24"/>
  <c r="G664" i="24"/>
  <c r="F664" i="24"/>
  <c r="E664" i="24"/>
  <c r="D664" i="24"/>
  <c r="I663" i="24"/>
  <c r="H663" i="24"/>
  <c r="G663" i="24"/>
  <c r="F663" i="24"/>
  <c r="E663" i="24"/>
  <c r="D663" i="24"/>
  <c r="I662" i="24"/>
  <c r="H662" i="24"/>
  <c r="G662" i="24"/>
  <c r="F662" i="24"/>
  <c r="E662" i="24"/>
  <c r="D662" i="24"/>
  <c r="I661" i="24"/>
  <c r="H661" i="24"/>
  <c r="G661" i="24"/>
  <c r="F661" i="24"/>
  <c r="E661" i="24"/>
  <c r="D661" i="24"/>
  <c r="I660" i="24"/>
  <c r="H660" i="24"/>
  <c r="G660" i="24"/>
  <c r="F660" i="24"/>
  <c r="E660" i="24"/>
  <c r="D660" i="24"/>
  <c r="I659" i="24"/>
  <c r="H659" i="24"/>
  <c r="G659" i="24"/>
  <c r="F659" i="24"/>
  <c r="E659" i="24"/>
  <c r="D659" i="24"/>
  <c r="I658" i="24"/>
  <c r="H658" i="24"/>
  <c r="G658" i="24"/>
  <c r="F658" i="24"/>
  <c r="E658" i="24"/>
  <c r="D658" i="24"/>
  <c r="I657" i="24"/>
  <c r="H657" i="24"/>
  <c r="G657" i="24"/>
  <c r="F657" i="24"/>
  <c r="E657" i="24"/>
  <c r="D657" i="24"/>
  <c r="I656" i="24"/>
  <c r="H656" i="24"/>
  <c r="G656" i="24"/>
  <c r="F656" i="24"/>
  <c r="E656" i="24"/>
  <c r="D656" i="24"/>
  <c r="I655" i="24"/>
  <c r="H655" i="24"/>
  <c r="G655" i="24"/>
  <c r="F655" i="24"/>
  <c r="E655" i="24"/>
  <c r="D655" i="24"/>
  <c r="I654" i="24"/>
  <c r="H654" i="24"/>
  <c r="G654" i="24"/>
  <c r="F654" i="24"/>
  <c r="E654" i="24"/>
  <c r="D654" i="24"/>
  <c r="I653" i="24"/>
  <c r="H653" i="24"/>
  <c r="G653" i="24"/>
  <c r="F653" i="24"/>
  <c r="E653" i="24"/>
  <c r="D653" i="24"/>
  <c r="I652" i="24"/>
  <c r="H652" i="24"/>
  <c r="G652" i="24"/>
  <c r="F652" i="24"/>
  <c r="E652" i="24"/>
  <c r="D652" i="24"/>
  <c r="I651" i="24"/>
  <c r="H651" i="24"/>
  <c r="G651" i="24"/>
  <c r="F651" i="24"/>
  <c r="E651" i="24"/>
  <c r="D651" i="24"/>
  <c r="I650" i="24"/>
  <c r="H650" i="24"/>
  <c r="G650" i="24"/>
  <c r="F650" i="24"/>
  <c r="E650" i="24"/>
  <c r="D650" i="24"/>
  <c r="I649" i="24"/>
  <c r="H649" i="24"/>
  <c r="G649" i="24"/>
  <c r="F649" i="24"/>
  <c r="E649" i="24"/>
  <c r="D649" i="24"/>
  <c r="I648" i="24"/>
  <c r="H648" i="24"/>
  <c r="G648" i="24"/>
  <c r="F648" i="24"/>
  <c r="E648" i="24"/>
  <c r="D648" i="24"/>
  <c r="I647" i="24"/>
  <c r="H647" i="24"/>
  <c r="G647" i="24"/>
  <c r="F647" i="24"/>
  <c r="E647" i="24"/>
  <c r="D647" i="24"/>
  <c r="I646" i="24"/>
  <c r="H646" i="24"/>
  <c r="G646" i="24"/>
  <c r="F646" i="24"/>
  <c r="E646" i="24"/>
  <c r="D646" i="24"/>
  <c r="I645" i="24"/>
  <c r="H645" i="24"/>
  <c r="G645" i="24"/>
  <c r="F645" i="24"/>
  <c r="E645" i="24"/>
  <c r="D645" i="24"/>
  <c r="I644" i="24"/>
  <c r="H644" i="24"/>
  <c r="G644" i="24"/>
  <c r="F644" i="24"/>
  <c r="E644" i="24"/>
  <c r="D644" i="24"/>
  <c r="I643" i="24"/>
  <c r="H643" i="24"/>
  <c r="G643" i="24"/>
  <c r="F643" i="24"/>
  <c r="E643" i="24"/>
  <c r="D643" i="24"/>
  <c r="I642" i="24"/>
  <c r="H642" i="24"/>
  <c r="G642" i="24"/>
  <c r="F642" i="24"/>
  <c r="E642" i="24"/>
  <c r="D642" i="24"/>
  <c r="I641" i="24"/>
  <c r="H641" i="24"/>
  <c r="G641" i="24"/>
  <c r="F641" i="24"/>
  <c r="E641" i="24"/>
  <c r="D641" i="24"/>
  <c r="I640" i="24"/>
  <c r="H640" i="24"/>
  <c r="G640" i="24"/>
  <c r="F640" i="24"/>
  <c r="E640" i="24"/>
  <c r="D640" i="24"/>
  <c r="I639" i="24"/>
  <c r="H639" i="24"/>
  <c r="G639" i="24"/>
  <c r="F639" i="24"/>
  <c r="E639" i="24"/>
  <c r="D639" i="24"/>
  <c r="I638" i="24"/>
  <c r="H638" i="24"/>
  <c r="G638" i="24"/>
  <c r="F638" i="24"/>
  <c r="E638" i="24"/>
  <c r="D638" i="24"/>
  <c r="I637" i="24"/>
  <c r="H637" i="24"/>
  <c r="G637" i="24"/>
  <c r="F637" i="24"/>
  <c r="E637" i="24"/>
  <c r="D637" i="24"/>
  <c r="I636" i="24"/>
  <c r="H636" i="24"/>
  <c r="G636" i="24"/>
  <c r="F636" i="24"/>
  <c r="E636" i="24"/>
  <c r="D636" i="24"/>
  <c r="I635" i="24"/>
  <c r="H635" i="24"/>
  <c r="G635" i="24"/>
  <c r="F635" i="24"/>
  <c r="E635" i="24"/>
  <c r="D635" i="24"/>
  <c r="I634" i="24"/>
  <c r="H634" i="24"/>
  <c r="G634" i="24"/>
  <c r="F634" i="24"/>
  <c r="E634" i="24"/>
  <c r="D634" i="24"/>
  <c r="I633" i="24"/>
  <c r="H633" i="24"/>
  <c r="G633" i="24"/>
  <c r="F633" i="24"/>
  <c r="E633" i="24"/>
  <c r="D633" i="24"/>
  <c r="I632" i="24"/>
  <c r="H632" i="24"/>
  <c r="G632" i="24"/>
  <c r="F632" i="24"/>
  <c r="E632" i="24"/>
  <c r="D632" i="24"/>
  <c r="I631" i="24"/>
  <c r="H631" i="24"/>
  <c r="G631" i="24"/>
  <c r="F631" i="24"/>
  <c r="E631" i="24"/>
  <c r="D631" i="24"/>
  <c r="I630" i="24"/>
  <c r="H630" i="24"/>
  <c r="G630" i="24"/>
  <c r="F630" i="24"/>
  <c r="E630" i="24"/>
  <c r="D630" i="24"/>
  <c r="I629" i="24"/>
  <c r="H629" i="24"/>
  <c r="G629" i="24"/>
  <c r="F629" i="24"/>
  <c r="E629" i="24"/>
  <c r="D629" i="24"/>
  <c r="I628" i="24"/>
  <c r="H628" i="24"/>
  <c r="G628" i="24"/>
  <c r="F628" i="24"/>
  <c r="E628" i="24"/>
  <c r="D628" i="24"/>
  <c r="I627" i="24"/>
  <c r="H627" i="24"/>
  <c r="G627" i="24"/>
  <c r="F627" i="24"/>
  <c r="E627" i="24"/>
  <c r="D627" i="24"/>
  <c r="I626" i="24"/>
  <c r="H626" i="24"/>
  <c r="G626" i="24"/>
  <c r="F626" i="24"/>
  <c r="E626" i="24"/>
  <c r="D626" i="24"/>
  <c r="I625" i="24"/>
  <c r="H625" i="24"/>
  <c r="G625" i="24"/>
  <c r="F625" i="24"/>
  <c r="E625" i="24"/>
  <c r="D625" i="24"/>
  <c r="I624" i="24"/>
  <c r="H624" i="24"/>
  <c r="G624" i="24"/>
  <c r="F624" i="24"/>
  <c r="E624" i="24"/>
  <c r="D624" i="24"/>
  <c r="I623" i="24"/>
  <c r="H623" i="24"/>
  <c r="G623" i="24"/>
  <c r="F623" i="24"/>
  <c r="E623" i="24"/>
  <c r="D623" i="24"/>
  <c r="I622" i="24"/>
  <c r="H622" i="24"/>
  <c r="G622" i="24"/>
  <c r="F622" i="24"/>
  <c r="E622" i="24"/>
  <c r="D622" i="24"/>
  <c r="I621" i="24"/>
  <c r="H621" i="24"/>
  <c r="G621" i="24"/>
  <c r="F621" i="24"/>
  <c r="E621" i="24"/>
  <c r="D621" i="24"/>
  <c r="I620" i="24"/>
  <c r="H620" i="24"/>
  <c r="G620" i="24"/>
  <c r="F620" i="24"/>
  <c r="E620" i="24"/>
  <c r="D620" i="24"/>
  <c r="I619" i="24"/>
  <c r="H619" i="24"/>
  <c r="G619" i="24"/>
  <c r="F619" i="24"/>
  <c r="E619" i="24"/>
  <c r="D619" i="24"/>
  <c r="I618" i="24"/>
  <c r="H618" i="24"/>
  <c r="G618" i="24"/>
  <c r="F618" i="24"/>
  <c r="E618" i="24"/>
  <c r="D618" i="24"/>
  <c r="I617" i="24"/>
  <c r="H617" i="24"/>
  <c r="G617" i="24"/>
  <c r="F617" i="24"/>
  <c r="E617" i="24"/>
  <c r="D617" i="24"/>
  <c r="I616" i="24"/>
  <c r="H616" i="24"/>
  <c r="G616" i="24"/>
  <c r="F616" i="24"/>
  <c r="E616" i="24"/>
  <c r="D616" i="24"/>
  <c r="I615" i="24"/>
  <c r="H615" i="24"/>
  <c r="G615" i="24"/>
  <c r="F615" i="24"/>
  <c r="E615" i="24"/>
  <c r="D615" i="24"/>
  <c r="I614" i="24"/>
  <c r="H614" i="24"/>
  <c r="G614" i="24"/>
  <c r="F614" i="24"/>
  <c r="E614" i="24"/>
  <c r="D614" i="24"/>
  <c r="I613" i="24"/>
  <c r="H613" i="24"/>
  <c r="G613" i="24"/>
  <c r="F613" i="24"/>
  <c r="E613" i="24"/>
  <c r="D613" i="24"/>
  <c r="I612" i="24"/>
  <c r="H612" i="24"/>
  <c r="G612" i="24"/>
  <c r="F612" i="24"/>
  <c r="E612" i="24"/>
  <c r="D612" i="24"/>
  <c r="I611" i="24"/>
  <c r="H611" i="24"/>
  <c r="G611" i="24"/>
  <c r="F611" i="24"/>
  <c r="E611" i="24"/>
  <c r="D611" i="24"/>
  <c r="I610" i="24"/>
  <c r="H610" i="24"/>
  <c r="G610" i="24"/>
  <c r="F610" i="24"/>
  <c r="E610" i="24"/>
  <c r="D610" i="24"/>
  <c r="I609" i="24"/>
  <c r="H609" i="24"/>
  <c r="G609" i="24"/>
  <c r="F609" i="24"/>
  <c r="E609" i="24"/>
  <c r="D609" i="24"/>
  <c r="I608" i="24"/>
  <c r="H608" i="24"/>
  <c r="G608" i="24"/>
  <c r="F608" i="24"/>
  <c r="E608" i="24"/>
  <c r="D608" i="24"/>
  <c r="I607" i="24"/>
  <c r="H607" i="24"/>
  <c r="G607" i="24"/>
  <c r="F607" i="24"/>
  <c r="E607" i="24"/>
  <c r="D607" i="24"/>
  <c r="I606" i="24"/>
  <c r="H606" i="24"/>
  <c r="G606" i="24"/>
  <c r="F606" i="24"/>
  <c r="E606" i="24"/>
  <c r="D606" i="24"/>
  <c r="I605" i="24"/>
  <c r="H605" i="24"/>
  <c r="G605" i="24"/>
  <c r="F605" i="24"/>
  <c r="E605" i="24"/>
  <c r="D605" i="24"/>
  <c r="I604" i="24"/>
  <c r="H604" i="24"/>
  <c r="G604" i="24"/>
  <c r="F604" i="24"/>
  <c r="E604" i="24"/>
  <c r="D604" i="24"/>
  <c r="I603" i="24"/>
  <c r="H603" i="24"/>
  <c r="G603" i="24"/>
  <c r="F603" i="24"/>
  <c r="E603" i="24"/>
  <c r="D603" i="24"/>
  <c r="I602" i="24"/>
  <c r="H602" i="24"/>
  <c r="G602" i="24"/>
  <c r="F602" i="24"/>
  <c r="E602" i="24"/>
  <c r="D602" i="24"/>
  <c r="I601" i="24"/>
  <c r="H601" i="24"/>
  <c r="G601" i="24"/>
  <c r="F601" i="24"/>
  <c r="E601" i="24"/>
  <c r="D601" i="24"/>
  <c r="I600" i="24"/>
  <c r="H600" i="24"/>
  <c r="G600" i="24"/>
  <c r="F600" i="24"/>
  <c r="E600" i="24"/>
  <c r="D600" i="24"/>
  <c r="I599" i="24"/>
  <c r="H599" i="24"/>
  <c r="G599" i="24"/>
  <c r="F599" i="24"/>
  <c r="E599" i="24"/>
  <c r="D599" i="24"/>
  <c r="I598" i="24"/>
  <c r="H598" i="24"/>
  <c r="G598" i="24"/>
  <c r="F598" i="24"/>
  <c r="E598" i="24"/>
  <c r="D598" i="24"/>
  <c r="I597" i="24"/>
  <c r="H597" i="24"/>
  <c r="G597" i="24"/>
  <c r="F597" i="24"/>
  <c r="E597" i="24"/>
  <c r="D597" i="24"/>
  <c r="I596" i="24"/>
  <c r="H596" i="24"/>
  <c r="G596" i="24"/>
  <c r="F596" i="24"/>
  <c r="E596" i="24"/>
  <c r="D596" i="24"/>
  <c r="I595" i="24"/>
  <c r="H595" i="24"/>
  <c r="G595" i="24"/>
  <c r="F595" i="24"/>
  <c r="E595" i="24"/>
  <c r="D595" i="24"/>
  <c r="I594" i="24"/>
  <c r="H594" i="24"/>
  <c r="G594" i="24"/>
  <c r="F594" i="24"/>
  <c r="E594" i="24"/>
  <c r="D594" i="24"/>
  <c r="I593" i="24"/>
  <c r="H593" i="24"/>
  <c r="G593" i="24"/>
  <c r="F593" i="24"/>
  <c r="E593" i="24"/>
  <c r="D593" i="24"/>
  <c r="I592" i="24"/>
  <c r="H592" i="24"/>
  <c r="G592" i="24"/>
  <c r="F592" i="24"/>
  <c r="E592" i="24"/>
  <c r="D592" i="24"/>
  <c r="I591" i="24"/>
  <c r="H591" i="24"/>
  <c r="G591" i="24"/>
  <c r="F591" i="24"/>
  <c r="E591" i="24"/>
  <c r="D591" i="24"/>
  <c r="I590" i="24"/>
  <c r="H590" i="24"/>
  <c r="G590" i="24"/>
  <c r="F590" i="24"/>
  <c r="E590" i="24"/>
  <c r="D590" i="24"/>
  <c r="I589" i="24"/>
  <c r="H589" i="24"/>
  <c r="G589" i="24"/>
  <c r="F589" i="24"/>
  <c r="E589" i="24"/>
  <c r="D589" i="24"/>
  <c r="I588" i="24"/>
  <c r="H588" i="24"/>
  <c r="G588" i="24"/>
  <c r="F588" i="24"/>
  <c r="E588" i="24"/>
  <c r="D588" i="24"/>
  <c r="I587" i="24"/>
  <c r="H587" i="24"/>
  <c r="G587" i="24"/>
  <c r="F587" i="24"/>
  <c r="E587" i="24"/>
  <c r="D587" i="24"/>
  <c r="I586" i="24"/>
  <c r="H586" i="24"/>
  <c r="G586" i="24"/>
  <c r="F586" i="24"/>
  <c r="E586" i="24"/>
  <c r="D586" i="24"/>
  <c r="I585" i="24"/>
  <c r="H585" i="24"/>
  <c r="G585" i="24"/>
  <c r="F585" i="24"/>
  <c r="E585" i="24"/>
  <c r="D585" i="24"/>
  <c r="I584" i="24"/>
  <c r="H584" i="24"/>
  <c r="G584" i="24"/>
  <c r="F584" i="24"/>
  <c r="E584" i="24"/>
  <c r="D584" i="24"/>
  <c r="I583" i="24"/>
  <c r="H583" i="24"/>
  <c r="G583" i="24"/>
  <c r="F583" i="24"/>
  <c r="E583" i="24"/>
  <c r="D583" i="24"/>
  <c r="I582" i="24"/>
  <c r="H582" i="24"/>
  <c r="G582" i="24"/>
  <c r="F582" i="24"/>
  <c r="E582" i="24"/>
  <c r="D582" i="24"/>
  <c r="I581" i="24"/>
  <c r="H581" i="24"/>
  <c r="G581" i="24"/>
  <c r="F581" i="24"/>
  <c r="E581" i="24"/>
  <c r="D581" i="24"/>
  <c r="I580" i="24"/>
  <c r="H580" i="24"/>
  <c r="G580" i="24"/>
  <c r="F580" i="24"/>
  <c r="E580" i="24"/>
  <c r="D580" i="24"/>
  <c r="I579" i="24"/>
  <c r="H579" i="24"/>
  <c r="G579" i="24"/>
  <c r="F579" i="24"/>
  <c r="E579" i="24"/>
  <c r="D579" i="24"/>
  <c r="I578" i="24"/>
  <c r="H578" i="24"/>
  <c r="G578" i="24"/>
  <c r="F578" i="24"/>
  <c r="E578" i="24"/>
  <c r="D578" i="24"/>
  <c r="I577" i="24"/>
  <c r="H577" i="24"/>
  <c r="G577" i="24"/>
  <c r="F577" i="24"/>
  <c r="E577" i="24"/>
  <c r="D577" i="24"/>
  <c r="I576" i="24"/>
  <c r="H576" i="24"/>
  <c r="G576" i="24"/>
  <c r="F576" i="24"/>
  <c r="E576" i="24"/>
  <c r="D576" i="24"/>
  <c r="I575" i="24"/>
  <c r="H575" i="24"/>
  <c r="G575" i="24"/>
  <c r="F575" i="24"/>
  <c r="E575" i="24"/>
  <c r="D575" i="24"/>
  <c r="I574" i="24"/>
  <c r="H574" i="24"/>
  <c r="G574" i="24"/>
  <c r="F574" i="24"/>
  <c r="E574" i="24"/>
  <c r="D574" i="24"/>
  <c r="I573" i="24"/>
  <c r="H573" i="24"/>
  <c r="G573" i="24"/>
  <c r="F573" i="24"/>
  <c r="E573" i="24"/>
  <c r="D573" i="24"/>
  <c r="I572" i="24"/>
  <c r="H572" i="24"/>
  <c r="G572" i="24"/>
  <c r="F572" i="24"/>
  <c r="E572" i="24"/>
  <c r="D572" i="24"/>
  <c r="I571" i="24"/>
  <c r="H571" i="24"/>
  <c r="G571" i="24"/>
  <c r="F571" i="24"/>
  <c r="E571" i="24"/>
  <c r="D571" i="24"/>
  <c r="I570" i="24"/>
  <c r="H570" i="24"/>
  <c r="G570" i="24"/>
  <c r="F570" i="24"/>
  <c r="E570" i="24"/>
  <c r="D570" i="24"/>
  <c r="I569" i="24"/>
  <c r="H569" i="24"/>
  <c r="G569" i="24"/>
  <c r="F569" i="24"/>
  <c r="E569" i="24"/>
  <c r="D569" i="24"/>
  <c r="I568" i="24"/>
  <c r="H568" i="24"/>
  <c r="G568" i="24"/>
  <c r="F568" i="24"/>
  <c r="E568" i="24"/>
  <c r="D568" i="24"/>
  <c r="I567" i="24"/>
  <c r="H567" i="24"/>
  <c r="G567" i="24"/>
  <c r="F567" i="24"/>
  <c r="E567" i="24"/>
  <c r="D567" i="24"/>
  <c r="I566" i="24"/>
  <c r="H566" i="24"/>
  <c r="G566" i="24"/>
  <c r="F566" i="24"/>
  <c r="E566" i="24"/>
  <c r="D566" i="24"/>
  <c r="I565" i="24"/>
  <c r="H565" i="24"/>
  <c r="G565" i="24"/>
  <c r="F565" i="24"/>
  <c r="E565" i="24"/>
  <c r="D565" i="24"/>
  <c r="I564" i="24"/>
  <c r="H564" i="24"/>
  <c r="G564" i="24"/>
  <c r="F564" i="24"/>
  <c r="E564" i="24"/>
  <c r="D564" i="24"/>
  <c r="I563" i="24"/>
  <c r="H563" i="24"/>
  <c r="G563" i="24"/>
  <c r="F563" i="24"/>
  <c r="E563" i="24"/>
  <c r="D563" i="24"/>
  <c r="I562" i="24"/>
  <c r="H562" i="24"/>
  <c r="G562" i="24"/>
  <c r="F562" i="24"/>
  <c r="E562" i="24"/>
  <c r="D562" i="24"/>
  <c r="I561" i="24"/>
  <c r="H561" i="24"/>
  <c r="G561" i="24"/>
  <c r="F561" i="24"/>
  <c r="E561" i="24"/>
  <c r="D561" i="24"/>
  <c r="I560" i="24"/>
  <c r="H560" i="24"/>
  <c r="G560" i="24"/>
  <c r="F560" i="24"/>
  <c r="E560" i="24"/>
  <c r="D560" i="24"/>
  <c r="I559" i="24"/>
  <c r="H559" i="24"/>
  <c r="G559" i="24"/>
  <c r="F559" i="24"/>
  <c r="E559" i="24"/>
  <c r="D559" i="24"/>
  <c r="I558" i="24"/>
  <c r="H558" i="24"/>
  <c r="G558" i="24"/>
  <c r="F558" i="24"/>
  <c r="E558" i="24"/>
  <c r="D558" i="24"/>
  <c r="I557" i="24"/>
  <c r="H557" i="24"/>
  <c r="G557" i="24"/>
  <c r="F557" i="24"/>
  <c r="E557" i="24"/>
  <c r="D557" i="24"/>
  <c r="I556" i="24"/>
  <c r="H556" i="24"/>
  <c r="G556" i="24"/>
  <c r="F556" i="24"/>
  <c r="E556" i="24"/>
  <c r="D556" i="24"/>
  <c r="I555" i="24"/>
  <c r="H555" i="24"/>
  <c r="G555" i="24"/>
  <c r="F555" i="24"/>
  <c r="E555" i="24"/>
  <c r="D555" i="24"/>
  <c r="I554" i="24"/>
  <c r="H554" i="24"/>
  <c r="G554" i="24"/>
  <c r="F554" i="24"/>
  <c r="E554" i="24"/>
  <c r="D554" i="24"/>
  <c r="I553" i="24"/>
  <c r="H553" i="24"/>
  <c r="G553" i="24"/>
  <c r="F553" i="24"/>
  <c r="E553" i="24"/>
  <c r="D553" i="24"/>
  <c r="I552" i="24"/>
  <c r="H552" i="24"/>
  <c r="G552" i="24"/>
  <c r="F552" i="24"/>
  <c r="E552" i="24"/>
  <c r="D552" i="24"/>
  <c r="I551" i="24"/>
  <c r="H551" i="24"/>
  <c r="G551" i="24"/>
  <c r="F551" i="24"/>
  <c r="E551" i="24"/>
  <c r="D551" i="24"/>
  <c r="I550" i="24"/>
  <c r="H550" i="24"/>
  <c r="G550" i="24"/>
  <c r="F550" i="24"/>
  <c r="E550" i="24"/>
  <c r="D550" i="24"/>
  <c r="I549" i="24"/>
  <c r="H549" i="24"/>
  <c r="G549" i="24"/>
  <c r="F549" i="24"/>
  <c r="E549" i="24"/>
  <c r="D549" i="24"/>
  <c r="I548" i="24"/>
  <c r="H548" i="24"/>
  <c r="G548" i="24"/>
  <c r="F548" i="24"/>
  <c r="E548" i="24"/>
  <c r="D548" i="24"/>
  <c r="I547" i="24"/>
  <c r="H547" i="24"/>
  <c r="G547" i="24"/>
  <c r="F547" i="24"/>
  <c r="E547" i="24"/>
  <c r="D547" i="24"/>
  <c r="I546" i="24"/>
  <c r="H546" i="24"/>
  <c r="G546" i="24"/>
  <c r="F546" i="24"/>
  <c r="E546" i="24"/>
  <c r="D546" i="24"/>
  <c r="I545" i="24"/>
  <c r="H545" i="24"/>
  <c r="G545" i="24"/>
  <c r="F545" i="24"/>
  <c r="E545" i="24"/>
  <c r="D545" i="24"/>
  <c r="I544" i="24"/>
  <c r="H544" i="24"/>
  <c r="G544" i="24"/>
  <c r="F544" i="24"/>
  <c r="E544" i="24"/>
  <c r="D544" i="24"/>
  <c r="I543" i="24"/>
  <c r="H543" i="24"/>
  <c r="G543" i="24"/>
  <c r="F543" i="24"/>
  <c r="E543" i="24"/>
  <c r="D543" i="24"/>
  <c r="I542" i="24"/>
  <c r="H542" i="24"/>
  <c r="G542" i="24"/>
  <c r="F542" i="24"/>
  <c r="E542" i="24"/>
  <c r="D542" i="24"/>
  <c r="I541" i="24"/>
  <c r="H541" i="24"/>
  <c r="G541" i="24"/>
  <c r="F541" i="24"/>
  <c r="E541" i="24"/>
  <c r="D541" i="24"/>
  <c r="I540" i="24"/>
  <c r="H540" i="24"/>
  <c r="G540" i="24"/>
  <c r="F540" i="24"/>
  <c r="E540" i="24"/>
  <c r="D540" i="24"/>
  <c r="I539" i="24"/>
  <c r="H539" i="24"/>
  <c r="G539" i="24"/>
  <c r="F539" i="24"/>
  <c r="E539" i="24"/>
  <c r="D539" i="24"/>
  <c r="I538" i="24"/>
  <c r="H538" i="24"/>
  <c r="G538" i="24"/>
  <c r="F538" i="24"/>
  <c r="E538" i="24"/>
  <c r="D538" i="24"/>
  <c r="I537" i="24"/>
  <c r="H537" i="24"/>
  <c r="G537" i="24"/>
  <c r="F537" i="24"/>
  <c r="E537" i="24"/>
  <c r="D537" i="24"/>
  <c r="I536" i="24"/>
  <c r="H536" i="24"/>
  <c r="G536" i="24"/>
  <c r="F536" i="24"/>
  <c r="E536" i="24"/>
  <c r="D536" i="24"/>
  <c r="I535" i="24"/>
  <c r="H535" i="24"/>
  <c r="G535" i="24"/>
  <c r="F535" i="24"/>
  <c r="E535" i="24"/>
  <c r="D535" i="24"/>
  <c r="I534" i="24"/>
  <c r="H534" i="24"/>
  <c r="G534" i="24"/>
  <c r="F534" i="24"/>
  <c r="E534" i="24"/>
  <c r="D534" i="24"/>
  <c r="I533" i="24"/>
  <c r="H533" i="24"/>
  <c r="G533" i="24"/>
  <c r="F533" i="24"/>
  <c r="E533" i="24"/>
  <c r="D533" i="24"/>
  <c r="I532" i="24"/>
  <c r="H532" i="24"/>
  <c r="G532" i="24"/>
  <c r="F532" i="24"/>
  <c r="E532" i="24"/>
  <c r="D532" i="24"/>
  <c r="I531" i="24"/>
  <c r="H531" i="24"/>
  <c r="G531" i="24"/>
  <c r="F531" i="24"/>
  <c r="E531" i="24"/>
  <c r="D531" i="24"/>
  <c r="I530" i="24"/>
  <c r="H530" i="24"/>
  <c r="G530" i="24"/>
  <c r="F530" i="24"/>
  <c r="E530" i="24"/>
  <c r="D530" i="24"/>
  <c r="I529" i="24"/>
  <c r="H529" i="24"/>
  <c r="G529" i="24"/>
  <c r="F529" i="24"/>
  <c r="E529" i="24"/>
  <c r="D529" i="24"/>
  <c r="I528" i="24"/>
  <c r="H528" i="24"/>
  <c r="G528" i="24"/>
  <c r="F528" i="24"/>
  <c r="E528" i="24"/>
  <c r="D528" i="24"/>
  <c r="I527" i="24"/>
  <c r="H527" i="24"/>
  <c r="G527" i="24"/>
  <c r="F527" i="24"/>
  <c r="E527" i="24"/>
  <c r="D527" i="24"/>
  <c r="I526" i="24"/>
  <c r="H526" i="24"/>
  <c r="G526" i="24"/>
  <c r="F526" i="24"/>
  <c r="E526" i="24"/>
  <c r="D526" i="24"/>
  <c r="I525" i="24"/>
  <c r="H525" i="24"/>
  <c r="G525" i="24"/>
  <c r="F525" i="24"/>
  <c r="E525" i="24"/>
  <c r="D525" i="24"/>
  <c r="I524" i="24"/>
  <c r="H524" i="24"/>
  <c r="G524" i="24"/>
  <c r="F524" i="24"/>
  <c r="E524" i="24"/>
  <c r="D524" i="24"/>
  <c r="I523" i="24"/>
  <c r="H523" i="24"/>
  <c r="G523" i="24"/>
  <c r="F523" i="24"/>
  <c r="E523" i="24"/>
  <c r="D523" i="24"/>
  <c r="I522" i="24"/>
  <c r="H522" i="24"/>
  <c r="G522" i="24"/>
  <c r="F522" i="24"/>
  <c r="E522" i="24"/>
  <c r="D522" i="24"/>
  <c r="I521" i="24"/>
  <c r="H521" i="24"/>
  <c r="G521" i="24"/>
  <c r="F521" i="24"/>
  <c r="E521" i="24"/>
  <c r="D521" i="24"/>
  <c r="I520" i="24"/>
  <c r="H520" i="24"/>
  <c r="G520" i="24"/>
  <c r="F520" i="24"/>
  <c r="E520" i="24"/>
  <c r="D520" i="24"/>
  <c r="I519" i="24"/>
  <c r="H519" i="24"/>
  <c r="G519" i="24"/>
  <c r="F519" i="24"/>
  <c r="E519" i="24"/>
  <c r="D519" i="24"/>
  <c r="I518" i="24"/>
  <c r="H518" i="24"/>
  <c r="G518" i="24"/>
  <c r="F518" i="24"/>
  <c r="E518" i="24"/>
  <c r="D518" i="24"/>
  <c r="I517" i="24"/>
  <c r="H517" i="24"/>
  <c r="G517" i="24"/>
  <c r="F517" i="24"/>
  <c r="E517" i="24"/>
  <c r="D517" i="24"/>
  <c r="I516" i="24"/>
  <c r="H516" i="24"/>
  <c r="G516" i="24"/>
  <c r="F516" i="24"/>
  <c r="E516" i="24"/>
  <c r="D516" i="24"/>
  <c r="I515" i="24"/>
  <c r="H515" i="24"/>
  <c r="G515" i="24"/>
  <c r="F515" i="24"/>
  <c r="E515" i="24"/>
  <c r="D515" i="24"/>
  <c r="I514" i="24"/>
  <c r="H514" i="24"/>
  <c r="G514" i="24"/>
  <c r="F514" i="24"/>
  <c r="E514" i="24"/>
  <c r="D514" i="24"/>
  <c r="I513" i="24"/>
  <c r="H513" i="24"/>
  <c r="G513" i="24"/>
  <c r="F513" i="24"/>
  <c r="E513" i="24"/>
  <c r="D513" i="24"/>
  <c r="I512" i="24"/>
  <c r="H512" i="24"/>
  <c r="G512" i="24"/>
  <c r="F512" i="24"/>
  <c r="E512" i="24"/>
  <c r="D512" i="24"/>
  <c r="I511" i="24"/>
  <c r="H511" i="24"/>
  <c r="G511" i="24"/>
  <c r="F511" i="24"/>
  <c r="E511" i="24"/>
  <c r="D511" i="24"/>
  <c r="I510" i="24"/>
  <c r="H510" i="24"/>
  <c r="G510" i="24"/>
  <c r="F510" i="24"/>
  <c r="E510" i="24"/>
  <c r="D510" i="24"/>
  <c r="I509" i="24"/>
  <c r="H509" i="24"/>
  <c r="G509" i="24"/>
  <c r="F509" i="24"/>
  <c r="E509" i="24"/>
  <c r="D509" i="24"/>
  <c r="I508" i="24"/>
  <c r="H508" i="24"/>
  <c r="G508" i="24"/>
  <c r="F508" i="24"/>
  <c r="E508" i="24"/>
  <c r="D508" i="24"/>
  <c r="I507" i="24"/>
  <c r="H507" i="24"/>
  <c r="G507" i="24"/>
  <c r="F507" i="24"/>
  <c r="E507" i="24"/>
  <c r="D507" i="24"/>
  <c r="I506" i="24"/>
  <c r="H506" i="24"/>
  <c r="G506" i="24"/>
  <c r="F506" i="24"/>
  <c r="E506" i="24"/>
  <c r="D506" i="24"/>
  <c r="I505" i="24"/>
  <c r="H505" i="24"/>
  <c r="G505" i="24"/>
  <c r="F505" i="24"/>
  <c r="E505" i="24"/>
  <c r="D505" i="24"/>
  <c r="I504" i="24"/>
  <c r="H504" i="24"/>
  <c r="G504" i="24"/>
  <c r="F504" i="24"/>
  <c r="E504" i="24"/>
  <c r="D504" i="24"/>
  <c r="I503" i="24"/>
  <c r="H503" i="24"/>
  <c r="G503" i="24"/>
  <c r="F503" i="24"/>
  <c r="E503" i="24"/>
  <c r="D503" i="24"/>
  <c r="I502" i="24"/>
  <c r="H502" i="24"/>
  <c r="G502" i="24"/>
  <c r="F502" i="24"/>
  <c r="E502" i="24"/>
  <c r="D502" i="24"/>
  <c r="I501" i="24"/>
  <c r="H501" i="24"/>
  <c r="G501" i="24"/>
  <c r="F501" i="24"/>
  <c r="E501" i="24"/>
  <c r="D501" i="24"/>
  <c r="I500" i="24"/>
  <c r="H500" i="24"/>
  <c r="G500" i="24"/>
  <c r="F500" i="24"/>
  <c r="E500" i="24"/>
  <c r="D500" i="24"/>
  <c r="I499" i="24"/>
  <c r="H499" i="24"/>
  <c r="G499" i="24"/>
  <c r="F499" i="24"/>
  <c r="E499" i="24"/>
  <c r="D499" i="24"/>
  <c r="I498" i="24"/>
  <c r="H498" i="24"/>
  <c r="G498" i="24"/>
  <c r="F498" i="24"/>
  <c r="E498" i="24"/>
  <c r="D498" i="24"/>
  <c r="I497" i="24"/>
  <c r="H497" i="24"/>
  <c r="G497" i="24"/>
  <c r="F497" i="24"/>
  <c r="E497" i="24"/>
  <c r="D497" i="24"/>
  <c r="I496" i="24"/>
  <c r="H496" i="24"/>
  <c r="G496" i="24"/>
  <c r="F496" i="24"/>
  <c r="E496" i="24"/>
  <c r="D496" i="24"/>
  <c r="I495" i="24"/>
  <c r="H495" i="24"/>
  <c r="G495" i="24"/>
  <c r="F495" i="24"/>
  <c r="E495" i="24"/>
  <c r="D495" i="24"/>
  <c r="I494" i="24"/>
  <c r="H494" i="24"/>
  <c r="G494" i="24"/>
  <c r="F494" i="24"/>
  <c r="E494" i="24"/>
  <c r="D494" i="24"/>
  <c r="I493" i="24"/>
  <c r="H493" i="24"/>
  <c r="G493" i="24"/>
  <c r="F493" i="24"/>
  <c r="E493" i="24"/>
  <c r="D493" i="24"/>
  <c r="I492" i="24"/>
  <c r="H492" i="24"/>
  <c r="G492" i="24"/>
  <c r="F492" i="24"/>
  <c r="E492" i="24"/>
  <c r="D492" i="24"/>
  <c r="I491" i="24"/>
  <c r="H491" i="24"/>
  <c r="G491" i="24"/>
  <c r="F491" i="24"/>
  <c r="E491" i="24"/>
  <c r="D491" i="24"/>
  <c r="I490" i="24"/>
  <c r="H490" i="24"/>
  <c r="G490" i="24"/>
  <c r="F490" i="24"/>
  <c r="E490" i="24"/>
  <c r="D490" i="24"/>
  <c r="I489" i="24"/>
  <c r="H489" i="24"/>
  <c r="G489" i="24"/>
  <c r="F489" i="24"/>
  <c r="E489" i="24"/>
  <c r="D489" i="24"/>
  <c r="I488" i="24"/>
  <c r="H488" i="24"/>
  <c r="G488" i="24"/>
  <c r="F488" i="24"/>
  <c r="E488" i="24"/>
  <c r="D488" i="24"/>
  <c r="I487" i="24"/>
  <c r="H487" i="24"/>
  <c r="G487" i="24"/>
  <c r="F487" i="24"/>
  <c r="E487" i="24"/>
  <c r="D487" i="24"/>
  <c r="I486" i="24"/>
  <c r="H486" i="24"/>
  <c r="G486" i="24"/>
  <c r="F486" i="24"/>
  <c r="E486" i="24"/>
  <c r="D486" i="24"/>
  <c r="I485" i="24"/>
  <c r="H485" i="24"/>
  <c r="G485" i="24"/>
  <c r="F485" i="24"/>
  <c r="E485" i="24"/>
  <c r="D485" i="24"/>
  <c r="I484" i="24"/>
  <c r="H484" i="24"/>
  <c r="G484" i="24"/>
  <c r="F484" i="24"/>
  <c r="E484" i="24"/>
  <c r="D484" i="24"/>
  <c r="I483" i="24"/>
  <c r="H483" i="24"/>
  <c r="G483" i="24"/>
  <c r="F483" i="24"/>
  <c r="E483" i="24"/>
  <c r="D483" i="24"/>
  <c r="I482" i="24"/>
  <c r="H482" i="24"/>
  <c r="G482" i="24"/>
  <c r="F482" i="24"/>
  <c r="E482" i="24"/>
  <c r="D482" i="24"/>
  <c r="I481" i="24"/>
  <c r="H481" i="24"/>
  <c r="G481" i="24"/>
  <c r="F481" i="24"/>
  <c r="E481" i="24"/>
  <c r="D481" i="24"/>
  <c r="I480" i="24"/>
  <c r="H480" i="24"/>
  <c r="G480" i="24"/>
  <c r="F480" i="24"/>
  <c r="E480" i="24"/>
  <c r="D480" i="24"/>
  <c r="I479" i="24"/>
  <c r="H479" i="24"/>
  <c r="G479" i="24"/>
  <c r="F479" i="24"/>
  <c r="E479" i="24"/>
  <c r="D479" i="24"/>
  <c r="I478" i="24"/>
  <c r="H478" i="24"/>
  <c r="G478" i="24"/>
  <c r="F478" i="24"/>
  <c r="E478" i="24"/>
  <c r="D478" i="24"/>
  <c r="I477" i="24"/>
  <c r="H477" i="24"/>
  <c r="G477" i="24"/>
  <c r="F477" i="24"/>
  <c r="E477" i="24"/>
  <c r="D477" i="24"/>
  <c r="I476" i="24"/>
  <c r="H476" i="24"/>
  <c r="G476" i="24"/>
  <c r="F476" i="24"/>
  <c r="E476" i="24"/>
  <c r="D476" i="24"/>
  <c r="I475" i="24"/>
  <c r="H475" i="24"/>
  <c r="G475" i="24"/>
  <c r="F475" i="24"/>
  <c r="E475" i="24"/>
  <c r="D475" i="24"/>
  <c r="I474" i="24"/>
  <c r="H474" i="24"/>
  <c r="G474" i="24"/>
  <c r="F474" i="24"/>
  <c r="E474" i="24"/>
  <c r="D474" i="24"/>
  <c r="I473" i="24"/>
  <c r="H473" i="24"/>
  <c r="G473" i="24"/>
  <c r="F473" i="24"/>
  <c r="E473" i="24"/>
  <c r="D473" i="24"/>
  <c r="I472" i="24"/>
  <c r="H472" i="24"/>
  <c r="G472" i="24"/>
  <c r="F472" i="24"/>
  <c r="E472" i="24"/>
  <c r="D472" i="24"/>
  <c r="I471" i="24"/>
  <c r="H471" i="24"/>
  <c r="G471" i="24"/>
  <c r="F471" i="24"/>
  <c r="E471" i="24"/>
  <c r="D471" i="24"/>
  <c r="I470" i="24"/>
  <c r="H470" i="24"/>
  <c r="G470" i="24"/>
  <c r="F470" i="24"/>
  <c r="E470" i="24"/>
  <c r="D470" i="24"/>
  <c r="I469" i="24"/>
  <c r="H469" i="24"/>
  <c r="G469" i="24"/>
  <c r="F469" i="24"/>
  <c r="E469" i="24"/>
  <c r="D469" i="24"/>
  <c r="I468" i="24"/>
  <c r="H468" i="24"/>
  <c r="G468" i="24"/>
  <c r="F468" i="24"/>
  <c r="E468" i="24"/>
  <c r="D468" i="24"/>
  <c r="I467" i="24"/>
  <c r="H467" i="24"/>
  <c r="G467" i="24"/>
  <c r="F467" i="24"/>
  <c r="E467" i="24"/>
  <c r="D467" i="24"/>
  <c r="I466" i="24"/>
  <c r="H466" i="24"/>
  <c r="G466" i="24"/>
  <c r="F466" i="24"/>
  <c r="E466" i="24"/>
  <c r="D466" i="24"/>
  <c r="I465" i="24"/>
  <c r="H465" i="24"/>
  <c r="G465" i="24"/>
  <c r="F465" i="24"/>
  <c r="E465" i="24"/>
  <c r="D465" i="24"/>
  <c r="I464" i="24"/>
  <c r="H464" i="24"/>
  <c r="G464" i="24"/>
  <c r="F464" i="24"/>
  <c r="E464" i="24"/>
  <c r="D464" i="24"/>
  <c r="I463" i="24"/>
  <c r="H463" i="24"/>
  <c r="G463" i="24"/>
  <c r="F463" i="24"/>
  <c r="E463" i="24"/>
  <c r="D463" i="24"/>
  <c r="I462" i="24"/>
  <c r="H462" i="24"/>
  <c r="G462" i="24"/>
  <c r="F462" i="24"/>
  <c r="E462" i="24"/>
  <c r="D462" i="24"/>
  <c r="I461" i="24"/>
  <c r="H461" i="24"/>
  <c r="G461" i="24"/>
  <c r="F461" i="24"/>
  <c r="E461" i="24"/>
  <c r="D461" i="24"/>
  <c r="I460" i="24"/>
  <c r="H460" i="24"/>
  <c r="G460" i="24"/>
  <c r="F460" i="24"/>
  <c r="E460" i="24"/>
  <c r="D460" i="24"/>
  <c r="I459" i="24"/>
  <c r="H459" i="24"/>
  <c r="G459" i="24"/>
  <c r="F459" i="24"/>
  <c r="E459" i="24"/>
  <c r="D459" i="24"/>
  <c r="I458" i="24"/>
  <c r="H458" i="24"/>
  <c r="G458" i="24"/>
  <c r="F458" i="24"/>
  <c r="E458" i="24"/>
  <c r="D458" i="24"/>
  <c r="I457" i="24"/>
  <c r="H457" i="24"/>
  <c r="G457" i="24"/>
  <c r="F457" i="24"/>
  <c r="E457" i="24"/>
  <c r="D457" i="24"/>
  <c r="I456" i="24"/>
  <c r="H456" i="24"/>
  <c r="G456" i="24"/>
  <c r="F456" i="24"/>
  <c r="E456" i="24"/>
  <c r="D456" i="24"/>
  <c r="I455" i="24"/>
  <c r="H455" i="24"/>
  <c r="G455" i="24"/>
  <c r="F455" i="24"/>
  <c r="E455" i="24"/>
  <c r="D455" i="24"/>
  <c r="I454" i="24"/>
  <c r="H454" i="24"/>
  <c r="G454" i="24"/>
  <c r="F454" i="24"/>
  <c r="E454" i="24"/>
  <c r="D454" i="24"/>
  <c r="I453" i="24"/>
  <c r="H453" i="24"/>
  <c r="G453" i="24"/>
  <c r="F453" i="24"/>
  <c r="E453" i="24"/>
  <c r="D453" i="24"/>
  <c r="I452" i="24"/>
  <c r="H452" i="24"/>
  <c r="G452" i="24"/>
  <c r="F452" i="24"/>
  <c r="E452" i="24"/>
  <c r="D452" i="24"/>
  <c r="I451" i="24"/>
  <c r="H451" i="24"/>
  <c r="G451" i="24"/>
  <c r="F451" i="24"/>
  <c r="E451" i="24"/>
  <c r="D451" i="24"/>
  <c r="I450" i="24"/>
  <c r="H450" i="24"/>
  <c r="G450" i="24"/>
  <c r="F450" i="24"/>
  <c r="E450" i="24"/>
  <c r="D450" i="24"/>
  <c r="I449" i="24"/>
  <c r="H449" i="24"/>
  <c r="G449" i="24"/>
  <c r="F449" i="24"/>
  <c r="E449" i="24"/>
  <c r="D449" i="24"/>
  <c r="I448" i="24"/>
  <c r="H448" i="24"/>
  <c r="G448" i="24"/>
  <c r="F448" i="24"/>
  <c r="E448" i="24"/>
  <c r="D448" i="24"/>
  <c r="I447" i="24"/>
  <c r="H447" i="24"/>
  <c r="G447" i="24"/>
  <c r="F447" i="24"/>
  <c r="E447" i="24"/>
  <c r="D447" i="24"/>
  <c r="I446" i="24"/>
  <c r="H446" i="24"/>
  <c r="G446" i="24"/>
  <c r="F446" i="24"/>
  <c r="E446" i="24"/>
  <c r="D446" i="24"/>
  <c r="I445" i="24"/>
  <c r="H445" i="24"/>
  <c r="G445" i="24"/>
  <c r="F445" i="24"/>
  <c r="E445" i="24"/>
  <c r="D445" i="24"/>
  <c r="I444" i="24"/>
  <c r="H444" i="24"/>
  <c r="G444" i="24"/>
  <c r="F444" i="24"/>
  <c r="E444" i="24"/>
  <c r="D444" i="24"/>
  <c r="I443" i="24"/>
  <c r="H443" i="24"/>
  <c r="G443" i="24"/>
  <c r="F443" i="24"/>
  <c r="E443" i="24"/>
  <c r="D443" i="24"/>
  <c r="I442" i="24"/>
  <c r="H442" i="24"/>
  <c r="G442" i="24"/>
  <c r="F442" i="24"/>
  <c r="E442" i="24"/>
  <c r="D442" i="24"/>
  <c r="I441" i="24"/>
  <c r="H441" i="24"/>
  <c r="G441" i="24"/>
  <c r="F441" i="24"/>
  <c r="E441" i="24"/>
  <c r="D441" i="24"/>
  <c r="I440" i="24"/>
  <c r="H440" i="24"/>
  <c r="G440" i="24"/>
  <c r="F440" i="24"/>
  <c r="E440" i="24"/>
  <c r="D440" i="24"/>
  <c r="I439" i="24"/>
  <c r="H439" i="24"/>
  <c r="G439" i="24"/>
  <c r="F439" i="24"/>
  <c r="E439" i="24"/>
  <c r="D439" i="24"/>
  <c r="I438" i="24"/>
  <c r="H438" i="24"/>
  <c r="G438" i="24"/>
  <c r="F438" i="24"/>
  <c r="E438" i="24"/>
  <c r="D438" i="24"/>
  <c r="I437" i="24"/>
  <c r="H437" i="24"/>
  <c r="G437" i="24"/>
  <c r="F437" i="24"/>
  <c r="E437" i="24"/>
  <c r="D437" i="24"/>
  <c r="I436" i="24"/>
  <c r="H436" i="24"/>
  <c r="G436" i="24"/>
  <c r="F436" i="24"/>
  <c r="E436" i="24"/>
  <c r="D436" i="24"/>
  <c r="I435" i="24"/>
  <c r="H435" i="24"/>
  <c r="G435" i="24"/>
  <c r="F435" i="24"/>
  <c r="E435" i="24"/>
  <c r="D435" i="24"/>
  <c r="I434" i="24"/>
  <c r="H434" i="24"/>
  <c r="G434" i="24"/>
  <c r="F434" i="24"/>
  <c r="E434" i="24"/>
  <c r="D434" i="24"/>
  <c r="I433" i="24"/>
  <c r="H433" i="24"/>
  <c r="G433" i="24"/>
  <c r="F433" i="24"/>
  <c r="E433" i="24"/>
  <c r="D433" i="24"/>
  <c r="I432" i="24"/>
  <c r="H432" i="24"/>
  <c r="G432" i="24"/>
  <c r="F432" i="24"/>
  <c r="E432" i="24"/>
  <c r="D432" i="24"/>
  <c r="I431" i="24"/>
  <c r="H431" i="24"/>
  <c r="G431" i="24"/>
  <c r="F431" i="24"/>
  <c r="E431" i="24"/>
  <c r="D431" i="24"/>
  <c r="I430" i="24"/>
  <c r="H430" i="24"/>
  <c r="G430" i="24"/>
  <c r="F430" i="24"/>
  <c r="E430" i="24"/>
  <c r="D430" i="24"/>
  <c r="I429" i="24"/>
  <c r="H429" i="24"/>
  <c r="G429" i="24"/>
  <c r="F429" i="24"/>
  <c r="E429" i="24"/>
  <c r="D429" i="24"/>
  <c r="I428" i="24"/>
  <c r="H428" i="24"/>
  <c r="G428" i="24"/>
  <c r="F428" i="24"/>
  <c r="E428" i="24"/>
  <c r="D428" i="24"/>
  <c r="I427" i="24"/>
  <c r="H427" i="24"/>
  <c r="G427" i="24"/>
  <c r="F427" i="24"/>
  <c r="E427" i="24"/>
  <c r="D427" i="24"/>
  <c r="I426" i="24"/>
  <c r="H426" i="24"/>
  <c r="G426" i="24"/>
  <c r="F426" i="24"/>
  <c r="E426" i="24"/>
  <c r="D426" i="24"/>
  <c r="I425" i="24"/>
  <c r="H425" i="24"/>
  <c r="G425" i="24"/>
  <c r="F425" i="24"/>
  <c r="E425" i="24"/>
  <c r="D425" i="24"/>
  <c r="I424" i="24"/>
  <c r="H424" i="24"/>
  <c r="G424" i="24"/>
  <c r="F424" i="24"/>
  <c r="E424" i="24"/>
  <c r="D424" i="24"/>
  <c r="I423" i="24"/>
  <c r="H423" i="24"/>
  <c r="G423" i="24"/>
  <c r="F423" i="24"/>
  <c r="E423" i="24"/>
  <c r="D423" i="24"/>
  <c r="I422" i="24"/>
  <c r="H422" i="24"/>
  <c r="G422" i="24"/>
  <c r="F422" i="24"/>
  <c r="E422" i="24"/>
  <c r="D422" i="24"/>
  <c r="I421" i="24"/>
  <c r="H421" i="24"/>
  <c r="G421" i="24"/>
  <c r="F421" i="24"/>
  <c r="E421" i="24"/>
  <c r="D421" i="24"/>
  <c r="I420" i="24"/>
  <c r="H420" i="24"/>
  <c r="G420" i="24"/>
  <c r="F420" i="24"/>
  <c r="E420" i="24"/>
  <c r="D420" i="24"/>
  <c r="I419" i="24"/>
  <c r="H419" i="24"/>
  <c r="G419" i="24"/>
  <c r="F419" i="24"/>
  <c r="E419" i="24"/>
  <c r="D419" i="24"/>
  <c r="I418" i="24"/>
  <c r="H418" i="24"/>
  <c r="G418" i="24"/>
  <c r="F418" i="24"/>
  <c r="E418" i="24"/>
  <c r="D418" i="24"/>
  <c r="I417" i="24"/>
  <c r="H417" i="24"/>
  <c r="G417" i="24"/>
  <c r="F417" i="24"/>
  <c r="E417" i="24"/>
  <c r="D417" i="24"/>
  <c r="I416" i="24"/>
  <c r="H416" i="24"/>
  <c r="G416" i="24"/>
  <c r="F416" i="24"/>
  <c r="E416" i="24"/>
  <c r="D416" i="24"/>
  <c r="I415" i="24"/>
  <c r="H415" i="24"/>
  <c r="G415" i="24"/>
  <c r="F415" i="24"/>
  <c r="E415" i="24"/>
  <c r="D415" i="24"/>
  <c r="I414" i="24"/>
  <c r="H414" i="24"/>
  <c r="G414" i="24"/>
  <c r="F414" i="24"/>
  <c r="E414" i="24"/>
  <c r="D414" i="24"/>
  <c r="I413" i="24"/>
  <c r="H413" i="24"/>
  <c r="G413" i="24"/>
  <c r="F413" i="24"/>
  <c r="E413" i="24"/>
  <c r="D413" i="24"/>
  <c r="I412" i="24"/>
  <c r="H412" i="24"/>
  <c r="G412" i="24"/>
  <c r="F412" i="24"/>
  <c r="E412" i="24"/>
  <c r="D412" i="24"/>
  <c r="I411" i="24"/>
  <c r="H411" i="24"/>
  <c r="G411" i="24"/>
  <c r="F411" i="24"/>
  <c r="E411" i="24"/>
  <c r="D411" i="24"/>
  <c r="I410" i="24"/>
  <c r="H410" i="24"/>
  <c r="G410" i="24"/>
  <c r="F410" i="24"/>
  <c r="E410" i="24"/>
  <c r="D410" i="24"/>
  <c r="I409" i="24"/>
  <c r="H409" i="24"/>
  <c r="G409" i="24"/>
  <c r="F409" i="24"/>
  <c r="E409" i="24"/>
  <c r="D409" i="24"/>
  <c r="I408" i="24"/>
  <c r="H408" i="24"/>
  <c r="G408" i="24"/>
  <c r="F408" i="24"/>
  <c r="E408" i="24"/>
  <c r="D408" i="24"/>
  <c r="I407" i="24"/>
  <c r="H407" i="24"/>
  <c r="G407" i="24"/>
  <c r="F407" i="24"/>
  <c r="E407" i="24"/>
  <c r="D407" i="24"/>
  <c r="I406" i="24"/>
  <c r="H406" i="24"/>
  <c r="G406" i="24"/>
  <c r="F406" i="24"/>
  <c r="E406" i="24"/>
  <c r="D406" i="24"/>
  <c r="I405" i="24"/>
  <c r="H405" i="24"/>
  <c r="G405" i="24"/>
  <c r="F405" i="24"/>
  <c r="E405" i="24"/>
  <c r="D405" i="24"/>
  <c r="I404" i="24"/>
  <c r="H404" i="24"/>
  <c r="G404" i="24"/>
  <c r="F404" i="24"/>
  <c r="E404" i="24"/>
  <c r="D404" i="24"/>
  <c r="I403" i="24"/>
  <c r="H403" i="24"/>
  <c r="G403" i="24"/>
  <c r="F403" i="24"/>
  <c r="E403" i="24"/>
  <c r="D403" i="24"/>
  <c r="I402" i="24"/>
  <c r="H402" i="24"/>
  <c r="G402" i="24"/>
  <c r="F402" i="24"/>
  <c r="E402" i="24"/>
  <c r="D402" i="24"/>
  <c r="I401" i="24"/>
  <c r="H401" i="24"/>
  <c r="G401" i="24"/>
  <c r="F401" i="24"/>
  <c r="E401" i="24"/>
  <c r="D401" i="24"/>
  <c r="I400" i="24"/>
  <c r="H400" i="24"/>
  <c r="G400" i="24"/>
  <c r="F400" i="24"/>
  <c r="E400" i="24"/>
  <c r="D400" i="24"/>
  <c r="I399" i="24"/>
  <c r="H399" i="24"/>
  <c r="G399" i="24"/>
  <c r="F399" i="24"/>
  <c r="E399" i="24"/>
  <c r="D399" i="24"/>
  <c r="I398" i="24"/>
  <c r="H398" i="24"/>
  <c r="G398" i="24"/>
  <c r="F398" i="24"/>
  <c r="E398" i="24"/>
  <c r="D398" i="24"/>
  <c r="I397" i="24"/>
  <c r="H397" i="24"/>
  <c r="G397" i="24"/>
  <c r="F397" i="24"/>
  <c r="E397" i="24"/>
  <c r="D397" i="24"/>
  <c r="I396" i="24"/>
  <c r="H396" i="24"/>
  <c r="G396" i="24"/>
  <c r="F396" i="24"/>
  <c r="E396" i="24"/>
  <c r="D396" i="24"/>
  <c r="I395" i="24"/>
  <c r="H395" i="24"/>
  <c r="G395" i="24"/>
  <c r="F395" i="24"/>
  <c r="E395" i="24"/>
  <c r="D395" i="24"/>
  <c r="I394" i="24"/>
  <c r="H394" i="24"/>
  <c r="G394" i="24"/>
  <c r="F394" i="24"/>
  <c r="E394" i="24"/>
  <c r="D394" i="24"/>
  <c r="I393" i="24"/>
  <c r="H393" i="24"/>
  <c r="G393" i="24"/>
  <c r="F393" i="24"/>
  <c r="E393" i="24"/>
  <c r="D393" i="24"/>
  <c r="I392" i="24"/>
  <c r="H392" i="24"/>
  <c r="G392" i="24"/>
  <c r="F392" i="24"/>
  <c r="E392" i="24"/>
  <c r="D392" i="24"/>
  <c r="I391" i="24"/>
  <c r="H391" i="24"/>
  <c r="G391" i="24"/>
  <c r="F391" i="24"/>
  <c r="E391" i="24"/>
  <c r="D391" i="24"/>
  <c r="I390" i="24"/>
  <c r="H390" i="24"/>
  <c r="G390" i="24"/>
  <c r="F390" i="24"/>
  <c r="E390" i="24"/>
  <c r="D390" i="24"/>
  <c r="I389" i="24"/>
  <c r="H389" i="24"/>
  <c r="G389" i="24"/>
  <c r="F389" i="24"/>
  <c r="E389" i="24"/>
  <c r="D389" i="24"/>
  <c r="I388" i="24"/>
  <c r="H388" i="24"/>
  <c r="G388" i="24"/>
  <c r="F388" i="24"/>
  <c r="E388" i="24"/>
  <c r="D388" i="24"/>
  <c r="I387" i="24"/>
  <c r="H387" i="24"/>
  <c r="G387" i="24"/>
  <c r="F387" i="24"/>
  <c r="E387" i="24"/>
  <c r="D387" i="24"/>
  <c r="I386" i="24"/>
  <c r="H386" i="24"/>
  <c r="G386" i="24"/>
  <c r="F386" i="24"/>
  <c r="E386" i="24"/>
  <c r="D386" i="24"/>
  <c r="I385" i="24"/>
  <c r="H385" i="24"/>
  <c r="G385" i="24"/>
  <c r="F385" i="24"/>
  <c r="E385" i="24"/>
  <c r="D385" i="24"/>
  <c r="I384" i="24"/>
  <c r="H384" i="24"/>
  <c r="G384" i="24"/>
  <c r="F384" i="24"/>
  <c r="E384" i="24"/>
  <c r="D384" i="24"/>
  <c r="I383" i="24"/>
  <c r="H383" i="24"/>
  <c r="G383" i="24"/>
  <c r="F383" i="24"/>
  <c r="E383" i="24"/>
  <c r="D383" i="24"/>
  <c r="I382" i="24"/>
  <c r="H382" i="24"/>
  <c r="G382" i="24"/>
  <c r="F382" i="24"/>
  <c r="E382" i="24"/>
  <c r="D382" i="24"/>
  <c r="I381" i="24"/>
  <c r="H381" i="24"/>
  <c r="G381" i="24"/>
  <c r="F381" i="24"/>
  <c r="E381" i="24"/>
  <c r="D381" i="24"/>
  <c r="I380" i="24"/>
  <c r="H380" i="24"/>
  <c r="G380" i="24"/>
  <c r="F380" i="24"/>
  <c r="E380" i="24"/>
  <c r="D380" i="24"/>
  <c r="I379" i="24"/>
  <c r="H379" i="24"/>
  <c r="G379" i="24"/>
  <c r="F379" i="24"/>
  <c r="E379" i="24"/>
  <c r="D379" i="24"/>
  <c r="I378" i="24"/>
  <c r="H378" i="24"/>
  <c r="G378" i="24"/>
  <c r="F378" i="24"/>
  <c r="E378" i="24"/>
  <c r="D378" i="24"/>
  <c r="I377" i="24"/>
  <c r="H377" i="24"/>
  <c r="G377" i="24"/>
  <c r="F377" i="24"/>
  <c r="E377" i="24"/>
  <c r="D377" i="24"/>
  <c r="I376" i="24"/>
  <c r="H376" i="24"/>
  <c r="G376" i="24"/>
  <c r="F376" i="24"/>
  <c r="E376" i="24"/>
  <c r="D376" i="24"/>
  <c r="I375" i="24"/>
  <c r="H375" i="24"/>
  <c r="G375" i="24"/>
  <c r="F375" i="24"/>
  <c r="E375" i="24"/>
  <c r="D375" i="24"/>
  <c r="I374" i="24"/>
  <c r="H374" i="24"/>
  <c r="G374" i="24"/>
  <c r="F374" i="24"/>
  <c r="E374" i="24"/>
  <c r="D374" i="24"/>
  <c r="I373" i="24"/>
  <c r="H373" i="24"/>
  <c r="G373" i="24"/>
  <c r="F373" i="24"/>
  <c r="E373" i="24"/>
  <c r="D373" i="24"/>
  <c r="I372" i="24"/>
  <c r="H372" i="24"/>
  <c r="G372" i="24"/>
  <c r="F372" i="24"/>
  <c r="E372" i="24"/>
  <c r="D372" i="24"/>
  <c r="I371" i="24"/>
  <c r="H371" i="24"/>
  <c r="G371" i="24"/>
  <c r="F371" i="24"/>
  <c r="E371" i="24"/>
  <c r="D371" i="24"/>
  <c r="I370" i="24"/>
  <c r="H370" i="24"/>
  <c r="G370" i="24"/>
  <c r="F370" i="24"/>
  <c r="E370" i="24"/>
  <c r="D370" i="24"/>
  <c r="I369" i="24"/>
  <c r="H369" i="24"/>
  <c r="G369" i="24"/>
  <c r="F369" i="24"/>
  <c r="E369" i="24"/>
  <c r="D369" i="24"/>
  <c r="I368" i="24"/>
  <c r="H368" i="24"/>
  <c r="G368" i="24"/>
  <c r="F368" i="24"/>
  <c r="E368" i="24"/>
  <c r="D368" i="24"/>
  <c r="I367" i="24"/>
  <c r="H367" i="24"/>
  <c r="G367" i="24"/>
  <c r="F367" i="24"/>
  <c r="E367" i="24"/>
  <c r="D367" i="24"/>
  <c r="I366" i="24"/>
  <c r="H366" i="24"/>
  <c r="G366" i="24"/>
  <c r="F366" i="24"/>
  <c r="E366" i="24"/>
  <c r="D366" i="24"/>
  <c r="I365" i="24"/>
  <c r="H365" i="24"/>
  <c r="G365" i="24"/>
  <c r="F365" i="24"/>
  <c r="E365" i="24"/>
  <c r="D365" i="24"/>
  <c r="I364" i="24"/>
  <c r="H364" i="24"/>
  <c r="G364" i="24"/>
  <c r="F364" i="24"/>
  <c r="E364" i="24"/>
  <c r="D364" i="24"/>
  <c r="I363" i="24"/>
  <c r="H363" i="24"/>
  <c r="G363" i="24"/>
  <c r="F363" i="24"/>
  <c r="E363" i="24"/>
  <c r="D363" i="24"/>
  <c r="I362" i="24"/>
  <c r="H362" i="24"/>
  <c r="G362" i="24"/>
  <c r="F362" i="24"/>
  <c r="E362" i="24"/>
  <c r="D362" i="24"/>
  <c r="I361" i="24"/>
  <c r="H361" i="24"/>
  <c r="G361" i="24"/>
  <c r="F361" i="24"/>
  <c r="E361" i="24"/>
  <c r="D361" i="24"/>
  <c r="I360" i="24"/>
  <c r="H360" i="24"/>
  <c r="G360" i="24"/>
  <c r="F360" i="24"/>
  <c r="E360" i="24"/>
  <c r="D360" i="24"/>
  <c r="I359" i="24"/>
  <c r="H359" i="24"/>
  <c r="G359" i="24"/>
  <c r="F359" i="24"/>
  <c r="E359" i="24"/>
  <c r="D359" i="24"/>
  <c r="I358" i="24"/>
  <c r="H358" i="24"/>
  <c r="G358" i="24"/>
  <c r="F358" i="24"/>
  <c r="E358" i="24"/>
  <c r="D358" i="24"/>
  <c r="I357" i="24"/>
  <c r="H357" i="24"/>
  <c r="G357" i="24"/>
  <c r="F357" i="24"/>
  <c r="E357" i="24"/>
  <c r="D357" i="24"/>
  <c r="I356" i="24"/>
  <c r="H356" i="24"/>
  <c r="G356" i="24"/>
  <c r="F356" i="24"/>
  <c r="E356" i="24"/>
  <c r="D356" i="24"/>
  <c r="I355" i="24"/>
  <c r="H355" i="24"/>
  <c r="G355" i="24"/>
  <c r="F355" i="24"/>
  <c r="E355" i="24"/>
  <c r="D355" i="24"/>
  <c r="I354" i="24"/>
  <c r="H354" i="24"/>
  <c r="G354" i="24"/>
  <c r="F354" i="24"/>
  <c r="E354" i="24"/>
  <c r="D354" i="24"/>
  <c r="I353" i="24"/>
  <c r="H353" i="24"/>
  <c r="G353" i="24"/>
  <c r="F353" i="24"/>
  <c r="E353" i="24"/>
  <c r="D353" i="24"/>
  <c r="I352" i="24"/>
  <c r="H352" i="24"/>
  <c r="G352" i="24"/>
  <c r="F352" i="24"/>
  <c r="E352" i="24"/>
  <c r="D352" i="24"/>
  <c r="I351" i="24"/>
  <c r="H351" i="24"/>
  <c r="G351" i="24"/>
  <c r="F351" i="24"/>
  <c r="E351" i="24"/>
  <c r="D351" i="24"/>
  <c r="I350" i="24"/>
  <c r="H350" i="24"/>
  <c r="G350" i="24"/>
  <c r="F350" i="24"/>
  <c r="E350" i="24"/>
  <c r="D350" i="24"/>
  <c r="I349" i="24"/>
  <c r="H349" i="24"/>
  <c r="G349" i="24"/>
  <c r="F349" i="24"/>
  <c r="E349" i="24"/>
  <c r="D349" i="24"/>
  <c r="I348" i="24"/>
  <c r="H348" i="24"/>
  <c r="G348" i="24"/>
  <c r="F348" i="24"/>
  <c r="E348" i="24"/>
  <c r="D348" i="24"/>
  <c r="I347" i="24"/>
  <c r="H347" i="24"/>
  <c r="G347" i="24"/>
  <c r="F347" i="24"/>
  <c r="E347" i="24"/>
  <c r="D347" i="24"/>
  <c r="I346" i="24"/>
  <c r="H346" i="24"/>
  <c r="G346" i="24"/>
  <c r="F346" i="24"/>
  <c r="E346" i="24"/>
  <c r="D346" i="24"/>
  <c r="I345" i="24"/>
  <c r="H345" i="24"/>
  <c r="G345" i="24"/>
  <c r="F345" i="24"/>
  <c r="E345" i="24"/>
  <c r="D345" i="24"/>
  <c r="I344" i="24"/>
  <c r="H344" i="24"/>
  <c r="G344" i="24"/>
  <c r="F344" i="24"/>
  <c r="E344" i="24"/>
  <c r="D344" i="24"/>
  <c r="I343" i="24"/>
  <c r="H343" i="24"/>
  <c r="G343" i="24"/>
  <c r="F343" i="24"/>
  <c r="E343" i="24"/>
  <c r="D343" i="24"/>
  <c r="I342" i="24"/>
  <c r="H342" i="24"/>
  <c r="G342" i="24"/>
  <c r="F342" i="24"/>
  <c r="E342" i="24"/>
  <c r="D342" i="24"/>
  <c r="I341" i="24"/>
  <c r="H341" i="24"/>
  <c r="G341" i="24"/>
  <c r="F341" i="24"/>
  <c r="E341" i="24"/>
  <c r="D341" i="24"/>
  <c r="I340" i="24"/>
  <c r="H340" i="24"/>
  <c r="G340" i="24"/>
  <c r="F340" i="24"/>
  <c r="E340" i="24"/>
  <c r="D340" i="24"/>
  <c r="I339" i="24"/>
  <c r="H339" i="24"/>
  <c r="G339" i="24"/>
  <c r="F339" i="24"/>
  <c r="E339" i="24"/>
  <c r="D339" i="24"/>
  <c r="I338" i="24"/>
  <c r="H338" i="24"/>
  <c r="G338" i="24"/>
  <c r="F338" i="24"/>
  <c r="E338" i="24"/>
  <c r="D338" i="24"/>
  <c r="I337" i="24"/>
  <c r="H337" i="24"/>
  <c r="G337" i="24"/>
  <c r="F337" i="24"/>
  <c r="E337" i="24"/>
  <c r="D337" i="24"/>
  <c r="I336" i="24"/>
  <c r="H336" i="24"/>
  <c r="G336" i="24"/>
  <c r="F336" i="24"/>
  <c r="E336" i="24"/>
  <c r="D336" i="24"/>
  <c r="I335" i="24"/>
  <c r="H335" i="24"/>
  <c r="G335" i="24"/>
  <c r="F335" i="24"/>
  <c r="E335" i="24"/>
  <c r="D335" i="24"/>
  <c r="I334" i="24"/>
  <c r="H334" i="24"/>
  <c r="G334" i="24"/>
  <c r="F334" i="24"/>
  <c r="E334" i="24"/>
  <c r="D334" i="24"/>
  <c r="I333" i="24"/>
  <c r="H333" i="24"/>
  <c r="G333" i="24"/>
  <c r="F333" i="24"/>
  <c r="E333" i="24"/>
  <c r="D333" i="24"/>
  <c r="I332" i="24"/>
  <c r="H332" i="24"/>
  <c r="G332" i="24"/>
  <c r="F332" i="24"/>
  <c r="E332" i="24"/>
  <c r="D332" i="24"/>
  <c r="I331" i="24"/>
  <c r="H331" i="24"/>
  <c r="G331" i="24"/>
  <c r="F331" i="24"/>
  <c r="E331" i="24"/>
  <c r="D331" i="24"/>
  <c r="I330" i="24"/>
  <c r="H330" i="24"/>
  <c r="G330" i="24"/>
  <c r="F330" i="24"/>
  <c r="E330" i="24"/>
  <c r="D330" i="24"/>
  <c r="I329" i="24"/>
  <c r="H329" i="24"/>
  <c r="G329" i="24"/>
  <c r="F329" i="24"/>
  <c r="E329" i="24"/>
  <c r="D329" i="24"/>
  <c r="I328" i="24"/>
  <c r="H328" i="24"/>
  <c r="G328" i="24"/>
  <c r="F328" i="24"/>
  <c r="E328" i="24"/>
  <c r="D328" i="24"/>
  <c r="I327" i="24"/>
  <c r="H327" i="24"/>
  <c r="G327" i="24"/>
  <c r="F327" i="24"/>
  <c r="E327" i="24"/>
  <c r="D327" i="24"/>
  <c r="I326" i="24"/>
  <c r="H326" i="24"/>
  <c r="G326" i="24"/>
  <c r="F326" i="24"/>
  <c r="E326" i="24"/>
  <c r="D326" i="24"/>
  <c r="I325" i="24"/>
  <c r="H325" i="24"/>
  <c r="G325" i="24"/>
  <c r="F325" i="24"/>
  <c r="E325" i="24"/>
  <c r="D325" i="24"/>
  <c r="I324" i="24"/>
  <c r="H324" i="24"/>
  <c r="G324" i="24"/>
  <c r="F324" i="24"/>
  <c r="E324" i="24"/>
  <c r="D324" i="24"/>
  <c r="I323" i="24"/>
  <c r="H323" i="24"/>
  <c r="G323" i="24"/>
  <c r="F323" i="24"/>
  <c r="E323" i="24"/>
  <c r="D323" i="24"/>
  <c r="I322" i="24"/>
  <c r="H322" i="24"/>
  <c r="G322" i="24"/>
  <c r="F322" i="24"/>
  <c r="E322" i="24"/>
  <c r="D322" i="24"/>
  <c r="I321" i="24"/>
  <c r="H321" i="24"/>
  <c r="G321" i="24"/>
  <c r="F321" i="24"/>
  <c r="E321" i="24"/>
  <c r="D321" i="24"/>
  <c r="I320" i="24"/>
  <c r="H320" i="24"/>
  <c r="G320" i="24"/>
  <c r="F320" i="24"/>
  <c r="E320" i="24"/>
  <c r="D320" i="24"/>
  <c r="I319" i="24"/>
  <c r="H319" i="24"/>
  <c r="G319" i="24"/>
  <c r="F319" i="24"/>
  <c r="E319" i="24"/>
  <c r="D319" i="24"/>
  <c r="I318" i="24"/>
  <c r="H318" i="24"/>
  <c r="G318" i="24"/>
  <c r="F318" i="24"/>
  <c r="E318" i="24"/>
  <c r="D318" i="24"/>
  <c r="I317" i="24"/>
  <c r="H317" i="24"/>
  <c r="G317" i="24"/>
  <c r="F317" i="24"/>
  <c r="E317" i="24"/>
  <c r="D317" i="24"/>
  <c r="I316" i="24"/>
  <c r="H316" i="24"/>
  <c r="G316" i="24"/>
  <c r="F316" i="24"/>
  <c r="E316" i="24"/>
  <c r="D316" i="24"/>
  <c r="I315" i="24"/>
  <c r="H315" i="24"/>
  <c r="G315" i="24"/>
  <c r="F315" i="24"/>
  <c r="E315" i="24"/>
  <c r="D315" i="24"/>
  <c r="I314" i="24"/>
  <c r="H314" i="24"/>
  <c r="G314" i="24"/>
  <c r="F314" i="24"/>
  <c r="E314" i="24"/>
  <c r="D314" i="24"/>
  <c r="I313" i="24"/>
  <c r="H313" i="24"/>
  <c r="G313" i="24"/>
  <c r="F313" i="24"/>
  <c r="E313" i="24"/>
  <c r="D313" i="24"/>
  <c r="I312" i="24"/>
  <c r="H312" i="24"/>
  <c r="G312" i="24"/>
  <c r="F312" i="24"/>
  <c r="E312" i="24"/>
  <c r="D312" i="24"/>
  <c r="I311" i="24"/>
  <c r="H311" i="24"/>
  <c r="G311" i="24"/>
  <c r="F311" i="24"/>
  <c r="E311" i="24"/>
  <c r="D311" i="24"/>
  <c r="I310" i="24"/>
  <c r="H310" i="24"/>
  <c r="G310" i="24"/>
  <c r="F310" i="24"/>
  <c r="E310" i="24"/>
  <c r="D310" i="24"/>
  <c r="I309" i="24"/>
  <c r="H309" i="24"/>
  <c r="G309" i="24"/>
  <c r="F309" i="24"/>
  <c r="E309" i="24"/>
  <c r="D309" i="24"/>
  <c r="I308" i="24"/>
  <c r="H308" i="24"/>
  <c r="G308" i="24"/>
  <c r="F308" i="24"/>
  <c r="E308" i="24"/>
  <c r="D308" i="24"/>
  <c r="I307" i="24"/>
  <c r="H307" i="24"/>
  <c r="G307" i="24"/>
  <c r="F307" i="24"/>
  <c r="E307" i="24"/>
  <c r="D307" i="24"/>
  <c r="I306" i="24"/>
  <c r="H306" i="24"/>
  <c r="G306" i="24"/>
  <c r="F306" i="24"/>
  <c r="E306" i="24"/>
  <c r="D306" i="24"/>
  <c r="I305" i="24"/>
  <c r="H305" i="24"/>
  <c r="G305" i="24"/>
  <c r="F305" i="24"/>
  <c r="E305" i="24"/>
  <c r="D305" i="24"/>
  <c r="I304" i="24"/>
  <c r="H304" i="24"/>
  <c r="G304" i="24"/>
  <c r="F304" i="24"/>
  <c r="E304" i="24"/>
  <c r="D304" i="24"/>
  <c r="I303" i="24"/>
  <c r="H303" i="24"/>
  <c r="G303" i="24"/>
  <c r="F303" i="24"/>
  <c r="E303" i="24"/>
  <c r="D303" i="24"/>
  <c r="I302" i="24"/>
  <c r="H302" i="24"/>
  <c r="G302" i="24"/>
  <c r="F302" i="24"/>
  <c r="E302" i="24"/>
  <c r="D302" i="24"/>
  <c r="I301" i="24"/>
  <c r="H301" i="24"/>
  <c r="G301" i="24"/>
  <c r="F301" i="24"/>
  <c r="E301" i="24"/>
  <c r="D301" i="24"/>
  <c r="I300" i="24"/>
  <c r="H300" i="24"/>
  <c r="G300" i="24"/>
  <c r="F300" i="24"/>
  <c r="E300" i="24"/>
  <c r="D300" i="24"/>
  <c r="I299" i="24"/>
  <c r="H299" i="24"/>
  <c r="G299" i="24"/>
  <c r="F299" i="24"/>
  <c r="E299" i="24"/>
  <c r="D299" i="24"/>
  <c r="I298" i="24"/>
  <c r="H298" i="24"/>
  <c r="G298" i="24"/>
  <c r="F298" i="24"/>
  <c r="E298" i="24"/>
  <c r="D298" i="24"/>
  <c r="I297" i="24"/>
  <c r="H297" i="24"/>
  <c r="G297" i="24"/>
  <c r="F297" i="24"/>
  <c r="E297" i="24"/>
  <c r="D297" i="24"/>
  <c r="I296" i="24"/>
  <c r="H296" i="24"/>
  <c r="G296" i="24"/>
  <c r="F296" i="24"/>
  <c r="E296" i="24"/>
  <c r="D296" i="24"/>
  <c r="I295" i="24"/>
  <c r="H295" i="24"/>
  <c r="G295" i="24"/>
  <c r="F295" i="24"/>
  <c r="E295" i="24"/>
  <c r="D295" i="24"/>
  <c r="I294" i="24"/>
  <c r="H294" i="24"/>
  <c r="G294" i="24"/>
  <c r="F294" i="24"/>
  <c r="E294" i="24"/>
  <c r="D294" i="24"/>
  <c r="I293" i="24"/>
  <c r="H293" i="24"/>
  <c r="G293" i="24"/>
  <c r="F293" i="24"/>
  <c r="E293" i="24"/>
  <c r="D293" i="24"/>
  <c r="I292" i="24"/>
  <c r="H292" i="24"/>
  <c r="G292" i="24"/>
  <c r="F292" i="24"/>
  <c r="E292" i="24"/>
  <c r="D292" i="24"/>
  <c r="I291" i="24"/>
  <c r="H291" i="24"/>
  <c r="G291" i="24"/>
  <c r="F291" i="24"/>
  <c r="E291" i="24"/>
  <c r="D291" i="24"/>
  <c r="I290" i="24"/>
  <c r="H290" i="24"/>
  <c r="G290" i="24"/>
  <c r="F290" i="24"/>
  <c r="E290" i="24"/>
  <c r="D290" i="24"/>
  <c r="I289" i="24"/>
  <c r="H289" i="24"/>
  <c r="G289" i="24"/>
  <c r="F289" i="24"/>
  <c r="E289" i="24"/>
  <c r="D289" i="24"/>
  <c r="I288" i="24"/>
  <c r="H288" i="24"/>
  <c r="G288" i="24"/>
  <c r="F288" i="24"/>
  <c r="E288" i="24"/>
  <c r="D288" i="24"/>
  <c r="I287" i="24"/>
  <c r="H287" i="24"/>
  <c r="G287" i="24"/>
  <c r="F287" i="24"/>
  <c r="E287" i="24"/>
  <c r="D287" i="24"/>
  <c r="I286" i="24"/>
  <c r="H286" i="24"/>
  <c r="G286" i="24"/>
  <c r="F286" i="24"/>
  <c r="E286" i="24"/>
  <c r="D286" i="24"/>
  <c r="I285" i="24"/>
  <c r="H285" i="24"/>
  <c r="G285" i="24"/>
  <c r="F285" i="24"/>
  <c r="E285" i="24"/>
  <c r="D285" i="24"/>
  <c r="I284" i="24"/>
  <c r="H284" i="24"/>
  <c r="G284" i="24"/>
  <c r="F284" i="24"/>
  <c r="E284" i="24"/>
  <c r="D284" i="24"/>
  <c r="I283" i="24"/>
  <c r="H283" i="24"/>
  <c r="G283" i="24"/>
  <c r="F283" i="24"/>
  <c r="E283" i="24"/>
  <c r="D283" i="24"/>
  <c r="I282" i="24"/>
  <c r="H282" i="24"/>
  <c r="G282" i="24"/>
  <c r="F282" i="24"/>
  <c r="E282" i="24"/>
  <c r="D282" i="24"/>
  <c r="I281" i="24"/>
  <c r="H281" i="24"/>
  <c r="G281" i="24"/>
  <c r="F281" i="24"/>
  <c r="E281" i="24"/>
  <c r="D281" i="24"/>
  <c r="I280" i="24"/>
  <c r="H280" i="24"/>
  <c r="G280" i="24"/>
  <c r="F280" i="24"/>
  <c r="E280" i="24"/>
  <c r="D280" i="24"/>
  <c r="I279" i="24"/>
  <c r="H279" i="24"/>
  <c r="G279" i="24"/>
  <c r="F279" i="24"/>
  <c r="E279" i="24"/>
  <c r="D279" i="24"/>
  <c r="I278" i="24"/>
  <c r="H278" i="24"/>
  <c r="G278" i="24"/>
  <c r="F278" i="24"/>
  <c r="E278" i="24"/>
  <c r="D278" i="24"/>
  <c r="I277" i="24"/>
  <c r="H277" i="24"/>
  <c r="G277" i="24"/>
  <c r="F277" i="24"/>
  <c r="E277" i="24"/>
  <c r="D277" i="24"/>
  <c r="I276" i="24"/>
  <c r="H276" i="24"/>
  <c r="G276" i="24"/>
  <c r="F276" i="24"/>
  <c r="E276" i="24"/>
  <c r="D276" i="24"/>
  <c r="I275" i="24"/>
  <c r="H275" i="24"/>
  <c r="G275" i="24"/>
  <c r="F275" i="24"/>
  <c r="E275" i="24"/>
  <c r="D275" i="24"/>
  <c r="I274" i="24"/>
  <c r="H274" i="24"/>
  <c r="G274" i="24"/>
  <c r="F274" i="24"/>
  <c r="E274" i="24"/>
  <c r="D274" i="24"/>
  <c r="I273" i="24"/>
  <c r="H273" i="24"/>
  <c r="G273" i="24"/>
  <c r="F273" i="24"/>
  <c r="E273" i="24"/>
  <c r="D273" i="24"/>
  <c r="I272" i="24"/>
  <c r="H272" i="24"/>
  <c r="G272" i="24"/>
  <c r="F272" i="24"/>
  <c r="E272" i="24"/>
  <c r="D272" i="24"/>
  <c r="I271" i="24"/>
  <c r="H271" i="24"/>
  <c r="G271" i="24"/>
  <c r="F271" i="24"/>
  <c r="E271" i="24"/>
  <c r="D271" i="24"/>
  <c r="I270" i="24"/>
  <c r="H270" i="24"/>
  <c r="G270" i="24"/>
  <c r="F270" i="24"/>
  <c r="E270" i="24"/>
  <c r="D270" i="24"/>
  <c r="I269" i="24"/>
  <c r="H269" i="24"/>
  <c r="G269" i="24"/>
  <c r="F269" i="24"/>
  <c r="E269" i="24"/>
  <c r="D269" i="24"/>
  <c r="I268" i="24"/>
  <c r="H268" i="24"/>
  <c r="G268" i="24"/>
  <c r="F268" i="24"/>
  <c r="E268" i="24"/>
  <c r="D268" i="24"/>
  <c r="I267" i="24"/>
  <c r="H267" i="24"/>
  <c r="G267" i="24"/>
  <c r="F267" i="24"/>
  <c r="E267" i="24"/>
  <c r="D267" i="24"/>
  <c r="I266" i="24"/>
  <c r="H266" i="24"/>
  <c r="G266" i="24"/>
  <c r="F266" i="24"/>
  <c r="E266" i="24"/>
  <c r="D266" i="24"/>
  <c r="I265" i="24"/>
  <c r="H265" i="24"/>
  <c r="G265" i="24"/>
  <c r="F265" i="24"/>
  <c r="E265" i="24"/>
  <c r="D265" i="24"/>
  <c r="I264" i="24"/>
  <c r="H264" i="24"/>
  <c r="G264" i="24"/>
  <c r="F264" i="24"/>
  <c r="E264" i="24"/>
  <c r="D264" i="24"/>
  <c r="I263" i="24"/>
  <c r="H263" i="24"/>
  <c r="G263" i="24"/>
  <c r="F263" i="24"/>
  <c r="E263" i="24"/>
  <c r="D263" i="24"/>
  <c r="I262" i="24"/>
  <c r="H262" i="24"/>
  <c r="G262" i="24"/>
  <c r="F262" i="24"/>
  <c r="E262" i="24"/>
  <c r="D262" i="24"/>
  <c r="I261" i="24"/>
  <c r="H261" i="24"/>
  <c r="G261" i="24"/>
  <c r="F261" i="24"/>
  <c r="E261" i="24"/>
  <c r="D261" i="24"/>
  <c r="I260" i="24"/>
  <c r="H260" i="24"/>
  <c r="G260" i="24"/>
  <c r="F260" i="24"/>
  <c r="E260" i="24"/>
  <c r="D260" i="24"/>
  <c r="I259" i="24"/>
  <c r="H259" i="24"/>
  <c r="G259" i="24"/>
  <c r="F259" i="24"/>
  <c r="E259" i="24"/>
  <c r="D259" i="24"/>
  <c r="I258" i="24"/>
  <c r="H258" i="24"/>
  <c r="G258" i="24"/>
  <c r="F258" i="24"/>
  <c r="E258" i="24"/>
  <c r="D258" i="24"/>
  <c r="I257" i="24"/>
  <c r="H257" i="24"/>
  <c r="G257" i="24"/>
  <c r="F257" i="24"/>
  <c r="E257" i="24"/>
  <c r="D257" i="24"/>
  <c r="I256" i="24"/>
  <c r="H256" i="24"/>
  <c r="G256" i="24"/>
  <c r="F256" i="24"/>
  <c r="E256" i="24"/>
  <c r="D256" i="24"/>
  <c r="I255" i="24"/>
  <c r="H255" i="24"/>
  <c r="G255" i="24"/>
  <c r="F255" i="24"/>
  <c r="E255" i="24"/>
  <c r="D255" i="24"/>
  <c r="I254" i="24"/>
  <c r="H254" i="24"/>
  <c r="G254" i="24"/>
  <c r="F254" i="24"/>
  <c r="E254" i="24"/>
  <c r="D254" i="24"/>
  <c r="I253" i="24"/>
  <c r="H253" i="24"/>
  <c r="G253" i="24"/>
  <c r="F253" i="24"/>
  <c r="E253" i="24"/>
  <c r="D253" i="24"/>
  <c r="I252" i="24"/>
  <c r="H252" i="24"/>
  <c r="G252" i="24"/>
  <c r="F252" i="24"/>
  <c r="E252" i="24"/>
  <c r="D252" i="24"/>
  <c r="I251" i="24"/>
  <c r="H251" i="24"/>
  <c r="G251" i="24"/>
  <c r="F251" i="24"/>
  <c r="E251" i="24"/>
  <c r="D251" i="24"/>
  <c r="I250" i="24"/>
  <c r="H250" i="24"/>
  <c r="G250" i="24"/>
  <c r="F250" i="24"/>
  <c r="E250" i="24"/>
  <c r="D250" i="24"/>
  <c r="I249" i="24"/>
  <c r="H249" i="24"/>
  <c r="G249" i="24"/>
  <c r="F249" i="24"/>
  <c r="E249" i="24"/>
  <c r="D249" i="24"/>
  <c r="I248" i="24"/>
  <c r="H248" i="24"/>
  <c r="G248" i="24"/>
  <c r="F248" i="24"/>
  <c r="E248" i="24"/>
  <c r="D248" i="24"/>
  <c r="I247" i="24"/>
  <c r="H247" i="24"/>
  <c r="G247" i="24"/>
  <c r="F247" i="24"/>
  <c r="E247" i="24"/>
  <c r="D247" i="24"/>
  <c r="I246" i="24"/>
  <c r="H246" i="24"/>
  <c r="G246" i="24"/>
  <c r="F246" i="24"/>
  <c r="E246" i="24"/>
  <c r="D246" i="24"/>
  <c r="I245" i="24"/>
  <c r="H245" i="24"/>
  <c r="G245" i="24"/>
  <c r="F245" i="24"/>
  <c r="E245" i="24"/>
  <c r="D245" i="24"/>
  <c r="I244" i="24"/>
  <c r="H244" i="24"/>
  <c r="G244" i="24"/>
  <c r="F244" i="24"/>
  <c r="E244" i="24"/>
  <c r="D244" i="24"/>
  <c r="I243" i="24"/>
  <c r="H243" i="24"/>
  <c r="G243" i="24"/>
  <c r="F243" i="24"/>
  <c r="E243" i="24"/>
  <c r="D243" i="24"/>
  <c r="I242" i="24"/>
  <c r="H242" i="24"/>
  <c r="G242" i="24"/>
  <c r="F242" i="24"/>
  <c r="E242" i="24"/>
  <c r="D242" i="24"/>
  <c r="I241" i="24"/>
  <c r="H241" i="24"/>
  <c r="G241" i="24"/>
  <c r="F241" i="24"/>
  <c r="E241" i="24"/>
  <c r="D241" i="24"/>
  <c r="I240" i="24"/>
  <c r="H240" i="24"/>
  <c r="G240" i="24"/>
  <c r="F240" i="24"/>
  <c r="E240" i="24"/>
  <c r="D240" i="24"/>
  <c r="I239" i="24"/>
  <c r="H239" i="24"/>
  <c r="G239" i="24"/>
  <c r="F239" i="24"/>
  <c r="E239" i="24"/>
  <c r="D239" i="24"/>
  <c r="I238" i="24"/>
  <c r="H238" i="24"/>
  <c r="G238" i="24"/>
  <c r="F238" i="24"/>
  <c r="E238" i="24"/>
  <c r="D238" i="24"/>
  <c r="I237" i="24"/>
  <c r="H237" i="24"/>
  <c r="G237" i="24"/>
  <c r="F237" i="24"/>
  <c r="E237" i="24"/>
  <c r="D237" i="24"/>
  <c r="I236" i="24"/>
  <c r="H236" i="24"/>
  <c r="G236" i="24"/>
  <c r="F236" i="24"/>
  <c r="E236" i="24"/>
  <c r="D236" i="24"/>
  <c r="I235" i="24"/>
  <c r="H235" i="24"/>
  <c r="G235" i="24"/>
  <c r="F235" i="24"/>
  <c r="E235" i="24"/>
  <c r="D235" i="24"/>
  <c r="I234" i="24"/>
  <c r="H234" i="24"/>
  <c r="G234" i="24"/>
  <c r="F234" i="24"/>
  <c r="E234" i="24"/>
  <c r="D234" i="24"/>
  <c r="I233" i="24"/>
  <c r="H233" i="24"/>
  <c r="G233" i="24"/>
  <c r="F233" i="24"/>
  <c r="E233" i="24"/>
  <c r="D233" i="24"/>
  <c r="I232" i="24"/>
  <c r="H232" i="24"/>
  <c r="G232" i="24"/>
  <c r="F232" i="24"/>
  <c r="E232" i="24"/>
  <c r="D232" i="24"/>
  <c r="I231" i="24"/>
  <c r="H231" i="24"/>
  <c r="G231" i="24"/>
  <c r="F231" i="24"/>
  <c r="E231" i="24"/>
  <c r="D231" i="24"/>
  <c r="I230" i="24"/>
  <c r="H230" i="24"/>
  <c r="G230" i="24"/>
  <c r="F230" i="24"/>
  <c r="E230" i="24"/>
  <c r="D230" i="24"/>
  <c r="I229" i="24"/>
  <c r="H229" i="24"/>
  <c r="G229" i="24"/>
  <c r="F229" i="24"/>
  <c r="E229" i="24"/>
  <c r="D229" i="24"/>
  <c r="I228" i="24"/>
  <c r="H228" i="24"/>
  <c r="G228" i="24"/>
  <c r="F228" i="24"/>
  <c r="E228" i="24"/>
  <c r="D228" i="24"/>
  <c r="I227" i="24"/>
  <c r="H227" i="24"/>
  <c r="G227" i="24"/>
  <c r="F227" i="24"/>
  <c r="E227" i="24"/>
  <c r="D227" i="24"/>
  <c r="I226" i="24"/>
  <c r="H226" i="24"/>
  <c r="G226" i="24"/>
  <c r="F226" i="24"/>
  <c r="E226" i="24"/>
  <c r="D226" i="24"/>
  <c r="I225" i="24"/>
  <c r="H225" i="24"/>
  <c r="G225" i="24"/>
  <c r="F225" i="24"/>
  <c r="E225" i="24"/>
  <c r="D225" i="24"/>
  <c r="I224" i="24"/>
  <c r="H224" i="24"/>
  <c r="G224" i="24"/>
  <c r="F224" i="24"/>
  <c r="E224" i="24"/>
  <c r="D224" i="24"/>
  <c r="I223" i="24"/>
  <c r="H223" i="24"/>
  <c r="G223" i="24"/>
  <c r="F223" i="24"/>
  <c r="E223" i="24"/>
  <c r="D223" i="24"/>
  <c r="I222" i="24"/>
  <c r="H222" i="24"/>
  <c r="G222" i="24"/>
  <c r="F222" i="24"/>
  <c r="E222" i="24"/>
  <c r="D222" i="24"/>
  <c r="I221" i="24"/>
  <c r="H221" i="24"/>
  <c r="G221" i="24"/>
  <c r="F221" i="24"/>
  <c r="E221" i="24"/>
  <c r="D221" i="24"/>
  <c r="I220" i="24"/>
  <c r="H220" i="24"/>
  <c r="G220" i="24"/>
  <c r="F220" i="24"/>
  <c r="E220" i="24"/>
  <c r="D220" i="24"/>
  <c r="I219" i="24"/>
  <c r="H219" i="24"/>
  <c r="G219" i="24"/>
  <c r="F219" i="24"/>
  <c r="E219" i="24"/>
  <c r="D219" i="24"/>
  <c r="I218" i="24"/>
  <c r="H218" i="24"/>
  <c r="G218" i="24"/>
  <c r="F218" i="24"/>
  <c r="E218" i="24"/>
  <c r="D218" i="24"/>
  <c r="I217" i="24"/>
  <c r="H217" i="24"/>
  <c r="G217" i="24"/>
  <c r="F217" i="24"/>
  <c r="E217" i="24"/>
  <c r="D217" i="24"/>
  <c r="I216" i="24"/>
  <c r="H216" i="24"/>
  <c r="G216" i="24"/>
  <c r="F216" i="24"/>
  <c r="E216" i="24"/>
  <c r="D216" i="24"/>
  <c r="I215" i="24"/>
  <c r="H215" i="24"/>
  <c r="G215" i="24"/>
  <c r="F215" i="24"/>
  <c r="E215" i="24"/>
  <c r="D215" i="24"/>
  <c r="I214" i="24"/>
  <c r="H214" i="24"/>
  <c r="G214" i="24"/>
  <c r="F214" i="24"/>
  <c r="E214" i="24"/>
  <c r="D214" i="24"/>
  <c r="I213" i="24"/>
  <c r="H213" i="24"/>
  <c r="G213" i="24"/>
  <c r="F213" i="24"/>
  <c r="E213" i="24"/>
  <c r="D213" i="24"/>
  <c r="I212" i="24"/>
  <c r="H212" i="24"/>
  <c r="G212" i="24"/>
  <c r="F212" i="24"/>
  <c r="E212" i="24"/>
  <c r="D212" i="24"/>
  <c r="I211" i="24"/>
  <c r="H211" i="24"/>
  <c r="G211" i="24"/>
  <c r="F211" i="24"/>
  <c r="E211" i="24"/>
  <c r="D211" i="24"/>
  <c r="I210" i="24"/>
  <c r="H210" i="24"/>
  <c r="G210" i="24"/>
  <c r="F210" i="24"/>
  <c r="E210" i="24"/>
  <c r="D210" i="24"/>
  <c r="I209" i="24"/>
  <c r="H209" i="24"/>
  <c r="G209" i="24"/>
  <c r="F209" i="24"/>
  <c r="E209" i="24"/>
  <c r="D209" i="24"/>
  <c r="I208" i="24"/>
  <c r="H208" i="24"/>
  <c r="G208" i="24"/>
  <c r="F208" i="24"/>
  <c r="E208" i="24"/>
  <c r="D208" i="24"/>
  <c r="I207" i="24"/>
  <c r="H207" i="24"/>
  <c r="G207" i="24"/>
  <c r="F207" i="24"/>
  <c r="E207" i="24"/>
  <c r="D207" i="24"/>
  <c r="I206" i="24"/>
  <c r="H206" i="24"/>
  <c r="G206" i="24"/>
  <c r="F206" i="24"/>
  <c r="E206" i="24"/>
  <c r="D206" i="24"/>
  <c r="I205" i="24"/>
  <c r="H205" i="24"/>
  <c r="G205" i="24"/>
  <c r="F205" i="24"/>
  <c r="E205" i="24"/>
  <c r="D205" i="24"/>
  <c r="I204" i="24"/>
  <c r="H204" i="24"/>
  <c r="G204" i="24"/>
  <c r="F204" i="24"/>
  <c r="E204" i="24"/>
  <c r="D204" i="24"/>
  <c r="I203" i="24"/>
  <c r="H203" i="24"/>
  <c r="G203" i="24"/>
  <c r="F203" i="24"/>
  <c r="E203" i="24"/>
  <c r="D203" i="24"/>
  <c r="I202" i="24"/>
  <c r="H202" i="24"/>
  <c r="G202" i="24"/>
  <c r="F202" i="24"/>
  <c r="E202" i="24"/>
  <c r="D202" i="24"/>
  <c r="I201" i="24"/>
  <c r="H201" i="24"/>
  <c r="G201" i="24"/>
  <c r="F201" i="24"/>
  <c r="E201" i="24"/>
  <c r="D201" i="24"/>
  <c r="I200" i="24"/>
  <c r="H200" i="24"/>
  <c r="G200" i="24"/>
  <c r="F200" i="24"/>
  <c r="E200" i="24"/>
  <c r="D200" i="24"/>
  <c r="I199" i="24"/>
  <c r="H199" i="24"/>
  <c r="G199" i="24"/>
  <c r="F199" i="24"/>
  <c r="E199" i="24"/>
  <c r="D199" i="24"/>
  <c r="I198" i="24"/>
  <c r="H198" i="24"/>
  <c r="G198" i="24"/>
  <c r="F198" i="24"/>
  <c r="E198" i="24"/>
  <c r="D198" i="24"/>
  <c r="I197" i="24"/>
  <c r="H197" i="24"/>
  <c r="G197" i="24"/>
  <c r="F197" i="24"/>
  <c r="E197" i="24"/>
  <c r="D197" i="24"/>
  <c r="I196" i="24"/>
  <c r="H196" i="24"/>
  <c r="G196" i="24"/>
  <c r="F196" i="24"/>
  <c r="E196" i="24"/>
  <c r="D196" i="24"/>
  <c r="I195" i="24"/>
  <c r="H195" i="24"/>
  <c r="G195" i="24"/>
  <c r="F195" i="24"/>
  <c r="E195" i="24"/>
  <c r="D195" i="24"/>
  <c r="I194" i="24"/>
  <c r="H194" i="24"/>
  <c r="G194" i="24"/>
  <c r="F194" i="24"/>
  <c r="E194" i="24"/>
  <c r="D194" i="24"/>
  <c r="I193" i="24"/>
  <c r="H193" i="24"/>
  <c r="G193" i="24"/>
  <c r="F193" i="24"/>
  <c r="E193" i="24"/>
  <c r="D193" i="24"/>
  <c r="I192" i="24"/>
  <c r="H192" i="24"/>
  <c r="G192" i="24"/>
  <c r="F192" i="24"/>
  <c r="E192" i="24"/>
  <c r="D192" i="24"/>
  <c r="I191" i="24"/>
  <c r="H191" i="24"/>
  <c r="G191" i="24"/>
  <c r="F191" i="24"/>
  <c r="E191" i="24"/>
  <c r="D191" i="24"/>
  <c r="I190" i="24"/>
  <c r="H190" i="24"/>
  <c r="G190" i="24"/>
  <c r="F190" i="24"/>
  <c r="E190" i="24"/>
  <c r="D190" i="24"/>
  <c r="I189" i="24"/>
  <c r="H189" i="24"/>
  <c r="G189" i="24"/>
  <c r="F189" i="24"/>
  <c r="E189" i="24"/>
  <c r="D189" i="24"/>
  <c r="I188" i="24"/>
  <c r="H188" i="24"/>
  <c r="G188" i="24"/>
  <c r="F188" i="24"/>
  <c r="E188" i="24"/>
  <c r="D188" i="24"/>
  <c r="I187" i="24"/>
  <c r="H187" i="24"/>
  <c r="G187" i="24"/>
  <c r="F187" i="24"/>
  <c r="E187" i="24"/>
  <c r="D187" i="24"/>
  <c r="I186" i="24"/>
  <c r="H186" i="24"/>
  <c r="G186" i="24"/>
  <c r="F186" i="24"/>
  <c r="E186" i="24"/>
  <c r="D186" i="24"/>
  <c r="I185" i="24"/>
  <c r="H185" i="24"/>
  <c r="G185" i="24"/>
  <c r="F185" i="24"/>
  <c r="E185" i="24"/>
  <c r="D185" i="24"/>
  <c r="I184" i="24"/>
  <c r="H184" i="24"/>
  <c r="G184" i="24"/>
  <c r="F184" i="24"/>
  <c r="E184" i="24"/>
  <c r="D184" i="24"/>
  <c r="I183" i="24"/>
  <c r="H183" i="24"/>
  <c r="G183" i="24"/>
  <c r="F183" i="24"/>
  <c r="E183" i="24"/>
  <c r="D183" i="24"/>
  <c r="I182" i="24"/>
  <c r="H182" i="24"/>
  <c r="G182" i="24"/>
  <c r="F182" i="24"/>
  <c r="E182" i="24"/>
  <c r="D182" i="24"/>
  <c r="I181" i="24"/>
  <c r="H181" i="24"/>
  <c r="G181" i="24"/>
  <c r="F181" i="24"/>
  <c r="E181" i="24"/>
  <c r="D181" i="24"/>
  <c r="I180" i="24"/>
  <c r="H180" i="24"/>
  <c r="G180" i="24"/>
  <c r="F180" i="24"/>
  <c r="E180" i="24"/>
  <c r="D180" i="24"/>
  <c r="I179" i="24"/>
  <c r="H179" i="24"/>
  <c r="G179" i="24"/>
  <c r="F179" i="24"/>
  <c r="E179" i="24"/>
  <c r="D179" i="24"/>
  <c r="I178" i="24"/>
  <c r="H178" i="24"/>
  <c r="G178" i="24"/>
  <c r="F178" i="24"/>
  <c r="E178" i="24"/>
  <c r="D178" i="24"/>
  <c r="I177" i="24"/>
  <c r="H177" i="24"/>
  <c r="G177" i="24"/>
  <c r="F177" i="24"/>
  <c r="E177" i="24"/>
  <c r="D177" i="24"/>
  <c r="I176" i="24"/>
  <c r="H176" i="24"/>
  <c r="G176" i="24"/>
  <c r="F176" i="24"/>
  <c r="E176" i="24"/>
  <c r="D176" i="24"/>
  <c r="I175" i="24"/>
  <c r="H175" i="24"/>
  <c r="G175" i="24"/>
  <c r="F175" i="24"/>
  <c r="E175" i="24"/>
  <c r="D175" i="24"/>
  <c r="I174" i="24"/>
  <c r="H174" i="24"/>
  <c r="G174" i="24"/>
  <c r="F174" i="24"/>
  <c r="E174" i="24"/>
  <c r="D174" i="24"/>
  <c r="I173" i="24"/>
  <c r="H173" i="24"/>
  <c r="G173" i="24"/>
  <c r="F173" i="24"/>
  <c r="E173" i="24"/>
  <c r="D173" i="24"/>
  <c r="I172" i="24"/>
  <c r="H172" i="24"/>
  <c r="G172" i="24"/>
  <c r="F172" i="24"/>
  <c r="E172" i="24"/>
  <c r="D172" i="24"/>
  <c r="I171" i="24"/>
  <c r="H171" i="24"/>
  <c r="G171" i="24"/>
  <c r="F171" i="24"/>
  <c r="E171" i="24"/>
  <c r="D171" i="24"/>
  <c r="I170" i="24"/>
  <c r="H170" i="24"/>
  <c r="G170" i="24"/>
  <c r="F170" i="24"/>
  <c r="E170" i="24"/>
  <c r="D170" i="24"/>
  <c r="I169" i="24"/>
  <c r="H169" i="24"/>
  <c r="G169" i="24"/>
  <c r="F169" i="24"/>
  <c r="E169" i="24"/>
  <c r="D169" i="24"/>
  <c r="I168" i="24"/>
  <c r="H168" i="24"/>
  <c r="G168" i="24"/>
  <c r="F168" i="24"/>
  <c r="E168" i="24"/>
  <c r="D168" i="24"/>
  <c r="I167" i="24"/>
  <c r="H167" i="24"/>
  <c r="G167" i="24"/>
  <c r="F167" i="24"/>
  <c r="E167" i="24"/>
  <c r="D167" i="24"/>
  <c r="I166" i="24"/>
  <c r="H166" i="24"/>
  <c r="G166" i="24"/>
  <c r="F166" i="24"/>
  <c r="E166" i="24"/>
  <c r="D166" i="24"/>
  <c r="I165" i="24"/>
  <c r="H165" i="24"/>
  <c r="G165" i="24"/>
  <c r="F165" i="24"/>
  <c r="E165" i="24"/>
  <c r="D165" i="24"/>
  <c r="I164" i="24"/>
  <c r="H164" i="24"/>
  <c r="G164" i="24"/>
  <c r="F164" i="24"/>
  <c r="E164" i="24"/>
  <c r="D164" i="24"/>
  <c r="I163" i="24"/>
  <c r="H163" i="24"/>
  <c r="G163" i="24"/>
  <c r="F163" i="24"/>
  <c r="E163" i="24"/>
  <c r="D163" i="24"/>
  <c r="I162" i="24"/>
  <c r="H162" i="24"/>
  <c r="G162" i="24"/>
  <c r="F162" i="24"/>
  <c r="E162" i="24"/>
  <c r="D162" i="24"/>
  <c r="I161" i="24"/>
  <c r="H161" i="24"/>
  <c r="G161" i="24"/>
  <c r="F161" i="24"/>
  <c r="E161" i="24"/>
  <c r="D161" i="24"/>
  <c r="I160" i="24"/>
  <c r="H160" i="24"/>
  <c r="G160" i="24"/>
  <c r="F160" i="24"/>
  <c r="E160" i="24"/>
  <c r="D160" i="24"/>
  <c r="I159" i="24"/>
  <c r="H159" i="24"/>
  <c r="G159" i="24"/>
  <c r="F159" i="24"/>
  <c r="E159" i="24"/>
  <c r="D159" i="24"/>
  <c r="I158" i="24"/>
  <c r="H158" i="24"/>
  <c r="G158" i="24"/>
  <c r="F158" i="24"/>
  <c r="E158" i="24"/>
  <c r="D158" i="24"/>
  <c r="I157" i="24"/>
  <c r="H157" i="24"/>
  <c r="G157" i="24"/>
  <c r="F157" i="24"/>
  <c r="E157" i="24"/>
  <c r="D157" i="24"/>
  <c r="I156" i="24"/>
  <c r="H156" i="24"/>
  <c r="G156" i="24"/>
  <c r="F156" i="24"/>
  <c r="E156" i="24"/>
  <c r="D156" i="24"/>
  <c r="I155" i="24"/>
  <c r="H155" i="24"/>
  <c r="G155" i="24"/>
  <c r="F155" i="24"/>
  <c r="E155" i="24"/>
  <c r="D155" i="24"/>
  <c r="I154" i="24"/>
  <c r="H154" i="24"/>
  <c r="G154" i="24"/>
  <c r="F154" i="24"/>
  <c r="E154" i="24"/>
  <c r="D154" i="24"/>
  <c r="I153" i="24"/>
  <c r="H153" i="24"/>
  <c r="G153" i="24"/>
  <c r="F153" i="24"/>
  <c r="E153" i="24"/>
  <c r="D153" i="24"/>
  <c r="I152" i="24"/>
  <c r="H152" i="24"/>
  <c r="G152" i="24"/>
  <c r="F152" i="24"/>
  <c r="E152" i="24"/>
  <c r="D152" i="24"/>
  <c r="I151" i="24"/>
  <c r="H151" i="24"/>
  <c r="G151" i="24"/>
  <c r="F151" i="24"/>
  <c r="E151" i="24"/>
  <c r="D151" i="24"/>
  <c r="I150" i="24"/>
  <c r="H150" i="24"/>
  <c r="G150" i="24"/>
  <c r="F150" i="24"/>
  <c r="E150" i="24"/>
  <c r="D150" i="24"/>
  <c r="I149" i="24"/>
  <c r="H149" i="24"/>
  <c r="G149" i="24"/>
  <c r="F149" i="24"/>
  <c r="E149" i="24"/>
  <c r="D149" i="24"/>
  <c r="I148" i="24"/>
  <c r="H148" i="24"/>
  <c r="G148" i="24"/>
  <c r="F148" i="24"/>
  <c r="E148" i="24"/>
  <c r="D148" i="24"/>
  <c r="I147" i="24"/>
  <c r="H147" i="24"/>
  <c r="G147" i="24"/>
  <c r="F147" i="24"/>
  <c r="E147" i="24"/>
  <c r="D147" i="24"/>
  <c r="I146" i="24"/>
  <c r="H146" i="24"/>
  <c r="G146" i="24"/>
  <c r="F146" i="24"/>
  <c r="E146" i="24"/>
  <c r="D146" i="24"/>
  <c r="I145" i="24"/>
  <c r="H145" i="24"/>
  <c r="G145" i="24"/>
  <c r="F145" i="24"/>
  <c r="E145" i="24"/>
  <c r="D145" i="24"/>
  <c r="I144" i="24"/>
  <c r="H144" i="24"/>
  <c r="G144" i="24"/>
  <c r="F144" i="24"/>
  <c r="E144" i="24"/>
  <c r="D144" i="24"/>
  <c r="I143" i="24"/>
  <c r="H143" i="24"/>
  <c r="G143" i="24"/>
  <c r="F143" i="24"/>
  <c r="E143" i="24"/>
  <c r="D143" i="24"/>
  <c r="I142" i="24"/>
  <c r="H142" i="24"/>
  <c r="G142" i="24"/>
  <c r="F142" i="24"/>
  <c r="E142" i="24"/>
  <c r="D142" i="24"/>
  <c r="I141" i="24"/>
  <c r="H141" i="24"/>
  <c r="G141" i="24"/>
  <c r="F141" i="24"/>
  <c r="E141" i="24"/>
  <c r="D141" i="24"/>
  <c r="I140" i="24"/>
  <c r="H140" i="24"/>
  <c r="G140" i="24"/>
  <c r="F140" i="24"/>
  <c r="E140" i="24"/>
  <c r="D140" i="24"/>
  <c r="I139" i="24"/>
  <c r="H139" i="24"/>
  <c r="G139" i="24"/>
  <c r="F139" i="24"/>
  <c r="E139" i="24"/>
  <c r="D139" i="24"/>
  <c r="I138" i="24"/>
  <c r="H138" i="24"/>
  <c r="G138" i="24"/>
  <c r="F138" i="24"/>
  <c r="E138" i="24"/>
  <c r="D138" i="24"/>
  <c r="I137" i="24"/>
  <c r="H137" i="24"/>
  <c r="G137" i="24"/>
  <c r="F137" i="24"/>
  <c r="E137" i="24"/>
  <c r="D137" i="24"/>
  <c r="I136" i="24"/>
  <c r="H136" i="24"/>
  <c r="G136" i="24"/>
  <c r="F136" i="24"/>
  <c r="E136" i="24"/>
  <c r="D136" i="24"/>
  <c r="I135" i="24"/>
  <c r="H135" i="24"/>
  <c r="G135" i="24"/>
  <c r="F135" i="24"/>
  <c r="E135" i="24"/>
  <c r="D135" i="24"/>
  <c r="I134" i="24"/>
  <c r="H134" i="24"/>
  <c r="G134" i="24"/>
  <c r="F134" i="24"/>
  <c r="E134" i="24"/>
  <c r="D134" i="24"/>
  <c r="I133" i="24"/>
  <c r="H133" i="24"/>
  <c r="G133" i="24"/>
  <c r="F133" i="24"/>
  <c r="E133" i="24"/>
  <c r="D133" i="24"/>
  <c r="I132" i="24"/>
  <c r="H132" i="24"/>
  <c r="G132" i="24"/>
  <c r="F132" i="24"/>
  <c r="E132" i="24"/>
  <c r="D132" i="24"/>
  <c r="I131" i="24"/>
  <c r="H131" i="24"/>
  <c r="G131" i="24"/>
  <c r="F131" i="24"/>
  <c r="E131" i="24"/>
  <c r="D131" i="24"/>
  <c r="I130" i="24"/>
  <c r="H130" i="24"/>
  <c r="G130" i="24"/>
  <c r="F130" i="24"/>
  <c r="E130" i="24"/>
  <c r="D130" i="24"/>
  <c r="I129" i="24"/>
  <c r="H129" i="24"/>
  <c r="G129" i="24"/>
  <c r="F129" i="24"/>
  <c r="E129" i="24"/>
  <c r="D129" i="24"/>
  <c r="I128" i="24"/>
  <c r="H128" i="24"/>
  <c r="G128" i="24"/>
  <c r="F128" i="24"/>
  <c r="E128" i="24"/>
  <c r="D128" i="24"/>
  <c r="I127" i="24"/>
  <c r="H127" i="24"/>
  <c r="G127" i="24"/>
  <c r="F127" i="24"/>
  <c r="E127" i="24"/>
  <c r="D127" i="24"/>
  <c r="I126" i="24"/>
  <c r="H126" i="24"/>
  <c r="G126" i="24"/>
  <c r="F126" i="24"/>
  <c r="E126" i="24"/>
  <c r="D126" i="24"/>
  <c r="I125" i="24"/>
  <c r="H125" i="24"/>
  <c r="G125" i="24"/>
  <c r="F125" i="24"/>
  <c r="E125" i="24"/>
  <c r="D125" i="24"/>
  <c r="I124" i="24"/>
  <c r="H124" i="24"/>
  <c r="G124" i="24"/>
  <c r="F124" i="24"/>
  <c r="E124" i="24"/>
  <c r="D124" i="24"/>
  <c r="I123" i="24"/>
  <c r="H123" i="24"/>
  <c r="G123" i="24"/>
  <c r="F123" i="24"/>
  <c r="E123" i="24"/>
  <c r="D123" i="24"/>
  <c r="I122" i="24"/>
  <c r="H122" i="24"/>
  <c r="G122" i="24"/>
  <c r="F122" i="24"/>
  <c r="E122" i="24"/>
  <c r="D122" i="24"/>
  <c r="I121" i="24"/>
  <c r="H121" i="24"/>
  <c r="G121" i="24"/>
  <c r="F121" i="24"/>
  <c r="E121" i="24"/>
  <c r="D121" i="24"/>
  <c r="I120" i="24"/>
  <c r="H120" i="24"/>
  <c r="G120" i="24"/>
  <c r="F120" i="24"/>
  <c r="E120" i="24"/>
  <c r="D120" i="24"/>
  <c r="I119" i="24"/>
  <c r="H119" i="24"/>
  <c r="G119" i="24"/>
  <c r="F119" i="24"/>
  <c r="E119" i="24"/>
  <c r="D119" i="24"/>
  <c r="I118" i="24"/>
  <c r="H118" i="24"/>
  <c r="G118" i="24"/>
  <c r="F118" i="24"/>
  <c r="E118" i="24"/>
  <c r="D118" i="24"/>
  <c r="I117" i="24"/>
  <c r="H117" i="24"/>
  <c r="G117" i="24"/>
  <c r="F117" i="24"/>
  <c r="E117" i="24"/>
  <c r="D117" i="24"/>
  <c r="I116" i="24"/>
  <c r="H116" i="24"/>
  <c r="G116" i="24"/>
  <c r="F116" i="24"/>
  <c r="E116" i="24"/>
  <c r="D116" i="24"/>
  <c r="I115" i="24"/>
  <c r="H115" i="24"/>
  <c r="G115" i="24"/>
  <c r="F115" i="24"/>
  <c r="E115" i="24"/>
  <c r="D115" i="24"/>
  <c r="I114" i="24"/>
  <c r="H114" i="24"/>
  <c r="G114" i="24"/>
  <c r="F114" i="24"/>
  <c r="E114" i="24"/>
  <c r="D114" i="24"/>
  <c r="I113" i="24"/>
  <c r="H113" i="24"/>
  <c r="G113" i="24"/>
  <c r="F113" i="24"/>
  <c r="E113" i="24"/>
  <c r="D113" i="24"/>
  <c r="I112" i="24"/>
  <c r="H112" i="24"/>
  <c r="G112" i="24"/>
  <c r="F112" i="24"/>
  <c r="E112" i="24"/>
  <c r="D112" i="24"/>
  <c r="I111" i="24"/>
  <c r="H111" i="24"/>
  <c r="G111" i="24"/>
  <c r="F111" i="24"/>
  <c r="E111" i="24"/>
  <c r="D111" i="24"/>
  <c r="I110" i="24"/>
  <c r="H110" i="24"/>
  <c r="G110" i="24"/>
  <c r="F110" i="24"/>
  <c r="E110" i="24"/>
  <c r="D110" i="24"/>
  <c r="I109" i="24"/>
  <c r="H109" i="24"/>
  <c r="G109" i="24"/>
  <c r="F109" i="24"/>
  <c r="E109" i="24"/>
  <c r="D109" i="24"/>
  <c r="I108" i="24"/>
  <c r="H108" i="24"/>
  <c r="G108" i="24"/>
  <c r="F108" i="24"/>
  <c r="E108" i="24"/>
  <c r="D108" i="24"/>
  <c r="I107" i="24"/>
  <c r="H107" i="24"/>
  <c r="G107" i="24"/>
  <c r="F107" i="24"/>
  <c r="E107" i="24"/>
  <c r="D107" i="24"/>
  <c r="I106" i="24"/>
  <c r="H106" i="24"/>
  <c r="G106" i="24"/>
  <c r="F106" i="24"/>
  <c r="E106" i="24"/>
  <c r="D106" i="24"/>
  <c r="I105" i="24"/>
  <c r="H105" i="24"/>
  <c r="G105" i="24"/>
  <c r="F105" i="24"/>
  <c r="E105" i="24"/>
  <c r="D105" i="24"/>
  <c r="I104" i="24"/>
  <c r="H104" i="24"/>
  <c r="G104" i="24"/>
  <c r="F104" i="24"/>
  <c r="E104" i="24"/>
  <c r="D104" i="24"/>
  <c r="I103" i="24"/>
  <c r="H103" i="24"/>
  <c r="G103" i="24"/>
  <c r="F103" i="24"/>
  <c r="E103" i="24"/>
  <c r="D103" i="24"/>
  <c r="I102" i="24"/>
  <c r="H102" i="24"/>
  <c r="G102" i="24"/>
  <c r="F102" i="24"/>
  <c r="E102" i="24"/>
  <c r="D102" i="24"/>
  <c r="I101" i="24"/>
  <c r="H101" i="24"/>
  <c r="G101" i="24"/>
  <c r="F101" i="24"/>
  <c r="E101" i="24"/>
  <c r="D101" i="24"/>
  <c r="I100" i="24"/>
  <c r="H100" i="24"/>
  <c r="G100" i="24"/>
  <c r="F100" i="24"/>
  <c r="E100" i="24"/>
  <c r="D100" i="24"/>
  <c r="I99" i="24"/>
  <c r="H99" i="24"/>
  <c r="G99" i="24"/>
  <c r="F99" i="24"/>
  <c r="E99" i="24"/>
  <c r="D99" i="24"/>
  <c r="I98" i="24"/>
  <c r="H98" i="24"/>
  <c r="G98" i="24"/>
  <c r="F98" i="24"/>
  <c r="E98" i="24"/>
  <c r="D98" i="24"/>
  <c r="I97" i="24"/>
  <c r="H97" i="24"/>
  <c r="G97" i="24"/>
  <c r="F97" i="24"/>
  <c r="E97" i="24"/>
  <c r="D97" i="24"/>
  <c r="I96" i="24"/>
  <c r="H96" i="24"/>
  <c r="G96" i="24"/>
  <c r="F96" i="24"/>
  <c r="E96" i="24"/>
  <c r="D96" i="24"/>
  <c r="I95" i="24"/>
  <c r="H95" i="24"/>
  <c r="G95" i="24"/>
  <c r="F95" i="24"/>
  <c r="E95" i="24"/>
  <c r="D95" i="24"/>
  <c r="I94" i="24"/>
  <c r="H94" i="24"/>
  <c r="G94" i="24"/>
  <c r="F94" i="24"/>
  <c r="E94" i="24"/>
  <c r="D94" i="24"/>
  <c r="I93" i="24"/>
  <c r="H93" i="24"/>
  <c r="G93" i="24"/>
  <c r="F93" i="24"/>
  <c r="E93" i="24"/>
  <c r="D93" i="24"/>
  <c r="I92" i="24"/>
  <c r="H92" i="24"/>
  <c r="G92" i="24"/>
  <c r="F92" i="24"/>
  <c r="E92" i="24"/>
  <c r="D92" i="24"/>
  <c r="I91" i="24"/>
  <c r="H91" i="24"/>
  <c r="G91" i="24"/>
  <c r="F91" i="24"/>
  <c r="E91" i="24"/>
  <c r="D91" i="24"/>
  <c r="I90" i="24"/>
  <c r="H90" i="24"/>
  <c r="G90" i="24"/>
  <c r="F90" i="24"/>
  <c r="E90" i="24"/>
  <c r="D90" i="24"/>
  <c r="I89" i="24"/>
  <c r="H89" i="24"/>
  <c r="G89" i="24"/>
  <c r="F89" i="24"/>
  <c r="E89" i="24"/>
  <c r="D89" i="24"/>
  <c r="I88" i="24"/>
  <c r="H88" i="24"/>
  <c r="G88" i="24"/>
  <c r="F88" i="24"/>
  <c r="E88" i="24"/>
  <c r="D88" i="24"/>
  <c r="I87" i="24"/>
  <c r="H87" i="24"/>
  <c r="G87" i="24"/>
  <c r="F87" i="24"/>
  <c r="E87" i="24"/>
  <c r="D87" i="24"/>
  <c r="I86" i="24"/>
  <c r="H86" i="24"/>
  <c r="G86" i="24"/>
  <c r="F86" i="24"/>
  <c r="E86" i="24"/>
  <c r="D86" i="24"/>
  <c r="I85" i="24"/>
  <c r="H85" i="24"/>
  <c r="G85" i="24"/>
  <c r="F85" i="24"/>
  <c r="E85" i="24"/>
  <c r="D85" i="24"/>
  <c r="I84" i="24"/>
  <c r="H84" i="24"/>
  <c r="G84" i="24"/>
  <c r="F84" i="24"/>
  <c r="E84" i="24"/>
  <c r="D84" i="24"/>
  <c r="I83" i="24"/>
  <c r="H83" i="24"/>
  <c r="G83" i="24"/>
  <c r="F83" i="24"/>
  <c r="E83" i="24"/>
  <c r="D83" i="24"/>
  <c r="I82" i="24"/>
  <c r="H82" i="24"/>
  <c r="G82" i="24"/>
  <c r="F82" i="24"/>
  <c r="E82" i="24"/>
  <c r="D82" i="24"/>
  <c r="I81" i="24"/>
  <c r="H81" i="24"/>
  <c r="G81" i="24"/>
  <c r="F81" i="24"/>
  <c r="E81" i="24"/>
  <c r="D81" i="24"/>
  <c r="I80" i="24"/>
  <c r="H80" i="24"/>
  <c r="G80" i="24"/>
  <c r="F80" i="24"/>
  <c r="E80" i="24"/>
  <c r="D80" i="24"/>
  <c r="I79" i="24"/>
  <c r="H79" i="24"/>
  <c r="G79" i="24"/>
  <c r="F79" i="24"/>
  <c r="E79" i="24"/>
  <c r="D79" i="24"/>
  <c r="I78" i="24"/>
  <c r="H78" i="24"/>
  <c r="G78" i="24"/>
  <c r="F78" i="24"/>
  <c r="E78" i="24"/>
  <c r="D78" i="24"/>
  <c r="I77" i="24"/>
  <c r="H77" i="24"/>
  <c r="G77" i="24"/>
  <c r="F77" i="24"/>
  <c r="E77" i="24"/>
  <c r="D77" i="24"/>
  <c r="I76" i="24"/>
  <c r="H76" i="24"/>
  <c r="G76" i="24"/>
  <c r="F76" i="24"/>
  <c r="E76" i="24"/>
  <c r="D76" i="24"/>
  <c r="I75" i="24"/>
  <c r="H75" i="24"/>
  <c r="G75" i="24"/>
  <c r="F75" i="24"/>
  <c r="E75" i="24"/>
  <c r="D75" i="24"/>
  <c r="I74" i="24"/>
  <c r="H74" i="24"/>
  <c r="G74" i="24"/>
  <c r="F74" i="24"/>
  <c r="E74" i="24"/>
  <c r="D74" i="24"/>
  <c r="I73" i="24"/>
  <c r="H73" i="24"/>
  <c r="G73" i="24"/>
  <c r="F73" i="24"/>
  <c r="E73" i="24"/>
  <c r="D73" i="24"/>
  <c r="I72" i="24"/>
  <c r="H72" i="24"/>
  <c r="G72" i="24"/>
  <c r="F72" i="24"/>
  <c r="E72" i="24"/>
  <c r="D72" i="24"/>
  <c r="I71" i="24"/>
  <c r="H71" i="24"/>
  <c r="G71" i="24"/>
  <c r="F71" i="24"/>
  <c r="E71" i="24"/>
  <c r="D71" i="24"/>
  <c r="I70" i="24"/>
  <c r="H70" i="24"/>
  <c r="G70" i="24"/>
  <c r="F70" i="24"/>
  <c r="E70" i="24"/>
  <c r="D70" i="24"/>
  <c r="I69" i="24"/>
  <c r="H69" i="24"/>
  <c r="G69" i="24"/>
  <c r="F69" i="24"/>
  <c r="E69" i="24"/>
  <c r="D69" i="24"/>
  <c r="I68" i="24"/>
  <c r="H68" i="24"/>
  <c r="G68" i="24"/>
  <c r="F68" i="24"/>
  <c r="E68" i="24"/>
  <c r="D68" i="24"/>
  <c r="I67" i="24"/>
  <c r="H67" i="24"/>
  <c r="G67" i="24"/>
  <c r="F67" i="24"/>
  <c r="E67" i="24"/>
  <c r="D67" i="24"/>
  <c r="I66" i="24"/>
  <c r="H66" i="24"/>
  <c r="G66" i="24"/>
  <c r="F66" i="24"/>
  <c r="E66" i="24"/>
  <c r="D66" i="24"/>
  <c r="I65" i="24"/>
  <c r="H65" i="24"/>
  <c r="G65" i="24"/>
  <c r="F65" i="24"/>
  <c r="E65" i="24"/>
  <c r="D65" i="24"/>
  <c r="I64" i="24"/>
  <c r="H64" i="24"/>
  <c r="G64" i="24"/>
  <c r="F64" i="24"/>
  <c r="E64" i="24"/>
  <c r="D64" i="24"/>
  <c r="I63" i="24"/>
  <c r="H63" i="24"/>
  <c r="G63" i="24"/>
  <c r="F63" i="24"/>
  <c r="E63" i="24"/>
  <c r="D63" i="24"/>
  <c r="I62" i="24"/>
  <c r="H62" i="24"/>
  <c r="G62" i="24"/>
  <c r="F62" i="24"/>
  <c r="E62" i="24"/>
  <c r="D62" i="24"/>
  <c r="I61" i="24"/>
  <c r="H61" i="24"/>
  <c r="G61" i="24"/>
  <c r="F61" i="24"/>
  <c r="E61" i="24"/>
  <c r="D61" i="24"/>
  <c r="I60" i="24"/>
  <c r="H60" i="24"/>
  <c r="G60" i="24"/>
  <c r="F60" i="24"/>
  <c r="E60" i="24"/>
  <c r="D60" i="24"/>
  <c r="I59" i="24"/>
  <c r="H59" i="24"/>
  <c r="G59" i="24"/>
  <c r="F59" i="24"/>
  <c r="E59" i="24"/>
  <c r="D59" i="24"/>
  <c r="I58" i="24"/>
  <c r="H58" i="24"/>
  <c r="G58" i="24"/>
  <c r="F58" i="24"/>
  <c r="E58" i="24"/>
  <c r="D58" i="24"/>
  <c r="I57" i="24"/>
  <c r="H57" i="24"/>
  <c r="G57" i="24"/>
  <c r="F57" i="24"/>
  <c r="E57" i="24"/>
  <c r="D57" i="24"/>
  <c r="I56" i="24"/>
  <c r="H56" i="24"/>
  <c r="G56" i="24"/>
  <c r="F56" i="24"/>
  <c r="E56" i="24"/>
  <c r="D56" i="24"/>
  <c r="I55" i="24"/>
  <c r="H55" i="24"/>
  <c r="G55" i="24"/>
  <c r="F55" i="24"/>
  <c r="E55" i="24"/>
  <c r="D55" i="24"/>
  <c r="I54" i="24"/>
  <c r="H54" i="24"/>
  <c r="G54" i="24"/>
  <c r="F54" i="24"/>
  <c r="E54" i="24"/>
  <c r="D54" i="24"/>
  <c r="I53" i="24"/>
  <c r="H53" i="24"/>
  <c r="G53" i="24"/>
  <c r="F53" i="24"/>
  <c r="E53" i="24"/>
  <c r="D53" i="24"/>
  <c r="I52" i="24"/>
  <c r="H52" i="24"/>
  <c r="G52" i="24"/>
  <c r="F52" i="24"/>
  <c r="E52" i="24"/>
  <c r="D52" i="24"/>
  <c r="I51" i="24"/>
  <c r="H51" i="24"/>
  <c r="G51" i="24"/>
  <c r="F51" i="24"/>
  <c r="E51" i="24"/>
  <c r="D51" i="24"/>
  <c r="I50" i="24"/>
  <c r="H50" i="24"/>
  <c r="G50" i="24"/>
  <c r="F50" i="24"/>
  <c r="E50" i="24"/>
  <c r="D50" i="24"/>
  <c r="I49" i="24"/>
  <c r="H49" i="24"/>
  <c r="G49" i="24"/>
  <c r="F49" i="24"/>
  <c r="E49" i="24"/>
  <c r="D49" i="24"/>
  <c r="I48" i="24"/>
  <c r="H48" i="24"/>
  <c r="G48" i="24"/>
  <c r="F48" i="24"/>
  <c r="E48" i="24"/>
  <c r="D48" i="24"/>
  <c r="I47" i="24"/>
  <c r="H47" i="24"/>
  <c r="G47" i="24"/>
  <c r="F47" i="24"/>
  <c r="E47" i="24"/>
  <c r="D47" i="24"/>
  <c r="I46" i="24"/>
  <c r="H46" i="24"/>
  <c r="G46" i="24"/>
  <c r="F46" i="24"/>
  <c r="E46" i="24"/>
  <c r="D46" i="24"/>
  <c r="I45" i="24"/>
  <c r="H45" i="24"/>
  <c r="G45" i="24"/>
  <c r="F45" i="24"/>
  <c r="E45" i="24"/>
  <c r="D45" i="24"/>
  <c r="I44" i="24"/>
  <c r="H44" i="24"/>
  <c r="G44" i="24"/>
  <c r="F44" i="24"/>
  <c r="E44" i="24"/>
  <c r="D44" i="24"/>
  <c r="I43" i="24"/>
  <c r="H43" i="24"/>
  <c r="G43" i="24"/>
  <c r="F43" i="24"/>
  <c r="E43" i="24"/>
  <c r="D43" i="24"/>
  <c r="I42" i="24"/>
  <c r="H42" i="24"/>
  <c r="G42" i="24"/>
  <c r="F42" i="24"/>
  <c r="E42" i="24"/>
  <c r="D42" i="24"/>
  <c r="I41" i="24"/>
  <c r="H41" i="24"/>
  <c r="G41" i="24"/>
  <c r="F41" i="24"/>
  <c r="E41" i="24"/>
  <c r="D41" i="24"/>
  <c r="I40" i="24"/>
  <c r="H40" i="24"/>
  <c r="G40" i="24"/>
  <c r="F40" i="24"/>
  <c r="E40" i="24"/>
  <c r="D40" i="24"/>
  <c r="I39" i="24"/>
  <c r="H39" i="24"/>
  <c r="G39" i="24"/>
  <c r="F39" i="24"/>
  <c r="E39" i="24"/>
  <c r="D39" i="24"/>
  <c r="I38" i="24"/>
  <c r="H38" i="24"/>
  <c r="G38" i="24"/>
  <c r="F38" i="24"/>
  <c r="E38" i="24"/>
  <c r="D38" i="24"/>
  <c r="I37" i="24"/>
  <c r="H37" i="24"/>
  <c r="G37" i="24"/>
  <c r="F37" i="24"/>
  <c r="E37" i="24"/>
  <c r="D37" i="24"/>
  <c r="I36" i="24"/>
  <c r="H36" i="24"/>
  <c r="G36" i="24"/>
  <c r="F36" i="24"/>
  <c r="E36" i="24"/>
  <c r="D36" i="24"/>
  <c r="I35" i="24"/>
  <c r="H35" i="24"/>
  <c r="G35" i="24"/>
  <c r="F35" i="24"/>
  <c r="E35" i="24"/>
  <c r="D35" i="24"/>
  <c r="I34" i="24"/>
  <c r="H34" i="24"/>
  <c r="G34" i="24"/>
  <c r="F34" i="24"/>
  <c r="E34" i="24"/>
  <c r="D34" i="24"/>
  <c r="I33" i="24"/>
  <c r="H33" i="24"/>
  <c r="G33" i="24"/>
  <c r="F33" i="24"/>
  <c r="E33" i="24"/>
  <c r="D33" i="24"/>
  <c r="I32" i="24"/>
  <c r="H32" i="24"/>
  <c r="G32" i="24"/>
  <c r="F32" i="24"/>
  <c r="E32" i="24"/>
  <c r="D32" i="24"/>
  <c r="I31" i="24"/>
  <c r="H31" i="24"/>
  <c r="G31" i="24"/>
  <c r="F31" i="24"/>
  <c r="E31" i="24"/>
  <c r="D31" i="24"/>
  <c r="I30" i="24"/>
  <c r="H30" i="24"/>
  <c r="G30" i="24"/>
  <c r="F30" i="24"/>
  <c r="E30" i="24"/>
  <c r="D30" i="24"/>
  <c r="I29" i="24"/>
  <c r="H29" i="24"/>
  <c r="G29" i="24"/>
  <c r="F29" i="24"/>
  <c r="E29" i="24"/>
  <c r="D29" i="24"/>
  <c r="I28" i="24"/>
  <c r="H28" i="24"/>
  <c r="G28" i="24"/>
  <c r="F28" i="24"/>
  <c r="E28" i="24"/>
  <c r="D28" i="24"/>
  <c r="I27" i="24"/>
  <c r="H27" i="24"/>
  <c r="G27" i="24"/>
  <c r="F27" i="24"/>
  <c r="E27" i="24"/>
  <c r="D27" i="24"/>
  <c r="I26" i="24"/>
  <c r="H26" i="24"/>
  <c r="G26" i="24"/>
  <c r="F26" i="24"/>
  <c r="E26" i="24"/>
  <c r="D26" i="24"/>
  <c r="I25" i="24"/>
  <c r="H25" i="24"/>
  <c r="G25" i="24"/>
  <c r="F25" i="24"/>
  <c r="E25" i="24"/>
  <c r="D25" i="24"/>
  <c r="I24" i="24"/>
  <c r="H24" i="24"/>
  <c r="G24" i="24"/>
  <c r="F24" i="24"/>
  <c r="E24" i="24"/>
  <c r="D24" i="24"/>
  <c r="I23" i="24"/>
  <c r="H23" i="24"/>
  <c r="G23" i="24"/>
  <c r="F23" i="24"/>
  <c r="E23" i="24"/>
  <c r="D23" i="24"/>
  <c r="I22" i="24"/>
  <c r="H22" i="24"/>
  <c r="G22" i="24"/>
  <c r="F22" i="24"/>
  <c r="E22" i="24"/>
  <c r="D22" i="24"/>
  <c r="I21" i="24"/>
  <c r="H21" i="24"/>
  <c r="G21" i="24"/>
  <c r="F21" i="24"/>
  <c r="E21" i="24"/>
  <c r="D21" i="24"/>
  <c r="I20" i="24"/>
  <c r="H20" i="24"/>
  <c r="G20" i="24"/>
  <c r="F20" i="24"/>
  <c r="E20" i="24"/>
  <c r="D20" i="24"/>
  <c r="I19" i="24"/>
  <c r="H19" i="24"/>
  <c r="G19" i="24"/>
  <c r="F19" i="24"/>
  <c r="E19" i="24"/>
  <c r="D19" i="24"/>
  <c r="I18" i="24"/>
  <c r="H18" i="24"/>
  <c r="G18" i="24"/>
  <c r="F18" i="24"/>
  <c r="E18" i="24"/>
  <c r="D18" i="24"/>
  <c r="I17" i="24"/>
  <c r="H17" i="24"/>
  <c r="G17" i="24"/>
  <c r="F17" i="24"/>
  <c r="E17" i="24"/>
  <c r="D17" i="24"/>
  <c r="I16" i="24"/>
  <c r="H16" i="24"/>
  <c r="G16" i="24"/>
  <c r="F16" i="24"/>
  <c r="E16" i="24"/>
  <c r="D16" i="24"/>
  <c r="I15" i="24"/>
  <c r="H15" i="24"/>
  <c r="G15" i="24"/>
  <c r="F15" i="24"/>
  <c r="E15" i="24"/>
  <c r="D15" i="24"/>
  <c r="I14" i="24"/>
  <c r="H14" i="24"/>
  <c r="G14" i="24"/>
  <c r="F14" i="24"/>
  <c r="E14" i="24"/>
  <c r="D14" i="24"/>
  <c r="I13" i="24"/>
  <c r="H13" i="24"/>
  <c r="G13" i="24"/>
  <c r="F13" i="24"/>
  <c r="E13" i="24"/>
  <c r="D13" i="24"/>
  <c r="I12" i="24"/>
  <c r="H12" i="24"/>
  <c r="G12" i="24"/>
  <c r="F12" i="24"/>
  <c r="E12" i="24"/>
  <c r="D12" i="24"/>
  <c r="I11" i="24"/>
  <c r="H11" i="24"/>
  <c r="G11" i="24"/>
  <c r="F11" i="24"/>
  <c r="E11" i="24"/>
  <c r="D11" i="24"/>
  <c r="I10" i="24"/>
  <c r="H10" i="24"/>
  <c r="G10" i="24"/>
  <c r="F10" i="24"/>
  <c r="E10" i="24"/>
  <c r="D10" i="24"/>
  <c r="I9" i="24"/>
  <c r="H9" i="24"/>
  <c r="G9" i="24"/>
  <c r="F9" i="24"/>
  <c r="E9" i="24"/>
  <c r="D9" i="24"/>
  <c r="I8" i="24"/>
  <c r="H8" i="24"/>
  <c r="G8" i="24"/>
  <c r="F8" i="24"/>
  <c r="E8" i="24"/>
  <c r="D8" i="24"/>
  <c r="I7" i="24"/>
  <c r="H7" i="24"/>
  <c r="G7" i="24"/>
  <c r="F7" i="24"/>
  <c r="E7" i="24"/>
  <c r="D7" i="24"/>
  <c r="I6" i="24"/>
  <c r="H6" i="24"/>
  <c r="G6" i="24"/>
  <c r="F6" i="24"/>
  <c r="E6" i="24"/>
  <c r="D6" i="24"/>
  <c r="I5" i="24"/>
  <c r="H5" i="24"/>
  <c r="G5" i="24"/>
  <c r="F5" i="24"/>
  <c r="E5" i="24"/>
  <c r="D5" i="24"/>
  <c r="I4" i="24"/>
  <c r="H4" i="24"/>
  <c r="G4" i="24"/>
  <c r="F4" i="24"/>
  <c r="E4" i="24"/>
  <c r="D4" i="24"/>
  <c r="I3" i="24"/>
  <c r="H3" i="24"/>
  <c r="G3" i="24"/>
  <c r="F3" i="24"/>
  <c r="E3" i="24"/>
  <c r="D3" i="24"/>
  <c r="I2" i="24"/>
  <c r="H2" i="24"/>
  <c r="G2" i="24"/>
  <c r="F2" i="24"/>
  <c r="E2" i="24"/>
  <c r="D2" i="24"/>
  <c r="I1490" i="23"/>
  <c r="H1490" i="23"/>
  <c r="G1490" i="23"/>
  <c r="F1490" i="23"/>
  <c r="E1490" i="23"/>
  <c r="D1490" i="23"/>
  <c r="C1490" i="23"/>
  <c r="B1490" i="23"/>
  <c r="I1489" i="23"/>
  <c r="H1489" i="23"/>
  <c r="G1489" i="23"/>
  <c r="F1489" i="23"/>
  <c r="E1489" i="23"/>
  <c r="D1489" i="23"/>
  <c r="C1489" i="23"/>
  <c r="B1489" i="23"/>
  <c r="I1488" i="23"/>
  <c r="H1488" i="23"/>
  <c r="G1488" i="23"/>
  <c r="F1488" i="23"/>
  <c r="E1488" i="23"/>
  <c r="D1488" i="23"/>
  <c r="C1488" i="23"/>
  <c r="B1488" i="23"/>
  <c r="I1487" i="23"/>
  <c r="H1487" i="23"/>
  <c r="G1487" i="23"/>
  <c r="F1487" i="23"/>
  <c r="E1487" i="23"/>
  <c r="D1487" i="23"/>
  <c r="C1487" i="23"/>
  <c r="B1487" i="23"/>
  <c r="I1486" i="23"/>
  <c r="H1486" i="23"/>
  <c r="G1486" i="23"/>
  <c r="F1486" i="23"/>
  <c r="E1486" i="23"/>
  <c r="D1486" i="23"/>
  <c r="C1486" i="23"/>
  <c r="B1486" i="23"/>
  <c r="I1485" i="23"/>
  <c r="H1485" i="23"/>
  <c r="G1485" i="23"/>
  <c r="F1485" i="23"/>
  <c r="E1485" i="23"/>
  <c r="D1485" i="23"/>
  <c r="C1485" i="23"/>
  <c r="B1485" i="23"/>
  <c r="I1484" i="23"/>
  <c r="H1484" i="23"/>
  <c r="G1484" i="23"/>
  <c r="F1484" i="23"/>
  <c r="E1484" i="23"/>
  <c r="D1484" i="23"/>
  <c r="C1484" i="23"/>
  <c r="B1484" i="23"/>
  <c r="I1483" i="23"/>
  <c r="H1483" i="23"/>
  <c r="G1483" i="23"/>
  <c r="F1483" i="23"/>
  <c r="E1483" i="23"/>
  <c r="D1483" i="23"/>
  <c r="C1483" i="23"/>
  <c r="B1483" i="23"/>
  <c r="I1482" i="23"/>
  <c r="H1482" i="23"/>
  <c r="G1482" i="23"/>
  <c r="F1482" i="23"/>
  <c r="E1482" i="23"/>
  <c r="D1482" i="23"/>
  <c r="C1482" i="23"/>
  <c r="B1482" i="23"/>
  <c r="I1481" i="23"/>
  <c r="H1481" i="23"/>
  <c r="G1481" i="23"/>
  <c r="F1481" i="23"/>
  <c r="E1481" i="23"/>
  <c r="D1481" i="23"/>
  <c r="C1481" i="23"/>
  <c r="B1481" i="23"/>
  <c r="I1480" i="23"/>
  <c r="H1480" i="23"/>
  <c r="G1480" i="23"/>
  <c r="F1480" i="23"/>
  <c r="E1480" i="23"/>
  <c r="D1480" i="23"/>
  <c r="C1480" i="23"/>
  <c r="B1480" i="23"/>
  <c r="I1479" i="23"/>
  <c r="H1479" i="23"/>
  <c r="G1479" i="23"/>
  <c r="F1479" i="23"/>
  <c r="E1479" i="23"/>
  <c r="D1479" i="23"/>
  <c r="C1479" i="23"/>
  <c r="B1479" i="23"/>
  <c r="I1478" i="23"/>
  <c r="H1478" i="23"/>
  <c r="G1478" i="23"/>
  <c r="F1478" i="23"/>
  <c r="E1478" i="23"/>
  <c r="D1478" i="23"/>
  <c r="C1478" i="23"/>
  <c r="B1478" i="23"/>
  <c r="I1477" i="23"/>
  <c r="H1477" i="23"/>
  <c r="G1477" i="23"/>
  <c r="F1477" i="23"/>
  <c r="E1477" i="23"/>
  <c r="D1477" i="23"/>
  <c r="C1477" i="23"/>
  <c r="B1477" i="23"/>
  <c r="I1476" i="23"/>
  <c r="H1476" i="23"/>
  <c r="G1476" i="23"/>
  <c r="F1476" i="23"/>
  <c r="E1476" i="23"/>
  <c r="D1476" i="23"/>
  <c r="C1476" i="23"/>
  <c r="B1476" i="23"/>
  <c r="I1475" i="23"/>
  <c r="H1475" i="23"/>
  <c r="G1475" i="23"/>
  <c r="F1475" i="23"/>
  <c r="E1475" i="23"/>
  <c r="D1475" i="23"/>
  <c r="C1475" i="23"/>
  <c r="B1475" i="23"/>
  <c r="I1474" i="23"/>
  <c r="H1474" i="23"/>
  <c r="G1474" i="23"/>
  <c r="F1474" i="23"/>
  <c r="E1474" i="23"/>
  <c r="D1474" i="23"/>
  <c r="C1474" i="23"/>
  <c r="B1474" i="23"/>
  <c r="I1473" i="23"/>
  <c r="H1473" i="23"/>
  <c r="G1473" i="23"/>
  <c r="F1473" i="23"/>
  <c r="E1473" i="23"/>
  <c r="D1473" i="23"/>
  <c r="C1473" i="23"/>
  <c r="B1473" i="23"/>
  <c r="I1472" i="23"/>
  <c r="H1472" i="23"/>
  <c r="G1472" i="23"/>
  <c r="F1472" i="23"/>
  <c r="E1472" i="23"/>
  <c r="D1472" i="23"/>
  <c r="C1472" i="23"/>
  <c r="B1472" i="23"/>
  <c r="I1471" i="23"/>
  <c r="H1471" i="23"/>
  <c r="G1471" i="23"/>
  <c r="F1471" i="23"/>
  <c r="E1471" i="23"/>
  <c r="D1471" i="23"/>
  <c r="C1471" i="23"/>
  <c r="B1471" i="23"/>
  <c r="I1470" i="23"/>
  <c r="H1470" i="23"/>
  <c r="G1470" i="23"/>
  <c r="F1470" i="23"/>
  <c r="E1470" i="23"/>
  <c r="D1470" i="23"/>
  <c r="C1470" i="23"/>
  <c r="B1470" i="23"/>
  <c r="I1469" i="23"/>
  <c r="H1469" i="23"/>
  <c r="G1469" i="23"/>
  <c r="F1469" i="23"/>
  <c r="E1469" i="23"/>
  <c r="D1469" i="23"/>
  <c r="C1469" i="23"/>
  <c r="B1469" i="23"/>
  <c r="I1468" i="23"/>
  <c r="H1468" i="23"/>
  <c r="G1468" i="23"/>
  <c r="F1468" i="23"/>
  <c r="E1468" i="23"/>
  <c r="D1468" i="23"/>
  <c r="C1468" i="23"/>
  <c r="B1468" i="23"/>
  <c r="I1467" i="23"/>
  <c r="H1467" i="23"/>
  <c r="G1467" i="23"/>
  <c r="F1467" i="23"/>
  <c r="E1467" i="23"/>
  <c r="D1467" i="23"/>
  <c r="C1467" i="23"/>
  <c r="B1467" i="23"/>
  <c r="I1466" i="23"/>
  <c r="H1466" i="23"/>
  <c r="G1466" i="23"/>
  <c r="F1466" i="23"/>
  <c r="E1466" i="23"/>
  <c r="D1466" i="23"/>
  <c r="C1466" i="23"/>
  <c r="B1466" i="23"/>
  <c r="I1465" i="23"/>
  <c r="H1465" i="23"/>
  <c r="G1465" i="23"/>
  <c r="F1465" i="23"/>
  <c r="E1465" i="23"/>
  <c r="D1465" i="23"/>
  <c r="C1465" i="23"/>
  <c r="B1465" i="23"/>
  <c r="I1464" i="23"/>
  <c r="H1464" i="23"/>
  <c r="G1464" i="23"/>
  <c r="F1464" i="23"/>
  <c r="E1464" i="23"/>
  <c r="D1464" i="23"/>
  <c r="C1464" i="23"/>
  <c r="B1464" i="23"/>
  <c r="I1463" i="23"/>
  <c r="H1463" i="23"/>
  <c r="G1463" i="23"/>
  <c r="F1463" i="23"/>
  <c r="E1463" i="23"/>
  <c r="D1463" i="23"/>
  <c r="C1463" i="23"/>
  <c r="B1463" i="23"/>
  <c r="I1462" i="23"/>
  <c r="H1462" i="23"/>
  <c r="G1462" i="23"/>
  <c r="F1462" i="23"/>
  <c r="E1462" i="23"/>
  <c r="D1462" i="23"/>
  <c r="C1462" i="23"/>
  <c r="B1462" i="23"/>
  <c r="I1461" i="23"/>
  <c r="H1461" i="23"/>
  <c r="G1461" i="23"/>
  <c r="F1461" i="23"/>
  <c r="E1461" i="23"/>
  <c r="D1461" i="23"/>
  <c r="C1461" i="23"/>
  <c r="B1461" i="23"/>
  <c r="I1460" i="23"/>
  <c r="H1460" i="23"/>
  <c r="G1460" i="23"/>
  <c r="F1460" i="23"/>
  <c r="E1460" i="23"/>
  <c r="D1460" i="23"/>
  <c r="C1460" i="23"/>
  <c r="B1460" i="23"/>
  <c r="I1459" i="23"/>
  <c r="H1459" i="23"/>
  <c r="G1459" i="23"/>
  <c r="F1459" i="23"/>
  <c r="E1459" i="23"/>
  <c r="D1459" i="23"/>
  <c r="C1459" i="23"/>
  <c r="B1459" i="23"/>
  <c r="I1458" i="23"/>
  <c r="H1458" i="23"/>
  <c r="G1458" i="23"/>
  <c r="F1458" i="23"/>
  <c r="E1458" i="23"/>
  <c r="D1458" i="23"/>
  <c r="C1458" i="23"/>
  <c r="B1458" i="23"/>
  <c r="I1457" i="23"/>
  <c r="H1457" i="23"/>
  <c r="G1457" i="23"/>
  <c r="F1457" i="23"/>
  <c r="E1457" i="23"/>
  <c r="D1457" i="23"/>
  <c r="C1457" i="23"/>
  <c r="B1457" i="23"/>
  <c r="I1456" i="23"/>
  <c r="H1456" i="23"/>
  <c r="G1456" i="23"/>
  <c r="F1456" i="23"/>
  <c r="E1456" i="23"/>
  <c r="D1456" i="23"/>
  <c r="C1456" i="23"/>
  <c r="B1456" i="23"/>
  <c r="I1455" i="23"/>
  <c r="H1455" i="23"/>
  <c r="G1455" i="23"/>
  <c r="F1455" i="23"/>
  <c r="E1455" i="23"/>
  <c r="D1455" i="23"/>
  <c r="C1455" i="23"/>
  <c r="B1455" i="23"/>
  <c r="I1454" i="23"/>
  <c r="H1454" i="23"/>
  <c r="G1454" i="23"/>
  <c r="F1454" i="23"/>
  <c r="E1454" i="23"/>
  <c r="D1454" i="23"/>
  <c r="C1454" i="23"/>
  <c r="B1454" i="23"/>
  <c r="I1453" i="23"/>
  <c r="H1453" i="23"/>
  <c r="G1453" i="23"/>
  <c r="F1453" i="23"/>
  <c r="E1453" i="23"/>
  <c r="D1453" i="23"/>
  <c r="C1453" i="23"/>
  <c r="B1453" i="23"/>
  <c r="I1452" i="23"/>
  <c r="H1452" i="23"/>
  <c r="G1452" i="23"/>
  <c r="F1452" i="23"/>
  <c r="E1452" i="23"/>
  <c r="D1452" i="23"/>
  <c r="C1452" i="23"/>
  <c r="B1452" i="23"/>
  <c r="I1451" i="23"/>
  <c r="H1451" i="23"/>
  <c r="G1451" i="23"/>
  <c r="F1451" i="23"/>
  <c r="E1451" i="23"/>
  <c r="D1451" i="23"/>
  <c r="C1451" i="23"/>
  <c r="B1451" i="23"/>
  <c r="I1450" i="23"/>
  <c r="H1450" i="23"/>
  <c r="G1450" i="23"/>
  <c r="F1450" i="23"/>
  <c r="E1450" i="23"/>
  <c r="D1450" i="23"/>
  <c r="C1450" i="23"/>
  <c r="B1450" i="23"/>
  <c r="I1449" i="23"/>
  <c r="H1449" i="23"/>
  <c r="G1449" i="23"/>
  <c r="F1449" i="23"/>
  <c r="E1449" i="23"/>
  <c r="D1449" i="23"/>
  <c r="C1449" i="23"/>
  <c r="B1449" i="23"/>
  <c r="I1448" i="23"/>
  <c r="H1448" i="23"/>
  <c r="G1448" i="23"/>
  <c r="F1448" i="23"/>
  <c r="E1448" i="23"/>
  <c r="D1448" i="23"/>
  <c r="C1448" i="23"/>
  <c r="B1448" i="23"/>
  <c r="I1447" i="23"/>
  <c r="H1447" i="23"/>
  <c r="G1447" i="23"/>
  <c r="F1447" i="23"/>
  <c r="E1447" i="23"/>
  <c r="D1447" i="23"/>
  <c r="C1447" i="23"/>
  <c r="B1447" i="23"/>
  <c r="I1446" i="23"/>
  <c r="H1446" i="23"/>
  <c r="G1446" i="23"/>
  <c r="F1446" i="23"/>
  <c r="E1446" i="23"/>
  <c r="D1446" i="23"/>
  <c r="C1446" i="23"/>
  <c r="B1446" i="23"/>
  <c r="I1445" i="23"/>
  <c r="H1445" i="23"/>
  <c r="G1445" i="23"/>
  <c r="F1445" i="23"/>
  <c r="E1445" i="23"/>
  <c r="D1445" i="23"/>
  <c r="C1445" i="23"/>
  <c r="B1445" i="23"/>
  <c r="I1444" i="23"/>
  <c r="H1444" i="23"/>
  <c r="G1444" i="23"/>
  <c r="F1444" i="23"/>
  <c r="E1444" i="23"/>
  <c r="D1444" i="23"/>
  <c r="C1444" i="23"/>
  <c r="B1444" i="23"/>
  <c r="I1443" i="23"/>
  <c r="H1443" i="23"/>
  <c r="G1443" i="23"/>
  <c r="F1443" i="23"/>
  <c r="E1443" i="23"/>
  <c r="D1443" i="23"/>
  <c r="C1443" i="23"/>
  <c r="B1443" i="23"/>
  <c r="I1442" i="23"/>
  <c r="H1442" i="23"/>
  <c r="G1442" i="23"/>
  <c r="F1442" i="23"/>
  <c r="E1442" i="23"/>
  <c r="D1442" i="23"/>
  <c r="C1442" i="23"/>
  <c r="B1442" i="23"/>
  <c r="I1441" i="23"/>
  <c r="H1441" i="23"/>
  <c r="G1441" i="23"/>
  <c r="F1441" i="23"/>
  <c r="E1441" i="23"/>
  <c r="D1441" i="23"/>
  <c r="C1441" i="23"/>
  <c r="B1441" i="23"/>
  <c r="I1440" i="23"/>
  <c r="H1440" i="23"/>
  <c r="G1440" i="23"/>
  <c r="F1440" i="23"/>
  <c r="E1440" i="23"/>
  <c r="D1440" i="23"/>
  <c r="C1440" i="23"/>
  <c r="B1440" i="23"/>
  <c r="I1439" i="23"/>
  <c r="H1439" i="23"/>
  <c r="G1439" i="23"/>
  <c r="F1439" i="23"/>
  <c r="E1439" i="23"/>
  <c r="D1439" i="23"/>
  <c r="C1439" i="23"/>
  <c r="B1439" i="23"/>
  <c r="I1438" i="23"/>
  <c r="H1438" i="23"/>
  <c r="G1438" i="23"/>
  <c r="F1438" i="23"/>
  <c r="E1438" i="23"/>
  <c r="D1438" i="23"/>
  <c r="C1438" i="23"/>
  <c r="B1438" i="23"/>
  <c r="I1437" i="23"/>
  <c r="H1437" i="23"/>
  <c r="G1437" i="23"/>
  <c r="F1437" i="23"/>
  <c r="E1437" i="23"/>
  <c r="D1437" i="23"/>
  <c r="C1437" i="23"/>
  <c r="B1437" i="23"/>
  <c r="I1436" i="23"/>
  <c r="H1436" i="23"/>
  <c r="G1436" i="23"/>
  <c r="F1436" i="23"/>
  <c r="E1436" i="23"/>
  <c r="D1436" i="23"/>
  <c r="C1436" i="23"/>
  <c r="B1436" i="23"/>
  <c r="I1435" i="23"/>
  <c r="H1435" i="23"/>
  <c r="G1435" i="23"/>
  <c r="F1435" i="23"/>
  <c r="E1435" i="23"/>
  <c r="D1435" i="23"/>
  <c r="C1435" i="23"/>
  <c r="B1435" i="23"/>
  <c r="I1434" i="23"/>
  <c r="H1434" i="23"/>
  <c r="G1434" i="23"/>
  <c r="F1434" i="23"/>
  <c r="E1434" i="23"/>
  <c r="D1434" i="23"/>
  <c r="C1434" i="23"/>
  <c r="B1434" i="23"/>
  <c r="I1433" i="23"/>
  <c r="H1433" i="23"/>
  <c r="G1433" i="23"/>
  <c r="F1433" i="23"/>
  <c r="E1433" i="23"/>
  <c r="D1433" i="23"/>
  <c r="C1433" i="23"/>
  <c r="B1433" i="23"/>
  <c r="I1432" i="23"/>
  <c r="H1432" i="23"/>
  <c r="G1432" i="23"/>
  <c r="F1432" i="23"/>
  <c r="E1432" i="23"/>
  <c r="D1432" i="23"/>
  <c r="C1432" i="23"/>
  <c r="B1432" i="23"/>
  <c r="I1431" i="23"/>
  <c r="H1431" i="23"/>
  <c r="G1431" i="23"/>
  <c r="F1431" i="23"/>
  <c r="E1431" i="23"/>
  <c r="D1431" i="23"/>
  <c r="C1431" i="23"/>
  <c r="B1431" i="23"/>
  <c r="I1430" i="23"/>
  <c r="H1430" i="23"/>
  <c r="G1430" i="23"/>
  <c r="F1430" i="23"/>
  <c r="E1430" i="23"/>
  <c r="D1430" i="23"/>
  <c r="C1430" i="23"/>
  <c r="B1430" i="23"/>
  <c r="I1429" i="23"/>
  <c r="H1429" i="23"/>
  <c r="G1429" i="23"/>
  <c r="F1429" i="23"/>
  <c r="E1429" i="23"/>
  <c r="D1429" i="23"/>
  <c r="C1429" i="23"/>
  <c r="B1429" i="23"/>
  <c r="I1428" i="23"/>
  <c r="H1428" i="23"/>
  <c r="G1428" i="23"/>
  <c r="F1428" i="23"/>
  <c r="E1428" i="23"/>
  <c r="D1428" i="23"/>
  <c r="C1428" i="23"/>
  <c r="B1428" i="23"/>
  <c r="I1427" i="23"/>
  <c r="H1427" i="23"/>
  <c r="G1427" i="23"/>
  <c r="F1427" i="23"/>
  <c r="E1427" i="23"/>
  <c r="D1427" i="23"/>
  <c r="C1427" i="23"/>
  <c r="B1427" i="23"/>
  <c r="I1426" i="23"/>
  <c r="H1426" i="23"/>
  <c r="G1426" i="23"/>
  <c r="F1426" i="23"/>
  <c r="E1426" i="23"/>
  <c r="D1426" i="23"/>
  <c r="C1426" i="23"/>
  <c r="B1426" i="23"/>
  <c r="I1425" i="23"/>
  <c r="H1425" i="23"/>
  <c r="G1425" i="23"/>
  <c r="F1425" i="23"/>
  <c r="E1425" i="23"/>
  <c r="D1425" i="23"/>
  <c r="C1425" i="23"/>
  <c r="B1425" i="23"/>
  <c r="I1424" i="23"/>
  <c r="H1424" i="23"/>
  <c r="G1424" i="23"/>
  <c r="F1424" i="23"/>
  <c r="E1424" i="23"/>
  <c r="D1424" i="23"/>
  <c r="C1424" i="23"/>
  <c r="B1424" i="23"/>
  <c r="I1423" i="23"/>
  <c r="H1423" i="23"/>
  <c r="G1423" i="23"/>
  <c r="F1423" i="23"/>
  <c r="E1423" i="23"/>
  <c r="D1423" i="23"/>
  <c r="C1423" i="23"/>
  <c r="B1423" i="23"/>
  <c r="I1422" i="23"/>
  <c r="H1422" i="23"/>
  <c r="G1422" i="23"/>
  <c r="F1422" i="23"/>
  <c r="E1422" i="23"/>
  <c r="D1422" i="23"/>
  <c r="C1422" i="23"/>
  <c r="B1422" i="23"/>
  <c r="I1421" i="23"/>
  <c r="H1421" i="23"/>
  <c r="G1421" i="23"/>
  <c r="F1421" i="23"/>
  <c r="E1421" i="23"/>
  <c r="D1421" i="23"/>
  <c r="C1421" i="23"/>
  <c r="B1421" i="23"/>
  <c r="I1420" i="23"/>
  <c r="H1420" i="23"/>
  <c r="G1420" i="23"/>
  <c r="F1420" i="23"/>
  <c r="E1420" i="23"/>
  <c r="D1420" i="23"/>
  <c r="C1420" i="23"/>
  <c r="B1420" i="23"/>
  <c r="I1419" i="23"/>
  <c r="H1419" i="23"/>
  <c r="G1419" i="23"/>
  <c r="F1419" i="23"/>
  <c r="E1419" i="23"/>
  <c r="D1419" i="23"/>
  <c r="C1419" i="23"/>
  <c r="B1419" i="23"/>
  <c r="I1418" i="23"/>
  <c r="H1418" i="23"/>
  <c r="G1418" i="23"/>
  <c r="F1418" i="23"/>
  <c r="E1418" i="23"/>
  <c r="D1418" i="23"/>
  <c r="C1418" i="23"/>
  <c r="B1418" i="23"/>
  <c r="I1417" i="23"/>
  <c r="H1417" i="23"/>
  <c r="G1417" i="23"/>
  <c r="F1417" i="23"/>
  <c r="E1417" i="23"/>
  <c r="D1417" i="23"/>
  <c r="C1417" i="23"/>
  <c r="B1417" i="23"/>
  <c r="I1416" i="23"/>
  <c r="H1416" i="23"/>
  <c r="G1416" i="23"/>
  <c r="F1416" i="23"/>
  <c r="E1416" i="23"/>
  <c r="D1416" i="23"/>
  <c r="C1416" i="23"/>
  <c r="B1416" i="23"/>
  <c r="I1415" i="23"/>
  <c r="H1415" i="23"/>
  <c r="G1415" i="23"/>
  <c r="F1415" i="23"/>
  <c r="E1415" i="23"/>
  <c r="D1415" i="23"/>
  <c r="C1415" i="23"/>
  <c r="B1415" i="23"/>
  <c r="I1414" i="23"/>
  <c r="H1414" i="23"/>
  <c r="G1414" i="23"/>
  <c r="F1414" i="23"/>
  <c r="E1414" i="23"/>
  <c r="D1414" i="23"/>
  <c r="C1414" i="23"/>
  <c r="B1414" i="23"/>
  <c r="I1413" i="23"/>
  <c r="H1413" i="23"/>
  <c r="G1413" i="23"/>
  <c r="F1413" i="23"/>
  <c r="E1413" i="23"/>
  <c r="D1413" i="23"/>
  <c r="C1413" i="23"/>
  <c r="B1413" i="23"/>
  <c r="I1412" i="23"/>
  <c r="H1412" i="23"/>
  <c r="G1412" i="23"/>
  <c r="F1412" i="23"/>
  <c r="E1412" i="23"/>
  <c r="D1412" i="23"/>
  <c r="C1412" i="23"/>
  <c r="B1412" i="23"/>
  <c r="I1411" i="23"/>
  <c r="H1411" i="23"/>
  <c r="G1411" i="23"/>
  <c r="F1411" i="23"/>
  <c r="E1411" i="23"/>
  <c r="D1411" i="23"/>
  <c r="C1411" i="23"/>
  <c r="B1411" i="23"/>
  <c r="I1410" i="23"/>
  <c r="H1410" i="23"/>
  <c r="G1410" i="23"/>
  <c r="F1410" i="23"/>
  <c r="E1410" i="23"/>
  <c r="D1410" i="23"/>
  <c r="C1410" i="23"/>
  <c r="B1410" i="23"/>
  <c r="I1409" i="23"/>
  <c r="H1409" i="23"/>
  <c r="G1409" i="23"/>
  <c r="F1409" i="23"/>
  <c r="E1409" i="23"/>
  <c r="D1409" i="23"/>
  <c r="C1409" i="23"/>
  <c r="B1409" i="23"/>
  <c r="I1408" i="23"/>
  <c r="H1408" i="23"/>
  <c r="G1408" i="23"/>
  <c r="F1408" i="23"/>
  <c r="E1408" i="23"/>
  <c r="D1408" i="23"/>
  <c r="C1408" i="23"/>
  <c r="B1408" i="23"/>
  <c r="I1407" i="23"/>
  <c r="H1407" i="23"/>
  <c r="G1407" i="23"/>
  <c r="F1407" i="23"/>
  <c r="E1407" i="23"/>
  <c r="D1407" i="23"/>
  <c r="C1407" i="23"/>
  <c r="B1407" i="23"/>
  <c r="I1406" i="23"/>
  <c r="H1406" i="23"/>
  <c r="G1406" i="23"/>
  <c r="F1406" i="23"/>
  <c r="E1406" i="23"/>
  <c r="D1406" i="23"/>
  <c r="C1406" i="23"/>
  <c r="B1406" i="23"/>
  <c r="I1405" i="23"/>
  <c r="H1405" i="23"/>
  <c r="G1405" i="23"/>
  <c r="F1405" i="23"/>
  <c r="E1405" i="23"/>
  <c r="D1405" i="23"/>
  <c r="C1405" i="23"/>
  <c r="B1405" i="23"/>
  <c r="I1404" i="23"/>
  <c r="H1404" i="23"/>
  <c r="G1404" i="23"/>
  <c r="F1404" i="23"/>
  <c r="E1404" i="23"/>
  <c r="D1404" i="23"/>
  <c r="C1404" i="23"/>
  <c r="B1404" i="23"/>
  <c r="I1403" i="23"/>
  <c r="H1403" i="23"/>
  <c r="G1403" i="23"/>
  <c r="F1403" i="23"/>
  <c r="E1403" i="23"/>
  <c r="D1403" i="23"/>
  <c r="C1403" i="23"/>
  <c r="B1403" i="23"/>
  <c r="I1402" i="23"/>
  <c r="H1402" i="23"/>
  <c r="G1402" i="23"/>
  <c r="F1402" i="23"/>
  <c r="E1402" i="23"/>
  <c r="D1402" i="23"/>
  <c r="C1402" i="23"/>
  <c r="B1402" i="23"/>
  <c r="I1401" i="23"/>
  <c r="H1401" i="23"/>
  <c r="G1401" i="23"/>
  <c r="F1401" i="23"/>
  <c r="E1401" i="23"/>
  <c r="D1401" i="23"/>
  <c r="C1401" i="23"/>
  <c r="B1401" i="23"/>
  <c r="I1400" i="23"/>
  <c r="H1400" i="23"/>
  <c r="G1400" i="23"/>
  <c r="F1400" i="23"/>
  <c r="E1400" i="23"/>
  <c r="D1400" i="23"/>
  <c r="C1400" i="23"/>
  <c r="B1400" i="23"/>
  <c r="I1399" i="23"/>
  <c r="H1399" i="23"/>
  <c r="G1399" i="23"/>
  <c r="F1399" i="23"/>
  <c r="E1399" i="23"/>
  <c r="D1399" i="23"/>
  <c r="C1399" i="23"/>
  <c r="B1399" i="23"/>
  <c r="I1398" i="23"/>
  <c r="H1398" i="23"/>
  <c r="G1398" i="23"/>
  <c r="F1398" i="23"/>
  <c r="E1398" i="23"/>
  <c r="D1398" i="23"/>
  <c r="C1398" i="23"/>
  <c r="B1398" i="23"/>
  <c r="I1397" i="23"/>
  <c r="H1397" i="23"/>
  <c r="G1397" i="23"/>
  <c r="F1397" i="23"/>
  <c r="E1397" i="23"/>
  <c r="D1397" i="23"/>
  <c r="C1397" i="23"/>
  <c r="B1397" i="23"/>
  <c r="I1396" i="23"/>
  <c r="H1396" i="23"/>
  <c r="G1396" i="23"/>
  <c r="F1396" i="23"/>
  <c r="E1396" i="23"/>
  <c r="D1396" i="23"/>
  <c r="C1396" i="23"/>
  <c r="B1396" i="23"/>
  <c r="I1395" i="23"/>
  <c r="H1395" i="23"/>
  <c r="G1395" i="23"/>
  <c r="F1395" i="23"/>
  <c r="E1395" i="23"/>
  <c r="D1395" i="23"/>
  <c r="C1395" i="23"/>
  <c r="B1395" i="23"/>
  <c r="I1394" i="23"/>
  <c r="H1394" i="23"/>
  <c r="G1394" i="23"/>
  <c r="F1394" i="23"/>
  <c r="E1394" i="23"/>
  <c r="D1394" i="23"/>
  <c r="C1394" i="23"/>
  <c r="B1394" i="23"/>
  <c r="I1393" i="23"/>
  <c r="H1393" i="23"/>
  <c r="G1393" i="23"/>
  <c r="F1393" i="23"/>
  <c r="E1393" i="23"/>
  <c r="D1393" i="23"/>
  <c r="C1393" i="23"/>
  <c r="B1393" i="23"/>
  <c r="I1392" i="23"/>
  <c r="H1392" i="23"/>
  <c r="G1392" i="23"/>
  <c r="F1392" i="23"/>
  <c r="E1392" i="23"/>
  <c r="D1392" i="23"/>
  <c r="C1392" i="23"/>
  <c r="B1392" i="23"/>
  <c r="I1391" i="23"/>
  <c r="H1391" i="23"/>
  <c r="G1391" i="23"/>
  <c r="F1391" i="23"/>
  <c r="E1391" i="23"/>
  <c r="D1391" i="23"/>
  <c r="C1391" i="23"/>
  <c r="B1391" i="23"/>
  <c r="I1390" i="23"/>
  <c r="H1390" i="23"/>
  <c r="G1390" i="23"/>
  <c r="F1390" i="23"/>
  <c r="E1390" i="23"/>
  <c r="D1390" i="23"/>
  <c r="C1390" i="23"/>
  <c r="B1390" i="23"/>
  <c r="I1389" i="23"/>
  <c r="H1389" i="23"/>
  <c r="G1389" i="23"/>
  <c r="F1389" i="23"/>
  <c r="E1389" i="23"/>
  <c r="D1389" i="23"/>
  <c r="C1389" i="23"/>
  <c r="B1389" i="23"/>
  <c r="I1388" i="23"/>
  <c r="H1388" i="23"/>
  <c r="G1388" i="23"/>
  <c r="F1388" i="23"/>
  <c r="E1388" i="23"/>
  <c r="D1388" i="23"/>
  <c r="C1388" i="23"/>
  <c r="B1388" i="23"/>
  <c r="I1387" i="23"/>
  <c r="H1387" i="23"/>
  <c r="G1387" i="23"/>
  <c r="F1387" i="23"/>
  <c r="E1387" i="23"/>
  <c r="D1387" i="23"/>
  <c r="C1387" i="23"/>
  <c r="B1387" i="23"/>
  <c r="I1386" i="23"/>
  <c r="H1386" i="23"/>
  <c r="G1386" i="23"/>
  <c r="F1386" i="23"/>
  <c r="E1386" i="23"/>
  <c r="D1386" i="23"/>
  <c r="C1386" i="23"/>
  <c r="B1386" i="23"/>
  <c r="I1385" i="23"/>
  <c r="H1385" i="23"/>
  <c r="G1385" i="23"/>
  <c r="F1385" i="23"/>
  <c r="E1385" i="23"/>
  <c r="D1385" i="23"/>
  <c r="C1385" i="23"/>
  <c r="B1385" i="23"/>
  <c r="I1384" i="23"/>
  <c r="H1384" i="23"/>
  <c r="G1384" i="23"/>
  <c r="F1384" i="23"/>
  <c r="E1384" i="23"/>
  <c r="D1384" i="23"/>
  <c r="C1384" i="23"/>
  <c r="B1384" i="23"/>
  <c r="I1383" i="23"/>
  <c r="H1383" i="23"/>
  <c r="G1383" i="23"/>
  <c r="F1383" i="23"/>
  <c r="E1383" i="23"/>
  <c r="D1383" i="23"/>
  <c r="C1383" i="23"/>
  <c r="B1383" i="23"/>
  <c r="I1382" i="23"/>
  <c r="H1382" i="23"/>
  <c r="G1382" i="23"/>
  <c r="F1382" i="23"/>
  <c r="E1382" i="23"/>
  <c r="D1382" i="23"/>
  <c r="C1382" i="23"/>
  <c r="B1382" i="23"/>
  <c r="I1381" i="23"/>
  <c r="H1381" i="23"/>
  <c r="G1381" i="23"/>
  <c r="F1381" i="23"/>
  <c r="E1381" i="23"/>
  <c r="D1381" i="23"/>
  <c r="C1381" i="23"/>
  <c r="B1381" i="23"/>
  <c r="I1380" i="23"/>
  <c r="H1380" i="23"/>
  <c r="G1380" i="23"/>
  <c r="F1380" i="23"/>
  <c r="E1380" i="23"/>
  <c r="D1380" i="23"/>
  <c r="C1380" i="23"/>
  <c r="B1380" i="23"/>
  <c r="I1379" i="23"/>
  <c r="H1379" i="23"/>
  <c r="G1379" i="23"/>
  <c r="F1379" i="23"/>
  <c r="E1379" i="23"/>
  <c r="D1379" i="23"/>
  <c r="C1379" i="23"/>
  <c r="B1379" i="23"/>
  <c r="I1378" i="23"/>
  <c r="H1378" i="23"/>
  <c r="G1378" i="23"/>
  <c r="F1378" i="23"/>
  <c r="E1378" i="23"/>
  <c r="D1378" i="23"/>
  <c r="C1378" i="23"/>
  <c r="B1378" i="23"/>
  <c r="I1377" i="23"/>
  <c r="H1377" i="23"/>
  <c r="G1377" i="23"/>
  <c r="F1377" i="23"/>
  <c r="E1377" i="23"/>
  <c r="D1377" i="23"/>
  <c r="C1377" i="23"/>
  <c r="B1377" i="23"/>
  <c r="I1376" i="23"/>
  <c r="H1376" i="23"/>
  <c r="G1376" i="23"/>
  <c r="F1376" i="23"/>
  <c r="E1376" i="23"/>
  <c r="D1376" i="23"/>
  <c r="C1376" i="23"/>
  <c r="B1376" i="23"/>
  <c r="I1375" i="23"/>
  <c r="H1375" i="23"/>
  <c r="G1375" i="23"/>
  <c r="F1375" i="23"/>
  <c r="E1375" i="23"/>
  <c r="D1375" i="23"/>
  <c r="C1375" i="23"/>
  <c r="B1375" i="23"/>
  <c r="I1374" i="23"/>
  <c r="H1374" i="23"/>
  <c r="G1374" i="23"/>
  <c r="F1374" i="23"/>
  <c r="E1374" i="23"/>
  <c r="D1374" i="23"/>
  <c r="C1374" i="23"/>
  <c r="B1374" i="23"/>
  <c r="I1373" i="23"/>
  <c r="H1373" i="23"/>
  <c r="G1373" i="23"/>
  <c r="F1373" i="23"/>
  <c r="E1373" i="23"/>
  <c r="D1373" i="23"/>
  <c r="C1373" i="23"/>
  <c r="B1373" i="23"/>
  <c r="I1372" i="23"/>
  <c r="H1372" i="23"/>
  <c r="G1372" i="23"/>
  <c r="F1372" i="23"/>
  <c r="E1372" i="23"/>
  <c r="D1372" i="23"/>
  <c r="C1372" i="23"/>
  <c r="B1372" i="23"/>
  <c r="I1371" i="23"/>
  <c r="H1371" i="23"/>
  <c r="G1371" i="23"/>
  <c r="F1371" i="23"/>
  <c r="E1371" i="23"/>
  <c r="D1371" i="23"/>
  <c r="C1371" i="23"/>
  <c r="B1371" i="23"/>
  <c r="I1370" i="23"/>
  <c r="H1370" i="23"/>
  <c r="G1370" i="23"/>
  <c r="F1370" i="23"/>
  <c r="E1370" i="23"/>
  <c r="D1370" i="23"/>
  <c r="C1370" i="23"/>
  <c r="B1370" i="23"/>
  <c r="I1369" i="23"/>
  <c r="H1369" i="23"/>
  <c r="G1369" i="23"/>
  <c r="F1369" i="23"/>
  <c r="E1369" i="23"/>
  <c r="D1369" i="23"/>
  <c r="C1369" i="23"/>
  <c r="B1369" i="23"/>
  <c r="I1368" i="23"/>
  <c r="H1368" i="23"/>
  <c r="G1368" i="23"/>
  <c r="F1368" i="23"/>
  <c r="E1368" i="23"/>
  <c r="D1368" i="23"/>
  <c r="C1368" i="23"/>
  <c r="B1368" i="23"/>
  <c r="I1367" i="23"/>
  <c r="H1367" i="23"/>
  <c r="G1367" i="23"/>
  <c r="F1367" i="23"/>
  <c r="E1367" i="23"/>
  <c r="D1367" i="23"/>
  <c r="C1367" i="23"/>
  <c r="B1367" i="23"/>
  <c r="I1366" i="23"/>
  <c r="H1366" i="23"/>
  <c r="G1366" i="23"/>
  <c r="F1366" i="23"/>
  <c r="E1366" i="23"/>
  <c r="D1366" i="23"/>
  <c r="C1366" i="23"/>
  <c r="B1366" i="23"/>
  <c r="I1365" i="23"/>
  <c r="H1365" i="23"/>
  <c r="G1365" i="23"/>
  <c r="F1365" i="23"/>
  <c r="E1365" i="23"/>
  <c r="D1365" i="23"/>
  <c r="C1365" i="23"/>
  <c r="B1365" i="23"/>
  <c r="I1364" i="23"/>
  <c r="H1364" i="23"/>
  <c r="G1364" i="23"/>
  <c r="F1364" i="23"/>
  <c r="E1364" i="23"/>
  <c r="D1364" i="23"/>
  <c r="C1364" i="23"/>
  <c r="B1364" i="23"/>
  <c r="I1363" i="23"/>
  <c r="H1363" i="23"/>
  <c r="G1363" i="23"/>
  <c r="F1363" i="23"/>
  <c r="E1363" i="23"/>
  <c r="D1363" i="23"/>
  <c r="C1363" i="23"/>
  <c r="B1363" i="23"/>
  <c r="I1362" i="23"/>
  <c r="H1362" i="23"/>
  <c r="G1362" i="23"/>
  <c r="F1362" i="23"/>
  <c r="E1362" i="23"/>
  <c r="D1362" i="23"/>
  <c r="C1362" i="23"/>
  <c r="B1362" i="23"/>
  <c r="I1361" i="23"/>
  <c r="H1361" i="23"/>
  <c r="G1361" i="23"/>
  <c r="F1361" i="23"/>
  <c r="E1361" i="23"/>
  <c r="D1361" i="23"/>
  <c r="C1361" i="23"/>
  <c r="B1361" i="23"/>
  <c r="I1360" i="23"/>
  <c r="H1360" i="23"/>
  <c r="G1360" i="23"/>
  <c r="F1360" i="23"/>
  <c r="E1360" i="23"/>
  <c r="D1360" i="23"/>
  <c r="C1360" i="23"/>
  <c r="B1360" i="23"/>
  <c r="I1359" i="23"/>
  <c r="H1359" i="23"/>
  <c r="G1359" i="23"/>
  <c r="F1359" i="23"/>
  <c r="E1359" i="23"/>
  <c r="D1359" i="23"/>
  <c r="C1359" i="23"/>
  <c r="B1359" i="23"/>
  <c r="I1358" i="23"/>
  <c r="H1358" i="23"/>
  <c r="G1358" i="23"/>
  <c r="F1358" i="23"/>
  <c r="E1358" i="23"/>
  <c r="D1358" i="23"/>
  <c r="C1358" i="23"/>
  <c r="B1358" i="23"/>
  <c r="I1357" i="23"/>
  <c r="H1357" i="23"/>
  <c r="G1357" i="23"/>
  <c r="F1357" i="23"/>
  <c r="E1357" i="23"/>
  <c r="D1357" i="23"/>
  <c r="C1357" i="23"/>
  <c r="B1357" i="23"/>
  <c r="I1356" i="23"/>
  <c r="H1356" i="23"/>
  <c r="G1356" i="23"/>
  <c r="F1356" i="23"/>
  <c r="E1356" i="23"/>
  <c r="D1356" i="23"/>
  <c r="C1356" i="23"/>
  <c r="B1356" i="23"/>
  <c r="I1355" i="23"/>
  <c r="H1355" i="23"/>
  <c r="G1355" i="23"/>
  <c r="F1355" i="23"/>
  <c r="E1355" i="23"/>
  <c r="D1355" i="23"/>
  <c r="C1355" i="23"/>
  <c r="B1355" i="23"/>
  <c r="I1354" i="23"/>
  <c r="H1354" i="23"/>
  <c r="G1354" i="23"/>
  <c r="F1354" i="23"/>
  <c r="E1354" i="23"/>
  <c r="D1354" i="23"/>
  <c r="C1354" i="23"/>
  <c r="B1354" i="23"/>
  <c r="I1353" i="23"/>
  <c r="H1353" i="23"/>
  <c r="G1353" i="23"/>
  <c r="F1353" i="23"/>
  <c r="E1353" i="23"/>
  <c r="D1353" i="23"/>
  <c r="C1353" i="23"/>
  <c r="B1353" i="23"/>
  <c r="I1352" i="23"/>
  <c r="H1352" i="23"/>
  <c r="G1352" i="23"/>
  <c r="F1352" i="23"/>
  <c r="E1352" i="23"/>
  <c r="D1352" i="23"/>
  <c r="C1352" i="23"/>
  <c r="B1352" i="23"/>
  <c r="I1351" i="23"/>
  <c r="H1351" i="23"/>
  <c r="G1351" i="23"/>
  <c r="F1351" i="23"/>
  <c r="E1351" i="23"/>
  <c r="D1351" i="23"/>
  <c r="C1351" i="23"/>
  <c r="B1351" i="23"/>
  <c r="I1350" i="23"/>
  <c r="H1350" i="23"/>
  <c r="G1350" i="23"/>
  <c r="F1350" i="23"/>
  <c r="E1350" i="23"/>
  <c r="D1350" i="23"/>
  <c r="C1350" i="23"/>
  <c r="B1350" i="23"/>
  <c r="I1349" i="23"/>
  <c r="H1349" i="23"/>
  <c r="G1349" i="23"/>
  <c r="F1349" i="23"/>
  <c r="E1349" i="23"/>
  <c r="D1349" i="23"/>
  <c r="C1349" i="23"/>
  <c r="B1349" i="23"/>
  <c r="I1348" i="23"/>
  <c r="H1348" i="23"/>
  <c r="G1348" i="23"/>
  <c r="F1348" i="23"/>
  <c r="E1348" i="23"/>
  <c r="D1348" i="23"/>
  <c r="C1348" i="23"/>
  <c r="B1348" i="23"/>
  <c r="I1347" i="23"/>
  <c r="H1347" i="23"/>
  <c r="G1347" i="23"/>
  <c r="F1347" i="23"/>
  <c r="E1347" i="23"/>
  <c r="D1347" i="23"/>
  <c r="C1347" i="23"/>
  <c r="B1347" i="23"/>
  <c r="I1346" i="23"/>
  <c r="H1346" i="23"/>
  <c r="G1346" i="23"/>
  <c r="F1346" i="23"/>
  <c r="E1346" i="23"/>
  <c r="D1346" i="23"/>
  <c r="C1346" i="23"/>
  <c r="B1346" i="23"/>
  <c r="I1345" i="23"/>
  <c r="H1345" i="23"/>
  <c r="G1345" i="23"/>
  <c r="F1345" i="23"/>
  <c r="E1345" i="23"/>
  <c r="D1345" i="23"/>
  <c r="C1345" i="23"/>
  <c r="B1345" i="23"/>
  <c r="I1344" i="23"/>
  <c r="H1344" i="23"/>
  <c r="G1344" i="23"/>
  <c r="F1344" i="23"/>
  <c r="E1344" i="23"/>
  <c r="D1344" i="23"/>
  <c r="C1344" i="23"/>
  <c r="B1344" i="23"/>
  <c r="I1343" i="23"/>
  <c r="H1343" i="23"/>
  <c r="G1343" i="23"/>
  <c r="F1343" i="23"/>
  <c r="E1343" i="23"/>
  <c r="D1343" i="23"/>
  <c r="C1343" i="23"/>
  <c r="B1343" i="23"/>
  <c r="I1342" i="23"/>
  <c r="H1342" i="23"/>
  <c r="G1342" i="23"/>
  <c r="F1342" i="23"/>
  <c r="E1342" i="23"/>
  <c r="D1342" i="23"/>
  <c r="C1342" i="23"/>
  <c r="B1342" i="23"/>
  <c r="I1341" i="23"/>
  <c r="H1341" i="23"/>
  <c r="G1341" i="23"/>
  <c r="F1341" i="23"/>
  <c r="E1341" i="23"/>
  <c r="D1341" i="23"/>
  <c r="C1341" i="23"/>
  <c r="B1341" i="23"/>
  <c r="I1340" i="23"/>
  <c r="H1340" i="23"/>
  <c r="G1340" i="23"/>
  <c r="F1340" i="23"/>
  <c r="E1340" i="23"/>
  <c r="D1340" i="23"/>
  <c r="C1340" i="23"/>
  <c r="B1340" i="23"/>
  <c r="I1339" i="23"/>
  <c r="H1339" i="23"/>
  <c r="G1339" i="23"/>
  <c r="F1339" i="23"/>
  <c r="E1339" i="23"/>
  <c r="D1339" i="23"/>
  <c r="C1339" i="23"/>
  <c r="B1339" i="23"/>
  <c r="I1338" i="23"/>
  <c r="H1338" i="23"/>
  <c r="G1338" i="23"/>
  <c r="F1338" i="23"/>
  <c r="E1338" i="23"/>
  <c r="D1338" i="23"/>
  <c r="C1338" i="23"/>
  <c r="B1338" i="23"/>
  <c r="I1337" i="23"/>
  <c r="H1337" i="23"/>
  <c r="G1337" i="23"/>
  <c r="F1337" i="23"/>
  <c r="E1337" i="23"/>
  <c r="D1337" i="23"/>
  <c r="C1337" i="23"/>
  <c r="B1337" i="23"/>
  <c r="I1336" i="23"/>
  <c r="H1336" i="23"/>
  <c r="G1336" i="23"/>
  <c r="F1336" i="23"/>
  <c r="E1336" i="23"/>
  <c r="D1336" i="23"/>
  <c r="C1336" i="23"/>
  <c r="B1336" i="23"/>
  <c r="I1335" i="23"/>
  <c r="H1335" i="23"/>
  <c r="G1335" i="23"/>
  <c r="F1335" i="23"/>
  <c r="E1335" i="23"/>
  <c r="D1335" i="23"/>
  <c r="C1335" i="23"/>
  <c r="B1335" i="23"/>
  <c r="I1334" i="23"/>
  <c r="H1334" i="23"/>
  <c r="G1334" i="23"/>
  <c r="F1334" i="23"/>
  <c r="E1334" i="23"/>
  <c r="D1334" i="23"/>
  <c r="C1334" i="23"/>
  <c r="B1334" i="23"/>
  <c r="I1333" i="23"/>
  <c r="H1333" i="23"/>
  <c r="G1333" i="23"/>
  <c r="F1333" i="23"/>
  <c r="E1333" i="23"/>
  <c r="D1333" i="23"/>
  <c r="C1333" i="23"/>
  <c r="B1333" i="23"/>
  <c r="I1332" i="23"/>
  <c r="H1332" i="23"/>
  <c r="G1332" i="23"/>
  <c r="F1332" i="23"/>
  <c r="E1332" i="23"/>
  <c r="D1332" i="23"/>
  <c r="C1332" i="23"/>
  <c r="B1332" i="23"/>
  <c r="I1331" i="23"/>
  <c r="H1331" i="23"/>
  <c r="G1331" i="23"/>
  <c r="F1331" i="23"/>
  <c r="E1331" i="23"/>
  <c r="D1331" i="23"/>
  <c r="C1331" i="23"/>
  <c r="B1331" i="23"/>
  <c r="I1330" i="23"/>
  <c r="H1330" i="23"/>
  <c r="G1330" i="23"/>
  <c r="F1330" i="23"/>
  <c r="E1330" i="23"/>
  <c r="D1330" i="23"/>
  <c r="C1330" i="23"/>
  <c r="B1330" i="23"/>
  <c r="I1329" i="23"/>
  <c r="H1329" i="23"/>
  <c r="G1329" i="23"/>
  <c r="F1329" i="23"/>
  <c r="E1329" i="23"/>
  <c r="D1329" i="23"/>
  <c r="C1329" i="23"/>
  <c r="B1329" i="23"/>
  <c r="I1328" i="23"/>
  <c r="H1328" i="23"/>
  <c r="G1328" i="23"/>
  <c r="F1328" i="23"/>
  <c r="E1328" i="23"/>
  <c r="D1328" i="23"/>
  <c r="C1328" i="23"/>
  <c r="B1328" i="23"/>
  <c r="I1327" i="23"/>
  <c r="H1327" i="23"/>
  <c r="G1327" i="23"/>
  <c r="F1327" i="23"/>
  <c r="E1327" i="23"/>
  <c r="D1327" i="23"/>
  <c r="C1327" i="23"/>
  <c r="B1327" i="23"/>
  <c r="I1326" i="23"/>
  <c r="H1326" i="23"/>
  <c r="G1326" i="23"/>
  <c r="F1326" i="23"/>
  <c r="E1326" i="23"/>
  <c r="D1326" i="23"/>
  <c r="C1326" i="23"/>
  <c r="B1326" i="23"/>
  <c r="I1325" i="23"/>
  <c r="H1325" i="23"/>
  <c r="G1325" i="23"/>
  <c r="F1325" i="23"/>
  <c r="E1325" i="23"/>
  <c r="D1325" i="23"/>
  <c r="C1325" i="23"/>
  <c r="B1325" i="23"/>
  <c r="I1324" i="23"/>
  <c r="H1324" i="23"/>
  <c r="G1324" i="23"/>
  <c r="F1324" i="23"/>
  <c r="E1324" i="23"/>
  <c r="D1324" i="23"/>
  <c r="C1324" i="23"/>
  <c r="B1324" i="23"/>
  <c r="I1323" i="23"/>
  <c r="H1323" i="23"/>
  <c r="G1323" i="23"/>
  <c r="F1323" i="23"/>
  <c r="E1323" i="23"/>
  <c r="D1323" i="23"/>
  <c r="C1323" i="23"/>
  <c r="B1323" i="23"/>
  <c r="I1322" i="23"/>
  <c r="H1322" i="23"/>
  <c r="G1322" i="23"/>
  <c r="F1322" i="23"/>
  <c r="E1322" i="23"/>
  <c r="D1322" i="23"/>
  <c r="C1322" i="23"/>
  <c r="B1322" i="23"/>
  <c r="I1321" i="23"/>
  <c r="H1321" i="23"/>
  <c r="G1321" i="23"/>
  <c r="F1321" i="23"/>
  <c r="E1321" i="23"/>
  <c r="D1321" i="23"/>
  <c r="C1321" i="23"/>
  <c r="B1321" i="23"/>
  <c r="I1320" i="23"/>
  <c r="H1320" i="23"/>
  <c r="G1320" i="23"/>
  <c r="F1320" i="23"/>
  <c r="E1320" i="23"/>
  <c r="D1320" i="23"/>
  <c r="C1320" i="23"/>
  <c r="B1320" i="23"/>
  <c r="I1319" i="23"/>
  <c r="H1319" i="23"/>
  <c r="G1319" i="23"/>
  <c r="F1319" i="23"/>
  <c r="E1319" i="23"/>
  <c r="D1319" i="23"/>
  <c r="C1319" i="23"/>
  <c r="B1319" i="23"/>
  <c r="I1318" i="23"/>
  <c r="H1318" i="23"/>
  <c r="G1318" i="23"/>
  <c r="F1318" i="23"/>
  <c r="E1318" i="23"/>
  <c r="D1318" i="23"/>
  <c r="C1318" i="23"/>
  <c r="B1318" i="23"/>
  <c r="I1317" i="23"/>
  <c r="H1317" i="23"/>
  <c r="G1317" i="23"/>
  <c r="F1317" i="23"/>
  <c r="E1317" i="23"/>
  <c r="D1317" i="23"/>
  <c r="C1317" i="23"/>
  <c r="B1317" i="23"/>
  <c r="I1316" i="23"/>
  <c r="H1316" i="23"/>
  <c r="G1316" i="23"/>
  <c r="F1316" i="23"/>
  <c r="E1316" i="23"/>
  <c r="D1316" i="23"/>
  <c r="C1316" i="23"/>
  <c r="B1316" i="23"/>
  <c r="I1315" i="23"/>
  <c r="H1315" i="23"/>
  <c r="G1315" i="23"/>
  <c r="F1315" i="23"/>
  <c r="E1315" i="23"/>
  <c r="D1315" i="23"/>
  <c r="C1315" i="23"/>
  <c r="B1315" i="23"/>
  <c r="I1314" i="23"/>
  <c r="H1314" i="23"/>
  <c r="G1314" i="23"/>
  <c r="F1314" i="23"/>
  <c r="E1314" i="23"/>
  <c r="D1314" i="23"/>
  <c r="C1314" i="23"/>
  <c r="B1314" i="23"/>
  <c r="I1313" i="23"/>
  <c r="H1313" i="23"/>
  <c r="G1313" i="23"/>
  <c r="F1313" i="23"/>
  <c r="E1313" i="23"/>
  <c r="D1313" i="23"/>
  <c r="C1313" i="23"/>
  <c r="B1313" i="23"/>
  <c r="I1312" i="23"/>
  <c r="H1312" i="23"/>
  <c r="G1312" i="23"/>
  <c r="F1312" i="23"/>
  <c r="E1312" i="23"/>
  <c r="D1312" i="23"/>
  <c r="C1312" i="23"/>
  <c r="B1312" i="23"/>
  <c r="I1311" i="23"/>
  <c r="H1311" i="23"/>
  <c r="G1311" i="23"/>
  <c r="F1311" i="23"/>
  <c r="E1311" i="23"/>
  <c r="D1311" i="23"/>
  <c r="C1311" i="23"/>
  <c r="B1311" i="23"/>
  <c r="I1310" i="23"/>
  <c r="H1310" i="23"/>
  <c r="G1310" i="23"/>
  <c r="F1310" i="23"/>
  <c r="E1310" i="23"/>
  <c r="D1310" i="23"/>
  <c r="C1310" i="23"/>
  <c r="B1310" i="23"/>
  <c r="I1309" i="23"/>
  <c r="H1309" i="23"/>
  <c r="G1309" i="23"/>
  <c r="F1309" i="23"/>
  <c r="E1309" i="23"/>
  <c r="D1309" i="23"/>
  <c r="C1309" i="23"/>
  <c r="B1309" i="23"/>
  <c r="I1308" i="23"/>
  <c r="H1308" i="23"/>
  <c r="G1308" i="23"/>
  <c r="F1308" i="23"/>
  <c r="E1308" i="23"/>
  <c r="D1308" i="23"/>
  <c r="C1308" i="23"/>
  <c r="B1308" i="23"/>
  <c r="I1307" i="23"/>
  <c r="H1307" i="23"/>
  <c r="G1307" i="23"/>
  <c r="F1307" i="23"/>
  <c r="E1307" i="23"/>
  <c r="D1307" i="23"/>
  <c r="C1307" i="23"/>
  <c r="B1307" i="23"/>
  <c r="I1306" i="23"/>
  <c r="H1306" i="23"/>
  <c r="G1306" i="23"/>
  <c r="F1306" i="23"/>
  <c r="E1306" i="23"/>
  <c r="D1306" i="23"/>
  <c r="C1306" i="23"/>
  <c r="B1306" i="23"/>
  <c r="I1305" i="23"/>
  <c r="H1305" i="23"/>
  <c r="G1305" i="23"/>
  <c r="F1305" i="23"/>
  <c r="E1305" i="23"/>
  <c r="D1305" i="23"/>
  <c r="C1305" i="23"/>
  <c r="B1305" i="23"/>
  <c r="I1304" i="23"/>
  <c r="H1304" i="23"/>
  <c r="G1304" i="23"/>
  <c r="F1304" i="23"/>
  <c r="E1304" i="23"/>
  <c r="D1304" i="23"/>
  <c r="C1304" i="23"/>
  <c r="B1304" i="23"/>
  <c r="I1303" i="23"/>
  <c r="H1303" i="23"/>
  <c r="G1303" i="23"/>
  <c r="F1303" i="23"/>
  <c r="E1303" i="23"/>
  <c r="D1303" i="23"/>
  <c r="C1303" i="23"/>
  <c r="B1303" i="23"/>
  <c r="I1302" i="23"/>
  <c r="H1302" i="23"/>
  <c r="G1302" i="23"/>
  <c r="F1302" i="23"/>
  <c r="E1302" i="23"/>
  <c r="D1302" i="23"/>
  <c r="C1302" i="23"/>
  <c r="B1302" i="23"/>
  <c r="I1301" i="23"/>
  <c r="H1301" i="23"/>
  <c r="G1301" i="23"/>
  <c r="F1301" i="23"/>
  <c r="E1301" i="23"/>
  <c r="D1301" i="23"/>
  <c r="C1301" i="23"/>
  <c r="B1301" i="23"/>
  <c r="I1300" i="23"/>
  <c r="H1300" i="23"/>
  <c r="G1300" i="23"/>
  <c r="F1300" i="23"/>
  <c r="E1300" i="23"/>
  <c r="D1300" i="23"/>
  <c r="C1300" i="23"/>
  <c r="B1300" i="23"/>
  <c r="I1299" i="23"/>
  <c r="H1299" i="23"/>
  <c r="G1299" i="23"/>
  <c r="F1299" i="23"/>
  <c r="E1299" i="23"/>
  <c r="D1299" i="23"/>
  <c r="C1299" i="23"/>
  <c r="B1299" i="23"/>
  <c r="I1298" i="23"/>
  <c r="H1298" i="23"/>
  <c r="G1298" i="23"/>
  <c r="F1298" i="23"/>
  <c r="E1298" i="23"/>
  <c r="D1298" i="23"/>
  <c r="C1298" i="23"/>
  <c r="B1298" i="23"/>
  <c r="I1297" i="23"/>
  <c r="H1297" i="23"/>
  <c r="G1297" i="23"/>
  <c r="F1297" i="23"/>
  <c r="E1297" i="23"/>
  <c r="D1297" i="23"/>
  <c r="C1297" i="23"/>
  <c r="B1297" i="23"/>
  <c r="I1296" i="23"/>
  <c r="H1296" i="23"/>
  <c r="G1296" i="23"/>
  <c r="F1296" i="23"/>
  <c r="E1296" i="23"/>
  <c r="D1296" i="23"/>
  <c r="C1296" i="23"/>
  <c r="B1296" i="23"/>
  <c r="I1295" i="23"/>
  <c r="H1295" i="23"/>
  <c r="G1295" i="23"/>
  <c r="F1295" i="23"/>
  <c r="E1295" i="23"/>
  <c r="D1295" i="23"/>
  <c r="C1295" i="23"/>
  <c r="B1295" i="23"/>
  <c r="I1294" i="23"/>
  <c r="H1294" i="23"/>
  <c r="G1294" i="23"/>
  <c r="F1294" i="23"/>
  <c r="E1294" i="23"/>
  <c r="D1294" i="23"/>
  <c r="C1294" i="23"/>
  <c r="B1294" i="23"/>
  <c r="I1293" i="23"/>
  <c r="H1293" i="23"/>
  <c r="G1293" i="23"/>
  <c r="F1293" i="23"/>
  <c r="E1293" i="23"/>
  <c r="D1293" i="23"/>
  <c r="C1293" i="23"/>
  <c r="B1293" i="23"/>
  <c r="I1292" i="23"/>
  <c r="H1292" i="23"/>
  <c r="G1292" i="23"/>
  <c r="F1292" i="23"/>
  <c r="E1292" i="23"/>
  <c r="D1292" i="23"/>
  <c r="C1292" i="23"/>
  <c r="B1292" i="23"/>
  <c r="I1291" i="23"/>
  <c r="H1291" i="23"/>
  <c r="G1291" i="23"/>
  <c r="F1291" i="23"/>
  <c r="E1291" i="23"/>
  <c r="D1291" i="23"/>
  <c r="C1291" i="23"/>
  <c r="B1291" i="23"/>
  <c r="I1290" i="23"/>
  <c r="H1290" i="23"/>
  <c r="G1290" i="23"/>
  <c r="F1290" i="23"/>
  <c r="E1290" i="23"/>
  <c r="D1290" i="23"/>
  <c r="C1290" i="23"/>
  <c r="B1290" i="23"/>
  <c r="I1289" i="23"/>
  <c r="H1289" i="23"/>
  <c r="G1289" i="23"/>
  <c r="F1289" i="23"/>
  <c r="E1289" i="23"/>
  <c r="D1289" i="23"/>
  <c r="C1289" i="23"/>
  <c r="B1289" i="23"/>
  <c r="I1288" i="23"/>
  <c r="H1288" i="23"/>
  <c r="G1288" i="23"/>
  <c r="F1288" i="23"/>
  <c r="E1288" i="23"/>
  <c r="D1288" i="23"/>
  <c r="C1288" i="23"/>
  <c r="B1288" i="23"/>
  <c r="I1287" i="23"/>
  <c r="H1287" i="23"/>
  <c r="G1287" i="23"/>
  <c r="F1287" i="23"/>
  <c r="E1287" i="23"/>
  <c r="D1287" i="23"/>
  <c r="C1287" i="23"/>
  <c r="B1287" i="23"/>
  <c r="I1286" i="23"/>
  <c r="H1286" i="23"/>
  <c r="G1286" i="23"/>
  <c r="F1286" i="23"/>
  <c r="E1286" i="23"/>
  <c r="D1286" i="23"/>
  <c r="C1286" i="23"/>
  <c r="B1286" i="23"/>
  <c r="I1285" i="23"/>
  <c r="H1285" i="23"/>
  <c r="G1285" i="23"/>
  <c r="F1285" i="23"/>
  <c r="E1285" i="23"/>
  <c r="D1285" i="23"/>
  <c r="C1285" i="23"/>
  <c r="B1285" i="23"/>
  <c r="I1284" i="23"/>
  <c r="H1284" i="23"/>
  <c r="G1284" i="23"/>
  <c r="F1284" i="23"/>
  <c r="E1284" i="23"/>
  <c r="D1284" i="23"/>
  <c r="C1284" i="23"/>
  <c r="B1284" i="23"/>
  <c r="I1283" i="23"/>
  <c r="H1283" i="23"/>
  <c r="G1283" i="23"/>
  <c r="F1283" i="23"/>
  <c r="E1283" i="23"/>
  <c r="D1283" i="23"/>
  <c r="C1283" i="23"/>
  <c r="B1283" i="23"/>
  <c r="I1282" i="23"/>
  <c r="H1282" i="23"/>
  <c r="G1282" i="23"/>
  <c r="F1282" i="23"/>
  <c r="E1282" i="23"/>
  <c r="D1282" i="23"/>
  <c r="C1282" i="23"/>
  <c r="B1282" i="23"/>
  <c r="I1281" i="23"/>
  <c r="H1281" i="23"/>
  <c r="G1281" i="23"/>
  <c r="F1281" i="23"/>
  <c r="E1281" i="23"/>
  <c r="D1281" i="23"/>
  <c r="C1281" i="23"/>
  <c r="B1281" i="23"/>
  <c r="I1280" i="23"/>
  <c r="H1280" i="23"/>
  <c r="G1280" i="23"/>
  <c r="F1280" i="23"/>
  <c r="E1280" i="23"/>
  <c r="D1280" i="23"/>
  <c r="C1280" i="23"/>
  <c r="B1280" i="23"/>
  <c r="I1279" i="23"/>
  <c r="H1279" i="23"/>
  <c r="G1279" i="23"/>
  <c r="F1279" i="23"/>
  <c r="E1279" i="23"/>
  <c r="D1279" i="23"/>
  <c r="C1279" i="23"/>
  <c r="B1279" i="23"/>
  <c r="I1278" i="23"/>
  <c r="H1278" i="23"/>
  <c r="G1278" i="23"/>
  <c r="F1278" i="23"/>
  <c r="E1278" i="23"/>
  <c r="D1278" i="23"/>
  <c r="C1278" i="23"/>
  <c r="B1278" i="23"/>
  <c r="I1277" i="23"/>
  <c r="H1277" i="23"/>
  <c r="G1277" i="23"/>
  <c r="F1277" i="23"/>
  <c r="E1277" i="23"/>
  <c r="D1277" i="23"/>
  <c r="C1277" i="23"/>
  <c r="B1277" i="23"/>
  <c r="I1276" i="23"/>
  <c r="H1276" i="23"/>
  <c r="G1276" i="23"/>
  <c r="F1276" i="23"/>
  <c r="E1276" i="23"/>
  <c r="D1276" i="23"/>
  <c r="C1276" i="23"/>
  <c r="B1276" i="23"/>
  <c r="I1275" i="23"/>
  <c r="H1275" i="23"/>
  <c r="G1275" i="23"/>
  <c r="F1275" i="23"/>
  <c r="E1275" i="23"/>
  <c r="D1275" i="23"/>
  <c r="C1275" i="23"/>
  <c r="B1275" i="23"/>
  <c r="I1274" i="23"/>
  <c r="H1274" i="23"/>
  <c r="G1274" i="23"/>
  <c r="F1274" i="23"/>
  <c r="E1274" i="23"/>
  <c r="D1274" i="23"/>
  <c r="C1274" i="23"/>
  <c r="B1274" i="23"/>
  <c r="I1273" i="23"/>
  <c r="H1273" i="23"/>
  <c r="G1273" i="23"/>
  <c r="F1273" i="23"/>
  <c r="E1273" i="23"/>
  <c r="D1273" i="23"/>
  <c r="C1273" i="23"/>
  <c r="B1273" i="23"/>
  <c r="I1272" i="23"/>
  <c r="H1272" i="23"/>
  <c r="G1272" i="23"/>
  <c r="F1272" i="23"/>
  <c r="E1272" i="23"/>
  <c r="D1272" i="23"/>
  <c r="C1272" i="23"/>
  <c r="B1272" i="23"/>
  <c r="I1271" i="23"/>
  <c r="H1271" i="23"/>
  <c r="G1271" i="23"/>
  <c r="F1271" i="23"/>
  <c r="E1271" i="23"/>
  <c r="D1271" i="23"/>
  <c r="C1271" i="23"/>
  <c r="B1271" i="23"/>
  <c r="I1270" i="23"/>
  <c r="H1270" i="23"/>
  <c r="G1270" i="23"/>
  <c r="F1270" i="23"/>
  <c r="E1270" i="23"/>
  <c r="D1270" i="23"/>
  <c r="C1270" i="23"/>
  <c r="B1270" i="23"/>
  <c r="I1269" i="23"/>
  <c r="H1269" i="23"/>
  <c r="G1269" i="23"/>
  <c r="F1269" i="23"/>
  <c r="E1269" i="23"/>
  <c r="D1269" i="23"/>
  <c r="C1269" i="23"/>
  <c r="B1269" i="23"/>
  <c r="I1268" i="23"/>
  <c r="H1268" i="23"/>
  <c r="G1268" i="23"/>
  <c r="F1268" i="23"/>
  <c r="E1268" i="23"/>
  <c r="D1268" i="23"/>
  <c r="C1268" i="23"/>
  <c r="B1268" i="23"/>
  <c r="I1267" i="23"/>
  <c r="H1267" i="23"/>
  <c r="G1267" i="23"/>
  <c r="F1267" i="23"/>
  <c r="E1267" i="23"/>
  <c r="D1267" i="23"/>
  <c r="C1267" i="23"/>
  <c r="B1267" i="23"/>
  <c r="I1266" i="23"/>
  <c r="H1266" i="23"/>
  <c r="G1266" i="23"/>
  <c r="F1266" i="23"/>
  <c r="E1266" i="23"/>
  <c r="D1266" i="23"/>
  <c r="C1266" i="23"/>
  <c r="B1266" i="23"/>
  <c r="I1265" i="23"/>
  <c r="H1265" i="23"/>
  <c r="G1265" i="23"/>
  <c r="F1265" i="23"/>
  <c r="E1265" i="23"/>
  <c r="D1265" i="23"/>
  <c r="C1265" i="23"/>
  <c r="B1265" i="23"/>
  <c r="I1264" i="23"/>
  <c r="H1264" i="23"/>
  <c r="G1264" i="23"/>
  <c r="F1264" i="23"/>
  <c r="E1264" i="23"/>
  <c r="D1264" i="23"/>
  <c r="C1264" i="23"/>
  <c r="B1264" i="23"/>
  <c r="I1263" i="23"/>
  <c r="H1263" i="23"/>
  <c r="G1263" i="23"/>
  <c r="F1263" i="23"/>
  <c r="E1263" i="23"/>
  <c r="D1263" i="23"/>
  <c r="C1263" i="23"/>
  <c r="B1263" i="23"/>
  <c r="I1262" i="23"/>
  <c r="H1262" i="23"/>
  <c r="G1262" i="23"/>
  <c r="F1262" i="23"/>
  <c r="E1262" i="23"/>
  <c r="D1262" i="23"/>
  <c r="C1262" i="23"/>
  <c r="B1262" i="23"/>
  <c r="I1261" i="23"/>
  <c r="H1261" i="23"/>
  <c r="G1261" i="23"/>
  <c r="F1261" i="23"/>
  <c r="E1261" i="23"/>
  <c r="D1261" i="23"/>
  <c r="C1261" i="23"/>
  <c r="B1261" i="23"/>
  <c r="I1260" i="23"/>
  <c r="H1260" i="23"/>
  <c r="G1260" i="23"/>
  <c r="F1260" i="23"/>
  <c r="E1260" i="23"/>
  <c r="D1260" i="23"/>
  <c r="C1260" i="23"/>
  <c r="B1260" i="23"/>
  <c r="I1259" i="23"/>
  <c r="H1259" i="23"/>
  <c r="G1259" i="23"/>
  <c r="F1259" i="23"/>
  <c r="E1259" i="23"/>
  <c r="D1259" i="23"/>
  <c r="C1259" i="23"/>
  <c r="B1259" i="23"/>
  <c r="I1258" i="23"/>
  <c r="H1258" i="23"/>
  <c r="G1258" i="23"/>
  <c r="F1258" i="23"/>
  <c r="E1258" i="23"/>
  <c r="D1258" i="23"/>
  <c r="C1258" i="23"/>
  <c r="B1258" i="23"/>
  <c r="I1257" i="23"/>
  <c r="H1257" i="23"/>
  <c r="G1257" i="23"/>
  <c r="F1257" i="23"/>
  <c r="E1257" i="23"/>
  <c r="D1257" i="23"/>
  <c r="C1257" i="23"/>
  <c r="B1257" i="23"/>
  <c r="I1256" i="23"/>
  <c r="H1256" i="23"/>
  <c r="G1256" i="23"/>
  <c r="F1256" i="23"/>
  <c r="E1256" i="23"/>
  <c r="D1256" i="23"/>
  <c r="C1256" i="23"/>
  <c r="B1256" i="23"/>
  <c r="I1255" i="23"/>
  <c r="H1255" i="23"/>
  <c r="G1255" i="23"/>
  <c r="F1255" i="23"/>
  <c r="E1255" i="23"/>
  <c r="D1255" i="23"/>
  <c r="C1255" i="23"/>
  <c r="B1255" i="23"/>
  <c r="I1254" i="23"/>
  <c r="H1254" i="23"/>
  <c r="G1254" i="23"/>
  <c r="F1254" i="23"/>
  <c r="E1254" i="23"/>
  <c r="D1254" i="23"/>
  <c r="C1254" i="23"/>
  <c r="B1254" i="23"/>
  <c r="I1253" i="23"/>
  <c r="H1253" i="23"/>
  <c r="G1253" i="23"/>
  <c r="F1253" i="23"/>
  <c r="E1253" i="23"/>
  <c r="D1253" i="23"/>
  <c r="C1253" i="23"/>
  <c r="B1253" i="23"/>
  <c r="I1252" i="23"/>
  <c r="H1252" i="23"/>
  <c r="G1252" i="23"/>
  <c r="F1252" i="23"/>
  <c r="E1252" i="23"/>
  <c r="D1252" i="23"/>
  <c r="C1252" i="23"/>
  <c r="B1252" i="23"/>
  <c r="I1251" i="23"/>
  <c r="H1251" i="23"/>
  <c r="G1251" i="23"/>
  <c r="F1251" i="23"/>
  <c r="E1251" i="23"/>
  <c r="D1251" i="23"/>
  <c r="C1251" i="23"/>
  <c r="B1251" i="23"/>
  <c r="I1250" i="23"/>
  <c r="H1250" i="23"/>
  <c r="G1250" i="23"/>
  <c r="F1250" i="23"/>
  <c r="E1250" i="23"/>
  <c r="D1250" i="23"/>
  <c r="C1250" i="23"/>
  <c r="B1250" i="23"/>
  <c r="I1249" i="23"/>
  <c r="H1249" i="23"/>
  <c r="G1249" i="23"/>
  <c r="F1249" i="23"/>
  <c r="E1249" i="23"/>
  <c r="D1249" i="23"/>
  <c r="C1249" i="23"/>
  <c r="B1249" i="23"/>
  <c r="I1248" i="23"/>
  <c r="H1248" i="23"/>
  <c r="G1248" i="23"/>
  <c r="F1248" i="23"/>
  <c r="E1248" i="23"/>
  <c r="D1248" i="23"/>
  <c r="C1248" i="23"/>
  <c r="B1248" i="23"/>
  <c r="I1247" i="23"/>
  <c r="H1247" i="23"/>
  <c r="G1247" i="23"/>
  <c r="F1247" i="23"/>
  <c r="E1247" i="23"/>
  <c r="D1247" i="23"/>
  <c r="C1247" i="23"/>
  <c r="B1247" i="23"/>
  <c r="I1246" i="23"/>
  <c r="H1246" i="23"/>
  <c r="G1246" i="23"/>
  <c r="F1246" i="23"/>
  <c r="E1246" i="23"/>
  <c r="D1246" i="23"/>
  <c r="C1246" i="23"/>
  <c r="B1246" i="23"/>
  <c r="I1245" i="23"/>
  <c r="H1245" i="23"/>
  <c r="G1245" i="23"/>
  <c r="F1245" i="23"/>
  <c r="E1245" i="23"/>
  <c r="D1245" i="23"/>
  <c r="C1245" i="23"/>
  <c r="B1245" i="23"/>
  <c r="I1244" i="23"/>
  <c r="H1244" i="23"/>
  <c r="G1244" i="23"/>
  <c r="F1244" i="23"/>
  <c r="E1244" i="23"/>
  <c r="D1244" i="23"/>
  <c r="C1244" i="23"/>
  <c r="B1244" i="23"/>
  <c r="I1243" i="23"/>
  <c r="H1243" i="23"/>
  <c r="G1243" i="23"/>
  <c r="F1243" i="23"/>
  <c r="E1243" i="23"/>
  <c r="D1243" i="23"/>
  <c r="C1243" i="23"/>
  <c r="B1243" i="23"/>
  <c r="I1242" i="23"/>
  <c r="H1242" i="23"/>
  <c r="G1242" i="23"/>
  <c r="F1242" i="23"/>
  <c r="E1242" i="23"/>
  <c r="D1242" i="23"/>
  <c r="C1242" i="23"/>
  <c r="B1242" i="23"/>
  <c r="I1241" i="23"/>
  <c r="H1241" i="23"/>
  <c r="G1241" i="23"/>
  <c r="F1241" i="23"/>
  <c r="E1241" i="23"/>
  <c r="D1241" i="23"/>
  <c r="C1241" i="23"/>
  <c r="B1241" i="23"/>
  <c r="I1240" i="23"/>
  <c r="H1240" i="23"/>
  <c r="G1240" i="23"/>
  <c r="F1240" i="23"/>
  <c r="E1240" i="23"/>
  <c r="D1240" i="23"/>
  <c r="C1240" i="23"/>
  <c r="B1240" i="23"/>
  <c r="I1239" i="23"/>
  <c r="H1239" i="23"/>
  <c r="G1239" i="23"/>
  <c r="F1239" i="23"/>
  <c r="E1239" i="23"/>
  <c r="D1239" i="23"/>
  <c r="C1239" i="23"/>
  <c r="B1239" i="23"/>
  <c r="I1238" i="23"/>
  <c r="H1238" i="23"/>
  <c r="G1238" i="23"/>
  <c r="F1238" i="23"/>
  <c r="E1238" i="23"/>
  <c r="D1238" i="23"/>
  <c r="C1238" i="23"/>
  <c r="B1238" i="23"/>
  <c r="I1237" i="23"/>
  <c r="H1237" i="23"/>
  <c r="G1237" i="23"/>
  <c r="F1237" i="23"/>
  <c r="E1237" i="23"/>
  <c r="D1237" i="23"/>
  <c r="C1237" i="23"/>
  <c r="B1237" i="23"/>
  <c r="I1236" i="23"/>
  <c r="H1236" i="23"/>
  <c r="G1236" i="23"/>
  <c r="F1236" i="23"/>
  <c r="E1236" i="23"/>
  <c r="D1236" i="23"/>
  <c r="C1236" i="23"/>
  <c r="B1236" i="23"/>
  <c r="I1235" i="23"/>
  <c r="H1235" i="23"/>
  <c r="G1235" i="23"/>
  <c r="F1235" i="23"/>
  <c r="E1235" i="23"/>
  <c r="D1235" i="23"/>
  <c r="C1235" i="23"/>
  <c r="B1235" i="23"/>
  <c r="I1234" i="23"/>
  <c r="H1234" i="23"/>
  <c r="G1234" i="23"/>
  <c r="F1234" i="23"/>
  <c r="E1234" i="23"/>
  <c r="D1234" i="23"/>
  <c r="C1234" i="23"/>
  <c r="B1234" i="23"/>
  <c r="I1233" i="23"/>
  <c r="H1233" i="23"/>
  <c r="G1233" i="23"/>
  <c r="F1233" i="23"/>
  <c r="E1233" i="23"/>
  <c r="D1233" i="23"/>
  <c r="C1233" i="23"/>
  <c r="B1233" i="23"/>
  <c r="I1232" i="23"/>
  <c r="H1232" i="23"/>
  <c r="G1232" i="23"/>
  <c r="F1232" i="23"/>
  <c r="E1232" i="23"/>
  <c r="D1232" i="23"/>
  <c r="C1232" i="23"/>
  <c r="B1232" i="23"/>
  <c r="I1231" i="23"/>
  <c r="H1231" i="23"/>
  <c r="G1231" i="23"/>
  <c r="F1231" i="23"/>
  <c r="E1231" i="23"/>
  <c r="D1231" i="23"/>
  <c r="C1231" i="23"/>
  <c r="B1231" i="23"/>
  <c r="I1230" i="23"/>
  <c r="H1230" i="23"/>
  <c r="G1230" i="23"/>
  <c r="F1230" i="23"/>
  <c r="E1230" i="23"/>
  <c r="D1230" i="23"/>
  <c r="C1230" i="23"/>
  <c r="B1230" i="23"/>
  <c r="I1229" i="23"/>
  <c r="H1229" i="23"/>
  <c r="G1229" i="23"/>
  <c r="F1229" i="23"/>
  <c r="E1229" i="23"/>
  <c r="D1229" i="23"/>
  <c r="C1229" i="23"/>
  <c r="B1229" i="23"/>
  <c r="I1228" i="23"/>
  <c r="H1228" i="23"/>
  <c r="G1228" i="23"/>
  <c r="F1228" i="23"/>
  <c r="E1228" i="23"/>
  <c r="D1228" i="23"/>
  <c r="C1228" i="23"/>
  <c r="B1228" i="23"/>
  <c r="I1227" i="23"/>
  <c r="H1227" i="23"/>
  <c r="G1227" i="23"/>
  <c r="F1227" i="23"/>
  <c r="E1227" i="23"/>
  <c r="D1227" i="23"/>
  <c r="C1227" i="23"/>
  <c r="B1227" i="23"/>
  <c r="I1226" i="23"/>
  <c r="H1226" i="23"/>
  <c r="G1226" i="23"/>
  <c r="F1226" i="23"/>
  <c r="E1226" i="23"/>
  <c r="D1226" i="23"/>
  <c r="C1226" i="23"/>
  <c r="B1226" i="23"/>
  <c r="I1225" i="23"/>
  <c r="H1225" i="23"/>
  <c r="G1225" i="23"/>
  <c r="F1225" i="23"/>
  <c r="E1225" i="23"/>
  <c r="D1225" i="23"/>
  <c r="C1225" i="23"/>
  <c r="B1225" i="23"/>
  <c r="I1224" i="23"/>
  <c r="H1224" i="23"/>
  <c r="G1224" i="23"/>
  <c r="F1224" i="23"/>
  <c r="E1224" i="23"/>
  <c r="D1224" i="23"/>
  <c r="C1224" i="23"/>
  <c r="B1224" i="23"/>
  <c r="I1223" i="23"/>
  <c r="H1223" i="23"/>
  <c r="G1223" i="23"/>
  <c r="F1223" i="23"/>
  <c r="E1223" i="23"/>
  <c r="D1223" i="23"/>
  <c r="C1223" i="23"/>
  <c r="B1223" i="23"/>
  <c r="I1222" i="23"/>
  <c r="H1222" i="23"/>
  <c r="G1222" i="23"/>
  <c r="F1222" i="23"/>
  <c r="E1222" i="23"/>
  <c r="D1222" i="23"/>
  <c r="C1222" i="23"/>
  <c r="B1222" i="23"/>
  <c r="I1221" i="23"/>
  <c r="H1221" i="23"/>
  <c r="G1221" i="23"/>
  <c r="F1221" i="23"/>
  <c r="E1221" i="23"/>
  <c r="D1221" i="23"/>
  <c r="C1221" i="23"/>
  <c r="B1221" i="23"/>
  <c r="I1220" i="23"/>
  <c r="H1220" i="23"/>
  <c r="G1220" i="23"/>
  <c r="F1220" i="23"/>
  <c r="E1220" i="23"/>
  <c r="D1220" i="23"/>
  <c r="C1220" i="23"/>
  <c r="B1220" i="23"/>
  <c r="I1219" i="23"/>
  <c r="H1219" i="23"/>
  <c r="G1219" i="23"/>
  <c r="F1219" i="23"/>
  <c r="E1219" i="23"/>
  <c r="D1219" i="23"/>
  <c r="C1219" i="23"/>
  <c r="B1219" i="23"/>
  <c r="I1218" i="23"/>
  <c r="H1218" i="23"/>
  <c r="G1218" i="23"/>
  <c r="F1218" i="23"/>
  <c r="E1218" i="23"/>
  <c r="D1218" i="23"/>
  <c r="C1218" i="23"/>
  <c r="B1218" i="23"/>
  <c r="I1217" i="23"/>
  <c r="H1217" i="23"/>
  <c r="G1217" i="23"/>
  <c r="F1217" i="23"/>
  <c r="E1217" i="23"/>
  <c r="D1217" i="23"/>
  <c r="C1217" i="23"/>
  <c r="B1217" i="23"/>
  <c r="I1216" i="23"/>
  <c r="H1216" i="23"/>
  <c r="G1216" i="23"/>
  <c r="F1216" i="23"/>
  <c r="E1216" i="23"/>
  <c r="D1216" i="23"/>
  <c r="C1216" i="23"/>
  <c r="B1216" i="23"/>
  <c r="I1215" i="23"/>
  <c r="H1215" i="23"/>
  <c r="G1215" i="23"/>
  <c r="F1215" i="23"/>
  <c r="E1215" i="23"/>
  <c r="D1215" i="23"/>
  <c r="C1215" i="23"/>
  <c r="B1215" i="23"/>
  <c r="I1214" i="23"/>
  <c r="H1214" i="23"/>
  <c r="G1214" i="23"/>
  <c r="F1214" i="23"/>
  <c r="E1214" i="23"/>
  <c r="D1214" i="23"/>
  <c r="C1214" i="23"/>
  <c r="B1214" i="23"/>
  <c r="I1213" i="23"/>
  <c r="H1213" i="23"/>
  <c r="G1213" i="23"/>
  <c r="F1213" i="23"/>
  <c r="E1213" i="23"/>
  <c r="D1213" i="23"/>
  <c r="C1213" i="23"/>
  <c r="B1213" i="23"/>
  <c r="I1212" i="23"/>
  <c r="H1212" i="23"/>
  <c r="G1212" i="23"/>
  <c r="F1212" i="23"/>
  <c r="E1212" i="23"/>
  <c r="D1212" i="23"/>
  <c r="C1212" i="23"/>
  <c r="B1212" i="23"/>
  <c r="I1211" i="23"/>
  <c r="H1211" i="23"/>
  <c r="G1211" i="23"/>
  <c r="F1211" i="23"/>
  <c r="E1211" i="23"/>
  <c r="D1211" i="23"/>
  <c r="C1211" i="23"/>
  <c r="B1211" i="23"/>
  <c r="I1210" i="23"/>
  <c r="H1210" i="23"/>
  <c r="G1210" i="23"/>
  <c r="F1210" i="23"/>
  <c r="E1210" i="23"/>
  <c r="D1210" i="23"/>
  <c r="C1210" i="23"/>
  <c r="B1210" i="23"/>
  <c r="I1209" i="23"/>
  <c r="H1209" i="23"/>
  <c r="G1209" i="23"/>
  <c r="F1209" i="23"/>
  <c r="E1209" i="23"/>
  <c r="D1209" i="23"/>
  <c r="C1209" i="23"/>
  <c r="B1209" i="23"/>
  <c r="I1208" i="23"/>
  <c r="H1208" i="23"/>
  <c r="G1208" i="23"/>
  <c r="F1208" i="23"/>
  <c r="E1208" i="23"/>
  <c r="D1208" i="23"/>
  <c r="C1208" i="23"/>
  <c r="B1208" i="23"/>
  <c r="I1207" i="23"/>
  <c r="H1207" i="23"/>
  <c r="G1207" i="23"/>
  <c r="F1207" i="23"/>
  <c r="E1207" i="23"/>
  <c r="D1207" i="23"/>
  <c r="C1207" i="23"/>
  <c r="B1207" i="23"/>
  <c r="I1206" i="23"/>
  <c r="H1206" i="23"/>
  <c r="G1206" i="23"/>
  <c r="F1206" i="23"/>
  <c r="E1206" i="23"/>
  <c r="D1206" i="23"/>
  <c r="C1206" i="23"/>
  <c r="B1206" i="23"/>
  <c r="I1205" i="23"/>
  <c r="H1205" i="23"/>
  <c r="G1205" i="23"/>
  <c r="F1205" i="23"/>
  <c r="E1205" i="23"/>
  <c r="D1205" i="23"/>
  <c r="C1205" i="23"/>
  <c r="B1205" i="23"/>
  <c r="I1204" i="23"/>
  <c r="H1204" i="23"/>
  <c r="G1204" i="23"/>
  <c r="F1204" i="23"/>
  <c r="E1204" i="23"/>
  <c r="D1204" i="23"/>
  <c r="C1204" i="23"/>
  <c r="B1204" i="23"/>
  <c r="I1203" i="23"/>
  <c r="H1203" i="23"/>
  <c r="G1203" i="23"/>
  <c r="F1203" i="23"/>
  <c r="E1203" i="23"/>
  <c r="D1203" i="23"/>
  <c r="C1203" i="23"/>
  <c r="B1203" i="23"/>
  <c r="I1202" i="23"/>
  <c r="H1202" i="23"/>
  <c r="G1202" i="23"/>
  <c r="F1202" i="23"/>
  <c r="E1202" i="23"/>
  <c r="D1202" i="23"/>
  <c r="C1202" i="23"/>
  <c r="B1202" i="23"/>
  <c r="I1201" i="23"/>
  <c r="H1201" i="23"/>
  <c r="G1201" i="23"/>
  <c r="F1201" i="23"/>
  <c r="E1201" i="23"/>
  <c r="D1201" i="23"/>
  <c r="C1201" i="23"/>
  <c r="B1201" i="23"/>
  <c r="I1200" i="23"/>
  <c r="H1200" i="23"/>
  <c r="G1200" i="23"/>
  <c r="F1200" i="23"/>
  <c r="E1200" i="23"/>
  <c r="D1200" i="23"/>
  <c r="C1200" i="23"/>
  <c r="B1200" i="23"/>
  <c r="I1199" i="23"/>
  <c r="H1199" i="23"/>
  <c r="G1199" i="23"/>
  <c r="F1199" i="23"/>
  <c r="E1199" i="23"/>
  <c r="D1199" i="23"/>
  <c r="C1199" i="23"/>
  <c r="B1199" i="23"/>
  <c r="I1198" i="23"/>
  <c r="H1198" i="23"/>
  <c r="G1198" i="23"/>
  <c r="F1198" i="23"/>
  <c r="E1198" i="23"/>
  <c r="D1198" i="23"/>
  <c r="C1198" i="23"/>
  <c r="B1198" i="23"/>
  <c r="I1197" i="23"/>
  <c r="H1197" i="23"/>
  <c r="G1197" i="23"/>
  <c r="F1197" i="23"/>
  <c r="E1197" i="23"/>
  <c r="D1197" i="23"/>
  <c r="C1197" i="23"/>
  <c r="B1197" i="23"/>
  <c r="I1196" i="23"/>
  <c r="H1196" i="23"/>
  <c r="G1196" i="23"/>
  <c r="F1196" i="23"/>
  <c r="E1196" i="23"/>
  <c r="D1196" i="23"/>
  <c r="C1196" i="23"/>
  <c r="B1196" i="23"/>
  <c r="I1195" i="23"/>
  <c r="H1195" i="23"/>
  <c r="G1195" i="23"/>
  <c r="F1195" i="23"/>
  <c r="E1195" i="23"/>
  <c r="D1195" i="23"/>
  <c r="C1195" i="23"/>
  <c r="B1195" i="23"/>
  <c r="I1194" i="23"/>
  <c r="H1194" i="23"/>
  <c r="G1194" i="23"/>
  <c r="F1194" i="23"/>
  <c r="E1194" i="23"/>
  <c r="D1194" i="23"/>
  <c r="C1194" i="23"/>
  <c r="B1194" i="23"/>
  <c r="I1193" i="23"/>
  <c r="H1193" i="23"/>
  <c r="G1193" i="23"/>
  <c r="F1193" i="23"/>
  <c r="E1193" i="23"/>
  <c r="D1193" i="23"/>
  <c r="C1193" i="23"/>
  <c r="B1193" i="23"/>
  <c r="I1192" i="23"/>
  <c r="H1192" i="23"/>
  <c r="G1192" i="23"/>
  <c r="F1192" i="23"/>
  <c r="E1192" i="23"/>
  <c r="D1192" i="23"/>
  <c r="C1192" i="23"/>
  <c r="B1192" i="23"/>
  <c r="I1191" i="23"/>
  <c r="H1191" i="23"/>
  <c r="G1191" i="23"/>
  <c r="F1191" i="23"/>
  <c r="E1191" i="23"/>
  <c r="D1191" i="23"/>
  <c r="C1191" i="23"/>
  <c r="B1191" i="23"/>
  <c r="I1190" i="23"/>
  <c r="H1190" i="23"/>
  <c r="G1190" i="23"/>
  <c r="F1190" i="23"/>
  <c r="E1190" i="23"/>
  <c r="D1190" i="23"/>
  <c r="C1190" i="23"/>
  <c r="B1190" i="23"/>
  <c r="I1189" i="23"/>
  <c r="H1189" i="23"/>
  <c r="G1189" i="23"/>
  <c r="F1189" i="23"/>
  <c r="E1189" i="23"/>
  <c r="D1189" i="23"/>
  <c r="C1189" i="23"/>
  <c r="B1189" i="23"/>
  <c r="I1188" i="23"/>
  <c r="H1188" i="23"/>
  <c r="G1188" i="23"/>
  <c r="F1188" i="23"/>
  <c r="E1188" i="23"/>
  <c r="D1188" i="23"/>
  <c r="C1188" i="23"/>
  <c r="B1188" i="23"/>
  <c r="I1187" i="23"/>
  <c r="H1187" i="23"/>
  <c r="G1187" i="23"/>
  <c r="F1187" i="23"/>
  <c r="E1187" i="23"/>
  <c r="D1187" i="23"/>
  <c r="C1187" i="23"/>
  <c r="B1187" i="23"/>
  <c r="I1186" i="23"/>
  <c r="H1186" i="23"/>
  <c r="G1186" i="23"/>
  <c r="F1186" i="23"/>
  <c r="E1186" i="23"/>
  <c r="D1186" i="23"/>
  <c r="C1186" i="23"/>
  <c r="B1186" i="23"/>
  <c r="I1185" i="23"/>
  <c r="H1185" i="23"/>
  <c r="G1185" i="23"/>
  <c r="F1185" i="23"/>
  <c r="E1185" i="23"/>
  <c r="D1185" i="23"/>
  <c r="C1185" i="23"/>
  <c r="B1185" i="23"/>
  <c r="I1184" i="23"/>
  <c r="H1184" i="23"/>
  <c r="G1184" i="23"/>
  <c r="F1184" i="23"/>
  <c r="E1184" i="23"/>
  <c r="D1184" i="23"/>
  <c r="C1184" i="23"/>
  <c r="B1184" i="23"/>
  <c r="I1183" i="23"/>
  <c r="H1183" i="23"/>
  <c r="G1183" i="23"/>
  <c r="F1183" i="23"/>
  <c r="E1183" i="23"/>
  <c r="D1183" i="23"/>
  <c r="C1183" i="23"/>
  <c r="B1183" i="23"/>
  <c r="I1182" i="23"/>
  <c r="H1182" i="23"/>
  <c r="G1182" i="23"/>
  <c r="F1182" i="23"/>
  <c r="E1182" i="23"/>
  <c r="D1182" i="23"/>
  <c r="C1182" i="23"/>
  <c r="B1182" i="23"/>
  <c r="I1181" i="23"/>
  <c r="H1181" i="23"/>
  <c r="G1181" i="23"/>
  <c r="F1181" i="23"/>
  <c r="E1181" i="23"/>
  <c r="D1181" i="23"/>
  <c r="C1181" i="23"/>
  <c r="B1181" i="23"/>
  <c r="I1180" i="23"/>
  <c r="H1180" i="23"/>
  <c r="G1180" i="23"/>
  <c r="F1180" i="23"/>
  <c r="E1180" i="23"/>
  <c r="D1180" i="23"/>
  <c r="C1180" i="23"/>
  <c r="B1180" i="23"/>
  <c r="I1179" i="23"/>
  <c r="H1179" i="23"/>
  <c r="G1179" i="23"/>
  <c r="F1179" i="23"/>
  <c r="E1179" i="23"/>
  <c r="D1179" i="23"/>
  <c r="C1179" i="23"/>
  <c r="B1179" i="23"/>
  <c r="I1178" i="23"/>
  <c r="H1178" i="23"/>
  <c r="G1178" i="23"/>
  <c r="F1178" i="23"/>
  <c r="E1178" i="23"/>
  <c r="D1178" i="23"/>
  <c r="C1178" i="23"/>
  <c r="B1178" i="23"/>
  <c r="I1177" i="23"/>
  <c r="H1177" i="23"/>
  <c r="G1177" i="23"/>
  <c r="F1177" i="23"/>
  <c r="E1177" i="23"/>
  <c r="D1177" i="23"/>
  <c r="C1177" i="23"/>
  <c r="B1177" i="23"/>
  <c r="I1176" i="23"/>
  <c r="H1176" i="23"/>
  <c r="G1176" i="23"/>
  <c r="F1176" i="23"/>
  <c r="E1176" i="23"/>
  <c r="D1176" i="23"/>
  <c r="C1176" i="23"/>
  <c r="B1176" i="23"/>
  <c r="I1175" i="23"/>
  <c r="H1175" i="23"/>
  <c r="G1175" i="23"/>
  <c r="F1175" i="23"/>
  <c r="E1175" i="23"/>
  <c r="D1175" i="23"/>
  <c r="C1175" i="23"/>
  <c r="B1175" i="23"/>
  <c r="I1174" i="23"/>
  <c r="H1174" i="23"/>
  <c r="G1174" i="23"/>
  <c r="F1174" i="23"/>
  <c r="E1174" i="23"/>
  <c r="D1174" i="23"/>
  <c r="C1174" i="23"/>
  <c r="B1174" i="23"/>
  <c r="I1173" i="23"/>
  <c r="H1173" i="23"/>
  <c r="G1173" i="23"/>
  <c r="F1173" i="23"/>
  <c r="E1173" i="23"/>
  <c r="D1173" i="23"/>
  <c r="C1173" i="23"/>
  <c r="B1173" i="23"/>
  <c r="I1172" i="23"/>
  <c r="H1172" i="23"/>
  <c r="G1172" i="23"/>
  <c r="F1172" i="23"/>
  <c r="E1172" i="23"/>
  <c r="D1172" i="23"/>
  <c r="C1172" i="23"/>
  <c r="B1172" i="23"/>
  <c r="I1171" i="23"/>
  <c r="H1171" i="23"/>
  <c r="G1171" i="23"/>
  <c r="F1171" i="23"/>
  <c r="E1171" i="23"/>
  <c r="D1171" i="23"/>
  <c r="C1171" i="23"/>
  <c r="B1171" i="23"/>
  <c r="I1170" i="23"/>
  <c r="H1170" i="23"/>
  <c r="G1170" i="23"/>
  <c r="F1170" i="23"/>
  <c r="E1170" i="23"/>
  <c r="D1170" i="23"/>
  <c r="C1170" i="23"/>
  <c r="B1170" i="23"/>
  <c r="I1169" i="23"/>
  <c r="H1169" i="23"/>
  <c r="G1169" i="23"/>
  <c r="F1169" i="23"/>
  <c r="E1169" i="23"/>
  <c r="D1169" i="23"/>
  <c r="C1169" i="23"/>
  <c r="B1169" i="23"/>
  <c r="I1168" i="23"/>
  <c r="H1168" i="23"/>
  <c r="G1168" i="23"/>
  <c r="F1168" i="23"/>
  <c r="E1168" i="23"/>
  <c r="D1168" i="23"/>
  <c r="C1168" i="23"/>
  <c r="B1168" i="23"/>
  <c r="I1167" i="23"/>
  <c r="H1167" i="23"/>
  <c r="G1167" i="23"/>
  <c r="F1167" i="23"/>
  <c r="E1167" i="23"/>
  <c r="D1167" i="23"/>
  <c r="C1167" i="23"/>
  <c r="B1167" i="23"/>
  <c r="I1166" i="23"/>
  <c r="H1166" i="23"/>
  <c r="G1166" i="23"/>
  <c r="F1166" i="23"/>
  <c r="E1166" i="23"/>
  <c r="D1166" i="23"/>
  <c r="C1166" i="23"/>
  <c r="B1166" i="23"/>
  <c r="I1165" i="23"/>
  <c r="H1165" i="23"/>
  <c r="G1165" i="23"/>
  <c r="F1165" i="23"/>
  <c r="E1165" i="23"/>
  <c r="D1165" i="23"/>
  <c r="C1165" i="23"/>
  <c r="B1165" i="23"/>
  <c r="I1164" i="23"/>
  <c r="H1164" i="23"/>
  <c r="G1164" i="23"/>
  <c r="F1164" i="23"/>
  <c r="E1164" i="23"/>
  <c r="D1164" i="23"/>
  <c r="C1164" i="23"/>
  <c r="B1164" i="23"/>
  <c r="I1163" i="23"/>
  <c r="H1163" i="23"/>
  <c r="G1163" i="23"/>
  <c r="F1163" i="23"/>
  <c r="E1163" i="23"/>
  <c r="D1163" i="23"/>
  <c r="C1163" i="23"/>
  <c r="B1163" i="23"/>
  <c r="I1162" i="23"/>
  <c r="H1162" i="23"/>
  <c r="G1162" i="23"/>
  <c r="F1162" i="23"/>
  <c r="E1162" i="23"/>
  <c r="D1162" i="23"/>
  <c r="C1162" i="23"/>
  <c r="B1162" i="23"/>
  <c r="I1161" i="23"/>
  <c r="H1161" i="23"/>
  <c r="G1161" i="23"/>
  <c r="F1161" i="23"/>
  <c r="E1161" i="23"/>
  <c r="D1161" i="23"/>
  <c r="C1161" i="23"/>
  <c r="B1161" i="23"/>
  <c r="I1160" i="23"/>
  <c r="H1160" i="23"/>
  <c r="G1160" i="23"/>
  <c r="F1160" i="23"/>
  <c r="E1160" i="23"/>
  <c r="D1160" i="23"/>
  <c r="C1160" i="23"/>
  <c r="B1160" i="23"/>
  <c r="I1159" i="23"/>
  <c r="H1159" i="23"/>
  <c r="G1159" i="23"/>
  <c r="F1159" i="23"/>
  <c r="E1159" i="23"/>
  <c r="D1159" i="23"/>
  <c r="C1159" i="23"/>
  <c r="B1159" i="23"/>
  <c r="I1158" i="23"/>
  <c r="H1158" i="23"/>
  <c r="G1158" i="23"/>
  <c r="F1158" i="23"/>
  <c r="E1158" i="23"/>
  <c r="D1158" i="23"/>
  <c r="C1158" i="23"/>
  <c r="B1158" i="23"/>
  <c r="I1157" i="23"/>
  <c r="H1157" i="23"/>
  <c r="G1157" i="23"/>
  <c r="F1157" i="23"/>
  <c r="E1157" i="23"/>
  <c r="D1157" i="23"/>
  <c r="C1157" i="23"/>
  <c r="B1157" i="23"/>
  <c r="I1156" i="23"/>
  <c r="H1156" i="23"/>
  <c r="G1156" i="23"/>
  <c r="F1156" i="23"/>
  <c r="E1156" i="23"/>
  <c r="D1156" i="23"/>
  <c r="C1156" i="23"/>
  <c r="B1156" i="23"/>
  <c r="I1155" i="23"/>
  <c r="H1155" i="23"/>
  <c r="G1155" i="23"/>
  <c r="F1155" i="23"/>
  <c r="E1155" i="23"/>
  <c r="D1155" i="23"/>
  <c r="C1155" i="23"/>
  <c r="B1155" i="23"/>
  <c r="I1154" i="23"/>
  <c r="H1154" i="23"/>
  <c r="G1154" i="23"/>
  <c r="F1154" i="23"/>
  <c r="E1154" i="23"/>
  <c r="D1154" i="23"/>
  <c r="C1154" i="23"/>
  <c r="B1154" i="23"/>
  <c r="I1153" i="23"/>
  <c r="H1153" i="23"/>
  <c r="G1153" i="23"/>
  <c r="F1153" i="23"/>
  <c r="E1153" i="23"/>
  <c r="D1153" i="23"/>
  <c r="C1153" i="23"/>
  <c r="B1153" i="23"/>
  <c r="I1152" i="23"/>
  <c r="H1152" i="23"/>
  <c r="G1152" i="23"/>
  <c r="F1152" i="23"/>
  <c r="E1152" i="23"/>
  <c r="D1152" i="23"/>
  <c r="C1152" i="23"/>
  <c r="B1152" i="23"/>
  <c r="I1151" i="23"/>
  <c r="H1151" i="23"/>
  <c r="G1151" i="23"/>
  <c r="F1151" i="23"/>
  <c r="E1151" i="23"/>
  <c r="D1151" i="23"/>
  <c r="C1151" i="23"/>
  <c r="B1151" i="23"/>
  <c r="I1150" i="23"/>
  <c r="H1150" i="23"/>
  <c r="G1150" i="23"/>
  <c r="F1150" i="23"/>
  <c r="E1150" i="23"/>
  <c r="D1150" i="23"/>
  <c r="C1150" i="23"/>
  <c r="B1150" i="23"/>
  <c r="I1149" i="23"/>
  <c r="H1149" i="23"/>
  <c r="G1149" i="23"/>
  <c r="F1149" i="23"/>
  <c r="E1149" i="23"/>
  <c r="D1149" i="23"/>
  <c r="C1149" i="23"/>
  <c r="B1149" i="23"/>
  <c r="I1148" i="23"/>
  <c r="H1148" i="23"/>
  <c r="G1148" i="23"/>
  <c r="F1148" i="23"/>
  <c r="E1148" i="23"/>
  <c r="D1148" i="23"/>
  <c r="C1148" i="23"/>
  <c r="B1148" i="23"/>
  <c r="I1147" i="23"/>
  <c r="H1147" i="23"/>
  <c r="G1147" i="23"/>
  <c r="F1147" i="23"/>
  <c r="E1147" i="23"/>
  <c r="D1147" i="23"/>
  <c r="C1147" i="23"/>
  <c r="B1147" i="23"/>
  <c r="I1146" i="23"/>
  <c r="H1146" i="23"/>
  <c r="G1146" i="23"/>
  <c r="F1146" i="23"/>
  <c r="E1146" i="23"/>
  <c r="D1146" i="23"/>
  <c r="C1146" i="23"/>
  <c r="B1146" i="23"/>
  <c r="I1145" i="23"/>
  <c r="H1145" i="23"/>
  <c r="G1145" i="23"/>
  <c r="F1145" i="23"/>
  <c r="E1145" i="23"/>
  <c r="D1145" i="23"/>
  <c r="C1145" i="23"/>
  <c r="B1145" i="23"/>
  <c r="I1144" i="23"/>
  <c r="H1144" i="23"/>
  <c r="G1144" i="23"/>
  <c r="F1144" i="23"/>
  <c r="E1144" i="23"/>
  <c r="D1144" i="23"/>
  <c r="C1144" i="23"/>
  <c r="B1144" i="23"/>
  <c r="I1143" i="23"/>
  <c r="H1143" i="23"/>
  <c r="G1143" i="23"/>
  <c r="F1143" i="23"/>
  <c r="E1143" i="23"/>
  <c r="D1143" i="23"/>
  <c r="C1143" i="23"/>
  <c r="B1143" i="23"/>
  <c r="I1142" i="23"/>
  <c r="H1142" i="23"/>
  <c r="G1142" i="23"/>
  <c r="F1142" i="23"/>
  <c r="E1142" i="23"/>
  <c r="D1142" i="23"/>
  <c r="C1142" i="23"/>
  <c r="B1142" i="23"/>
  <c r="I1141" i="23"/>
  <c r="H1141" i="23"/>
  <c r="G1141" i="23"/>
  <c r="F1141" i="23"/>
  <c r="E1141" i="23"/>
  <c r="D1141" i="23"/>
  <c r="C1141" i="23"/>
  <c r="B1141" i="23"/>
  <c r="I1140" i="23"/>
  <c r="H1140" i="23"/>
  <c r="G1140" i="23"/>
  <c r="F1140" i="23"/>
  <c r="E1140" i="23"/>
  <c r="D1140" i="23"/>
  <c r="C1140" i="23"/>
  <c r="B1140" i="23"/>
  <c r="I1139" i="23"/>
  <c r="H1139" i="23"/>
  <c r="G1139" i="23"/>
  <c r="F1139" i="23"/>
  <c r="E1139" i="23"/>
  <c r="D1139" i="23"/>
  <c r="C1139" i="23"/>
  <c r="B1139" i="23"/>
  <c r="I1138" i="23"/>
  <c r="H1138" i="23"/>
  <c r="G1138" i="23"/>
  <c r="F1138" i="23"/>
  <c r="E1138" i="23"/>
  <c r="D1138" i="23"/>
  <c r="C1138" i="23"/>
  <c r="B1138" i="23"/>
  <c r="I1137" i="23"/>
  <c r="H1137" i="23"/>
  <c r="G1137" i="23"/>
  <c r="F1137" i="23"/>
  <c r="E1137" i="23"/>
  <c r="D1137" i="23"/>
  <c r="C1137" i="23"/>
  <c r="B1137" i="23"/>
  <c r="I1136" i="23"/>
  <c r="H1136" i="23"/>
  <c r="G1136" i="23"/>
  <c r="F1136" i="23"/>
  <c r="E1136" i="23"/>
  <c r="D1136" i="23"/>
  <c r="C1136" i="23"/>
  <c r="B1136" i="23"/>
  <c r="I1135" i="23"/>
  <c r="H1135" i="23"/>
  <c r="G1135" i="23"/>
  <c r="F1135" i="23"/>
  <c r="E1135" i="23"/>
  <c r="D1135" i="23"/>
  <c r="C1135" i="23"/>
  <c r="B1135" i="23"/>
  <c r="I1134" i="23"/>
  <c r="H1134" i="23"/>
  <c r="G1134" i="23"/>
  <c r="F1134" i="23"/>
  <c r="E1134" i="23"/>
  <c r="D1134" i="23"/>
  <c r="C1134" i="23"/>
  <c r="B1134" i="23"/>
  <c r="I1133" i="23"/>
  <c r="H1133" i="23"/>
  <c r="G1133" i="23"/>
  <c r="F1133" i="23"/>
  <c r="E1133" i="23"/>
  <c r="D1133" i="23"/>
  <c r="C1133" i="23"/>
  <c r="B1133" i="23"/>
  <c r="I1132" i="23"/>
  <c r="H1132" i="23"/>
  <c r="G1132" i="23"/>
  <c r="F1132" i="23"/>
  <c r="E1132" i="23"/>
  <c r="D1132" i="23"/>
  <c r="C1132" i="23"/>
  <c r="B1132" i="23"/>
  <c r="I1131" i="23"/>
  <c r="H1131" i="23"/>
  <c r="G1131" i="23"/>
  <c r="F1131" i="23"/>
  <c r="E1131" i="23"/>
  <c r="D1131" i="23"/>
  <c r="C1131" i="23"/>
  <c r="B1131" i="23"/>
  <c r="I1130" i="23"/>
  <c r="H1130" i="23"/>
  <c r="G1130" i="23"/>
  <c r="F1130" i="23"/>
  <c r="E1130" i="23"/>
  <c r="D1130" i="23"/>
  <c r="C1130" i="23"/>
  <c r="B1130" i="23"/>
  <c r="I1129" i="23"/>
  <c r="H1129" i="23"/>
  <c r="G1129" i="23"/>
  <c r="F1129" i="23"/>
  <c r="E1129" i="23"/>
  <c r="D1129" i="23"/>
  <c r="C1129" i="23"/>
  <c r="B1129" i="23"/>
  <c r="I1128" i="23"/>
  <c r="H1128" i="23"/>
  <c r="G1128" i="23"/>
  <c r="F1128" i="23"/>
  <c r="E1128" i="23"/>
  <c r="D1128" i="23"/>
  <c r="C1128" i="23"/>
  <c r="B1128" i="23"/>
  <c r="I1127" i="23"/>
  <c r="H1127" i="23"/>
  <c r="G1127" i="23"/>
  <c r="F1127" i="23"/>
  <c r="E1127" i="23"/>
  <c r="D1127" i="23"/>
  <c r="C1127" i="23"/>
  <c r="B1127" i="23"/>
  <c r="I1126" i="23"/>
  <c r="H1126" i="23"/>
  <c r="G1126" i="23"/>
  <c r="F1126" i="23"/>
  <c r="E1126" i="23"/>
  <c r="D1126" i="23"/>
  <c r="C1126" i="23"/>
  <c r="B1126" i="23"/>
  <c r="I1125" i="23"/>
  <c r="H1125" i="23"/>
  <c r="G1125" i="23"/>
  <c r="F1125" i="23"/>
  <c r="E1125" i="23"/>
  <c r="D1125" i="23"/>
  <c r="C1125" i="23"/>
  <c r="B1125" i="23"/>
  <c r="I1124" i="23"/>
  <c r="H1124" i="23"/>
  <c r="G1124" i="23"/>
  <c r="F1124" i="23"/>
  <c r="E1124" i="23"/>
  <c r="D1124" i="23"/>
  <c r="C1124" i="23"/>
  <c r="B1124" i="23"/>
  <c r="I1123" i="23"/>
  <c r="H1123" i="23"/>
  <c r="G1123" i="23"/>
  <c r="F1123" i="23"/>
  <c r="E1123" i="23"/>
  <c r="D1123" i="23"/>
  <c r="C1123" i="23"/>
  <c r="B1123" i="23"/>
  <c r="I1122" i="23"/>
  <c r="H1122" i="23"/>
  <c r="G1122" i="23"/>
  <c r="F1122" i="23"/>
  <c r="E1122" i="23"/>
  <c r="D1122" i="23"/>
  <c r="C1122" i="23"/>
  <c r="B1122" i="23"/>
  <c r="I1121" i="23"/>
  <c r="H1121" i="23"/>
  <c r="G1121" i="23"/>
  <c r="F1121" i="23"/>
  <c r="E1121" i="23"/>
  <c r="D1121" i="23"/>
  <c r="C1121" i="23"/>
  <c r="B1121" i="23"/>
  <c r="I1120" i="23"/>
  <c r="H1120" i="23"/>
  <c r="G1120" i="23"/>
  <c r="F1120" i="23"/>
  <c r="E1120" i="23"/>
  <c r="D1120" i="23"/>
  <c r="C1120" i="23"/>
  <c r="B1120" i="23"/>
  <c r="I1119" i="23"/>
  <c r="H1119" i="23"/>
  <c r="G1119" i="23"/>
  <c r="F1119" i="23"/>
  <c r="E1119" i="23"/>
  <c r="D1119" i="23"/>
  <c r="C1119" i="23"/>
  <c r="B1119" i="23"/>
  <c r="I1118" i="23"/>
  <c r="H1118" i="23"/>
  <c r="G1118" i="23"/>
  <c r="F1118" i="23"/>
  <c r="E1118" i="23"/>
  <c r="D1118" i="23"/>
  <c r="C1118" i="23"/>
  <c r="B1118" i="23"/>
  <c r="I1117" i="23"/>
  <c r="H1117" i="23"/>
  <c r="G1117" i="23"/>
  <c r="F1117" i="23"/>
  <c r="E1117" i="23"/>
  <c r="D1117" i="23"/>
  <c r="C1117" i="23"/>
  <c r="B1117" i="23"/>
  <c r="I1116" i="23"/>
  <c r="H1116" i="23"/>
  <c r="G1116" i="23"/>
  <c r="F1116" i="23"/>
  <c r="E1116" i="23"/>
  <c r="D1116" i="23"/>
  <c r="C1116" i="23"/>
  <c r="B1116" i="23"/>
  <c r="I1115" i="23"/>
  <c r="H1115" i="23"/>
  <c r="G1115" i="23"/>
  <c r="F1115" i="23"/>
  <c r="E1115" i="23"/>
  <c r="D1115" i="23"/>
  <c r="C1115" i="23"/>
  <c r="B1115" i="23"/>
  <c r="I1114" i="23"/>
  <c r="H1114" i="23"/>
  <c r="G1114" i="23"/>
  <c r="F1114" i="23"/>
  <c r="E1114" i="23"/>
  <c r="D1114" i="23"/>
  <c r="C1114" i="23"/>
  <c r="B1114" i="23"/>
  <c r="I1113" i="23"/>
  <c r="H1113" i="23"/>
  <c r="G1113" i="23"/>
  <c r="F1113" i="23"/>
  <c r="E1113" i="23"/>
  <c r="D1113" i="23"/>
  <c r="C1113" i="23"/>
  <c r="B1113" i="23"/>
  <c r="I1112" i="23"/>
  <c r="H1112" i="23"/>
  <c r="G1112" i="23"/>
  <c r="F1112" i="23"/>
  <c r="E1112" i="23"/>
  <c r="D1112" i="23"/>
  <c r="C1112" i="23"/>
  <c r="B1112" i="23"/>
  <c r="I1111" i="23"/>
  <c r="H1111" i="23"/>
  <c r="G1111" i="23"/>
  <c r="F1111" i="23"/>
  <c r="E1111" i="23"/>
  <c r="D1111" i="23"/>
  <c r="C1111" i="23"/>
  <c r="B1111" i="23"/>
  <c r="I1110" i="23"/>
  <c r="H1110" i="23"/>
  <c r="G1110" i="23"/>
  <c r="F1110" i="23"/>
  <c r="E1110" i="23"/>
  <c r="D1110" i="23"/>
  <c r="C1110" i="23"/>
  <c r="B1110" i="23"/>
  <c r="I1109" i="23"/>
  <c r="H1109" i="23"/>
  <c r="G1109" i="23"/>
  <c r="F1109" i="23"/>
  <c r="E1109" i="23"/>
  <c r="D1109" i="23"/>
  <c r="C1109" i="23"/>
  <c r="B1109" i="23"/>
  <c r="I1108" i="23"/>
  <c r="H1108" i="23"/>
  <c r="G1108" i="23"/>
  <c r="F1108" i="23"/>
  <c r="E1108" i="23"/>
  <c r="D1108" i="23"/>
  <c r="C1108" i="23"/>
  <c r="B1108" i="23"/>
  <c r="I1107" i="23"/>
  <c r="H1107" i="23"/>
  <c r="G1107" i="23"/>
  <c r="F1107" i="23"/>
  <c r="E1107" i="23"/>
  <c r="D1107" i="23"/>
  <c r="C1107" i="23"/>
  <c r="B1107" i="23"/>
  <c r="I1106" i="23"/>
  <c r="H1106" i="23"/>
  <c r="G1106" i="23"/>
  <c r="F1106" i="23"/>
  <c r="E1106" i="23"/>
  <c r="D1106" i="23"/>
  <c r="C1106" i="23"/>
  <c r="B1106" i="23"/>
  <c r="I1105" i="23"/>
  <c r="H1105" i="23"/>
  <c r="G1105" i="23"/>
  <c r="F1105" i="23"/>
  <c r="E1105" i="23"/>
  <c r="D1105" i="23"/>
  <c r="C1105" i="23"/>
  <c r="B1105" i="23"/>
  <c r="I1104" i="23"/>
  <c r="H1104" i="23"/>
  <c r="G1104" i="23"/>
  <c r="F1104" i="23"/>
  <c r="E1104" i="23"/>
  <c r="D1104" i="23"/>
  <c r="C1104" i="23"/>
  <c r="B1104" i="23"/>
  <c r="I1103" i="23"/>
  <c r="H1103" i="23"/>
  <c r="G1103" i="23"/>
  <c r="F1103" i="23"/>
  <c r="E1103" i="23"/>
  <c r="D1103" i="23"/>
  <c r="C1103" i="23"/>
  <c r="B1103" i="23"/>
  <c r="I1102" i="23"/>
  <c r="H1102" i="23"/>
  <c r="G1102" i="23"/>
  <c r="F1102" i="23"/>
  <c r="E1102" i="23"/>
  <c r="D1102" i="23"/>
  <c r="C1102" i="23"/>
  <c r="B1102" i="23"/>
  <c r="I1101" i="23"/>
  <c r="H1101" i="23"/>
  <c r="G1101" i="23"/>
  <c r="F1101" i="23"/>
  <c r="E1101" i="23"/>
  <c r="D1101" i="23"/>
  <c r="C1101" i="23"/>
  <c r="B1101" i="23"/>
  <c r="I1100" i="23"/>
  <c r="H1100" i="23"/>
  <c r="G1100" i="23"/>
  <c r="F1100" i="23"/>
  <c r="E1100" i="23"/>
  <c r="D1100" i="23"/>
  <c r="C1100" i="23"/>
  <c r="B1100" i="23"/>
  <c r="I1099" i="23"/>
  <c r="H1099" i="23"/>
  <c r="G1099" i="23"/>
  <c r="F1099" i="23"/>
  <c r="E1099" i="23"/>
  <c r="D1099" i="23"/>
  <c r="C1099" i="23"/>
  <c r="B1099" i="23"/>
  <c r="I1098" i="23"/>
  <c r="H1098" i="23"/>
  <c r="G1098" i="23"/>
  <c r="F1098" i="23"/>
  <c r="E1098" i="23"/>
  <c r="D1098" i="23"/>
  <c r="C1098" i="23"/>
  <c r="B1098" i="23"/>
  <c r="I1097" i="23"/>
  <c r="H1097" i="23"/>
  <c r="G1097" i="23"/>
  <c r="F1097" i="23"/>
  <c r="E1097" i="23"/>
  <c r="D1097" i="23"/>
  <c r="C1097" i="23"/>
  <c r="B1097" i="23"/>
  <c r="I1096" i="23"/>
  <c r="H1096" i="23"/>
  <c r="G1096" i="23"/>
  <c r="F1096" i="23"/>
  <c r="E1096" i="23"/>
  <c r="D1096" i="23"/>
  <c r="C1096" i="23"/>
  <c r="B1096" i="23"/>
  <c r="I1095" i="23"/>
  <c r="H1095" i="23"/>
  <c r="G1095" i="23"/>
  <c r="F1095" i="23"/>
  <c r="E1095" i="23"/>
  <c r="D1095" i="23"/>
  <c r="C1095" i="23"/>
  <c r="B1095" i="23"/>
  <c r="I1094" i="23"/>
  <c r="H1094" i="23"/>
  <c r="G1094" i="23"/>
  <c r="F1094" i="23"/>
  <c r="E1094" i="23"/>
  <c r="D1094" i="23"/>
  <c r="C1094" i="23"/>
  <c r="B1094" i="23"/>
  <c r="I1093" i="23"/>
  <c r="H1093" i="23"/>
  <c r="G1093" i="23"/>
  <c r="F1093" i="23"/>
  <c r="E1093" i="23"/>
  <c r="D1093" i="23"/>
  <c r="C1093" i="23"/>
  <c r="B1093" i="23"/>
  <c r="I1092" i="23"/>
  <c r="H1092" i="23"/>
  <c r="G1092" i="23"/>
  <c r="F1092" i="23"/>
  <c r="E1092" i="23"/>
  <c r="D1092" i="23"/>
  <c r="C1092" i="23"/>
  <c r="B1092" i="23"/>
  <c r="I1091" i="23"/>
  <c r="H1091" i="23"/>
  <c r="G1091" i="23"/>
  <c r="F1091" i="23"/>
  <c r="E1091" i="23"/>
  <c r="D1091" i="23"/>
  <c r="C1091" i="23"/>
  <c r="B1091" i="23"/>
  <c r="I1090" i="23"/>
  <c r="H1090" i="23"/>
  <c r="G1090" i="23"/>
  <c r="F1090" i="23"/>
  <c r="E1090" i="23"/>
  <c r="D1090" i="23"/>
  <c r="C1090" i="23"/>
  <c r="B1090" i="23"/>
  <c r="I1089" i="23"/>
  <c r="H1089" i="23"/>
  <c r="G1089" i="23"/>
  <c r="F1089" i="23"/>
  <c r="E1089" i="23"/>
  <c r="D1089" i="23"/>
  <c r="C1089" i="23"/>
  <c r="B1089" i="23"/>
  <c r="I1088" i="23"/>
  <c r="H1088" i="23"/>
  <c r="G1088" i="23"/>
  <c r="F1088" i="23"/>
  <c r="E1088" i="23"/>
  <c r="D1088" i="23"/>
  <c r="C1088" i="23"/>
  <c r="B1088" i="23"/>
  <c r="I1087" i="23"/>
  <c r="H1087" i="23"/>
  <c r="G1087" i="23"/>
  <c r="F1087" i="23"/>
  <c r="E1087" i="23"/>
  <c r="D1087" i="23"/>
  <c r="C1087" i="23"/>
  <c r="B1087" i="23"/>
  <c r="I1086" i="23"/>
  <c r="H1086" i="23"/>
  <c r="G1086" i="23"/>
  <c r="F1086" i="23"/>
  <c r="E1086" i="23"/>
  <c r="D1086" i="23"/>
  <c r="C1086" i="23"/>
  <c r="B1086" i="23"/>
  <c r="I1085" i="23"/>
  <c r="H1085" i="23"/>
  <c r="G1085" i="23"/>
  <c r="F1085" i="23"/>
  <c r="E1085" i="23"/>
  <c r="D1085" i="23"/>
  <c r="C1085" i="23"/>
  <c r="B1085" i="23"/>
  <c r="I1084" i="23"/>
  <c r="H1084" i="23"/>
  <c r="G1084" i="23"/>
  <c r="F1084" i="23"/>
  <c r="E1084" i="23"/>
  <c r="D1084" i="23"/>
  <c r="C1084" i="23"/>
  <c r="B1084" i="23"/>
  <c r="I1083" i="23"/>
  <c r="H1083" i="23"/>
  <c r="G1083" i="23"/>
  <c r="F1083" i="23"/>
  <c r="E1083" i="23"/>
  <c r="D1083" i="23"/>
  <c r="C1083" i="23"/>
  <c r="B1083" i="23"/>
  <c r="I1082" i="23"/>
  <c r="H1082" i="23"/>
  <c r="G1082" i="23"/>
  <c r="F1082" i="23"/>
  <c r="E1082" i="23"/>
  <c r="D1082" i="23"/>
  <c r="C1082" i="23"/>
  <c r="B1082" i="23"/>
  <c r="I1081" i="23"/>
  <c r="H1081" i="23"/>
  <c r="G1081" i="23"/>
  <c r="F1081" i="23"/>
  <c r="E1081" i="23"/>
  <c r="D1081" i="23"/>
  <c r="C1081" i="23"/>
  <c r="B1081" i="23"/>
  <c r="I1080" i="23"/>
  <c r="H1080" i="23"/>
  <c r="G1080" i="23"/>
  <c r="F1080" i="23"/>
  <c r="E1080" i="23"/>
  <c r="D1080" i="23"/>
  <c r="C1080" i="23"/>
  <c r="B1080" i="23"/>
  <c r="I1079" i="23"/>
  <c r="H1079" i="23"/>
  <c r="G1079" i="23"/>
  <c r="F1079" i="23"/>
  <c r="E1079" i="23"/>
  <c r="D1079" i="23"/>
  <c r="C1079" i="23"/>
  <c r="B1079" i="23"/>
  <c r="I1078" i="23"/>
  <c r="H1078" i="23"/>
  <c r="G1078" i="23"/>
  <c r="F1078" i="23"/>
  <c r="E1078" i="23"/>
  <c r="D1078" i="23"/>
  <c r="C1078" i="23"/>
  <c r="B1078" i="23"/>
  <c r="I1077" i="23"/>
  <c r="H1077" i="23"/>
  <c r="G1077" i="23"/>
  <c r="F1077" i="23"/>
  <c r="E1077" i="23"/>
  <c r="D1077" i="23"/>
  <c r="C1077" i="23"/>
  <c r="B1077" i="23"/>
  <c r="I1076" i="23"/>
  <c r="H1076" i="23"/>
  <c r="G1076" i="23"/>
  <c r="F1076" i="23"/>
  <c r="E1076" i="23"/>
  <c r="D1076" i="23"/>
  <c r="C1076" i="23"/>
  <c r="B1076" i="23"/>
  <c r="I1075" i="23"/>
  <c r="H1075" i="23"/>
  <c r="G1075" i="23"/>
  <c r="F1075" i="23"/>
  <c r="E1075" i="23"/>
  <c r="D1075" i="23"/>
  <c r="C1075" i="23"/>
  <c r="B1075" i="23"/>
  <c r="I1074" i="23"/>
  <c r="H1074" i="23"/>
  <c r="G1074" i="23"/>
  <c r="F1074" i="23"/>
  <c r="E1074" i="23"/>
  <c r="D1074" i="23"/>
  <c r="C1074" i="23"/>
  <c r="B1074" i="23"/>
  <c r="I1073" i="23"/>
  <c r="H1073" i="23"/>
  <c r="G1073" i="23"/>
  <c r="F1073" i="23"/>
  <c r="E1073" i="23"/>
  <c r="D1073" i="23"/>
  <c r="C1073" i="23"/>
  <c r="B1073" i="23"/>
  <c r="I1072" i="23"/>
  <c r="H1072" i="23"/>
  <c r="G1072" i="23"/>
  <c r="F1072" i="23"/>
  <c r="E1072" i="23"/>
  <c r="D1072" i="23"/>
  <c r="C1072" i="23"/>
  <c r="B1072" i="23"/>
  <c r="I1071" i="23"/>
  <c r="H1071" i="23"/>
  <c r="G1071" i="23"/>
  <c r="F1071" i="23"/>
  <c r="E1071" i="23"/>
  <c r="D1071" i="23"/>
  <c r="C1071" i="23"/>
  <c r="B1071" i="23"/>
  <c r="I1070" i="23"/>
  <c r="H1070" i="23"/>
  <c r="G1070" i="23"/>
  <c r="F1070" i="23"/>
  <c r="E1070" i="23"/>
  <c r="D1070" i="23"/>
  <c r="C1070" i="23"/>
  <c r="B1070" i="23"/>
  <c r="I1069" i="23"/>
  <c r="H1069" i="23"/>
  <c r="G1069" i="23"/>
  <c r="F1069" i="23"/>
  <c r="E1069" i="23"/>
  <c r="D1069" i="23"/>
  <c r="C1069" i="23"/>
  <c r="B1069" i="23"/>
  <c r="I1068" i="23"/>
  <c r="H1068" i="23"/>
  <c r="G1068" i="23"/>
  <c r="F1068" i="23"/>
  <c r="E1068" i="23"/>
  <c r="D1068" i="23"/>
  <c r="C1068" i="23"/>
  <c r="B1068" i="23"/>
  <c r="I1067" i="23"/>
  <c r="H1067" i="23"/>
  <c r="G1067" i="23"/>
  <c r="F1067" i="23"/>
  <c r="E1067" i="23"/>
  <c r="D1067" i="23"/>
  <c r="C1067" i="23"/>
  <c r="B1067" i="23"/>
  <c r="I1066" i="23"/>
  <c r="H1066" i="23"/>
  <c r="G1066" i="23"/>
  <c r="F1066" i="23"/>
  <c r="E1066" i="23"/>
  <c r="D1066" i="23"/>
  <c r="C1066" i="23"/>
  <c r="B1066" i="23"/>
  <c r="I1065" i="23"/>
  <c r="H1065" i="23"/>
  <c r="G1065" i="23"/>
  <c r="F1065" i="23"/>
  <c r="E1065" i="23"/>
  <c r="D1065" i="23"/>
  <c r="C1065" i="23"/>
  <c r="B1065" i="23"/>
  <c r="I1064" i="23"/>
  <c r="H1064" i="23"/>
  <c r="G1064" i="23"/>
  <c r="F1064" i="23"/>
  <c r="E1064" i="23"/>
  <c r="D1064" i="23"/>
  <c r="C1064" i="23"/>
  <c r="B1064" i="23"/>
  <c r="I1063" i="23"/>
  <c r="H1063" i="23"/>
  <c r="G1063" i="23"/>
  <c r="F1063" i="23"/>
  <c r="E1063" i="23"/>
  <c r="D1063" i="23"/>
  <c r="C1063" i="23"/>
  <c r="B1063" i="23"/>
  <c r="I1062" i="23"/>
  <c r="H1062" i="23"/>
  <c r="G1062" i="23"/>
  <c r="F1062" i="23"/>
  <c r="E1062" i="23"/>
  <c r="D1062" i="23"/>
  <c r="C1062" i="23"/>
  <c r="B1062" i="23"/>
  <c r="I1061" i="23"/>
  <c r="H1061" i="23"/>
  <c r="G1061" i="23"/>
  <c r="F1061" i="23"/>
  <c r="E1061" i="23"/>
  <c r="D1061" i="23"/>
  <c r="C1061" i="23"/>
  <c r="B1061" i="23"/>
  <c r="I1060" i="23"/>
  <c r="H1060" i="23"/>
  <c r="G1060" i="23"/>
  <c r="F1060" i="23"/>
  <c r="E1060" i="23"/>
  <c r="D1060" i="23"/>
  <c r="C1060" i="23"/>
  <c r="B1060" i="23"/>
  <c r="I1059" i="23"/>
  <c r="H1059" i="23"/>
  <c r="G1059" i="23"/>
  <c r="F1059" i="23"/>
  <c r="E1059" i="23"/>
  <c r="D1059" i="23"/>
  <c r="C1059" i="23"/>
  <c r="B1059" i="23"/>
  <c r="I1058" i="23"/>
  <c r="H1058" i="23"/>
  <c r="G1058" i="23"/>
  <c r="F1058" i="23"/>
  <c r="E1058" i="23"/>
  <c r="D1058" i="23"/>
  <c r="C1058" i="23"/>
  <c r="B1058" i="23"/>
  <c r="I1057" i="23"/>
  <c r="H1057" i="23"/>
  <c r="G1057" i="23"/>
  <c r="F1057" i="23"/>
  <c r="E1057" i="23"/>
  <c r="D1057" i="23"/>
  <c r="C1057" i="23"/>
  <c r="B1057" i="23"/>
  <c r="I1056" i="23"/>
  <c r="H1056" i="23"/>
  <c r="G1056" i="23"/>
  <c r="F1056" i="23"/>
  <c r="E1056" i="23"/>
  <c r="D1056" i="23"/>
  <c r="C1056" i="23"/>
  <c r="B1056" i="23"/>
  <c r="I1055" i="23"/>
  <c r="H1055" i="23"/>
  <c r="G1055" i="23"/>
  <c r="F1055" i="23"/>
  <c r="E1055" i="23"/>
  <c r="D1055" i="23"/>
  <c r="C1055" i="23"/>
  <c r="B1055" i="23"/>
  <c r="I1054" i="23"/>
  <c r="H1054" i="23"/>
  <c r="G1054" i="23"/>
  <c r="F1054" i="23"/>
  <c r="E1054" i="23"/>
  <c r="D1054" i="23"/>
  <c r="C1054" i="23"/>
  <c r="B1054" i="23"/>
  <c r="I1053" i="23"/>
  <c r="H1053" i="23"/>
  <c r="G1053" i="23"/>
  <c r="F1053" i="23"/>
  <c r="E1053" i="23"/>
  <c r="D1053" i="23"/>
  <c r="C1053" i="23"/>
  <c r="B1053" i="23"/>
  <c r="I1052" i="23"/>
  <c r="H1052" i="23"/>
  <c r="G1052" i="23"/>
  <c r="F1052" i="23"/>
  <c r="E1052" i="23"/>
  <c r="D1052" i="23"/>
  <c r="C1052" i="23"/>
  <c r="B1052" i="23"/>
  <c r="I1051" i="23"/>
  <c r="H1051" i="23"/>
  <c r="G1051" i="23"/>
  <c r="F1051" i="23"/>
  <c r="E1051" i="23"/>
  <c r="D1051" i="23"/>
  <c r="C1051" i="23"/>
  <c r="B1051" i="23"/>
  <c r="I1050" i="23"/>
  <c r="H1050" i="23"/>
  <c r="G1050" i="23"/>
  <c r="F1050" i="23"/>
  <c r="E1050" i="23"/>
  <c r="D1050" i="23"/>
  <c r="C1050" i="23"/>
  <c r="B1050" i="23"/>
  <c r="I1049" i="23"/>
  <c r="H1049" i="23"/>
  <c r="G1049" i="23"/>
  <c r="F1049" i="23"/>
  <c r="E1049" i="23"/>
  <c r="D1049" i="23"/>
  <c r="C1049" i="23"/>
  <c r="B1049" i="23"/>
  <c r="I1048" i="23"/>
  <c r="H1048" i="23"/>
  <c r="G1048" i="23"/>
  <c r="F1048" i="23"/>
  <c r="E1048" i="23"/>
  <c r="D1048" i="23"/>
  <c r="C1048" i="23"/>
  <c r="B1048" i="23"/>
  <c r="I1047" i="23"/>
  <c r="H1047" i="23"/>
  <c r="G1047" i="23"/>
  <c r="F1047" i="23"/>
  <c r="E1047" i="23"/>
  <c r="D1047" i="23"/>
  <c r="C1047" i="23"/>
  <c r="B1047" i="23"/>
  <c r="I1046" i="23"/>
  <c r="H1046" i="23"/>
  <c r="G1046" i="23"/>
  <c r="F1046" i="23"/>
  <c r="E1046" i="23"/>
  <c r="D1046" i="23"/>
  <c r="C1046" i="23"/>
  <c r="B1046" i="23"/>
  <c r="I1045" i="23"/>
  <c r="H1045" i="23"/>
  <c r="G1045" i="23"/>
  <c r="F1045" i="23"/>
  <c r="E1045" i="23"/>
  <c r="D1045" i="23"/>
  <c r="C1045" i="23"/>
  <c r="B1045" i="23"/>
  <c r="I1044" i="23"/>
  <c r="H1044" i="23"/>
  <c r="G1044" i="23"/>
  <c r="F1044" i="23"/>
  <c r="E1044" i="23"/>
  <c r="D1044" i="23"/>
  <c r="C1044" i="23"/>
  <c r="B1044" i="23"/>
  <c r="I1043" i="23"/>
  <c r="H1043" i="23"/>
  <c r="G1043" i="23"/>
  <c r="F1043" i="23"/>
  <c r="E1043" i="23"/>
  <c r="D1043" i="23"/>
  <c r="C1043" i="23"/>
  <c r="B1043" i="23"/>
  <c r="I1042" i="23"/>
  <c r="H1042" i="23"/>
  <c r="G1042" i="23"/>
  <c r="F1042" i="23"/>
  <c r="E1042" i="23"/>
  <c r="D1042" i="23"/>
  <c r="C1042" i="23"/>
  <c r="B1042" i="23"/>
  <c r="I1041" i="23"/>
  <c r="H1041" i="23"/>
  <c r="G1041" i="23"/>
  <c r="F1041" i="23"/>
  <c r="E1041" i="23"/>
  <c r="D1041" i="23"/>
  <c r="C1041" i="23"/>
  <c r="B1041" i="23"/>
  <c r="I1040" i="23"/>
  <c r="H1040" i="23"/>
  <c r="G1040" i="23"/>
  <c r="F1040" i="23"/>
  <c r="E1040" i="23"/>
  <c r="D1040" i="23"/>
  <c r="C1040" i="23"/>
  <c r="B1040" i="23"/>
  <c r="I1039" i="23"/>
  <c r="H1039" i="23"/>
  <c r="G1039" i="23"/>
  <c r="F1039" i="23"/>
  <c r="E1039" i="23"/>
  <c r="D1039" i="23"/>
  <c r="C1039" i="23"/>
  <c r="B1039" i="23"/>
  <c r="I1038" i="23"/>
  <c r="H1038" i="23"/>
  <c r="G1038" i="23"/>
  <c r="F1038" i="23"/>
  <c r="E1038" i="23"/>
  <c r="D1038" i="23"/>
  <c r="C1038" i="23"/>
  <c r="B1038" i="23"/>
  <c r="I1037" i="23"/>
  <c r="H1037" i="23"/>
  <c r="G1037" i="23"/>
  <c r="F1037" i="23"/>
  <c r="E1037" i="23"/>
  <c r="D1037" i="23"/>
  <c r="C1037" i="23"/>
  <c r="B1037" i="23"/>
  <c r="I1036" i="23"/>
  <c r="H1036" i="23"/>
  <c r="G1036" i="23"/>
  <c r="F1036" i="23"/>
  <c r="E1036" i="23"/>
  <c r="D1036" i="23"/>
  <c r="C1036" i="23"/>
  <c r="B1036" i="23"/>
  <c r="I1035" i="23"/>
  <c r="H1035" i="23"/>
  <c r="G1035" i="23"/>
  <c r="F1035" i="23"/>
  <c r="E1035" i="23"/>
  <c r="D1035" i="23"/>
  <c r="C1035" i="23"/>
  <c r="B1035" i="23"/>
  <c r="I1034" i="23"/>
  <c r="H1034" i="23"/>
  <c r="G1034" i="23"/>
  <c r="F1034" i="23"/>
  <c r="E1034" i="23"/>
  <c r="D1034" i="23"/>
  <c r="C1034" i="23"/>
  <c r="B1034" i="23"/>
  <c r="I1033" i="23"/>
  <c r="H1033" i="23"/>
  <c r="G1033" i="23"/>
  <c r="F1033" i="23"/>
  <c r="E1033" i="23"/>
  <c r="D1033" i="23"/>
  <c r="C1033" i="23"/>
  <c r="B1033" i="23"/>
  <c r="I1032" i="23"/>
  <c r="H1032" i="23"/>
  <c r="G1032" i="23"/>
  <c r="F1032" i="23"/>
  <c r="E1032" i="23"/>
  <c r="D1032" i="23"/>
  <c r="C1032" i="23"/>
  <c r="B1032" i="23"/>
  <c r="I1031" i="23"/>
  <c r="H1031" i="23"/>
  <c r="G1031" i="23"/>
  <c r="F1031" i="23"/>
  <c r="E1031" i="23"/>
  <c r="D1031" i="23"/>
  <c r="C1031" i="23"/>
  <c r="B1031" i="23"/>
  <c r="I1030" i="23"/>
  <c r="H1030" i="23"/>
  <c r="G1030" i="23"/>
  <c r="F1030" i="23"/>
  <c r="E1030" i="23"/>
  <c r="D1030" i="23"/>
  <c r="C1030" i="23"/>
  <c r="B1030" i="23"/>
  <c r="I1029" i="23"/>
  <c r="H1029" i="23"/>
  <c r="G1029" i="23"/>
  <c r="F1029" i="23"/>
  <c r="E1029" i="23"/>
  <c r="D1029" i="23"/>
  <c r="C1029" i="23"/>
  <c r="B1029" i="23"/>
  <c r="I1028" i="23"/>
  <c r="H1028" i="23"/>
  <c r="G1028" i="23"/>
  <c r="F1028" i="23"/>
  <c r="E1028" i="23"/>
  <c r="D1028" i="23"/>
  <c r="C1028" i="23"/>
  <c r="B1028" i="23"/>
  <c r="I1027" i="23"/>
  <c r="H1027" i="23"/>
  <c r="G1027" i="23"/>
  <c r="F1027" i="23"/>
  <c r="E1027" i="23"/>
  <c r="D1027" i="23"/>
  <c r="C1027" i="23"/>
  <c r="B1027" i="23"/>
  <c r="I1026" i="23"/>
  <c r="H1026" i="23"/>
  <c r="G1026" i="23"/>
  <c r="F1026" i="23"/>
  <c r="E1026" i="23"/>
  <c r="D1026" i="23"/>
  <c r="C1026" i="23"/>
  <c r="B1026" i="23"/>
  <c r="I1025" i="23"/>
  <c r="H1025" i="23"/>
  <c r="G1025" i="23"/>
  <c r="F1025" i="23"/>
  <c r="E1025" i="23"/>
  <c r="D1025" i="23"/>
  <c r="C1025" i="23"/>
  <c r="B1025" i="23"/>
  <c r="I1024" i="23"/>
  <c r="H1024" i="23"/>
  <c r="G1024" i="23"/>
  <c r="F1024" i="23"/>
  <c r="E1024" i="23"/>
  <c r="D1024" i="23"/>
  <c r="C1024" i="23"/>
  <c r="B1024" i="23"/>
  <c r="I1023" i="23"/>
  <c r="H1023" i="23"/>
  <c r="G1023" i="23"/>
  <c r="F1023" i="23"/>
  <c r="E1023" i="23"/>
  <c r="D1023" i="23"/>
  <c r="C1023" i="23"/>
  <c r="B1023" i="23"/>
  <c r="I1022" i="23"/>
  <c r="H1022" i="23"/>
  <c r="G1022" i="23"/>
  <c r="F1022" i="23"/>
  <c r="E1022" i="23"/>
  <c r="D1022" i="23"/>
  <c r="C1022" i="23"/>
  <c r="B1022" i="23"/>
  <c r="I1021" i="23"/>
  <c r="H1021" i="23"/>
  <c r="G1021" i="23"/>
  <c r="F1021" i="23"/>
  <c r="E1021" i="23"/>
  <c r="D1021" i="23"/>
  <c r="C1021" i="23"/>
  <c r="B1021" i="23"/>
  <c r="I1020" i="23"/>
  <c r="H1020" i="23"/>
  <c r="G1020" i="23"/>
  <c r="F1020" i="23"/>
  <c r="E1020" i="23"/>
  <c r="D1020" i="23"/>
  <c r="C1020" i="23"/>
  <c r="B1020" i="23"/>
  <c r="I1019" i="23"/>
  <c r="H1019" i="23"/>
  <c r="G1019" i="23"/>
  <c r="F1019" i="23"/>
  <c r="E1019" i="23"/>
  <c r="D1019" i="23"/>
  <c r="C1019" i="23"/>
  <c r="B1019" i="23"/>
  <c r="I1018" i="23"/>
  <c r="H1018" i="23"/>
  <c r="G1018" i="23"/>
  <c r="F1018" i="23"/>
  <c r="E1018" i="23"/>
  <c r="D1018" i="23"/>
  <c r="C1018" i="23"/>
  <c r="B1018" i="23"/>
  <c r="I1017" i="23"/>
  <c r="H1017" i="23"/>
  <c r="G1017" i="23"/>
  <c r="F1017" i="23"/>
  <c r="E1017" i="23"/>
  <c r="D1017" i="23"/>
  <c r="C1017" i="23"/>
  <c r="B1017" i="23"/>
  <c r="I1016" i="23"/>
  <c r="H1016" i="23"/>
  <c r="G1016" i="23"/>
  <c r="F1016" i="23"/>
  <c r="E1016" i="23"/>
  <c r="D1016" i="23"/>
  <c r="C1016" i="23"/>
  <c r="B1016" i="23"/>
  <c r="I1015" i="23"/>
  <c r="H1015" i="23"/>
  <c r="G1015" i="23"/>
  <c r="F1015" i="23"/>
  <c r="E1015" i="23"/>
  <c r="D1015" i="23"/>
  <c r="C1015" i="23"/>
  <c r="B1015" i="23"/>
  <c r="I1014" i="23"/>
  <c r="H1014" i="23"/>
  <c r="G1014" i="23"/>
  <c r="F1014" i="23"/>
  <c r="E1014" i="23"/>
  <c r="D1014" i="23"/>
  <c r="C1014" i="23"/>
  <c r="B1014" i="23"/>
  <c r="I1013" i="23"/>
  <c r="H1013" i="23"/>
  <c r="G1013" i="23"/>
  <c r="F1013" i="23"/>
  <c r="E1013" i="23"/>
  <c r="D1013" i="23"/>
  <c r="C1013" i="23"/>
  <c r="B1013" i="23"/>
  <c r="I1012" i="23"/>
  <c r="H1012" i="23"/>
  <c r="G1012" i="23"/>
  <c r="F1012" i="23"/>
  <c r="E1012" i="23"/>
  <c r="D1012" i="23"/>
  <c r="C1012" i="23"/>
  <c r="B1012" i="23"/>
  <c r="I1011" i="23"/>
  <c r="H1011" i="23"/>
  <c r="G1011" i="23"/>
  <c r="F1011" i="23"/>
  <c r="E1011" i="23"/>
  <c r="D1011" i="23"/>
  <c r="C1011" i="23"/>
  <c r="B1011" i="23"/>
  <c r="I1010" i="23"/>
  <c r="H1010" i="23"/>
  <c r="G1010" i="23"/>
  <c r="F1010" i="23"/>
  <c r="E1010" i="23"/>
  <c r="D1010" i="23"/>
  <c r="C1010" i="23"/>
  <c r="B1010" i="23"/>
  <c r="I1009" i="23"/>
  <c r="H1009" i="23"/>
  <c r="G1009" i="23"/>
  <c r="F1009" i="23"/>
  <c r="E1009" i="23"/>
  <c r="D1009" i="23"/>
  <c r="C1009" i="23"/>
  <c r="B1009" i="23"/>
  <c r="I1008" i="23"/>
  <c r="H1008" i="23"/>
  <c r="G1008" i="23"/>
  <c r="F1008" i="23"/>
  <c r="E1008" i="23"/>
  <c r="D1008" i="23"/>
  <c r="C1008" i="23"/>
  <c r="B1008" i="23"/>
  <c r="I1007" i="23"/>
  <c r="H1007" i="23"/>
  <c r="G1007" i="23"/>
  <c r="F1007" i="23"/>
  <c r="E1007" i="23"/>
  <c r="D1007" i="23"/>
  <c r="C1007" i="23"/>
  <c r="B1007" i="23"/>
  <c r="I1006" i="23"/>
  <c r="H1006" i="23"/>
  <c r="G1006" i="23"/>
  <c r="F1006" i="23"/>
  <c r="E1006" i="23"/>
  <c r="D1006" i="23"/>
  <c r="C1006" i="23"/>
  <c r="B1006" i="23"/>
  <c r="I1005" i="23"/>
  <c r="H1005" i="23"/>
  <c r="G1005" i="23"/>
  <c r="F1005" i="23"/>
  <c r="E1005" i="23"/>
  <c r="D1005" i="23"/>
  <c r="C1005" i="23"/>
  <c r="B1005" i="23"/>
  <c r="I1004" i="23"/>
  <c r="H1004" i="23"/>
  <c r="G1004" i="23"/>
  <c r="F1004" i="23"/>
  <c r="E1004" i="23"/>
  <c r="D1004" i="23"/>
  <c r="C1004" i="23"/>
  <c r="B1004" i="23"/>
  <c r="I1003" i="23"/>
  <c r="H1003" i="23"/>
  <c r="G1003" i="23"/>
  <c r="F1003" i="23"/>
  <c r="E1003" i="23"/>
  <c r="D1003" i="23"/>
  <c r="C1003" i="23"/>
  <c r="B1003" i="23"/>
  <c r="I1002" i="23"/>
  <c r="H1002" i="23"/>
  <c r="G1002" i="23"/>
  <c r="F1002" i="23"/>
  <c r="E1002" i="23"/>
  <c r="D1002" i="23"/>
  <c r="C1002" i="23"/>
  <c r="B1002" i="23"/>
  <c r="I1001" i="23"/>
  <c r="H1001" i="23"/>
  <c r="G1001" i="23"/>
  <c r="F1001" i="23"/>
  <c r="E1001" i="23"/>
  <c r="D1001" i="23"/>
  <c r="C1001" i="23"/>
  <c r="B1001" i="23"/>
  <c r="I1000" i="23"/>
  <c r="H1000" i="23"/>
  <c r="G1000" i="23"/>
  <c r="F1000" i="23"/>
  <c r="E1000" i="23"/>
  <c r="D1000" i="23"/>
  <c r="C1000" i="23"/>
  <c r="B1000" i="23"/>
  <c r="I999" i="23"/>
  <c r="H999" i="23"/>
  <c r="G999" i="23"/>
  <c r="F999" i="23"/>
  <c r="E999" i="23"/>
  <c r="D999" i="23"/>
  <c r="C999" i="23"/>
  <c r="B999" i="23"/>
  <c r="I998" i="23"/>
  <c r="H998" i="23"/>
  <c r="G998" i="23"/>
  <c r="F998" i="23"/>
  <c r="E998" i="23"/>
  <c r="D998" i="23"/>
  <c r="C998" i="23"/>
  <c r="B998" i="23"/>
  <c r="I997" i="23"/>
  <c r="H997" i="23"/>
  <c r="G997" i="23"/>
  <c r="F997" i="23"/>
  <c r="E997" i="23"/>
  <c r="D997" i="23"/>
  <c r="C997" i="23"/>
  <c r="B997" i="23"/>
  <c r="I996" i="23"/>
  <c r="H996" i="23"/>
  <c r="G996" i="23"/>
  <c r="F996" i="23"/>
  <c r="E996" i="23"/>
  <c r="D996" i="23"/>
  <c r="C996" i="23"/>
  <c r="B996" i="23"/>
  <c r="I995" i="23"/>
  <c r="H995" i="23"/>
  <c r="G995" i="23"/>
  <c r="F995" i="23"/>
  <c r="E995" i="23"/>
  <c r="D995" i="23"/>
  <c r="C995" i="23"/>
  <c r="B995" i="23"/>
  <c r="I994" i="23"/>
  <c r="H994" i="23"/>
  <c r="G994" i="23"/>
  <c r="F994" i="23"/>
  <c r="E994" i="23"/>
  <c r="D994" i="23"/>
  <c r="C994" i="23"/>
  <c r="B994" i="23"/>
  <c r="I993" i="23"/>
  <c r="H993" i="23"/>
  <c r="G993" i="23"/>
  <c r="F993" i="23"/>
  <c r="E993" i="23"/>
  <c r="D993" i="23"/>
  <c r="C993" i="23"/>
  <c r="B993" i="23"/>
  <c r="I992" i="23"/>
  <c r="H992" i="23"/>
  <c r="G992" i="23"/>
  <c r="F992" i="23"/>
  <c r="E992" i="23"/>
  <c r="D992" i="23"/>
  <c r="C992" i="23"/>
  <c r="B992" i="23"/>
  <c r="I991" i="23"/>
  <c r="H991" i="23"/>
  <c r="G991" i="23"/>
  <c r="F991" i="23"/>
  <c r="E991" i="23"/>
  <c r="D991" i="23"/>
  <c r="C991" i="23"/>
  <c r="B991" i="23"/>
  <c r="I990" i="23"/>
  <c r="H990" i="23"/>
  <c r="G990" i="23"/>
  <c r="F990" i="23"/>
  <c r="E990" i="23"/>
  <c r="D990" i="23"/>
  <c r="C990" i="23"/>
  <c r="B990" i="23"/>
  <c r="I989" i="23"/>
  <c r="H989" i="23"/>
  <c r="G989" i="23"/>
  <c r="F989" i="23"/>
  <c r="E989" i="23"/>
  <c r="D989" i="23"/>
  <c r="C989" i="23"/>
  <c r="B989" i="23"/>
  <c r="I988" i="23"/>
  <c r="H988" i="23"/>
  <c r="G988" i="23"/>
  <c r="F988" i="23"/>
  <c r="E988" i="23"/>
  <c r="D988" i="23"/>
  <c r="C988" i="23"/>
  <c r="B988" i="23"/>
  <c r="I987" i="23"/>
  <c r="H987" i="23"/>
  <c r="G987" i="23"/>
  <c r="F987" i="23"/>
  <c r="E987" i="23"/>
  <c r="D987" i="23"/>
  <c r="C987" i="23"/>
  <c r="B987" i="23"/>
  <c r="I986" i="23"/>
  <c r="H986" i="23"/>
  <c r="G986" i="23"/>
  <c r="F986" i="23"/>
  <c r="E986" i="23"/>
  <c r="D986" i="23"/>
  <c r="C986" i="23"/>
  <c r="B986" i="23"/>
  <c r="I985" i="23"/>
  <c r="H985" i="23"/>
  <c r="G985" i="23"/>
  <c r="F985" i="23"/>
  <c r="E985" i="23"/>
  <c r="D985" i="23"/>
  <c r="C985" i="23"/>
  <c r="B985" i="23"/>
  <c r="I984" i="23"/>
  <c r="H984" i="23"/>
  <c r="G984" i="23"/>
  <c r="F984" i="23"/>
  <c r="E984" i="23"/>
  <c r="D984" i="23"/>
  <c r="C984" i="23"/>
  <c r="B984" i="23"/>
  <c r="I983" i="23"/>
  <c r="H983" i="23"/>
  <c r="G983" i="23"/>
  <c r="F983" i="23"/>
  <c r="E983" i="23"/>
  <c r="D983" i="23"/>
  <c r="C983" i="23"/>
  <c r="B983" i="23"/>
  <c r="I982" i="23"/>
  <c r="H982" i="23"/>
  <c r="G982" i="23"/>
  <c r="F982" i="23"/>
  <c r="E982" i="23"/>
  <c r="D982" i="23"/>
  <c r="C982" i="23"/>
  <c r="B982" i="23"/>
  <c r="I981" i="23"/>
  <c r="H981" i="23"/>
  <c r="G981" i="23"/>
  <c r="F981" i="23"/>
  <c r="E981" i="23"/>
  <c r="D981" i="23"/>
  <c r="C981" i="23"/>
  <c r="B981" i="23"/>
  <c r="I980" i="23"/>
  <c r="H980" i="23"/>
  <c r="G980" i="23"/>
  <c r="F980" i="23"/>
  <c r="E980" i="23"/>
  <c r="D980" i="23"/>
  <c r="C980" i="23"/>
  <c r="B980" i="23"/>
  <c r="I979" i="23"/>
  <c r="H979" i="23"/>
  <c r="G979" i="23"/>
  <c r="F979" i="23"/>
  <c r="E979" i="23"/>
  <c r="D979" i="23"/>
  <c r="C979" i="23"/>
  <c r="B979" i="23"/>
  <c r="I978" i="23"/>
  <c r="H978" i="23"/>
  <c r="G978" i="23"/>
  <c r="F978" i="23"/>
  <c r="E978" i="23"/>
  <c r="D978" i="23"/>
  <c r="C978" i="23"/>
  <c r="B978" i="23"/>
  <c r="I977" i="23"/>
  <c r="H977" i="23"/>
  <c r="G977" i="23"/>
  <c r="F977" i="23"/>
  <c r="E977" i="23"/>
  <c r="D977" i="23"/>
  <c r="C977" i="23"/>
  <c r="B977" i="23"/>
  <c r="I976" i="23"/>
  <c r="H976" i="23"/>
  <c r="G976" i="23"/>
  <c r="F976" i="23"/>
  <c r="E976" i="23"/>
  <c r="D976" i="23"/>
  <c r="C976" i="23"/>
  <c r="B976" i="23"/>
  <c r="I975" i="23"/>
  <c r="H975" i="23"/>
  <c r="G975" i="23"/>
  <c r="F975" i="23"/>
  <c r="E975" i="23"/>
  <c r="D975" i="23"/>
  <c r="C975" i="23"/>
  <c r="B975" i="23"/>
  <c r="I974" i="23"/>
  <c r="H974" i="23"/>
  <c r="G974" i="23"/>
  <c r="F974" i="23"/>
  <c r="E974" i="23"/>
  <c r="D974" i="23"/>
  <c r="C974" i="23"/>
  <c r="B974" i="23"/>
  <c r="I973" i="23"/>
  <c r="H973" i="23"/>
  <c r="G973" i="23"/>
  <c r="F973" i="23"/>
  <c r="E973" i="23"/>
  <c r="D973" i="23"/>
  <c r="C973" i="23"/>
  <c r="B973" i="23"/>
  <c r="I972" i="23"/>
  <c r="H972" i="23"/>
  <c r="G972" i="23"/>
  <c r="F972" i="23"/>
  <c r="E972" i="23"/>
  <c r="D972" i="23"/>
  <c r="C972" i="23"/>
  <c r="B972" i="23"/>
  <c r="I971" i="23"/>
  <c r="H971" i="23"/>
  <c r="G971" i="23"/>
  <c r="F971" i="23"/>
  <c r="E971" i="23"/>
  <c r="D971" i="23"/>
  <c r="C971" i="23"/>
  <c r="B971" i="23"/>
  <c r="I970" i="23"/>
  <c r="H970" i="23"/>
  <c r="G970" i="23"/>
  <c r="F970" i="23"/>
  <c r="E970" i="23"/>
  <c r="D970" i="23"/>
  <c r="C970" i="23"/>
  <c r="B970" i="23"/>
  <c r="I969" i="23"/>
  <c r="H969" i="23"/>
  <c r="G969" i="23"/>
  <c r="F969" i="23"/>
  <c r="E969" i="23"/>
  <c r="D969" i="23"/>
  <c r="C969" i="23"/>
  <c r="B969" i="23"/>
  <c r="I968" i="23"/>
  <c r="H968" i="23"/>
  <c r="G968" i="23"/>
  <c r="F968" i="23"/>
  <c r="E968" i="23"/>
  <c r="D968" i="23"/>
  <c r="C968" i="23"/>
  <c r="B968" i="23"/>
  <c r="I967" i="23"/>
  <c r="H967" i="23"/>
  <c r="G967" i="23"/>
  <c r="F967" i="23"/>
  <c r="E967" i="23"/>
  <c r="D967" i="23"/>
  <c r="C967" i="23"/>
  <c r="B967" i="23"/>
  <c r="I966" i="23"/>
  <c r="H966" i="23"/>
  <c r="G966" i="23"/>
  <c r="F966" i="23"/>
  <c r="E966" i="23"/>
  <c r="D966" i="23"/>
  <c r="C966" i="23"/>
  <c r="B966" i="23"/>
  <c r="I965" i="23"/>
  <c r="H965" i="23"/>
  <c r="G965" i="23"/>
  <c r="F965" i="23"/>
  <c r="E965" i="23"/>
  <c r="D965" i="23"/>
  <c r="C965" i="23"/>
  <c r="B965" i="23"/>
  <c r="I964" i="23"/>
  <c r="H964" i="23"/>
  <c r="G964" i="23"/>
  <c r="F964" i="23"/>
  <c r="E964" i="23"/>
  <c r="D964" i="23"/>
  <c r="C964" i="23"/>
  <c r="B964" i="23"/>
  <c r="I963" i="23"/>
  <c r="H963" i="23"/>
  <c r="G963" i="23"/>
  <c r="F963" i="23"/>
  <c r="E963" i="23"/>
  <c r="D963" i="23"/>
  <c r="C963" i="23"/>
  <c r="B963" i="23"/>
  <c r="I962" i="23"/>
  <c r="H962" i="23"/>
  <c r="G962" i="23"/>
  <c r="F962" i="23"/>
  <c r="E962" i="23"/>
  <c r="D962" i="23"/>
  <c r="C962" i="23"/>
  <c r="B962" i="23"/>
  <c r="I961" i="23"/>
  <c r="H961" i="23"/>
  <c r="G961" i="23"/>
  <c r="F961" i="23"/>
  <c r="E961" i="23"/>
  <c r="D961" i="23"/>
  <c r="C961" i="23"/>
  <c r="B961" i="23"/>
  <c r="I960" i="23"/>
  <c r="H960" i="23"/>
  <c r="G960" i="23"/>
  <c r="F960" i="23"/>
  <c r="E960" i="23"/>
  <c r="D960" i="23"/>
  <c r="C960" i="23"/>
  <c r="B960" i="23"/>
  <c r="I959" i="23"/>
  <c r="H959" i="23"/>
  <c r="G959" i="23"/>
  <c r="F959" i="23"/>
  <c r="E959" i="23"/>
  <c r="D959" i="23"/>
  <c r="C959" i="23"/>
  <c r="B959" i="23"/>
  <c r="I958" i="23"/>
  <c r="H958" i="23"/>
  <c r="G958" i="23"/>
  <c r="F958" i="23"/>
  <c r="E958" i="23"/>
  <c r="D958" i="23"/>
  <c r="C958" i="23"/>
  <c r="B958" i="23"/>
  <c r="I957" i="23"/>
  <c r="H957" i="23"/>
  <c r="G957" i="23"/>
  <c r="F957" i="23"/>
  <c r="E957" i="23"/>
  <c r="D957" i="23"/>
  <c r="C957" i="23"/>
  <c r="B957" i="23"/>
  <c r="I956" i="23"/>
  <c r="H956" i="23"/>
  <c r="G956" i="23"/>
  <c r="F956" i="23"/>
  <c r="E956" i="23"/>
  <c r="D956" i="23"/>
  <c r="C956" i="23"/>
  <c r="B956" i="23"/>
  <c r="I955" i="23"/>
  <c r="H955" i="23"/>
  <c r="G955" i="23"/>
  <c r="F955" i="23"/>
  <c r="E955" i="23"/>
  <c r="D955" i="23"/>
  <c r="C955" i="23"/>
  <c r="B955" i="23"/>
  <c r="I954" i="23"/>
  <c r="H954" i="23"/>
  <c r="G954" i="23"/>
  <c r="F954" i="23"/>
  <c r="E954" i="23"/>
  <c r="D954" i="23"/>
  <c r="C954" i="23"/>
  <c r="B954" i="23"/>
  <c r="I953" i="23"/>
  <c r="H953" i="23"/>
  <c r="G953" i="23"/>
  <c r="F953" i="23"/>
  <c r="E953" i="23"/>
  <c r="D953" i="23"/>
  <c r="C953" i="23"/>
  <c r="B953" i="23"/>
  <c r="I952" i="23"/>
  <c r="H952" i="23"/>
  <c r="G952" i="23"/>
  <c r="F952" i="23"/>
  <c r="E952" i="23"/>
  <c r="D952" i="23"/>
  <c r="C952" i="23"/>
  <c r="B952" i="23"/>
  <c r="I951" i="23"/>
  <c r="H951" i="23"/>
  <c r="G951" i="23"/>
  <c r="F951" i="23"/>
  <c r="E951" i="23"/>
  <c r="D951" i="23"/>
  <c r="C951" i="23"/>
  <c r="B951" i="23"/>
  <c r="I950" i="23"/>
  <c r="H950" i="23"/>
  <c r="G950" i="23"/>
  <c r="F950" i="23"/>
  <c r="E950" i="23"/>
  <c r="D950" i="23"/>
  <c r="C950" i="23"/>
  <c r="B950" i="23"/>
  <c r="I949" i="23"/>
  <c r="H949" i="23"/>
  <c r="G949" i="23"/>
  <c r="F949" i="23"/>
  <c r="E949" i="23"/>
  <c r="D949" i="23"/>
  <c r="C949" i="23"/>
  <c r="B949" i="23"/>
  <c r="I948" i="23"/>
  <c r="H948" i="23"/>
  <c r="G948" i="23"/>
  <c r="F948" i="23"/>
  <c r="E948" i="23"/>
  <c r="D948" i="23"/>
  <c r="C948" i="23"/>
  <c r="B948" i="23"/>
  <c r="I947" i="23"/>
  <c r="H947" i="23"/>
  <c r="G947" i="23"/>
  <c r="F947" i="23"/>
  <c r="E947" i="23"/>
  <c r="D947" i="23"/>
  <c r="C947" i="23"/>
  <c r="B947" i="23"/>
  <c r="I946" i="23"/>
  <c r="H946" i="23"/>
  <c r="G946" i="23"/>
  <c r="F946" i="23"/>
  <c r="E946" i="23"/>
  <c r="D946" i="23"/>
  <c r="C946" i="23"/>
  <c r="B946" i="23"/>
  <c r="I945" i="23"/>
  <c r="H945" i="23"/>
  <c r="G945" i="23"/>
  <c r="F945" i="23"/>
  <c r="E945" i="23"/>
  <c r="D945" i="23"/>
  <c r="C945" i="23"/>
  <c r="B945" i="23"/>
  <c r="I944" i="23"/>
  <c r="H944" i="23"/>
  <c r="G944" i="23"/>
  <c r="F944" i="23"/>
  <c r="E944" i="23"/>
  <c r="D944" i="23"/>
  <c r="C944" i="23"/>
  <c r="B944" i="23"/>
  <c r="I943" i="23"/>
  <c r="H943" i="23"/>
  <c r="G943" i="23"/>
  <c r="F943" i="23"/>
  <c r="E943" i="23"/>
  <c r="D943" i="23"/>
  <c r="C943" i="23"/>
  <c r="B943" i="23"/>
  <c r="I942" i="23"/>
  <c r="H942" i="23"/>
  <c r="G942" i="23"/>
  <c r="F942" i="23"/>
  <c r="E942" i="23"/>
  <c r="D942" i="23"/>
  <c r="C942" i="23"/>
  <c r="B942" i="23"/>
  <c r="I941" i="23"/>
  <c r="H941" i="23"/>
  <c r="G941" i="23"/>
  <c r="F941" i="23"/>
  <c r="E941" i="23"/>
  <c r="D941" i="23"/>
  <c r="C941" i="23"/>
  <c r="B941" i="23"/>
  <c r="I940" i="23"/>
  <c r="H940" i="23"/>
  <c r="G940" i="23"/>
  <c r="F940" i="23"/>
  <c r="E940" i="23"/>
  <c r="D940" i="23"/>
  <c r="C940" i="23"/>
  <c r="B940" i="23"/>
  <c r="I939" i="23"/>
  <c r="H939" i="23"/>
  <c r="G939" i="23"/>
  <c r="F939" i="23"/>
  <c r="E939" i="23"/>
  <c r="D939" i="23"/>
  <c r="C939" i="23"/>
  <c r="B939" i="23"/>
  <c r="I938" i="23"/>
  <c r="H938" i="23"/>
  <c r="G938" i="23"/>
  <c r="F938" i="23"/>
  <c r="E938" i="23"/>
  <c r="D938" i="23"/>
  <c r="C938" i="23"/>
  <c r="B938" i="23"/>
  <c r="I937" i="23"/>
  <c r="H937" i="23"/>
  <c r="G937" i="23"/>
  <c r="F937" i="23"/>
  <c r="E937" i="23"/>
  <c r="D937" i="23"/>
  <c r="C937" i="23"/>
  <c r="B937" i="23"/>
  <c r="I936" i="23"/>
  <c r="H936" i="23"/>
  <c r="G936" i="23"/>
  <c r="F936" i="23"/>
  <c r="E936" i="23"/>
  <c r="D936" i="23"/>
  <c r="C936" i="23"/>
  <c r="B936" i="23"/>
  <c r="I935" i="23"/>
  <c r="H935" i="23"/>
  <c r="G935" i="23"/>
  <c r="F935" i="23"/>
  <c r="E935" i="23"/>
  <c r="D935" i="23"/>
  <c r="C935" i="23"/>
  <c r="B935" i="23"/>
  <c r="I934" i="23"/>
  <c r="H934" i="23"/>
  <c r="G934" i="23"/>
  <c r="F934" i="23"/>
  <c r="E934" i="23"/>
  <c r="D934" i="23"/>
  <c r="C934" i="23"/>
  <c r="B934" i="23"/>
  <c r="I933" i="23"/>
  <c r="H933" i="23"/>
  <c r="G933" i="23"/>
  <c r="F933" i="23"/>
  <c r="E933" i="23"/>
  <c r="D933" i="23"/>
  <c r="C933" i="23"/>
  <c r="B933" i="23"/>
  <c r="I932" i="23"/>
  <c r="H932" i="23"/>
  <c r="G932" i="23"/>
  <c r="F932" i="23"/>
  <c r="E932" i="23"/>
  <c r="D932" i="23"/>
  <c r="C932" i="23"/>
  <c r="B932" i="23"/>
  <c r="I931" i="23"/>
  <c r="H931" i="23"/>
  <c r="G931" i="23"/>
  <c r="F931" i="23"/>
  <c r="E931" i="23"/>
  <c r="D931" i="23"/>
  <c r="C931" i="23"/>
  <c r="B931" i="23"/>
  <c r="I930" i="23"/>
  <c r="H930" i="23"/>
  <c r="G930" i="23"/>
  <c r="F930" i="23"/>
  <c r="E930" i="23"/>
  <c r="D930" i="23"/>
  <c r="C930" i="23"/>
  <c r="B930" i="23"/>
  <c r="I929" i="23"/>
  <c r="H929" i="23"/>
  <c r="G929" i="23"/>
  <c r="F929" i="23"/>
  <c r="E929" i="23"/>
  <c r="D929" i="23"/>
  <c r="C929" i="23"/>
  <c r="B929" i="23"/>
  <c r="I928" i="23"/>
  <c r="H928" i="23"/>
  <c r="G928" i="23"/>
  <c r="F928" i="23"/>
  <c r="E928" i="23"/>
  <c r="D928" i="23"/>
  <c r="C928" i="23"/>
  <c r="B928" i="23"/>
  <c r="I927" i="23"/>
  <c r="H927" i="23"/>
  <c r="G927" i="23"/>
  <c r="F927" i="23"/>
  <c r="E927" i="23"/>
  <c r="D927" i="23"/>
  <c r="C927" i="23"/>
  <c r="B927" i="23"/>
  <c r="I926" i="23"/>
  <c r="H926" i="23"/>
  <c r="G926" i="23"/>
  <c r="F926" i="23"/>
  <c r="E926" i="23"/>
  <c r="D926" i="23"/>
  <c r="C926" i="23"/>
  <c r="B926" i="23"/>
  <c r="I925" i="23"/>
  <c r="H925" i="23"/>
  <c r="G925" i="23"/>
  <c r="F925" i="23"/>
  <c r="E925" i="23"/>
  <c r="D925" i="23"/>
  <c r="C925" i="23"/>
  <c r="B925" i="23"/>
  <c r="I924" i="23"/>
  <c r="H924" i="23"/>
  <c r="G924" i="23"/>
  <c r="F924" i="23"/>
  <c r="E924" i="23"/>
  <c r="D924" i="23"/>
  <c r="C924" i="23"/>
  <c r="B924" i="23"/>
  <c r="I923" i="23"/>
  <c r="H923" i="23"/>
  <c r="G923" i="23"/>
  <c r="F923" i="23"/>
  <c r="E923" i="23"/>
  <c r="D923" i="23"/>
  <c r="C923" i="23"/>
  <c r="B923" i="23"/>
  <c r="I922" i="23"/>
  <c r="H922" i="23"/>
  <c r="G922" i="23"/>
  <c r="F922" i="23"/>
  <c r="E922" i="23"/>
  <c r="D922" i="23"/>
  <c r="C922" i="23"/>
  <c r="B922" i="23"/>
  <c r="I921" i="23"/>
  <c r="H921" i="23"/>
  <c r="G921" i="23"/>
  <c r="F921" i="23"/>
  <c r="E921" i="23"/>
  <c r="D921" i="23"/>
  <c r="C921" i="23"/>
  <c r="B921" i="23"/>
  <c r="I920" i="23"/>
  <c r="H920" i="23"/>
  <c r="G920" i="23"/>
  <c r="F920" i="23"/>
  <c r="E920" i="23"/>
  <c r="D920" i="23"/>
  <c r="C920" i="23"/>
  <c r="B920" i="23"/>
  <c r="I919" i="23"/>
  <c r="H919" i="23"/>
  <c r="G919" i="23"/>
  <c r="F919" i="23"/>
  <c r="E919" i="23"/>
  <c r="D919" i="23"/>
  <c r="C919" i="23"/>
  <c r="B919" i="23"/>
  <c r="I918" i="23"/>
  <c r="H918" i="23"/>
  <c r="G918" i="23"/>
  <c r="F918" i="23"/>
  <c r="E918" i="23"/>
  <c r="D918" i="23"/>
  <c r="C918" i="23"/>
  <c r="B918" i="23"/>
  <c r="I917" i="23"/>
  <c r="H917" i="23"/>
  <c r="G917" i="23"/>
  <c r="F917" i="23"/>
  <c r="E917" i="23"/>
  <c r="D917" i="23"/>
  <c r="C917" i="23"/>
  <c r="B917" i="23"/>
  <c r="I916" i="23"/>
  <c r="H916" i="23"/>
  <c r="G916" i="23"/>
  <c r="F916" i="23"/>
  <c r="E916" i="23"/>
  <c r="D916" i="23"/>
  <c r="C916" i="23"/>
  <c r="B916" i="23"/>
  <c r="I915" i="23"/>
  <c r="H915" i="23"/>
  <c r="G915" i="23"/>
  <c r="F915" i="23"/>
  <c r="E915" i="23"/>
  <c r="D915" i="23"/>
  <c r="C915" i="23"/>
  <c r="B915" i="23"/>
  <c r="I914" i="23"/>
  <c r="H914" i="23"/>
  <c r="G914" i="23"/>
  <c r="F914" i="23"/>
  <c r="E914" i="23"/>
  <c r="D914" i="23"/>
  <c r="C914" i="23"/>
  <c r="B914" i="23"/>
  <c r="I913" i="23"/>
  <c r="H913" i="23"/>
  <c r="G913" i="23"/>
  <c r="F913" i="23"/>
  <c r="E913" i="23"/>
  <c r="D913" i="23"/>
  <c r="C913" i="23"/>
  <c r="B913" i="23"/>
  <c r="I912" i="23"/>
  <c r="H912" i="23"/>
  <c r="G912" i="23"/>
  <c r="F912" i="23"/>
  <c r="E912" i="23"/>
  <c r="D912" i="23"/>
  <c r="C912" i="23"/>
  <c r="B912" i="23"/>
  <c r="I911" i="23"/>
  <c r="H911" i="23"/>
  <c r="G911" i="23"/>
  <c r="F911" i="23"/>
  <c r="E911" i="23"/>
  <c r="D911" i="23"/>
  <c r="C911" i="23"/>
  <c r="B911" i="23"/>
  <c r="I910" i="23"/>
  <c r="H910" i="23"/>
  <c r="G910" i="23"/>
  <c r="F910" i="23"/>
  <c r="E910" i="23"/>
  <c r="D910" i="23"/>
  <c r="C910" i="23"/>
  <c r="B910" i="23"/>
  <c r="I909" i="23"/>
  <c r="H909" i="23"/>
  <c r="G909" i="23"/>
  <c r="F909" i="23"/>
  <c r="E909" i="23"/>
  <c r="D909" i="23"/>
  <c r="C909" i="23"/>
  <c r="B909" i="23"/>
  <c r="I908" i="23"/>
  <c r="H908" i="23"/>
  <c r="G908" i="23"/>
  <c r="F908" i="23"/>
  <c r="E908" i="23"/>
  <c r="D908" i="23"/>
  <c r="C908" i="23"/>
  <c r="B908" i="23"/>
  <c r="I907" i="23"/>
  <c r="H907" i="23"/>
  <c r="G907" i="23"/>
  <c r="F907" i="23"/>
  <c r="E907" i="23"/>
  <c r="D907" i="23"/>
  <c r="C907" i="23"/>
  <c r="B907" i="23"/>
  <c r="I906" i="23"/>
  <c r="H906" i="23"/>
  <c r="G906" i="23"/>
  <c r="F906" i="23"/>
  <c r="E906" i="23"/>
  <c r="D906" i="23"/>
  <c r="C906" i="23"/>
  <c r="B906" i="23"/>
  <c r="I905" i="23"/>
  <c r="H905" i="23"/>
  <c r="G905" i="23"/>
  <c r="F905" i="23"/>
  <c r="E905" i="23"/>
  <c r="D905" i="23"/>
  <c r="C905" i="23"/>
  <c r="B905" i="23"/>
  <c r="I904" i="23"/>
  <c r="H904" i="23"/>
  <c r="G904" i="23"/>
  <c r="F904" i="23"/>
  <c r="E904" i="23"/>
  <c r="D904" i="23"/>
  <c r="C904" i="23"/>
  <c r="B904" i="23"/>
  <c r="I903" i="23"/>
  <c r="H903" i="23"/>
  <c r="G903" i="23"/>
  <c r="F903" i="23"/>
  <c r="E903" i="23"/>
  <c r="D903" i="23"/>
  <c r="C903" i="23"/>
  <c r="B903" i="23"/>
  <c r="I902" i="23"/>
  <c r="H902" i="23"/>
  <c r="G902" i="23"/>
  <c r="F902" i="23"/>
  <c r="E902" i="23"/>
  <c r="D902" i="23"/>
  <c r="C902" i="23"/>
  <c r="B902" i="23"/>
  <c r="I901" i="23"/>
  <c r="H901" i="23"/>
  <c r="G901" i="23"/>
  <c r="F901" i="23"/>
  <c r="E901" i="23"/>
  <c r="D901" i="23"/>
  <c r="C901" i="23"/>
  <c r="B901" i="23"/>
  <c r="I900" i="23"/>
  <c r="H900" i="23"/>
  <c r="G900" i="23"/>
  <c r="F900" i="23"/>
  <c r="E900" i="23"/>
  <c r="D900" i="23"/>
  <c r="C900" i="23"/>
  <c r="B900" i="23"/>
  <c r="I899" i="23"/>
  <c r="H899" i="23"/>
  <c r="G899" i="23"/>
  <c r="F899" i="23"/>
  <c r="E899" i="23"/>
  <c r="D899" i="23"/>
  <c r="C899" i="23"/>
  <c r="B899" i="23"/>
  <c r="I898" i="23"/>
  <c r="H898" i="23"/>
  <c r="G898" i="23"/>
  <c r="F898" i="23"/>
  <c r="E898" i="23"/>
  <c r="D898" i="23"/>
  <c r="C898" i="23"/>
  <c r="B898" i="23"/>
  <c r="I897" i="23"/>
  <c r="H897" i="23"/>
  <c r="G897" i="23"/>
  <c r="F897" i="23"/>
  <c r="E897" i="23"/>
  <c r="D897" i="23"/>
  <c r="C897" i="23"/>
  <c r="B897" i="23"/>
  <c r="I896" i="23"/>
  <c r="H896" i="23"/>
  <c r="G896" i="23"/>
  <c r="F896" i="23"/>
  <c r="E896" i="23"/>
  <c r="D896" i="23"/>
  <c r="C896" i="23"/>
  <c r="B896" i="23"/>
  <c r="I895" i="23"/>
  <c r="H895" i="23"/>
  <c r="G895" i="23"/>
  <c r="F895" i="23"/>
  <c r="E895" i="23"/>
  <c r="D895" i="23"/>
  <c r="C895" i="23"/>
  <c r="B895" i="23"/>
  <c r="I894" i="23"/>
  <c r="H894" i="23"/>
  <c r="G894" i="23"/>
  <c r="F894" i="23"/>
  <c r="E894" i="23"/>
  <c r="D894" i="23"/>
  <c r="C894" i="23"/>
  <c r="B894" i="23"/>
  <c r="I893" i="23"/>
  <c r="H893" i="23"/>
  <c r="G893" i="23"/>
  <c r="F893" i="23"/>
  <c r="E893" i="23"/>
  <c r="D893" i="23"/>
  <c r="C893" i="23"/>
  <c r="B893" i="23"/>
  <c r="I892" i="23"/>
  <c r="H892" i="23"/>
  <c r="G892" i="23"/>
  <c r="F892" i="23"/>
  <c r="E892" i="23"/>
  <c r="D892" i="23"/>
  <c r="C892" i="23"/>
  <c r="B892" i="23"/>
  <c r="I891" i="23"/>
  <c r="H891" i="23"/>
  <c r="G891" i="23"/>
  <c r="F891" i="23"/>
  <c r="E891" i="23"/>
  <c r="D891" i="23"/>
  <c r="C891" i="23"/>
  <c r="B891" i="23"/>
  <c r="I890" i="23"/>
  <c r="H890" i="23"/>
  <c r="G890" i="23"/>
  <c r="F890" i="23"/>
  <c r="E890" i="23"/>
  <c r="D890" i="23"/>
  <c r="C890" i="23"/>
  <c r="B890" i="23"/>
  <c r="I889" i="23"/>
  <c r="H889" i="23"/>
  <c r="G889" i="23"/>
  <c r="F889" i="23"/>
  <c r="E889" i="23"/>
  <c r="D889" i="23"/>
  <c r="C889" i="23"/>
  <c r="B889" i="23"/>
  <c r="I888" i="23"/>
  <c r="H888" i="23"/>
  <c r="G888" i="23"/>
  <c r="F888" i="23"/>
  <c r="E888" i="23"/>
  <c r="D888" i="23"/>
  <c r="C888" i="23"/>
  <c r="B888" i="23"/>
  <c r="I887" i="23"/>
  <c r="H887" i="23"/>
  <c r="G887" i="23"/>
  <c r="F887" i="23"/>
  <c r="E887" i="23"/>
  <c r="D887" i="23"/>
  <c r="C887" i="23"/>
  <c r="B887" i="23"/>
  <c r="I886" i="23"/>
  <c r="H886" i="23"/>
  <c r="G886" i="23"/>
  <c r="F886" i="23"/>
  <c r="E886" i="23"/>
  <c r="D886" i="23"/>
  <c r="C886" i="23"/>
  <c r="B886" i="23"/>
  <c r="I885" i="23"/>
  <c r="H885" i="23"/>
  <c r="G885" i="23"/>
  <c r="F885" i="23"/>
  <c r="E885" i="23"/>
  <c r="D885" i="23"/>
  <c r="C885" i="23"/>
  <c r="B885" i="23"/>
  <c r="I884" i="23"/>
  <c r="H884" i="23"/>
  <c r="G884" i="23"/>
  <c r="F884" i="23"/>
  <c r="E884" i="23"/>
  <c r="D884" i="23"/>
  <c r="C884" i="23"/>
  <c r="B884" i="23"/>
  <c r="I883" i="23"/>
  <c r="H883" i="23"/>
  <c r="G883" i="23"/>
  <c r="F883" i="23"/>
  <c r="E883" i="23"/>
  <c r="D883" i="23"/>
  <c r="C883" i="23"/>
  <c r="B883" i="23"/>
  <c r="I882" i="23"/>
  <c r="H882" i="23"/>
  <c r="G882" i="23"/>
  <c r="F882" i="23"/>
  <c r="E882" i="23"/>
  <c r="D882" i="23"/>
  <c r="C882" i="23"/>
  <c r="B882" i="23"/>
  <c r="I881" i="23"/>
  <c r="H881" i="23"/>
  <c r="G881" i="23"/>
  <c r="F881" i="23"/>
  <c r="E881" i="23"/>
  <c r="D881" i="23"/>
  <c r="C881" i="23"/>
  <c r="B881" i="23"/>
  <c r="I880" i="23"/>
  <c r="H880" i="23"/>
  <c r="G880" i="23"/>
  <c r="F880" i="23"/>
  <c r="E880" i="23"/>
  <c r="D880" i="23"/>
  <c r="C880" i="23"/>
  <c r="B880" i="23"/>
  <c r="I879" i="23"/>
  <c r="H879" i="23"/>
  <c r="G879" i="23"/>
  <c r="F879" i="23"/>
  <c r="E879" i="23"/>
  <c r="D879" i="23"/>
  <c r="C879" i="23"/>
  <c r="B879" i="23"/>
  <c r="I878" i="23"/>
  <c r="H878" i="23"/>
  <c r="G878" i="23"/>
  <c r="F878" i="23"/>
  <c r="E878" i="23"/>
  <c r="D878" i="23"/>
  <c r="C878" i="23"/>
  <c r="B878" i="23"/>
  <c r="I877" i="23"/>
  <c r="H877" i="23"/>
  <c r="G877" i="23"/>
  <c r="F877" i="23"/>
  <c r="E877" i="23"/>
  <c r="D877" i="23"/>
  <c r="C877" i="23"/>
  <c r="B877" i="23"/>
  <c r="I876" i="23"/>
  <c r="H876" i="23"/>
  <c r="G876" i="23"/>
  <c r="F876" i="23"/>
  <c r="E876" i="23"/>
  <c r="D876" i="23"/>
  <c r="C876" i="23"/>
  <c r="B876" i="23"/>
  <c r="I875" i="23"/>
  <c r="H875" i="23"/>
  <c r="G875" i="23"/>
  <c r="F875" i="23"/>
  <c r="E875" i="23"/>
  <c r="D875" i="23"/>
  <c r="C875" i="23"/>
  <c r="B875" i="23"/>
  <c r="I874" i="23"/>
  <c r="H874" i="23"/>
  <c r="G874" i="23"/>
  <c r="F874" i="23"/>
  <c r="E874" i="23"/>
  <c r="D874" i="23"/>
  <c r="C874" i="23"/>
  <c r="B874" i="23"/>
  <c r="I873" i="23"/>
  <c r="H873" i="23"/>
  <c r="G873" i="23"/>
  <c r="F873" i="23"/>
  <c r="E873" i="23"/>
  <c r="D873" i="23"/>
  <c r="C873" i="23"/>
  <c r="B873" i="23"/>
  <c r="I872" i="23"/>
  <c r="H872" i="23"/>
  <c r="G872" i="23"/>
  <c r="F872" i="23"/>
  <c r="E872" i="23"/>
  <c r="D872" i="23"/>
  <c r="C872" i="23"/>
  <c r="B872" i="23"/>
  <c r="I871" i="23"/>
  <c r="H871" i="23"/>
  <c r="G871" i="23"/>
  <c r="F871" i="23"/>
  <c r="E871" i="23"/>
  <c r="D871" i="23"/>
  <c r="C871" i="23"/>
  <c r="B871" i="23"/>
  <c r="I870" i="23"/>
  <c r="H870" i="23"/>
  <c r="G870" i="23"/>
  <c r="F870" i="23"/>
  <c r="E870" i="23"/>
  <c r="D870" i="23"/>
  <c r="C870" i="23"/>
  <c r="B870" i="23"/>
  <c r="I869" i="23"/>
  <c r="H869" i="23"/>
  <c r="G869" i="23"/>
  <c r="F869" i="23"/>
  <c r="E869" i="23"/>
  <c r="D869" i="23"/>
  <c r="C869" i="23"/>
  <c r="B869" i="23"/>
  <c r="I868" i="23"/>
  <c r="H868" i="23"/>
  <c r="G868" i="23"/>
  <c r="F868" i="23"/>
  <c r="E868" i="23"/>
  <c r="D868" i="23"/>
  <c r="C868" i="23"/>
  <c r="B868" i="23"/>
  <c r="I867" i="23"/>
  <c r="H867" i="23"/>
  <c r="G867" i="23"/>
  <c r="F867" i="23"/>
  <c r="E867" i="23"/>
  <c r="D867" i="23"/>
  <c r="C867" i="23"/>
  <c r="B867" i="23"/>
  <c r="I866" i="23"/>
  <c r="H866" i="23"/>
  <c r="G866" i="23"/>
  <c r="F866" i="23"/>
  <c r="E866" i="23"/>
  <c r="D866" i="23"/>
  <c r="C866" i="23"/>
  <c r="B866" i="23"/>
  <c r="I865" i="23"/>
  <c r="H865" i="23"/>
  <c r="G865" i="23"/>
  <c r="F865" i="23"/>
  <c r="E865" i="23"/>
  <c r="D865" i="23"/>
  <c r="C865" i="23"/>
  <c r="B865" i="23"/>
  <c r="I864" i="23"/>
  <c r="H864" i="23"/>
  <c r="G864" i="23"/>
  <c r="F864" i="23"/>
  <c r="E864" i="23"/>
  <c r="D864" i="23"/>
  <c r="C864" i="23"/>
  <c r="B864" i="23"/>
  <c r="I863" i="23"/>
  <c r="H863" i="23"/>
  <c r="G863" i="23"/>
  <c r="F863" i="23"/>
  <c r="E863" i="23"/>
  <c r="D863" i="23"/>
  <c r="C863" i="23"/>
  <c r="B863" i="23"/>
  <c r="I862" i="23"/>
  <c r="H862" i="23"/>
  <c r="G862" i="23"/>
  <c r="F862" i="23"/>
  <c r="E862" i="23"/>
  <c r="D862" i="23"/>
  <c r="C862" i="23"/>
  <c r="B862" i="23"/>
  <c r="I861" i="23"/>
  <c r="H861" i="23"/>
  <c r="G861" i="23"/>
  <c r="F861" i="23"/>
  <c r="E861" i="23"/>
  <c r="D861" i="23"/>
  <c r="C861" i="23"/>
  <c r="B861" i="23"/>
  <c r="I860" i="23"/>
  <c r="H860" i="23"/>
  <c r="G860" i="23"/>
  <c r="F860" i="23"/>
  <c r="E860" i="23"/>
  <c r="D860" i="23"/>
  <c r="C860" i="23"/>
  <c r="B860" i="23"/>
  <c r="I859" i="23"/>
  <c r="H859" i="23"/>
  <c r="G859" i="23"/>
  <c r="F859" i="23"/>
  <c r="E859" i="23"/>
  <c r="D859" i="23"/>
  <c r="C859" i="23"/>
  <c r="B859" i="23"/>
  <c r="I858" i="23"/>
  <c r="H858" i="23"/>
  <c r="G858" i="23"/>
  <c r="F858" i="23"/>
  <c r="E858" i="23"/>
  <c r="D858" i="23"/>
  <c r="C858" i="23"/>
  <c r="B858" i="23"/>
  <c r="I857" i="23"/>
  <c r="H857" i="23"/>
  <c r="G857" i="23"/>
  <c r="F857" i="23"/>
  <c r="E857" i="23"/>
  <c r="D857" i="23"/>
  <c r="C857" i="23"/>
  <c r="B857" i="23"/>
  <c r="I856" i="23"/>
  <c r="H856" i="23"/>
  <c r="G856" i="23"/>
  <c r="F856" i="23"/>
  <c r="E856" i="23"/>
  <c r="D856" i="23"/>
  <c r="C856" i="23"/>
  <c r="B856" i="23"/>
  <c r="I855" i="23"/>
  <c r="H855" i="23"/>
  <c r="G855" i="23"/>
  <c r="F855" i="23"/>
  <c r="E855" i="23"/>
  <c r="D855" i="23"/>
  <c r="C855" i="23"/>
  <c r="B855" i="23"/>
  <c r="I854" i="23"/>
  <c r="H854" i="23"/>
  <c r="G854" i="23"/>
  <c r="F854" i="23"/>
  <c r="E854" i="23"/>
  <c r="D854" i="23"/>
  <c r="C854" i="23"/>
  <c r="B854" i="23"/>
  <c r="I853" i="23"/>
  <c r="H853" i="23"/>
  <c r="G853" i="23"/>
  <c r="F853" i="23"/>
  <c r="E853" i="23"/>
  <c r="D853" i="23"/>
  <c r="C853" i="23"/>
  <c r="B853" i="23"/>
  <c r="I852" i="23"/>
  <c r="H852" i="23"/>
  <c r="G852" i="23"/>
  <c r="F852" i="23"/>
  <c r="E852" i="23"/>
  <c r="D852" i="23"/>
  <c r="C852" i="23"/>
  <c r="B852" i="23"/>
  <c r="I851" i="23"/>
  <c r="H851" i="23"/>
  <c r="G851" i="23"/>
  <c r="F851" i="23"/>
  <c r="E851" i="23"/>
  <c r="D851" i="23"/>
  <c r="C851" i="23"/>
  <c r="B851" i="23"/>
  <c r="I850" i="23"/>
  <c r="H850" i="23"/>
  <c r="G850" i="23"/>
  <c r="F850" i="23"/>
  <c r="E850" i="23"/>
  <c r="D850" i="23"/>
  <c r="C850" i="23"/>
  <c r="B850" i="23"/>
  <c r="I849" i="23"/>
  <c r="H849" i="23"/>
  <c r="G849" i="23"/>
  <c r="F849" i="23"/>
  <c r="E849" i="23"/>
  <c r="D849" i="23"/>
  <c r="C849" i="23"/>
  <c r="B849" i="23"/>
  <c r="I848" i="23"/>
  <c r="H848" i="23"/>
  <c r="G848" i="23"/>
  <c r="F848" i="23"/>
  <c r="E848" i="23"/>
  <c r="D848" i="23"/>
  <c r="C848" i="23"/>
  <c r="B848" i="23"/>
  <c r="I847" i="23"/>
  <c r="H847" i="23"/>
  <c r="G847" i="23"/>
  <c r="F847" i="23"/>
  <c r="E847" i="23"/>
  <c r="D847" i="23"/>
  <c r="C847" i="23"/>
  <c r="B847" i="23"/>
  <c r="I846" i="23"/>
  <c r="H846" i="23"/>
  <c r="G846" i="23"/>
  <c r="F846" i="23"/>
  <c r="E846" i="23"/>
  <c r="D846" i="23"/>
  <c r="C846" i="23"/>
  <c r="B846" i="23"/>
  <c r="I845" i="23"/>
  <c r="H845" i="23"/>
  <c r="G845" i="23"/>
  <c r="F845" i="23"/>
  <c r="E845" i="23"/>
  <c r="D845" i="23"/>
  <c r="C845" i="23"/>
  <c r="B845" i="23"/>
  <c r="I844" i="23"/>
  <c r="H844" i="23"/>
  <c r="G844" i="23"/>
  <c r="F844" i="23"/>
  <c r="E844" i="23"/>
  <c r="D844" i="23"/>
  <c r="C844" i="23"/>
  <c r="B844" i="23"/>
  <c r="I843" i="23"/>
  <c r="H843" i="23"/>
  <c r="G843" i="23"/>
  <c r="F843" i="23"/>
  <c r="E843" i="23"/>
  <c r="D843" i="23"/>
  <c r="C843" i="23"/>
  <c r="B843" i="23"/>
  <c r="I842" i="23"/>
  <c r="H842" i="23"/>
  <c r="G842" i="23"/>
  <c r="F842" i="23"/>
  <c r="E842" i="23"/>
  <c r="D842" i="23"/>
  <c r="C842" i="23"/>
  <c r="B842" i="23"/>
  <c r="I841" i="23"/>
  <c r="H841" i="23"/>
  <c r="G841" i="23"/>
  <c r="F841" i="23"/>
  <c r="E841" i="23"/>
  <c r="D841" i="23"/>
  <c r="C841" i="23"/>
  <c r="B841" i="23"/>
  <c r="I840" i="23"/>
  <c r="H840" i="23"/>
  <c r="G840" i="23"/>
  <c r="F840" i="23"/>
  <c r="E840" i="23"/>
  <c r="D840" i="23"/>
  <c r="C840" i="23"/>
  <c r="B840" i="23"/>
  <c r="I839" i="23"/>
  <c r="H839" i="23"/>
  <c r="G839" i="23"/>
  <c r="F839" i="23"/>
  <c r="E839" i="23"/>
  <c r="D839" i="23"/>
  <c r="C839" i="23"/>
  <c r="B839" i="23"/>
  <c r="I838" i="23"/>
  <c r="H838" i="23"/>
  <c r="G838" i="23"/>
  <c r="F838" i="23"/>
  <c r="E838" i="23"/>
  <c r="D838" i="23"/>
  <c r="C838" i="23"/>
  <c r="B838" i="23"/>
  <c r="I837" i="23"/>
  <c r="H837" i="23"/>
  <c r="G837" i="23"/>
  <c r="F837" i="23"/>
  <c r="E837" i="23"/>
  <c r="D837" i="23"/>
  <c r="C837" i="23"/>
  <c r="B837" i="23"/>
  <c r="I836" i="23"/>
  <c r="H836" i="23"/>
  <c r="G836" i="23"/>
  <c r="F836" i="23"/>
  <c r="E836" i="23"/>
  <c r="D836" i="23"/>
  <c r="C836" i="23"/>
  <c r="B836" i="23"/>
  <c r="I835" i="23"/>
  <c r="H835" i="23"/>
  <c r="G835" i="23"/>
  <c r="F835" i="23"/>
  <c r="E835" i="23"/>
  <c r="D835" i="23"/>
  <c r="C835" i="23"/>
  <c r="B835" i="23"/>
  <c r="I834" i="23"/>
  <c r="H834" i="23"/>
  <c r="G834" i="23"/>
  <c r="F834" i="23"/>
  <c r="E834" i="23"/>
  <c r="D834" i="23"/>
  <c r="C834" i="23"/>
  <c r="B834" i="23"/>
  <c r="I833" i="23"/>
  <c r="H833" i="23"/>
  <c r="G833" i="23"/>
  <c r="F833" i="23"/>
  <c r="E833" i="23"/>
  <c r="D833" i="23"/>
  <c r="C833" i="23"/>
  <c r="B833" i="23"/>
  <c r="I832" i="23"/>
  <c r="H832" i="23"/>
  <c r="G832" i="23"/>
  <c r="F832" i="23"/>
  <c r="E832" i="23"/>
  <c r="D832" i="23"/>
  <c r="C832" i="23"/>
  <c r="B832" i="23"/>
  <c r="I831" i="23"/>
  <c r="H831" i="23"/>
  <c r="G831" i="23"/>
  <c r="F831" i="23"/>
  <c r="E831" i="23"/>
  <c r="D831" i="23"/>
  <c r="C831" i="23"/>
  <c r="B831" i="23"/>
  <c r="I830" i="23"/>
  <c r="H830" i="23"/>
  <c r="G830" i="23"/>
  <c r="F830" i="23"/>
  <c r="E830" i="23"/>
  <c r="D830" i="23"/>
  <c r="C830" i="23"/>
  <c r="B830" i="23"/>
  <c r="I829" i="23"/>
  <c r="H829" i="23"/>
  <c r="G829" i="23"/>
  <c r="F829" i="23"/>
  <c r="E829" i="23"/>
  <c r="D829" i="23"/>
  <c r="C829" i="23"/>
  <c r="B829" i="23"/>
  <c r="I828" i="23"/>
  <c r="H828" i="23"/>
  <c r="G828" i="23"/>
  <c r="F828" i="23"/>
  <c r="E828" i="23"/>
  <c r="D828" i="23"/>
  <c r="C828" i="23"/>
  <c r="B828" i="23"/>
  <c r="I827" i="23"/>
  <c r="H827" i="23"/>
  <c r="G827" i="23"/>
  <c r="F827" i="23"/>
  <c r="E827" i="23"/>
  <c r="D827" i="23"/>
  <c r="C827" i="23"/>
  <c r="B827" i="23"/>
  <c r="I826" i="23"/>
  <c r="H826" i="23"/>
  <c r="G826" i="23"/>
  <c r="F826" i="23"/>
  <c r="E826" i="23"/>
  <c r="D826" i="23"/>
  <c r="C826" i="23"/>
  <c r="B826" i="23"/>
  <c r="I825" i="23"/>
  <c r="H825" i="23"/>
  <c r="G825" i="23"/>
  <c r="F825" i="23"/>
  <c r="E825" i="23"/>
  <c r="D825" i="23"/>
  <c r="C825" i="23"/>
  <c r="B825" i="23"/>
  <c r="I824" i="23"/>
  <c r="H824" i="23"/>
  <c r="G824" i="23"/>
  <c r="F824" i="23"/>
  <c r="E824" i="23"/>
  <c r="D824" i="23"/>
  <c r="C824" i="23"/>
  <c r="B824" i="23"/>
  <c r="I823" i="23"/>
  <c r="H823" i="23"/>
  <c r="G823" i="23"/>
  <c r="F823" i="23"/>
  <c r="E823" i="23"/>
  <c r="D823" i="23"/>
  <c r="C823" i="23"/>
  <c r="B823" i="23"/>
  <c r="I822" i="23"/>
  <c r="H822" i="23"/>
  <c r="G822" i="23"/>
  <c r="F822" i="23"/>
  <c r="E822" i="23"/>
  <c r="D822" i="23"/>
  <c r="C822" i="23"/>
  <c r="B822" i="23"/>
  <c r="I821" i="23"/>
  <c r="H821" i="23"/>
  <c r="G821" i="23"/>
  <c r="F821" i="23"/>
  <c r="E821" i="23"/>
  <c r="D821" i="23"/>
  <c r="C821" i="23"/>
  <c r="B821" i="23"/>
  <c r="I820" i="23"/>
  <c r="H820" i="23"/>
  <c r="G820" i="23"/>
  <c r="F820" i="23"/>
  <c r="E820" i="23"/>
  <c r="D820" i="23"/>
  <c r="C820" i="23"/>
  <c r="B820" i="23"/>
  <c r="I819" i="23"/>
  <c r="H819" i="23"/>
  <c r="G819" i="23"/>
  <c r="F819" i="23"/>
  <c r="E819" i="23"/>
  <c r="D819" i="23"/>
  <c r="C819" i="23"/>
  <c r="B819" i="23"/>
  <c r="I818" i="23"/>
  <c r="H818" i="23"/>
  <c r="G818" i="23"/>
  <c r="F818" i="23"/>
  <c r="E818" i="23"/>
  <c r="D818" i="23"/>
  <c r="C818" i="23"/>
  <c r="B818" i="23"/>
  <c r="I817" i="23"/>
  <c r="H817" i="23"/>
  <c r="G817" i="23"/>
  <c r="F817" i="23"/>
  <c r="E817" i="23"/>
  <c r="D817" i="23"/>
  <c r="C817" i="23"/>
  <c r="B817" i="23"/>
  <c r="I816" i="23"/>
  <c r="H816" i="23"/>
  <c r="G816" i="23"/>
  <c r="F816" i="23"/>
  <c r="E816" i="23"/>
  <c r="D816" i="23"/>
  <c r="C816" i="23"/>
  <c r="B816" i="23"/>
  <c r="I815" i="23"/>
  <c r="H815" i="23"/>
  <c r="G815" i="23"/>
  <c r="F815" i="23"/>
  <c r="E815" i="23"/>
  <c r="D815" i="23"/>
  <c r="C815" i="23"/>
  <c r="B815" i="23"/>
  <c r="I814" i="23"/>
  <c r="H814" i="23"/>
  <c r="G814" i="23"/>
  <c r="F814" i="23"/>
  <c r="E814" i="23"/>
  <c r="D814" i="23"/>
  <c r="C814" i="23"/>
  <c r="B814" i="23"/>
  <c r="I813" i="23"/>
  <c r="H813" i="23"/>
  <c r="G813" i="23"/>
  <c r="F813" i="23"/>
  <c r="E813" i="23"/>
  <c r="D813" i="23"/>
  <c r="C813" i="23"/>
  <c r="B813" i="23"/>
  <c r="I812" i="23"/>
  <c r="H812" i="23"/>
  <c r="G812" i="23"/>
  <c r="F812" i="23"/>
  <c r="E812" i="23"/>
  <c r="D812" i="23"/>
  <c r="C812" i="23"/>
  <c r="B812" i="23"/>
  <c r="I811" i="23"/>
  <c r="H811" i="23"/>
  <c r="G811" i="23"/>
  <c r="F811" i="23"/>
  <c r="E811" i="23"/>
  <c r="D811" i="23"/>
  <c r="C811" i="23"/>
  <c r="B811" i="23"/>
  <c r="I810" i="23"/>
  <c r="H810" i="23"/>
  <c r="G810" i="23"/>
  <c r="F810" i="23"/>
  <c r="E810" i="23"/>
  <c r="D810" i="23"/>
  <c r="C810" i="23"/>
  <c r="B810" i="23"/>
  <c r="I809" i="23"/>
  <c r="H809" i="23"/>
  <c r="G809" i="23"/>
  <c r="F809" i="23"/>
  <c r="E809" i="23"/>
  <c r="D809" i="23"/>
  <c r="C809" i="23"/>
  <c r="B809" i="23"/>
  <c r="I808" i="23"/>
  <c r="H808" i="23"/>
  <c r="G808" i="23"/>
  <c r="F808" i="23"/>
  <c r="E808" i="23"/>
  <c r="D808" i="23"/>
  <c r="C808" i="23"/>
  <c r="B808" i="23"/>
  <c r="I807" i="23"/>
  <c r="H807" i="23"/>
  <c r="G807" i="23"/>
  <c r="F807" i="23"/>
  <c r="E807" i="23"/>
  <c r="D807" i="23"/>
  <c r="C807" i="23"/>
  <c r="B807" i="23"/>
  <c r="I806" i="23"/>
  <c r="H806" i="23"/>
  <c r="G806" i="23"/>
  <c r="F806" i="23"/>
  <c r="E806" i="23"/>
  <c r="D806" i="23"/>
  <c r="C806" i="23"/>
  <c r="B806" i="23"/>
  <c r="I805" i="23"/>
  <c r="H805" i="23"/>
  <c r="G805" i="23"/>
  <c r="F805" i="23"/>
  <c r="E805" i="23"/>
  <c r="D805" i="23"/>
  <c r="C805" i="23"/>
  <c r="B805" i="23"/>
  <c r="I804" i="23"/>
  <c r="H804" i="23"/>
  <c r="G804" i="23"/>
  <c r="F804" i="23"/>
  <c r="E804" i="23"/>
  <c r="D804" i="23"/>
  <c r="C804" i="23"/>
  <c r="B804" i="23"/>
  <c r="I803" i="23"/>
  <c r="H803" i="23"/>
  <c r="G803" i="23"/>
  <c r="F803" i="23"/>
  <c r="E803" i="23"/>
  <c r="D803" i="23"/>
  <c r="C803" i="23"/>
  <c r="B803" i="23"/>
  <c r="I802" i="23"/>
  <c r="H802" i="23"/>
  <c r="G802" i="23"/>
  <c r="F802" i="23"/>
  <c r="E802" i="23"/>
  <c r="D802" i="23"/>
  <c r="C802" i="23"/>
  <c r="B802" i="23"/>
  <c r="I801" i="23"/>
  <c r="H801" i="23"/>
  <c r="G801" i="23"/>
  <c r="F801" i="23"/>
  <c r="E801" i="23"/>
  <c r="D801" i="23"/>
  <c r="C801" i="23"/>
  <c r="B801" i="23"/>
  <c r="I800" i="23"/>
  <c r="H800" i="23"/>
  <c r="G800" i="23"/>
  <c r="F800" i="23"/>
  <c r="E800" i="23"/>
  <c r="D800" i="23"/>
  <c r="C800" i="23"/>
  <c r="B800" i="23"/>
  <c r="I799" i="23"/>
  <c r="H799" i="23"/>
  <c r="G799" i="23"/>
  <c r="F799" i="23"/>
  <c r="E799" i="23"/>
  <c r="D799" i="23"/>
  <c r="C799" i="23"/>
  <c r="B799" i="23"/>
  <c r="I798" i="23"/>
  <c r="H798" i="23"/>
  <c r="G798" i="23"/>
  <c r="F798" i="23"/>
  <c r="E798" i="23"/>
  <c r="D798" i="23"/>
  <c r="C798" i="23"/>
  <c r="B798" i="23"/>
  <c r="I797" i="23"/>
  <c r="H797" i="23"/>
  <c r="G797" i="23"/>
  <c r="F797" i="23"/>
  <c r="E797" i="23"/>
  <c r="D797" i="23"/>
  <c r="C797" i="23"/>
  <c r="B797" i="23"/>
  <c r="I796" i="23"/>
  <c r="H796" i="23"/>
  <c r="G796" i="23"/>
  <c r="F796" i="23"/>
  <c r="E796" i="23"/>
  <c r="D796" i="23"/>
  <c r="C796" i="23"/>
  <c r="B796" i="23"/>
  <c r="I795" i="23"/>
  <c r="H795" i="23"/>
  <c r="G795" i="23"/>
  <c r="F795" i="23"/>
  <c r="E795" i="23"/>
  <c r="D795" i="23"/>
  <c r="C795" i="23"/>
  <c r="B795" i="23"/>
  <c r="I794" i="23"/>
  <c r="H794" i="23"/>
  <c r="G794" i="23"/>
  <c r="F794" i="23"/>
  <c r="E794" i="23"/>
  <c r="D794" i="23"/>
  <c r="C794" i="23"/>
  <c r="B794" i="23"/>
  <c r="I793" i="23"/>
  <c r="H793" i="23"/>
  <c r="G793" i="23"/>
  <c r="F793" i="23"/>
  <c r="E793" i="23"/>
  <c r="D793" i="23"/>
  <c r="C793" i="23"/>
  <c r="B793" i="23"/>
  <c r="I792" i="23"/>
  <c r="H792" i="23"/>
  <c r="G792" i="23"/>
  <c r="F792" i="23"/>
  <c r="E792" i="23"/>
  <c r="D792" i="23"/>
  <c r="C792" i="23"/>
  <c r="B792" i="23"/>
  <c r="I791" i="23"/>
  <c r="H791" i="23"/>
  <c r="G791" i="23"/>
  <c r="F791" i="23"/>
  <c r="E791" i="23"/>
  <c r="D791" i="23"/>
  <c r="C791" i="23"/>
  <c r="B791" i="23"/>
  <c r="I790" i="23"/>
  <c r="H790" i="23"/>
  <c r="G790" i="23"/>
  <c r="F790" i="23"/>
  <c r="E790" i="23"/>
  <c r="D790" i="23"/>
  <c r="C790" i="23"/>
  <c r="B790" i="23"/>
  <c r="I789" i="23"/>
  <c r="H789" i="23"/>
  <c r="G789" i="23"/>
  <c r="F789" i="23"/>
  <c r="E789" i="23"/>
  <c r="D789" i="23"/>
  <c r="C789" i="23"/>
  <c r="B789" i="23"/>
  <c r="I788" i="23"/>
  <c r="H788" i="23"/>
  <c r="G788" i="23"/>
  <c r="F788" i="23"/>
  <c r="E788" i="23"/>
  <c r="D788" i="23"/>
  <c r="C788" i="23"/>
  <c r="B788" i="23"/>
  <c r="I787" i="23"/>
  <c r="H787" i="23"/>
  <c r="G787" i="23"/>
  <c r="F787" i="23"/>
  <c r="E787" i="23"/>
  <c r="D787" i="23"/>
  <c r="C787" i="23"/>
  <c r="B787" i="23"/>
  <c r="I786" i="23"/>
  <c r="H786" i="23"/>
  <c r="G786" i="23"/>
  <c r="F786" i="23"/>
  <c r="E786" i="23"/>
  <c r="D786" i="23"/>
  <c r="C786" i="23"/>
  <c r="B786" i="23"/>
  <c r="I785" i="23"/>
  <c r="H785" i="23"/>
  <c r="G785" i="23"/>
  <c r="F785" i="23"/>
  <c r="E785" i="23"/>
  <c r="D785" i="23"/>
  <c r="C785" i="23"/>
  <c r="B785" i="23"/>
  <c r="I784" i="23"/>
  <c r="H784" i="23"/>
  <c r="G784" i="23"/>
  <c r="F784" i="23"/>
  <c r="E784" i="23"/>
  <c r="D784" i="23"/>
  <c r="C784" i="23"/>
  <c r="B784" i="23"/>
  <c r="I783" i="23"/>
  <c r="H783" i="23"/>
  <c r="G783" i="23"/>
  <c r="F783" i="23"/>
  <c r="E783" i="23"/>
  <c r="D783" i="23"/>
  <c r="C783" i="23"/>
  <c r="B783" i="23"/>
  <c r="I782" i="23"/>
  <c r="H782" i="23"/>
  <c r="G782" i="23"/>
  <c r="F782" i="23"/>
  <c r="E782" i="23"/>
  <c r="D782" i="23"/>
  <c r="C782" i="23"/>
  <c r="B782" i="23"/>
  <c r="I781" i="23"/>
  <c r="H781" i="23"/>
  <c r="G781" i="23"/>
  <c r="F781" i="23"/>
  <c r="E781" i="23"/>
  <c r="D781" i="23"/>
  <c r="C781" i="23"/>
  <c r="B781" i="23"/>
  <c r="I780" i="23"/>
  <c r="H780" i="23"/>
  <c r="G780" i="23"/>
  <c r="F780" i="23"/>
  <c r="E780" i="23"/>
  <c r="D780" i="23"/>
  <c r="C780" i="23"/>
  <c r="B780" i="23"/>
  <c r="I779" i="23"/>
  <c r="H779" i="23"/>
  <c r="G779" i="23"/>
  <c r="F779" i="23"/>
  <c r="E779" i="23"/>
  <c r="D779" i="23"/>
  <c r="C779" i="23"/>
  <c r="B779" i="23"/>
  <c r="I778" i="23"/>
  <c r="H778" i="23"/>
  <c r="G778" i="23"/>
  <c r="F778" i="23"/>
  <c r="E778" i="23"/>
  <c r="D778" i="23"/>
  <c r="C778" i="23"/>
  <c r="B778" i="23"/>
  <c r="I777" i="23"/>
  <c r="H777" i="23"/>
  <c r="G777" i="23"/>
  <c r="F777" i="23"/>
  <c r="E777" i="23"/>
  <c r="D777" i="23"/>
  <c r="C777" i="23"/>
  <c r="B777" i="23"/>
  <c r="I776" i="23"/>
  <c r="H776" i="23"/>
  <c r="G776" i="23"/>
  <c r="F776" i="23"/>
  <c r="E776" i="23"/>
  <c r="D776" i="23"/>
  <c r="C776" i="23"/>
  <c r="B776" i="23"/>
  <c r="I775" i="23"/>
  <c r="H775" i="23"/>
  <c r="G775" i="23"/>
  <c r="F775" i="23"/>
  <c r="E775" i="23"/>
  <c r="D775" i="23"/>
  <c r="C775" i="23"/>
  <c r="B775" i="23"/>
  <c r="I774" i="23"/>
  <c r="H774" i="23"/>
  <c r="G774" i="23"/>
  <c r="F774" i="23"/>
  <c r="E774" i="23"/>
  <c r="D774" i="23"/>
  <c r="C774" i="23"/>
  <c r="B774" i="23"/>
  <c r="I773" i="23"/>
  <c r="H773" i="23"/>
  <c r="G773" i="23"/>
  <c r="F773" i="23"/>
  <c r="E773" i="23"/>
  <c r="D773" i="23"/>
  <c r="C773" i="23"/>
  <c r="B773" i="23"/>
  <c r="I772" i="23"/>
  <c r="H772" i="23"/>
  <c r="G772" i="23"/>
  <c r="F772" i="23"/>
  <c r="E772" i="23"/>
  <c r="D772" i="23"/>
  <c r="C772" i="23"/>
  <c r="B772" i="23"/>
  <c r="I771" i="23"/>
  <c r="H771" i="23"/>
  <c r="G771" i="23"/>
  <c r="F771" i="23"/>
  <c r="E771" i="23"/>
  <c r="D771" i="23"/>
  <c r="C771" i="23"/>
  <c r="B771" i="23"/>
  <c r="I770" i="23"/>
  <c r="H770" i="23"/>
  <c r="G770" i="23"/>
  <c r="F770" i="23"/>
  <c r="E770" i="23"/>
  <c r="D770" i="23"/>
  <c r="C770" i="23"/>
  <c r="B770" i="23"/>
  <c r="I769" i="23"/>
  <c r="H769" i="23"/>
  <c r="G769" i="23"/>
  <c r="F769" i="23"/>
  <c r="E769" i="23"/>
  <c r="D769" i="23"/>
  <c r="C769" i="23"/>
  <c r="B769" i="23"/>
  <c r="I768" i="23"/>
  <c r="H768" i="23"/>
  <c r="G768" i="23"/>
  <c r="F768" i="23"/>
  <c r="E768" i="23"/>
  <c r="D768" i="23"/>
  <c r="C768" i="23"/>
  <c r="B768" i="23"/>
  <c r="I767" i="23"/>
  <c r="H767" i="23"/>
  <c r="G767" i="23"/>
  <c r="F767" i="23"/>
  <c r="E767" i="23"/>
  <c r="D767" i="23"/>
  <c r="C767" i="23"/>
  <c r="B767" i="23"/>
  <c r="I766" i="23"/>
  <c r="H766" i="23"/>
  <c r="G766" i="23"/>
  <c r="F766" i="23"/>
  <c r="E766" i="23"/>
  <c r="D766" i="23"/>
  <c r="C766" i="23"/>
  <c r="B766" i="23"/>
  <c r="I765" i="23"/>
  <c r="H765" i="23"/>
  <c r="G765" i="23"/>
  <c r="F765" i="23"/>
  <c r="E765" i="23"/>
  <c r="D765" i="23"/>
  <c r="C765" i="23"/>
  <c r="B765" i="23"/>
  <c r="I764" i="23"/>
  <c r="H764" i="23"/>
  <c r="G764" i="23"/>
  <c r="F764" i="23"/>
  <c r="E764" i="23"/>
  <c r="D764" i="23"/>
  <c r="C764" i="23"/>
  <c r="B764" i="23"/>
  <c r="I763" i="23"/>
  <c r="H763" i="23"/>
  <c r="G763" i="23"/>
  <c r="F763" i="23"/>
  <c r="E763" i="23"/>
  <c r="D763" i="23"/>
  <c r="C763" i="23"/>
  <c r="B763" i="23"/>
  <c r="I762" i="23"/>
  <c r="H762" i="23"/>
  <c r="G762" i="23"/>
  <c r="F762" i="23"/>
  <c r="E762" i="23"/>
  <c r="D762" i="23"/>
  <c r="C762" i="23"/>
  <c r="B762" i="23"/>
  <c r="I761" i="23"/>
  <c r="H761" i="23"/>
  <c r="G761" i="23"/>
  <c r="F761" i="23"/>
  <c r="E761" i="23"/>
  <c r="D761" i="23"/>
  <c r="C761" i="23"/>
  <c r="B761" i="23"/>
  <c r="I760" i="23"/>
  <c r="H760" i="23"/>
  <c r="G760" i="23"/>
  <c r="F760" i="23"/>
  <c r="E760" i="23"/>
  <c r="D760" i="23"/>
  <c r="C760" i="23"/>
  <c r="B760" i="23"/>
  <c r="I759" i="23"/>
  <c r="H759" i="23"/>
  <c r="G759" i="23"/>
  <c r="F759" i="23"/>
  <c r="E759" i="23"/>
  <c r="D759" i="23"/>
  <c r="C759" i="23"/>
  <c r="B759" i="23"/>
  <c r="I758" i="23"/>
  <c r="H758" i="23"/>
  <c r="G758" i="23"/>
  <c r="F758" i="23"/>
  <c r="E758" i="23"/>
  <c r="D758" i="23"/>
  <c r="C758" i="23"/>
  <c r="B758" i="23"/>
  <c r="I757" i="23"/>
  <c r="H757" i="23"/>
  <c r="G757" i="23"/>
  <c r="F757" i="23"/>
  <c r="E757" i="23"/>
  <c r="D757" i="23"/>
  <c r="C757" i="23"/>
  <c r="B757" i="23"/>
  <c r="I756" i="23"/>
  <c r="H756" i="23"/>
  <c r="G756" i="23"/>
  <c r="F756" i="23"/>
  <c r="E756" i="23"/>
  <c r="D756" i="23"/>
  <c r="C756" i="23"/>
  <c r="B756" i="23"/>
  <c r="I755" i="23"/>
  <c r="H755" i="23"/>
  <c r="G755" i="23"/>
  <c r="F755" i="23"/>
  <c r="E755" i="23"/>
  <c r="D755" i="23"/>
  <c r="C755" i="23"/>
  <c r="B755" i="23"/>
  <c r="I754" i="23"/>
  <c r="H754" i="23"/>
  <c r="G754" i="23"/>
  <c r="F754" i="23"/>
  <c r="E754" i="23"/>
  <c r="D754" i="23"/>
  <c r="C754" i="23"/>
  <c r="B754" i="23"/>
  <c r="I753" i="23"/>
  <c r="H753" i="23"/>
  <c r="G753" i="23"/>
  <c r="F753" i="23"/>
  <c r="E753" i="23"/>
  <c r="D753" i="23"/>
  <c r="C753" i="23"/>
  <c r="B753" i="23"/>
  <c r="I752" i="23"/>
  <c r="H752" i="23"/>
  <c r="G752" i="23"/>
  <c r="F752" i="23"/>
  <c r="E752" i="23"/>
  <c r="D752" i="23"/>
  <c r="C752" i="23"/>
  <c r="B752" i="23"/>
  <c r="I751" i="23"/>
  <c r="H751" i="23"/>
  <c r="G751" i="23"/>
  <c r="F751" i="23"/>
  <c r="E751" i="23"/>
  <c r="D751" i="23"/>
  <c r="C751" i="23"/>
  <c r="B751" i="23"/>
  <c r="I750" i="23"/>
  <c r="H750" i="23"/>
  <c r="G750" i="23"/>
  <c r="F750" i="23"/>
  <c r="E750" i="23"/>
  <c r="D750" i="23"/>
  <c r="C750" i="23"/>
  <c r="B750" i="23"/>
  <c r="I749" i="23"/>
  <c r="H749" i="23"/>
  <c r="G749" i="23"/>
  <c r="F749" i="23"/>
  <c r="E749" i="23"/>
  <c r="D749" i="23"/>
  <c r="C749" i="23"/>
  <c r="B749" i="23"/>
  <c r="I748" i="23"/>
  <c r="H748" i="23"/>
  <c r="G748" i="23"/>
  <c r="F748" i="23"/>
  <c r="E748" i="23"/>
  <c r="D748" i="23"/>
  <c r="C748" i="23"/>
  <c r="B748" i="23"/>
  <c r="I747" i="23"/>
  <c r="H747" i="23"/>
  <c r="G747" i="23"/>
  <c r="F747" i="23"/>
  <c r="E747" i="23"/>
  <c r="D747" i="23"/>
  <c r="C747" i="23"/>
  <c r="B747" i="23"/>
  <c r="I746" i="23"/>
  <c r="H746" i="23"/>
  <c r="G746" i="23"/>
  <c r="F746" i="23"/>
  <c r="E746" i="23"/>
  <c r="D746" i="23"/>
  <c r="C746" i="23"/>
  <c r="B746" i="23"/>
  <c r="I745" i="23"/>
  <c r="H745" i="23"/>
  <c r="G745" i="23"/>
  <c r="F745" i="23"/>
  <c r="E745" i="23"/>
  <c r="D745" i="23"/>
  <c r="C745" i="23"/>
  <c r="B745" i="23"/>
  <c r="I744" i="23"/>
  <c r="H744" i="23"/>
  <c r="G744" i="23"/>
  <c r="F744" i="23"/>
  <c r="E744" i="23"/>
  <c r="D744" i="23"/>
  <c r="C744" i="23"/>
  <c r="B744" i="23"/>
  <c r="I743" i="23"/>
  <c r="H743" i="23"/>
  <c r="G743" i="23"/>
  <c r="F743" i="23"/>
  <c r="E743" i="23"/>
  <c r="D743" i="23"/>
  <c r="C743" i="23"/>
  <c r="B743" i="23"/>
  <c r="I742" i="23"/>
  <c r="H742" i="23"/>
  <c r="G742" i="23"/>
  <c r="F742" i="23"/>
  <c r="E742" i="23"/>
  <c r="D742" i="23"/>
  <c r="C742" i="23"/>
  <c r="B742" i="23"/>
  <c r="I741" i="23"/>
  <c r="H741" i="23"/>
  <c r="G741" i="23"/>
  <c r="F741" i="23"/>
  <c r="E741" i="23"/>
  <c r="D741" i="23"/>
  <c r="C741" i="23"/>
  <c r="B741" i="23"/>
  <c r="I740" i="23"/>
  <c r="H740" i="23"/>
  <c r="G740" i="23"/>
  <c r="F740" i="23"/>
  <c r="E740" i="23"/>
  <c r="D740" i="23"/>
  <c r="C740" i="23"/>
  <c r="B740" i="23"/>
  <c r="I739" i="23"/>
  <c r="H739" i="23"/>
  <c r="G739" i="23"/>
  <c r="F739" i="23"/>
  <c r="E739" i="23"/>
  <c r="D739" i="23"/>
  <c r="C739" i="23"/>
  <c r="B739" i="23"/>
  <c r="I738" i="23"/>
  <c r="H738" i="23"/>
  <c r="G738" i="23"/>
  <c r="F738" i="23"/>
  <c r="E738" i="23"/>
  <c r="D738" i="23"/>
  <c r="C738" i="23"/>
  <c r="B738" i="23"/>
  <c r="I737" i="23"/>
  <c r="H737" i="23"/>
  <c r="G737" i="23"/>
  <c r="F737" i="23"/>
  <c r="E737" i="23"/>
  <c r="D737" i="23"/>
  <c r="C737" i="23"/>
  <c r="B737" i="23"/>
  <c r="I736" i="23"/>
  <c r="H736" i="23"/>
  <c r="G736" i="23"/>
  <c r="F736" i="23"/>
  <c r="E736" i="23"/>
  <c r="D736" i="23"/>
  <c r="C736" i="23"/>
  <c r="B736" i="23"/>
  <c r="I735" i="23"/>
  <c r="H735" i="23"/>
  <c r="G735" i="23"/>
  <c r="F735" i="23"/>
  <c r="E735" i="23"/>
  <c r="D735" i="23"/>
  <c r="C735" i="23"/>
  <c r="B735" i="23"/>
  <c r="I734" i="23"/>
  <c r="H734" i="23"/>
  <c r="G734" i="23"/>
  <c r="F734" i="23"/>
  <c r="E734" i="23"/>
  <c r="D734" i="23"/>
  <c r="C734" i="23"/>
  <c r="B734" i="23"/>
  <c r="I733" i="23"/>
  <c r="H733" i="23"/>
  <c r="G733" i="23"/>
  <c r="F733" i="23"/>
  <c r="E733" i="23"/>
  <c r="D733" i="23"/>
  <c r="C733" i="23"/>
  <c r="B733" i="23"/>
  <c r="I732" i="23"/>
  <c r="H732" i="23"/>
  <c r="G732" i="23"/>
  <c r="F732" i="23"/>
  <c r="E732" i="23"/>
  <c r="D732" i="23"/>
  <c r="C732" i="23"/>
  <c r="B732" i="23"/>
  <c r="I731" i="23"/>
  <c r="H731" i="23"/>
  <c r="G731" i="23"/>
  <c r="F731" i="23"/>
  <c r="E731" i="23"/>
  <c r="D731" i="23"/>
  <c r="C731" i="23"/>
  <c r="B731" i="23"/>
  <c r="I730" i="23"/>
  <c r="H730" i="23"/>
  <c r="G730" i="23"/>
  <c r="F730" i="23"/>
  <c r="E730" i="23"/>
  <c r="D730" i="23"/>
  <c r="C730" i="23"/>
  <c r="B730" i="23"/>
  <c r="I729" i="23"/>
  <c r="H729" i="23"/>
  <c r="G729" i="23"/>
  <c r="F729" i="23"/>
  <c r="E729" i="23"/>
  <c r="D729" i="23"/>
  <c r="C729" i="23"/>
  <c r="B729" i="23"/>
  <c r="I728" i="23"/>
  <c r="H728" i="23"/>
  <c r="G728" i="23"/>
  <c r="F728" i="23"/>
  <c r="E728" i="23"/>
  <c r="D728" i="23"/>
  <c r="C728" i="23"/>
  <c r="B728" i="23"/>
  <c r="I727" i="23"/>
  <c r="H727" i="23"/>
  <c r="G727" i="23"/>
  <c r="F727" i="23"/>
  <c r="E727" i="23"/>
  <c r="D727" i="23"/>
  <c r="C727" i="23"/>
  <c r="B727" i="23"/>
  <c r="I726" i="23"/>
  <c r="H726" i="23"/>
  <c r="G726" i="23"/>
  <c r="F726" i="23"/>
  <c r="E726" i="23"/>
  <c r="D726" i="23"/>
  <c r="C726" i="23"/>
  <c r="B726" i="23"/>
  <c r="I725" i="23"/>
  <c r="H725" i="23"/>
  <c r="G725" i="23"/>
  <c r="F725" i="23"/>
  <c r="E725" i="23"/>
  <c r="D725" i="23"/>
  <c r="C725" i="23"/>
  <c r="B725" i="23"/>
  <c r="I724" i="23"/>
  <c r="H724" i="23"/>
  <c r="G724" i="23"/>
  <c r="F724" i="23"/>
  <c r="E724" i="23"/>
  <c r="D724" i="23"/>
  <c r="C724" i="23"/>
  <c r="B724" i="23"/>
  <c r="I723" i="23"/>
  <c r="H723" i="23"/>
  <c r="G723" i="23"/>
  <c r="F723" i="23"/>
  <c r="E723" i="23"/>
  <c r="D723" i="23"/>
  <c r="C723" i="23"/>
  <c r="B723" i="23"/>
  <c r="I722" i="23"/>
  <c r="H722" i="23"/>
  <c r="G722" i="23"/>
  <c r="F722" i="23"/>
  <c r="E722" i="23"/>
  <c r="D722" i="23"/>
  <c r="C722" i="23"/>
  <c r="B722" i="23"/>
  <c r="I721" i="23"/>
  <c r="H721" i="23"/>
  <c r="G721" i="23"/>
  <c r="F721" i="23"/>
  <c r="E721" i="23"/>
  <c r="D721" i="23"/>
  <c r="C721" i="23"/>
  <c r="B721" i="23"/>
  <c r="I720" i="23"/>
  <c r="H720" i="23"/>
  <c r="G720" i="23"/>
  <c r="F720" i="23"/>
  <c r="E720" i="23"/>
  <c r="D720" i="23"/>
  <c r="C720" i="23"/>
  <c r="B720" i="23"/>
  <c r="I719" i="23"/>
  <c r="H719" i="23"/>
  <c r="G719" i="23"/>
  <c r="F719" i="23"/>
  <c r="E719" i="23"/>
  <c r="D719" i="23"/>
  <c r="C719" i="23"/>
  <c r="B719" i="23"/>
  <c r="I718" i="23"/>
  <c r="H718" i="23"/>
  <c r="G718" i="23"/>
  <c r="F718" i="23"/>
  <c r="E718" i="23"/>
  <c r="D718" i="23"/>
  <c r="C718" i="23"/>
  <c r="B718" i="23"/>
  <c r="I717" i="23"/>
  <c r="H717" i="23"/>
  <c r="G717" i="23"/>
  <c r="F717" i="23"/>
  <c r="E717" i="23"/>
  <c r="D717" i="23"/>
  <c r="C717" i="23"/>
  <c r="B717" i="23"/>
  <c r="I716" i="23"/>
  <c r="H716" i="23"/>
  <c r="G716" i="23"/>
  <c r="F716" i="23"/>
  <c r="E716" i="23"/>
  <c r="D716" i="23"/>
  <c r="C716" i="23"/>
  <c r="B716" i="23"/>
  <c r="I715" i="23"/>
  <c r="H715" i="23"/>
  <c r="G715" i="23"/>
  <c r="F715" i="23"/>
  <c r="E715" i="23"/>
  <c r="D715" i="23"/>
  <c r="C715" i="23"/>
  <c r="B715" i="23"/>
  <c r="I714" i="23"/>
  <c r="H714" i="23"/>
  <c r="G714" i="23"/>
  <c r="F714" i="23"/>
  <c r="E714" i="23"/>
  <c r="D714" i="23"/>
  <c r="C714" i="23"/>
  <c r="B714" i="23"/>
  <c r="I713" i="23"/>
  <c r="H713" i="23"/>
  <c r="G713" i="23"/>
  <c r="F713" i="23"/>
  <c r="E713" i="23"/>
  <c r="D713" i="23"/>
  <c r="C713" i="23"/>
  <c r="B713" i="23"/>
  <c r="I712" i="23"/>
  <c r="H712" i="23"/>
  <c r="G712" i="23"/>
  <c r="F712" i="23"/>
  <c r="E712" i="23"/>
  <c r="D712" i="23"/>
  <c r="C712" i="23"/>
  <c r="B712" i="23"/>
  <c r="I711" i="23"/>
  <c r="H711" i="23"/>
  <c r="G711" i="23"/>
  <c r="F711" i="23"/>
  <c r="E711" i="23"/>
  <c r="D711" i="23"/>
  <c r="C711" i="23"/>
  <c r="B711" i="23"/>
  <c r="I710" i="23"/>
  <c r="H710" i="23"/>
  <c r="G710" i="23"/>
  <c r="F710" i="23"/>
  <c r="E710" i="23"/>
  <c r="D710" i="23"/>
  <c r="C710" i="23"/>
  <c r="B710" i="23"/>
  <c r="I709" i="23"/>
  <c r="H709" i="23"/>
  <c r="G709" i="23"/>
  <c r="F709" i="23"/>
  <c r="E709" i="23"/>
  <c r="D709" i="23"/>
  <c r="C709" i="23"/>
  <c r="B709" i="23"/>
  <c r="I708" i="23"/>
  <c r="H708" i="23"/>
  <c r="G708" i="23"/>
  <c r="F708" i="23"/>
  <c r="E708" i="23"/>
  <c r="D708" i="23"/>
  <c r="C708" i="23"/>
  <c r="B708" i="23"/>
  <c r="I707" i="23"/>
  <c r="H707" i="23"/>
  <c r="G707" i="23"/>
  <c r="F707" i="23"/>
  <c r="E707" i="23"/>
  <c r="D707" i="23"/>
  <c r="C707" i="23"/>
  <c r="B707" i="23"/>
  <c r="I706" i="23"/>
  <c r="H706" i="23"/>
  <c r="G706" i="23"/>
  <c r="F706" i="23"/>
  <c r="E706" i="23"/>
  <c r="D706" i="23"/>
  <c r="C706" i="23"/>
  <c r="B706" i="23"/>
  <c r="I705" i="23"/>
  <c r="H705" i="23"/>
  <c r="G705" i="23"/>
  <c r="F705" i="23"/>
  <c r="E705" i="23"/>
  <c r="D705" i="23"/>
  <c r="C705" i="23"/>
  <c r="B705" i="23"/>
  <c r="I704" i="23"/>
  <c r="H704" i="23"/>
  <c r="G704" i="23"/>
  <c r="F704" i="23"/>
  <c r="E704" i="23"/>
  <c r="D704" i="23"/>
  <c r="C704" i="23"/>
  <c r="B704" i="23"/>
  <c r="I703" i="23"/>
  <c r="H703" i="23"/>
  <c r="G703" i="23"/>
  <c r="F703" i="23"/>
  <c r="E703" i="23"/>
  <c r="D703" i="23"/>
  <c r="C703" i="23"/>
  <c r="B703" i="23"/>
  <c r="I702" i="23"/>
  <c r="H702" i="23"/>
  <c r="G702" i="23"/>
  <c r="F702" i="23"/>
  <c r="E702" i="23"/>
  <c r="D702" i="23"/>
  <c r="C702" i="23"/>
  <c r="B702" i="23"/>
  <c r="I701" i="23"/>
  <c r="H701" i="23"/>
  <c r="G701" i="23"/>
  <c r="F701" i="23"/>
  <c r="E701" i="23"/>
  <c r="D701" i="23"/>
  <c r="C701" i="23"/>
  <c r="B701" i="23"/>
  <c r="I700" i="23"/>
  <c r="H700" i="23"/>
  <c r="G700" i="23"/>
  <c r="F700" i="23"/>
  <c r="E700" i="23"/>
  <c r="D700" i="23"/>
  <c r="C700" i="23"/>
  <c r="B700" i="23"/>
  <c r="I699" i="23"/>
  <c r="H699" i="23"/>
  <c r="G699" i="23"/>
  <c r="F699" i="23"/>
  <c r="E699" i="23"/>
  <c r="D699" i="23"/>
  <c r="C699" i="23"/>
  <c r="B699" i="23"/>
  <c r="I698" i="23"/>
  <c r="H698" i="23"/>
  <c r="G698" i="23"/>
  <c r="F698" i="23"/>
  <c r="E698" i="23"/>
  <c r="D698" i="23"/>
  <c r="C698" i="23"/>
  <c r="B698" i="23"/>
  <c r="I697" i="23"/>
  <c r="H697" i="23"/>
  <c r="G697" i="23"/>
  <c r="F697" i="23"/>
  <c r="E697" i="23"/>
  <c r="D697" i="23"/>
  <c r="C697" i="23"/>
  <c r="B697" i="23"/>
  <c r="I696" i="23"/>
  <c r="H696" i="23"/>
  <c r="G696" i="23"/>
  <c r="F696" i="23"/>
  <c r="E696" i="23"/>
  <c r="D696" i="23"/>
  <c r="C696" i="23"/>
  <c r="B696" i="23"/>
  <c r="I695" i="23"/>
  <c r="H695" i="23"/>
  <c r="G695" i="23"/>
  <c r="F695" i="23"/>
  <c r="E695" i="23"/>
  <c r="D695" i="23"/>
  <c r="C695" i="23"/>
  <c r="B695" i="23"/>
  <c r="I694" i="23"/>
  <c r="H694" i="23"/>
  <c r="G694" i="23"/>
  <c r="F694" i="23"/>
  <c r="E694" i="23"/>
  <c r="D694" i="23"/>
  <c r="C694" i="23"/>
  <c r="B694" i="23"/>
  <c r="I693" i="23"/>
  <c r="H693" i="23"/>
  <c r="G693" i="23"/>
  <c r="F693" i="23"/>
  <c r="E693" i="23"/>
  <c r="D693" i="23"/>
  <c r="C693" i="23"/>
  <c r="B693" i="23"/>
  <c r="I692" i="23"/>
  <c r="H692" i="23"/>
  <c r="G692" i="23"/>
  <c r="F692" i="23"/>
  <c r="E692" i="23"/>
  <c r="D692" i="23"/>
  <c r="C692" i="23"/>
  <c r="B692" i="23"/>
  <c r="I691" i="23"/>
  <c r="H691" i="23"/>
  <c r="G691" i="23"/>
  <c r="F691" i="23"/>
  <c r="E691" i="23"/>
  <c r="D691" i="23"/>
  <c r="C691" i="23"/>
  <c r="B691" i="23"/>
  <c r="I690" i="23"/>
  <c r="H690" i="23"/>
  <c r="G690" i="23"/>
  <c r="F690" i="23"/>
  <c r="E690" i="23"/>
  <c r="D690" i="23"/>
  <c r="C690" i="23"/>
  <c r="B690" i="23"/>
  <c r="I689" i="23"/>
  <c r="H689" i="23"/>
  <c r="G689" i="23"/>
  <c r="F689" i="23"/>
  <c r="E689" i="23"/>
  <c r="D689" i="23"/>
  <c r="C689" i="23"/>
  <c r="B689" i="23"/>
  <c r="I688" i="23"/>
  <c r="H688" i="23"/>
  <c r="G688" i="23"/>
  <c r="F688" i="23"/>
  <c r="E688" i="23"/>
  <c r="D688" i="23"/>
  <c r="C688" i="23"/>
  <c r="B688" i="23"/>
  <c r="I687" i="23"/>
  <c r="H687" i="23"/>
  <c r="G687" i="23"/>
  <c r="F687" i="23"/>
  <c r="E687" i="23"/>
  <c r="D687" i="23"/>
  <c r="C687" i="23"/>
  <c r="B687" i="23"/>
  <c r="I686" i="23"/>
  <c r="H686" i="23"/>
  <c r="G686" i="23"/>
  <c r="F686" i="23"/>
  <c r="E686" i="23"/>
  <c r="D686" i="23"/>
  <c r="C686" i="23"/>
  <c r="B686" i="23"/>
  <c r="I685" i="23"/>
  <c r="H685" i="23"/>
  <c r="G685" i="23"/>
  <c r="F685" i="23"/>
  <c r="E685" i="23"/>
  <c r="D685" i="23"/>
  <c r="C685" i="23"/>
  <c r="B685" i="23"/>
  <c r="I684" i="23"/>
  <c r="H684" i="23"/>
  <c r="G684" i="23"/>
  <c r="F684" i="23"/>
  <c r="E684" i="23"/>
  <c r="D684" i="23"/>
  <c r="C684" i="23"/>
  <c r="B684" i="23"/>
  <c r="I683" i="23"/>
  <c r="H683" i="23"/>
  <c r="G683" i="23"/>
  <c r="F683" i="23"/>
  <c r="E683" i="23"/>
  <c r="D683" i="23"/>
  <c r="C683" i="23"/>
  <c r="B683" i="23"/>
  <c r="I682" i="23"/>
  <c r="H682" i="23"/>
  <c r="G682" i="23"/>
  <c r="F682" i="23"/>
  <c r="E682" i="23"/>
  <c r="D682" i="23"/>
  <c r="C682" i="23"/>
  <c r="B682" i="23"/>
  <c r="I681" i="23"/>
  <c r="H681" i="23"/>
  <c r="G681" i="23"/>
  <c r="F681" i="23"/>
  <c r="E681" i="23"/>
  <c r="D681" i="23"/>
  <c r="C681" i="23"/>
  <c r="B681" i="23"/>
  <c r="I680" i="23"/>
  <c r="H680" i="23"/>
  <c r="G680" i="23"/>
  <c r="F680" i="23"/>
  <c r="E680" i="23"/>
  <c r="D680" i="23"/>
  <c r="C680" i="23"/>
  <c r="B680" i="23"/>
  <c r="I679" i="23"/>
  <c r="H679" i="23"/>
  <c r="G679" i="23"/>
  <c r="F679" i="23"/>
  <c r="E679" i="23"/>
  <c r="D679" i="23"/>
  <c r="C679" i="23"/>
  <c r="B679" i="23"/>
  <c r="I678" i="23"/>
  <c r="H678" i="23"/>
  <c r="G678" i="23"/>
  <c r="F678" i="23"/>
  <c r="E678" i="23"/>
  <c r="D678" i="23"/>
  <c r="C678" i="23"/>
  <c r="B678" i="23"/>
  <c r="I677" i="23"/>
  <c r="H677" i="23"/>
  <c r="G677" i="23"/>
  <c r="F677" i="23"/>
  <c r="E677" i="23"/>
  <c r="D677" i="23"/>
  <c r="C677" i="23"/>
  <c r="B677" i="23"/>
  <c r="I676" i="23"/>
  <c r="H676" i="23"/>
  <c r="G676" i="23"/>
  <c r="F676" i="23"/>
  <c r="E676" i="23"/>
  <c r="D676" i="23"/>
  <c r="C676" i="23"/>
  <c r="B676" i="23"/>
  <c r="I675" i="23"/>
  <c r="H675" i="23"/>
  <c r="G675" i="23"/>
  <c r="F675" i="23"/>
  <c r="E675" i="23"/>
  <c r="D675" i="23"/>
  <c r="C675" i="23"/>
  <c r="B675" i="23"/>
  <c r="I674" i="23"/>
  <c r="H674" i="23"/>
  <c r="G674" i="23"/>
  <c r="F674" i="23"/>
  <c r="E674" i="23"/>
  <c r="D674" i="23"/>
  <c r="C674" i="23"/>
  <c r="B674" i="23"/>
  <c r="I673" i="23"/>
  <c r="H673" i="23"/>
  <c r="G673" i="23"/>
  <c r="F673" i="23"/>
  <c r="E673" i="23"/>
  <c r="D673" i="23"/>
  <c r="C673" i="23"/>
  <c r="B673" i="23"/>
  <c r="I672" i="23"/>
  <c r="H672" i="23"/>
  <c r="G672" i="23"/>
  <c r="F672" i="23"/>
  <c r="E672" i="23"/>
  <c r="D672" i="23"/>
  <c r="C672" i="23"/>
  <c r="B672" i="23"/>
  <c r="I671" i="23"/>
  <c r="H671" i="23"/>
  <c r="G671" i="23"/>
  <c r="F671" i="23"/>
  <c r="E671" i="23"/>
  <c r="D671" i="23"/>
  <c r="C671" i="23"/>
  <c r="B671" i="23"/>
  <c r="I670" i="23"/>
  <c r="H670" i="23"/>
  <c r="G670" i="23"/>
  <c r="F670" i="23"/>
  <c r="E670" i="23"/>
  <c r="D670" i="23"/>
  <c r="C670" i="23"/>
  <c r="B670" i="23"/>
  <c r="I669" i="23"/>
  <c r="H669" i="23"/>
  <c r="G669" i="23"/>
  <c r="F669" i="23"/>
  <c r="E669" i="23"/>
  <c r="D669" i="23"/>
  <c r="C669" i="23"/>
  <c r="B669" i="23"/>
  <c r="I668" i="23"/>
  <c r="H668" i="23"/>
  <c r="G668" i="23"/>
  <c r="F668" i="23"/>
  <c r="E668" i="23"/>
  <c r="D668" i="23"/>
  <c r="C668" i="23"/>
  <c r="B668" i="23"/>
  <c r="I667" i="23"/>
  <c r="H667" i="23"/>
  <c r="G667" i="23"/>
  <c r="F667" i="23"/>
  <c r="E667" i="23"/>
  <c r="D667" i="23"/>
  <c r="C667" i="23"/>
  <c r="B667" i="23"/>
  <c r="I666" i="23"/>
  <c r="H666" i="23"/>
  <c r="G666" i="23"/>
  <c r="F666" i="23"/>
  <c r="E666" i="23"/>
  <c r="D666" i="23"/>
  <c r="C666" i="23"/>
  <c r="B666" i="23"/>
  <c r="I665" i="23"/>
  <c r="H665" i="23"/>
  <c r="G665" i="23"/>
  <c r="F665" i="23"/>
  <c r="E665" i="23"/>
  <c r="D665" i="23"/>
  <c r="C665" i="23"/>
  <c r="B665" i="23"/>
  <c r="I664" i="23"/>
  <c r="H664" i="23"/>
  <c r="G664" i="23"/>
  <c r="F664" i="23"/>
  <c r="E664" i="23"/>
  <c r="D664" i="23"/>
  <c r="C664" i="23"/>
  <c r="B664" i="23"/>
  <c r="I663" i="23"/>
  <c r="H663" i="23"/>
  <c r="G663" i="23"/>
  <c r="F663" i="23"/>
  <c r="E663" i="23"/>
  <c r="D663" i="23"/>
  <c r="C663" i="23"/>
  <c r="B663" i="23"/>
  <c r="I662" i="23"/>
  <c r="H662" i="23"/>
  <c r="G662" i="23"/>
  <c r="F662" i="23"/>
  <c r="E662" i="23"/>
  <c r="D662" i="23"/>
  <c r="C662" i="23"/>
  <c r="B662" i="23"/>
  <c r="I661" i="23"/>
  <c r="H661" i="23"/>
  <c r="G661" i="23"/>
  <c r="F661" i="23"/>
  <c r="E661" i="23"/>
  <c r="D661" i="23"/>
  <c r="C661" i="23"/>
  <c r="B661" i="23"/>
  <c r="I660" i="23"/>
  <c r="H660" i="23"/>
  <c r="G660" i="23"/>
  <c r="F660" i="23"/>
  <c r="E660" i="23"/>
  <c r="D660" i="23"/>
  <c r="C660" i="23"/>
  <c r="B660" i="23"/>
  <c r="I659" i="23"/>
  <c r="H659" i="23"/>
  <c r="G659" i="23"/>
  <c r="F659" i="23"/>
  <c r="E659" i="23"/>
  <c r="D659" i="23"/>
  <c r="C659" i="23"/>
  <c r="B659" i="23"/>
  <c r="I658" i="23"/>
  <c r="H658" i="23"/>
  <c r="G658" i="23"/>
  <c r="F658" i="23"/>
  <c r="E658" i="23"/>
  <c r="D658" i="23"/>
  <c r="C658" i="23"/>
  <c r="B658" i="23"/>
  <c r="I657" i="23"/>
  <c r="H657" i="23"/>
  <c r="G657" i="23"/>
  <c r="F657" i="23"/>
  <c r="E657" i="23"/>
  <c r="D657" i="23"/>
  <c r="C657" i="23"/>
  <c r="B657" i="23"/>
  <c r="I656" i="23"/>
  <c r="H656" i="23"/>
  <c r="G656" i="23"/>
  <c r="F656" i="23"/>
  <c r="E656" i="23"/>
  <c r="D656" i="23"/>
  <c r="C656" i="23"/>
  <c r="B656" i="23"/>
  <c r="I655" i="23"/>
  <c r="H655" i="23"/>
  <c r="G655" i="23"/>
  <c r="F655" i="23"/>
  <c r="E655" i="23"/>
  <c r="D655" i="23"/>
  <c r="C655" i="23"/>
  <c r="B655" i="23"/>
  <c r="I654" i="23"/>
  <c r="H654" i="23"/>
  <c r="G654" i="23"/>
  <c r="F654" i="23"/>
  <c r="E654" i="23"/>
  <c r="D654" i="23"/>
  <c r="C654" i="23"/>
  <c r="B654" i="23"/>
  <c r="I653" i="23"/>
  <c r="H653" i="23"/>
  <c r="G653" i="23"/>
  <c r="F653" i="23"/>
  <c r="E653" i="23"/>
  <c r="D653" i="23"/>
  <c r="C653" i="23"/>
  <c r="B653" i="23"/>
  <c r="I652" i="23"/>
  <c r="H652" i="23"/>
  <c r="G652" i="23"/>
  <c r="F652" i="23"/>
  <c r="E652" i="23"/>
  <c r="D652" i="23"/>
  <c r="C652" i="23"/>
  <c r="B652" i="23"/>
  <c r="I651" i="23"/>
  <c r="H651" i="23"/>
  <c r="G651" i="23"/>
  <c r="F651" i="23"/>
  <c r="E651" i="23"/>
  <c r="D651" i="23"/>
  <c r="C651" i="23"/>
  <c r="B651" i="23"/>
  <c r="I650" i="23"/>
  <c r="H650" i="23"/>
  <c r="G650" i="23"/>
  <c r="F650" i="23"/>
  <c r="E650" i="23"/>
  <c r="D650" i="23"/>
  <c r="C650" i="23"/>
  <c r="B650" i="23"/>
  <c r="I649" i="23"/>
  <c r="H649" i="23"/>
  <c r="G649" i="23"/>
  <c r="F649" i="23"/>
  <c r="E649" i="23"/>
  <c r="D649" i="23"/>
  <c r="C649" i="23"/>
  <c r="B649" i="23"/>
  <c r="I648" i="23"/>
  <c r="H648" i="23"/>
  <c r="G648" i="23"/>
  <c r="F648" i="23"/>
  <c r="E648" i="23"/>
  <c r="D648" i="23"/>
  <c r="C648" i="23"/>
  <c r="B648" i="23"/>
  <c r="I647" i="23"/>
  <c r="H647" i="23"/>
  <c r="G647" i="23"/>
  <c r="F647" i="23"/>
  <c r="E647" i="23"/>
  <c r="D647" i="23"/>
  <c r="C647" i="23"/>
  <c r="B647" i="23"/>
  <c r="I646" i="23"/>
  <c r="H646" i="23"/>
  <c r="G646" i="23"/>
  <c r="F646" i="23"/>
  <c r="E646" i="23"/>
  <c r="D646" i="23"/>
  <c r="C646" i="23"/>
  <c r="B646" i="23"/>
  <c r="I645" i="23"/>
  <c r="H645" i="23"/>
  <c r="G645" i="23"/>
  <c r="F645" i="23"/>
  <c r="E645" i="23"/>
  <c r="D645" i="23"/>
  <c r="C645" i="23"/>
  <c r="B645" i="23"/>
  <c r="I644" i="23"/>
  <c r="H644" i="23"/>
  <c r="G644" i="23"/>
  <c r="F644" i="23"/>
  <c r="E644" i="23"/>
  <c r="D644" i="23"/>
  <c r="C644" i="23"/>
  <c r="B644" i="23"/>
  <c r="I643" i="23"/>
  <c r="H643" i="23"/>
  <c r="G643" i="23"/>
  <c r="F643" i="23"/>
  <c r="E643" i="23"/>
  <c r="D643" i="23"/>
  <c r="C643" i="23"/>
  <c r="B643" i="23"/>
  <c r="I642" i="23"/>
  <c r="H642" i="23"/>
  <c r="G642" i="23"/>
  <c r="F642" i="23"/>
  <c r="E642" i="23"/>
  <c r="D642" i="23"/>
  <c r="C642" i="23"/>
  <c r="B642" i="23"/>
  <c r="I641" i="23"/>
  <c r="H641" i="23"/>
  <c r="G641" i="23"/>
  <c r="F641" i="23"/>
  <c r="E641" i="23"/>
  <c r="D641" i="23"/>
  <c r="C641" i="23"/>
  <c r="B641" i="23"/>
  <c r="I640" i="23"/>
  <c r="H640" i="23"/>
  <c r="G640" i="23"/>
  <c r="F640" i="23"/>
  <c r="E640" i="23"/>
  <c r="D640" i="23"/>
  <c r="C640" i="23"/>
  <c r="B640" i="23"/>
  <c r="I639" i="23"/>
  <c r="H639" i="23"/>
  <c r="G639" i="23"/>
  <c r="F639" i="23"/>
  <c r="E639" i="23"/>
  <c r="D639" i="23"/>
  <c r="C639" i="23"/>
  <c r="B639" i="23"/>
  <c r="I638" i="23"/>
  <c r="H638" i="23"/>
  <c r="G638" i="23"/>
  <c r="F638" i="23"/>
  <c r="E638" i="23"/>
  <c r="D638" i="23"/>
  <c r="C638" i="23"/>
  <c r="B638" i="23"/>
  <c r="I637" i="23"/>
  <c r="H637" i="23"/>
  <c r="G637" i="23"/>
  <c r="F637" i="23"/>
  <c r="E637" i="23"/>
  <c r="D637" i="23"/>
  <c r="C637" i="23"/>
  <c r="B637" i="23"/>
  <c r="I636" i="23"/>
  <c r="H636" i="23"/>
  <c r="G636" i="23"/>
  <c r="F636" i="23"/>
  <c r="E636" i="23"/>
  <c r="D636" i="23"/>
  <c r="C636" i="23"/>
  <c r="B636" i="23"/>
  <c r="I635" i="23"/>
  <c r="H635" i="23"/>
  <c r="G635" i="23"/>
  <c r="F635" i="23"/>
  <c r="E635" i="23"/>
  <c r="D635" i="23"/>
  <c r="C635" i="23"/>
  <c r="B635" i="23"/>
  <c r="I634" i="23"/>
  <c r="H634" i="23"/>
  <c r="G634" i="23"/>
  <c r="F634" i="23"/>
  <c r="E634" i="23"/>
  <c r="D634" i="23"/>
  <c r="C634" i="23"/>
  <c r="B634" i="23"/>
  <c r="I633" i="23"/>
  <c r="H633" i="23"/>
  <c r="G633" i="23"/>
  <c r="F633" i="23"/>
  <c r="E633" i="23"/>
  <c r="D633" i="23"/>
  <c r="C633" i="23"/>
  <c r="B633" i="23"/>
  <c r="I632" i="23"/>
  <c r="H632" i="23"/>
  <c r="G632" i="23"/>
  <c r="F632" i="23"/>
  <c r="E632" i="23"/>
  <c r="D632" i="23"/>
  <c r="C632" i="23"/>
  <c r="B632" i="23"/>
  <c r="I631" i="23"/>
  <c r="H631" i="23"/>
  <c r="G631" i="23"/>
  <c r="F631" i="23"/>
  <c r="E631" i="23"/>
  <c r="D631" i="23"/>
  <c r="C631" i="23"/>
  <c r="B631" i="23"/>
  <c r="I630" i="23"/>
  <c r="H630" i="23"/>
  <c r="G630" i="23"/>
  <c r="F630" i="23"/>
  <c r="E630" i="23"/>
  <c r="D630" i="23"/>
  <c r="C630" i="23"/>
  <c r="B630" i="23"/>
  <c r="I629" i="23"/>
  <c r="H629" i="23"/>
  <c r="G629" i="23"/>
  <c r="F629" i="23"/>
  <c r="E629" i="23"/>
  <c r="D629" i="23"/>
  <c r="C629" i="23"/>
  <c r="B629" i="23"/>
  <c r="I628" i="23"/>
  <c r="H628" i="23"/>
  <c r="G628" i="23"/>
  <c r="F628" i="23"/>
  <c r="E628" i="23"/>
  <c r="D628" i="23"/>
  <c r="C628" i="23"/>
  <c r="B628" i="23"/>
  <c r="I627" i="23"/>
  <c r="H627" i="23"/>
  <c r="G627" i="23"/>
  <c r="F627" i="23"/>
  <c r="E627" i="23"/>
  <c r="D627" i="23"/>
  <c r="C627" i="23"/>
  <c r="B627" i="23"/>
  <c r="I626" i="23"/>
  <c r="H626" i="23"/>
  <c r="G626" i="23"/>
  <c r="F626" i="23"/>
  <c r="E626" i="23"/>
  <c r="D626" i="23"/>
  <c r="C626" i="23"/>
  <c r="B626" i="23"/>
  <c r="I625" i="23"/>
  <c r="H625" i="23"/>
  <c r="G625" i="23"/>
  <c r="F625" i="23"/>
  <c r="E625" i="23"/>
  <c r="D625" i="23"/>
  <c r="C625" i="23"/>
  <c r="B625" i="23"/>
  <c r="I624" i="23"/>
  <c r="H624" i="23"/>
  <c r="G624" i="23"/>
  <c r="F624" i="23"/>
  <c r="E624" i="23"/>
  <c r="D624" i="23"/>
  <c r="C624" i="23"/>
  <c r="B624" i="23"/>
  <c r="I623" i="23"/>
  <c r="H623" i="23"/>
  <c r="G623" i="23"/>
  <c r="F623" i="23"/>
  <c r="E623" i="23"/>
  <c r="D623" i="23"/>
  <c r="C623" i="23"/>
  <c r="B623" i="23"/>
  <c r="I622" i="23"/>
  <c r="H622" i="23"/>
  <c r="G622" i="23"/>
  <c r="F622" i="23"/>
  <c r="E622" i="23"/>
  <c r="D622" i="23"/>
  <c r="C622" i="23"/>
  <c r="B622" i="23"/>
  <c r="I621" i="23"/>
  <c r="H621" i="23"/>
  <c r="G621" i="23"/>
  <c r="F621" i="23"/>
  <c r="E621" i="23"/>
  <c r="D621" i="23"/>
  <c r="C621" i="23"/>
  <c r="B621" i="23"/>
  <c r="I620" i="23"/>
  <c r="H620" i="23"/>
  <c r="G620" i="23"/>
  <c r="F620" i="23"/>
  <c r="E620" i="23"/>
  <c r="D620" i="23"/>
  <c r="C620" i="23"/>
  <c r="B620" i="23"/>
  <c r="I619" i="23"/>
  <c r="H619" i="23"/>
  <c r="G619" i="23"/>
  <c r="F619" i="23"/>
  <c r="E619" i="23"/>
  <c r="D619" i="23"/>
  <c r="C619" i="23"/>
  <c r="B619" i="23"/>
  <c r="I618" i="23"/>
  <c r="H618" i="23"/>
  <c r="G618" i="23"/>
  <c r="F618" i="23"/>
  <c r="E618" i="23"/>
  <c r="D618" i="23"/>
  <c r="C618" i="23"/>
  <c r="B618" i="23"/>
  <c r="I617" i="23"/>
  <c r="H617" i="23"/>
  <c r="G617" i="23"/>
  <c r="F617" i="23"/>
  <c r="E617" i="23"/>
  <c r="D617" i="23"/>
  <c r="C617" i="23"/>
  <c r="B617" i="23"/>
  <c r="I616" i="23"/>
  <c r="H616" i="23"/>
  <c r="G616" i="23"/>
  <c r="F616" i="23"/>
  <c r="E616" i="23"/>
  <c r="D616" i="23"/>
  <c r="C616" i="23"/>
  <c r="B616" i="23"/>
  <c r="I615" i="23"/>
  <c r="H615" i="23"/>
  <c r="G615" i="23"/>
  <c r="F615" i="23"/>
  <c r="E615" i="23"/>
  <c r="D615" i="23"/>
  <c r="C615" i="23"/>
  <c r="B615" i="23"/>
  <c r="I614" i="23"/>
  <c r="H614" i="23"/>
  <c r="G614" i="23"/>
  <c r="F614" i="23"/>
  <c r="E614" i="23"/>
  <c r="D614" i="23"/>
  <c r="C614" i="23"/>
  <c r="B614" i="23"/>
  <c r="I613" i="23"/>
  <c r="H613" i="23"/>
  <c r="G613" i="23"/>
  <c r="F613" i="23"/>
  <c r="E613" i="23"/>
  <c r="D613" i="23"/>
  <c r="C613" i="23"/>
  <c r="B613" i="23"/>
  <c r="I612" i="23"/>
  <c r="H612" i="23"/>
  <c r="G612" i="23"/>
  <c r="F612" i="23"/>
  <c r="E612" i="23"/>
  <c r="D612" i="23"/>
  <c r="C612" i="23"/>
  <c r="B612" i="23"/>
  <c r="I611" i="23"/>
  <c r="H611" i="23"/>
  <c r="G611" i="23"/>
  <c r="F611" i="23"/>
  <c r="E611" i="23"/>
  <c r="D611" i="23"/>
  <c r="C611" i="23"/>
  <c r="B611" i="23"/>
  <c r="I610" i="23"/>
  <c r="H610" i="23"/>
  <c r="G610" i="23"/>
  <c r="F610" i="23"/>
  <c r="E610" i="23"/>
  <c r="D610" i="23"/>
  <c r="C610" i="23"/>
  <c r="B610" i="23"/>
  <c r="I609" i="23"/>
  <c r="H609" i="23"/>
  <c r="G609" i="23"/>
  <c r="F609" i="23"/>
  <c r="E609" i="23"/>
  <c r="D609" i="23"/>
  <c r="C609" i="23"/>
  <c r="B609" i="23"/>
  <c r="I608" i="23"/>
  <c r="H608" i="23"/>
  <c r="G608" i="23"/>
  <c r="F608" i="23"/>
  <c r="E608" i="23"/>
  <c r="D608" i="23"/>
  <c r="C608" i="23"/>
  <c r="B608" i="23"/>
  <c r="I607" i="23"/>
  <c r="H607" i="23"/>
  <c r="G607" i="23"/>
  <c r="F607" i="23"/>
  <c r="E607" i="23"/>
  <c r="D607" i="23"/>
  <c r="C607" i="23"/>
  <c r="B607" i="23"/>
  <c r="I606" i="23"/>
  <c r="H606" i="23"/>
  <c r="G606" i="23"/>
  <c r="F606" i="23"/>
  <c r="E606" i="23"/>
  <c r="D606" i="23"/>
  <c r="C606" i="23"/>
  <c r="B606" i="23"/>
  <c r="I605" i="23"/>
  <c r="H605" i="23"/>
  <c r="G605" i="23"/>
  <c r="F605" i="23"/>
  <c r="E605" i="23"/>
  <c r="D605" i="23"/>
  <c r="C605" i="23"/>
  <c r="B605" i="23"/>
  <c r="I604" i="23"/>
  <c r="H604" i="23"/>
  <c r="G604" i="23"/>
  <c r="F604" i="23"/>
  <c r="E604" i="23"/>
  <c r="D604" i="23"/>
  <c r="C604" i="23"/>
  <c r="B604" i="23"/>
  <c r="I603" i="23"/>
  <c r="H603" i="23"/>
  <c r="G603" i="23"/>
  <c r="F603" i="23"/>
  <c r="E603" i="23"/>
  <c r="D603" i="23"/>
  <c r="C603" i="23"/>
  <c r="B603" i="23"/>
  <c r="I602" i="23"/>
  <c r="H602" i="23"/>
  <c r="G602" i="23"/>
  <c r="F602" i="23"/>
  <c r="E602" i="23"/>
  <c r="D602" i="23"/>
  <c r="C602" i="23"/>
  <c r="B602" i="23"/>
  <c r="I601" i="23"/>
  <c r="H601" i="23"/>
  <c r="G601" i="23"/>
  <c r="F601" i="23"/>
  <c r="E601" i="23"/>
  <c r="D601" i="23"/>
  <c r="C601" i="23"/>
  <c r="B601" i="23"/>
  <c r="I600" i="23"/>
  <c r="H600" i="23"/>
  <c r="G600" i="23"/>
  <c r="F600" i="23"/>
  <c r="E600" i="23"/>
  <c r="D600" i="23"/>
  <c r="C600" i="23"/>
  <c r="B600" i="23"/>
  <c r="I599" i="23"/>
  <c r="H599" i="23"/>
  <c r="G599" i="23"/>
  <c r="F599" i="23"/>
  <c r="E599" i="23"/>
  <c r="D599" i="23"/>
  <c r="C599" i="23"/>
  <c r="B599" i="23"/>
  <c r="I598" i="23"/>
  <c r="H598" i="23"/>
  <c r="G598" i="23"/>
  <c r="F598" i="23"/>
  <c r="E598" i="23"/>
  <c r="D598" i="23"/>
  <c r="C598" i="23"/>
  <c r="B598" i="23"/>
  <c r="I597" i="23"/>
  <c r="H597" i="23"/>
  <c r="G597" i="23"/>
  <c r="F597" i="23"/>
  <c r="E597" i="23"/>
  <c r="D597" i="23"/>
  <c r="C597" i="23"/>
  <c r="B597" i="23"/>
  <c r="I596" i="23"/>
  <c r="H596" i="23"/>
  <c r="G596" i="23"/>
  <c r="F596" i="23"/>
  <c r="E596" i="23"/>
  <c r="D596" i="23"/>
  <c r="C596" i="23"/>
  <c r="B596" i="23"/>
  <c r="I595" i="23"/>
  <c r="H595" i="23"/>
  <c r="G595" i="23"/>
  <c r="F595" i="23"/>
  <c r="E595" i="23"/>
  <c r="D595" i="23"/>
  <c r="C595" i="23"/>
  <c r="B595" i="23"/>
  <c r="I594" i="23"/>
  <c r="H594" i="23"/>
  <c r="G594" i="23"/>
  <c r="F594" i="23"/>
  <c r="E594" i="23"/>
  <c r="D594" i="23"/>
  <c r="C594" i="23"/>
  <c r="B594" i="23"/>
  <c r="I593" i="23"/>
  <c r="H593" i="23"/>
  <c r="G593" i="23"/>
  <c r="F593" i="23"/>
  <c r="E593" i="23"/>
  <c r="D593" i="23"/>
  <c r="C593" i="23"/>
  <c r="B593" i="23"/>
  <c r="I592" i="23"/>
  <c r="H592" i="23"/>
  <c r="G592" i="23"/>
  <c r="F592" i="23"/>
  <c r="E592" i="23"/>
  <c r="D592" i="23"/>
  <c r="C592" i="23"/>
  <c r="B592" i="23"/>
  <c r="I591" i="23"/>
  <c r="H591" i="23"/>
  <c r="G591" i="23"/>
  <c r="F591" i="23"/>
  <c r="E591" i="23"/>
  <c r="D591" i="23"/>
  <c r="C591" i="23"/>
  <c r="B591" i="23"/>
  <c r="I590" i="23"/>
  <c r="H590" i="23"/>
  <c r="G590" i="23"/>
  <c r="F590" i="23"/>
  <c r="E590" i="23"/>
  <c r="D590" i="23"/>
  <c r="C590" i="23"/>
  <c r="B590" i="23"/>
  <c r="I589" i="23"/>
  <c r="H589" i="23"/>
  <c r="G589" i="23"/>
  <c r="F589" i="23"/>
  <c r="E589" i="23"/>
  <c r="D589" i="23"/>
  <c r="C589" i="23"/>
  <c r="B589" i="23"/>
  <c r="I588" i="23"/>
  <c r="H588" i="23"/>
  <c r="G588" i="23"/>
  <c r="F588" i="23"/>
  <c r="E588" i="23"/>
  <c r="D588" i="23"/>
  <c r="C588" i="23"/>
  <c r="B588" i="23"/>
  <c r="I587" i="23"/>
  <c r="H587" i="23"/>
  <c r="G587" i="23"/>
  <c r="F587" i="23"/>
  <c r="E587" i="23"/>
  <c r="D587" i="23"/>
  <c r="C587" i="23"/>
  <c r="B587" i="23"/>
  <c r="I586" i="23"/>
  <c r="H586" i="23"/>
  <c r="G586" i="23"/>
  <c r="F586" i="23"/>
  <c r="E586" i="23"/>
  <c r="D586" i="23"/>
  <c r="C586" i="23"/>
  <c r="B586" i="23"/>
  <c r="I585" i="23"/>
  <c r="H585" i="23"/>
  <c r="G585" i="23"/>
  <c r="F585" i="23"/>
  <c r="E585" i="23"/>
  <c r="D585" i="23"/>
  <c r="C585" i="23"/>
  <c r="B585" i="23"/>
  <c r="I584" i="23"/>
  <c r="H584" i="23"/>
  <c r="G584" i="23"/>
  <c r="F584" i="23"/>
  <c r="E584" i="23"/>
  <c r="D584" i="23"/>
  <c r="C584" i="23"/>
  <c r="B584" i="23"/>
  <c r="I583" i="23"/>
  <c r="H583" i="23"/>
  <c r="G583" i="23"/>
  <c r="F583" i="23"/>
  <c r="E583" i="23"/>
  <c r="D583" i="23"/>
  <c r="C583" i="23"/>
  <c r="B583" i="23"/>
  <c r="I582" i="23"/>
  <c r="H582" i="23"/>
  <c r="G582" i="23"/>
  <c r="F582" i="23"/>
  <c r="E582" i="23"/>
  <c r="D582" i="23"/>
  <c r="C582" i="23"/>
  <c r="B582" i="23"/>
  <c r="I581" i="23"/>
  <c r="H581" i="23"/>
  <c r="G581" i="23"/>
  <c r="F581" i="23"/>
  <c r="E581" i="23"/>
  <c r="D581" i="23"/>
  <c r="C581" i="23"/>
  <c r="B581" i="23"/>
  <c r="I580" i="23"/>
  <c r="H580" i="23"/>
  <c r="G580" i="23"/>
  <c r="F580" i="23"/>
  <c r="E580" i="23"/>
  <c r="D580" i="23"/>
  <c r="C580" i="23"/>
  <c r="B580" i="23"/>
  <c r="I579" i="23"/>
  <c r="H579" i="23"/>
  <c r="G579" i="23"/>
  <c r="F579" i="23"/>
  <c r="E579" i="23"/>
  <c r="D579" i="23"/>
  <c r="C579" i="23"/>
  <c r="B579" i="23"/>
  <c r="I578" i="23"/>
  <c r="H578" i="23"/>
  <c r="G578" i="23"/>
  <c r="F578" i="23"/>
  <c r="E578" i="23"/>
  <c r="D578" i="23"/>
  <c r="C578" i="23"/>
  <c r="B578" i="23"/>
  <c r="I577" i="23"/>
  <c r="H577" i="23"/>
  <c r="G577" i="23"/>
  <c r="F577" i="23"/>
  <c r="E577" i="23"/>
  <c r="D577" i="23"/>
  <c r="C577" i="23"/>
  <c r="B577" i="23"/>
  <c r="I576" i="23"/>
  <c r="H576" i="23"/>
  <c r="G576" i="23"/>
  <c r="F576" i="23"/>
  <c r="E576" i="23"/>
  <c r="D576" i="23"/>
  <c r="C576" i="23"/>
  <c r="B576" i="23"/>
  <c r="I575" i="23"/>
  <c r="H575" i="23"/>
  <c r="G575" i="23"/>
  <c r="F575" i="23"/>
  <c r="E575" i="23"/>
  <c r="D575" i="23"/>
  <c r="C575" i="23"/>
  <c r="B575" i="23"/>
  <c r="I574" i="23"/>
  <c r="H574" i="23"/>
  <c r="G574" i="23"/>
  <c r="F574" i="23"/>
  <c r="E574" i="23"/>
  <c r="D574" i="23"/>
  <c r="C574" i="23"/>
  <c r="B574" i="23"/>
  <c r="I573" i="23"/>
  <c r="H573" i="23"/>
  <c r="G573" i="23"/>
  <c r="F573" i="23"/>
  <c r="E573" i="23"/>
  <c r="D573" i="23"/>
  <c r="C573" i="23"/>
  <c r="B573" i="23"/>
  <c r="I572" i="23"/>
  <c r="H572" i="23"/>
  <c r="G572" i="23"/>
  <c r="F572" i="23"/>
  <c r="E572" i="23"/>
  <c r="D572" i="23"/>
  <c r="C572" i="23"/>
  <c r="B572" i="23"/>
  <c r="I571" i="23"/>
  <c r="H571" i="23"/>
  <c r="G571" i="23"/>
  <c r="F571" i="23"/>
  <c r="E571" i="23"/>
  <c r="D571" i="23"/>
  <c r="C571" i="23"/>
  <c r="B571" i="23"/>
  <c r="I570" i="23"/>
  <c r="H570" i="23"/>
  <c r="G570" i="23"/>
  <c r="F570" i="23"/>
  <c r="E570" i="23"/>
  <c r="D570" i="23"/>
  <c r="C570" i="23"/>
  <c r="B570" i="23"/>
  <c r="I569" i="23"/>
  <c r="H569" i="23"/>
  <c r="G569" i="23"/>
  <c r="F569" i="23"/>
  <c r="E569" i="23"/>
  <c r="D569" i="23"/>
  <c r="C569" i="23"/>
  <c r="B569" i="23"/>
  <c r="I568" i="23"/>
  <c r="H568" i="23"/>
  <c r="G568" i="23"/>
  <c r="F568" i="23"/>
  <c r="E568" i="23"/>
  <c r="D568" i="23"/>
  <c r="C568" i="23"/>
  <c r="B568" i="23"/>
  <c r="I567" i="23"/>
  <c r="H567" i="23"/>
  <c r="G567" i="23"/>
  <c r="F567" i="23"/>
  <c r="E567" i="23"/>
  <c r="D567" i="23"/>
  <c r="C567" i="23"/>
  <c r="B567" i="23"/>
  <c r="I566" i="23"/>
  <c r="H566" i="23"/>
  <c r="G566" i="23"/>
  <c r="F566" i="23"/>
  <c r="E566" i="23"/>
  <c r="D566" i="23"/>
  <c r="C566" i="23"/>
  <c r="B566" i="23"/>
  <c r="I565" i="23"/>
  <c r="H565" i="23"/>
  <c r="G565" i="23"/>
  <c r="F565" i="23"/>
  <c r="E565" i="23"/>
  <c r="D565" i="23"/>
  <c r="C565" i="23"/>
  <c r="B565" i="23"/>
  <c r="I564" i="23"/>
  <c r="H564" i="23"/>
  <c r="G564" i="23"/>
  <c r="F564" i="23"/>
  <c r="E564" i="23"/>
  <c r="D564" i="23"/>
  <c r="C564" i="23"/>
  <c r="B564" i="23"/>
  <c r="I563" i="23"/>
  <c r="H563" i="23"/>
  <c r="G563" i="23"/>
  <c r="F563" i="23"/>
  <c r="E563" i="23"/>
  <c r="D563" i="23"/>
  <c r="C563" i="23"/>
  <c r="B563" i="23"/>
  <c r="I562" i="23"/>
  <c r="H562" i="23"/>
  <c r="G562" i="23"/>
  <c r="F562" i="23"/>
  <c r="E562" i="23"/>
  <c r="D562" i="23"/>
  <c r="C562" i="23"/>
  <c r="B562" i="23"/>
  <c r="I561" i="23"/>
  <c r="H561" i="23"/>
  <c r="G561" i="23"/>
  <c r="F561" i="23"/>
  <c r="E561" i="23"/>
  <c r="D561" i="23"/>
  <c r="C561" i="23"/>
  <c r="B561" i="23"/>
  <c r="I560" i="23"/>
  <c r="H560" i="23"/>
  <c r="G560" i="23"/>
  <c r="F560" i="23"/>
  <c r="E560" i="23"/>
  <c r="D560" i="23"/>
  <c r="C560" i="23"/>
  <c r="B560" i="23"/>
  <c r="I559" i="23"/>
  <c r="H559" i="23"/>
  <c r="G559" i="23"/>
  <c r="F559" i="23"/>
  <c r="E559" i="23"/>
  <c r="D559" i="23"/>
  <c r="C559" i="23"/>
  <c r="B559" i="23"/>
  <c r="I558" i="23"/>
  <c r="H558" i="23"/>
  <c r="G558" i="23"/>
  <c r="F558" i="23"/>
  <c r="E558" i="23"/>
  <c r="D558" i="23"/>
  <c r="C558" i="23"/>
  <c r="B558" i="23"/>
  <c r="I557" i="23"/>
  <c r="H557" i="23"/>
  <c r="G557" i="23"/>
  <c r="F557" i="23"/>
  <c r="E557" i="23"/>
  <c r="D557" i="23"/>
  <c r="C557" i="23"/>
  <c r="B557" i="23"/>
  <c r="I556" i="23"/>
  <c r="H556" i="23"/>
  <c r="G556" i="23"/>
  <c r="F556" i="23"/>
  <c r="E556" i="23"/>
  <c r="D556" i="23"/>
  <c r="C556" i="23"/>
  <c r="B556" i="23"/>
  <c r="I555" i="23"/>
  <c r="H555" i="23"/>
  <c r="G555" i="23"/>
  <c r="F555" i="23"/>
  <c r="E555" i="23"/>
  <c r="D555" i="23"/>
  <c r="C555" i="23"/>
  <c r="B555" i="23"/>
  <c r="I554" i="23"/>
  <c r="H554" i="23"/>
  <c r="G554" i="23"/>
  <c r="F554" i="23"/>
  <c r="E554" i="23"/>
  <c r="D554" i="23"/>
  <c r="C554" i="23"/>
  <c r="B554" i="23"/>
  <c r="I553" i="23"/>
  <c r="H553" i="23"/>
  <c r="G553" i="23"/>
  <c r="F553" i="23"/>
  <c r="E553" i="23"/>
  <c r="D553" i="23"/>
  <c r="C553" i="23"/>
  <c r="B553" i="23"/>
  <c r="I552" i="23"/>
  <c r="H552" i="23"/>
  <c r="G552" i="23"/>
  <c r="F552" i="23"/>
  <c r="E552" i="23"/>
  <c r="D552" i="23"/>
  <c r="C552" i="23"/>
  <c r="B552" i="23"/>
  <c r="I551" i="23"/>
  <c r="H551" i="23"/>
  <c r="G551" i="23"/>
  <c r="F551" i="23"/>
  <c r="E551" i="23"/>
  <c r="D551" i="23"/>
  <c r="C551" i="23"/>
  <c r="B551" i="23"/>
  <c r="I550" i="23"/>
  <c r="H550" i="23"/>
  <c r="G550" i="23"/>
  <c r="F550" i="23"/>
  <c r="E550" i="23"/>
  <c r="D550" i="23"/>
  <c r="C550" i="23"/>
  <c r="B550" i="23"/>
  <c r="I549" i="23"/>
  <c r="H549" i="23"/>
  <c r="G549" i="23"/>
  <c r="F549" i="23"/>
  <c r="E549" i="23"/>
  <c r="D549" i="23"/>
  <c r="C549" i="23"/>
  <c r="B549" i="23"/>
  <c r="I548" i="23"/>
  <c r="H548" i="23"/>
  <c r="G548" i="23"/>
  <c r="F548" i="23"/>
  <c r="E548" i="23"/>
  <c r="D548" i="23"/>
  <c r="C548" i="23"/>
  <c r="B548" i="23"/>
  <c r="I547" i="23"/>
  <c r="H547" i="23"/>
  <c r="G547" i="23"/>
  <c r="F547" i="23"/>
  <c r="E547" i="23"/>
  <c r="D547" i="23"/>
  <c r="C547" i="23"/>
  <c r="B547" i="23"/>
  <c r="I546" i="23"/>
  <c r="H546" i="23"/>
  <c r="G546" i="23"/>
  <c r="F546" i="23"/>
  <c r="E546" i="23"/>
  <c r="D546" i="23"/>
  <c r="C546" i="23"/>
  <c r="B546" i="23"/>
  <c r="I545" i="23"/>
  <c r="H545" i="23"/>
  <c r="G545" i="23"/>
  <c r="F545" i="23"/>
  <c r="E545" i="23"/>
  <c r="D545" i="23"/>
  <c r="C545" i="23"/>
  <c r="B545" i="23"/>
  <c r="I544" i="23"/>
  <c r="H544" i="23"/>
  <c r="G544" i="23"/>
  <c r="F544" i="23"/>
  <c r="E544" i="23"/>
  <c r="D544" i="23"/>
  <c r="C544" i="23"/>
  <c r="B544" i="23"/>
  <c r="I543" i="23"/>
  <c r="H543" i="23"/>
  <c r="G543" i="23"/>
  <c r="F543" i="23"/>
  <c r="E543" i="23"/>
  <c r="D543" i="23"/>
  <c r="C543" i="23"/>
  <c r="B543" i="23"/>
  <c r="I542" i="23"/>
  <c r="H542" i="23"/>
  <c r="G542" i="23"/>
  <c r="F542" i="23"/>
  <c r="E542" i="23"/>
  <c r="D542" i="23"/>
  <c r="C542" i="23"/>
  <c r="B542" i="23"/>
  <c r="I541" i="23"/>
  <c r="H541" i="23"/>
  <c r="G541" i="23"/>
  <c r="F541" i="23"/>
  <c r="E541" i="23"/>
  <c r="D541" i="23"/>
  <c r="C541" i="23"/>
  <c r="B541" i="23"/>
  <c r="I540" i="23"/>
  <c r="H540" i="23"/>
  <c r="G540" i="23"/>
  <c r="F540" i="23"/>
  <c r="E540" i="23"/>
  <c r="D540" i="23"/>
  <c r="C540" i="23"/>
  <c r="B540" i="23"/>
  <c r="I539" i="23"/>
  <c r="H539" i="23"/>
  <c r="G539" i="23"/>
  <c r="F539" i="23"/>
  <c r="E539" i="23"/>
  <c r="D539" i="23"/>
  <c r="C539" i="23"/>
  <c r="B539" i="23"/>
  <c r="I538" i="23"/>
  <c r="H538" i="23"/>
  <c r="G538" i="23"/>
  <c r="F538" i="23"/>
  <c r="E538" i="23"/>
  <c r="D538" i="23"/>
  <c r="C538" i="23"/>
  <c r="B538" i="23"/>
  <c r="I537" i="23"/>
  <c r="H537" i="23"/>
  <c r="G537" i="23"/>
  <c r="F537" i="23"/>
  <c r="E537" i="23"/>
  <c r="D537" i="23"/>
  <c r="C537" i="23"/>
  <c r="B537" i="23"/>
  <c r="I536" i="23"/>
  <c r="H536" i="23"/>
  <c r="G536" i="23"/>
  <c r="F536" i="23"/>
  <c r="E536" i="23"/>
  <c r="D536" i="23"/>
  <c r="C536" i="23"/>
  <c r="B536" i="23"/>
  <c r="I535" i="23"/>
  <c r="H535" i="23"/>
  <c r="G535" i="23"/>
  <c r="F535" i="23"/>
  <c r="E535" i="23"/>
  <c r="D535" i="23"/>
  <c r="C535" i="23"/>
  <c r="B535" i="23"/>
  <c r="I534" i="23"/>
  <c r="H534" i="23"/>
  <c r="G534" i="23"/>
  <c r="F534" i="23"/>
  <c r="E534" i="23"/>
  <c r="D534" i="23"/>
  <c r="C534" i="23"/>
  <c r="B534" i="23"/>
  <c r="I533" i="23"/>
  <c r="H533" i="23"/>
  <c r="G533" i="23"/>
  <c r="F533" i="23"/>
  <c r="E533" i="23"/>
  <c r="D533" i="23"/>
  <c r="C533" i="23"/>
  <c r="B533" i="23"/>
  <c r="I532" i="23"/>
  <c r="H532" i="23"/>
  <c r="G532" i="23"/>
  <c r="F532" i="23"/>
  <c r="E532" i="23"/>
  <c r="D532" i="23"/>
  <c r="C532" i="23"/>
  <c r="B532" i="23"/>
  <c r="I531" i="23"/>
  <c r="H531" i="23"/>
  <c r="G531" i="23"/>
  <c r="F531" i="23"/>
  <c r="E531" i="23"/>
  <c r="D531" i="23"/>
  <c r="C531" i="23"/>
  <c r="B531" i="23"/>
  <c r="I530" i="23"/>
  <c r="H530" i="23"/>
  <c r="G530" i="23"/>
  <c r="F530" i="23"/>
  <c r="E530" i="23"/>
  <c r="D530" i="23"/>
  <c r="C530" i="23"/>
  <c r="B530" i="23"/>
  <c r="I529" i="23"/>
  <c r="H529" i="23"/>
  <c r="G529" i="23"/>
  <c r="F529" i="23"/>
  <c r="E529" i="23"/>
  <c r="D529" i="23"/>
  <c r="C529" i="23"/>
  <c r="B529" i="23"/>
  <c r="I528" i="23"/>
  <c r="H528" i="23"/>
  <c r="G528" i="23"/>
  <c r="F528" i="23"/>
  <c r="E528" i="23"/>
  <c r="D528" i="23"/>
  <c r="C528" i="23"/>
  <c r="B528" i="23"/>
  <c r="I527" i="23"/>
  <c r="H527" i="23"/>
  <c r="G527" i="23"/>
  <c r="F527" i="23"/>
  <c r="E527" i="23"/>
  <c r="D527" i="23"/>
  <c r="C527" i="23"/>
  <c r="B527" i="23"/>
  <c r="I526" i="23"/>
  <c r="H526" i="23"/>
  <c r="G526" i="23"/>
  <c r="F526" i="23"/>
  <c r="E526" i="23"/>
  <c r="D526" i="23"/>
  <c r="C526" i="23"/>
  <c r="B526" i="23"/>
  <c r="I525" i="23"/>
  <c r="H525" i="23"/>
  <c r="G525" i="23"/>
  <c r="F525" i="23"/>
  <c r="E525" i="23"/>
  <c r="D525" i="23"/>
  <c r="C525" i="23"/>
  <c r="B525" i="23"/>
  <c r="I524" i="23"/>
  <c r="H524" i="23"/>
  <c r="G524" i="23"/>
  <c r="F524" i="23"/>
  <c r="E524" i="23"/>
  <c r="D524" i="23"/>
  <c r="C524" i="23"/>
  <c r="B524" i="23"/>
  <c r="I523" i="23"/>
  <c r="H523" i="23"/>
  <c r="G523" i="23"/>
  <c r="F523" i="23"/>
  <c r="E523" i="23"/>
  <c r="D523" i="23"/>
  <c r="C523" i="23"/>
  <c r="B523" i="23"/>
  <c r="I522" i="23"/>
  <c r="H522" i="23"/>
  <c r="G522" i="23"/>
  <c r="F522" i="23"/>
  <c r="E522" i="23"/>
  <c r="D522" i="23"/>
  <c r="C522" i="23"/>
  <c r="B522" i="23"/>
  <c r="I521" i="23"/>
  <c r="H521" i="23"/>
  <c r="G521" i="23"/>
  <c r="F521" i="23"/>
  <c r="E521" i="23"/>
  <c r="D521" i="23"/>
  <c r="C521" i="23"/>
  <c r="B521" i="23"/>
  <c r="I520" i="23"/>
  <c r="H520" i="23"/>
  <c r="G520" i="23"/>
  <c r="F520" i="23"/>
  <c r="E520" i="23"/>
  <c r="D520" i="23"/>
  <c r="C520" i="23"/>
  <c r="B520" i="23"/>
  <c r="I519" i="23"/>
  <c r="H519" i="23"/>
  <c r="G519" i="23"/>
  <c r="F519" i="23"/>
  <c r="E519" i="23"/>
  <c r="D519" i="23"/>
  <c r="C519" i="23"/>
  <c r="B519" i="23"/>
  <c r="I518" i="23"/>
  <c r="H518" i="23"/>
  <c r="G518" i="23"/>
  <c r="F518" i="23"/>
  <c r="E518" i="23"/>
  <c r="D518" i="23"/>
  <c r="C518" i="23"/>
  <c r="B518" i="23"/>
  <c r="I517" i="23"/>
  <c r="H517" i="23"/>
  <c r="G517" i="23"/>
  <c r="F517" i="23"/>
  <c r="E517" i="23"/>
  <c r="D517" i="23"/>
  <c r="C517" i="23"/>
  <c r="B517" i="23"/>
  <c r="I516" i="23"/>
  <c r="H516" i="23"/>
  <c r="G516" i="23"/>
  <c r="F516" i="23"/>
  <c r="E516" i="23"/>
  <c r="D516" i="23"/>
  <c r="C516" i="23"/>
  <c r="B516" i="23"/>
  <c r="I515" i="23"/>
  <c r="H515" i="23"/>
  <c r="G515" i="23"/>
  <c r="F515" i="23"/>
  <c r="E515" i="23"/>
  <c r="D515" i="23"/>
  <c r="C515" i="23"/>
  <c r="B515" i="23"/>
  <c r="I514" i="23"/>
  <c r="H514" i="23"/>
  <c r="G514" i="23"/>
  <c r="F514" i="23"/>
  <c r="E514" i="23"/>
  <c r="D514" i="23"/>
  <c r="C514" i="23"/>
  <c r="B514" i="23"/>
  <c r="I513" i="23"/>
  <c r="H513" i="23"/>
  <c r="G513" i="23"/>
  <c r="F513" i="23"/>
  <c r="E513" i="23"/>
  <c r="D513" i="23"/>
  <c r="C513" i="23"/>
  <c r="B513" i="23"/>
  <c r="I512" i="23"/>
  <c r="H512" i="23"/>
  <c r="G512" i="23"/>
  <c r="F512" i="23"/>
  <c r="E512" i="23"/>
  <c r="D512" i="23"/>
  <c r="C512" i="23"/>
  <c r="B512" i="23"/>
  <c r="I511" i="23"/>
  <c r="H511" i="23"/>
  <c r="G511" i="23"/>
  <c r="F511" i="23"/>
  <c r="E511" i="23"/>
  <c r="D511" i="23"/>
  <c r="C511" i="23"/>
  <c r="B511" i="23"/>
  <c r="I510" i="23"/>
  <c r="H510" i="23"/>
  <c r="G510" i="23"/>
  <c r="F510" i="23"/>
  <c r="E510" i="23"/>
  <c r="D510" i="23"/>
  <c r="C510" i="23"/>
  <c r="B510" i="23"/>
  <c r="I509" i="23"/>
  <c r="H509" i="23"/>
  <c r="G509" i="23"/>
  <c r="F509" i="23"/>
  <c r="E509" i="23"/>
  <c r="D509" i="23"/>
  <c r="C509" i="23"/>
  <c r="B509" i="23"/>
  <c r="I508" i="23"/>
  <c r="H508" i="23"/>
  <c r="G508" i="23"/>
  <c r="F508" i="23"/>
  <c r="E508" i="23"/>
  <c r="D508" i="23"/>
  <c r="C508" i="23"/>
  <c r="B508" i="23"/>
  <c r="I507" i="23"/>
  <c r="H507" i="23"/>
  <c r="G507" i="23"/>
  <c r="F507" i="23"/>
  <c r="E507" i="23"/>
  <c r="D507" i="23"/>
  <c r="C507" i="23"/>
  <c r="B507" i="23"/>
  <c r="I506" i="23"/>
  <c r="H506" i="23"/>
  <c r="G506" i="23"/>
  <c r="F506" i="23"/>
  <c r="E506" i="23"/>
  <c r="D506" i="23"/>
  <c r="C506" i="23"/>
  <c r="B506" i="23"/>
  <c r="I505" i="23"/>
  <c r="H505" i="23"/>
  <c r="G505" i="23"/>
  <c r="F505" i="23"/>
  <c r="E505" i="23"/>
  <c r="D505" i="23"/>
  <c r="C505" i="23"/>
  <c r="B505" i="23"/>
  <c r="I504" i="23"/>
  <c r="H504" i="23"/>
  <c r="G504" i="23"/>
  <c r="F504" i="23"/>
  <c r="E504" i="23"/>
  <c r="D504" i="23"/>
  <c r="C504" i="23"/>
  <c r="B504" i="23"/>
  <c r="I503" i="23"/>
  <c r="H503" i="23"/>
  <c r="G503" i="23"/>
  <c r="F503" i="23"/>
  <c r="E503" i="23"/>
  <c r="D503" i="23"/>
  <c r="C503" i="23"/>
  <c r="B503" i="23"/>
  <c r="I502" i="23"/>
  <c r="H502" i="23"/>
  <c r="G502" i="23"/>
  <c r="F502" i="23"/>
  <c r="E502" i="23"/>
  <c r="D502" i="23"/>
  <c r="C502" i="23"/>
  <c r="B502" i="23"/>
  <c r="I501" i="23"/>
  <c r="H501" i="23"/>
  <c r="G501" i="23"/>
  <c r="F501" i="23"/>
  <c r="E501" i="23"/>
  <c r="D501" i="23"/>
  <c r="C501" i="23"/>
  <c r="B501" i="23"/>
  <c r="I500" i="23"/>
  <c r="H500" i="23"/>
  <c r="G500" i="23"/>
  <c r="F500" i="23"/>
  <c r="E500" i="23"/>
  <c r="D500" i="23"/>
  <c r="C500" i="23"/>
  <c r="B500" i="23"/>
  <c r="I499" i="23"/>
  <c r="H499" i="23"/>
  <c r="G499" i="23"/>
  <c r="F499" i="23"/>
  <c r="E499" i="23"/>
  <c r="D499" i="23"/>
  <c r="C499" i="23"/>
  <c r="B499" i="23"/>
  <c r="I498" i="23"/>
  <c r="H498" i="23"/>
  <c r="G498" i="23"/>
  <c r="F498" i="23"/>
  <c r="E498" i="23"/>
  <c r="D498" i="23"/>
  <c r="C498" i="23"/>
  <c r="B498" i="23"/>
  <c r="I497" i="23"/>
  <c r="H497" i="23"/>
  <c r="G497" i="23"/>
  <c r="F497" i="23"/>
  <c r="E497" i="23"/>
  <c r="D497" i="23"/>
  <c r="C497" i="23"/>
  <c r="B497" i="23"/>
  <c r="I496" i="23"/>
  <c r="H496" i="23"/>
  <c r="G496" i="23"/>
  <c r="F496" i="23"/>
  <c r="E496" i="23"/>
  <c r="D496" i="23"/>
  <c r="C496" i="23"/>
  <c r="B496" i="23"/>
  <c r="I495" i="23"/>
  <c r="H495" i="23"/>
  <c r="G495" i="23"/>
  <c r="F495" i="23"/>
  <c r="E495" i="23"/>
  <c r="D495" i="23"/>
  <c r="C495" i="23"/>
  <c r="B495" i="23"/>
  <c r="I494" i="23"/>
  <c r="H494" i="23"/>
  <c r="G494" i="23"/>
  <c r="F494" i="23"/>
  <c r="E494" i="23"/>
  <c r="D494" i="23"/>
  <c r="C494" i="23"/>
  <c r="B494" i="23"/>
  <c r="I493" i="23"/>
  <c r="H493" i="23"/>
  <c r="G493" i="23"/>
  <c r="F493" i="23"/>
  <c r="E493" i="23"/>
  <c r="D493" i="23"/>
  <c r="C493" i="23"/>
  <c r="B493" i="23"/>
  <c r="I492" i="23"/>
  <c r="H492" i="23"/>
  <c r="G492" i="23"/>
  <c r="F492" i="23"/>
  <c r="E492" i="23"/>
  <c r="D492" i="23"/>
  <c r="C492" i="23"/>
  <c r="B492" i="23"/>
  <c r="I491" i="23"/>
  <c r="H491" i="23"/>
  <c r="G491" i="23"/>
  <c r="F491" i="23"/>
  <c r="E491" i="23"/>
  <c r="D491" i="23"/>
  <c r="C491" i="23"/>
  <c r="B491" i="23"/>
  <c r="I490" i="23"/>
  <c r="H490" i="23"/>
  <c r="G490" i="23"/>
  <c r="F490" i="23"/>
  <c r="E490" i="23"/>
  <c r="D490" i="23"/>
  <c r="C490" i="23"/>
  <c r="B490" i="23"/>
  <c r="I489" i="23"/>
  <c r="H489" i="23"/>
  <c r="G489" i="23"/>
  <c r="F489" i="23"/>
  <c r="E489" i="23"/>
  <c r="D489" i="23"/>
  <c r="C489" i="23"/>
  <c r="B489" i="23"/>
  <c r="I488" i="23"/>
  <c r="H488" i="23"/>
  <c r="G488" i="23"/>
  <c r="F488" i="23"/>
  <c r="E488" i="23"/>
  <c r="D488" i="23"/>
  <c r="C488" i="23"/>
  <c r="B488" i="23"/>
  <c r="I487" i="23"/>
  <c r="H487" i="23"/>
  <c r="G487" i="23"/>
  <c r="F487" i="23"/>
  <c r="E487" i="23"/>
  <c r="D487" i="23"/>
  <c r="C487" i="23"/>
  <c r="B487" i="23"/>
  <c r="I486" i="23"/>
  <c r="H486" i="23"/>
  <c r="G486" i="23"/>
  <c r="F486" i="23"/>
  <c r="E486" i="23"/>
  <c r="D486" i="23"/>
  <c r="C486" i="23"/>
  <c r="B486" i="23"/>
  <c r="I485" i="23"/>
  <c r="H485" i="23"/>
  <c r="G485" i="23"/>
  <c r="F485" i="23"/>
  <c r="E485" i="23"/>
  <c r="D485" i="23"/>
  <c r="C485" i="23"/>
  <c r="B485" i="23"/>
  <c r="I484" i="23"/>
  <c r="H484" i="23"/>
  <c r="G484" i="23"/>
  <c r="F484" i="23"/>
  <c r="E484" i="23"/>
  <c r="D484" i="23"/>
  <c r="C484" i="23"/>
  <c r="B484" i="23"/>
  <c r="I483" i="23"/>
  <c r="H483" i="23"/>
  <c r="G483" i="23"/>
  <c r="F483" i="23"/>
  <c r="E483" i="23"/>
  <c r="D483" i="23"/>
  <c r="C483" i="23"/>
  <c r="B483" i="23"/>
  <c r="I482" i="23"/>
  <c r="H482" i="23"/>
  <c r="G482" i="23"/>
  <c r="F482" i="23"/>
  <c r="E482" i="23"/>
  <c r="D482" i="23"/>
  <c r="C482" i="23"/>
  <c r="B482" i="23"/>
  <c r="I481" i="23"/>
  <c r="H481" i="23"/>
  <c r="G481" i="23"/>
  <c r="F481" i="23"/>
  <c r="E481" i="23"/>
  <c r="D481" i="23"/>
  <c r="C481" i="23"/>
  <c r="B481" i="23"/>
  <c r="I480" i="23"/>
  <c r="H480" i="23"/>
  <c r="G480" i="23"/>
  <c r="F480" i="23"/>
  <c r="E480" i="23"/>
  <c r="D480" i="23"/>
  <c r="C480" i="23"/>
  <c r="B480" i="23"/>
  <c r="I479" i="23"/>
  <c r="H479" i="23"/>
  <c r="G479" i="23"/>
  <c r="F479" i="23"/>
  <c r="E479" i="23"/>
  <c r="D479" i="23"/>
  <c r="C479" i="23"/>
  <c r="B479" i="23"/>
  <c r="I478" i="23"/>
  <c r="H478" i="23"/>
  <c r="G478" i="23"/>
  <c r="F478" i="23"/>
  <c r="E478" i="23"/>
  <c r="D478" i="23"/>
  <c r="C478" i="23"/>
  <c r="B478" i="23"/>
  <c r="I477" i="23"/>
  <c r="H477" i="23"/>
  <c r="G477" i="23"/>
  <c r="F477" i="23"/>
  <c r="E477" i="23"/>
  <c r="D477" i="23"/>
  <c r="C477" i="23"/>
  <c r="B477" i="23"/>
  <c r="I476" i="23"/>
  <c r="H476" i="23"/>
  <c r="G476" i="23"/>
  <c r="F476" i="23"/>
  <c r="E476" i="23"/>
  <c r="D476" i="23"/>
  <c r="C476" i="23"/>
  <c r="B476" i="23"/>
  <c r="I475" i="23"/>
  <c r="H475" i="23"/>
  <c r="G475" i="23"/>
  <c r="F475" i="23"/>
  <c r="E475" i="23"/>
  <c r="D475" i="23"/>
  <c r="C475" i="23"/>
  <c r="B475" i="23"/>
  <c r="I474" i="23"/>
  <c r="H474" i="23"/>
  <c r="G474" i="23"/>
  <c r="F474" i="23"/>
  <c r="E474" i="23"/>
  <c r="D474" i="23"/>
  <c r="C474" i="23"/>
  <c r="B474" i="23"/>
  <c r="I473" i="23"/>
  <c r="H473" i="23"/>
  <c r="G473" i="23"/>
  <c r="F473" i="23"/>
  <c r="E473" i="23"/>
  <c r="D473" i="23"/>
  <c r="C473" i="23"/>
  <c r="B473" i="23"/>
  <c r="I472" i="23"/>
  <c r="H472" i="23"/>
  <c r="G472" i="23"/>
  <c r="F472" i="23"/>
  <c r="E472" i="23"/>
  <c r="D472" i="23"/>
  <c r="C472" i="23"/>
  <c r="B472" i="23"/>
  <c r="I471" i="23"/>
  <c r="H471" i="23"/>
  <c r="G471" i="23"/>
  <c r="F471" i="23"/>
  <c r="E471" i="23"/>
  <c r="D471" i="23"/>
  <c r="C471" i="23"/>
  <c r="B471" i="23"/>
  <c r="I470" i="23"/>
  <c r="H470" i="23"/>
  <c r="G470" i="23"/>
  <c r="F470" i="23"/>
  <c r="E470" i="23"/>
  <c r="D470" i="23"/>
  <c r="C470" i="23"/>
  <c r="B470" i="23"/>
  <c r="I469" i="23"/>
  <c r="H469" i="23"/>
  <c r="G469" i="23"/>
  <c r="F469" i="23"/>
  <c r="E469" i="23"/>
  <c r="D469" i="23"/>
  <c r="C469" i="23"/>
  <c r="B469" i="23"/>
  <c r="I468" i="23"/>
  <c r="H468" i="23"/>
  <c r="G468" i="23"/>
  <c r="F468" i="23"/>
  <c r="E468" i="23"/>
  <c r="D468" i="23"/>
  <c r="C468" i="23"/>
  <c r="B468" i="23"/>
  <c r="I467" i="23"/>
  <c r="H467" i="23"/>
  <c r="G467" i="23"/>
  <c r="F467" i="23"/>
  <c r="E467" i="23"/>
  <c r="D467" i="23"/>
  <c r="C467" i="23"/>
  <c r="B467" i="23"/>
  <c r="I466" i="23"/>
  <c r="H466" i="23"/>
  <c r="G466" i="23"/>
  <c r="F466" i="23"/>
  <c r="E466" i="23"/>
  <c r="D466" i="23"/>
  <c r="C466" i="23"/>
  <c r="B466" i="23"/>
  <c r="I465" i="23"/>
  <c r="H465" i="23"/>
  <c r="G465" i="23"/>
  <c r="F465" i="23"/>
  <c r="E465" i="23"/>
  <c r="D465" i="23"/>
  <c r="C465" i="23"/>
  <c r="B465" i="23"/>
  <c r="I464" i="23"/>
  <c r="H464" i="23"/>
  <c r="G464" i="23"/>
  <c r="F464" i="23"/>
  <c r="E464" i="23"/>
  <c r="D464" i="23"/>
  <c r="C464" i="23"/>
  <c r="B464" i="23"/>
  <c r="I463" i="23"/>
  <c r="H463" i="23"/>
  <c r="G463" i="23"/>
  <c r="F463" i="23"/>
  <c r="E463" i="23"/>
  <c r="D463" i="23"/>
  <c r="C463" i="23"/>
  <c r="B463" i="23"/>
  <c r="I462" i="23"/>
  <c r="H462" i="23"/>
  <c r="G462" i="23"/>
  <c r="F462" i="23"/>
  <c r="E462" i="23"/>
  <c r="D462" i="23"/>
  <c r="C462" i="23"/>
  <c r="B462" i="23"/>
  <c r="I461" i="23"/>
  <c r="H461" i="23"/>
  <c r="G461" i="23"/>
  <c r="F461" i="23"/>
  <c r="E461" i="23"/>
  <c r="D461" i="23"/>
  <c r="C461" i="23"/>
  <c r="B461" i="23"/>
  <c r="I460" i="23"/>
  <c r="H460" i="23"/>
  <c r="G460" i="23"/>
  <c r="F460" i="23"/>
  <c r="E460" i="23"/>
  <c r="D460" i="23"/>
  <c r="C460" i="23"/>
  <c r="B460" i="23"/>
  <c r="I459" i="23"/>
  <c r="H459" i="23"/>
  <c r="G459" i="23"/>
  <c r="F459" i="23"/>
  <c r="E459" i="23"/>
  <c r="D459" i="23"/>
  <c r="C459" i="23"/>
  <c r="B459" i="23"/>
  <c r="I458" i="23"/>
  <c r="H458" i="23"/>
  <c r="G458" i="23"/>
  <c r="F458" i="23"/>
  <c r="E458" i="23"/>
  <c r="D458" i="23"/>
  <c r="C458" i="23"/>
  <c r="B458" i="23"/>
  <c r="I457" i="23"/>
  <c r="H457" i="23"/>
  <c r="G457" i="23"/>
  <c r="F457" i="23"/>
  <c r="E457" i="23"/>
  <c r="D457" i="23"/>
  <c r="C457" i="23"/>
  <c r="B457" i="23"/>
  <c r="I456" i="23"/>
  <c r="H456" i="23"/>
  <c r="G456" i="23"/>
  <c r="F456" i="23"/>
  <c r="E456" i="23"/>
  <c r="D456" i="23"/>
  <c r="C456" i="23"/>
  <c r="B456" i="23"/>
  <c r="I455" i="23"/>
  <c r="H455" i="23"/>
  <c r="G455" i="23"/>
  <c r="F455" i="23"/>
  <c r="E455" i="23"/>
  <c r="D455" i="23"/>
  <c r="C455" i="23"/>
  <c r="B455" i="23"/>
  <c r="I454" i="23"/>
  <c r="H454" i="23"/>
  <c r="G454" i="23"/>
  <c r="F454" i="23"/>
  <c r="E454" i="23"/>
  <c r="D454" i="23"/>
  <c r="C454" i="23"/>
  <c r="B454" i="23"/>
  <c r="I453" i="23"/>
  <c r="H453" i="23"/>
  <c r="G453" i="23"/>
  <c r="F453" i="23"/>
  <c r="E453" i="23"/>
  <c r="D453" i="23"/>
  <c r="C453" i="23"/>
  <c r="B453" i="23"/>
  <c r="I452" i="23"/>
  <c r="H452" i="23"/>
  <c r="G452" i="23"/>
  <c r="F452" i="23"/>
  <c r="E452" i="23"/>
  <c r="D452" i="23"/>
  <c r="C452" i="23"/>
  <c r="B452" i="23"/>
  <c r="I451" i="23"/>
  <c r="H451" i="23"/>
  <c r="G451" i="23"/>
  <c r="F451" i="23"/>
  <c r="E451" i="23"/>
  <c r="D451" i="23"/>
  <c r="C451" i="23"/>
  <c r="B451" i="23"/>
  <c r="I450" i="23"/>
  <c r="H450" i="23"/>
  <c r="G450" i="23"/>
  <c r="F450" i="23"/>
  <c r="E450" i="23"/>
  <c r="D450" i="23"/>
  <c r="C450" i="23"/>
  <c r="B450" i="23"/>
  <c r="I449" i="23"/>
  <c r="H449" i="23"/>
  <c r="G449" i="23"/>
  <c r="F449" i="23"/>
  <c r="E449" i="23"/>
  <c r="D449" i="23"/>
  <c r="C449" i="23"/>
  <c r="B449" i="23"/>
  <c r="I448" i="23"/>
  <c r="H448" i="23"/>
  <c r="G448" i="23"/>
  <c r="F448" i="23"/>
  <c r="E448" i="23"/>
  <c r="D448" i="23"/>
  <c r="C448" i="23"/>
  <c r="B448" i="23"/>
  <c r="I447" i="23"/>
  <c r="H447" i="23"/>
  <c r="G447" i="23"/>
  <c r="F447" i="23"/>
  <c r="E447" i="23"/>
  <c r="D447" i="23"/>
  <c r="C447" i="23"/>
  <c r="B447" i="23"/>
  <c r="I446" i="23"/>
  <c r="H446" i="23"/>
  <c r="G446" i="23"/>
  <c r="F446" i="23"/>
  <c r="E446" i="23"/>
  <c r="D446" i="23"/>
  <c r="C446" i="23"/>
  <c r="B446" i="23"/>
  <c r="I445" i="23"/>
  <c r="H445" i="23"/>
  <c r="G445" i="23"/>
  <c r="F445" i="23"/>
  <c r="E445" i="23"/>
  <c r="D445" i="23"/>
  <c r="C445" i="23"/>
  <c r="B445" i="23"/>
  <c r="I444" i="23"/>
  <c r="H444" i="23"/>
  <c r="G444" i="23"/>
  <c r="F444" i="23"/>
  <c r="E444" i="23"/>
  <c r="D444" i="23"/>
  <c r="C444" i="23"/>
  <c r="B444" i="23"/>
  <c r="I443" i="23"/>
  <c r="H443" i="23"/>
  <c r="G443" i="23"/>
  <c r="F443" i="23"/>
  <c r="E443" i="23"/>
  <c r="D443" i="23"/>
  <c r="C443" i="23"/>
  <c r="B443" i="23"/>
  <c r="I442" i="23"/>
  <c r="H442" i="23"/>
  <c r="G442" i="23"/>
  <c r="F442" i="23"/>
  <c r="E442" i="23"/>
  <c r="D442" i="23"/>
  <c r="C442" i="23"/>
  <c r="B442" i="23"/>
  <c r="I441" i="23"/>
  <c r="H441" i="23"/>
  <c r="G441" i="23"/>
  <c r="F441" i="23"/>
  <c r="E441" i="23"/>
  <c r="D441" i="23"/>
  <c r="C441" i="23"/>
  <c r="B441" i="23"/>
  <c r="I440" i="23"/>
  <c r="H440" i="23"/>
  <c r="G440" i="23"/>
  <c r="F440" i="23"/>
  <c r="E440" i="23"/>
  <c r="D440" i="23"/>
  <c r="C440" i="23"/>
  <c r="B440" i="23"/>
  <c r="I439" i="23"/>
  <c r="H439" i="23"/>
  <c r="G439" i="23"/>
  <c r="F439" i="23"/>
  <c r="E439" i="23"/>
  <c r="D439" i="23"/>
  <c r="C439" i="23"/>
  <c r="B439" i="23"/>
  <c r="I438" i="23"/>
  <c r="H438" i="23"/>
  <c r="G438" i="23"/>
  <c r="F438" i="23"/>
  <c r="E438" i="23"/>
  <c r="D438" i="23"/>
  <c r="C438" i="23"/>
  <c r="B438" i="23"/>
  <c r="I437" i="23"/>
  <c r="H437" i="23"/>
  <c r="G437" i="23"/>
  <c r="F437" i="23"/>
  <c r="E437" i="23"/>
  <c r="D437" i="23"/>
  <c r="C437" i="23"/>
  <c r="B437" i="23"/>
  <c r="I436" i="23"/>
  <c r="H436" i="23"/>
  <c r="G436" i="23"/>
  <c r="F436" i="23"/>
  <c r="E436" i="23"/>
  <c r="D436" i="23"/>
  <c r="C436" i="23"/>
  <c r="B436" i="23"/>
  <c r="I435" i="23"/>
  <c r="H435" i="23"/>
  <c r="G435" i="23"/>
  <c r="F435" i="23"/>
  <c r="E435" i="23"/>
  <c r="D435" i="23"/>
  <c r="C435" i="23"/>
  <c r="B435" i="23"/>
  <c r="I434" i="23"/>
  <c r="H434" i="23"/>
  <c r="G434" i="23"/>
  <c r="F434" i="23"/>
  <c r="E434" i="23"/>
  <c r="D434" i="23"/>
  <c r="C434" i="23"/>
  <c r="B434" i="23"/>
  <c r="I433" i="23"/>
  <c r="H433" i="23"/>
  <c r="G433" i="23"/>
  <c r="F433" i="23"/>
  <c r="E433" i="23"/>
  <c r="D433" i="23"/>
  <c r="C433" i="23"/>
  <c r="B433" i="23"/>
  <c r="I432" i="23"/>
  <c r="H432" i="23"/>
  <c r="G432" i="23"/>
  <c r="F432" i="23"/>
  <c r="E432" i="23"/>
  <c r="D432" i="23"/>
  <c r="C432" i="23"/>
  <c r="B432" i="23"/>
  <c r="I431" i="23"/>
  <c r="H431" i="23"/>
  <c r="G431" i="23"/>
  <c r="F431" i="23"/>
  <c r="E431" i="23"/>
  <c r="D431" i="23"/>
  <c r="C431" i="23"/>
  <c r="B431" i="23"/>
  <c r="I430" i="23"/>
  <c r="H430" i="23"/>
  <c r="G430" i="23"/>
  <c r="F430" i="23"/>
  <c r="E430" i="23"/>
  <c r="D430" i="23"/>
  <c r="C430" i="23"/>
  <c r="B430" i="23"/>
  <c r="I429" i="23"/>
  <c r="H429" i="23"/>
  <c r="G429" i="23"/>
  <c r="F429" i="23"/>
  <c r="E429" i="23"/>
  <c r="D429" i="23"/>
  <c r="C429" i="23"/>
  <c r="B429" i="23"/>
  <c r="I428" i="23"/>
  <c r="H428" i="23"/>
  <c r="G428" i="23"/>
  <c r="F428" i="23"/>
  <c r="E428" i="23"/>
  <c r="D428" i="23"/>
  <c r="C428" i="23"/>
  <c r="B428" i="23"/>
  <c r="I427" i="23"/>
  <c r="H427" i="23"/>
  <c r="G427" i="23"/>
  <c r="F427" i="23"/>
  <c r="E427" i="23"/>
  <c r="D427" i="23"/>
  <c r="C427" i="23"/>
  <c r="B427" i="23"/>
  <c r="I426" i="23"/>
  <c r="H426" i="23"/>
  <c r="G426" i="23"/>
  <c r="F426" i="23"/>
  <c r="E426" i="23"/>
  <c r="D426" i="23"/>
  <c r="C426" i="23"/>
  <c r="B426" i="23"/>
  <c r="I425" i="23"/>
  <c r="H425" i="23"/>
  <c r="G425" i="23"/>
  <c r="F425" i="23"/>
  <c r="E425" i="23"/>
  <c r="D425" i="23"/>
  <c r="C425" i="23"/>
  <c r="B425" i="23"/>
  <c r="I424" i="23"/>
  <c r="H424" i="23"/>
  <c r="G424" i="23"/>
  <c r="F424" i="23"/>
  <c r="E424" i="23"/>
  <c r="D424" i="23"/>
  <c r="C424" i="23"/>
  <c r="B424" i="23"/>
  <c r="I423" i="23"/>
  <c r="H423" i="23"/>
  <c r="G423" i="23"/>
  <c r="F423" i="23"/>
  <c r="E423" i="23"/>
  <c r="D423" i="23"/>
  <c r="C423" i="23"/>
  <c r="B423" i="23"/>
  <c r="I422" i="23"/>
  <c r="H422" i="23"/>
  <c r="G422" i="23"/>
  <c r="F422" i="23"/>
  <c r="E422" i="23"/>
  <c r="D422" i="23"/>
  <c r="C422" i="23"/>
  <c r="B422" i="23"/>
  <c r="I421" i="23"/>
  <c r="H421" i="23"/>
  <c r="G421" i="23"/>
  <c r="F421" i="23"/>
  <c r="E421" i="23"/>
  <c r="D421" i="23"/>
  <c r="C421" i="23"/>
  <c r="B421" i="23"/>
  <c r="I420" i="23"/>
  <c r="H420" i="23"/>
  <c r="G420" i="23"/>
  <c r="F420" i="23"/>
  <c r="E420" i="23"/>
  <c r="D420" i="23"/>
  <c r="C420" i="23"/>
  <c r="B420" i="23"/>
  <c r="I419" i="23"/>
  <c r="H419" i="23"/>
  <c r="G419" i="23"/>
  <c r="F419" i="23"/>
  <c r="E419" i="23"/>
  <c r="D419" i="23"/>
  <c r="C419" i="23"/>
  <c r="B419" i="23"/>
  <c r="I418" i="23"/>
  <c r="H418" i="23"/>
  <c r="G418" i="23"/>
  <c r="F418" i="23"/>
  <c r="E418" i="23"/>
  <c r="D418" i="23"/>
  <c r="C418" i="23"/>
  <c r="B418" i="23"/>
  <c r="I417" i="23"/>
  <c r="H417" i="23"/>
  <c r="G417" i="23"/>
  <c r="F417" i="23"/>
  <c r="E417" i="23"/>
  <c r="D417" i="23"/>
  <c r="C417" i="23"/>
  <c r="B417" i="23"/>
  <c r="I416" i="23"/>
  <c r="H416" i="23"/>
  <c r="G416" i="23"/>
  <c r="F416" i="23"/>
  <c r="E416" i="23"/>
  <c r="D416" i="23"/>
  <c r="C416" i="23"/>
  <c r="B416" i="23"/>
  <c r="I415" i="23"/>
  <c r="H415" i="23"/>
  <c r="G415" i="23"/>
  <c r="F415" i="23"/>
  <c r="E415" i="23"/>
  <c r="D415" i="23"/>
  <c r="C415" i="23"/>
  <c r="B415" i="23"/>
  <c r="I414" i="23"/>
  <c r="H414" i="23"/>
  <c r="G414" i="23"/>
  <c r="F414" i="23"/>
  <c r="E414" i="23"/>
  <c r="D414" i="23"/>
  <c r="C414" i="23"/>
  <c r="B414" i="23"/>
  <c r="I413" i="23"/>
  <c r="H413" i="23"/>
  <c r="G413" i="23"/>
  <c r="F413" i="23"/>
  <c r="E413" i="23"/>
  <c r="D413" i="23"/>
  <c r="C413" i="23"/>
  <c r="B413" i="23"/>
  <c r="I412" i="23"/>
  <c r="H412" i="23"/>
  <c r="G412" i="23"/>
  <c r="F412" i="23"/>
  <c r="E412" i="23"/>
  <c r="D412" i="23"/>
  <c r="C412" i="23"/>
  <c r="B412" i="23"/>
  <c r="I411" i="23"/>
  <c r="H411" i="23"/>
  <c r="G411" i="23"/>
  <c r="F411" i="23"/>
  <c r="E411" i="23"/>
  <c r="D411" i="23"/>
  <c r="C411" i="23"/>
  <c r="B411" i="23"/>
  <c r="I410" i="23"/>
  <c r="H410" i="23"/>
  <c r="G410" i="23"/>
  <c r="F410" i="23"/>
  <c r="E410" i="23"/>
  <c r="D410" i="23"/>
  <c r="C410" i="23"/>
  <c r="B410" i="23"/>
  <c r="I409" i="23"/>
  <c r="H409" i="23"/>
  <c r="G409" i="23"/>
  <c r="F409" i="23"/>
  <c r="E409" i="23"/>
  <c r="D409" i="23"/>
  <c r="C409" i="23"/>
  <c r="B409" i="23"/>
  <c r="I408" i="23"/>
  <c r="H408" i="23"/>
  <c r="G408" i="23"/>
  <c r="F408" i="23"/>
  <c r="E408" i="23"/>
  <c r="D408" i="23"/>
  <c r="C408" i="23"/>
  <c r="B408" i="23"/>
  <c r="I407" i="23"/>
  <c r="H407" i="23"/>
  <c r="G407" i="23"/>
  <c r="F407" i="23"/>
  <c r="E407" i="23"/>
  <c r="D407" i="23"/>
  <c r="C407" i="23"/>
  <c r="B407" i="23"/>
  <c r="I406" i="23"/>
  <c r="H406" i="23"/>
  <c r="G406" i="23"/>
  <c r="F406" i="23"/>
  <c r="E406" i="23"/>
  <c r="D406" i="23"/>
  <c r="C406" i="23"/>
  <c r="B406" i="23"/>
  <c r="I405" i="23"/>
  <c r="H405" i="23"/>
  <c r="G405" i="23"/>
  <c r="F405" i="23"/>
  <c r="E405" i="23"/>
  <c r="D405" i="23"/>
  <c r="C405" i="23"/>
  <c r="B405" i="23"/>
  <c r="I404" i="23"/>
  <c r="H404" i="23"/>
  <c r="G404" i="23"/>
  <c r="F404" i="23"/>
  <c r="E404" i="23"/>
  <c r="D404" i="23"/>
  <c r="C404" i="23"/>
  <c r="B404" i="23"/>
  <c r="I403" i="23"/>
  <c r="H403" i="23"/>
  <c r="G403" i="23"/>
  <c r="F403" i="23"/>
  <c r="E403" i="23"/>
  <c r="D403" i="23"/>
  <c r="C403" i="23"/>
  <c r="B403" i="23"/>
  <c r="I402" i="23"/>
  <c r="H402" i="23"/>
  <c r="G402" i="23"/>
  <c r="F402" i="23"/>
  <c r="E402" i="23"/>
  <c r="D402" i="23"/>
  <c r="C402" i="23"/>
  <c r="B402" i="23"/>
  <c r="I401" i="23"/>
  <c r="H401" i="23"/>
  <c r="G401" i="23"/>
  <c r="F401" i="23"/>
  <c r="E401" i="23"/>
  <c r="D401" i="23"/>
  <c r="C401" i="23"/>
  <c r="B401" i="23"/>
  <c r="I400" i="23"/>
  <c r="H400" i="23"/>
  <c r="G400" i="23"/>
  <c r="F400" i="23"/>
  <c r="E400" i="23"/>
  <c r="D400" i="23"/>
  <c r="C400" i="23"/>
  <c r="B400" i="23"/>
  <c r="I399" i="23"/>
  <c r="H399" i="23"/>
  <c r="G399" i="23"/>
  <c r="F399" i="23"/>
  <c r="E399" i="23"/>
  <c r="D399" i="23"/>
  <c r="C399" i="23"/>
  <c r="B399" i="23"/>
  <c r="I398" i="23"/>
  <c r="H398" i="23"/>
  <c r="G398" i="23"/>
  <c r="F398" i="23"/>
  <c r="E398" i="23"/>
  <c r="D398" i="23"/>
  <c r="C398" i="23"/>
  <c r="B398" i="23"/>
  <c r="I397" i="23"/>
  <c r="H397" i="23"/>
  <c r="G397" i="23"/>
  <c r="F397" i="23"/>
  <c r="E397" i="23"/>
  <c r="D397" i="23"/>
  <c r="C397" i="23"/>
  <c r="B397" i="23"/>
  <c r="I396" i="23"/>
  <c r="H396" i="23"/>
  <c r="G396" i="23"/>
  <c r="F396" i="23"/>
  <c r="E396" i="23"/>
  <c r="D396" i="23"/>
  <c r="C396" i="23"/>
  <c r="B396" i="23"/>
  <c r="I395" i="23"/>
  <c r="H395" i="23"/>
  <c r="G395" i="23"/>
  <c r="F395" i="23"/>
  <c r="E395" i="23"/>
  <c r="D395" i="23"/>
  <c r="C395" i="23"/>
  <c r="B395" i="23"/>
  <c r="I394" i="23"/>
  <c r="H394" i="23"/>
  <c r="G394" i="23"/>
  <c r="F394" i="23"/>
  <c r="E394" i="23"/>
  <c r="D394" i="23"/>
  <c r="C394" i="23"/>
  <c r="B394" i="23"/>
  <c r="I393" i="23"/>
  <c r="H393" i="23"/>
  <c r="G393" i="23"/>
  <c r="F393" i="23"/>
  <c r="E393" i="23"/>
  <c r="D393" i="23"/>
  <c r="C393" i="23"/>
  <c r="B393" i="23"/>
  <c r="I392" i="23"/>
  <c r="H392" i="23"/>
  <c r="G392" i="23"/>
  <c r="F392" i="23"/>
  <c r="E392" i="23"/>
  <c r="D392" i="23"/>
  <c r="C392" i="23"/>
  <c r="B392" i="23"/>
  <c r="I391" i="23"/>
  <c r="H391" i="23"/>
  <c r="G391" i="23"/>
  <c r="F391" i="23"/>
  <c r="E391" i="23"/>
  <c r="D391" i="23"/>
  <c r="C391" i="23"/>
  <c r="B391" i="23"/>
  <c r="I390" i="23"/>
  <c r="H390" i="23"/>
  <c r="G390" i="23"/>
  <c r="F390" i="23"/>
  <c r="E390" i="23"/>
  <c r="D390" i="23"/>
  <c r="C390" i="23"/>
  <c r="B390" i="23"/>
  <c r="I389" i="23"/>
  <c r="H389" i="23"/>
  <c r="G389" i="23"/>
  <c r="F389" i="23"/>
  <c r="E389" i="23"/>
  <c r="D389" i="23"/>
  <c r="C389" i="23"/>
  <c r="B389" i="23"/>
  <c r="I388" i="23"/>
  <c r="H388" i="23"/>
  <c r="G388" i="23"/>
  <c r="F388" i="23"/>
  <c r="E388" i="23"/>
  <c r="D388" i="23"/>
  <c r="C388" i="23"/>
  <c r="B388" i="23"/>
  <c r="I387" i="23"/>
  <c r="H387" i="23"/>
  <c r="G387" i="23"/>
  <c r="F387" i="23"/>
  <c r="E387" i="23"/>
  <c r="D387" i="23"/>
  <c r="C387" i="23"/>
  <c r="B387" i="23"/>
  <c r="I386" i="23"/>
  <c r="H386" i="23"/>
  <c r="G386" i="23"/>
  <c r="F386" i="23"/>
  <c r="E386" i="23"/>
  <c r="D386" i="23"/>
  <c r="C386" i="23"/>
  <c r="B386" i="23"/>
  <c r="I385" i="23"/>
  <c r="H385" i="23"/>
  <c r="G385" i="23"/>
  <c r="F385" i="23"/>
  <c r="E385" i="23"/>
  <c r="D385" i="23"/>
  <c r="C385" i="23"/>
  <c r="B385" i="23"/>
  <c r="I384" i="23"/>
  <c r="H384" i="23"/>
  <c r="G384" i="23"/>
  <c r="F384" i="23"/>
  <c r="E384" i="23"/>
  <c r="D384" i="23"/>
  <c r="C384" i="23"/>
  <c r="B384" i="23"/>
  <c r="I383" i="23"/>
  <c r="H383" i="23"/>
  <c r="G383" i="23"/>
  <c r="F383" i="23"/>
  <c r="E383" i="23"/>
  <c r="D383" i="23"/>
  <c r="C383" i="23"/>
  <c r="B383" i="23"/>
  <c r="I382" i="23"/>
  <c r="H382" i="23"/>
  <c r="G382" i="23"/>
  <c r="F382" i="23"/>
  <c r="E382" i="23"/>
  <c r="D382" i="23"/>
  <c r="C382" i="23"/>
  <c r="B382" i="23"/>
  <c r="I381" i="23"/>
  <c r="H381" i="23"/>
  <c r="G381" i="23"/>
  <c r="F381" i="23"/>
  <c r="E381" i="23"/>
  <c r="D381" i="23"/>
  <c r="C381" i="23"/>
  <c r="B381" i="23"/>
  <c r="I380" i="23"/>
  <c r="H380" i="23"/>
  <c r="G380" i="23"/>
  <c r="F380" i="23"/>
  <c r="E380" i="23"/>
  <c r="D380" i="23"/>
  <c r="C380" i="23"/>
  <c r="B380" i="23"/>
  <c r="I379" i="23"/>
  <c r="H379" i="23"/>
  <c r="G379" i="23"/>
  <c r="F379" i="23"/>
  <c r="E379" i="23"/>
  <c r="D379" i="23"/>
  <c r="C379" i="23"/>
  <c r="B379" i="23"/>
  <c r="I378" i="23"/>
  <c r="H378" i="23"/>
  <c r="G378" i="23"/>
  <c r="F378" i="23"/>
  <c r="E378" i="23"/>
  <c r="D378" i="23"/>
  <c r="C378" i="23"/>
  <c r="B378" i="23"/>
  <c r="I377" i="23"/>
  <c r="H377" i="23"/>
  <c r="G377" i="23"/>
  <c r="F377" i="23"/>
  <c r="E377" i="23"/>
  <c r="D377" i="23"/>
  <c r="C377" i="23"/>
  <c r="B377" i="23"/>
  <c r="I376" i="23"/>
  <c r="H376" i="23"/>
  <c r="G376" i="23"/>
  <c r="F376" i="23"/>
  <c r="E376" i="23"/>
  <c r="D376" i="23"/>
  <c r="C376" i="23"/>
  <c r="B376" i="23"/>
  <c r="I375" i="23"/>
  <c r="H375" i="23"/>
  <c r="G375" i="23"/>
  <c r="F375" i="23"/>
  <c r="E375" i="23"/>
  <c r="D375" i="23"/>
  <c r="C375" i="23"/>
  <c r="B375" i="23"/>
  <c r="I374" i="23"/>
  <c r="H374" i="23"/>
  <c r="G374" i="23"/>
  <c r="F374" i="23"/>
  <c r="E374" i="23"/>
  <c r="D374" i="23"/>
  <c r="C374" i="23"/>
  <c r="B374" i="23"/>
  <c r="I373" i="23"/>
  <c r="H373" i="23"/>
  <c r="G373" i="23"/>
  <c r="F373" i="23"/>
  <c r="E373" i="23"/>
  <c r="D373" i="23"/>
  <c r="C373" i="23"/>
  <c r="B373" i="23"/>
  <c r="I372" i="23"/>
  <c r="H372" i="23"/>
  <c r="G372" i="23"/>
  <c r="F372" i="23"/>
  <c r="E372" i="23"/>
  <c r="D372" i="23"/>
  <c r="C372" i="23"/>
  <c r="B372" i="23"/>
  <c r="I371" i="23"/>
  <c r="H371" i="23"/>
  <c r="G371" i="23"/>
  <c r="F371" i="23"/>
  <c r="E371" i="23"/>
  <c r="D371" i="23"/>
  <c r="C371" i="23"/>
  <c r="B371" i="23"/>
  <c r="I370" i="23"/>
  <c r="H370" i="23"/>
  <c r="G370" i="23"/>
  <c r="F370" i="23"/>
  <c r="E370" i="23"/>
  <c r="D370" i="23"/>
  <c r="C370" i="23"/>
  <c r="B370" i="23"/>
  <c r="I369" i="23"/>
  <c r="H369" i="23"/>
  <c r="G369" i="23"/>
  <c r="F369" i="23"/>
  <c r="E369" i="23"/>
  <c r="D369" i="23"/>
  <c r="C369" i="23"/>
  <c r="B369" i="23"/>
  <c r="I368" i="23"/>
  <c r="H368" i="23"/>
  <c r="G368" i="23"/>
  <c r="F368" i="23"/>
  <c r="E368" i="23"/>
  <c r="D368" i="23"/>
  <c r="C368" i="23"/>
  <c r="B368" i="23"/>
  <c r="I367" i="23"/>
  <c r="H367" i="23"/>
  <c r="G367" i="23"/>
  <c r="F367" i="23"/>
  <c r="E367" i="23"/>
  <c r="D367" i="23"/>
  <c r="C367" i="23"/>
  <c r="B367" i="23"/>
  <c r="I366" i="23"/>
  <c r="H366" i="23"/>
  <c r="G366" i="23"/>
  <c r="F366" i="23"/>
  <c r="E366" i="23"/>
  <c r="D366" i="23"/>
  <c r="C366" i="23"/>
  <c r="B366" i="23"/>
  <c r="I365" i="23"/>
  <c r="H365" i="23"/>
  <c r="G365" i="23"/>
  <c r="F365" i="23"/>
  <c r="E365" i="23"/>
  <c r="D365" i="23"/>
  <c r="C365" i="23"/>
  <c r="B365" i="23"/>
  <c r="I364" i="23"/>
  <c r="H364" i="23"/>
  <c r="G364" i="23"/>
  <c r="F364" i="23"/>
  <c r="E364" i="23"/>
  <c r="D364" i="23"/>
  <c r="C364" i="23"/>
  <c r="B364" i="23"/>
  <c r="I363" i="23"/>
  <c r="H363" i="23"/>
  <c r="G363" i="23"/>
  <c r="F363" i="23"/>
  <c r="E363" i="23"/>
  <c r="D363" i="23"/>
  <c r="C363" i="23"/>
  <c r="B363" i="23"/>
  <c r="I362" i="23"/>
  <c r="H362" i="23"/>
  <c r="G362" i="23"/>
  <c r="F362" i="23"/>
  <c r="E362" i="23"/>
  <c r="D362" i="23"/>
  <c r="C362" i="23"/>
  <c r="B362" i="23"/>
  <c r="I361" i="23"/>
  <c r="H361" i="23"/>
  <c r="G361" i="23"/>
  <c r="F361" i="23"/>
  <c r="E361" i="23"/>
  <c r="D361" i="23"/>
  <c r="C361" i="23"/>
  <c r="B361" i="23"/>
  <c r="I360" i="23"/>
  <c r="H360" i="23"/>
  <c r="G360" i="23"/>
  <c r="F360" i="23"/>
  <c r="E360" i="23"/>
  <c r="D360" i="23"/>
  <c r="C360" i="23"/>
  <c r="B360" i="23"/>
  <c r="I359" i="23"/>
  <c r="H359" i="23"/>
  <c r="G359" i="23"/>
  <c r="F359" i="23"/>
  <c r="E359" i="23"/>
  <c r="D359" i="23"/>
  <c r="C359" i="23"/>
  <c r="B359" i="23"/>
  <c r="I358" i="23"/>
  <c r="H358" i="23"/>
  <c r="G358" i="23"/>
  <c r="F358" i="23"/>
  <c r="E358" i="23"/>
  <c r="D358" i="23"/>
  <c r="C358" i="23"/>
  <c r="B358" i="23"/>
  <c r="I357" i="23"/>
  <c r="H357" i="23"/>
  <c r="G357" i="23"/>
  <c r="F357" i="23"/>
  <c r="E357" i="23"/>
  <c r="D357" i="23"/>
  <c r="C357" i="23"/>
  <c r="B357" i="23"/>
  <c r="I356" i="23"/>
  <c r="H356" i="23"/>
  <c r="G356" i="23"/>
  <c r="F356" i="23"/>
  <c r="E356" i="23"/>
  <c r="D356" i="23"/>
  <c r="C356" i="23"/>
  <c r="B356" i="23"/>
  <c r="I355" i="23"/>
  <c r="H355" i="23"/>
  <c r="G355" i="23"/>
  <c r="F355" i="23"/>
  <c r="E355" i="23"/>
  <c r="D355" i="23"/>
  <c r="C355" i="23"/>
  <c r="B355" i="23"/>
  <c r="I354" i="23"/>
  <c r="H354" i="23"/>
  <c r="G354" i="23"/>
  <c r="F354" i="23"/>
  <c r="E354" i="23"/>
  <c r="D354" i="23"/>
  <c r="C354" i="23"/>
  <c r="B354" i="23"/>
  <c r="I353" i="23"/>
  <c r="H353" i="23"/>
  <c r="G353" i="23"/>
  <c r="F353" i="23"/>
  <c r="E353" i="23"/>
  <c r="D353" i="23"/>
  <c r="C353" i="23"/>
  <c r="B353" i="23"/>
  <c r="I352" i="23"/>
  <c r="H352" i="23"/>
  <c r="G352" i="23"/>
  <c r="F352" i="23"/>
  <c r="E352" i="23"/>
  <c r="D352" i="23"/>
  <c r="C352" i="23"/>
  <c r="B352" i="23"/>
  <c r="I351" i="23"/>
  <c r="H351" i="23"/>
  <c r="G351" i="23"/>
  <c r="F351" i="23"/>
  <c r="E351" i="23"/>
  <c r="D351" i="23"/>
  <c r="C351" i="23"/>
  <c r="B351" i="23"/>
  <c r="I350" i="23"/>
  <c r="H350" i="23"/>
  <c r="G350" i="23"/>
  <c r="F350" i="23"/>
  <c r="E350" i="23"/>
  <c r="D350" i="23"/>
  <c r="C350" i="23"/>
  <c r="B350" i="23"/>
  <c r="I349" i="23"/>
  <c r="H349" i="23"/>
  <c r="G349" i="23"/>
  <c r="F349" i="23"/>
  <c r="E349" i="23"/>
  <c r="D349" i="23"/>
  <c r="C349" i="23"/>
  <c r="B349" i="23"/>
  <c r="I348" i="23"/>
  <c r="H348" i="23"/>
  <c r="G348" i="23"/>
  <c r="F348" i="23"/>
  <c r="E348" i="23"/>
  <c r="D348" i="23"/>
  <c r="C348" i="23"/>
  <c r="B348" i="23"/>
  <c r="I347" i="23"/>
  <c r="H347" i="23"/>
  <c r="G347" i="23"/>
  <c r="F347" i="23"/>
  <c r="E347" i="23"/>
  <c r="D347" i="23"/>
  <c r="C347" i="23"/>
  <c r="B347" i="23"/>
  <c r="I346" i="23"/>
  <c r="H346" i="23"/>
  <c r="G346" i="23"/>
  <c r="F346" i="23"/>
  <c r="E346" i="23"/>
  <c r="D346" i="23"/>
  <c r="C346" i="23"/>
  <c r="B346" i="23"/>
  <c r="I345" i="23"/>
  <c r="H345" i="23"/>
  <c r="G345" i="23"/>
  <c r="F345" i="23"/>
  <c r="E345" i="23"/>
  <c r="D345" i="23"/>
  <c r="C345" i="23"/>
  <c r="B345" i="23"/>
  <c r="I344" i="23"/>
  <c r="H344" i="23"/>
  <c r="G344" i="23"/>
  <c r="F344" i="23"/>
  <c r="E344" i="23"/>
  <c r="D344" i="23"/>
  <c r="C344" i="23"/>
  <c r="B344" i="23"/>
  <c r="I343" i="23"/>
  <c r="H343" i="23"/>
  <c r="G343" i="23"/>
  <c r="F343" i="23"/>
  <c r="E343" i="23"/>
  <c r="D343" i="23"/>
  <c r="C343" i="23"/>
  <c r="B343" i="23"/>
  <c r="I342" i="23"/>
  <c r="H342" i="23"/>
  <c r="G342" i="23"/>
  <c r="F342" i="23"/>
  <c r="E342" i="23"/>
  <c r="D342" i="23"/>
  <c r="C342" i="23"/>
  <c r="B342" i="23"/>
  <c r="I341" i="23"/>
  <c r="H341" i="23"/>
  <c r="G341" i="23"/>
  <c r="F341" i="23"/>
  <c r="E341" i="23"/>
  <c r="D341" i="23"/>
  <c r="C341" i="23"/>
  <c r="B341" i="23"/>
  <c r="I340" i="23"/>
  <c r="H340" i="23"/>
  <c r="G340" i="23"/>
  <c r="F340" i="23"/>
  <c r="E340" i="23"/>
  <c r="D340" i="23"/>
  <c r="C340" i="23"/>
  <c r="B340" i="23"/>
  <c r="I339" i="23"/>
  <c r="H339" i="23"/>
  <c r="G339" i="23"/>
  <c r="F339" i="23"/>
  <c r="E339" i="23"/>
  <c r="D339" i="23"/>
  <c r="C339" i="23"/>
  <c r="B339" i="23"/>
  <c r="I338" i="23"/>
  <c r="H338" i="23"/>
  <c r="G338" i="23"/>
  <c r="F338" i="23"/>
  <c r="E338" i="23"/>
  <c r="D338" i="23"/>
  <c r="C338" i="23"/>
  <c r="B338" i="23"/>
  <c r="I337" i="23"/>
  <c r="H337" i="23"/>
  <c r="G337" i="23"/>
  <c r="F337" i="23"/>
  <c r="E337" i="23"/>
  <c r="D337" i="23"/>
  <c r="C337" i="23"/>
  <c r="B337" i="23"/>
  <c r="I336" i="23"/>
  <c r="H336" i="23"/>
  <c r="G336" i="23"/>
  <c r="F336" i="23"/>
  <c r="E336" i="23"/>
  <c r="D336" i="23"/>
  <c r="C336" i="23"/>
  <c r="B336" i="23"/>
  <c r="I335" i="23"/>
  <c r="H335" i="23"/>
  <c r="G335" i="23"/>
  <c r="F335" i="23"/>
  <c r="E335" i="23"/>
  <c r="D335" i="23"/>
  <c r="C335" i="23"/>
  <c r="B335" i="23"/>
  <c r="I334" i="23"/>
  <c r="H334" i="23"/>
  <c r="G334" i="23"/>
  <c r="F334" i="23"/>
  <c r="E334" i="23"/>
  <c r="D334" i="23"/>
  <c r="C334" i="23"/>
  <c r="B334" i="23"/>
  <c r="I333" i="23"/>
  <c r="H333" i="23"/>
  <c r="G333" i="23"/>
  <c r="F333" i="23"/>
  <c r="E333" i="23"/>
  <c r="D333" i="23"/>
  <c r="C333" i="23"/>
  <c r="B333" i="23"/>
  <c r="I332" i="23"/>
  <c r="H332" i="23"/>
  <c r="G332" i="23"/>
  <c r="F332" i="23"/>
  <c r="E332" i="23"/>
  <c r="D332" i="23"/>
  <c r="C332" i="23"/>
  <c r="B332" i="23"/>
  <c r="I331" i="23"/>
  <c r="H331" i="23"/>
  <c r="G331" i="23"/>
  <c r="F331" i="23"/>
  <c r="E331" i="23"/>
  <c r="D331" i="23"/>
  <c r="C331" i="23"/>
  <c r="B331" i="23"/>
  <c r="I330" i="23"/>
  <c r="H330" i="23"/>
  <c r="G330" i="23"/>
  <c r="F330" i="23"/>
  <c r="E330" i="23"/>
  <c r="D330" i="23"/>
  <c r="C330" i="23"/>
  <c r="B330" i="23"/>
  <c r="I329" i="23"/>
  <c r="H329" i="23"/>
  <c r="G329" i="23"/>
  <c r="F329" i="23"/>
  <c r="E329" i="23"/>
  <c r="D329" i="23"/>
  <c r="C329" i="23"/>
  <c r="B329" i="23"/>
  <c r="I328" i="23"/>
  <c r="H328" i="23"/>
  <c r="G328" i="23"/>
  <c r="F328" i="23"/>
  <c r="E328" i="23"/>
  <c r="D328" i="23"/>
  <c r="C328" i="23"/>
  <c r="B328" i="23"/>
  <c r="I327" i="23"/>
  <c r="H327" i="23"/>
  <c r="G327" i="23"/>
  <c r="F327" i="23"/>
  <c r="E327" i="23"/>
  <c r="D327" i="23"/>
  <c r="C327" i="23"/>
  <c r="B327" i="23"/>
  <c r="I326" i="23"/>
  <c r="H326" i="23"/>
  <c r="G326" i="23"/>
  <c r="F326" i="23"/>
  <c r="E326" i="23"/>
  <c r="D326" i="23"/>
  <c r="C326" i="23"/>
  <c r="B326" i="23"/>
  <c r="I325" i="23"/>
  <c r="H325" i="23"/>
  <c r="G325" i="23"/>
  <c r="F325" i="23"/>
  <c r="E325" i="23"/>
  <c r="D325" i="23"/>
  <c r="C325" i="23"/>
  <c r="B325" i="23"/>
  <c r="I324" i="23"/>
  <c r="H324" i="23"/>
  <c r="G324" i="23"/>
  <c r="F324" i="23"/>
  <c r="E324" i="23"/>
  <c r="D324" i="23"/>
  <c r="C324" i="23"/>
  <c r="B324" i="23"/>
  <c r="I323" i="23"/>
  <c r="H323" i="23"/>
  <c r="G323" i="23"/>
  <c r="F323" i="23"/>
  <c r="E323" i="23"/>
  <c r="D323" i="23"/>
  <c r="C323" i="23"/>
  <c r="B323" i="23"/>
  <c r="I322" i="23"/>
  <c r="H322" i="23"/>
  <c r="G322" i="23"/>
  <c r="F322" i="23"/>
  <c r="E322" i="23"/>
  <c r="D322" i="23"/>
  <c r="C322" i="23"/>
  <c r="B322" i="23"/>
  <c r="I321" i="23"/>
  <c r="H321" i="23"/>
  <c r="G321" i="23"/>
  <c r="F321" i="23"/>
  <c r="E321" i="23"/>
  <c r="D321" i="23"/>
  <c r="C321" i="23"/>
  <c r="B321" i="23"/>
  <c r="I320" i="23"/>
  <c r="H320" i="23"/>
  <c r="G320" i="23"/>
  <c r="F320" i="23"/>
  <c r="E320" i="23"/>
  <c r="D320" i="23"/>
  <c r="C320" i="23"/>
  <c r="B320" i="23"/>
  <c r="I319" i="23"/>
  <c r="H319" i="23"/>
  <c r="G319" i="23"/>
  <c r="F319" i="23"/>
  <c r="E319" i="23"/>
  <c r="D319" i="23"/>
  <c r="C319" i="23"/>
  <c r="B319" i="23"/>
  <c r="I318" i="23"/>
  <c r="H318" i="23"/>
  <c r="G318" i="23"/>
  <c r="F318" i="23"/>
  <c r="E318" i="23"/>
  <c r="D318" i="23"/>
  <c r="C318" i="23"/>
  <c r="B318" i="23"/>
  <c r="I317" i="23"/>
  <c r="H317" i="23"/>
  <c r="G317" i="23"/>
  <c r="F317" i="23"/>
  <c r="E317" i="23"/>
  <c r="D317" i="23"/>
  <c r="C317" i="23"/>
  <c r="B317" i="23"/>
  <c r="I316" i="23"/>
  <c r="H316" i="23"/>
  <c r="G316" i="23"/>
  <c r="F316" i="23"/>
  <c r="E316" i="23"/>
  <c r="D316" i="23"/>
  <c r="C316" i="23"/>
  <c r="B316" i="23"/>
  <c r="I315" i="23"/>
  <c r="H315" i="23"/>
  <c r="G315" i="23"/>
  <c r="F315" i="23"/>
  <c r="E315" i="23"/>
  <c r="D315" i="23"/>
  <c r="C315" i="23"/>
  <c r="B315" i="23"/>
  <c r="I314" i="23"/>
  <c r="H314" i="23"/>
  <c r="G314" i="23"/>
  <c r="F314" i="23"/>
  <c r="E314" i="23"/>
  <c r="D314" i="23"/>
  <c r="C314" i="23"/>
  <c r="B314" i="23"/>
  <c r="I313" i="23"/>
  <c r="H313" i="23"/>
  <c r="G313" i="23"/>
  <c r="F313" i="23"/>
  <c r="E313" i="23"/>
  <c r="D313" i="23"/>
  <c r="C313" i="23"/>
  <c r="B313" i="23"/>
  <c r="I312" i="23"/>
  <c r="H312" i="23"/>
  <c r="G312" i="23"/>
  <c r="F312" i="23"/>
  <c r="E312" i="23"/>
  <c r="D312" i="23"/>
  <c r="C312" i="23"/>
  <c r="B312" i="23"/>
  <c r="I311" i="23"/>
  <c r="H311" i="23"/>
  <c r="G311" i="23"/>
  <c r="F311" i="23"/>
  <c r="E311" i="23"/>
  <c r="D311" i="23"/>
  <c r="C311" i="23"/>
  <c r="B311" i="23"/>
  <c r="I310" i="23"/>
  <c r="H310" i="23"/>
  <c r="G310" i="23"/>
  <c r="F310" i="23"/>
  <c r="E310" i="23"/>
  <c r="D310" i="23"/>
  <c r="C310" i="23"/>
  <c r="B310" i="23"/>
  <c r="I309" i="23"/>
  <c r="H309" i="23"/>
  <c r="G309" i="23"/>
  <c r="F309" i="23"/>
  <c r="E309" i="23"/>
  <c r="D309" i="23"/>
  <c r="C309" i="23"/>
  <c r="B309" i="23"/>
  <c r="I308" i="23"/>
  <c r="H308" i="23"/>
  <c r="G308" i="23"/>
  <c r="F308" i="23"/>
  <c r="E308" i="23"/>
  <c r="D308" i="23"/>
  <c r="C308" i="23"/>
  <c r="B308" i="23"/>
  <c r="I307" i="23"/>
  <c r="H307" i="23"/>
  <c r="G307" i="23"/>
  <c r="F307" i="23"/>
  <c r="E307" i="23"/>
  <c r="D307" i="23"/>
  <c r="C307" i="23"/>
  <c r="B307" i="23"/>
  <c r="I306" i="23"/>
  <c r="H306" i="23"/>
  <c r="G306" i="23"/>
  <c r="F306" i="23"/>
  <c r="E306" i="23"/>
  <c r="D306" i="23"/>
  <c r="C306" i="23"/>
  <c r="B306" i="23"/>
  <c r="I305" i="23"/>
  <c r="H305" i="23"/>
  <c r="G305" i="23"/>
  <c r="F305" i="23"/>
  <c r="E305" i="23"/>
  <c r="D305" i="23"/>
  <c r="C305" i="23"/>
  <c r="B305" i="23"/>
  <c r="I304" i="23"/>
  <c r="H304" i="23"/>
  <c r="G304" i="23"/>
  <c r="F304" i="23"/>
  <c r="E304" i="23"/>
  <c r="D304" i="23"/>
  <c r="C304" i="23"/>
  <c r="B304" i="23"/>
  <c r="I303" i="23"/>
  <c r="H303" i="23"/>
  <c r="G303" i="23"/>
  <c r="F303" i="23"/>
  <c r="E303" i="23"/>
  <c r="D303" i="23"/>
  <c r="C303" i="23"/>
  <c r="B303" i="23"/>
  <c r="I302" i="23"/>
  <c r="H302" i="23"/>
  <c r="G302" i="23"/>
  <c r="F302" i="23"/>
  <c r="E302" i="23"/>
  <c r="D302" i="23"/>
  <c r="C302" i="23"/>
  <c r="B302" i="23"/>
  <c r="I301" i="23"/>
  <c r="H301" i="23"/>
  <c r="G301" i="23"/>
  <c r="F301" i="23"/>
  <c r="E301" i="23"/>
  <c r="D301" i="23"/>
  <c r="C301" i="23"/>
  <c r="B301" i="23"/>
  <c r="I300" i="23"/>
  <c r="H300" i="23"/>
  <c r="G300" i="23"/>
  <c r="F300" i="23"/>
  <c r="E300" i="23"/>
  <c r="D300" i="23"/>
  <c r="C300" i="23"/>
  <c r="B300" i="23"/>
  <c r="I299" i="23"/>
  <c r="H299" i="23"/>
  <c r="G299" i="23"/>
  <c r="F299" i="23"/>
  <c r="E299" i="23"/>
  <c r="D299" i="23"/>
  <c r="C299" i="23"/>
  <c r="B299" i="23"/>
  <c r="I298" i="23"/>
  <c r="H298" i="23"/>
  <c r="G298" i="23"/>
  <c r="F298" i="23"/>
  <c r="E298" i="23"/>
  <c r="D298" i="23"/>
  <c r="C298" i="23"/>
  <c r="B298" i="23"/>
  <c r="I297" i="23"/>
  <c r="H297" i="23"/>
  <c r="G297" i="23"/>
  <c r="F297" i="23"/>
  <c r="E297" i="23"/>
  <c r="D297" i="23"/>
  <c r="C297" i="23"/>
  <c r="B297" i="23"/>
  <c r="I296" i="23"/>
  <c r="H296" i="23"/>
  <c r="G296" i="23"/>
  <c r="F296" i="23"/>
  <c r="E296" i="23"/>
  <c r="D296" i="23"/>
  <c r="C296" i="23"/>
  <c r="B296" i="23"/>
  <c r="I295" i="23"/>
  <c r="H295" i="23"/>
  <c r="G295" i="23"/>
  <c r="F295" i="23"/>
  <c r="E295" i="23"/>
  <c r="D295" i="23"/>
  <c r="C295" i="23"/>
  <c r="B295" i="23"/>
  <c r="I294" i="23"/>
  <c r="H294" i="23"/>
  <c r="G294" i="23"/>
  <c r="F294" i="23"/>
  <c r="E294" i="23"/>
  <c r="D294" i="23"/>
  <c r="C294" i="23"/>
  <c r="B294" i="23"/>
  <c r="I293" i="23"/>
  <c r="H293" i="23"/>
  <c r="G293" i="23"/>
  <c r="F293" i="23"/>
  <c r="E293" i="23"/>
  <c r="D293" i="23"/>
  <c r="C293" i="23"/>
  <c r="B293" i="23"/>
  <c r="I292" i="23"/>
  <c r="H292" i="23"/>
  <c r="G292" i="23"/>
  <c r="F292" i="23"/>
  <c r="E292" i="23"/>
  <c r="D292" i="23"/>
  <c r="C292" i="23"/>
  <c r="B292" i="23"/>
  <c r="I291" i="23"/>
  <c r="H291" i="23"/>
  <c r="G291" i="23"/>
  <c r="F291" i="23"/>
  <c r="E291" i="23"/>
  <c r="D291" i="23"/>
  <c r="C291" i="23"/>
  <c r="B291" i="23"/>
  <c r="I290" i="23"/>
  <c r="H290" i="23"/>
  <c r="G290" i="23"/>
  <c r="F290" i="23"/>
  <c r="E290" i="23"/>
  <c r="D290" i="23"/>
  <c r="C290" i="23"/>
  <c r="B290" i="23"/>
  <c r="I289" i="23"/>
  <c r="H289" i="23"/>
  <c r="G289" i="23"/>
  <c r="F289" i="23"/>
  <c r="E289" i="23"/>
  <c r="D289" i="23"/>
  <c r="C289" i="23"/>
  <c r="B289" i="23"/>
  <c r="I288" i="23"/>
  <c r="H288" i="23"/>
  <c r="G288" i="23"/>
  <c r="F288" i="23"/>
  <c r="E288" i="23"/>
  <c r="D288" i="23"/>
  <c r="C288" i="23"/>
  <c r="B288" i="23"/>
  <c r="I287" i="23"/>
  <c r="H287" i="23"/>
  <c r="G287" i="23"/>
  <c r="F287" i="23"/>
  <c r="E287" i="23"/>
  <c r="D287" i="23"/>
  <c r="C287" i="23"/>
  <c r="B287" i="23"/>
  <c r="I286" i="23"/>
  <c r="H286" i="23"/>
  <c r="G286" i="23"/>
  <c r="F286" i="23"/>
  <c r="E286" i="23"/>
  <c r="D286" i="23"/>
  <c r="C286" i="23"/>
  <c r="B286" i="23"/>
  <c r="I285" i="23"/>
  <c r="H285" i="23"/>
  <c r="G285" i="23"/>
  <c r="F285" i="23"/>
  <c r="E285" i="23"/>
  <c r="D285" i="23"/>
  <c r="C285" i="23"/>
  <c r="B285" i="23"/>
  <c r="I284" i="23"/>
  <c r="H284" i="23"/>
  <c r="G284" i="23"/>
  <c r="F284" i="23"/>
  <c r="E284" i="23"/>
  <c r="D284" i="23"/>
  <c r="C284" i="23"/>
  <c r="B284" i="23"/>
  <c r="I283" i="23"/>
  <c r="H283" i="23"/>
  <c r="G283" i="23"/>
  <c r="F283" i="23"/>
  <c r="E283" i="23"/>
  <c r="D283" i="23"/>
  <c r="C283" i="23"/>
  <c r="B283" i="23"/>
  <c r="I282" i="23"/>
  <c r="H282" i="23"/>
  <c r="G282" i="23"/>
  <c r="F282" i="23"/>
  <c r="E282" i="23"/>
  <c r="D282" i="23"/>
  <c r="C282" i="23"/>
  <c r="B282" i="23"/>
  <c r="I281" i="23"/>
  <c r="H281" i="23"/>
  <c r="G281" i="23"/>
  <c r="F281" i="23"/>
  <c r="E281" i="23"/>
  <c r="D281" i="23"/>
  <c r="C281" i="23"/>
  <c r="B281" i="23"/>
  <c r="I280" i="23"/>
  <c r="H280" i="23"/>
  <c r="G280" i="23"/>
  <c r="F280" i="23"/>
  <c r="E280" i="23"/>
  <c r="D280" i="23"/>
  <c r="C280" i="23"/>
  <c r="B280" i="23"/>
  <c r="I279" i="23"/>
  <c r="H279" i="23"/>
  <c r="G279" i="23"/>
  <c r="F279" i="23"/>
  <c r="E279" i="23"/>
  <c r="D279" i="23"/>
  <c r="C279" i="23"/>
  <c r="B279" i="23"/>
  <c r="I278" i="23"/>
  <c r="H278" i="23"/>
  <c r="G278" i="23"/>
  <c r="F278" i="23"/>
  <c r="E278" i="23"/>
  <c r="D278" i="23"/>
  <c r="C278" i="23"/>
  <c r="B278" i="23"/>
  <c r="I277" i="23"/>
  <c r="H277" i="23"/>
  <c r="G277" i="23"/>
  <c r="F277" i="23"/>
  <c r="E277" i="23"/>
  <c r="D277" i="23"/>
  <c r="C277" i="23"/>
  <c r="B277" i="23"/>
  <c r="I276" i="23"/>
  <c r="H276" i="23"/>
  <c r="G276" i="23"/>
  <c r="F276" i="23"/>
  <c r="E276" i="23"/>
  <c r="D276" i="23"/>
  <c r="C276" i="23"/>
  <c r="B276" i="23"/>
  <c r="I275" i="23"/>
  <c r="H275" i="23"/>
  <c r="G275" i="23"/>
  <c r="F275" i="23"/>
  <c r="E275" i="23"/>
  <c r="D275" i="23"/>
  <c r="C275" i="23"/>
  <c r="B275" i="23"/>
  <c r="I274" i="23"/>
  <c r="H274" i="23"/>
  <c r="G274" i="23"/>
  <c r="F274" i="23"/>
  <c r="E274" i="23"/>
  <c r="D274" i="23"/>
  <c r="C274" i="23"/>
  <c r="B274" i="23"/>
  <c r="I273" i="23"/>
  <c r="H273" i="23"/>
  <c r="G273" i="23"/>
  <c r="F273" i="23"/>
  <c r="E273" i="23"/>
  <c r="D273" i="23"/>
  <c r="C273" i="23"/>
  <c r="B273" i="23"/>
  <c r="I272" i="23"/>
  <c r="H272" i="23"/>
  <c r="G272" i="23"/>
  <c r="F272" i="23"/>
  <c r="E272" i="23"/>
  <c r="D272" i="23"/>
  <c r="C272" i="23"/>
  <c r="B272" i="23"/>
  <c r="I271" i="23"/>
  <c r="H271" i="23"/>
  <c r="G271" i="23"/>
  <c r="F271" i="23"/>
  <c r="E271" i="23"/>
  <c r="D271" i="23"/>
  <c r="C271" i="23"/>
  <c r="B271" i="23"/>
  <c r="I270" i="23"/>
  <c r="H270" i="23"/>
  <c r="G270" i="23"/>
  <c r="F270" i="23"/>
  <c r="E270" i="23"/>
  <c r="D270" i="23"/>
  <c r="C270" i="23"/>
  <c r="B270" i="23"/>
  <c r="I269" i="23"/>
  <c r="H269" i="23"/>
  <c r="G269" i="23"/>
  <c r="F269" i="23"/>
  <c r="E269" i="23"/>
  <c r="D269" i="23"/>
  <c r="C269" i="23"/>
  <c r="B269" i="23"/>
  <c r="I268" i="23"/>
  <c r="H268" i="23"/>
  <c r="G268" i="23"/>
  <c r="F268" i="23"/>
  <c r="E268" i="23"/>
  <c r="D268" i="23"/>
  <c r="C268" i="23"/>
  <c r="B268" i="23"/>
  <c r="I267" i="23"/>
  <c r="H267" i="23"/>
  <c r="G267" i="23"/>
  <c r="F267" i="23"/>
  <c r="E267" i="23"/>
  <c r="D267" i="23"/>
  <c r="C267" i="23"/>
  <c r="B267" i="23"/>
  <c r="I266" i="23"/>
  <c r="H266" i="23"/>
  <c r="G266" i="23"/>
  <c r="F266" i="23"/>
  <c r="E266" i="23"/>
  <c r="D266" i="23"/>
  <c r="C266" i="23"/>
  <c r="B266" i="23"/>
  <c r="I265" i="23"/>
  <c r="H265" i="23"/>
  <c r="G265" i="23"/>
  <c r="F265" i="23"/>
  <c r="E265" i="23"/>
  <c r="D265" i="23"/>
  <c r="C265" i="23"/>
  <c r="B265" i="23"/>
  <c r="I264" i="23"/>
  <c r="H264" i="23"/>
  <c r="G264" i="23"/>
  <c r="F264" i="23"/>
  <c r="E264" i="23"/>
  <c r="D264" i="23"/>
  <c r="C264" i="23"/>
  <c r="B264" i="23"/>
  <c r="I263" i="23"/>
  <c r="H263" i="23"/>
  <c r="G263" i="23"/>
  <c r="F263" i="23"/>
  <c r="E263" i="23"/>
  <c r="D263" i="23"/>
  <c r="C263" i="23"/>
  <c r="B263" i="23"/>
  <c r="I262" i="23"/>
  <c r="H262" i="23"/>
  <c r="G262" i="23"/>
  <c r="F262" i="23"/>
  <c r="E262" i="23"/>
  <c r="D262" i="23"/>
  <c r="C262" i="23"/>
  <c r="B262" i="23"/>
  <c r="I261" i="23"/>
  <c r="H261" i="23"/>
  <c r="G261" i="23"/>
  <c r="F261" i="23"/>
  <c r="E261" i="23"/>
  <c r="D261" i="23"/>
  <c r="C261" i="23"/>
  <c r="B261" i="23"/>
  <c r="I260" i="23"/>
  <c r="H260" i="23"/>
  <c r="G260" i="23"/>
  <c r="F260" i="23"/>
  <c r="E260" i="23"/>
  <c r="D260" i="23"/>
  <c r="C260" i="23"/>
  <c r="B260" i="23"/>
  <c r="I259" i="23"/>
  <c r="H259" i="23"/>
  <c r="G259" i="23"/>
  <c r="F259" i="23"/>
  <c r="E259" i="23"/>
  <c r="D259" i="23"/>
  <c r="C259" i="23"/>
  <c r="B259" i="23"/>
  <c r="I258" i="23"/>
  <c r="H258" i="23"/>
  <c r="G258" i="23"/>
  <c r="F258" i="23"/>
  <c r="E258" i="23"/>
  <c r="D258" i="23"/>
  <c r="C258" i="23"/>
  <c r="B258" i="23"/>
  <c r="I257" i="23"/>
  <c r="H257" i="23"/>
  <c r="G257" i="23"/>
  <c r="F257" i="23"/>
  <c r="E257" i="23"/>
  <c r="D257" i="23"/>
  <c r="C257" i="23"/>
  <c r="B257" i="23"/>
  <c r="I256" i="23"/>
  <c r="H256" i="23"/>
  <c r="G256" i="23"/>
  <c r="F256" i="23"/>
  <c r="E256" i="23"/>
  <c r="D256" i="23"/>
  <c r="C256" i="23"/>
  <c r="B256" i="23"/>
  <c r="I255" i="23"/>
  <c r="H255" i="23"/>
  <c r="G255" i="23"/>
  <c r="F255" i="23"/>
  <c r="E255" i="23"/>
  <c r="D255" i="23"/>
  <c r="C255" i="23"/>
  <c r="B255" i="23"/>
  <c r="I254" i="23"/>
  <c r="H254" i="23"/>
  <c r="G254" i="23"/>
  <c r="F254" i="23"/>
  <c r="E254" i="23"/>
  <c r="D254" i="23"/>
  <c r="C254" i="23"/>
  <c r="B254" i="23"/>
  <c r="I253" i="23"/>
  <c r="H253" i="23"/>
  <c r="G253" i="23"/>
  <c r="F253" i="23"/>
  <c r="E253" i="23"/>
  <c r="D253" i="23"/>
  <c r="C253" i="23"/>
  <c r="B253" i="23"/>
  <c r="I252" i="23"/>
  <c r="H252" i="23"/>
  <c r="G252" i="23"/>
  <c r="F252" i="23"/>
  <c r="E252" i="23"/>
  <c r="D252" i="23"/>
  <c r="C252" i="23"/>
  <c r="B252" i="23"/>
  <c r="I251" i="23"/>
  <c r="H251" i="23"/>
  <c r="G251" i="23"/>
  <c r="F251" i="23"/>
  <c r="E251" i="23"/>
  <c r="D251" i="23"/>
  <c r="C251" i="23"/>
  <c r="B251" i="23"/>
  <c r="I250" i="23"/>
  <c r="H250" i="23"/>
  <c r="G250" i="23"/>
  <c r="F250" i="23"/>
  <c r="E250" i="23"/>
  <c r="D250" i="23"/>
  <c r="C250" i="23"/>
  <c r="B250" i="23"/>
  <c r="I249" i="23"/>
  <c r="H249" i="23"/>
  <c r="G249" i="23"/>
  <c r="F249" i="23"/>
  <c r="E249" i="23"/>
  <c r="D249" i="23"/>
  <c r="C249" i="23"/>
  <c r="B249" i="23"/>
  <c r="I248" i="23"/>
  <c r="H248" i="23"/>
  <c r="G248" i="23"/>
  <c r="F248" i="23"/>
  <c r="E248" i="23"/>
  <c r="D248" i="23"/>
  <c r="C248" i="23"/>
  <c r="B248" i="23"/>
  <c r="I247" i="23"/>
  <c r="H247" i="23"/>
  <c r="G247" i="23"/>
  <c r="F247" i="23"/>
  <c r="E247" i="23"/>
  <c r="D247" i="23"/>
  <c r="C247" i="23"/>
  <c r="B247" i="23"/>
  <c r="I246" i="23"/>
  <c r="H246" i="23"/>
  <c r="G246" i="23"/>
  <c r="F246" i="23"/>
  <c r="E246" i="23"/>
  <c r="D246" i="23"/>
  <c r="C246" i="23"/>
  <c r="B246" i="23"/>
  <c r="I245" i="23"/>
  <c r="H245" i="23"/>
  <c r="G245" i="23"/>
  <c r="F245" i="23"/>
  <c r="E245" i="23"/>
  <c r="D245" i="23"/>
  <c r="C245" i="23"/>
  <c r="B245" i="23"/>
  <c r="I244" i="23"/>
  <c r="H244" i="23"/>
  <c r="G244" i="23"/>
  <c r="F244" i="23"/>
  <c r="E244" i="23"/>
  <c r="D244" i="23"/>
  <c r="C244" i="23"/>
  <c r="B244" i="23"/>
  <c r="I243" i="23"/>
  <c r="H243" i="23"/>
  <c r="G243" i="23"/>
  <c r="F243" i="23"/>
  <c r="E243" i="23"/>
  <c r="D243" i="23"/>
  <c r="C243" i="23"/>
  <c r="B243" i="23"/>
  <c r="I242" i="23"/>
  <c r="H242" i="23"/>
  <c r="G242" i="23"/>
  <c r="F242" i="23"/>
  <c r="E242" i="23"/>
  <c r="D242" i="23"/>
  <c r="C242" i="23"/>
  <c r="B242" i="23"/>
  <c r="I241" i="23"/>
  <c r="H241" i="23"/>
  <c r="G241" i="23"/>
  <c r="F241" i="23"/>
  <c r="E241" i="23"/>
  <c r="D241" i="23"/>
  <c r="C241" i="23"/>
  <c r="B241" i="23"/>
  <c r="I240" i="23"/>
  <c r="H240" i="23"/>
  <c r="G240" i="23"/>
  <c r="F240" i="23"/>
  <c r="E240" i="23"/>
  <c r="D240" i="23"/>
  <c r="C240" i="23"/>
  <c r="B240" i="23"/>
  <c r="I239" i="23"/>
  <c r="H239" i="23"/>
  <c r="G239" i="23"/>
  <c r="F239" i="23"/>
  <c r="E239" i="23"/>
  <c r="D239" i="23"/>
  <c r="C239" i="23"/>
  <c r="B239" i="23"/>
  <c r="I238" i="23"/>
  <c r="H238" i="23"/>
  <c r="G238" i="23"/>
  <c r="F238" i="23"/>
  <c r="E238" i="23"/>
  <c r="D238" i="23"/>
  <c r="C238" i="23"/>
  <c r="B238" i="23"/>
  <c r="I237" i="23"/>
  <c r="H237" i="23"/>
  <c r="G237" i="23"/>
  <c r="F237" i="23"/>
  <c r="E237" i="23"/>
  <c r="D237" i="23"/>
  <c r="C237" i="23"/>
  <c r="B237" i="23"/>
  <c r="I236" i="23"/>
  <c r="H236" i="23"/>
  <c r="G236" i="23"/>
  <c r="F236" i="23"/>
  <c r="E236" i="23"/>
  <c r="D236" i="23"/>
  <c r="C236" i="23"/>
  <c r="B236" i="23"/>
  <c r="I235" i="23"/>
  <c r="H235" i="23"/>
  <c r="G235" i="23"/>
  <c r="F235" i="23"/>
  <c r="E235" i="23"/>
  <c r="D235" i="23"/>
  <c r="C235" i="23"/>
  <c r="B235" i="23"/>
  <c r="I234" i="23"/>
  <c r="H234" i="23"/>
  <c r="G234" i="23"/>
  <c r="F234" i="23"/>
  <c r="E234" i="23"/>
  <c r="D234" i="23"/>
  <c r="C234" i="23"/>
  <c r="B234" i="23"/>
  <c r="I233" i="23"/>
  <c r="H233" i="23"/>
  <c r="G233" i="23"/>
  <c r="F233" i="23"/>
  <c r="E233" i="23"/>
  <c r="D233" i="23"/>
  <c r="C233" i="23"/>
  <c r="B233" i="23"/>
  <c r="I232" i="23"/>
  <c r="H232" i="23"/>
  <c r="G232" i="23"/>
  <c r="F232" i="23"/>
  <c r="E232" i="23"/>
  <c r="D232" i="23"/>
  <c r="C232" i="23"/>
  <c r="B232" i="23"/>
  <c r="I231" i="23"/>
  <c r="H231" i="23"/>
  <c r="G231" i="23"/>
  <c r="F231" i="23"/>
  <c r="E231" i="23"/>
  <c r="D231" i="23"/>
  <c r="C231" i="23"/>
  <c r="B231" i="23"/>
  <c r="I230" i="23"/>
  <c r="H230" i="23"/>
  <c r="G230" i="23"/>
  <c r="F230" i="23"/>
  <c r="E230" i="23"/>
  <c r="D230" i="23"/>
  <c r="C230" i="23"/>
  <c r="B230" i="23"/>
  <c r="I229" i="23"/>
  <c r="H229" i="23"/>
  <c r="G229" i="23"/>
  <c r="F229" i="23"/>
  <c r="E229" i="23"/>
  <c r="D229" i="23"/>
  <c r="C229" i="23"/>
  <c r="B229" i="23"/>
  <c r="I228" i="23"/>
  <c r="H228" i="23"/>
  <c r="G228" i="23"/>
  <c r="F228" i="23"/>
  <c r="E228" i="23"/>
  <c r="D228" i="23"/>
  <c r="C228" i="23"/>
  <c r="B228" i="23"/>
  <c r="I227" i="23"/>
  <c r="H227" i="23"/>
  <c r="G227" i="23"/>
  <c r="F227" i="23"/>
  <c r="E227" i="23"/>
  <c r="D227" i="23"/>
  <c r="C227" i="23"/>
  <c r="B227" i="23"/>
  <c r="I226" i="23"/>
  <c r="H226" i="23"/>
  <c r="G226" i="23"/>
  <c r="F226" i="23"/>
  <c r="E226" i="23"/>
  <c r="D226" i="23"/>
  <c r="C226" i="23"/>
  <c r="B226" i="23"/>
  <c r="I225" i="23"/>
  <c r="H225" i="23"/>
  <c r="G225" i="23"/>
  <c r="F225" i="23"/>
  <c r="E225" i="23"/>
  <c r="D225" i="23"/>
  <c r="C225" i="23"/>
  <c r="B225" i="23"/>
  <c r="I224" i="23"/>
  <c r="H224" i="23"/>
  <c r="G224" i="23"/>
  <c r="F224" i="23"/>
  <c r="E224" i="23"/>
  <c r="D224" i="23"/>
  <c r="C224" i="23"/>
  <c r="B224" i="23"/>
  <c r="I223" i="23"/>
  <c r="H223" i="23"/>
  <c r="G223" i="23"/>
  <c r="F223" i="23"/>
  <c r="E223" i="23"/>
  <c r="D223" i="23"/>
  <c r="C223" i="23"/>
  <c r="B223" i="23"/>
  <c r="I222" i="23"/>
  <c r="H222" i="23"/>
  <c r="G222" i="23"/>
  <c r="F222" i="23"/>
  <c r="E222" i="23"/>
  <c r="D222" i="23"/>
  <c r="C222" i="23"/>
  <c r="B222" i="23"/>
  <c r="I221" i="23"/>
  <c r="H221" i="23"/>
  <c r="G221" i="23"/>
  <c r="F221" i="23"/>
  <c r="E221" i="23"/>
  <c r="D221" i="23"/>
  <c r="C221" i="23"/>
  <c r="B221" i="23"/>
  <c r="I220" i="23"/>
  <c r="H220" i="23"/>
  <c r="G220" i="23"/>
  <c r="F220" i="23"/>
  <c r="E220" i="23"/>
  <c r="D220" i="23"/>
  <c r="C220" i="23"/>
  <c r="B220" i="23"/>
  <c r="I219" i="23"/>
  <c r="H219" i="23"/>
  <c r="G219" i="23"/>
  <c r="F219" i="23"/>
  <c r="E219" i="23"/>
  <c r="D219" i="23"/>
  <c r="C219" i="23"/>
  <c r="B219" i="23"/>
  <c r="I218" i="23"/>
  <c r="H218" i="23"/>
  <c r="G218" i="23"/>
  <c r="F218" i="23"/>
  <c r="E218" i="23"/>
  <c r="D218" i="23"/>
  <c r="C218" i="23"/>
  <c r="B218" i="23"/>
  <c r="I217" i="23"/>
  <c r="H217" i="23"/>
  <c r="G217" i="23"/>
  <c r="F217" i="23"/>
  <c r="E217" i="23"/>
  <c r="D217" i="23"/>
  <c r="C217" i="23"/>
  <c r="B217" i="23"/>
  <c r="I216" i="23"/>
  <c r="H216" i="23"/>
  <c r="G216" i="23"/>
  <c r="F216" i="23"/>
  <c r="E216" i="23"/>
  <c r="D216" i="23"/>
  <c r="C216" i="23"/>
  <c r="B216" i="23"/>
  <c r="I215" i="23"/>
  <c r="H215" i="23"/>
  <c r="G215" i="23"/>
  <c r="F215" i="23"/>
  <c r="E215" i="23"/>
  <c r="D215" i="23"/>
  <c r="C215" i="23"/>
  <c r="B215" i="23"/>
  <c r="I214" i="23"/>
  <c r="H214" i="23"/>
  <c r="G214" i="23"/>
  <c r="F214" i="23"/>
  <c r="E214" i="23"/>
  <c r="D214" i="23"/>
  <c r="C214" i="23"/>
  <c r="B214" i="23"/>
  <c r="I213" i="23"/>
  <c r="H213" i="23"/>
  <c r="G213" i="23"/>
  <c r="F213" i="23"/>
  <c r="E213" i="23"/>
  <c r="D213" i="23"/>
  <c r="C213" i="23"/>
  <c r="B213" i="23"/>
  <c r="I212" i="23"/>
  <c r="H212" i="23"/>
  <c r="G212" i="23"/>
  <c r="F212" i="23"/>
  <c r="E212" i="23"/>
  <c r="D212" i="23"/>
  <c r="C212" i="23"/>
  <c r="B212" i="23"/>
  <c r="I211" i="23"/>
  <c r="H211" i="23"/>
  <c r="G211" i="23"/>
  <c r="F211" i="23"/>
  <c r="E211" i="23"/>
  <c r="D211" i="23"/>
  <c r="C211" i="23"/>
  <c r="B211" i="23"/>
  <c r="I210" i="23"/>
  <c r="H210" i="23"/>
  <c r="G210" i="23"/>
  <c r="F210" i="23"/>
  <c r="E210" i="23"/>
  <c r="D210" i="23"/>
  <c r="C210" i="23"/>
  <c r="B210" i="23"/>
  <c r="I209" i="23"/>
  <c r="H209" i="23"/>
  <c r="G209" i="23"/>
  <c r="F209" i="23"/>
  <c r="E209" i="23"/>
  <c r="D209" i="23"/>
  <c r="C209" i="23"/>
  <c r="B209" i="23"/>
  <c r="I208" i="23"/>
  <c r="H208" i="23"/>
  <c r="G208" i="23"/>
  <c r="F208" i="23"/>
  <c r="E208" i="23"/>
  <c r="D208" i="23"/>
  <c r="C208" i="23"/>
  <c r="B208" i="23"/>
  <c r="I207" i="23"/>
  <c r="H207" i="23"/>
  <c r="G207" i="23"/>
  <c r="F207" i="23"/>
  <c r="E207" i="23"/>
  <c r="D207" i="23"/>
  <c r="C207" i="23"/>
  <c r="B207" i="23"/>
  <c r="I206" i="23"/>
  <c r="H206" i="23"/>
  <c r="G206" i="23"/>
  <c r="F206" i="23"/>
  <c r="E206" i="23"/>
  <c r="D206" i="23"/>
  <c r="C206" i="23"/>
  <c r="B206" i="23"/>
  <c r="I205" i="23"/>
  <c r="H205" i="23"/>
  <c r="G205" i="23"/>
  <c r="F205" i="23"/>
  <c r="E205" i="23"/>
  <c r="D205" i="23"/>
  <c r="C205" i="23"/>
  <c r="B205" i="23"/>
  <c r="I204" i="23"/>
  <c r="H204" i="23"/>
  <c r="G204" i="23"/>
  <c r="F204" i="23"/>
  <c r="E204" i="23"/>
  <c r="D204" i="23"/>
  <c r="C204" i="23"/>
  <c r="B204" i="23"/>
  <c r="I203" i="23"/>
  <c r="H203" i="23"/>
  <c r="G203" i="23"/>
  <c r="F203" i="23"/>
  <c r="E203" i="23"/>
  <c r="D203" i="23"/>
  <c r="C203" i="23"/>
  <c r="B203" i="23"/>
  <c r="I202" i="23"/>
  <c r="H202" i="23"/>
  <c r="G202" i="23"/>
  <c r="F202" i="23"/>
  <c r="E202" i="23"/>
  <c r="D202" i="23"/>
  <c r="C202" i="23"/>
  <c r="B202" i="23"/>
  <c r="I201" i="23"/>
  <c r="H201" i="23"/>
  <c r="G201" i="23"/>
  <c r="F201" i="23"/>
  <c r="E201" i="23"/>
  <c r="D201" i="23"/>
  <c r="C201" i="23"/>
  <c r="B201" i="23"/>
  <c r="I200" i="23"/>
  <c r="H200" i="23"/>
  <c r="G200" i="23"/>
  <c r="F200" i="23"/>
  <c r="E200" i="23"/>
  <c r="D200" i="23"/>
  <c r="C200" i="23"/>
  <c r="B200" i="23"/>
  <c r="I199" i="23"/>
  <c r="H199" i="23"/>
  <c r="G199" i="23"/>
  <c r="F199" i="23"/>
  <c r="E199" i="23"/>
  <c r="D199" i="23"/>
  <c r="C199" i="23"/>
  <c r="B199" i="23"/>
  <c r="I198" i="23"/>
  <c r="H198" i="23"/>
  <c r="G198" i="23"/>
  <c r="F198" i="23"/>
  <c r="E198" i="23"/>
  <c r="D198" i="23"/>
  <c r="C198" i="23"/>
  <c r="B198" i="23"/>
  <c r="I197" i="23"/>
  <c r="H197" i="23"/>
  <c r="G197" i="23"/>
  <c r="F197" i="23"/>
  <c r="E197" i="23"/>
  <c r="D197" i="23"/>
  <c r="C197" i="23"/>
  <c r="B197" i="23"/>
  <c r="I196" i="23"/>
  <c r="H196" i="23"/>
  <c r="G196" i="23"/>
  <c r="F196" i="23"/>
  <c r="E196" i="23"/>
  <c r="D196" i="23"/>
  <c r="C196" i="23"/>
  <c r="B196" i="23"/>
  <c r="I195" i="23"/>
  <c r="H195" i="23"/>
  <c r="G195" i="23"/>
  <c r="F195" i="23"/>
  <c r="E195" i="23"/>
  <c r="D195" i="23"/>
  <c r="C195" i="23"/>
  <c r="B195" i="23"/>
  <c r="I194" i="23"/>
  <c r="H194" i="23"/>
  <c r="G194" i="23"/>
  <c r="F194" i="23"/>
  <c r="E194" i="23"/>
  <c r="D194" i="23"/>
  <c r="C194" i="23"/>
  <c r="B194" i="23"/>
  <c r="I193" i="23"/>
  <c r="H193" i="23"/>
  <c r="G193" i="23"/>
  <c r="F193" i="23"/>
  <c r="E193" i="23"/>
  <c r="D193" i="23"/>
  <c r="C193" i="23"/>
  <c r="B193" i="23"/>
  <c r="I192" i="23"/>
  <c r="H192" i="23"/>
  <c r="G192" i="23"/>
  <c r="F192" i="23"/>
  <c r="E192" i="23"/>
  <c r="D192" i="23"/>
  <c r="C192" i="23"/>
  <c r="B192" i="23"/>
  <c r="I191" i="23"/>
  <c r="H191" i="23"/>
  <c r="G191" i="23"/>
  <c r="F191" i="23"/>
  <c r="E191" i="23"/>
  <c r="D191" i="23"/>
  <c r="C191" i="23"/>
  <c r="B191" i="23"/>
  <c r="I190" i="23"/>
  <c r="H190" i="23"/>
  <c r="G190" i="23"/>
  <c r="F190" i="23"/>
  <c r="E190" i="23"/>
  <c r="D190" i="23"/>
  <c r="C190" i="23"/>
  <c r="B190" i="23"/>
  <c r="I189" i="23"/>
  <c r="H189" i="23"/>
  <c r="G189" i="23"/>
  <c r="F189" i="23"/>
  <c r="E189" i="23"/>
  <c r="D189" i="23"/>
  <c r="C189" i="23"/>
  <c r="B189" i="23"/>
  <c r="I188" i="23"/>
  <c r="H188" i="23"/>
  <c r="G188" i="23"/>
  <c r="F188" i="23"/>
  <c r="E188" i="23"/>
  <c r="D188" i="23"/>
  <c r="C188" i="23"/>
  <c r="B188" i="23"/>
  <c r="I187" i="23"/>
  <c r="H187" i="23"/>
  <c r="G187" i="23"/>
  <c r="F187" i="23"/>
  <c r="E187" i="23"/>
  <c r="D187" i="23"/>
  <c r="C187" i="23"/>
  <c r="B187" i="23"/>
  <c r="I186" i="23"/>
  <c r="H186" i="23"/>
  <c r="G186" i="23"/>
  <c r="F186" i="23"/>
  <c r="E186" i="23"/>
  <c r="D186" i="23"/>
  <c r="C186" i="23"/>
  <c r="B186" i="23"/>
  <c r="I185" i="23"/>
  <c r="H185" i="23"/>
  <c r="G185" i="23"/>
  <c r="F185" i="23"/>
  <c r="E185" i="23"/>
  <c r="D185" i="23"/>
  <c r="C185" i="23"/>
  <c r="B185" i="23"/>
  <c r="I184" i="23"/>
  <c r="H184" i="23"/>
  <c r="G184" i="23"/>
  <c r="F184" i="23"/>
  <c r="E184" i="23"/>
  <c r="D184" i="23"/>
  <c r="C184" i="23"/>
  <c r="B184" i="23"/>
  <c r="I183" i="23"/>
  <c r="H183" i="23"/>
  <c r="G183" i="23"/>
  <c r="F183" i="23"/>
  <c r="E183" i="23"/>
  <c r="D183" i="23"/>
  <c r="C183" i="23"/>
  <c r="B183" i="23"/>
  <c r="I182" i="23"/>
  <c r="H182" i="23"/>
  <c r="G182" i="23"/>
  <c r="F182" i="23"/>
  <c r="E182" i="23"/>
  <c r="D182" i="23"/>
  <c r="C182" i="23"/>
  <c r="B182" i="23"/>
  <c r="I181" i="23"/>
  <c r="H181" i="23"/>
  <c r="G181" i="23"/>
  <c r="F181" i="23"/>
  <c r="E181" i="23"/>
  <c r="D181" i="23"/>
  <c r="C181" i="23"/>
  <c r="B181" i="23"/>
  <c r="I180" i="23"/>
  <c r="H180" i="23"/>
  <c r="G180" i="23"/>
  <c r="F180" i="23"/>
  <c r="E180" i="23"/>
  <c r="D180" i="23"/>
  <c r="C180" i="23"/>
  <c r="B180" i="23"/>
  <c r="I179" i="23"/>
  <c r="H179" i="23"/>
  <c r="G179" i="23"/>
  <c r="F179" i="23"/>
  <c r="E179" i="23"/>
  <c r="D179" i="23"/>
  <c r="C179" i="23"/>
  <c r="B179" i="23"/>
  <c r="I178" i="23"/>
  <c r="H178" i="23"/>
  <c r="G178" i="23"/>
  <c r="F178" i="23"/>
  <c r="E178" i="23"/>
  <c r="D178" i="23"/>
  <c r="C178" i="23"/>
  <c r="B178" i="23"/>
  <c r="I177" i="23"/>
  <c r="H177" i="23"/>
  <c r="G177" i="23"/>
  <c r="F177" i="23"/>
  <c r="E177" i="23"/>
  <c r="D177" i="23"/>
  <c r="C177" i="23"/>
  <c r="B177" i="23"/>
  <c r="I176" i="23"/>
  <c r="H176" i="23"/>
  <c r="G176" i="23"/>
  <c r="F176" i="23"/>
  <c r="E176" i="23"/>
  <c r="D176" i="23"/>
  <c r="C176" i="23"/>
  <c r="B176" i="23"/>
  <c r="I175" i="23"/>
  <c r="H175" i="23"/>
  <c r="G175" i="23"/>
  <c r="F175" i="23"/>
  <c r="E175" i="23"/>
  <c r="D175" i="23"/>
  <c r="C175" i="23"/>
  <c r="B175" i="23"/>
  <c r="I174" i="23"/>
  <c r="H174" i="23"/>
  <c r="G174" i="23"/>
  <c r="F174" i="23"/>
  <c r="E174" i="23"/>
  <c r="D174" i="23"/>
  <c r="C174" i="23"/>
  <c r="B174" i="23"/>
  <c r="I173" i="23"/>
  <c r="H173" i="23"/>
  <c r="G173" i="23"/>
  <c r="F173" i="23"/>
  <c r="E173" i="23"/>
  <c r="D173" i="23"/>
  <c r="C173" i="23"/>
  <c r="B173" i="23"/>
  <c r="I172" i="23"/>
  <c r="H172" i="23"/>
  <c r="G172" i="23"/>
  <c r="F172" i="23"/>
  <c r="E172" i="23"/>
  <c r="D172" i="23"/>
  <c r="C172" i="23"/>
  <c r="B172" i="23"/>
  <c r="I171" i="23"/>
  <c r="H171" i="23"/>
  <c r="G171" i="23"/>
  <c r="F171" i="23"/>
  <c r="E171" i="23"/>
  <c r="D171" i="23"/>
  <c r="C171" i="23"/>
  <c r="B171" i="23"/>
  <c r="I170" i="23"/>
  <c r="H170" i="23"/>
  <c r="G170" i="23"/>
  <c r="F170" i="23"/>
  <c r="E170" i="23"/>
  <c r="D170" i="23"/>
  <c r="C170" i="23"/>
  <c r="B170" i="23"/>
  <c r="I169" i="23"/>
  <c r="H169" i="23"/>
  <c r="G169" i="23"/>
  <c r="F169" i="23"/>
  <c r="E169" i="23"/>
  <c r="D169" i="23"/>
  <c r="C169" i="23"/>
  <c r="B169" i="23"/>
  <c r="I168" i="23"/>
  <c r="H168" i="23"/>
  <c r="G168" i="23"/>
  <c r="F168" i="23"/>
  <c r="E168" i="23"/>
  <c r="D168" i="23"/>
  <c r="C168" i="23"/>
  <c r="B168" i="23"/>
  <c r="I167" i="23"/>
  <c r="H167" i="23"/>
  <c r="G167" i="23"/>
  <c r="F167" i="23"/>
  <c r="E167" i="23"/>
  <c r="D167" i="23"/>
  <c r="C167" i="23"/>
  <c r="B167" i="23"/>
  <c r="I166" i="23"/>
  <c r="H166" i="23"/>
  <c r="G166" i="23"/>
  <c r="F166" i="23"/>
  <c r="E166" i="23"/>
  <c r="D166" i="23"/>
  <c r="C166" i="23"/>
  <c r="B166" i="23"/>
  <c r="I165" i="23"/>
  <c r="H165" i="23"/>
  <c r="G165" i="23"/>
  <c r="F165" i="23"/>
  <c r="E165" i="23"/>
  <c r="D165" i="23"/>
  <c r="C165" i="23"/>
  <c r="B165" i="23"/>
  <c r="I164" i="23"/>
  <c r="H164" i="23"/>
  <c r="G164" i="23"/>
  <c r="F164" i="23"/>
  <c r="E164" i="23"/>
  <c r="D164" i="23"/>
  <c r="C164" i="23"/>
  <c r="B164" i="23"/>
  <c r="I163" i="23"/>
  <c r="H163" i="23"/>
  <c r="G163" i="23"/>
  <c r="F163" i="23"/>
  <c r="E163" i="23"/>
  <c r="D163" i="23"/>
  <c r="C163" i="23"/>
  <c r="B163" i="23"/>
  <c r="I162" i="23"/>
  <c r="H162" i="23"/>
  <c r="G162" i="23"/>
  <c r="F162" i="23"/>
  <c r="E162" i="23"/>
  <c r="D162" i="23"/>
  <c r="C162" i="23"/>
  <c r="B162" i="23"/>
  <c r="I161" i="23"/>
  <c r="H161" i="23"/>
  <c r="G161" i="23"/>
  <c r="F161" i="23"/>
  <c r="E161" i="23"/>
  <c r="D161" i="23"/>
  <c r="C161" i="23"/>
  <c r="B161" i="23"/>
  <c r="I160" i="23"/>
  <c r="H160" i="23"/>
  <c r="G160" i="23"/>
  <c r="F160" i="23"/>
  <c r="E160" i="23"/>
  <c r="D160" i="23"/>
  <c r="C160" i="23"/>
  <c r="B160" i="23"/>
  <c r="I159" i="23"/>
  <c r="H159" i="23"/>
  <c r="G159" i="23"/>
  <c r="F159" i="23"/>
  <c r="E159" i="23"/>
  <c r="D159" i="23"/>
  <c r="C159" i="23"/>
  <c r="B159" i="23"/>
  <c r="I158" i="23"/>
  <c r="H158" i="23"/>
  <c r="G158" i="23"/>
  <c r="F158" i="23"/>
  <c r="E158" i="23"/>
  <c r="D158" i="23"/>
  <c r="C158" i="23"/>
  <c r="B158" i="23"/>
  <c r="I157" i="23"/>
  <c r="H157" i="23"/>
  <c r="G157" i="23"/>
  <c r="F157" i="23"/>
  <c r="E157" i="23"/>
  <c r="D157" i="23"/>
  <c r="C157" i="23"/>
  <c r="B157" i="23"/>
  <c r="I156" i="23"/>
  <c r="H156" i="23"/>
  <c r="G156" i="23"/>
  <c r="F156" i="23"/>
  <c r="E156" i="23"/>
  <c r="D156" i="23"/>
  <c r="C156" i="23"/>
  <c r="B156" i="23"/>
  <c r="I155" i="23"/>
  <c r="H155" i="23"/>
  <c r="G155" i="23"/>
  <c r="F155" i="23"/>
  <c r="E155" i="23"/>
  <c r="D155" i="23"/>
  <c r="C155" i="23"/>
  <c r="B155" i="23"/>
  <c r="I154" i="23"/>
  <c r="H154" i="23"/>
  <c r="G154" i="23"/>
  <c r="F154" i="23"/>
  <c r="E154" i="23"/>
  <c r="D154" i="23"/>
  <c r="C154" i="23"/>
  <c r="B154" i="23"/>
  <c r="I153" i="23"/>
  <c r="H153" i="23"/>
  <c r="G153" i="23"/>
  <c r="F153" i="23"/>
  <c r="E153" i="23"/>
  <c r="D153" i="23"/>
  <c r="C153" i="23"/>
  <c r="B153" i="23"/>
  <c r="I152" i="23"/>
  <c r="H152" i="23"/>
  <c r="G152" i="23"/>
  <c r="F152" i="23"/>
  <c r="E152" i="23"/>
  <c r="D152" i="23"/>
  <c r="C152" i="23"/>
  <c r="B152" i="23"/>
  <c r="I151" i="23"/>
  <c r="H151" i="23"/>
  <c r="G151" i="23"/>
  <c r="F151" i="23"/>
  <c r="E151" i="23"/>
  <c r="D151" i="23"/>
  <c r="C151" i="23"/>
  <c r="B151" i="23"/>
  <c r="I150" i="23"/>
  <c r="H150" i="23"/>
  <c r="G150" i="23"/>
  <c r="F150" i="23"/>
  <c r="E150" i="23"/>
  <c r="D150" i="23"/>
  <c r="C150" i="23"/>
  <c r="B150" i="23"/>
  <c r="I149" i="23"/>
  <c r="H149" i="23"/>
  <c r="G149" i="23"/>
  <c r="F149" i="23"/>
  <c r="E149" i="23"/>
  <c r="D149" i="23"/>
  <c r="C149" i="23"/>
  <c r="B149" i="23"/>
  <c r="I148" i="23"/>
  <c r="H148" i="23"/>
  <c r="G148" i="23"/>
  <c r="F148" i="23"/>
  <c r="E148" i="23"/>
  <c r="D148" i="23"/>
  <c r="C148" i="23"/>
  <c r="B148" i="23"/>
  <c r="I147" i="23"/>
  <c r="H147" i="23"/>
  <c r="G147" i="23"/>
  <c r="F147" i="23"/>
  <c r="E147" i="23"/>
  <c r="D147" i="23"/>
  <c r="C147" i="23"/>
  <c r="B147" i="23"/>
  <c r="I146" i="23"/>
  <c r="H146" i="23"/>
  <c r="G146" i="23"/>
  <c r="F146" i="23"/>
  <c r="E146" i="23"/>
  <c r="D146" i="23"/>
  <c r="C146" i="23"/>
  <c r="B146" i="23"/>
  <c r="I145" i="23"/>
  <c r="H145" i="23"/>
  <c r="G145" i="23"/>
  <c r="F145" i="23"/>
  <c r="E145" i="23"/>
  <c r="D145" i="23"/>
  <c r="C145" i="23"/>
  <c r="B145" i="23"/>
  <c r="I144" i="23"/>
  <c r="H144" i="23"/>
  <c r="G144" i="23"/>
  <c r="F144" i="23"/>
  <c r="E144" i="23"/>
  <c r="D144" i="23"/>
  <c r="C144" i="23"/>
  <c r="B144" i="23"/>
  <c r="I143" i="23"/>
  <c r="H143" i="23"/>
  <c r="G143" i="23"/>
  <c r="F143" i="23"/>
  <c r="E143" i="23"/>
  <c r="D143" i="23"/>
  <c r="C143" i="23"/>
  <c r="B143" i="23"/>
  <c r="I142" i="23"/>
  <c r="H142" i="23"/>
  <c r="G142" i="23"/>
  <c r="F142" i="23"/>
  <c r="E142" i="23"/>
  <c r="D142" i="23"/>
  <c r="C142" i="23"/>
  <c r="B142" i="23"/>
  <c r="I141" i="23"/>
  <c r="H141" i="23"/>
  <c r="G141" i="23"/>
  <c r="F141" i="23"/>
  <c r="E141" i="23"/>
  <c r="D141" i="23"/>
  <c r="C141" i="23"/>
  <c r="B141" i="23"/>
  <c r="I140" i="23"/>
  <c r="H140" i="23"/>
  <c r="G140" i="23"/>
  <c r="F140" i="23"/>
  <c r="E140" i="23"/>
  <c r="D140" i="23"/>
  <c r="C140" i="23"/>
  <c r="B140" i="23"/>
  <c r="I139" i="23"/>
  <c r="H139" i="23"/>
  <c r="G139" i="23"/>
  <c r="F139" i="23"/>
  <c r="E139" i="23"/>
  <c r="D139" i="23"/>
  <c r="C139" i="23"/>
  <c r="B139" i="23"/>
  <c r="I138" i="23"/>
  <c r="H138" i="23"/>
  <c r="G138" i="23"/>
  <c r="F138" i="23"/>
  <c r="E138" i="23"/>
  <c r="D138" i="23"/>
  <c r="C138" i="23"/>
  <c r="B138" i="23"/>
  <c r="I137" i="23"/>
  <c r="H137" i="23"/>
  <c r="G137" i="23"/>
  <c r="F137" i="23"/>
  <c r="E137" i="23"/>
  <c r="D137" i="23"/>
  <c r="C137" i="23"/>
  <c r="B137" i="23"/>
  <c r="I136" i="23"/>
  <c r="H136" i="23"/>
  <c r="G136" i="23"/>
  <c r="F136" i="23"/>
  <c r="E136" i="23"/>
  <c r="D136" i="23"/>
  <c r="C136" i="23"/>
  <c r="B136" i="23"/>
  <c r="I135" i="23"/>
  <c r="H135" i="23"/>
  <c r="G135" i="23"/>
  <c r="F135" i="23"/>
  <c r="E135" i="23"/>
  <c r="D135" i="23"/>
  <c r="C135" i="23"/>
  <c r="B135" i="23"/>
  <c r="I134" i="23"/>
  <c r="H134" i="23"/>
  <c r="G134" i="23"/>
  <c r="F134" i="23"/>
  <c r="E134" i="23"/>
  <c r="D134" i="23"/>
  <c r="C134" i="23"/>
  <c r="B134" i="23"/>
  <c r="I133" i="23"/>
  <c r="H133" i="23"/>
  <c r="G133" i="23"/>
  <c r="F133" i="23"/>
  <c r="E133" i="23"/>
  <c r="D133" i="23"/>
  <c r="C133" i="23"/>
  <c r="B133" i="23"/>
  <c r="I132" i="23"/>
  <c r="H132" i="23"/>
  <c r="G132" i="23"/>
  <c r="F132" i="23"/>
  <c r="E132" i="23"/>
  <c r="D132" i="23"/>
  <c r="C132" i="23"/>
  <c r="B132" i="23"/>
  <c r="I131" i="23"/>
  <c r="H131" i="23"/>
  <c r="G131" i="23"/>
  <c r="F131" i="23"/>
  <c r="E131" i="23"/>
  <c r="D131" i="23"/>
  <c r="C131" i="23"/>
  <c r="B131" i="23"/>
  <c r="I130" i="23"/>
  <c r="H130" i="23"/>
  <c r="G130" i="23"/>
  <c r="F130" i="23"/>
  <c r="E130" i="23"/>
  <c r="D130" i="23"/>
  <c r="C130" i="23"/>
  <c r="B130" i="23"/>
  <c r="I129" i="23"/>
  <c r="H129" i="23"/>
  <c r="G129" i="23"/>
  <c r="F129" i="23"/>
  <c r="E129" i="23"/>
  <c r="D129" i="23"/>
  <c r="C129" i="23"/>
  <c r="B129" i="23"/>
  <c r="I128" i="23"/>
  <c r="H128" i="23"/>
  <c r="G128" i="23"/>
  <c r="F128" i="23"/>
  <c r="E128" i="23"/>
  <c r="D128" i="23"/>
  <c r="C128" i="23"/>
  <c r="B128" i="23"/>
  <c r="I127" i="23"/>
  <c r="H127" i="23"/>
  <c r="G127" i="23"/>
  <c r="F127" i="23"/>
  <c r="E127" i="23"/>
  <c r="D127" i="23"/>
  <c r="C127" i="23"/>
  <c r="B127" i="23"/>
  <c r="I126" i="23"/>
  <c r="H126" i="23"/>
  <c r="G126" i="23"/>
  <c r="F126" i="23"/>
  <c r="E126" i="23"/>
  <c r="D126" i="23"/>
  <c r="C126" i="23"/>
  <c r="B126" i="23"/>
  <c r="I125" i="23"/>
  <c r="H125" i="23"/>
  <c r="G125" i="23"/>
  <c r="F125" i="23"/>
  <c r="E125" i="23"/>
  <c r="D125" i="23"/>
  <c r="C125" i="23"/>
  <c r="B125" i="23"/>
  <c r="I124" i="23"/>
  <c r="H124" i="23"/>
  <c r="G124" i="23"/>
  <c r="F124" i="23"/>
  <c r="E124" i="23"/>
  <c r="D124" i="23"/>
  <c r="C124" i="23"/>
  <c r="B124" i="23"/>
  <c r="I123" i="23"/>
  <c r="H123" i="23"/>
  <c r="G123" i="23"/>
  <c r="F123" i="23"/>
  <c r="E123" i="23"/>
  <c r="D123" i="23"/>
  <c r="C123" i="23"/>
  <c r="B123" i="23"/>
  <c r="I122" i="23"/>
  <c r="H122" i="23"/>
  <c r="G122" i="23"/>
  <c r="F122" i="23"/>
  <c r="E122" i="23"/>
  <c r="D122" i="23"/>
  <c r="C122" i="23"/>
  <c r="B122" i="23"/>
  <c r="I121" i="23"/>
  <c r="H121" i="23"/>
  <c r="G121" i="23"/>
  <c r="F121" i="23"/>
  <c r="E121" i="23"/>
  <c r="D121" i="23"/>
  <c r="C121" i="23"/>
  <c r="B121" i="23"/>
  <c r="I120" i="23"/>
  <c r="H120" i="23"/>
  <c r="G120" i="23"/>
  <c r="F120" i="23"/>
  <c r="E120" i="23"/>
  <c r="D120" i="23"/>
  <c r="C120" i="23"/>
  <c r="B120" i="23"/>
  <c r="I119" i="23"/>
  <c r="H119" i="23"/>
  <c r="G119" i="23"/>
  <c r="F119" i="23"/>
  <c r="E119" i="23"/>
  <c r="D119" i="23"/>
  <c r="C119" i="23"/>
  <c r="B119" i="23"/>
  <c r="I118" i="23"/>
  <c r="H118" i="23"/>
  <c r="G118" i="23"/>
  <c r="F118" i="23"/>
  <c r="E118" i="23"/>
  <c r="D118" i="23"/>
  <c r="C118" i="23"/>
  <c r="B118" i="23"/>
  <c r="I117" i="23"/>
  <c r="H117" i="23"/>
  <c r="G117" i="23"/>
  <c r="F117" i="23"/>
  <c r="E117" i="23"/>
  <c r="D117" i="23"/>
  <c r="C117" i="23"/>
  <c r="B117" i="23"/>
  <c r="I116" i="23"/>
  <c r="H116" i="23"/>
  <c r="G116" i="23"/>
  <c r="F116" i="23"/>
  <c r="E116" i="23"/>
  <c r="D116" i="23"/>
  <c r="C116" i="23"/>
  <c r="B116" i="23"/>
  <c r="I115" i="23"/>
  <c r="H115" i="23"/>
  <c r="G115" i="23"/>
  <c r="F115" i="23"/>
  <c r="E115" i="23"/>
  <c r="D115" i="23"/>
  <c r="C115" i="23"/>
  <c r="B115" i="23"/>
  <c r="I114" i="23"/>
  <c r="H114" i="23"/>
  <c r="G114" i="23"/>
  <c r="F114" i="23"/>
  <c r="E114" i="23"/>
  <c r="D114" i="23"/>
  <c r="C114" i="23"/>
  <c r="B114" i="23"/>
  <c r="I113" i="23"/>
  <c r="H113" i="23"/>
  <c r="G113" i="23"/>
  <c r="F113" i="23"/>
  <c r="E113" i="23"/>
  <c r="D113" i="23"/>
  <c r="C113" i="23"/>
  <c r="B113" i="23"/>
  <c r="I112" i="23"/>
  <c r="H112" i="23"/>
  <c r="G112" i="23"/>
  <c r="F112" i="23"/>
  <c r="E112" i="23"/>
  <c r="D112" i="23"/>
  <c r="C112" i="23"/>
  <c r="B112" i="23"/>
  <c r="I111" i="23"/>
  <c r="H111" i="23"/>
  <c r="G111" i="23"/>
  <c r="F111" i="23"/>
  <c r="E111" i="23"/>
  <c r="D111" i="23"/>
  <c r="C111" i="23"/>
  <c r="B111" i="23"/>
  <c r="I110" i="23"/>
  <c r="H110" i="23"/>
  <c r="G110" i="23"/>
  <c r="F110" i="23"/>
  <c r="E110" i="23"/>
  <c r="D110" i="23"/>
  <c r="C110" i="23"/>
  <c r="B110" i="23"/>
  <c r="I109" i="23"/>
  <c r="H109" i="23"/>
  <c r="G109" i="23"/>
  <c r="F109" i="23"/>
  <c r="E109" i="23"/>
  <c r="D109" i="23"/>
  <c r="C109" i="23"/>
  <c r="B109" i="23"/>
  <c r="I108" i="23"/>
  <c r="H108" i="23"/>
  <c r="G108" i="23"/>
  <c r="F108" i="23"/>
  <c r="E108" i="23"/>
  <c r="D108" i="23"/>
  <c r="C108" i="23"/>
  <c r="B108" i="23"/>
  <c r="I107" i="23"/>
  <c r="H107" i="23"/>
  <c r="G107" i="23"/>
  <c r="F107" i="23"/>
  <c r="E107" i="23"/>
  <c r="D107" i="23"/>
  <c r="C107" i="23"/>
  <c r="B107" i="23"/>
  <c r="I106" i="23"/>
  <c r="H106" i="23"/>
  <c r="G106" i="23"/>
  <c r="F106" i="23"/>
  <c r="E106" i="23"/>
  <c r="D106" i="23"/>
  <c r="C106" i="23"/>
  <c r="B106" i="23"/>
  <c r="I105" i="23"/>
  <c r="H105" i="23"/>
  <c r="G105" i="23"/>
  <c r="F105" i="23"/>
  <c r="E105" i="23"/>
  <c r="D105" i="23"/>
  <c r="C105" i="23"/>
  <c r="B105" i="23"/>
  <c r="I104" i="23"/>
  <c r="H104" i="23"/>
  <c r="G104" i="23"/>
  <c r="F104" i="23"/>
  <c r="E104" i="23"/>
  <c r="D104" i="23"/>
  <c r="C104" i="23"/>
  <c r="B104" i="23"/>
  <c r="I103" i="23"/>
  <c r="H103" i="23"/>
  <c r="G103" i="23"/>
  <c r="F103" i="23"/>
  <c r="E103" i="23"/>
  <c r="D103" i="23"/>
  <c r="C103" i="23"/>
  <c r="B103" i="23"/>
  <c r="I102" i="23"/>
  <c r="H102" i="23"/>
  <c r="G102" i="23"/>
  <c r="F102" i="23"/>
  <c r="E102" i="23"/>
  <c r="D102" i="23"/>
  <c r="C102" i="23"/>
  <c r="B102" i="23"/>
  <c r="I101" i="23"/>
  <c r="H101" i="23"/>
  <c r="G101" i="23"/>
  <c r="F101" i="23"/>
  <c r="E101" i="23"/>
  <c r="D101" i="23"/>
  <c r="C101" i="23"/>
  <c r="B101" i="23"/>
  <c r="I100" i="23"/>
  <c r="H100" i="23"/>
  <c r="G100" i="23"/>
  <c r="F100" i="23"/>
  <c r="E100" i="23"/>
  <c r="D100" i="23"/>
  <c r="C100" i="23"/>
  <c r="B100" i="23"/>
  <c r="I99" i="23"/>
  <c r="H99" i="23"/>
  <c r="G99" i="23"/>
  <c r="F99" i="23"/>
  <c r="E99" i="23"/>
  <c r="D99" i="23"/>
  <c r="C99" i="23"/>
  <c r="B99" i="23"/>
  <c r="I98" i="23"/>
  <c r="H98" i="23"/>
  <c r="G98" i="23"/>
  <c r="F98" i="23"/>
  <c r="E98" i="23"/>
  <c r="D98" i="23"/>
  <c r="C98" i="23"/>
  <c r="B98" i="23"/>
  <c r="I97" i="23"/>
  <c r="H97" i="23"/>
  <c r="G97" i="23"/>
  <c r="F97" i="23"/>
  <c r="E97" i="23"/>
  <c r="D97" i="23"/>
  <c r="C97" i="23"/>
  <c r="B97" i="23"/>
  <c r="I96" i="23"/>
  <c r="H96" i="23"/>
  <c r="G96" i="23"/>
  <c r="F96" i="23"/>
  <c r="E96" i="23"/>
  <c r="D96" i="23"/>
  <c r="C96" i="23"/>
  <c r="B96" i="23"/>
  <c r="I95" i="23"/>
  <c r="H95" i="23"/>
  <c r="G95" i="23"/>
  <c r="F95" i="23"/>
  <c r="E95" i="23"/>
  <c r="D95" i="23"/>
  <c r="C95" i="23"/>
  <c r="B95" i="23"/>
  <c r="I94" i="23"/>
  <c r="H94" i="23"/>
  <c r="G94" i="23"/>
  <c r="F94" i="23"/>
  <c r="E94" i="23"/>
  <c r="D94" i="23"/>
  <c r="C94" i="23"/>
  <c r="B94" i="23"/>
  <c r="I93" i="23"/>
  <c r="H93" i="23"/>
  <c r="G93" i="23"/>
  <c r="F93" i="23"/>
  <c r="E93" i="23"/>
  <c r="D93" i="23"/>
  <c r="C93" i="23"/>
  <c r="B93" i="23"/>
  <c r="I92" i="23"/>
  <c r="H92" i="23"/>
  <c r="G92" i="23"/>
  <c r="F92" i="23"/>
  <c r="E92" i="23"/>
  <c r="D92" i="23"/>
  <c r="C92" i="23"/>
  <c r="B92" i="23"/>
  <c r="I91" i="23"/>
  <c r="H91" i="23"/>
  <c r="G91" i="23"/>
  <c r="F91" i="23"/>
  <c r="E91" i="23"/>
  <c r="D91" i="23"/>
  <c r="C91" i="23"/>
  <c r="B91" i="23"/>
  <c r="I90" i="23"/>
  <c r="H90" i="23"/>
  <c r="G90" i="23"/>
  <c r="F90" i="23"/>
  <c r="E90" i="23"/>
  <c r="D90" i="23"/>
  <c r="C90" i="23"/>
  <c r="B90" i="23"/>
  <c r="I89" i="23"/>
  <c r="H89" i="23"/>
  <c r="G89" i="23"/>
  <c r="F89" i="23"/>
  <c r="E89" i="23"/>
  <c r="D89" i="23"/>
  <c r="C89" i="23"/>
  <c r="B89" i="23"/>
  <c r="I88" i="23"/>
  <c r="H88" i="23"/>
  <c r="G88" i="23"/>
  <c r="F88" i="23"/>
  <c r="E88" i="23"/>
  <c r="D88" i="23"/>
  <c r="C88" i="23"/>
  <c r="B88" i="23"/>
  <c r="I87" i="23"/>
  <c r="H87" i="23"/>
  <c r="G87" i="23"/>
  <c r="F87" i="23"/>
  <c r="E87" i="23"/>
  <c r="D87" i="23"/>
  <c r="C87" i="23"/>
  <c r="B87" i="23"/>
  <c r="I86" i="23"/>
  <c r="H86" i="23"/>
  <c r="G86" i="23"/>
  <c r="F86" i="23"/>
  <c r="E86" i="23"/>
  <c r="D86" i="23"/>
  <c r="C86" i="23"/>
  <c r="B86" i="23"/>
  <c r="I85" i="23"/>
  <c r="H85" i="23"/>
  <c r="G85" i="23"/>
  <c r="F85" i="23"/>
  <c r="E85" i="23"/>
  <c r="D85" i="23"/>
  <c r="C85" i="23"/>
  <c r="B85" i="23"/>
  <c r="I84" i="23"/>
  <c r="H84" i="23"/>
  <c r="G84" i="23"/>
  <c r="F84" i="23"/>
  <c r="E84" i="23"/>
  <c r="D84" i="23"/>
  <c r="C84" i="23"/>
  <c r="B84" i="23"/>
  <c r="I83" i="23"/>
  <c r="H83" i="23"/>
  <c r="G83" i="23"/>
  <c r="F83" i="23"/>
  <c r="E83" i="23"/>
  <c r="D83" i="23"/>
  <c r="C83" i="23"/>
  <c r="B83" i="23"/>
  <c r="I82" i="23"/>
  <c r="H82" i="23"/>
  <c r="G82" i="23"/>
  <c r="F82" i="23"/>
  <c r="E82" i="23"/>
  <c r="D82" i="23"/>
  <c r="C82" i="23"/>
  <c r="B82" i="23"/>
  <c r="I81" i="23"/>
  <c r="H81" i="23"/>
  <c r="G81" i="23"/>
  <c r="F81" i="23"/>
  <c r="E81" i="23"/>
  <c r="D81" i="23"/>
  <c r="C81" i="23"/>
  <c r="B81" i="23"/>
  <c r="I80" i="23"/>
  <c r="H80" i="23"/>
  <c r="G80" i="23"/>
  <c r="F80" i="23"/>
  <c r="E80" i="23"/>
  <c r="D80" i="23"/>
  <c r="C80" i="23"/>
  <c r="B80" i="23"/>
  <c r="I79" i="23"/>
  <c r="H79" i="23"/>
  <c r="G79" i="23"/>
  <c r="F79" i="23"/>
  <c r="E79" i="23"/>
  <c r="D79" i="23"/>
  <c r="C79" i="23"/>
  <c r="B79" i="23"/>
  <c r="I78" i="23"/>
  <c r="H78" i="23"/>
  <c r="G78" i="23"/>
  <c r="F78" i="23"/>
  <c r="E78" i="23"/>
  <c r="D78" i="23"/>
  <c r="C78" i="23"/>
  <c r="B78" i="23"/>
  <c r="I77" i="23"/>
  <c r="H77" i="23"/>
  <c r="G77" i="23"/>
  <c r="F77" i="23"/>
  <c r="E77" i="23"/>
  <c r="D77" i="23"/>
  <c r="C77" i="23"/>
  <c r="B77" i="23"/>
  <c r="I76" i="23"/>
  <c r="H76" i="23"/>
  <c r="G76" i="23"/>
  <c r="F76" i="23"/>
  <c r="E76" i="23"/>
  <c r="D76" i="23"/>
  <c r="C76" i="23"/>
  <c r="B76" i="23"/>
  <c r="I75" i="23"/>
  <c r="H75" i="23"/>
  <c r="G75" i="23"/>
  <c r="F75" i="23"/>
  <c r="E75" i="23"/>
  <c r="D75" i="23"/>
  <c r="C75" i="23"/>
  <c r="B75" i="23"/>
  <c r="I74" i="23"/>
  <c r="H74" i="23"/>
  <c r="G74" i="23"/>
  <c r="F74" i="23"/>
  <c r="E74" i="23"/>
  <c r="D74" i="23"/>
  <c r="C74" i="23"/>
  <c r="B74" i="23"/>
  <c r="I73" i="23"/>
  <c r="H73" i="23"/>
  <c r="G73" i="23"/>
  <c r="F73" i="23"/>
  <c r="E73" i="23"/>
  <c r="D73" i="23"/>
  <c r="C73" i="23"/>
  <c r="B73" i="23"/>
  <c r="I72" i="23"/>
  <c r="H72" i="23"/>
  <c r="G72" i="23"/>
  <c r="F72" i="23"/>
  <c r="E72" i="23"/>
  <c r="D72" i="23"/>
  <c r="C72" i="23"/>
  <c r="B72" i="23"/>
  <c r="I71" i="23"/>
  <c r="H71" i="23"/>
  <c r="G71" i="23"/>
  <c r="F71" i="23"/>
  <c r="E71" i="23"/>
  <c r="D71" i="23"/>
  <c r="C71" i="23"/>
  <c r="B71" i="23"/>
  <c r="I70" i="23"/>
  <c r="H70" i="23"/>
  <c r="G70" i="23"/>
  <c r="F70" i="23"/>
  <c r="E70" i="23"/>
  <c r="D70" i="23"/>
  <c r="C70" i="23"/>
  <c r="B70" i="23"/>
  <c r="I69" i="23"/>
  <c r="H69" i="23"/>
  <c r="G69" i="23"/>
  <c r="F69" i="23"/>
  <c r="E69" i="23"/>
  <c r="D69" i="23"/>
  <c r="C69" i="23"/>
  <c r="B69" i="23"/>
  <c r="I68" i="23"/>
  <c r="H68" i="23"/>
  <c r="G68" i="23"/>
  <c r="F68" i="23"/>
  <c r="E68" i="23"/>
  <c r="D68" i="23"/>
  <c r="C68" i="23"/>
  <c r="B68" i="23"/>
  <c r="I67" i="23"/>
  <c r="H67" i="23"/>
  <c r="G67" i="23"/>
  <c r="F67" i="23"/>
  <c r="E67" i="23"/>
  <c r="D67" i="23"/>
  <c r="C67" i="23"/>
  <c r="B67" i="23"/>
  <c r="I66" i="23"/>
  <c r="H66" i="23"/>
  <c r="G66" i="23"/>
  <c r="F66" i="23"/>
  <c r="E66" i="23"/>
  <c r="D66" i="23"/>
  <c r="C66" i="23"/>
  <c r="B66" i="23"/>
  <c r="I65" i="23"/>
  <c r="H65" i="23"/>
  <c r="G65" i="23"/>
  <c r="F65" i="23"/>
  <c r="E65" i="23"/>
  <c r="D65" i="23"/>
  <c r="C65" i="23"/>
  <c r="B65" i="23"/>
  <c r="I64" i="23"/>
  <c r="H64" i="23"/>
  <c r="G64" i="23"/>
  <c r="F64" i="23"/>
  <c r="E64" i="23"/>
  <c r="D64" i="23"/>
  <c r="C64" i="23"/>
  <c r="B64" i="23"/>
  <c r="I63" i="23"/>
  <c r="H63" i="23"/>
  <c r="G63" i="23"/>
  <c r="F63" i="23"/>
  <c r="E63" i="23"/>
  <c r="D63" i="23"/>
  <c r="C63" i="23"/>
  <c r="B63" i="23"/>
  <c r="I62" i="23"/>
  <c r="H62" i="23"/>
  <c r="G62" i="23"/>
  <c r="F62" i="23"/>
  <c r="E62" i="23"/>
  <c r="D62" i="23"/>
  <c r="C62" i="23"/>
  <c r="B62" i="23"/>
  <c r="I61" i="23"/>
  <c r="H61" i="23"/>
  <c r="G61" i="23"/>
  <c r="F61" i="23"/>
  <c r="E61" i="23"/>
  <c r="D61" i="23"/>
  <c r="C61" i="23"/>
  <c r="B61" i="23"/>
  <c r="I60" i="23"/>
  <c r="H60" i="23"/>
  <c r="G60" i="23"/>
  <c r="F60" i="23"/>
  <c r="E60" i="23"/>
  <c r="D60" i="23"/>
  <c r="C60" i="23"/>
  <c r="B60" i="23"/>
  <c r="I59" i="23"/>
  <c r="H59" i="23"/>
  <c r="G59" i="23"/>
  <c r="F59" i="23"/>
  <c r="E59" i="23"/>
  <c r="D59" i="23"/>
  <c r="C59" i="23"/>
  <c r="B59" i="23"/>
  <c r="I58" i="23"/>
  <c r="H58" i="23"/>
  <c r="G58" i="23"/>
  <c r="F58" i="23"/>
  <c r="E58" i="23"/>
  <c r="D58" i="23"/>
  <c r="C58" i="23"/>
  <c r="B58" i="23"/>
  <c r="I57" i="23"/>
  <c r="H57" i="23"/>
  <c r="G57" i="23"/>
  <c r="F57" i="23"/>
  <c r="E57" i="23"/>
  <c r="D57" i="23"/>
  <c r="C57" i="23"/>
  <c r="B57" i="23"/>
  <c r="I56" i="23"/>
  <c r="H56" i="23"/>
  <c r="G56" i="23"/>
  <c r="F56" i="23"/>
  <c r="E56" i="23"/>
  <c r="D56" i="23"/>
  <c r="C56" i="23"/>
  <c r="B56" i="23"/>
  <c r="I55" i="23"/>
  <c r="H55" i="23"/>
  <c r="G55" i="23"/>
  <c r="F55" i="23"/>
  <c r="E55" i="23"/>
  <c r="D55" i="23"/>
  <c r="C55" i="23"/>
  <c r="B55" i="23"/>
  <c r="I54" i="23"/>
  <c r="H54" i="23"/>
  <c r="G54" i="23"/>
  <c r="F54" i="23"/>
  <c r="E54" i="23"/>
  <c r="D54" i="23"/>
  <c r="C54" i="23"/>
  <c r="B54" i="23"/>
  <c r="I53" i="23"/>
  <c r="H53" i="23"/>
  <c r="G53" i="23"/>
  <c r="F53" i="23"/>
  <c r="E53" i="23"/>
  <c r="D53" i="23"/>
  <c r="C53" i="23"/>
  <c r="B53" i="23"/>
  <c r="I52" i="23"/>
  <c r="H52" i="23"/>
  <c r="G52" i="23"/>
  <c r="F52" i="23"/>
  <c r="E52" i="23"/>
  <c r="D52" i="23"/>
  <c r="C52" i="23"/>
  <c r="B52" i="23"/>
  <c r="I51" i="23"/>
  <c r="H51" i="23"/>
  <c r="G51" i="23"/>
  <c r="F51" i="23"/>
  <c r="E51" i="23"/>
  <c r="D51" i="23"/>
  <c r="C51" i="23"/>
  <c r="B51" i="23"/>
  <c r="I50" i="23"/>
  <c r="H50" i="23"/>
  <c r="G50" i="23"/>
  <c r="F50" i="23"/>
  <c r="E50" i="23"/>
  <c r="D50" i="23"/>
  <c r="C50" i="23"/>
  <c r="B50" i="23"/>
  <c r="I49" i="23"/>
  <c r="H49" i="23"/>
  <c r="G49" i="23"/>
  <c r="F49" i="23"/>
  <c r="E49" i="23"/>
  <c r="D49" i="23"/>
  <c r="C49" i="23"/>
  <c r="B49" i="23"/>
  <c r="I48" i="23"/>
  <c r="H48" i="23"/>
  <c r="G48" i="23"/>
  <c r="F48" i="23"/>
  <c r="E48" i="23"/>
  <c r="D48" i="23"/>
  <c r="C48" i="23"/>
  <c r="B48" i="23"/>
  <c r="I47" i="23"/>
  <c r="H47" i="23"/>
  <c r="G47" i="23"/>
  <c r="F47" i="23"/>
  <c r="E47" i="23"/>
  <c r="D47" i="23"/>
  <c r="C47" i="23"/>
  <c r="B47" i="23"/>
  <c r="I46" i="23"/>
  <c r="H46" i="23"/>
  <c r="G46" i="23"/>
  <c r="F46" i="23"/>
  <c r="E46" i="23"/>
  <c r="D46" i="23"/>
  <c r="C46" i="23"/>
  <c r="B46" i="23"/>
  <c r="I45" i="23"/>
  <c r="H45" i="23"/>
  <c r="G45" i="23"/>
  <c r="F45" i="23"/>
  <c r="E45" i="23"/>
  <c r="D45" i="23"/>
  <c r="C45" i="23"/>
  <c r="B45" i="23"/>
  <c r="I44" i="23"/>
  <c r="H44" i="23"/>
  <c r="G44" i="23"/>
  <c r="F44" i="23"/>
  <c r="E44" i="23"/>
  <c r="D44" i="23"/>
  <c r="C44" i="23"/>
  <c r="B44" i="23"/>
  <c r="I43" i="23"/>
  <c r="H43" i="23"/>
  <c r="G43" i="23"/>
  <c r="F43" i="23"/>
  <c r="E43" i="23"/>
  <c r="D43" i="23"/>
  <c r="C43" i="23"/>
  <c r="B43" i="23"/>
  <c r="I42" i="23"/>
  <c r="H42" i="23"/>
  <c r="G42" i="23"/>
  <c r="F42" i="23"/>
  <c r="E42" i="23"/>
  <c r="D42" i="23"/>
  <c r="C42" i="23"/>
  <c r="B42" i="23"/>
  <c r="I41" i="23"/>
  <c r="H41" i="23"/>
  <c r="G41" i="23"/>
  <c r="F41" i="23"/>
  <c r="E41" i="23"/>
  <c r="D41" i="23"/>
  <c r="C41" i="23"/>
  <c r="B41" i="23"/>
  <c r="I40" i="23"/>
  <c r="H40" i="23"/>
  <c r="G40" i="23"/>
  <c r="F40" i="23"/>
  <c r="E40" i="23"/>
  <c r="D40" i="23"/>
  <c r="C40" i="23"/>
  <c r="B40" i="23"/>
  <c r="I39" i="23"/>
  <c r="H39" i="23"/>
  <c r="G39" i="23"/>
  <c r="F39" i="23"/>
  <c r="E39" i="23"/>
  <c r="D39" i="23"/>
  <c r="C39" i="23"/>
  <c r="B39" i="23"/>
  <c r="I38" i="23"/>
  <c r="H38" i="23"/>
  <c r="G38" i="23"/>
  <c r="F38" i="23"/>
  <c r="E38" i="23"/>
  <c r="D38" i="23"/>
  <c r="C38" i="23"/>
  <c r="B38" i="23"/>
  <c r="I37" i="23"/>
  <c r="H37" i="23"/>
  <c r="G37" i="23"/>
  <c r="F37" i="23"/>
  <c r="E37" i="23"/>
  <c r="D37" i="23"/>
  <c r="C37" i="23"/>
  <c r="B37" i="23"/>
  <c r="I36" i="23"/>
  <c r="H36" i="23"/>
  <c r="G36" i="23"/>
  <c r="F36" i="23"/>
  <c r="E36" i="23"/>
  <c r="D36" i="23"/>
  <c r="C36" i="23"/>
  <c r="B36" i="23"/>
  <c r="I35" i="23"/>
  <c r="H35" i="23"/>
  <c r="G35" i="23"/>
  <c r="F35" i="23"/>
  <c r="E35" i="23"/>
  <c r="D35" i="23"/>
  <c r="C35" i="23"/>
  <c r="B35" i="23"/>
  <c r="I34" i="23"/>
  <c r="H34" i="23"/>
  <c r="G34" i="23"/>
  <c r="F34" i="23"/>
  <c r="E34" i="23"/>
  <c r="D34" i="23"/>
  <c r="C34" i="23"/>
  <c r="B34" i="23"/>
  <c r="I33" i="23"/>
  <c r="H33" i="23"/>
  <c r="G33" i="23"/>
  <c r="F33" i="23"/>
  <c r="E33" i="23"/>
  <c r="D33" i="23"/>
  <c r="C33" i="23"/>
  <c r="B33" i="23"/>
  <c r="I32" i="23"/>
  <c r="H32" i="23"/>
  <c r="G32" i="23"/>
  <c r="F32" i="23"/>
  <c r="E32" i="23"/>
  <c r="D32" i="23"/>
  <c r="C32" i="23"/>
  <c r="B32" i="23"/>
  <c r="I31" i="23"/>
  <c r="H31" i="23"/>
  <c r="G31" i="23"/>
  <c r="F31" i="23"/>
  <c r="E31" i="23"/>
  <c r="D31" i="23"/>
  <c r="C31" i="23"/>
  <c r="B31" i="23"/>
  <c r="I30" i="23"/>
  <c r="H30" i="23"/>
  <c r="G30" i="23"/>
  <c r="F30" i="23"/>
  <c r="E30" i="23"/>
  <c r="D30" i="23"/>
  <c r="C30" i="23"/>
  <c r="B30" i="23"/>
  <c r="I29" i="23"/>
  <c r="H29" i="23"/>
  <c r="G29" i="23"/>
  <c r="F29" i="23"/>
  <c r="E29" i="23"/>
  <c r="D29" i="23"/>
  <c r="C29" i="23"/>
  <c r="B29" i="23"/>
  <c r="I28" i="23"/>
  <c r="H28" i="23"/>
  <c r="G28" i="23"/>
  <c r="F28" i="23"/>
  <c r="E28" i="23"/>
  <c r="D28" i="23"/>
  <c r="C28" i="23"/>
  <c r="B28" i="23"/>
  <c r="I27" i="23"/>
  <c r="H27" i="23"/>
  <c r="G27" i="23"/>
  <c r="F27" i="23"/>
  <c r="E27" i="23"/>
  <c r="D27" i="23"/>
  <c r="C27" i="23"/>
  <c r="B27" i="23"/>
  <c r="I26" i="23"/>
  <c r="H26" i="23"/>
  <c r="G26" i="23"/>
  <c r="F26" i="23"/>
  <c r="E26" i="23"/>
  <c r="D26" i="23"/>
  <c r="C26" i="23"/>
  <c r="B26" i="23"/>
  <c r="I25" i="23"/>
  <c r="H25" i="23"/>
  <c r="G25" i="23"/>
  <c r="F25" i="23"/>
  <c r="E25" i="23"/>
  <c r="D25" i="23"/>
  <c r="C25" i="23"/>
  <c r="B25" i="23"/>
  <c r="I24" i="23"/>
  <c r="H24" i="23"/>
  <c r="G24" i="23"/>
  <c r="F24" i="23"/>
  <c r="E24" i="23"/>
  <c r="D24" i="23"/>
  <c r="C24" i="23"/>
  <c r="B24" i="23"/>
  <c r="I23" i="23"/>
  <c r="H23" i="23"/>
  <c r="G23" i="23"/>
  <c r="F23" i="23"/>
  <c r="E23" i="23"/>
  <c r="D23" i="23"/>
  <c r="C23" i="23"/>
  <c r="B23" i="23"/>
  <c r="I22" i="23"/>
  <c r="H22" i="23"/>
  <c r="G22" i="23"/>
  <c r="F22" i="23"/>
  <c r="E22" i="23"/>
  <c r="D22" i="23"/>
  <c r="C22" i="23"/>
  <c r="B22" i="23"/>
  <c r="I21" i="23"/>
  <c r="H21" i="23"/>
  <c r="G21" i="23"/>
  <c r="F21" i="23"/>
  <c r="E21" i="23"/>
  <c r="D21" i="23"/>
  <c r="C21" i="23"/>
  <c r="B21" i="23"/>
  <c r="I20" i="23"/>
  <c r="H20" i="23"/>
  <c r="G20" i="23"/>
  <c r="F20" i="23"/>
  <c r="E20" i="23"/>
  <c r="D20" i="23"/>
  <c r="C20" i="23"/>
  <c r="B20" i="23"/>
  <c r="I19" i="23"/>
  <c r="H19" i="23"/>
  <c r="G19" i="23"/>
  <c r="F19" i="23"/>
  <c r="E19" i="23"/>
  <c r="D19" i="23"/>
  <c r="C19" i="23"/>
  <c r="B19" i="23"/>
  <c r="I18" i="23"/>
  <c r="H18" i="23"/>
  <c r="G18" i="23"/>
  <c r="F18" i="23"/>
  <c r="E18" i="23"/>
  <c r="D18" i="23"/>
  <c r="C18" i="23"/>
  <c r="B18" i="23"/>
  <c r="I17" i="23"/>
  <c r="H17" i="23"/>
  <c r="G17" i="23"/>
  <c r="F17" i="23"/>
  <c r="E17" i="23"/>
  <c r="D17" i="23"/>
  <c r="C17" i="23"/>
  <c r="B17" i="23"/>
  <c r="I16" i="23"/>
  <c r="H16" i="23"/>
  <c r="G16" i="23"/>
  <c r="F16" i="23"/>
  <c r="E16" i="23"/>
  <c r="D16" i="23"/>
  <c r="C16" i="23"/>
  <c r="B16" i="23"/>
  <c r="I15" i="23"/>
  <c r="H15" i="23"/>
  <c r="G15" i="23"/>
  <c r="F15" i="23"/>
  <c r="E15" i="23"/>
  <c r="D15" i="23"/>
  <c r="C15" i="23"/>
  <c r="B15" i="23"/>
  <c r="I14" i="23"/>
  <c r="H14" i="23"/>
  <c r="G14" i="23"/>
  <c r="F14" i="23"/>
  <c r="E14" i="23"/>
  <c r="D14" i="23"/>
  <c r="C14" i="23"/>
  <c r="B14" i="23"/>
  <c r="I13" i="23"/>
  <c r="H13" i="23"/>
  <c r="G13" i="23"/>
  <c r="F13" i="23"/>
  <c r="E13" i="23"/>
  <c r="D13" i="23"/>
  <c r="C13" i="23"/>
  <c r="B13" i="23"/>
  <c r="I12" i="23"/>
  <c r="H12" i="23"/>
  <c r="G12" i="23"/>
  <c r="F12" i="23"/>
  <c r="E12" i="23"/>
  <c r="D12" i="23"/>
  <c r="C12" i="23"/>
  <c r="B12" i="23"/>
  <c r="I11" i="23"/>
  <c r="H11" i="23"/>
  <c r="G11" i="23"/>
  <c r="F11" i="23"/>
  <c r="E11" i="23"/>
  <c r="D11" i="23"/>
  <c r="C11" i="23"/>
  <c r="B11" i="23"/>
  <c r="I10" i="23"/>
  <c r="H10" i="23"/>
  <c r="G10" i="23"/>
  <c r="F10" i="23"/>
  <c r="E10" i="23"/>
  <c r="D10" i="23"/>
  <c r="C10" i="23"/>
  <c r="B10" i="23"/>
  <c r="I9" i="23"/>
  <c r="H9" i="23"/>
  <c r="G9" i="23"/>
  <c r="F9" i="23"/>
  <c r="E9" i="23"/>
  <c r="D9" i="23"/>
  <c r="C9" i="23"/>
  <c r="B9" i="23"/>
  <c r="I8" i="23"/>
  <c r="H8" i="23"/>
  <c r="G8" i="23"/>
  <c r="F8" i="23"/>
  <c r="E8" i="23"/>
  <c r="D8" i="23"/>
  <c r="C8" i="23"/>
  <c r="B8" i="23"/>
  <c r="I7" i="23"/>
  <c r="H7" i="23"/>
  <c r="G7" i="23"/>
  <c r="F7" i="23"/>
  <c r="E7" i="23"/>
  <c r="D7" i="23"/>
  <c r="C7" i="23"/>
  <c r="B7" i="23"/>
  <c r="I6" i="23"/>
  <c r="H6" i="23"/>
  <c r="G6" i="23"/>
  <c r="F6" i="23"/>
  <c r="E6" i="23"/>
  <c r="D6" i="23"/>
  <c r="C6" i="23"/>
  <c r="B6" i="23"/>
  <c r="I5" i="23"/>
  <c r="H5" i="23"/>
  <c r="G5" i="23"/>
  <c r="F5" i="23"/>
  <c r="E5" i="23"/>
  <c r="D5" i="23"/>
  <c r="C5" i="23"/>
  <c r="B5" i="23"/>
  <c r="I4" i="23"/>
  <c r="H4" i="23"/>
  <c r="G4" i="23"/>
  <c r="F4" i="23"/>
  <c r="E4" i="23"/>
  <c r="D4" i="23"/>
  <c r="C4" i="23"/>
  <c r="B4" i="23"/>
  <c r="I3" i="23"/>
  <c r="H3" i="23"/>
  <c r="G3" i="23"/>
  <c r="F3" i="23"/>
  <c r="E3" i="23"/>
  <c r="D3" i="23"/>
  <c r="C3" i="23"/>
  <c r="B3" i="23"/>
  <c r="I2" i="23"/>
  <c r="H2" i="23"/>
  <c r="G2" i="23"/>
  <c r="F2" i="23"/>
  <c r="E2" i="23"/>
  <c r="D2" i="23"/>
  <c r="C2" i="23"/>
  <c r="B2" i="23"/>
  <c r="H194" i="21"/>
  <c r="G194" i="21"/>
  <c r="F194" i="21"/>
  <c r="E194" i="21"/>
  <c r="D194" i="21"/>
  <c r="C194" i="21"/>
  <c r="H193" i="21"/>
  <c r="G193" i="21"/>
  <c r="F193" i="21"/>
  <c r="E193" i="21"/>
  <c r="D193" i="21"/>
  <c r="C193" i="21"/>
  <c r="H192" i="21"/>
  <c r="G192" i="21"/>
  <c r="F192" i="21"/>
  <c r="E192" i="21"/>
  <c r="D192" i="21"/>
  <c r="C192" i="21"/>
  <c r="H191" i="21"/>
  <c r="G191" i="21"/>
  <c r="F191" i="21"/>
  <c r="E191" i="21"/>
  <c r="D191" i="21"/>
  <c r="C191" i="21"/>
  <c r="H190" i="21"/>
  <c r="G190" i="21"/>
  <c r="F190" i="21"/>
  <c r="E190" i="21"/>
  <c r="D190" i="21"/>
  <c r="C190" i="21"/>
  <c r="H189" i="21"/>
  <c r="G189" i="21"/>
  <c r="F189" i="21"/>
  <c r="E189" i="21"/>
  <c r="D189" i="21"/>
  <c r="C189" i="21"/>
  <c r="H188" i="21"/>
  <c r="G188" i="21"/>
  <c r="F188" i="21"/>
  <c r="E188" i="21"/>
  <c r="D188" i="21"/>
  <c r="C188" i="21"/>
  <c r="H187" i="21"/>
  <c r="G187" i="21"/>
  <c r="F187" i="21"/>
  <c r="E187" i="21"/>
  <c r="D187" i="21"/>
  <c r="C187" i="21"/>
  <c r="H186" i="21"/>
  <c r="G186" i="21"/>
  <c r="F186" i="21"/>
  <c r="E186" i="21"/>
  <c r="D186" i="21"/>
  <c r="C186" i="21"/>
  <c r="H185" i="21"/>
  <c r="G185" i="21"/>
  <c r="F185" i="21"/>
  <c r="E185" i="21"/>
  <c r="D185" i="21"/>
  <c r="C185" i="21"/>
  <c r="H184" i="21"/>
  <c r="G184" i="21"/>
  <c r="F184" i="21"/>
  <c r="E184" i="21"/>
  <c r="D184" i="21"/>
  <c r="C184" i="21"/>
  <c r="H183" i="21"/>
  <c r="G183" i="21"/>
  <c r="F183" i="21"/>
  <c r="E183" i="21"/>
  <c r="D183" i="21"/>
  <c r="C183" i="21"/>
  <c r="H182" i="21"/>
  <c r="G182" i="21"/>
  <c r="F182" i="21"/>
  <c r="E182" i="21"/>
  <c r="D182" i="21"/>
  <c r="C182" i="21"/>
  <c r="H181" i="21"/>
  <c r="G181" i="21"/>
  <c r="F181" i="21"/>
  <c r="E181" i="21"/>
  <c r="D181" i="21"/>
  <c r="C181" i="21"/>
  <c r="H180" i="21"/>
  <c r="G180" i="21"/>
  <c r="F180" i="21"/>
  <c r="E180" i="21"/>
  <c r="D180" i="21"/>
  <c r="C180" i="21"/>
  <c r="H179" i="21"/>
  <c r="G179" i="21"/>
  <c r="F179" i="21"/>
  <c r="E179" i="21"/>
  <c r="D179" i="21"/>
  <c r="C179" i="21"/>
  <c r="H178" i="21"/>
  <c r="G178" i="21"/>
  <c r="F178" i="21"/>
  <c r="E178" i="21"/>
  <c r="D178" i="21"/>
  <c r="C178" i="21"/>
  <c r="H177" i="21"/>
  <c r="G177" i="21"/>
  <c r="F177" i="21"/>
  <c r="E177" i="21"/>
  <c r="D177" i="21"/>
  <c r="C177" i="21"/>
  <c r="H176" i="21"/>
  <c r="G176" i="21"/>
  <c r="F176" i="21"/>
  <c r="E176" i="21"/>
  <c r="D176" i="21"/>
  <c r="C176" i="21"/>
  <c r="H175" i="21"/>
  <c r="G175" i="21"/>
  <c r="F175" i="21"/>
  <c r="E175" i="21"/>
  <c r="D175" i="21"/>
  <c r="C175" i="21"/>
  <c r="H174" i="21"/>
  <c r="G174" i="21"/>
  <c r="F174" i="21"/>
  <c r="E174" i="21"/>
  <c r="D174" i="21"/>
  <c r="C174" i="21"/>
  <c r="H173" i="21"/>
  <c r="G173" i="21"/>
  <c r="F173" i="21"/>
  <c r="E173" i="21"/>
  <c r="D173" i="21"/>
  <c r="C173" i="21"/>
  <c r="H172" i="21"/>
  <c r="G172" i="21"/>
  <c r="F172" i="21"/>
  <c r="E172" i="21"/>
  <c r="D172" i="21"/>
  <c r="C172" i="21"/>
  <c r="H171" i="21"/>
  <c r="G171" i="21"/>
  <c r="F171" i="21"/>
  <c r="E171" i="21"/>
  <c r="D171" i="21"/>
  <c r="C171" i="21"/>
  <c r="H170" i="21"/>
  <c r="G170" i="21"/>
  <c r="F170" i="21"/>
  <c r="E170" i="21"/>
  <c r="D170" i="21"/>
  <c r="C170" i="21"/>
  <c r="H169" i="21"/>
  <c r="G169" i="21"/>
  <c r="F169" i="21"/>
  <c r="E169" i="21"/>
  <c r="D169" i="21"/>
  <c r="C169" i="21"/>
  <c r="H168" i="21"/>
  <c r="G168" i="21"/>
  <c r="F168" i="21"/>
  <c r="E168" i="21"/>
  <c r="D168" i="21"/>
  <c r="C168" i="21"/>
  <c r="H167" i="21"/>
  <c r="G167" i="21"/>
  <c r="F167" i="21"/>
  <c r="E167" i="21"/>
  <c r="D167" i="21"/>
  <c r="C167" i="21"/>
  <c r="H166" i="21"/>
  <c r="G166" i="21"/>
  <c r="F166" i="21"/>
  <c r="E166" i="21"/>
  <c r="D166" i="21"/>
  <c r="C166" i="21"/>
  <c r="H165" i="21"/>
  <c r="G165" i="21"/>
  <c r="F165" i="21"/>
  <c r="E165" i="21"/>
  <c r="D165" i="21"/>
  <c r="C165" i="21"/>
  <c r="H164" i="21"/>
  <c r="G164" i="21"/>
  <c r="F164" i="21"/>
  <c r="E164" i="21"/>
  <c r="D164" i="21"/>
  <c r="C164" i="21"/>
  <c r="H163" i="21"/>
  <c r="G163" i="21"/>
  <c r="F163" i="21"/>
  <c r="E163" i="21"/>
  <c r="D163" i="21"/>
  <c r="C163" i="21"/>
  <c r="H162" i="21"/>
  <c r="G162" i="21"/>
  <c r="F162" i="21"/>
  <c r="E162" i="21"/>
  <c r="D162" i="21"/>
  <c r="C162" i="21"/>
  <c r="H161" i="21"/>
  <c r="G161" i="21"/>
  <c r="F161" i="21"/>
  <c r="E161" i="21"/>
  <c r="D161" i="21"/>
  <c r="C161" i="21"/>
  <c r="H160" i="21"/>
  <c r="G160" i="21"/>
  <c r="F160" i="21"/>
  <c r="E160" i="21"/>
  <c r="D160" i="21"/>
  <c r="C160" i="21"/>
  <c r="H159" i="21"/>
  <c r="G159" i="21"/>
  <c r="F159" i="21"/>
  <c r="E159" i="21"/>
  <c r="D159" i="21"/>
  <c r="C159" i="21"/>
  <c r="H158" i="21"/>
  <c r="G158" i="21"/>
  <c r="F158" i="21"/>
  <c r="E158" i="21"/>
  <c r="D158" i="21"/>
  <c r="C158" i="21"/>
  <c r="H157" i="21"/>
  <c r="G157" i="21"/>
  <c r="F157" i="21"/>
  <c r="E157" i="21"/>
  <c r="D157" i="21"/>
  <c r="C157" i="21"/>
  <c r="H156" i="21"/>
  <c r="G156" i="21"/>
  <c r="F156" i="21"/>
  <c r="E156" i="21"/>
  <c r="D156" i="21"/>
  <c r="C156" i="21"/>
  <c r="H155" i="21"/>
  <c r="G155" i="21"/>
  <c r="F155" i="21"/>
  <c r="E155" i="21"/>
  <c r="D155" i="21"/>
  <c r="C155" i="21"/>
  <c r="H154" i="21"/>
  <c r="G154" i="21"/>
  <c r="F154" i="21"/>
  <c r="E154" i="21"/>
  <c r="D154" i="21"/>
  <c r="C154" i="21"/>
  <c r="H153" i="21"/>
  <c r="G153" i="21"/>
  <c r="F153" i="21"/>
  <c r="E153" i="21"/>
  <c r="D153" i="21"/>
  <c r="C153" i="21"/>
  <c r="H152" i="21"/>
  <c r="G152" i="21"/>
  <c r="F152" i="21"/>
  <c r="E152" i="21"/>
  <c r="D152" i="21"/>
  <c r="C152" i="21"/>
  <c r="H151" i="21"/>
  <c r="G151" i="21"/>
  <c r="F151" i="21"/>
  <c r="E151" i="21"/>
  <c r="D151" i="21"/>
  <c r="C151" i="21"/>
  <c r="H150" i="21"/>
  <c r="G150" i="21"/>
  <c r="F150" i="21"/>
  <c r="E150" i="21"/>
  <c r="D150" i="21"/>
  <c r="C150" i="21"/>
  <c r="H149" i="21"/>
  <c r="G149" i="21"/>
  <c r="F149" i="21"/>
  <c r="E149" i="21"/>
  <c r="D149" i="21"/>
  <c r="C149" i="21"/>
  <c r="H148" i="21"/>
  <c r="G148" i="21"/>
  <c r="F148" i="21"/>
  <c r="E148" i="21"/>
  <c r="D148" i="21"/>
  <c r="C148" i="21"/>
  <c r="H147" i="21"/>
  <c r="G147" i="21"/>
  <c r="F147" i="21"/>
  <c r="E147" i="21"/>
  <c r="D147" i="21"/>
  <c r="C147" i="21"/>
  <c r="H146" i="21"/>
  <c r="G146" i="21"/>
  <c r="F146" i="21"/>
  <c r="E146" i="21"/>
  <c r="D146" i="21"/>
  <c r="C146" i="21"/>
  <c r="H145" i="21"/>
  <c r="G145" i="21"/>
  <c r="F145" i="21"/>
  <c r="E145" i="21"/>
  <c r="D145" i="21"/>
  <c r="C145" i="21"/>
  <c r="H144" i="21"/>
  <c r="G144" i="21"/>
  <c r="F144" i="21"/>
  <c r="E144" i="21"/>
  <c r="D144" i="21"/>
  <c r="C144" i="21"/>
  <c r="H143" i="21"/>
  <c r="G143" i="21"/>
  <c r="F143" i="21"/>
  <c r="E143" i="21"/>
  <c r="D143" i="21"/>
  <c r="C143" i="21"/>
  <c r="H142" i="21"/>
  <c r="G142" i="21"/>
  <c r="F142" i="21"/>
  <c r="E142" i="21"/>
  <c r="D142" i="21"/>
  <c r="C142" i="21"/>
  <c r="H141" i="21"/>
  <c r="G141" i="21"/>
  <c r="F141" i="21"/>
  <c r="E141" i="21"/>
  <c r="D141" i="21"/>
  <c r="C141" i="21"/>
  <c r="H140" i="21"/>
  <c r="G140" i="21"/>
  <c r="F140" i="21"/>
  <c r="E140" i="21"/>
  <c r="D140" i="21"/>
  <c r="C140" i="21"/>
  <c r="H139" i="21"/>
  <c r="G139" i="21"/>
  <c r="F139" i="21"/>
  <c r="E139" i="21"/>
  <c r="D139" i="21"/>
  <c r="C139" i="21"/>
  <c r="H138" i="21"/>
  <c r="G138" i="21"/>
  <c r="F138" i="21"/>
  <c r="E138" i="21"/>
  <c r="D138" i="21"/>
  <c r="C138" i="21"/>
  <c r="H137" i="21"/>
  <c r="G137" i="21"/>
  <c r="F137" i="21"/>
  <c r="E137" i="21"/>
  <c r="D137" i="21"/>
  <c r="C137" i="21"/>
  <c r="H136" i="21"/>
  <c r="G136" i="21"/>
  <c r="F136" i="21"/>
  <c r="E136" i="21"/>
  <c r="D136" i="21"/>
  <c r="C136" i="21"/>
  <c r="H135" i="21"/>
  <c r="G135" i="21"/>
  <c r="F135" i="21"/>
  <c r="E135" i="21"/>
  <c r="D135" i="21"/>
  <c r="C135" i="21"/>
  <c r="H134" i="21"/>
  <c r="G134" i="21"/>
  <c r="F134" i="21"/>
  <c r="E134" i="21"/>
  <c r="D134" i="21"/>
  <c r="C134" i="21"/>
  <c r="H133" i="21"/>
  <c r="G133" i="21"/>
  <c r="F133" i="21"/>
  <c r="E133" i="21"/>
  <c r="D133" i="21"/>
  <c r="C133" i="21"/>
  <c r="H132" i="21"/>
  <c r="G132" i="21"/>
  <c r="F132" i="21"/>
  <c r="E132" i="21"/>
  <c r="D132" i="21"/>
  <c r="C132" i="21"/>
  <c r="H131" i="21"/>
  <c r="G131" i="21"/>
  <c r="F131" i="21"/>
  <c r="E131" i="21"/>
  <c r="D131" i="21"/>
  <c r="C131" i="21"/>
  <c r="H130" i="21"/>
  <c r="G130" i="21"/>
  <c r="F130" i="21"/>
  <c r="E130" i="21"/>
  <c r="D130" i="21"/>
  <c r="C130" i="21"/>
  <c r="H129" i="21"/>
  <c r="G129" i="21"/>
  <c r="F129" i="21"/>
  <c r="E129" i="21"/>
  <c r="D129" i="21"/>
  <c r="C129" i="21"/>
  <c r="H128" i="21"/>
  <c r="G128" i="21"/>
  <c r="F128" i="21"/>
  <c r="E128" i="21"/>
  <c r="D128" i="21"/>
  <c r="C128" i="21"/>
  <c r="H127" i="21"/>
  <c r="G127" i="21"/>
  <c r="F127" i="21"/>
  <c r="E127" i="21"/>
  <c r="D127" i="21"/>
  <c r="C127" i="21"/>
  <c r="H126" i="21"/>
  <c r="G126" i="21"/>
  <c r="F126" i="21"/>
  <c r="E126" i="21"/>
  <c r="D126" i="21"/>
  <c r="C126" i="21"/>
  <c r="H125" i="21"/>
  <c r="G125" i="21"/>
  <c r="F125" i="21"/>
  <c r="E125" i="21"/>
  <c r="D125" i="21"/>
  <c r="C125" i="21"/>
  <c r="H124" i="21"/>
  <c r="G124" i="21"/>
  <c r="F124" i="21"/>
  <c r="E124" i="21"/>
  <c r="D124" i="21"/>
  <c r="C124" i="21"/>
  <c r="H123" i="21"/>
  <c r="G123" i="21"/>
  <c r="F123" i="21"/>
  <c r="E123" i="21"/>
  <c r="D123" i="21"/>
  <c r="C123" i="21"/>
  <c r="H122" i="21"/>
  <c r="G122" i="21"/>
  <c r="F122" i="21"/>
  <c r="E122" i="21"/>
  <c r="D122" i="21"/>
  <c r="C122" i="21"/>
  <c r="H121" i="21"/>
  <c r="G121" i="21"/>
  <c r="F121" i="21"/>
  <c r="E121" i="21"/>
  <c r="D121" i="21"/>
  <c r="C121" i="21"/>
  <c r="H120" i="21"/>
  <c r="G120" i="21"/>
  <c r="F120" i="21"/>
  <c r="E120" i="21"/>
  <c r="D120" i="21"/>
  <c r="C120" i="21"/>
  <c r="H119" i="21"/>
  <c r="G119" i="21"/>
  <c r="F119" i="21"/>
  <c r="E119" i="21"/>
  <c r="D119" i="21"/>
  <c r="C119" i="21"/>
  <c r="H118" i="21"/>
  <c r="G118" i="21"/>
  <c r="F118" i="21"/>
  <c r="E118" i="21"/>
  <c r="D118" i="21"/>
  <c r="C118" i="21"/>
  <c r="H117" i="21"/>
  <c r="G117" i="21"/>
  <c r="F117" i="21"/>
  <c r="E117" i="21"/>
  <c r="D117" i="21"/>
  <c r="C117" i="21"/>
  <c r="H116" i="21"/>
  <c r="G116" i="21"/>
  <c r="F116" i="21"/>
  <c r="E116" i="21"/>
  <c r="D116" i="21"/>
  <c r="C116" i="21"/>
  <c r="H115" i="21"/>
  <c r="G115" i="21"/>
  <c r="F115" i="21"/>
  <c r="E115" i="21"/>
  <c r="D115" i="21"/>
  <c r="C115" i="21"/>
  <c r="H114" i="21"/>
  <c r="G114" i="21"/>
  <c r="F114" i="21"/>
  <c r="E114" i="21"/>
  <c r="D114" i="21"/>
  <c r="C114" i="21"/>
  <c r="H113" i="21"/>
  <c r="G113" i="21"/>
  <c r="F113" i="21"/>
  <c r="E113" i="21"/>
  <c r="D113" i="21"/>
  <c r="C113" i="21"/>
  <c r="H112" i="21"/>
  <c r="G112" i="21"/>
  <c r="F112" i="21"/>
  <c r="E112" i="21"/>
  <c r="D112" i="21"/>
  <c r="C112" i="21"/>
  <c r="H111" i="21"/>
  <c r="G111" i="21"/>
  <c r="F111" i="21"/>
  <c r="E111" i="21"/>
  <c r="D111" i="21"/>
  <c r="C111" i="21"/>
  <c r="H110" i="21"/>
  <c r="G110" i="21"/>
  <c r="F110" i="21"/>
  <c r="E110" i="21"/>
  <c r="D110" i="21"/>
  <c r="C110" i="21"/>
  <c r="H109" i="21"/>
  <c r="G109" i="21"/>
  <c r="F109" i="21"/>
  <c r="E109" i="21"/>
  <c r="D109" i="21"/>
  <c r="C109" i="21"/>
  <c r="H108" i="21"/>
  <c r="G108" i="21"/>
  <c r="F108" i="21"/>
  <c r="E108" i="21"/>
  <c r="D108" i="21"/>
  <c r="C108" i="21"/>
  <c r="H107" i="21"/>
  <c r="G107" i="21"/>
  <c r="F107" i="21"/>
  <c r="E107" i="21"/>
  <c r="D107" i="21"/>
  <c r="C107" i="21"/>
  <c r="H106" i="21"/>
  <c r="G106" i="21"/>
  <c r="F106" i="21"/>
  <c r="E106" i="21"/>
  <c r="D106" i="21"/>
  <c r="C106" i="21"/>
  <c r="H105" i="21"/>
  <c r="G105" i="21"/>
  <c r="F105" i="21"/>
  <c r="E105" i="21"/>
  <c r="D105" i="21"/>
  <c r="C105" i="21"/>
  <c r="H104" i="21"/>
  <c r="G104" i="21"/>
  <c r="F104" i="21"/>
  <c r="E104" i="21"/>
  <c r="D104" i="21"/>
  <c r="C104" i="21"/>
  <c r="H103" i="21"/>
  <c r="G103" i="21"/>
  <c r="F103" i="21"/>
  <c r="E103" i="21"/>
  <c r="D103" i="21"/>
  <c r="C103" i="21"/>
  <c r="H102" i="21"/>
  <c r="G102" i="21"/>
  <c r="F102" i="21"/>
  <c r="E102" i="21"/>
  <c r="D102" i="21"/>
  <c r="C102" i="21"/>
  <c r="H101" i="21"/>
  <c r="G101" i="21"/>
  <c r="F101" i="21"/>
  <c r="E101" i="21"/>
  <c r="D101" i="21"/>
  <c r="C101" i="21"/>
  <c r="H100" i="21"/>
  <c r="G100" i="21"/>
  <c r="F100" i="21"/>
  <c r="E100" i="21"/>
  <c r="D100" i="21"/>
  <c r="C100" i="21"/>
  <c r="H99" i="21"/>
  <c r="G99" i="21"/>
  <c r="F99" i="21"/>
  <c r="E99" i="21"/>
  <c r="D99" i="21"/>
  <c r="C99" i="21"/>
  <c r="H98" i="21"/>
  <c r="G98" i="21"/>
  <c r="F98" i="21"/>
  <c r="E98" i="21"/>
  <c r="D98" i="21"/>
  <c r="C98" i="21"/>
  <c r="H97" i="21"/>
  <c r="G97" i="21"/>
  <c r="F97" i="21"/>
  <c r="E97" i="21"/>
  <c r="D97" i="21"/>
  <c r="C97" i="21"/>
  <c r="H96" i="21"/>
  <c r="G96" i="21"/>
  <c r="F96" i="21"/>
  <c r="E96" i="21"/>
  <c r="D96" i="21"/>
  <c r="C96" i="21"/>
  <c r="H95" i="21"/>
  <c r="G95" i="21"/>
  <c r="F95" i="21"/>
  <c r="E95" i="21"/>
  <c r="D95" i="21"/>
  <c r="C95" i="21"/>
  <c r="H94" i="21"/>
  <c r="G94" i="21"/>
  <c r="F94" i="21"/>
  <c r="E94" i="21"/>
  <c r="D94" i="21"/>
  <c r="C94" i="21"/>
  <c r="H93" i="21"/>
  <c r="G93" i="21"/>
  <c r="F93" i="21"/>
  <c r="E93" i="21"/>
  <c r="D93" i="21"/>
  <c r="C93" i="21"/>
  <c r="H92" i="21"/>
  <c r="G92" i="21"/>
  <c r="F92" i="21"/>
  <c r="E92" i="21"/>
  <c r="D92" i="21"/>
  <c r="C92" i="21"/>
  <c r="H91" i="21"/>
  <c r="G91" i="21"/>
  <c r="F91" i="21"/>
  <c r="E91" i="21"/>
  <c r="D91" i="21"/>
  <c r="C91" i="21"/>
  <c r="H90" i="21"/>
  <c r="G90" i="21"/>
  <c r="F90" i="21"/>
  <c r="E90" i="21"/>
  <c r="D90" i="21"/>
  <c r="C90" i="21"/>
  <c r="H89" i="21"/>
  <c r="G89" i="21"/>
  <c r="F89" i="21"/>
  <c r="E89" i="21"/>
  <c r="D89" i="21"/>
  <c r="C89" i="21"/>
  <c r="H88" i="21"/>
  <c r="G88" i="21"/>
  <c r="F88" i="21"/>
  <c r="E88" i="21"/>
  <c r="D88" i="21"/>
  <c r="C88" i="21"/>
  <c r="H87" i="21"/>
  <c r="G87" i="21"/>
  <c r="F87" i="21"/>
  <c r="E87" i="21"/>
  <c r="D87" i="21"/>
  <c r="C87" i="21"/>
  <c r="H86" i="21"/>
  <c r="G86" i="21"/>
  <c r="F86" i="21"/>
  <c r="E86" i="21"/>
  <c r="D86" i="21"/>
  <c r="C86" i="21"/>
  <c r="H85" i="21"/>
  <c r="G85" i="21"/>
  <c r="F85" i="21"/>
  <c r="E85" i="21"/>
  <c r="D85" i="21"/>
  <c r="C85" i="21"/>
  <c r="H84" i="21"/>
  <c r="G84" i="21"/>
  <c r="F84" i="21"/>
  <c r="E84" i="21"/>
  <c r="D84" i="21"/>
  <c r="C84" i="21"/>
  <c r="H83" i="21"/>
  <c r="G83" i="21"/>
  <c r="F83" i="21"/>
  <c r="E83" i="21"/>
  <c r="D83" i="21"/>
  <c r="C83" i="21"/>
  <c r="H82" i="21"/>
  <c r="G82" i="21"/>
  <c r="F82" i="21"/>
  <c r="E82" i="21"/>
  <c r="D82" i="21"/>
  <c r="C82" i="21"/>
  <c r="H81" i="21"/>
  <c r="G81" i="21"/>
  <c r="F81" i="21"/>
  <c r="E81" i="21"/>
  <c r="D81" i="21"/>
  <c r="C81" i="21"/>
  <c r="H80" i="21"/>
  <c r="G80" i="21"/>
  <c r="F80" i="21"/>
  <c r="E80" i="21"/>
  <c r="D80" i="21"/>
  <c r="C80" i="21"/>
  <c r="H79" i="21"/>
  <c r="G79" i="21"/>
  <c r="F79" i="21"/>
  <c r="E79" i="21"/>
  <c r="D79" i="21"/>
  <c r="C79" i="21"/>
  <c r="H78" i="21"/>
  <c r="G78" i="21"/>
  <c r="F78" i="21"/>
  <c r="E78" i="21"/>
  <c r="D78" i="21"/>
  <c r="C78" i="21"/>
  <c r="H77" i="21"/>
  <c r="G77" i="21"/>
  <c r="F77" i="21"/>
  <c r="E77" i="21"/>
  <c r="D77" i="21"/>
  <c r="C77" i="21"/>
  <c r="H76" i="21"/>
  <c r="G76" i="21"/>
  <c r="F76" i="21"/>
  <c r="E76" i="21"/>
  <c r="D76" i="21"/>
  <c r="C76" i="21"/>
  <c r="H75" i="21"/>
  <c r="G75" i="21"/>
  <c r="F75" i="21"/>
  <c r="E75" i="21"/>
  <c r="D75" i="21"/>
  <c r="C75" i="21"/>
  <c r="H74" i="21"/>
  <c r="G74" i="21"/>
  <c r="F74" i="21"/>
  <c r="E74" i="21"/>
  <c r="D74" i="21"/>
  <c r="C74" i="21"/>
  <c r="H73" i="21"/>
  <c r="G73" i="21"/>
  <c r="F73" i="21"/>
  <c r="E73" i="21"/>
  <c r="D73" i="21"/>
  <c r="C73" i="21"/>
  <c r="H72" i="21"/>
  <c r="G72" i="21"/>
  <c r="F72" i="21"/>
  <c r="E72" i="21"/>
  <c r="D72" i="21"/>
  <c r="C72" i="21"/>
  <c r="H71" i="21"/>
  <c r="G71" i="21"/>
  <c r="F71" i="21"/>
  <c r="E71" i="21"/>
  <c r="D71" i="21"/>
  <c r="C71" i="21"/>
  <c r="H70" i="21"/>
  <c r="G70" i="21"/>
  <c r="F70" i="21"/>
  <c r="E70" i="21"/>
  <c r="D70" i="21"/>
  <c r="C70" i="21"/>
  <c r="H69" i="21"/>
  <c r="G69" i="21"/>
  <c r="F69" i="21"/>
  <c r="E69" i="21"/>
  <c r="D69" i="21"/>
  <c r="C69" i="21"/>
  <c r="H68" i="21"/>
  <c r="G68" i="21"/>
  <c r="F68" i="21"/>
  <c r="E68" i="21"/>
  <c r="D68" i="21"/>
  <c r="C68" i="21"/>
  <c r="H67" i="21"/>
  <c r="G67" i="21"/>
  <c r="F67" i="21"/>
  <c r="E67" i="21"/>
  <c r="D67" i="21"/>
  <c r="C67" i="21"/>
  <c r="H66" i="21"/>
  <c r="G66" i="21"/>
  <c r="F66" i="21"/>
  <c r="E66" i="21"/>
  <c r="D66" i="21"/>
  <c r="C66" i="21"/>
  <c r="H65" i="21"/>
  <c r="G65" i="21"/>
  <c r="F65" i="21"/>
  <c r="E65" i="21"/>
  <c r="D65" i="21"/>
  <c r="C65" i="21"/>
  <c r="H64" i="21"/>
  <c r="G64" i="21"/>
  <c r="F64" i="21"/>
  <c r="E64" i="21"/>
  <c r="D64" i="21"/>
  <c r="C64" i="21"/>
  <c r="H63" i="21"/>
  <c r="G63" i="21"/>
  <c r="F63" i="21"/>
  <c r="E63" i="21"/>
  <c r="D63" i="21"/>
  <c r="C63" i="21"/>
  <c r="H62" i="21"/>
  <c r="G62" i="21"/>
  <c r="F62" i="21"/>
  <c r="E62" i="21"/>
  <c r="D62" i="21"/>
  <c r="C62" i="21"/>
  <c r="H61" i="21"/>
  <c r="G61" i="21"/>
  <c r="F61" i="21"/>
  <c r="E61" i="21"/>
  <c r="D61" i="21"/>
  <c r="C61" i="21"/>
  <c r="H60" i="21"/>
  <c r="G60" i="21"/>
  <c r="F60" i="21"/>
  <c r="E60" i="21"/>
  <c r="D60" i="21"/>
  <c r="C60" i="21"/>
  <c r="H59" i="21"/>
  <c r="G59" i="21"/>
  <c r="F59" i="21"/>
  <c r="E59" i="21"/>
  <c r="D59" i="21"/>
  <c r="C59" i="21"/>
  <c r="H58" i="21"/>
  <c r="G58" i="21"/>
  <c r="F58" i="21"/>
  <c r="E58" i="21"/>
  <c r="D58" i="21"/>
  <c r="C58" i="21"/>
  <c r="H57" i="21"/>
  <c r="G57" i="21"/>
  <c r="F57" i="21"/>
  <c r="E57" i="21"/>
  <c r="D57" i="21"/>
  <c r="C57" i="21"/>
  <c r="H56" i="21"/>
  <c r="G56" i="21"/>
  <c r="F56" i="21"/>
  <c r="E56" i="21"/>
  <c r="D56" i="21"/>
  <c r="C56" i="21"/>
  <c r="H55" i="21"/>
  <c r="G55" i="21"/>
  <c r="F55" i="21"/>
  <c r="E55" i="21"/>
  <c r="D55" i="21"/>
  <c r="C55" i="21"/>
  <c r="H54" i="21"/>
  <c r="G54" i="21"/>
  <c r="F54" i="21"/>
  <c r="E54" i="21"/>
  <c r="D54" i="21"/>
  <c r="C54" i="21"/>
  <c r="H53" i="21"/>
  <c r="G53" i="21"/>
  <c r="F53" i="21"/>
  <c r="E53" i="21"/>
  <c r="D53" i="21"/>
  <c r="C53" i="21"/>
  <c r="H52" i="21"/>
  <c r="G52" i="21"/>
  <c r="F52" i="21"/>
  <c r="E52" i="21"/>
  <c r="D52" i="21"/>
  <c r="C52" i="21"/>
  <c r="H51" i="21"/>
  <c r="G51" i="21"/>
  <c r="F51" i="21"/>
  <c r="E51" i="21"/>
  <c r="D51" i="21"/>
  <c r="C51" i="21"/>
  <c r="H50" i="21"/>
  <c r="G50" i="21"/>
  <c r="F50" i="21"/>
  <c r="E50" i="21"/>
  <c r="D50" i="21"/>
  <c r="C50" i="21"/>
  <c r="H49" i="21"/>
  <c r="G49" i="21"/>
  <c r="F49" i="21"/>
  <c r="E49" i="21"/>
  <c r="D49" i="21"/>
  <c r="C49" i="21"/>
  <c r="H48" i="21"/>
  <c r="G48" i="21"/>
  <c r="F48" i="21"/>
  <c r="E48" i="21"/>
  <c r="D48" i="21"/>
  <c r="C48" i="21"/>
  <c r="H47" i="21"/>
  <c r="G47" i="21"/>
  <c r="F47" i="21"/>
  <c r="E47" i="21"/>
  <c r="D47" i="21"/>
  <c r="C47" i="21"/>
  <c r="H46" i="21"/>
  <c r="G46" i="21"/>
  <c r="F46" i="21"/>
  <c r="E46" i="21"/>
  <c r="D46" i="21"/>
  <c r="C46" i="21"/>
  <c r="H45" i="21"/>
  <c r="G45" i="21"/>
  <c r="F45" i="21"/>
  <c r="E45" i="21"/>
  <c r="D45" i="21"/>
  <c r="C45" i="21"/>
  <c r="H44" i="21"/>
  <c r="G44" i="21"/>
  <c r="F44" i="21"/>
  <c r="E44" i="21"/>
  <c r="D44" i="21"/>
  <c r="C44" i="21"/>
  <c r="H43" i="21"/>
  <c r="G43" i="21"/>
  <c r="F43" i="21"/>
  <c r="E43" i="21"/>
  <c r="D43" i="21"/>
  <c r="C43" i="21"/>
  <c r="H42" i="21"/>
  <c r="G42" i="21"/>
  <c r="F42" i="21"/>
  <c r="E42" i="21"/>
  <c r="D42" i="21"/>
  <c r="C42" i="21"/>
  <c r="H41" i="21"/>
  <c r="G41" i="21"/>
  <c r="F41" i="21"/>
  <c r="E41" i="21"/>
  <c r="D41" i="21"/>
  <c r="C41" i="21"/>
  <c r="H40" i="21"/>
  <c r="G40" i="21"/>
  <c r="F40" i="21"/>
  <c r="E40" i="21"/>
  <c r="D40" i="21"/>
  <c r="C40" i="21"/>
  <c r="H39" i="21"/>
  <c r="G39" i="21"/>
  <c r="F39" i="21"/>
  <c r="E39" i="21"/>
  <c r="D39" i="21"/>
  <c r="C39" i="21"/>
  <c r="H38" i="21"/>
  <c r="G38" i="21"/>
  <c r="F38" i="21"/>
  <c r="E38" i="21"/>
  <c r="D38" i="21"/>
  <c r="C38" i="21"/>
  <c r="H37" i="21"/>
  <c r="G37" i="21"/>
  <c r="F37" i="21"/>
  <c r="E37" i="21"/>
  <c r="D37" i="21"/>
  <c r="C37" i="21"/>
  <c r="H36" i="21"/>
  <c r="G36" i="21"/>
  <c r="F36" i="21"/>
  <c r="E36" i="21"/>
  <c r="D36" i="21"/>
  <c r="C36" i="21"/>
  <c r="H35" i="21"/>
  <c r="G35" i="21"/>
  <c r="F35" i="21"/>
  <c r="E35" i="21"/>
  <c r="D35" i="21"/>
  <c r="C35" i="21"/>
  <c r="H34" i="21"/>
  <c r="G34" i="21"/>
  <c r="F34" i="21"/>
  <c r="E34" i="21"/>
  <c r="D34" i="21"/>
  <c r="C34" i="21"/>
  <c r="H33" i="21"/>
  <c r="G33" i="21"/>
  <c r="F33" i="21"/>
  <c r="E33" i="21"/>
  <c r="D33" i="21"/>
  <c r="C33" i="21"/>
  <c r="H32" i="21"/>
  <c r="G32" i="21"/>
  <c r="F32" i="21"/>
  <c r="E32" i="21"/>
  <c r="D32" i="21"/>
  <c r="C32" i="21"/>
  <c r="H31" i="21"/>
  <c r="G31" i="21"/>
  <c r="F31" i="21"/>
  <c r="E31" i="21"/>
  <c r="D31" i="21"/>
  <c r="C31" i="21"/>
  <c r="H30" i="21"/>
  <c r="G30" i="21"/>
  <c r="F30" i="21"/>
  <c r="E30" i="21"/>
  <c r="D30" i="21"/>
  <c r="C30" i="21"/>
  <c r="H29" i="21"/>
  <c r="G29" i="21"/>
  <c r="F29" i="21"/>
  <c r="E29" i="21"/>
  <c r="D29" i="21"/>
  <c r="C29" i="21"/>
  <c r="H28" i="21"/>
  <c r="G28" i="21"/>
  <c r="F28" i="21"/>
  <c r="E28" i="21"/>
  <c r="D28" i="21"/>
  <c r="C28" i="21"/>
  <c r="H27" i="21"/>
  <c r="G27" i="21"/>
  <c r="F27" i="21"/>
  <c r="E27" i="21"/>
  <c r="D27" i="21"/>
  <c r="C27" i="21"/>
  <c r="H26" i="21"/>
  <c r="G26" i="21"/>
  <c r="F26" i="21"/>
  <c r="E26" i="21"/>
  <c r="D26" i="21"/>
  <c r="C26" i="21"/>
  <c r="H25" i="21"/>
  <c r="G25" i="21"/>
  <c r="F25" i="21"/>
  <c r="E25" i="21"/>
  <c r="D25" i="21"/>
  <c r="C25" i="21"/>
  <c r="H24" i="21"/>
  <c r="G24" i="21"/>
  <c r="F24" i="21"/>
  <c r="E24" i="21"/>
  <c r="D24" i="21"/>
  <c r="C24" i="21"/>
  <c r="H23" i="21"/>
  <c r="G23" i="21"/>
  <c r="F23" i="21"/>
  <c r="E23" i="21"/>
  <c r="D23" i="21"/>
  <c r="C23" i="21"/>
  <c r="H22" i="21"/>
  <c r="G22" i="21"/>
  <c r="F22" i="21"/>
  <c r="E22" i="21"/>
  <c r="D22" i="21"/>
  <c r="C22" i="21"/>
  <c r="H21" i="21"/>
  <c r="G21" i="21"/>
  <c r="F21" i="21"/>
  <c r="E21" i="21"/>
  <c r="D21" i="21"/>
  <c r="C21" i="21"/>
  <c r="H20" i="21"/>
  <c r="G20" i="21"/>
  <c r="F20" i="21"/>
  <c r="E20" i="21"/>
  <c r="D20" i="21"/>
  <c r="C20" i="21"/>
  <c r="H19" i="21"/>
  <c r="G19" i="21"/>
  <c r="F19" i="21"/>
  <c r="E19" i="21"/>
  <c r="D19" i="21"/>
  <c r="C19" i="21"/>
  <c r="H18" i="21"/>
  <c r="G18" i="21"/>
  <c r="F18" i="21"/>
  <c r="E18" i="21"/>
  <c r="D18" i="21"/>
  <c r="C18" i="21"/>
  <c r="H17" i="21"/>
  <c r="G17" i="21"/>
  <c r="F17" i="21"/>
  <c r="E17" i="21"/>
  <c r="D17" i="21"/>
  <c r="C17" i="21"/>
  <c r="H16" i="21"/>
  <c r="G16" i="21"/>
  <c r="F16" i="21"/>
  <c r="E16" i="21"/>
  <c r="D16" i="21"/>
  <c r="C16" i="21"/>
  <c r="H15" i="21"/>
  <c r="G15" i="21"/>
  <c r="F15" i="21"/>
  <c r="E15" i="21"/>
  <c r="D15" i="21"/>
  <c r="C15" i="21"/>
  <c r="H14" i="21"/>
  <c r="G14" i="21"/>
  <c r="F14" i="21"/>
  <c r="E14" i="21"/>
  <c r="D14" i="21"/>
  <c r="C14" i="21"/>
  <c r="H13" i="21"/>
  <c r="G13" i="21"/>
  <c r="F13" i="21"/>
  <c r="E13" i="21"/>
  <c r="D13" i="21"/>
  <c r="C13" i="21"/>
  <c r="H12" i="21"/>
  <c r="G12" i="21"/>
  <c r="F12" i="21"/>
  <c r="E12" i="21"/>
  <c r="D12" i="21"/>
  <c r="C12" i="21"/>
  <c r="H11" i="21"/>
  <c r="G11" i="21"/>
  <c r="F11" i="21"/>
  <c r="E11" i="21"/>
  <c r="D11" i="21"/>
  <c r="C11" i="21"/>
  <c r="H10" i="21"/>
  <c r="G10" i="21"/>
  <c r="F10" i="21"/>
  <c r="E10" i="21"/>
  <c r="D10" i="21"/>
  <c r="C10" i="21"/>
  <c r="H9" i="21"/>
  <c r="G9" i="21"/>
  <c r="F9" i="21"/>
  <c r="E9" i="21"/>
  <c r="D9" i="21"/>
  <c r="C9" i="21"/>
  <c r="H8" i="21"/>
  <c r="G8" i="21"/>
  <c r="F8" i="21"/>
  <c r="E8" i="21"/>
  <c r="D8" i="21"/>
  <c r="C8" i="21"/>
  <c r="H7" i="21"/>
  <c r="G7" i="21"/>
  <c r="F7" i="21"/>
  <c r="E7" i="21"/>
  <c r="D7" i="21"/>
  <c r="C7" i="21"/>
  <c r="H6" i="21"/>
  <c r="G6" i="21"/>
  <c r="F6" i="21"/>
  <c r="E6" i="21"/>
  <c r="D6" i="21"/>
  <c r="C6" i="21"/>
  <c r="H5" i="21"/>
  <c r="G5" i="21"/>
  <c r="F5" i="21"/>
  <c r="E5" i="21"/>
  <c r="D5" i="21"/>
  <c r="C5" i="21"/>
  <c r="H4" i="21"/>
  <c r="G4" i="21"/>
  <c r="F4" i="21"/>
  <c r="E4" i="21"/>
  <c r="D4" i="21"/>
  <c r="C4" i="21"/>
  <c r="H3" i="21"/>
  <c r="G3" i="21"/>
  <c r="F3" i="21"/>
  <c r="E3" i="21"/>
  <c r="D3" i="21"/>
  <c r="C3" i="21"/>
  <c r="H2" i="21"/>
  <c r="G2" i="21"/>
  <c r="F2" i="21"/>
  <c r="E2" i="21"/>
  <c r="D2" i="21"/>
  <c r="C2" i="21"/>
  <c r="L92" i="19"/>
  <c r="K92" i="19"/>
  <c r="J92" i="19"/>
  <c r="I92" i="19"/>
  <c r="H92" i="19"/>
  <c r="G92" i="19"/>
  <c r="F92" i="19"/>
  <c r="E92" i="19"/>
  <c r="D92" i="19"/>
  <c r="L91" i="19"/>
  <c r="K91" i="19"/>
  <c r="J91" i="19"/>
  <c r="I91" i="19"/>
  <c r="H91" i="19"/>
  <c r="G91" i="19"/>
  <c r="F91" i="19"/>
  <c r="E91" i="19"/>
  <c r="D91" i="19"/>
  <c r="L90" i="19"/>
  <c r="K90" i="19"/>
  <c r="J90" i="19"/>
  <c r="I90" i="19"/>
  <c r="H90" i="19"/>
  <c r="G90" i="19"/>
  <c r="F90" i="19"/>
  <c r="E90" i="19"/>
  <c r="D90" i="19"/>
  <c r="L89" i="19"/>
  <c r="K89" i="19"/>
  <c r="J89" i="19"/>
  <c r="I89" i="19"/>
  <c r="H89" i="19"/>
  <c r="G89" i="19"/>
  <c r="F89" i="19"/>
  <c r="E89" i="19"/>
  <c r="D89" i="19"/>
  <c r="L88" i="19"/>
  <c r="K88" i="19"/>
  <c r="J88" i="19"/>
  <c r="I88" i="19"/>
  <c r="H88" i="19"/>
  <c r="G88" i="19"/>
  <c r="F88" i="19"/>
  <c r="E88" i="19"/>
  <c r="D88" i="19"/>
  <c r="L87" i="19"/>
  <c r="K87" i="19"/>
  <c r="J87" i="19"/>
  <c r="I87" i="19"/>
  <c r="H87" i="19"/>
  <c r="G87" i="19"/>
  <c r="F87" i="19"/>
  <c r="E87" i="19"/>
  <c r="D87" i="19"/>
  <c r="L86" i="19"/>
  <c r="K86" i="19"/>
  <c r="J86" i="19"/>
  <c r="I86" i="19"/>
  <c r="H86" i="19"/>
  <c r="G86" i="19"/>
  <c r="F86" i="19"/>
  <c r="E86" i="19"/>
  <c r="D86" i="19"/>
  <c r="L85" i="19"/>
  <c r="K85" i="19"/>
  <c r="J85" i="19"/>
  <c r="I85" i="19"/>
  <c r="H85" i="19"/>
  <c r="G85" i="19"/>
  <c r="F85" i="19"/>
  <c r="E85" i="19"/>
  <c r="D85" i="19"/>
  <c r="L84" i="19"/>
  <c r="K84" i="19"/>
  <c r="J84" i="19"/>
  <c r="I84" i="19"/>
  <c r="H84" i="19"/>
  <c r="G84" i="19"/>
  <c r="F84" i="19"/>
  <c r="E84" i="19"/>
  <c r="D84" i="19"/>
  <c r="L83" i="19"/>
  <c r="K83" i="19"/>
  <c r="J83" i="19"/>
  <c r="I83" i="19"/>
  <c r="H83" i="19"/>
  <c r="G83" i="19"/>
  <c r="F83" i="19"/>
  <c r="E83" i="19"/>
  <c r="D83" i="19"/>
  <c r="L82" i="19"/>
  <c r="K82" i="19"/>
  <c r="J82" i="19"/>
  <c r="I82" i="19"/>
  <c r="H82" i="19"/>
  <c r="G82" i="19"/>
  <c r="F82" i="19"/>
  <c r="E82" i="19"/>
  <c r="D82" i="19"/>
  <c r="L81" i="19"/>
  <c r="K81" i="19"/>
  <c r="J81" i="19"/>
  <c r="I81" i="19"/>
  <c r="H81" i="19"/>
  <c r="G81" i="19"/>
  <c r="F81" i="19"/>
  <c r="E81" i="19"/>
  <c r="D81" i="19"/>
  <c r="L80" i="19"/>
  <c r="K80" i="19"/>
  <c r="J80" i="19"/>
  <c r="I80" i="19"/>
  <c r="H80" i="19"/>
  <c r="G80" i="19"/>
  <c r="F80" i="19"/>
  <c r="E80" i="19"/>
  <c r="D80" i="19"/>
  <c r="L79" i="19"/>
  <c r="K79" i="19"/>
  <c r="J79" i="19"/>
  <c r="I79" i="19"/>
  <c r="H79" i="19"/>
  <c r="G79" i="19"/>
  <c r="F79" i="19"/>
  <c r="E79" i="19"/>
  <c r="D79" i="19"/>
  <c r="L78" i="19"/>
  <c r="K78" i="19"/>
  <c r="J78" i="19"/>
  <c r="I78" i="19"/>
  <c r="H78" i="19"/>
  <c r="G78" i="19"/>
  <c r="F78" i="19"/>
  <c r="E78" i="19"/>
  <c r="D78" i="19"/>
  <c r="L77" i="19"/>
  <c r="K77" i="19"/>
  <c r="J77" i="19"/>
  <c r="I77" i="19"/>
  <c r="H77" i="19"/>
  <c r="G77" i="19"/>
  <c r="F77" i="19"/>
  <c r="E77" i="19"/>
  <c r="D77" i="19"/>
  <c r="L76" i="19"/>
  <c r="K76" i="19"/>
  <c r="J76" i="19"/>
  <c r="I76" i="19"/>
  <c r="H76" i="19"/>
  <c r="G76" i="19"/>
  <c r="F76" i="19"/>
  <c r="E76" i="19"/>
  <c r="D76" i="19"/>
  <c r="L75" i="19"/>
  <c r="K75" i="19"/>
  <c r="J75" i="19"/>
  <c r="I75" i="19"/>
  <c r="H75" i="19"/>
  <c r="G75" i="19"/>
  <c r="F75" i="19"/>
  <c r="E75" i="19"/>
  <c r="D75" i="19"/>
  <c r="L74" i="19"/>
  <c r="K74" i="19"/>
  <c r="J74" i="19"/>
  <c r="I74" i="19"/>
  <c r="H74" i="19"/>
  <c r="G74" i="19"/>
  <c r="F74" i="19"/>
  <c r="E74" i="19"/>
  <c r="D74" i="19"/>
  <c r="L73" i="19"/>
  <c r="K73" i="19"/>
  <c r="J73" i="19"/>
  <c r="I73" i="19"/>
  <c r="H73" i="19"/>
  <c r="G73" i="19"/>
  <c r="F73" i="19"/>
  <c r="E73" i="19"/>
  <c r="D73" i="19"/>
  <c r="L72" i="19"/>
  <c r="K72" i="19"/>
  <c r="J72" i="19"/>
  <c r="I72" i="19"/>
  <c r="H72" i="19"/>
  <c r="G72" i="19"/>
  <c r="F72" i="19"/>
  <c r="E72" i="19"/>
  <c r="D72" i="19"/>
  <c r="L71" i="19"/>
  <c r="K71" i="19"/>
  <c r="J71" i="19"/>
  <c r="I71" i="19"/>
  <c r="H71" i="19"/>
  <c r="G71" i="19"/>
  <c r="F71" i="19"/>
  <c r="E71" i="19"/>
  <c r="D71" i="19"/>
  <c r="L70" i="19"/>
  <c r="K70" i="19"/>
  <c r="J70" i="19"/>
  <c r="I70" i="19"/>
  <c r="H70" i="19"/>
  <c r="G70" i="19"/>
  <c r="F70" i="19"/>
  <c r="E70" i="19"/>
  <c r="D70" i="19"/>
  <c r="L69" i="19"/>
  <c r="K69" i="19"/>
  <c r="J69" i="19"/>
  <c r="I69" i="19"/>
  <c r="H69" i="19"/>
  <c r="G69" i="19"/>
  <c r="F69" i="19"/>
  <c r="E69" i="19"/>
  <c r="D69" i="19"/>
  <c r="L68" i="19"/>
  <c r="K68" i="19"/>
  <c r="J68" i="19"/>
  <c r="I68" i="19"/>
  <c r="H68" i="19"/>
  <c r="G68" i="19"/>
  <c r="F68" i="19"/>
  <c r="E68" i="19"/>
  <c r="D68" i="19"/>
  <c r="L67" i="19"/>
  <c r="K67" i="19"/>
  <c r="J67" i="19"/>
  <c r="I67" i="19"/>
  <c r="H67" i="19"/>
  <c r="G67" i="19"/>
  <c r="F67" i="19"/>
  <c r="E67" i="19"/>
  <c r="D67" i="19"/>
  <c r="L66" i="19"/>
  <c r="K66" i="19"/>
  <c r="J66" i="19"/>
  <c r="I66" i="19"/>
  <c r="H66" i="19"/>
  <c r="G66" i="19"/>
  <c r="F66" i="19"/>
  <c r="E66" i="19"/>
  <c r="D66" i="19"/>
  <c r="L65" i="19"/>
  <c r="K65" i="19"/>
  <c r="J65" i="19"/>
  <c r="I65" i="19"/>
  <c r="H65" i="19"/>
  <c r="G65" i="19"/>
  <c r="F65" i="19"/>
  <c r="E65" i="19"/>
  <c r="D65" i="19"/>
  <c r="L64" i="19"/>
  <c r="K64" i="19"/>
  <c r="J64" i="19"/>
  <c r="I64" i="19"/>
  <c r="H64" i="19"/>
  <c r="G64" i="19"/>
  <c r="F64" i="19"/>
  <c r="E64" i="19"/>
  <c r="D64" i="19"/>
  <c r="L63" i="19"/>
  <c r="K63" i="19"/>
  <c r="J63" i="19"/>
  <c r="I63" i="19"/>
  <c r="H63" i="19"/>
  <c r="G63" i="19"/>
  <c r="F63" i="19"/>
  <c r="E63" i="19"/>
  <c r="D63" i="19"/>
  <c r="L62" i="19"/>
  <c r="K62" i="19"/>
  <c r="J62" i="19"/>
  <c r="I62" i="19"/>
  <c r="H62" i="19"/>
  <c r="G62" i="19"/>
  <c r="F62" i="19"/>
  <c r="E62" i="19"/>
  <c r="D62" i="19"/>
  <c r="L61" i="19"/>
  <c r="K61" i="19"/>
  <c r="J61" i="19"/>
  <c r="I61" i="19"/>
  <c r="H61" i="19"/>
  <c r="G61" i="19"/>
  <c r="F61" i="19"/>
  <c r="E61" i="19"/>
  <c r="D61" i="19"/>
  <c r="L60" i="19"/>
  <c r="K60" i="19"/>
  <c r="J60" i="19"/>
  <c r="I60" i="19"/>
  <c r="H60" i="19"/>
  <c r="G60" i="19"/>
  <c r="F60" i="19"/>
  <c r="E60" i="19"/>
  <c r="D60" i="19"/>
  <c r="L59" i="19"/>
  <c r="K59" i="19"/>
  <c r="J59" i="19"/>
  <c r="I59" i="19"/>
  <c r="H59" i="19"/>
  <c r="G59" i="19"/>
  <c r="F59" i="19"/>
  <c r="E59" i="19"/>
  <c r="D59" i="19"/>
  <c r="L58" i="19"/>
  <c r="K58" i="19"/>
  <c r="J58" i="19"/>
  <c r="I58" i="19"/>
  <c r="H58" i="19"/>
  <c r="G58" i="19"/>
  <c r="F58" i="19"/>
  <c r="E58" i="19"/>
  <c r="D58" i="19"/>
  <c r="L57" i="19"/>
  <c r="K57" i="19"/>
  <c r="J57" i="19"/>
  <c r="I57" i="19"/>
  <c r="H57" i="19"/>
  <c r="G57" i="19"/>
  <c r="F57" i="19"/>
  <c r="E57" i="19"/>
  <c r="D57" i="19"/>
  <c r="L56" i="19"/>
  <c r="K56" i="19"/>
  <c r="J56" i="19"/>
  <c r="I56" i="19"/>
  <c r="H56" i="19"/>
  <c r="G56" i="19"/>
  <c r="F56" i="19"/>
  <c r="E56" i="19"/>
  <c r="D56" i="19"/>
  <c r="L55" i="19"/>
  <c r="K55" i="19"/>
  <c r="J55" i="19"/>
  <c r="I55" i="19"/>
  <c r="H55" i="19"/>
  <c r="G55" i="19"/>
  <c r="F55" i="19"/>
  <c r="E55" i="19"/>
  <c r="D55" i="19"/>
  <c r="L54" i="19"/>
  <c r="K54" i="19"/>
  <c r="J54" i="19"/>
  <c r="I54" i="19"/>
  <c r="H54" i="19"/>
  <c r="G54" i="19"/>
  <c r="F54" i="19"/>
  <c r="E54" i="19"/>
  <c r="D54" i="19"/>
  <c r="L53" i="19"/>
  <c r="K53" i="19"/>
  <c r="J53" i="19"/>
  <c r="I53" i="19"/>
  <c r="H53" i="19"/>
  <c r="G53" i="19"/>
  <c r="F53" i="19"/>
  <c r="E53" i="19"/>
  <c r="D53" i="19"/>
  <c r="L52" i="19"/>
  <c r="K52" i="19"/>
  <c r="J52" i="19"/>
  <c r="I52" i="19"/>
  <c r="H52" i="19"/>
  <c r="G52" i="19"/>
  <c r="F52" i="19"/>
  <c r="E52" i="19"/>
  <c r="D52" i="19"/>
  <c r="L51" i="19"/>
  <c r="K51" i="19"/>
  <c r="J51" i="19"/>
  <c r="I51" i="19"/>
  <c r="H51" i="19"/>
  <c r="G51" i="19"/>
  <c r="F51" i="19"/>
  <c r="E51" i="19"/>
  <c r="D51" i="19"/>
  <c r="L50" i="19"/>
  <c r="K50" i="19"/>
  <c r="J50" i="19"/>
  <c r="I50" i="19"/>
  <c r="H50" i="19"/>
  <c r="G50" i="19"/>
  <c r="F50" i="19"/>
  <c r="E50" i="19"/>
  <c r="D50" i="19"/>
  <c r="L49" i="19"/>
  <c r="K49" i="19"/>
  <c r="J49" i="19"/>
  <c r="I49" i="19"/>
  <c r="H49" i="19"/>
  <c r="G49" i="19"/>
  <c r="F49" i="19"/>
  <c r="E49" i="19"/>
  <c r="D49" i="19"/>
  <c r="L48" i="19"/>
  <c r="K48" i="19"/>
  <c r="J48" i="19"/>
  <c r="I48" i="19"/>
  <c r="H48" i="19"/>
  <c r="G48" i="19"/>
  <c r="F48" i="19"/>
  <c r="E48" i="19"/>
  <c r="D48" i="19"/>
  <c r="L47" i="19"/>
  <c r="K47" i="19"/>
  <c r="J47" i="19"/>
  <c r="I47" i="19"/>
  <c r="H47" i="19"/>
  <c r="G47" i="19"/>
  <c r="F47" i="19"/>
  <c r="E47" i="19"/>
  <c r="D47" i="19"/>
  <c r="L46" i="19"/>
  <c r="K46" i="19"/>
  <c r="J46" i="19"/>
  <c r="I46" i="19"/>
  <c r="H46" i="19"/>
  <c r="G46" i="19"/>
  <c r="F46" i="19"/>
  <c r="E46" i="19"/>
  <c r="D46" i="19"/>
  <c r="L45" i="19"/>
  <c r="K45" i="19"/>
  <c r="J45" i="19"/>
  <c r="I45" i="19"/>
  <c r="H45" i="19"/>
  <c r="G45" i="19"/>
  <c r="F45" i="19"/>
  <c r="E45" i="19"/>
  <c r="D45" i="19"/>
  <c r="L44" i="19"/>
  <c r="K44" i="19"/>
  <c r="J44" i="19"/>
  <c r="I44" i="19"/>
  <c r="H44" i="19"/>
  <c r="G44" i="19"/>
  <c r="F44" i="19"/>
  <c r="E44" i="19"/>
  <c r="D44" i="19"/>
  <c r="L43" i="19"/>
  <c r="K43" i="19"/>
  <c r="J43" i="19"/>
  <c r="I43" i="19"/>
  <c r="H43" i="19"/>
  <c r="G43" i="19"/>
  <c r="F43" i="19"/>
  <c r="E43" i="19"/>
  <c r="D43" i="19"/>
  <c r="L42" i="19"/>
  <c r="K42" i="19"/>
  <c r="J42" i="19"/>
  <c r="I42" i="19"/>
  <c r="H42" i="19"/>
  <c r="G42" i="19"/>
  <c r="F42" i="19"/>
  <c r="E42" i="19"/>
  <c r="D42" i="19"/>
  <c r="L41" i="19"/>
  <c r="K41" i="19"/>
  <c r="J41" i="19"/>
  <c r="I41" i="19"/>
  <c r="H41" i="19"/>
  <c r="G41" i="19"/>
  <c r="F41" i="19"/>
  <c r="E41" i="19"/>
  <c r="D41" i="19"/>
  <c r="L40" i="19"/>
  <c r="K40" i="19"/>
  <c r="J40" i="19"/>
  <c r="I40" i="19"/>
  <c r="H40" i="19"/>
  <c r="G40" i="19"/>
  <c r="F40" i="19"/>
  <c r="E40" i="19"/>
  <c r="D40" i="19"/>
  <c r="L39" i="19"/>
  <c r="K39" i="19"/>
  <c r="J39" i="19"/>
  <c r="I39" i="19"/>
  <c r="H39" i="19"/>
  <c r="G39" i="19"/>
  <c r="F39" i="19"/>
  <c r="E39" i="19"/>
  <c r="D39" i="19"/>
  <c r="L38" i="19"/>
  <c r="K38" i="19"/>
  <c r="J38" i="19"/>
  <c r="I38" i="19"/>
  <c r="H38" i="19"/>
  <c r="G38" i="19"/>
  <c r="F38" i="19"/>
  <c r="E38" i="19"/>
  <c r="D38" i="19"/>
  <c r="L37" i="19"/>
  <c r="K37" i="19"/>
  <c r="J37" i="19"/>
  <c r="I37" i="19"/>
  <c r="H37" i="19"/>
  <c r="G37" i="19"/>
  <c r="F37" i="19"/>
  <c r="E37" i="19"/>
  <c r="D37" i="19"/>
  <c r="L36" i="19"/>
  <c r="K36" i="19"/>
  <c r="J36" i="19"/>
  <c r="I36" i="19"/>
  <c r="H36" i="19"/>
  <c r="G36" i="19"/>
  <c r="F36" i="19"/>
  <c r="E36" i="19"/>
  <c r="D36" i="19"/>
  <c r="L35" i="19"/>
  <c r="K35" i="19"/>
  <c r="J35" i="19"/>
  <c r="I35" i="19"/>
  <c r="H35" i="19"/>
  <c r="G35" i="19"/>
  <c r="F35" i="19"/>
  <c r="E35" i="19"/>
  <c r="D35" i="19"/>
  <c r="L34" i="19"/>
  <c r="K34" i="19"/>
  <c r="J34" i="19"/>
  <c r="I34" i="19"/>
  <c r="H34" i="19"/>
  <c r="G34" i="19"/>
  <c r="F34" i="19"/>
  <c r="E34" i="19"/>
  <c r="D34" i="19"/>
  <c r="L33" i="19"/>
  <c r="K33" i="19"/>
  <c r="J33" i="19"/>
  <c r="I33" i="19"/>
  <c r="H33" i="19"/>
  <c r="G33" i="19"/>
  <c r="F33" i="19"/>
  <c r="E33" i="19"/>
  <c r="D33" i="19"/>
  <c r="L32" i="19"/>
  <c r="K32" i="19"/>
  <c r="J32" i="19"/>
  <c r="I32" i="19"/>
  <c r="H32" i="19"/>
  <c r="G32" i="19"/>
  <c r="F32" i="19"/>
  <c r="E32" i="19"/>
  <c r="D32" i="19"/>
  <c r="L31" i="19"/>
  <c r="K31" i="19"/>
  <c r="J31" i="19"/>
  <c r="I31" i="19"/>
  <c r="H31" i="19"/>
  <c r="G31" i="19"/>
  <c r="F31" i="19"/>
  <c r="E31" i="19"/>
  <c r="D31" i="19"/>
  <c r="L30" i="19"/>
  <c r="K30" i="19"/>
  <c r="J30" i="19"/>
  <c r="I30" i="19"/>
  <c r="H30" i="19"/>
  <c r="G30" i="19"/>
  <c r="F30" i="19"/>
  <c r="E30" i="19"/>
  <c r="D30" i="19"/>
  <c r="L29" i="19"/>
  <c r="K29" i="19"/>
  <c r="J29" i="19"/>
  <c r="I29" i="19"/>
  <c r="H29" i="19"/>
  <c r="G29" i="19"/>
  <c r="F29" i="19"/>
  <c r="E29" i="19"/>
  <c r="D29" i="19"/>
  <c r="L28" i="19"/>
  <c r="K28" i="19"/>
  <c r="J28" i="19"/>
  <c r="I28" i="19"/>
  <c r="H28" i="19"/>
  <c r="G28" i="19"/>
  <c r="F28" i="19"/>
  <c r="E28" i="19"/>
  <c r="D28" i="19"/>
  <c r="L27" i="19"/>
  <c r="K27" i="19"/>
  <c r="J27" i="19"/>
  <c r="I27" i="19"/>
  <c r="H27" i="19"/>
  <c r="G27" i="19"/>
  <c r="F27" i="19"/>
  <c r="E27" i="19"/>
  <c r="D27" i="19"/>
  <c r="L26" i="19"/>
  <c r="K26" i="19"/>
  <c r="J26" i="19"/>
  <c r="I26" i="19"/>
  <c r="H26" i="19"/>
  <c r="G26" i="19"/>
  <c r="F26" i="19"/>
  <c r="E26" i="19"/>
  <c r="D26" i="19"/>
  <c r="L25" i="19"/>
  <c r="K25" i="19"/>
  <c r="J25" i="19"/>
  <c r="I25" i="19"/>
  <c r="H25" i="19"/>
  <c r="G25" i="19"/>
  <c r="F25" i="19"/>
  <c r="E25" i="19"/>
  <c r="D25" i="19"/>
  <c r="L24" i="19"/>
  <c r="K24" i="19"/>
  <c r="J24" i="19"/>
  <c r="I24" i="19"/>
  <c r="H24" i="19"/>
  <c r="G24" i="19"/>
  <c r="F24" i="19"/>
  <c r="E24" i="19"/>
  <c r="D24" i="19"/>
  <c r="L23" i="19"/>
  <c r="K23" i="19"/>
  <c r="J23" i="19"/>
  <c r="I23" i="19"/>
  <c r="H23" i="19"/>
  <c r="G23" i="19"/>
  <c r="F23" i="19"/>
  <c r="E23" i="19"/>
  <c r="D23" i="19"/>
  <c r="L22" i="19"/>
  <c r="K22" i="19"/>
  <c r="J22" i="19"/>
  <c r="I22" i="19"/>
  <c r="H22" i="19"/>
  <c r="G22" i="19"/>
  <c r="F22" i="19"/>
  <c r="E22" i="19"/>
  <c r="D22" i="19"/>
  <c r="L21" i="19"/>
  <c r="K21" i="19"/>
  <c r="J21" i="19"/>
  <c r="I21" i="19"/>
  <c r="H21" i="19"/>
  <c r="G21" i="19"/>
  <c r="F21" i="19"/>
  <c r="E21" i="19"/>
  <c r="D21" i="19"/>
  <c r="L20" i="19"/>
  <c r="K20" i="19"/>
  <c r="J20" i="19"/>
  <c r="I20" i="19"/>
  <c r="H20" i="19"/>
  <c r="G20" i="19"/>
  <c r="F20" i="19"/>
  <c r="D20" i="19"/>
  <c r="L19" i="19"/>
  <c r="K19" i="19"/>
  <c r="J19" i="19"/>
  <c r="I19" i="19"/>
  <c r="H19" i="19"/>
  <c r="G19" i="19"/>
  <c r="F19" i="19"/>
  <c r="E19" i="19"/>
  <c r="D19" i="19"/>
  <c r="L18" i="19"/>
  <c r="K18" i="19"/>
  <c r="J18" i="19"/>
  <c r="I18" i="19"/>
  <c r="H18" i="19"/>
  <c r="G18" i="19"/>
  <c r="F18" i="19"/>
  <c r="E18" i="19"/>
  <c r="D18" i="19"/>
  <c r="L17" i="19"/>
  <c r="K17" i="19"/>
  <c r="J17" i="19"/>
  <c r="I17" i="19"/>
  <c r="H17" i="19"/>
  <c r="G17" i="19"/>
  <c r="F17" i="19"/>
  <c r="E17" i="19"/>
  <c r="D17" i="19"/>
  <c r="L16" i="19"/>
  <c r="K16" i="19"/>
  <c r="J16" i="19"/>
  <c r="I16" i="19"/>
  <c r="H16" i="19"/>
  <c r="G16" i="19"/>
  <c r="F16" i="19"/>
  <c r="E16" i="19"/>
  <c r="D16" i="19"/>
  <c r="L15" i="19"/>
  <c r="K15" i="19"/>
  <c r="J15" i="19"/>
  <c r="I15" i="19"/>
  <c r="H15" i="19"/>
  <c r="G15" i="19"/>
  <c r="F15" i="19"/>
  <c r="E15" i="19"/>
  <c r="D15" i="19"/>
  <c r="L14" i="19"/>
  <c r="K14" i="19"/>
  <c r="J14" i="19"/>
  <c r="I14" i="19"/>
  <c r="H14" i="19"/>
  <c r="G14" i="19"/>
  <c r="F14" i="19"/>
  <c r="E14" i="19"/>
  <c r="D14" i="19"/>
  <c r="L13" i="19"/>
  <c r="K13" i="19"/>
  <c r="J13" i="19"/>
  <c r="I13" i="19"/>
  <c r="H13" i="19"/>
  <c r="G13" i="19"/>
  <c r="F13" i="19"/>
  <c r="E13" i="19"/>
  <c r="D13" i="19"/>
  <c r="L12" i="19"/>
  <c r="K12" i="19"/>
  <c r="J12" i="19"/>
  <c r="I12" i="19"/>
  <c r="H12" i="19"/>
  <c r="G12" i="19"/>
  <c r="F12" i="19"/>
  <c r="E12" i="19"/>
  <c r="D12" i="19"/>
  <c r="L11" i="19"/>
  <c r="K11" i="19"/>
  <c r="J11" i="19"/>
  <c r="I11" i="19"/>
  <c r="H11" i="19"/>
  <c r="G11" i="19"/>
  <c r="F11" i="19"/>
  <c r="E11" i="19"/>
  <c r="D11" i="19"/>
  <c r="L10" i="19"/>
  <c r="K10" i="19"/>
  <c r="J10" i="19"/>
  <c r="I10" i="19"/>
  <c r="H10" i="19"/>
  <c r="G10" i="19"/>
  <c r="F10" i="19"/>
  <c r="E10" i="19"/>
  <c r="D10" i="19"/>
  <c r="L9" i="19"/>
  <c r="K9" i="19"/>
  <c r="J9" i="19"/>
  <c r="I9" i="19"/>
  <c r="H9" i="19"/>
  <c r="G9" i="19"/>
  <c r="F9" i="19"/>
  <c r="E9" i="19"/>
  <c r="D9" i="19"/>
  <c r="L8" i="19"/>
  <c r="K8" i="19"/>
  <c r="J8" i="19"/>
  <c r="I8" i="19"/>
  <c r="H8" i="19"/>
  <c r="G8" i="19"/>
  <c r="F8" i="19"/>
  <c r="E8" i="19"/>
  <c r="D8" i="19"/>
  <c r="L7" i="19"/>
  <c r="K7" i="19"/>
  <c r="J7" i="19"/>
  <c r="I7" i="19"/>
  <c r="H7" i="19"/>
  <c r="G7" i="19"/>
  <c r="F7" i="19"/>
  <c r="E7" i="19"/>
  <c r="D7" i="19"/>
  <c r="L6" i="19"/>
  <c r="K6" i="19"/>
  <c r="J6" i="19"/>
  <c r="I6" i="19"/>
  <c r="H6" i="19"/>
  <c r="G6" i="19"/>
  <c r="F6" i="19"/>
  <c r="E6" i="19"/>
  <c r="D6" i="19"/>
  <c r="L5" i="19"/>
  <c r="K5" i="19"/>
  <c r="J5" i="19"/>
  <c r="I5" i="19"/>
  <c r="H5" i="19"/>
  <c r="G5" i="19"/>
  <c r="F5" i="19"/>
  <c r="E5" i="19"/>
  <c r="D5" i="19"/>
  <c r="L4" i="19"/>
  <c r="K4" i="19"/>
  <c r="J4" i="19"/>
  <c r="I4" i="19"/>
  <c r="H4" i="19"/>
  <c r="G4" i="19"/>
  <c r="F4" i="19"/>
  <c r="E4" i="19"/>
  <c r="D4" i="19"/>
  <c r="L3" i="19"/>
  <c r="K3" i="19"/>
  <c r="J3" i="19"/>
  <c r="I3" i="19"/>
  <c r="H3" i="19"/>
  <c r="G3" i="19"/>
  <c r="F3" i="19"/>
  <c r="D3" i="19"/>
  <c r="M2" i="19"/>
  <c r="L2" i="19"/>
  <c r="K2" i="19"/>
  <c r="J2" i="19"/>
  <c r="I2" i="19"/>
  <c r="H2" i="19"/>
  <c r="G2" i="19"/>
  <c r="F2" i="19"/>
  <c r="D2" i="19"/>
  <c r="AW78" i="11"/>
  <c r="AW77" i="11"/>
  <c r="AW76" i="11"/>
  <c r="AW75" i="11"/>
  <c r="AW74" i="11"/>
  <c r="AW73" i="11"/>
  <c r="AW72" i="11"/>
  <c r="AW71" i="11"/>
  <c r="AW70" i="11"/>
  <c r="AW69" i="11"/>
  <c r="AW68" i="11"/>
  <c r="AW67" i="11"/>
  <c r="AW66" i="11"/>
  <c r="AW65" i="11"/>
  <c r="AW64" i="11"/>
  <c r="AW63" i="11"/>
  <c r="AW62" i="11"/>
  <c r="AW61" i="11"/>
  <c r="AW60" i="11"/>
  <c r="AW59" i="11"/>
  <c r="AW58" i="11"/>
  <c r="AW57" i="11"/>
  <c r="AW56" i="11"/>
  <c r="AW55" i="11"/>
  <c r="AW54" i="11"/>
  <c r="AW53" i="11"/>
  <c r="AW52" i="11"/>
  <c r="AW51" i="11"/>
  <c r="AW50" i="11"/>
  <c r="AW49" i="11"/>
  <c r="AW48" i="11"/>
  <c r="AW47" i="11"/>
  <c r="AW46" i="11"/>
  <c r="AW45" i="11"/>
  <c r="AW44" i="11"/>
  <c r="AW43" i="11"/>
  <c r="AW42" i="11"/>
  <c r="AW41" i="11"/>
  <c r="AW40" i="11"/>
  <c r="AW39" i="11"/>
  <c r="AW38" i="11"/>
  <c r="AW37" i="11"/>
  <c r="AW36" i="11"/>
  <c r="AW35" i="11"/>
  <c r="AW34" i="11"/>
  <c r="AW33" i="11"/>
  <c r="AW32" i="11"/>
  <c r="AW31" i="11"/>
  <c r="AW30" i="11"/>
  <c r="AW29" i="11"/>
  <c r="AW28" i="11"/>
  <c r="AW27" i="11"/>
  <c r="AW26" i="11"/>
  <c r="AW25" i="11"/>
  <c r="AW24" i="11"/>
  <c r="AW23" i="11"/>
  <c r="AW22" i="11"/>
  <c r="AW21" i="11"/>
  <c r="AW20" i="11"/>
  <c r="AW19" i="11"/>
  <c r="AW18" i="11"/>
  <c r="AW17" i="11"/>
  <c r="AW16" i="11"/>
  <c r="AW15" i="11"/>
  <c r="AW14" i="11"/>
  <c r="AW13" i="11"/>
  <c r="AW12" i="11"/>
  <c r="AW11" i="11"/>
  <c r="AW10" i="11"/>
  <c r="AW9" i="11"/>
  <c r="AW8" i="11"/>
  <c r="AW7" i="11"/>
  <c r="AW6" i="11"/>
  <c r="AW5" i="11"/>
  <c r="AW4" i="11"/>
  <c r="AW3" i="11"/>
  <c r="AW2" i="11"/>
  <c r="AN158" i="4"/>
  <c r="AM158" i="4"/>
  <c r="AL158" i="4"/>
  <c r="AK158" i="4"/>
  <c r="Z158" i="4"/>
  <c r="G158" i="4" s="1"/>
  <c r="Y158" i="4"/>
  <c r="X158" i="4"/>
  <c r="E158" i="4" s="1"/>
  <c r="W158" i="4"/>
  <c r="D158" i="4" s="1"/>
  <c r="V158" i="4"/>
  <c r="C158" i="4" s="1"/>
  <c r="U158" i="4"/>
  <c r="F158" i="4"/>
  <c r="B158" i="4"/>
  <c r="AN157" i="4"/>
  <c r="AM157" i="4"/>
  <c r="AL157" i="4"/>
  <c r="AK157" i="4"/>
  <c r="Z157" i="4"/>
  <c r="G157" i="4" s="1"/>
  <c r="Y157" i="4"/>
  <c r="F157" i="4" s="1"/>
  <c r="X157" i="4"/>
  <c r="E157" i="4" s="1"/>
  <c r="W157" i="4"/>
  <c r="D157" i="4" s="1"/>
  <c r="V157" i="4"/>
  <c r="U157" i="4"/>
  <c r="C157" i="4"/>
  <c r="B157" i="4"/>
  <c r="AN156" i="4"/>
  <c r="AM156" i="4"/>
  <c r="AL156" i="4"/>
  <c r="AK156" i="4"/>
  <c r="Z156" i="4"/>
  <c r="Y156" i="4"/>
  <c r="X156" i="4"/>
  <c r="E156" i="4" s="1"/>
  <c r="W156" i="4"/>
  <c r="D156" i="4" s="1"/>
  <c r="V156" i="4"/>
  <c r="C156" i="4" s="1"/>
  <c r="U156" i="4"/>
  <c r="B156" i="4" s="1"/>
  <c r="G156" i="4"/>
  <c r="F156" i="4"/>
  <c r="AN155" i="4"/>
  <c r="AM155" i="4"/>
  <c r="AL155" i="4"/>
  <c r="AK155" i="4"/>
  <c r="Z155" i="4"/>
  <c r="G155" i="4" s="1"/>
  <c r="Y155" i="4"/>
  <c r="X155" i="4"/>
  <c r="E155" i="4" s="1"/>
  <c r="W155" i="4"/>
  <c r="D155" i="4" s="1"/>
  <c r="V155" i="4"/>
  <c r="U155" i="4"/>
  <c r="F155" i="4"/>
  <c r="C155" i="4"/>
  <c r="B155" i="4"/>
  <c r="AN154" i="4"/>
  <c r="AM154" i="4"/>
  <c r="AL154" i="4"/>
  <c r="AK154" i="4"/>
  <c r="Z154" i="4"/>
  <c r="G154" i="4" s="1"/>
  <c r="Y154" i="4"/>
  <c r="X154" i="4"/>
  <c r="E154" i="4" s="1"/>
  <c r="W154" i="4"/>
  <c r="D154" i="4" s="1"/>
  <c r="V154" i="4"/>
  <c r="C154" i="4" s="1"/>
  <c r="U154" i="4"/>
  <c r="F154" i="4"/>
  <c r="B154" i="4"/>
  <c r="AN153" i="4"/>
  <c r="AM153" i="4"/>
  <c r="AL153" i="4"/>
  <c r="AK153" i="4"/>
  <c r="Z153" i="4"/>
  <c r="Y153" i="4"/>
  <c r="X153" i="4"/>
  <c r="E153" i="4" s="1"/>
  <c r="W153" i="4"/>
  <c r="D153" i="4" s="1"/>
  <c r="V153" i="4"/>
  <c r="U153" i="4"/>
  <c r="G153" i="4"/>
  <c r="F153" i="4"/>
  <c r="C153" i="4"/>
  <c r="B153" i="4"/>
  <c r="AN152" i="4"/>
  <c r="AM152" i="4"/>
  <c r="AL152" i="4"/>
  <c r="AK152" i="4"/>
  <c r="Z152" i="4"/>
  <c r="Y152" i="4"/>
  <c r="F152" i="4" s="1"/>
  <c r="X152" i="4"/>
  <c r="E152" i="4" s="1"/>
  <c r="W152" i="4"/>
  <c r="D152" i="4" s="1"/>
  <c r="V152" i="4"/>
  <c r="U152" i="4"/>
  <c r="B152" i="4" s="1"/>
  <c r="G152" i="4"/>
  <c r="C152" i="4"/>
  <c r="AN151" i="4"/>
  <c r="AM151" i="4"/>
  <c r="AL151" i="4"/>
  <c r="AK151" i="4"/>
  <c r="Z151" i="4"/>
  <c r="G151" i="4" s="1"/>
  <c r="Y151" i="4"/>
  <c r="F151" i="4" s="1"/>
  <c r="X151" i="4"/>
  <c r="E151" i="4" s="1"/>
  <c r="W151" i="4"/>
  <c r="V151" i="4"/>
  <c r="U151" i="4"/>
  <c r="B151" i="4" s="1"/>
  <c r="D151" i="4"/>
  <c r="C151" i="4"/>
  <c r="AN150" i="4"/>
  <c r="AM150" i="4"/>
  <c r="AL150" i="4"/>
  <c r="AK150" i="4"/>
  <c r="Z150" i="4"/>
  <c r="Y150" i="4"/>
  <c r="F150" i="4" s="1"/>
  <c r="X150" i="4"/>
  <c r="E150" i="4" s="1"/>
  <c r="W150" i="4"/>
  <c r="V150" i="4"/>
  <c r="C150" i="4" s="1"/>
  <c r="U150" i="4"/>
  <c r="B150" i="4" s="1"/>
  <c r="G150" i="4"/>
  <c r="D150" i="4"/>
  <c r="AN149" i="4"/>
  <c r="AM149" i="4"/>
  <c r="AL149" i="4"/>
  <c r="AK149" i="4"/>
  <c r="Z149" i="4"/>
  <c r="G149" i="4" s="1"/>
  <c r="Y149" i="4"/>
  <c r="F149" i="4" s="1"/>
  <c r="X149" i="4"/>
  <c r="E149" i="4" s="1"/>
  <c r="W149" i="4"/>
  <c r="V149" i="4"/>
  <c r="U149" i="4"/>
  <c r="B149" i="4" s="1"/>
  <c r="D149" i="4"/>
  <c r="C149" i="4"/>
  <c r="AN148" i="4"/>
  <c r="AM148" i="4"/>
  <c r="AL148" i="4"/>
  <c r="AK148" i="4"/>
  <c r="Z148" i="4"/>
  <c r="Y148" i="4"/>
  <c r="F148" i="4" s="1"/>
  <c r="X148" i="4"/>
  <c r="W148" i="4"/>
  <c r="D148" i="4" s="1"/>
  <c r="V148" i="4"/>
  <c r="U148" i="4"/>
  <c r="B148" i="4" s="1"/>
  <c r="G148" i="4"/>
  <c r="E148" i="4"/>
  <c r="C148" i="4"/>
  <c r="AN147" i="4"/>
  <c r="AM147" i="4"/>
  <c r="AL147" i="4"/>
  <c r="AK147" i="4"/>
  <c r="Z147" i="4"/>
  <c r="G147" i="4" s="1"/>
  <c r="Y147" i="4"/>
  <c r="F147" i="4" s="1"/>
  <c r="X147" i="4"/>
  <c r="W147" i="4"/>
  <c r="V147" i="4"/>
  <c r="U147" i="4"/>
  <c r="B147" i="4" s="1"/>
  <c r="E147" i="4"/>
  <c r="D147" i="4"/>
  <c r="C147" i="4"/>
  <c r="AN146" i="4"/>
  <c r="AM146" i="4"/>
  <c r="AL146" i="4"/>
  <c r="AK146" i="4"/>
  <c r="Z146" i="4"/>
  <c r="G146" i="4" s="1"/>
  <c r="Y146" i="4"/>
  <c r="F146" i="4" s="1"/>
  <c r="X146" i="4"/>
  <c r="E146" i="4" s="1"/>
  <c r="W146" i="4"/>
  <c r="V146" i="4"/>
  <c r="C146" i="4" s="1"/>
  <c r="U146" i="4"/>
  <c r="B146" i="4" s="1"/>
  <c r="D146" i="4"/>
  <c r="AN145" i="4"/>
  <c r="AM145" i="4"/>
  <c r="AL145" i="4"/>
  <c r="AK145" i="4"/>
  <c r="Z145" i="4"/>
  <c r="G145" i="4" s="1"/>
  <c r="Y145" i="4"/>
  <c r="X145" i="4"/>
  <c r="E145" i="4" s="1"/>
  <c r="W145" i="4"/>
  <c r="D145" i="4" s="1"/>
  <c r="V145" i="4"/>
  <c r="U145" i="4"/>
  <c r="B145" i="4" s="1"/>
  <c r="F145" i="4"/>
  <c r="C145" i="4"/>
  <c r="AN144" i="4"/>
  <c r="AM144" i="4"/>
  <c r="AL144" i="4"/>
  <c r="AK144" i="4"/>
  <c r="Z144" i="4"/>
  <c r="G144" i="4" s="1"/>
  <c r="Y144" i="4"/>
  <c r="X144" i="4"/>
  <c r="E144" i="4" s="1"/>
  <c r="W144" i="4"/>
  <c r="D144" i="4" s="1"/>
  <c r="V144" i="4"/>
  <c r="C144" i="4" s="1"/>
  <c r="U144" i="4"/>
  <c r="F144" i="4"/>
  <c r="B144" i="4"/>
  <c r="AN143" i="4"/>
  <c r="AM143" i="4"/>
  <c r="AL143" i="4"/>
  <c r="AK143" i="4"/>
  <c r="Z143" i="4"/>
  <c r="Y143" i="4"/>
  <c r="X143" i="4"/>
  <c r="E143" i="4" s="1"/>
  <c r="W143" i="4"/>
  <c r="D143" i="4" s="1"/>
  <c r="V143" i="4"/>
  <c r="U143" i="4"/>
  <c r="B143" i="4" s="1"/>
  <c r="G143" i="4"/>
  <c r="F143" i="4"/>
  <c r="C143" i="4"/>
  <c r="AN142" i="4"/>
  <c r="AM142" i="4"/>
  <c r="AL142" i="4"/>
  <c r="AK142" i="4"/>
  <c r="Z142" i="4"/>
  <c r="G142" i="4" s="1"/>
  <c r="Y142" i="4"/>
  <c r="F142" i="4" s="1"/>
  <c r="X142" i="4"/>
  <c r="E142" i="4" s="1"/>
  <c r="W142" i="4"/>
  <c r="D142" i="4" s="1"/>
  <c r="V142" i="4"/>
  <c r="C142" i="4" s="1"/>
  <c r="U142" i="4"/>
  <c r="B142" i="4" s="1"/>
  <c r="AN141" i="4"/>
  <c r="AM141" i="4"/>
  <c r="AL141" i="4"/>
  <c r="AK141" i="4"/>
  <c r="Z141" i="4"/>
  <c r="G141" i="4" s="1"/>
  <c r="Y141" i="4"/>
  <c r="X141" i="4"/>
  <c r="E141" i="4" s="1"/>
  <c r="W141" i="4"/>
  <c r="D141" i="4" s="1"/>
  <c r="V141" i="4"/>
  <c r="U141" i="4"/>
  <c r="F141" i="4"/>
  <c r="C141" i="4"/>
  <c r="B141" i="4"/>
  <c r="AN140" i="4"/>
  <c r="AM140" i="4"/>
  <c r="AL140" i="4"/>
  <c r="AK140" i="4"/>
  <c r="Z140" i="4"/>
  <c r="G140" i="4" s="1"/>
  <c r="Y140" i="4"/>
  <c r="X140" i="4"/>
  <c r="E140" i="4" s="1"/>
  <c r="W140" i="4"/>
  <c r="D140" i="4" s="1"/>
  <c r="V140" i="4"/>
  <c r="C140" i="4" s="1"/>
  <c r="U140" i="4"/>
  <c r="F140" i="4"/>
  <c r="B140" i="4"/>
  <c r="AN139" i="4"/>
  <c r="AM139" i="4"/>
  <c r="AL139" i="4"/>
  <c r="AK139" i="4"/>
  <c r="Z139" i="4"/>
  <c r="Y139" i="4"/>
  <c r="F139" i="4" s="1"/>
  <c r="X139" i="4"/>
  <c r="E139" i="4" s="1"/>
  <c r="W139" i="4"/>
  <c r="D139" i="4" s="1"/>
  <c r="V139" i="4"/>
  <c r="U139" i="4"/>
  <c r="B139" i="4" s="1"/>
  <c r="G139" i="4"/>
  <c r="C139" i="4"/>
  <c r="AN138" i="4"/>
  <c r="AM138" i="4"/>
  <c r="AL138" i="4"/>
  <c r="AK138" i="4"/>
  <c r="Z138" i="4"/>
  <c r="Y138" i="4"/>
  <c r="X138" i="4"/>
  <c r="E138" i="4" s="1"/>
  <c r="W138" i="4"/>
  <c r="D138" i="4" s="1"/>
  <c r="V138" i="4"/>
  <c r="C138" i="4" s="1"/>
  <c r="U138" i="4"/>
  <c r="B138" i="4" s="1"/>
  <c r="G138" i="4"/>
  <c r="F138" i="4"/>
  <c r="Z137" i="4"/>
  <c r="G137" i="4" s="1"/>
  <c r="Y137" i="4"/>
  <c r="X137" i="4"/>
  <c r="E137" i="4" s="1"/>
  <c r="W137" i="4"/>
  <c r="D137" i="4" s="1"/>
  <c r="V137" i="4"/>
  <c r="U137" i="4"/>
  <c r="F137" i="4"/>
  <c r="C137" i="4"/>
  <c r="B137" i="4"/>
  <c r="Z136" i="4"/>
  <c r="G136" i="4" s="1"/>
  <c r="Y136" i="4"/>
  <c r="X136" i="4"/>
  <c r="E136" i="4" s="1"/>
  <c r="W136" i="4"/>
  <c r="D136" i="4" s="1"/>
  <c r="V136" i="4"/>
  <c r="C136" i="4" s="1"/>
  <c r="U136" i="4"/>
  <c r="F136" i="4"/>
  <c r="B136" i="4"/>
  <c r="AN135" i="4"/>
  <c r="AM135" i="4"/>
  <c r="AL135" i="4"/>
  <c r="AK135" i="4"/>
  <c r="Z135" i="4"/>
  <c r="Y135" i="4"/>
  <c r="X135" i="4"/>
  <c r="E135" i="4" s="1"/>
  <c r="W135" i="4"/>
  <c r="D135" i="4" s="1"/>
  <c r="V135" i="4"/>
  <c r="U135" i="4"/>
  <c r="G135" i="4"/>
  <c r="F135" i="4"/>
  <c r="C135" i="4"/>
  <c r="B135" i="4"/>
  <c r="AN134" i="4"/>
  <c r="AM134" i="4"/>
  <c r="AL134" i="4"/>
  <c r="AK134" i="4"/>
  <c r="Z134" i="4"/>
  <c r="Y134" i="4"/>
  <c r="F134" i="4" s="1"/>
  <c r="X134" i="4"/>
  <c r="E134" i="4" s="1"/>
  <c r="W134" i="4"/>
  <c r="D134" i="4" s="1"/>
  <c r="V134" i="4"/>
  <c r="C134" i="4" s="1"/>
  <c r="U134" i="4"/>
  <c r="B134" i="4" s="1"/>
  <c r="G134" i="4"/>
  <c r="AN133" i="4"/>
  <c r="AM133" i="4"/>
  <c r="AL133" i="4"/>
  <c r="AK133" i="4"/>
  <c r="Z133" i="4"/>
  <c r="G133" i="4" s="1"/>
  <c r="Y133" i="4"/>
  <c r="X133" i="4"/>
  <c r="E133" i="4" s="1"/>
  <c r="W133" i="4"/>
  <c r="D133" i="4" s="1"/>
  <c r="V133" i="4"/>
  <c r="C133" i="4" s="1"/>
  <c r="U133" i="4"/>
  <c r="F133" i="4"/>
  <c r="B133" i="4"/>
  <c r="AN132" i="4"/>
  <c r="AM132" i="4"/>
  <c r="AL132" i="4"/>
  <c r="AK132" i="4"/>
  <c r="Z132" i="4"/>
  <c r="G132" i="4" s="1"/>
  <c r="Y132" i="4"/>
  <c r="X132" i="4"/>
  <c r="E132" i="4" s="1"/>
  <c r="W132" i="4"/>
  <c r="D132" i="4" s="1"/>
  <c r="V132" i="4"/>
  <c r="C132" i="4" s="1"/>
  <c r="U132" i="4"/>
  <c r="F132" i="4"/>
  <c r="B132" i="4"/>
  <c r="AN131" i="4"/>
  <c r="AM131" i="4"/>
  <c r="AL131" i="4"/>
  <c r="AK131" i="4"/>
  <c r="Z131" i="4"/>
  <c r="Y131" i="4"/>
  <c r="F131" i="4" s="1"/>
  <c r="X131" i="4"/>
  <c r="E131" i="4" s="1"/>
  <c r="W131" i="4"/>
  <c r="D131" i="4" s="1"/>
  <c r="V131" i="4"/>
  <c r="C131" i="4" s="1"/>
  <c r="U131" i="4"/>
  <c r="G131" i="4"/>
  <c r="B131" i="4"/>
  <c r="AN130" i="4"/>
  <c r="AM130" i="4"/>
  <c r="AL130" i="4"/>
  <c r="AK130" i="4"/>
  <c r="Z130" i="4"/>
  <c r="Y130" i="4"/>
  <c r="X130" i="4"/>
  <c r="E130" i="4" s="1"/>
  <c r="W130" i="4"/>
  <c r="D130" i="4" s="1"/>
  <c r="V130" i="4"/>
  <c r="C130" i="4" s="1"/>
  <c r="U130" i="4"/>
  <c r="B130" i="4" s="1"/>
  <c r="G130" i="4"/>
  <c r="F130" i="4"/>
  <c r="AN129" i="4"/>
  <c r="AM129" i="4"/>
  <c r="AL129" i="4"/>
  <c r="AK129" i="4"/>
  <c r="Z129" i="4"/>
  <c r="G129" i="4" s="1"/>
  <c r="Y129" i="4"/>
  <c r="X129" i="4"/>
  <c r="E129" i="4" s="1"/>
  <c r="W129" i="4"/>
  <c r="D129" i="4" s="1"/>
  <c r="V129" i="4"/>
  <c r="C129" i="4" s="1"/>
  <c r="U129" i="4"/>
  <c r="F129" i="4"/>
  <c r="B129" i="4"/>
  <c r="AN128" i="4"/>
  <c r="AM128" i="4"/>
  <c r="AL128" i="4"/>
  <c r="AK128" i="4"/>
  <c r="Z128" i="4"/>
  <c r="G128" i="4" s="1"/>
  <c r="Y128" i="4"/>
  <c r="X128" i="4"/>
  <c r="E128" i="4" s="1"/>
  <c r="W128" i="4"/>
  <c r="D128" i="4" s="1"/>
  <c r="V128" i="4"/>
  <c r="C128" i="4" s="1"/>
  <c r="U128" i="4"/>
  <c r="F128" i="4"/>
  <c r="B128" i="4"/>
  <c r="AN127" i="4"/>
  <c r="AM127" i="4"/>
  <c r="AL127" i="4"/>
  <c r="AK127" i="4"/>
  <c r="Z127" i="4"/>
  <c r="Y127" i="4"/>
  <c r="X127" i="4"/>
  <c r="E127" i="4" s="1"/>
  <c r="W127" i="4"/>
  <c r="D127" i="4" s="1"/>
  <c r="V127" i="4"/>
  <c r="U127" i="4"/>
  <c r="G127" i="4"/>
  <c r="F127" i="4"/>
  <c r="C127" i="4"/>
  <c r="B127" i="4"/>
  <c r="AN126" i="4"/>
  <c r="AM126" i="4"/>
  <c r="AL126" i="4"/>
  <c r="AK126" i="4"/>
  <c r="Z126" i="4"/>
  <c r="Y126" i="4"/>
  <c r="F126" i="4" s="1"/>
  <c r="X126" i="4"/>
  <c r="E126" i="4" s="1"/>
  <c r="W126" i="4"/>
  <c r="D126" i="4" s="1"/>
  <c r="V126" i="4"/>
  <c r="C126" i="4" s="1"/>
  <c r="U126" i="4"/>
  <c r="B126" i="4" s="1"/>
  <c r="G126" i="4"/>
  <c r="AN125" i="4"/>
  <c r="AM125" i="4"/>
  <c r="AL125" i="4"/>
  <c r="AK125" i="4"/>
  <c r="Z125" i="4"/>
  <c r="G125" i="4" s="1"/>
  <c r="Y125" i="4"/>
  <c r="X125" i="4"/>
  <c r="E125" i="4" s="1"/>
  <c r="W125" i="4"/>
  <c r="D125" i="4" s="1"/>
  <c r="V125" i="4"/>
  <c r="C125" i="4" s="1"/>
  <c r="U125" i="4"/>
  <c r="F125" i="4"/>
  <c r="B125" i="4"/>
  <c r="AN124" i="4"/>
  <c r="AM124" i="4"/>
  <c r="AL124" i="4"/>
  <c r="AK124" i="4"/>
  <c r="Z124" i="4"/>
  <c r="G124" i="4" s="1"/>
  <c r="Y124" i="4"/>
  <c r="X124" i="4"/>
  <c r="E124" i="4" s="1"/>
  <c r="W124" i="4"/>
  <c r="D124" i="4" s="1"/>
  <c r="V124" i="4"/>
  <c r="C124" i="4" s="1"/>
  <c r="U124" i="4"/>
  <c r="F124" i="4"/>
  <c r="B124" i="4"/>
  <c r="AN123" i="4"/>
  <c r="AM123" i="4"/>
  <c r="AL123" i="4"/>
  <c r="AK123" i="4"/>
  <c r="Z123" i="4"/>
  <c r="Y123" i="4"/>
  <c r="F123" i="4" s="1"/>
  <c r="X123" i="4"/>
  <c r="E123" i="4" s="1"/>
  <c r="W123" i="4"/>
  <c r="D123" i="4" s="1"/>
  <c r="V123" i="4"/>
  <c r="C123" i="4" s="1"/>
  <c r="U123" i="4"/>
  <c r="G123" i="4"/>
  <c r="B123" i="4"/>
  <c r="AN122" i="4"/>
  <c r="AM122" i="4"/>
  <c r="AL122" i="4"/>
  <c r="AK122" i="4"/>
  <c r="Z122" i="4"/>
  <c r="Y122" i="4"/>
  <c r="X122" i="4"/>
  <c r="E122" i="4" s="1"/>
  <c r="W122" i="4"/>
  <c r="D122" i="4" s="1"/>
  <c r="V122" i="4"/>
  <c r="C122" i="4" s="1"/>
  <c r="U122" i="4"/>
  <c r="B122" i="4" s="1"/>
  <c r="G122" i="4"/>
  <c r="F122" i="4"/>
  <c r="AN121" i="4"/>
  <c r="AM121" i="4"/>
  <c r="AL121" i="4"/>
  <c r="AK121" i="4"/>
  <c r="Z121" i="4"/>
  <c r="G121" i="4" s="1"/>
  <c r="Y121" i="4"/>
  <c r="X121" i="4"/>
  <c r="E121" i="4" s="1"/>
  <c r="W121" i="4"/>
  <c r="D121" i="4" s="1"/>
  <c r="V121" i="4"/>
  <c r="C121" i="4" s="1"/>
  <c r="U121" i="4"/>
  <c r="F121" i="4"/>
  <c r="B121" i="4"/>
  <c r="AN120" i="4"/>
  <c r="AM120" i="4"/>
  <c r="AL120" i="4"/>
  <c r="AK120" i="4"/>
  <c r="Z120" i="4"/>
  <c r="G120" i="4" s="1"/>
  <c r="Y120" i="4"/>
  <c r="X120" i="4"/>
  <c r="E120" i="4" s="1"/>
  <c r="W120" i="4"/>
  <c r="D120" i="4" s="1"/>
  <c r="V120" i="4"/>
  <c r="C120" i="4" s="1"/>
  <c r="U120" i="4"/>
  <c r="F120" i="4"/>
  <c r="B120" i="4"/>
  <c r="AN119" i="4"/>
  <c r="AM119" i="4"/>
  <c r="AL119" i="4"/>
  <c r="AK119" i="4"/>
  <c r="Z119" i="4"/>
  <c r="Y119" i="4"/>
  <c r="X119" i="4"/>
  <c r="E119" i="4" s="1"/>
  <c r="W119" i="4"/>
  <c r="D119" i="4" s="1"/>
  <c r="V119" i="4"/>
  <c r="U119" i="4"/>
  <c r="G119" i="4"/>
  <c r="F119" i="4"/>
  <c r="C119" i="4"/>
  <c r="B119" i="4"/>
  <c r="AN118" i="4"/>
  <c r="AM118" i="4"/>
  <c r="AL118" i="4"/>
  <c r="AK118" i="4"/>
  <c r="Z118" i="4"/>
  <c r="Y118" i="4"/>
  <c r="F118" i="4" s="1"/>
  <c r="X118" i="4"/>
  <c r="E118" i="4" s="1"/>
  <c r="W118" i="4"/>
  <c r="D118" i="4" s="1"/>
  <c r="V118" i="4"/>
  <c r="C118" i="4" s="1"/>
  <c r="U118" i="4"/>
  <c r="B118" i="4" s="1"/>
  <c r="G118" i="4"/>
  <c r="AN117" i="4"/>
  <c r="AM117" i="4"/>
  <c r="AL117" i="4"/>
  <c r="AK117" i="4"/>
  <c r="Z117" i="4"/>
  <c r="G117" i="4" s="1"/>
  <c r="Y117" i="4"/>
  <c r="X117" i="4"/>
  <c r="E117" i="4" s="1"/>
  <c r="W117" i="4"/>
  <c r="D117" i="4" s="1"/>
  <c r="V117" i="4"/>
  <c r="C117" i="4" s="1"/>
  <c r="U117" i="4"/>
  <c r="F117" i="4"/>
  <c r="B117" i="4"/>
  <c r="AN116" i="4"/>
  <c r="AM116" i="4"/>
  <c r="AL116" i="4"/>
  <c r="AK116" i="4"/>
  <c r="Z116" i="4"/>
  <c r="G116" i="4" s="1"/>
  <c r="Y116" i="4"/>
  <c r="X116" i="4"/>
  <c r="E116" i="4" s="1"/>
  <c r="W116" i="4"/>
  <c r="D116" i="4" s="1"/>
  <c r="V116" i="4"/>
  <c r="C116" i="4" s="1"/>
  <c r="U116" i="4"/>
  <c r="F116" i="4"/>
  <c r="B116" i="4"/>
  <c r="AN115" i="4"/>
  <c r="AM115" i="4"/>
  <c r="AL115" i="4"/>
  <c r="AK115" i="4"/>
  <c r="Z115" i="4"/>
  <c r="Y115" i="4"/>
  <c r="F115" i="4" s="1"/>
  <c r="X115" i="4"/>
  <c r="E115" i="4" s="1"/>
  <c r="W115" i="4"/>
  <c r="D115" i="4" s="1"/>
  <c r="V115" i="4"/>
  <c r="C115" i="4" s="1"/>
  <c r="U115" i="4"/>
  <c r="G115" i="4"/>
  <c r="B115" i="4"/>
  <c r="AN114" i="4"/>
  <c r="AM114" i="4"/>
  <c r="AL114" i="4"/>
  <c r="AK114" i="4"/>
  <c r="Z114" i="4"/>
  <c r="Y114" i="4"/>
  <c r="X114" i="4"/>
  <c r="E114" i="4" s="1"/>
  <c r="W114" i="4"/>
  <c r="D114" i="4" s="1"/>
  <c r="V114" i="4"/>
  <c r="C114" i="4" s="1"/>
  <c r="U114" i="4"/>
  <c r="B114" i="4" s="1"/>
  <c r="G114" i="4"/>
  <c r="F114" i="4"/>
  <c r="AN113" i="4"/>
  <c r="AM113" i="4"/>
  <c r="AL113" i="4"/>
  <c r="AK113" i="4"/>
  <c r="Z113" i="4"/>
  <c r="G113" i="4" s="1"/>
  <c r="Y113" i="4"/>
  <c r="X113" i="4"/>
  <c r="E113" i="4" s="1"/>
  <c r="W113" i="4"/>
  <c r="D113" i="4" s="1"/>
  <c r="V113" i="4"/>
  <c r="C113" i="4" s="1"/>
  <c r="U113" i="4"/>
  <c r="F113" i="4"/>
  <c r="B113" i="4"/>
  <c r="AN112" i="4"/>
  <c r="AM112" i="4"/>
  <c r="AL112" i="4"/>
  <c r="AK112" i="4"/>
  <c r="Z112" i="4"/>
  <c r="G112" i="4" s="1"/>
  <c r="Y112" i="4"/>
  <c r="X112" i="4"/>
  <c r="E112" i="4" s="1"/>
  <c r="W112" i="4"/>
  <c r="D112" i="4" s="1"/>
  <c r="V112" i="4"/>
  <c r="C112" i="4" s="1"/>
  <c r="U112" i="4"/>
  <c r="F112" i="4"/>
  <c r="B112" i="4"/>
  <c r="AN111" i="4"/>
  <c r="AM111" i="4"/>
  <c r="AL111" i="4"/>
  <c r="AK111" i="4"/>
  <c r="Z111" i="4"/>
  <c r="Y111" i="4"/>
  <c r="X111" i="4"/>
  <c r="E111" i="4" s="1"/>
  <c r="W111" i="4"/>
  <c r="D111" i="4" s="1"/>
  <c r="V111" i="4"/>
  <c r="U111" i="4"/>
  <c r="G111" i="4"/>
  <c r="F111" i="4"/>
  <c r="C111" i="4"/>
  <c r="B111" i="4"/>
  <c r="AN110" i="4"/>
  <c r="AM110" i="4"/>
  <c r="AL110" i="4"/>
  <c r="AK110" i="4"/>
  <c r="Z110" i="4"/>
  <c r="Y110" i="4"/>
  <c r="F110" i="4" s="1"/>
  <c r="X110" i="4"/>
  <c r="E110" i="4" s="1"/>
  <c r="W110" i="4"/>
  <c r="D110" i="4" s="1"/>
  <c r="V110" i="4"/>
  <c r="C110" i="4" s="1"/>
  <c r="U110" i="4"/>
  <c r="B110" i="4" s="1"/>
  <c r="G110" i="4"/>
  <c r="AN109" i="4"/>
  <c r="AM109" i="4"/>
  <c r="AL109" i="4"/>
  <c r="AK109" i="4"/>
  <c r="Z109" i="4"/>
  <c r="G109" i="4" s="1"/>
  <c r="Y109" i="4"/>
  <c r="X109" i="4"/>
  <c r="E109" i="4" s="1"/>
  <c r="W109" i="4"/>
  <c r="D109" i="4" s="1"/>
  <c r="V109" i="4"/>
  <c r="C109" i="4" s="1"/>
  <c r="U109" i="4"/>
  <c r="F109" i="4"/>
  <c r="B109" i="4"/>
  <c r="AN108" i="4"/>
  <c r="AM108" i="4"/>
  <c r="AL108" i="4"/>
  <c r="AK108" i="4"/>
  <c r="Z108" i="4"/>
  <c r="G108" i="4" s="1"/>
  <c r="Y108" i="4"/>
  <c r="X108" i="4"/>
  <c r="E108" i="4" s="1"/>
  <c r="W108" i="4"/>
  <c r="D108" i="4" s="1"/>
  <c r="V108" i="4"/>
  <c r="C108" i="4" s="1"/>
  <c r="U108" i="4"/>
  <c r="F108" i="4"/>
  <c r="B108" i="4"/>
  <c r="AN107" i="4"/>
  <c r="AM107" i="4"/>
  <c r="AL107" i="4"/>
  <c r="AK107" i="4"/>
  <c r="Z107" i="4"/>
  <c r="Y107" i="4"/>
  <c r="F107" i="4" s="1"/>
  <c r="X107" i="4"/>
  <c r="E107" i="4" s="1"/>
  <c r="W107" i="4"/>
  <c r="D107" i="4" s="1"/>
  <c r="V107" i="4"/>
  <c r="C107" i="4" s="1"/>
  <c r="U107" i="4"/>
  <c r="G107" i="4"/>
  <c r="B107" i="4"/>
  <c r="AN106" i="4"/>
  <c r="AM106" i="4"/>
  <c r="AL106" i="4"/>
  <c r="AK106" i="4"/>
  <c r="Z106" i="4"/>
  <c r="Y106" i="4"/>
  <c r="X106" i="4"/>
  <c r="E106" i="4" s="1"/>
  <c r="W106" i="4"/>
  <c r="D106" i="4" s="1"/>
  <c r="V106" i="4"/>
  <c r="C106" i="4" s="1"/>
  <c r="U106" i="4"/>
  <c r="B106" i="4" s="1"/>
  <c r="G106" i="4"/>
  <c r="F106" i="4"/>
  <c r="AN105" i="4"/>
  <c r="AM105" i="4"/>
  <c r="AL105" i="4"/>
  <c r="AK105" i="4"/>
  <c r="Z105" i="4"/>
  <c r="G105" i="4" s="1"/>
  <c r="Y105" i="4"/>
  <c r="X105" i="4"/>
  <c r="E105" i="4" s="1"/>
  <c r="W105" i="4"/>
  <c r="D105" i="4" s="1"/>
  <c r="V105" i="4"/>
  <c r="C105" i="4" s="1"/>
  <c r="U105" i="4"/>
  <c r="F105" i="4"/>
  <c r="B105" i="4"/>
  <c r="AN104" i="4"/>
  <c r="AM104" i="4"/>
  <c r="AL104" i="4"/>
  <c r="AK104" i="4"/>
  <c r="Z104" i="4"/>
  <c r="G104" i="4" s="1"/>
  <c r="Y104" i="4"/>
  <c r="X104" i="4"/>
  <c r="E104" i="4" s="1"/>
  <c r="W104" i="4"/>
  <c r="D104" i="4" s="1"/>
  <c r="V104" i="4"/>
  <c r="C104" i="4" s="1"/>
  <c r="U104" i="4"/>
  <c r="F104" i="4"/>
  <c r="B104" i="4"/>
  <c r="AN103" i="4"/>
  <c r="AM103" i="4"/>
  <c r="AL103" i="4"/>
  <c r="AK103" i="4"/>
  <c r="Z103" i="4"/>
  <c r="G103" i="4" s="1"/>
  <c r="Y103" i="4"/>
  <c r="X103" i="4"/>
  <c r="E103" i="4" s="1"/>
  <c r="W103" i="4"/>
  <c r="D103" i="4" s="1"/>
  <c r="V103" i="4"/>
  <c r="C103" i="4" s="1"/>
  <c r="U103" i="4"/>
  <c r="F103" i="4"/>
  <c r="B103" i="4"/>
  <c r="AN102" i="4"/>
  <c r="AM102" i="4"/>
  <c r="AL102" i="4"/>
  <c r="AK102" i="4"/>
  <c r="Z102" i="4"/>
  <c r="G102" i="4" s="1"/>
  <c r="Y102" i="4"/>
  <c r="F102" i="4" s="1"/>
  <c r="X102" i="4"/>
  <c r="W102" i="4"/>
  <c r="D102" i="4" s="1"/>
  <c r="V102" i="4"/>
  <c r="C102" i="4" s="1"/>
  <c r="U102" i="4"/>
  <c r="B102" i="4" s="1"/>
  <c r="E102" i="4"/>
  <c r="AN101" i="4"/>
  <c r="AM101" i="4"/>
  <c r="AL101" i="4"/>
  <c r="AK101" i="4"/>
  <c r="Z101" i="4"/>
  <c r="G101" i="4" s="1"/>
  <c r="Y101" i="4"/>
  <c r="X101" i="4"/>
  <c r="E101" i="4" s="1"/>
  <c r="W101" i="4"/>
  <c r="D101" i="4" s="1"/>
  <c r="V101" i="4"/>
  <c r="C101" i="4" s="1"/>
  <c r="U101" i="4"/>
  <c r="F101" i="4"/>
  <c r="B101" i="4"/>
  <c r="AN100" i="4"/>
  <c r="AM100" i="4"/>
  <c r="AL100" i="4"/>
  <c r="AK100" i="4"/>
  <c r="Z100" i="4"/>
  <c r="Y100" i="4"/>
  <c r="X100" i="4"/>
  <c r="E100" i="4" s="1"/>
  <c r="W100" i="4"/>
  <c r="D100" i="4" s="1"/>
  <c r="V100" i="4"/>
  <c r="C100" i="4" s="1"/>
  <c r="U100" i="4"/>
  <c r="G100" i="4"/>
  <c r="F100" i="4"/>
  <c r="B100" i="4"/>
  <c r="AN99" i="4"/>
  <c r="AM99" i="4"/>
  <c r="AL99" i="4"/>
  <c r="AK99" i="4"/>
  <c r="Z99" i="4"/>
  <c r="Y99" i="4"/>
  <c r="F99" i="4" s="1"/>
  <c r="X99" i="4"/>
  <c r="E99" i="4" s="1"/>
  <c r="W99" i="4"/>
  <c r="D99" i="4" s="1"/>
  <c r="V99" i="4"/>
  <c r="C99" i="4" s="1"/>
  <c r="U99" i="4"/>
  <c r="G99" i="4"/>
  <c r="B99" i="4"/>
  <c r="AN98" i="4"/>
  <c r="AM98" i="4"/>
  <c r="AL98" i="4"/>
  <c r="AK98" i="4"/>
  <c r="Z98" i="4"/>
  <c r="G98" i="4" s="1"/>
  <c r="Y98" i="4"/>
  <c r="F98" i="4" s="1"/>
  <c r="X98" i="4"/>
  <c r="W98" i="4"/>
  <c r="D98" i="4" s="1"/>
  <c r="V98" i="4"/>
  <c r="C98" i="4" s="1"/>
  <c r="U98" i="4"/>
  <c r="B98" i="4" s="1"/>
  <c r="E98" i="4"/>
  <c r="AN97" i="4"/>
  <c r="AM97" i="4"/>
  <c r="AL97" i="4"/>
  <c r="AK97" i="4"/>
  <c r="Z97" i="4"/>
  <c r="G97" i="4" s="1"/>
  <c r="Y97" i="4"/>
  <c r="X97" i="4"/>
  <c r="E97" i="4" s="1"/>
  <c r="W97" i="4"/>
  <c r="D97" i="4" s="1"/>
  <c r="V97" i="4"/>
  <c r="C97" i="4" s="1"/>
  <c r="U97" i="4"/>
  <c r="F97" i="4"/>
  <c r="B97" i="4"/>
  <c r="AN96" i="4"/>
  <c r="AM96" i="4"/>
  <c r="AL96" i="4"/>
  <c r="AK96" i="4"/>
  <c r="Z96" i="4"/>
  <c r="G96" i="4" s="1"/>
  <c r="Y96" i="4"/>
  <c r="F96" i="4" s="1"/>
  <c r="X96" i="4"/>
  <c r="E96" i="4" s="1"/>
  <c r="W96" i="4"/>
  <c r="D96" i="4" s="1"/>
  <c r="V96" i="4"/>
  <c r="C96" i="4" s="1"/>
  <c r="U96" i="4"/>
  <c r="B96" i="4"/>
  <c r="AN95" i="4"/>
  <c r="AM95" i="4"/>
  <c r="AL95" i="4"/>
  <c r="AK95" i="4"/>
  <c r="Z95" i="4"/>
  <c r="G95" i="4" s="1"/>
  <c r="Y95" i="4"/>
  <c r="X95" i="4"/>
  <c r="E95" i="4" s="1"/>
  <c r="W95" i="4"/>
  <c r="D95" i="4" s="1"/>
  <c r="V95" i="4"/>
  <c r="C95" i="4" s="1"/>
  <c r="U95" i="4"/>
  <c r="F95" i="4"/>
  <c r="B95" i="4"/>
  <c r="AN94" i="4"/>
  <c r="AM94" i="4"/>
  <c r="AL94" i="4"/>
  <c r="AK94" i="4"/>
  <c r="Z94" i="4"/>
  <c r="G94" i="4" s="1"/>
  <c r="Y94" i="4"/>
  <c r="F94" i="4" s="1"/>
  <c r="X94" i="4"/>
  <c r="W94" i="4"/>
  <c r="D94" i="4" s="1"/>
  <c r="V94" i="4"/>
  <c r="C94" i="4" s="1"/>
  <c r="U94" i="4"/>
  <c r="B94" i="4" s="1"/>
  <c r="E94" i="4"/>
  <c r="AN93" i="4"/>
  <c r="AM93" i="4"/>
  <c r="AL93" i="4"/>
  <c r="AK93" i="4"/>
  <c r="Z93" i="4"/>
  <c r="G93" i="4" s="1"/>
  <c r="Y93" i="4"/>
  <c r="X93" i="4"/>
  <c r="E93" i="4" s="1"/>
  <c r="W93" i="4"/>
  <c r="D93" i="4" s="1"/>
  <c r="V93" i="4"/>
  <c r="C93" i="4" s="1"/>
  <c r="U93" i="4"/>
  <c r="F93" i="4"/>
  <c r="B93" i="4"/>
  <c r="AN92" i="4"/>
  <c r="AM92" i="4"/>
  <c r="AL92" i="4"/>
  <c r="AK92" i="4"/>
  <c r="Z92" i="4"/>
  <c r="Y92" i="4"/>
  <c r="X92" i="4"/>
  <c r="E92" i="4" s="1"/>
  <c r="W92" i="4"/>
  <c r="D92" i="4" s="1"/>
  <c r="V92" i="4"/>
  <c r="C92" i="4" s="1"/>
  <c r="BZ29" i="30" s="1"/>
  <c r="U92" i="4"/>
  <c r="G92" i="4"/>
  <c r="F92" i="4"/>
  <c r="B92" i="4"/>
  <c r="AN91" i="4"/>
  <c r="AM91" i="4"/>
  <c r="AL91" i="4"/>
  <c r="AK91" i="4"/>
  <c r="Z91" i="4"/>
  <c r="Y91" i="4"/>
  <c r="F91" i="4" s="1"/>
  <c r="X91" i="4"/>
  <c r="E91" i="4" s="1"/>
  <c r="W91" i="4"/>
  <c r="D91" i="4" s="1"/>
  <c r="V91" i="4"/>
  <c r="C91" i="4" s="1"/>
  <c r="U91" i="4"/>
  <c r="G91" i="4"/>
  <c r="B91" i="4"/>
  <c r="AN90" i="4"/>
  <c r="AM90" i="4"/>
  <c r="AL90" i="4"/>
  <c r="AK90" i="4"/>
  <c r="Z90" i="4"/>
  <c r="G90" i="4" s="1"/>
  <c r="Y90" i="4"/>
  <c r="F90" i="4" s="1"/>
  <c r="X90" i="4"/>
  <c r="W90" i="4"/>
  <c r="D90" i="4" s="1"/>
  <c r="V90" i="4"/>
  <c r="C90" i="4" s="1"/>
  <c r="U90" i="4"/>
  <c r="B90" i="4" s="1"/>
  <c r="E90" i="4"/>
  <c r="AN89" i="4"/>
  <c r="AM89" i="4"/>
  <c r="AL89" i="4"/>
  <c r="AK89" i="4"/>
  <c r="Z89" i="4"/>
  <c r="G89" i="4" s="1"/>
  <c r="Y89" i="4"/>
  <c r="X89" i="4"/>
  <c r="E89" i="4" s="1"/>
  <c r="W89" i="4"/>
  <c r="D89" i="4" s="1"/>
  <c r="V89" i="4"/>
  <c r="C89" i="4" s="1"/>
  <c r="U89" i="4"/>
  <c r="F89" i="4"/>
  <c r="B89" i="4"/>
  <c r="AN88" i="4"/>
  <c r="AM88" i="4"/>
  <c r="AL88" i="4"/>
  <c r="AK88" i="4"/>
  <c r="Z88" i="4"/>
  <c r="G88" i="4" s="1"/>
  <c r="Y88" i="4"/>
  <c r="F88" i="4" s="1"/>
  <c r="X88" i="4"/>
  <c r="E88" i="4" s="1"/>
  <c r="W88" i="4"/>
  <c r="D88" i="4" s="1"/>
  <c r="V88" i="4"/>
  <c r="C88" i="4" s="1"/>
  <c r="U88" i="4"/>
  <c r="B88" i="4"/>
  <c r="AN87" i="4"/>
  <c r="AM87" i="4"/>
  <c r="AL87" i="4"/>
  <c r="AK87" i="4"/>
  <c r="Z87" i="4"/>
  <c r="G87" i="4" s="1"/>
  <c r="Y87" i="4"/>
  <c r="X87" i="4"/>
  <c r="E87" i="4" s="1"/>
  <c r="W87" i="4"/>
  <c r="D87" i="4" s="1"/>
  <c r="V87" i="4"/>
  <c r="C87" i="4" s="1"/>
  <c r="U87" i="4"/>
  <c r="F87" i="4"/>
  <c r="B87" i="4"/>
  <c r="AN86" i="4"/>
  <c r="AM86" i="4"/>
  <c r="AL86" i="4"/>
  <c r="AK86" i="4"/>
  <c r="Z86" i="4"/>
  <c r="G86" i="4" s="1"/>
  <c r="Y86" i="4"/>
  <c r="F86" i="4" s="1"/>
  <c r="X86" i="4"/>
  <c r="W86" i="4"/>
  <c r="D86" i="4" s="1"/>
  <c r="V86" i="4"/>
  <c r="C86" i="4" s="1"/>
  <c r="U86" i="4"/>
  <c r="B86" i="4" s="1"/>
  <c r="E86" i="4"/>
  <c r="AN85" i="4"/>
  <c r="AM85" i="4"/>
  <c r="AL85" i="4"/>
  <c r="AK85" i="4"/>
  <c r="Z85" i="4"/>
  <c r="G85" i="4" s="1"/>
  <c r="Y85" i="4"/>
  <c r="X85" i="4"/>
  <c r="E85" i="4" s="1"/>
  <c r="W85" i="4"/>
  <c r="D85" i="4" s="1"/>
  <c r="V85" i="4"/>
  <c r="C85" i="4" s="1"/>
  <c r="U85" i="4"/>
  <c r="F85" i="4"/>
  <c r="B85" i="4"/>
  <c r="AN84" i="4"/>
  <c r="AM84" i="4"/>
  <c r="AL84" i="4"/>
  <c r="AK84" i="4"/>
  <c r="Z84" i="4"/>
  <c r="Y84" i="4"/>
  <c r="F84" i="4" s="1"/>
  <c r="X84" i="4"/>
  <c r="E84" i="4" s="1"/>
  <c r="W84" i="4"/>
  <c r="V84" i="4"/>
  <c r="U84" i="4"/>
  <c r="B84" i="4" s="1"/>
  <c r="G84" i="4"/>
  <c r="D84" i="4"/>
  <c r="C84" i="4"/>
  <c r="AN83" i="4"/>
  <c r="AM83" i="4"/>
  <c r="AL83" i="4"/>
  <c r="AK83" i="4"/>
  <c r="Z83" i="4"/>
  <c r="Y83" i="4"/>
  <c r="F83" i="4" s="1"/>
  <c r="X83" i="4"/>
  <c r="E83" i="4" s="1"/>
  <c r="W83" i="4"/>
  <c r="V83" i="4"/>
  <c r="C83" i="4" s="1"/>
  <c r="U83" i="4"/>
  <c r="B83" i="4" s="1"/>
  <c r="G83" i="4"/>
  <c r="D83" i="4"/>
  <c r="AN82" i="4"/>
  <c r="AM82" i="4"/>
  <c r="AL82" i="4"/>
  <c r="AK82" i="4"/>
  <c r="Z82" i="4"/>
  <c r="G82" i="4" s="1"/>
  <c r="Y82" i="4"/>
  <c r="F82" i="4" s="1"/>
  <c r="X82" i="4"/>
  <c r="E82" i="4" s="1"/>
  <c r="W82" i="4"/>
  <c r="D82" i="4" s="1"/>
  <c r="V82" i="4"/>
  <c r="U82" i="4"/>
  <c r="B82" i="4" s="1"/>
  <c r="C82" i="4"/>
  <c r="AN81" i="4"/>
  <c r="AM81" i="4"/>
  <c r="AL81" i="4"/>
  <c r="AK81" i="4"/>
  <c r="Z81" i="4"/>
  <c r="Y81" i="4"/>
  <c r="F81" i="4" s="1"/>
  <c r="X81" i="4"/>
  <c r="E81" i="4" s="1"/>
  <c r="W81" i="4"/>
  <c r="V81" i="4"/>
  <c r="C81" i="4" s="1"/>
  <c r="U81" i="4"/>
  <c r="B81" i="4" s="1"/>
  <c r="G81" i="4"/>
  <c r="D81" i="4"/>
  <c r="AN80" i="4"/>
  <c r="AM80" i="4"/>
  <c r="AL80" i="4"/>
  <c r="AK80" i="4"/>
  <c r="Z80" i="4"/>
  <c r="Y80" i="4"/>
  <c r="F80" i="4" s="1"/>
  <c r="X80" i="4"/>
  <c r="E80" i="4" s="1"/>
  <c r="W80" i="4"/>
  <c r="D80" i="4" s="1"/>
  <c r="V80" i="4"/>
  <c r="C80" i="4" s="1"/>
  <c r="BZ93" i="30" s="1"/>
  <c r="U80" i="4"/>
  <c r="B80" i="4" s="1"/>
  <c r="G80" i="4"/>
  <c r="AN79" i="4"/>
  <c r="AM79" i="4"/>
  <c r="AL79" i="4"/>
  <c r="AK79" i="4"/>
  <c r="Z79" i="4"/>
  <c r="G79" i="4" s="1"/>
  <c r="Y79" i="4"/>
  <c r="F79" i="4" s="1"/>
  <c r="X79" i="4"/>
  <c r="E79" i="4" s="1"/>
  <c r="W79" i="4"/>
  <c r="D79" i="4" s="1"/>
  <c r="V79" i="4"/>
  <c r="C79" i="4" s="1"/>
  <c r="U79" i="4"/>
  <c r="B79" i="4" s="1"/>
  <c r="AN78" i="4"/>
  <c r="AM78" i="4"/>
  <c r="AL78" i="4"/>
  <c r="AK78" i="4"/>
  <c r="Z78" i="4"/>
  <c r="G78" i="4" s="1"/>
  <c r="Y78" i="4"/>
  <c r="F78" i="4" s="1"/>
  <c r="X78" i="4"/>
  <c r="E78" i="4" s="1"/>
  <c r="W78" i="4"/>
  <c r="D78" i="4" s="1"/>
  <c r="V78" i="4"/>
  <c r="U78" i="4"/>
  <c r="B78" i="4" s="1"/>
  <c r="C78" i="4"/>
  <c r="AN77" i="4"/>
  <c r="AM77" i="4"/>
  <c r="AL77" i="4"/>
  <c r="AK77" i="4"/>
  <c r="Z77" i="4"/>
  <c r="G77" i="4" s="1"/>
  <c r="Y77" i="4"/>
  <c r="F77" i="4" s="1"/>
  <c r="X77" i="4"/>
  <c r="E77" i="4" s="1"/>
  <c r="W77" i="4"/>
  <c r="V77" i="4"/>
  <c r="C77" i="4" s="1"/>
  <c r="U77" i="4"/>
  <c r="B77" i="4" s="1"/>
  <c r="D77" i="4"/>
  <c r="AN76" i="4"/>
  <c r="AM76" i="4"/>
  <c r="AL76" i="4"/>
  <c r="AK76" i="4"/>
  <c r="Z76" i="4"/>
  <c r="Y76" i="4"/>
  <c r="F76" i="4" s="1"/>
  <c r="X76" i="4"/>
  <c r="E76" i="4" s="1"/>
  <c r="W76" i="4"/>
  <c r="D76" i="4" s="1"/>
  <c r="V76" i="4"/>
  <c r="U76" i="4"/>
  <c r="B76" i="4" s="1"/>
  <c r="G76" i="4"/>
  <c r="C76" i="4"/>
  <c r="AN75" i="4"/>
  <c r="AM75" i="4"/>
  <c r="AL75" i="4"/>
  <c r="AK75" i="4"/>
  <c r="Z75" i="4"/>
  <c r="G75" i="4" s="1"/>
  <c r="Y75" i="4"/>
  <c r="F75" i="4" s="1"/>
  <c r="X75" i="4"/>
  <c r="E75" i="4" s="1"/>
  <c r="W75" i="4"/>
  <c r="V75" i="4"/>
  <c r="U75" i="4"/>
  <c r="B75" i="4" s="1"/>
  <c r="D75" i="4"/>
  <c r="C75" i="4"/>
  <c r="AN74" i="4"/>
  <c r="AM74" i="4"/>
  <c r="AL74" i="4"/>
  <c r="AK74" i="4"/>
  <c r="Z74" i="4"/>
  <c r="G74" i="4" s="1"/>
  <c r="Y74" i="4"/>
  <c r="F74" i="4" s="1"/>
  <c r="X74" i="4"/>
  <c r="E74" i="4" s="1"/>
  <c r="W74" i="4"/>
  <c r="V74" i="4"/>
  <c r="C74" i="4" s="1"/>
  <c r="U74" i="4"/>
  <c r="B74" i="4" s="1"/>
  <c r="D74" i="4"/>
  <c r="AN73" i="4"/>
  <c r="AM73" i="4"/>
  <c r="AL73" i="4"/>
  <c r="AK73" i="4"/>
  <c r="Z73" i="4"/>
  <c r="G73" i="4" s="1"/>
  <c r="Y73" i="4"/>
  <c r="F73" i="4" s="1"/>
  <c r="X73" i="4"/>
  <c r="E73" i="4" s="1"/>
  <c r="W73" i="4"/>
  <c r="V73" i="4"/>
  <c r="C73" i="4" s="1"/>
  <c r="U73" i="4"/>
  <c r="B73" i="4" s="1"/>
  <c r="D73" i="4"/>
  <c r="AN72" i="4"/>
  <c r="AM72" i="4"/>
  <c r="AL72" i="4"/>
  <c r="AK72" i="4"/>
  <c r="Z72" i="4"/>
  <c r="G72" i="4" s="1"/>
  <c r="Y72" i="4"/>
  <c r="F72" i="4" s="1"/>
  <c r="X72" i="4"/>
  <c r="E72" i="4" s="1"/>
  <c r="W72" i="4"/>
  <c r="V72" i="4"/>
  <c r="C72" i="4" s="1"/>
  <c r="U72" i="4"/>
  <c r="B72" i="4" s="1"/>
  <c r="D72" i="4"/>
  <c r="AN71" i="4"/>
  <c r="AM71" i="4"/>
  <c r="AL71" i="4"/>
  <c r="AK71" i="4"/>
  <c r="Z71" i="4"/>
  <c r="G71" i="4" s="1"/>
  <c r="Y71" i="4"/>
  <c r="F71" i="4" s="1"/>
  <c r="X71" i="4"/>
  <c r="E71" i="4" s="1"/>
  <c r="W71" i="4"/>
  <c r="V71" i="4"/>
  <c r="C71" i="4" s="1"/>
  <c r="U71" i="4"/>
  <c r="B71" i="4" s="1"/>
  <c r="D71" i="4"/>
  <c r="AN70" i="4"/>
  <c r="AM70" i="4"/>
  <c r="AL70" i="4"/>
  <c r="AK70" i="4"/>
  <c r="Z70" i="4"/>
  <c r="G70" i="4" s="1"/>
  <c r="Y70" i="4"/>
  <c r="F70" i="4" s="1"/>
  <c r="X70" i="4"/>
  <c r="E70" i="4" s="1"/>
  <c r="W70" i="4"/>
  <c r="V70" i="4"/>
  <c r="C70" i="4" s="1"/>
  <c r="U70" i="4"/>
  <c r="B70" i="4" s="1"/>
  <c r="D70" i="4"/>
  <c r="AN69" i="4"/>
  <c r="AM69" i="4"/>
  <c r="AL69" i="4"/>
  <c r="AK69" i="4"/>
  <c r="Z69" i="4"/>
  <c r="G69" i="4" s="1"/>
  <c r="Y69" i="4"/>
  <c r="F69" i="4" s="1"/>
  <c r="X69" i="4"/>
  <c r="E69" i="4" s="1"/>
  <c r="W69" i="4"/>
  <c r="V69" i="4"/>
  <c r="C69" i="4" s="1"/>
  <c r="U69" i="4"/>
  <c r="B69" i="4" s="1"/>
  <c r="D69" i="4"/>
  <c r="AN68" i="4"/>
  <c r="AM68" i="4"/>
  <c r="AL68" i="4"/>
  <c r="AK68" i="4"/>
  <c r="Z68" i="4"/>
  <c r="G68" i="4" s="1"/>
  <c r="Y68" i="4"/>
  <c r="F68" i="4" s="1"/>
  <c r="X68" i="4"/>
  <c r="E68" i="4" s="1"/>
  <c r="W68" i="4"/>
  <c r="V68" i="4"/>
  <c r="C68" i="4" s="1"/>
  <c r="U68" i="4"/>
  <c r="B68" i="4" s="1"/>
  <c r="D68" i="4"/>
  <c r="AN67" i="4"/>
  <c r="AM67" i="4"/>
  <c r="AL67" i="4"/>
  <c r="AK67" i="4"/>
  <c r="Z67" i="4"/>
  <c r="G67" i="4" s="1"/>
  <c r="Y67" i="4"/>
  <c r="F67" i="4" s="1"/>
  <c r="X67" i="4"/>
  <c r="E67" i="4" s="1"/>
  <c r="W67" i="4"/>
  <c r="V67" i="4"/>
  <c r="C67" i="4" s="1"/>
  <c r="U67" i="4"/>
  <c r="B67" i="4" s="1"/>
  <c r="D67" i="4"/>
  <c r="AN66" i="4"/>
  <c r="AM66" i="4"/>
  <c r="AL66" i="4"/>
  <c r="AK66" i="4"/>
  <c r="Z66" i="4"/>
  <c r="G66" i="4" s="1"/>
  <c r="Y66" i="4"/>
  <c r="F66" i="4" s="1"/>
  <c r="X66" i="4"/>
  <c r="E66" i="4" s="1"/>
  <c r="W66" i="4"/>
  <c r="V66" i="4"/>
  <c r="C66" i="4" s="1"/>
  <c r="U66" i="4"/>
  <c r="B66" i="4" s="1"/>
  <c r="D66" i="4"/>
  <c r="AN65" i="4"/>
  <c r="AM65" i="4"/>
  <c r="AL65" i="4"/>
  <c r="AK65" i="4"/>
  <c r="Z65" i="4"/>
  <c r="G65" i="4" s="1"/>
  <c r="Y65" i="4"/>
  <c r="F65" i="4" s="1"/>
  <c r="X65" i="4"/>
  <c r="E65" i="4" s="1"/>
  <c r="W65" i="4"/>
  <c r="V65" i="4"/>
  <c r="C65" i="4" s="1"/>
  <c r="U65" i="4"/>
  <c r="B65" i="4" s="1"/>
  <c r="D65" i="4"/>
  <c r="AN64" i="4"/>
  <c r="AM64" i="4"/>
  <c r="AL64" i="4"/>
  <c r="AK64" i="4"/>
  <c r="Z64" i="4"/>
  <c r="G64" i="4" s="1"/>
  <c r="Y64" i="4"/>
  <c r="F64" i="4" s="1"/>
  <c r="X64" i="4"/>
  <c r="E64" i="4" s="1"/>
  <c r="W64" i="4"/>
  <c r="V64" i="4"/>
  <c r="C64" i="4" s="1"/>
  <c r="U64" i="4"/>
  <c r="B64" i="4" s="1"/>
  <c r="D64" i="4"/>
  <c r="AN63" i="4"/>
  <c r="AM63" i="4"/>
  <c r="AL63" i="4"/>
  <c r="AK63" i="4"/>
  <c r="Z63" i="4"/>
  <c r="G63" i="4" s="1"/>
  <c r="Y63" i="4"/>
  <c r="F63" i="4" s="1"/>
  <c r="X63" i="4"/>
  <c r="E63" i="4" s="1"/>
  <c r="W63" i="4"/>
  <c r="V63" i="4"/>
  <c r="C63" i="4" s="1"/>
  <c r="U63" i="4"/>
  <c r="B63" i="4" s="1"/>
  <c r="D63" i="4"/>
  <c r="AN62" i="4"/>
  <c r="AM62" i="4"/>
  <c r="AL62" i="4"/>
  <c r="AK62" i="4"/>
  <c r="Z62" i="4"/>
  <c r="G62" i="4" s="1"/>
  <c r="Y62" i="4"/>
  <c r="F62" i="4" s="1"/>
  <c r="X62" i="4"/>
  <c r="E62" i="4" s="1"/>
  <c r="W62" i="4"/>
  <c r="V62" i="4"/>
  <c r="C62" i="4" s="1"/>
  <c r="U62" i="4"/>
  <c r="B62" i="4" s="1"/>
  <c r="D62" i="4"/>
  <c r="AN61" i="4"/>
  <c r="AM61" i="4"/>
  <c r="AL61" i="4"/>
  <c r="AK61" i="4"/>
  <c r="Z61" i="4"/>
  <c r="G61" i="4" s="1"/>
  <c r="Y61" i="4"/>
  <c r="F61" i="4" s="1"/>
  <c r="X61" i="4"/>
  <c r="E61" i="4" s="1"/>
  <c r="W61" i="4"/>
  <c r="V61" i="4"/>
  <c r="C61" i="4" s="1"/>
  <c r="U61" i="4"/>
  <c r="B61" i="4" s="1"/>
  <c r="D61" i="4"/>
  <c r="AN60" i="4"/>
  <c r="AM60" i="4"/>
  <c r="AL60" i="4"/>
  <c r="AK60" i="4"/>
  <c r="Z60" i="4"/>
  <c r="G60" i="4" s="1"/>
  <c r="Y60" i="4"/>
  <c r="F60" i="4" s="1"/>
  <c r="X60" i="4"/>
  <c r="E60" i="4" s="1"/>
  <c r="W60" i="4"/>
  <c r="V60" i="4"/>
  <c r="C60" i="4" s="1"/>
  <c r="U60" i="4"/>
  <c r="B60" i="4" s="1"/>
  <c r="D60" i="4"/>
  <c r="AN59" i="4"/>
  <c r="AM59" i="4"/>
  <c r="AL59" i="4"/>
  <c r="AK59" i="4"/>
  <c r="Z59" i="4"/>
  <c r="G59" i="4" s="1"/>
  <c r="Y59" i="4"/>
  <c r="F59" i="4" s="1"/>
  <c r="X59" i="4"/>
  <c r="E59" i="4" s="1"/>
  <c r="W59" i="4"/>
  <c r="V59" i="4"/>
  <c r="C59" i="4" s="1"/>
  <c r="U59" i="4"/>
  <c r="B59" i="4" s="1"/>
  <c r="D59" i="4"/>
  <c r="AN58" i="4"/>
  <c r="AM58" i="4"/>
  <c r="AL58" i="4"/>
  <c r="AK58" i="4"/>
  <c r="Z58" i="4"/>
  <c r="G58" i="4" s="1"/>
  <c r="Y58" i="4"/>
  <c r="F58" i="4" s="1"/>
  <c r="X58" i="4"/>
  <c r="E58" i="4" s="1"/>
  <c r="W58" i="4"/>
  <c r="V58" i="4"/>
  <c r="C58" i="4" s="1"/>
  <c r="U58" i="4"/>
  <c r="B58" i="4" s="1"/>
  <c r="D58" i="4"/>
  <c r="AN57" i="4"/>
  <c r="AM57" i="4"/>
  <c r="AL57" i="4"/>
  <c r="AK57" i="4"/>
  <c r="Z57" i="4"/>
  <c r="G57" i="4" s="1"/>
  <c r="Y57" i="4"/>
  <c r="F57" i="4" s="1"/>
  <c r="X57" i="4"/>
  <c r="E57" i="4" s="1"/>
  <c r="W57" i="4"/>
  <c r="V57" i="4"/>
  <c r="C57" i="4" s="1"/>
  <c r="U57" i="4"/>
  <c r="B57" i="4" s="1"/>
  <c r="D57" i="4"/>
  <c r="AN56" i="4"/>
  <c r="AM56" i="4"/>
  <c r="AL56" i="4"/>
  <c r="AK56" i="4"/>
  <c r="Z56" i="4"/>
  <c r="G56" i="4" s="1"/>
  <c r="Y56" i="4"/>
  <c r="F56" i="4" s="1"/>
  <c r="X56" i="4"/>
  <c r="E56" i="4" s="1"/>
  <c r="W56" i="4"/>
  <c r="V56" i="4"/>
  <c r="C56" i="4" s="1"/>
  <c r="BZ65" i="29" s="1"/>
  <c r="U56" i="4"/>
  <c r="B56" i="4" s="1"/>
  <c r="D56" i="4"/>
  <c r="AN55" i="4"/>
  <c r="AM55" i="4"/>
  <c r="AL55" i="4"/>
  <c r="AK55" i="4"/>
  <c r="Z55" i="4"/>
  <c r="G55" i="4" s="1"/>
  <c r="Y55" i="4"/>
  <c r="F55" i="4" s="1"/>
  <c r="X55" i="4"/>
  <c r="E55" i="4" s="1"/>
  <c r="W55" i="4"/>
  <c r="V55" i="4"/>
  <c r="C55" i="4" s="1"/>
  <c r="U55" i="4"/>
  <c r="B55" i="4" s="1"/>
  <c r="D55" i="4"/>
  <c r="AN54" i="4"/>
  <c r="AM54" i="4"/>
  <c r="AL54" i="4"/>
  <c r="AK54" i="4"/>
  <c r="Z54" i="4"/>
  <c r="G54" i="4" s="1"/>
  <c r="Y54" i="4"/>
  <c r="F54" i="4" s="1"/>
  <c r="X54" i="4"/>
  <c r="E54" i="4" s="1"/>
  <c r="W54" i="4"/>
  <c r="V54" i="4"/>
  <c r="C54" i="4" s="1"/>
  <c r="U54" i="4"/>
  <c r="B54" i="4" s="1"/>
  <c r="D54" i="4"/>
  <c r="AN53" i="4"/>
  <c r="AM53" i="4"/>
  <c r="AL53" i="4"/>
  <c r="AK53" i="4"/>
  <c r="Z53" i="4"/>
  <c r="G53" i="4" s="1"/>
  <c r="Y53" i="4"/>
  <c r="F53" i="4" s="1"/>
  <c r="X53" i="4"/>
  <c r="E53" i="4" s="1"/>
  <c r="W53" i="4"/>
  <c r="V53" i="4"/>
  <c r="C53" i="4" s="1"/>
  <c r="U53" i="4"/>
  <c r="B53" i="4" s="1"/>
  <c r="D53" i="4"/>
  <c r="AN52" i="4"/>
  <c r="AM52" i="4"/>
  <c r="AL52" i="4"/>
  <c r="AK52" i="4"/>
  <c r="Z52" i="4"/>
  <c r="G52" i="4" s="1"/>
  <c r="Y52" i="4"/>
  <c r="F52" i="4" s="1"/>
  <c r="X52" i="4"/>
  <c r="E52" i="4" s="1"/>
  <c r="W52" i="4"/>
  <c r="V52" i="4"/>
  <c r="C52" i="4" s="1"/>
  <c r="U52" i="4"/>
  <c r="B52" i="4" s="1"/>
  <c r="D52" i="4"/>
  <c r="AN51" i="4"/>
  <c r="AM51" i="4"/>
  <c r="AL51" i="4"/>
  <c r="AK51" i="4"/>
  <c r="Z51" i="4"/>
  <c r="G51" i="4" s="1"/>
  <c r="Y51" i="4"/>
  <c r="F51" i="4" s="1"/>
  <c r="X51" i="4"/>
  <c r="E51" i="4" s="1"/>
  <c r="W51" i="4"/>
  <c r="V51" i="4"/>
  <c r="C51" i="4" s="1"/>
  <c r="U51" i="4"/>
  <c r="B51" i="4" s="1"/>
  <c r="D51" i="4"/>
  <c r="AN50" i="4"/>
  <c r="AM50" i="4"/>
  <c r="AL50" i="4"/>
  <c r="AK50" i="4"/>
  <c r="Z50" i="4"/>
  <c r="G50" i="4" s="1"/>
  <c r="Y50" i="4"/>
  <c r="F50" i="4" s="1"/>
  <c r="X50" i="4"/>
  <c r="E50" i="4" s="1"/>
  <c r="W50" i="4"/>
  <c r="V50" i="4"/>
  <c r="C50" i="4" s="1"/>
  <c r="U50" i="4"/>
  <c r="B50" i="4" s="1"/>
  <c r="D50" i="4"/>
  <c r="AN49" i="4"/>
  <c r="AM49" i="4"/>
  <c r="AL49" i="4"/>
  <c r="AK49" i="4"/>
  <c r="Z49" i="4"/>
  <c r="G49" i="4" s="1"/>
  <c r="Y49" i="4"/>
  <c r="F49" i="4" s="1"/>
  <c r="X49" i="4"/>
  <c r="E49" i="4" s="1"/>
  <c r="W49" i="4"/>
  <c r="V49" i="4"/>
  <c r="C49" i="4" s="1"/>
  <c r="U49" i="4"/>
  <c r="B49" i="4" s="1"/>
  <c r="D49" i="4"/>
  <c r="AN48" i="4"/>
  <c r="AM48" i="4"/>
  <c r="AL48" i="4"/>
  <c r="AK48" i="4"/>
  <c r="Z48" i="4"/>
  <c r="G48" i="4" s="1"/>
  <c r="Y48" i="4"/>
  <c r="F48" i="4" s="1"/>
  <c r="X48" i="4"/>
  <c r="E48" i="4" s="1"/>
  <c r="W48" i="4"/>
  <c r="V48" i="4"/>
  <c r="C48" i="4" s="1"/>
  <c r="U48" i="4"/>
  <c r="B48" i="4" s="1"/>
  <c r="D48" i="4"/>
  <c r="AN47" i="4"/>
  <c r="AM47" i="4"/>
  <c r="AL47" i="4"/>
  <c r="AK47" i="4"/>
  <c r="Z47" i="4"/>
  <c r="G47" i="4" s="1"/>
  <c r="Y47" i="4"/>
  <c r="F47" i="4" s="1"/>
  <c r="X47" i="4"/>
  <c r="E47" i="4" s="1"/>
  <c r="W47" i="4"/>
  <c r="V47" i="4"/>
  <c r="C47" i="4" s="1"/>
  <c r="U47" i="4"/>
  <c r="B47" i="4" s="1"/>
  <c r="D47" i="4"/>
  <c r="AN46" i="4"/>
  <c r="AM46" i="4"/>
  <c r="AL46" i="4"/>
  <c r="AK46" i="4"/>
  <c r="Z46" i="4"/>
  <c r="G46" i="4" s="1"/>
  <c r="Y46" i="4"/>
  <c r="F46" i="4" s="1"/>
  <c r="X46" i="4"/>
  <c r="E46" i="4" s="1"/>
  <c r="W46" i="4"/>
  <c r="V46" i="4"/>
  <c r="C46" i="4" s="1"/>
  <c r="U46" i="4"/>
  <c r="B46" i="4" s="1"/>
  <c r="D46" i="4"/>
  <c r="AN45" i="4"/>
  <c r="AM45" i="4"/>
  <c r="AL45" i="4"/>
  <c r="AK45" i="4"/>
  <c r="Z45" i="4"/>
  <c r="G45" i="4" s="1"/>
  <c r="Y45" i="4"/>
  <c r="F45" i="4" s="1"/>
  <c r="X45" i="4"/>
  <c r="E45" i="4" s="1"/>
  <c r="W45" i="4"/>
  <c r="V45" i="4"/>
  <c r="C45" i="4" s="1"/>
  <c r="BZ103" i="29" s="1"/>
  <c r="U45" i="4"/>
  <c r="B45" i="4" s="1"/>
  <c r="D45" i="4"/>
  <c r="AN44" i="4"/>
  <c r="AM44" i="4"/>
  <c r="AL44" i="4"/>
  <c r="AK44" i="4"/>
  <c r="Z44" i="4"/>
  <c r="G44" i="4" s="1"/>
  <c r="Y44" i="4"/>
  <c r="F44" i="4" s="1"/>
  <c r="X44" i="4"/>
  <c r="E44" i="4" s="1"/>
  <c r="W44" i="4"/>
  <c r="V44" i="4"/>
  <c r="C44" i="4" s="1"/>
  <c r="U44" i="4"/>
  <c r="B44" i="4" s="1"/>
  <c r="D44" i="4"/>
  <c r="AN43" i="4"/>
  <c r="AM43" i="4"/>
  <c r="AL43" i="4"/>
  <c r="AK43" i="4"/>
  <c r="Z43" i="4"/>
  <c r="G43" i="4" s="1"/>
  <c r="Y43" i="4"/>
  <c r="F43" i="4" s="1"/>
  <c r="X43" i="4"/>
  <c r="E43" i="4" s="1"/>
  <c r="W43" i="4"/>
  <c r="V43" i="4"/>
  <c r="C43" i="4" s="1"/>
  <c r="U43" i="4"/>
  <c r="B43" i="4" s="1"/>
  <c r="D43" i="4"/>
  <c r="AN42" i="4"/>
  <c r="AM42" i="4"/>
  <c r="AL42" i="4"/>
  <c r="AK42" i="4"/>
  <c r="Z42" i="4"/>
  <c r="G42" i="4" s="1"/>
  <c r="Y42" i="4"/>
  <c r="F42" i="4" s="1"/>
  <c r="X42" i="4"/>
  <c r="E42" i="4" s="1"/>
  <c r="W42" i="4"/>
  <c r="V42" i="4"/>
  <c r="C42" i="4" s="1"/>
  <c r="U42" i="4"/>
  <c r="B42" i="4" s="1"/>
  <c r="D42" i="4"/>
  <c r="AN41" i="4"/>
  <c r="AM41" i="4"/>
  <c r="AL41" i="4"/>
  <c r="AK41" i="4"/>
  <c r="Z41" i="4"/>
  <c r="G41" i="4" s="1"/>
  <c r="Y41" i="4"/>
  <c r="F41" i="4" s="1"/>
  <c r="X41" i="4"/>
  <c r="E41" i="4" s="1"/>
  <c r="W41" i="4"/>
  <c r="V41" i="4"/>
  <c r="C41" i="4" s="1"/>
  <c r="U41" i="4"/>
  <c r="B41" i="4" s="1"/>
  <c r="D41" i="4"/>
  <c r="AN40" i="4"/>
  <c r="AM40" i="4"/>
  <c r="AL40" i="4"/>
  <c r="AK40" i="4"/>
  <c r="Z40" i="4"/>
  <c r="G40" i="4" s="1"/>
  <c r="Y40" i="4"/>
  <c r="F40" i="4" s="1"/>
  <c r="X40" i="4"/>
  <c r="E40" i="4" s="1"/>
  <c r="W40" i="4"/>
  <c r="V40" i="4"/>
  <c r="C40" i="4" s="1"/>
  <c r="BZ77" i="29" s="1"/>
  <c r="U40" i="4"/>
  <c r="B40" i="4" s="1"/>
  <c r="D40" i="4"/>
  <c r="AN39" i="4"/>
  <c r="AM39" i="4"/>
  <c r="AL39" i="4"/>
  <c r="AK39" i="4"/>
  <c r="Z39" i="4"/>
  <c r="G39" i="4" s="1"/>
  <c r="Y39" i="4"/>
  <c r="F39" i="4" s="1"/>
  <c r="X39" i="4"/>
  <c r="E39" i="4" s="1"/>
  <c r="W39" i="4"/>
  <c r="V39" i="4"/>
  <c r="C39" i="4" s="1"/>
  <c r="U39" i="4"/>
  <c r="B39" i="4" s="1"/>
  <c r="D39" i="4"/>
  <c r="AN38" i="4"/>
  <c r="AM38" i="4"/>
  <c r="AL38" i="4"/>
  <c r="AK38" i="4"/>
  <c r="Z38" i="4"/>
  <c r="G38" i="4" s="1"/>
  <c r="Y38" i="4"/>
  <c r="F38" i="4" s="1"/>
  <c r="X38" i="4"/>
  <c r="E38" i="4" s="1"/>
  <c r="W38" i="4"/>
  <c r="V38" i="4"/>
  <c r="C38" i="4" s="1"/>
  <c r="U38" i="4"/>
  <c r="B38" i="4" s="1"/>
  <c r="D38" i="4"/>
  <c r="AN37" i="4"/>
  <c r="AM37" i="4"/>
  <c r="AL37" i="4"/>
  <c r="AK37" i="4"/>
  <c r="Z37" i="4"/>
  <c r="G37" i="4" s="1"/>
  <c r="Y37" i="4"/>
  <c r="F37" i="4" s="1"/>
  <c r="X37" i="4"/>
  <c r="E37" i="4" s="1"/>
  <c r="W37" i="4"/>
  <c r="V37" i="4"/>
  <c r="C37" i="4" s="1"/>
  <c r="U37" i="4"/>
  <c r="B37" i="4" s="1"/>
  <c r="D37" i="4"/>
  <c r="AN36" i="4"/>
  <c r="AM36" i="4"/>
  <c r="AL36" i="4"/>
  <c r="AK36" i="4"/>
  <c r="Z36" i="4"/>
  <c r="G36" i="4" s="1"/>
  <c r="Y36" i="4"/>
  <c r="F36" i="4" s="1"/>
  <c r="X36" i="4"/>
  <c r="E36" i="4" s="1"/>
  <c r="W36" i="4"/>
  <c r="V36" i="4"/>
  <c r="C36" i="4" s="1"/>
  <c r="U36" i="4"/>
  <c r="B36" i="4" s="1"/>
  <c r="D36" i="4"/>
  <c r="AN35" i="4"/>
  <c r="AM35" i="4"/>
  <c r="AL35" i="4"/>
  <c r="AK35" i="4"/>
  <c r="Z35" i="4"/>
  <c r="G35" i="4" s="1"/>
  <c r="Y35" i="4"/>
  <c r="F35" i="4" s="1"/>
  <c r="X35" i="4"/>
  <c r="E35" i="4" s="1"/>
  <c r="W35" i="4"/>
  <c r="V35" i="4"/>
  <c r="C35" i="4" s="1"/>
  <c r="U35" i="4"/>
  <c r="B35" i="4" s="1"/>
  <c r="D35" i="4"/>
  <c r="AN34" i="4"/>
  <c r="AM34" i="4"/>
  <c r="AL34" i="4"/>
  <c r="AK34" i="4"/>
  <c r="Z34" i="4"/>
  <c r="G34" i="4" s="1"/>
  <c r="Y34" i="4"/>
  <c r="F34" i="4" s="1"/>
  <c r="X34" i="4"/>
  <c r="E34" i="4" s="1"/>
  <c r="W34" i="4"/>
  <c r="V34" i="4"/>
  <c r="C34" i="4" s="1"/>
  <c r="U34" i="4"/>
  <c r="B34" i="4" s="1"/>
  <c r="D34" i="4"/>
  <c r="AN33" i="4"/>
  <c r="AM33" i="4"/>
  <c r="AL33" i="4"/>
  <c r="AK33" i="4"/>
  <c r="Z33" i="4"/>
  <c r="G33" i="4" s="1"/>
  <c r="Y33" i="4"/>
  <c r="F33" i="4" s="1"/>
  <c r="X33" i="4"/>
  <c r="E33" i="4" s="1"/>
  <c r="W33" i="4"/>
  <c r="V33" i="4"/>
  <c r="C33" i="4" s="1"/>
  <c r="U33" i="4"/>
  <c r="B33" i="4" s="1"/>
  <c r="D33" i="4"/>
  <c r="AN32" i="4"/>
  <c r="AM32" i="4"/>
  <c r="AL32" i="4"/>
  <c r="AK32" i="4"/>
  <c r="Z32" i="4"/>
  <c r="G32" i="4" s="1"/>
  <c r="Y32" i="4"/>
  <c r="F32" i="4" s="1"/>
  <c r="X32" i="4"/>
  <c r="E32" i="4" s="1"/>
  <c r="W32" i="4"/>
  <c r="V32" i="4"/>
  <c r="C32" i="4" s="1"/>
  <c r="BZ49" i="29" s="1"/>
  <c r="U32" i="4"/>
  <c r="B32" i="4" s="1"/>
  <c r="D32" i="4"/>
  <c r="AN31" i="4"/>
  <c r="AM31" i="4"/>
  <c r="AL31" i="4"/>
  <c r="AK31" i="4"/>
  <c r="Z31" i="4"/>
  <c r="G31" i="4" s="1"/>
  <c r="Y31" i="4"/>
  <c r="F31" i="4" s="1"/>
  <c r="X31" i="4"/>
  <c r="E31" i="4" s="1"/>
  <c r="W31" i="4"/>
  <c r="V31" i="4"/>
  <c r="C31" i="4" s="1"/>
  <c r="U31" i="4"/>
  <c r="B31" i="4" s="1"/>
  <c r="D31" i="4"/>
  <c r="AN30" i="4"/>
  <c r="AM30" i="4"/>
  <c r="AL30" i="4"/>
  <c r="AK30" i="4"/>
  <c r="Z30" i="4"/>
  <c r="G30" i="4" s="1"/>
  <c r="Y30" i="4"/>
  <c r="F30" i="4" s="1"/>
  <c r="X30" i="4"/>
  <c r="E30" i="4" s="1"/>
  <c r="W30" i="4"/>
  <c r="V30" i="4"/>
  <c r="C30" i="4" s="1"/>
  <c r="U30" i="4"/>
  <c r="B30" i="4" s="1"/>
  <c r="D30" i="4"/>
  <c r="AN29" i="4"/>
  <c r="AM29" i="4"/>
  <c r="AL29" i="4"/>
  <c r="AK29" i="4"/>
  <c r="Z29" i="4"/>
  <c r="G29" i="4" s="1"/>
  <c r="Y29" i="4"/>
  <c r="F29" i="4" s="1"/>
  <c r="X29" i="4"/>
  <c r="E29" i="4" s="1"/>
  <c r="W29" i="4"/>
  <c r="V29" i="4"/>
  <c r="C29" i="4" s="1"/>
  <c r="BZ81" i="29" s="1"/>
  <c r="U29" i="4"/>
  <c r="B29" i="4" s="1"/>
  <c r="D29" i="4"/>
  <c r="AN28" i="4"/>
  <c r="AM28" i="4"/>
  <c r="AL28" i="4"/>
  <c r="AK28" i="4"/>
  <c r="Z28" i="4"/>
  <c r="G28" i="4" s="1"/>
  <c r="Y28" i="4"/>
  <c r="F28" i="4" s="1"/>
  <c r="X28" i="4"/>
  <c r="E28" i="4" s="1"/>
  <c r="W28" i="4"/>
  <c r="V28" i="4"/>
  <c r="C28" i="4" s="1"/>
  <c r="U28" i="4"/>
  <c r="B28" i="4" s="1"/>
  <c r="D28" i="4"/>
  <c r="AN27" i="4"/>
  <c r="AM27" i="4"/>
  <c r="AL27" i="4"/>
  <c r="AK27" i="4"/>
  <c r="Z27" i="4"/>
  <c r="G27" i="4" s="1"/>
  <c r="Y27" i="4"/>
  <c r="F27" i="4" s="1"/>
  <c r="X27" i="4"/>
  <c r="E27" i="4" s="1"/>
  <c r="W27" i="4"/>
  <c r="V27" i="4"/>
  <c r="C27" i="4" s="1"/>
  <c r="U27" i="4"/>
  <c r="B27" i="4" s="1"/>
  <c r="D27" i="4"/>
  <c r="AN26" i="4"/>
  <c r="AM26" i="4"/>
  <c r="AL26" i="4"/>
  <c r="AK26" i="4"/>
  <c r="Z26" i="4"/>
  <c r="G26" i="4" s="1"/>
  <c r="Y26" i="4"/>
  <c r="F26" i="4" s="1"/>
  <c r="X26" i="4"/>
  <c r="E26" i="4" s="1"/>
  <c r="W26" i="4"/>
  <c r="V26" i="4"/>
  <c r="C26" i="4" s="1"/>
  <c r="U26" i="4"/>
  <c r="B26" i="4" s="1"/>
  <c r="D26" i="4"/>
  <c r="AN25" i="4"/>
  <c r="AM25" i="4"/>
  <c r="AL25" i="4"/>
  <c r="AK25" i="4"/>
  <c r="Z25" i="4"/>
  <c r="G25" i="4" s="1"/>
  <c r="Y25" i="4"/>
  <c r="F25" i="4" s="1"/>
  <c r="X25" i="4"/>
  <c r="E25" i="4" s="1"/>
  <c r="W25" i="4"/>
  <c r="V25" i="4"/>
  <c r="C25" i="4" s="1"/>
  <c r="U25" i="4"/>
  <c r="B25" i="4" s="1"/>
  <c r="D25" i="4"/>
  <c r="AN24" i="4"/>
  <c r="AM24" i="4"/>
  <c r="AL24" i="4"/>
  <c r="AK24" i="4"/>
  <c r="Z24" i="4"/>
  <c r="G24" i="4" s="1"/>
  <c r="Y24" i="4"/>
  <c r="F24" i="4" s="1"/>
  <c r="X24" i="4"/>
  <c r="E24" i="4" s="1"/>
  <c r="W24" i="4"/>
  <c r="V24" i="4"/>
  <c r="C24" i="4" s="1"/>
  <c r="U24" i="4"/>
  <c r="B24" i="4" s="1"/>
  <c r="D24" i="4"/>
  <c r="AN23" i="4"/>
  <c r="AM23" i="4"/>
  <c r="AL23" i="4"/>
  <c r="AK23" i="4"/>
  <c r="Z23" i="4"/>
  <c r="G23" i="4" s="1"/>
  <c r="Y23" i="4"/>
  <c r="F23" i="4" s="1"/>
  <c r="X23" i="4"/>
  <c r="E23" i="4" s="1"/>
  <c r="W23" i="4"/>
  <c r="V23" i="4"/>
  <c r="C23" i="4" s="1"/>
  <c r="U23" i="4"/>
  <c r="B23" i="4" s="1"/>
  <c r="D23" i="4"/>
  <c r="AN22" i="4"/>
  <c r="AM22" i="4"/>
  <c r="AL22" i="4"/>
  <c r="AK22" i="4"/>
  <c r="Z22" i="4"/>
  <c r="G22" i="4" s="1"/>
  <c r="Y22" i="4"/>
  <c r="F22" i="4" s="1"/>
  <c r="X22" i="4"/>
  <c r="E22" i="4" s="1"/>
  <c r="W22" i="4"/>
  <c r="V22" i="4"/>
  <c r="C22" i="4" s="1"/>
  <c r="BZ73" i="29" s="1"/>
  <c r="U22" i="4"/>
  <c r="B22" i="4" s="1"/>
  <c r="D22" i="4"/>
  <c r="AN21" i="4"/>
  <c r="AM21" i="4"/>
  <c r="AL21" i="4"/>
  <c r="AK21" i="4"/>
  <c r="Z21" i="4"/>
  <c r="G21" i="4" s="1"/>
  <c r="Y21" i="4"/>
  <c r="F21" i="4" s="1"/>
  <c r="X21" i="4"/>
  <c r="E21" i="4" s="1"/>
  <c r="W21" i="4"/>
  <c r="V21" i="4"/>
  <c r="C21" i="4" s="1"/>
  <c r="U21" i="4"/>
  <c r="B21" i="4" s="1"/>
  <c r="D21" i="4"/>
  <c r="AN20" i="4"/>
  <c r="AM20" i="4"/>
  <c r="AL20" i="4"/>
  <c r="AK20" i="4"/>
  <c r="Z20" i="4"/>
  <c r="G20" i="4" s="1"/>
  <c r="Y20" i="4"/>
  <c r="F20" i="4" s="1"/>
  <c r="X20" i="4"/>
  <c r="E20" i="4" s="1"/>
  <c r="W20" i="4"/>
  <c r="V20" i="4"/>
  <c r="C20" i="4" s="1"/>
  <c r="U20" i="4"/>
  <c r="B20" i="4" s="1"/>
  <c r="D20" i="4"/>
  <c r="AN19" i="4"/>
  <c r="AM19" i="4"/>
  <c r="AL19" i="4"/>
  <c r="AK19" i="4"/>
  <c r="Z19" i="4"/>
  <c r="G19" i="4" s="1"/>
  <c r="Y19" i="4"/>
  <c r="F19" i="4" s="1"/>
  <c r="X19" i="4"/>
  <c r="E19" i="4" s="1"/>
  <c r="W19" i="4"/>
  <c r="V19" i="4"/>
  <c r="C19" i="4" s="1"/>
  <c r="U19" i="4"/>
  <c r="B19" i="4" s="1"/>
  <c r="D19" i="4"/>
  <c r="AN18" i="4"/>
  <c r="AM18" i="4"/>
  <c r="AL18" i="4"/>
  <c r="AK18" i="4"/>
  <c r="Z18" i="4"/>
  <c r="G18" i="4" s="1"/>
  <c r="Y18" i="4"/>
  <c r="F18" i="4" s="1"/>
  <c r="X18" i="4"/>
  <c r="E18" i="4" s="1"/>
  <c r="W18" i="4"/>
  <c r="V18" i="4"/>
  <c r="C18" i="4" s="1"/>
  <c r="U18" i="4"/>
  <c r="B18" i="4" s="1"/>
  <c r="D18" i="4"/>
  <c r="Z17" i="4"/>
  <c r="G17" i="4" s="1"/>
  <c r="Y17" i="4"/>
  <c r="F17" i="4" s="1"/>
  <c r="X17" i="4"/>
  <c r="W17" i="4"/>
  <c r="D17" i="4" s="1"/>
  <c r="V17" i="4"/>
  <c r="C17" i="4" s="1"/>
  <c r="U17" i="4"/>
  <c r="B17" i="4" s="1"/>
  <c r="E17" i="4"/>
  <c r="AN16" i="4"/>
  <c r="AM16" i="4"/>
  <c r="AL16" i="4"/>
  <c r="AK16" i="4"/>
  <c r="Z16" i="4"/>
  <c r="G16" i="4" s="1"/>
  <c r="Y16" i="4"/>
  <c r="F16" i="4" s="1"/>
  <c r="X16" i="4"/>
  <c r="W16" i="4"/>
  <c r="D16" i="4" s="1"/>
  <c r="V16" i="4"/>
  <c r="C16" i="4" s="1"/>
  <c r="BZ103" i="30" s="1"/>
  <c r="U16" i="4"/>
  <c r="B16" i="4" s="1"/>
  <c r="E16" i="4"/>
  <c r="AN15" i="4"/>
  <c r="AM15" i="4"/>
  <c r="AL15" i="4"/>
  <c r="AK15" i="4"/>
  <c r="Z15" i="4"/>
  <c r="G15" i="4" s="1"/>
  <c r="Y15" i="4"/>
  <c r="F15" i="4" s="1"/>
  <c r="X15" i="4"/>
  <c r="W15" i="4"/>
  <c r="D15" i="4" s="1"/>
  <c r="V15" i="4"/>
  <c r="C15" i="4" s="1"/>
  <c r="U15" i="4"/>
  <c r="B15" i="4" s="1"/>
  <c r="E15" i="4"/>
  <c r="AN14" i="4"/>
  <c r="AM14" i="4"/>
  <c r="AL14" i="4"/>
  <c r="AK14" i="4"/>
  <c r="Z14" i="4"/>
  <c r="G14" i="4" s="1"/>
  <c r="Y14" i="4"/>
  <c r="F14" i="4" s="1"/>
  <c r="X14" i="4"/>
  <c r="W14" i="4"/>
  <c r="D14" i="4" s="1"/>
  <c r="V14" i="4"/>
  <c r="C14" i="4" s="1"/>
  <c r="U14" i="4"/>
  <c r="B14" i="4" s="1"/>
  <c r="E14" i="4"/>
  <c r="AN13" i="4"/>
  <c r="AM13" i="4"/>
  <c r="AL13" i="4"/>
  <c r="AK13" i="4"/>
  <c r="Z13" i="4"/>
  <c r="G13" i="4" s="1"/>
  <c r="Y13" i="4"/>
  <c r="F13" i="4" s="1"/>
  <c r="X13" i="4"/>
  <c r="W13" i="4"/>
  <c r="D13" i="4" s="1"/>
  <c r="V13" i="4"/>
  <c r="C13" i="4" s="1"/>
  <c r="U13" i="4"/>
  <c r="B13" i="4" s="1"/>
  <c r="E13" i="4"/>
  <c r="AN12" i="4"/>
  <c r="AM12" i="4"/>
  <c r="AL12" i="4"/>
  <c r="AK12" i="4"/>
  <c r="Z12" i="4"/>
  <c r="G12" i="4" s="1"/>
  <c r="Y12" i="4"/>
  <c r="F12" i="4" s="1"/>
  <c r="X12" i="4"/>
  <c r="W12" i="4"/>
  <c r="D12" i="4" s="1"/>
  <c r="V12" i="4"/>
  <c r="C12" i="4" s="1"/>
  <c r="BZ45" i="29" s="1"/>
  <c r="U12" i="4"/>
  <c r="B12" i="4" s="1"/>
  <c r="E12" i="4"/>
  <c r="AN11" i="4"/>
  <c r="AM11" i="4"/>
  <c r="AL11" i="4"/>
  <c r="AK11" i="4"/>
  <c r="Z11" i="4"/>
  <c r="G11" i="4" s="1"/>
  <c r="Y11" i="4"/>
  <c r="F11" i="4" s="1"/>
  <c r="X11" i="4"/>
  <c r="W11" i="4"/>
  <c r="D11" i="4" s="1"/>
  <c r="V11" i="4"/>
  <c r="C11" i="4" s="1"/>
  <c r="U11" i="4"/>
  <c r="B11" i="4" s="1"/>
  <c r="E11" i="4"/>
  <c r="AN10" i="4"/>
  <c r="AM10" i="4"/>
  <c r="AL10" i="4"/>
  <c r="AK10" i="4"/>
  <c r="Z10" i="4"/>
  <c r="G10" i="4" s="1"/>
  <c r="Y10" i="4"/>
  <c r="F10" i="4" s="1"/>
  <c r="X10" i="4"/>
  <c r="W10" i="4"/>
  <c r="D10" i="4" s="1"/>
  <c r="V10" i="4"/>
  <c r="C10" i="4" s="1"/>
  <c r="U10" i="4"/>
  <c r="B10" i="4" s="1"/>
  <c r="E10" i="4"/>
  <c r="AN9" i="4"/>
  <c r="AM9" i="4"/>
  <c r="AL9" i="4"/>
  <c r="AK9" i="4"/>
  <c r="Z9" i="4"/>
  <c r="G9" i="4" s="1"/>
  <c r="Y9" i="4"/>
  <c r="F9" i="4" s="1"/>
  <c r="X9" i="4"/>
  <c r="W9" i="4"/>
  <c r="D9" i="4" s="1"/>
  <c r="V9" i="4"/>
  <c r="C9" i="4" s="1"/>
  <c r="U9" i="4"/>
  <c r="B9" i="4" s="1"/>
  <c r="E9" i="4"/>
  <c r="AN8" i="4"/>
  <c r="AM8" i="4"/>
  <c r="AL8" i="4"/>
  <c r="AK8" i="4"/>
  <c r="Z8" i="4"/>
  <c r="G8" i="4" s="1"/>
  <c r="Y8" i="4"/>
  <c r="F8" i="4" s="1"/>
  <c r="X8" i="4"/>
  <c r="W8" i="4"/>
  <c r="D8" i="4" s="1"/>
  <c r="V8" i="4"/>
  <c r="C8" i="4" s="1"/>
  <c r="U8" i="4"/>
  <c r="B8" i="4" s="1"/>
  <c r="E8" i="4"/>
  <c r="AN7" i="4"/>
  <c r="AM7" i="4"/>
  <c r="AL7" i="4"/>
  <c r="AK7" i="4"/>
  <c r="Z7" i="4"/>
  <c r="G7" i="4" s="1"/>
  <c r="Y7" i="4"/>
  <c r="F7" i="4" s="1"/>
  <c r="X7" i="4"/>
  <c r="W7" i="4"/>
  <c r="D7" i="4" s="1"/>
  <c r="V7" i="4"/>
  <c r="C7" i="4" s="1"/>
  <c r="U7" i="4"/>
  <c r="B7" i="4" s="1"/>
  <c r="E7" i="4"/>
  <c r="AN6" i="4"/>
  <c r="AM6" i="4"/>
  <c r="AL6" i="4"/>
  <c r="AK6" i="4"/>
  <c r="Z6" i="4"/>
  <c r="G6" i="4" s="1"/>
  <c r="Y6" i="4"/>
  <c r="F6" i="4" s="1"/>
  <c r="X6" i="4"/>
  <c r="W6" i="4"/>
  <c r="D6" i="4" s="1"/>
  <c r="V6" i="4"/>
  <c r="C6" i="4" s="1"/>
  <c r="BZ28" i="29" s="1"/>
  <c r="U6" i="4"/>
  <c r="B6" i="4" s="1"/>
  <c r="E6" i="4"/>
  <c r="AN5" i="4"/>
  <c r="AM5" i="4"/>
  <c r="AL5" i="4"/>
  <c r="AK5" i="4"/>
  <c r="Z5" i="4"/>
  <c r="G5" i="4" s="1"/>
  <c r="Y5" i="4"/>
  <c r="F5" i="4" s="1"/>
  <c r="X5" i="4"/>
  <c r="W5" i="4"/>
  <c r="D5" i="4" s="1"/>
  <c r="V5" i="4"/>
  <c r="C5" i="4" s="1"/>
  <c r="U5" i="4"/>
  <c r="B5" i="4" s="1"/>
  <c r="E5" i="4"/>
  <c r="Z4" i="4"/>
  <c r="G4" i="4" s="1"/>
  <c r="Y4" i="4"/>
  <c r="F4" i="4" s="1"/>
  <c r="X4" i="4"/>
  <c r="W4" i="4"/>
  <c r="V4" i="4"/>
  <c r="C4" i="4" s="1"/>
  <c r="U4" i="4"/>
  <c r="B4" i="4" s="1"/>
  <c r="E4" i="4"/>
  <c r="D4" i="4"/>
  <c r="AN3" i="4"/>
  <c r="AM3" i="4"/>
  <c r="AL3" i="4"/>
  <c r="AK3" i="4"/>
  <c r="Z3" i="4"/>
  <c r="G3" i="4" s="1"/>
  <c r="Y3" i="4"/>
  <c r="F3" i="4" s="1"/>
  <c r="X3" i="4"/>
  <c r="W3" i="4"/>
  <c r="V3" i="4"/>
  <c r="C3" i="4" s="1"/>
  <c r="U3" i="4"/>
  <c r="B3" i="4" s="1"/>
  <c r="E3" i="4"/>
  <c r="D3" i="4"/>
  <c r="AN2" i="4"/>
  <c r="AM2" i="4"/>
  <c r="AL2" i="4"/>
  <c r="AK2" i="4"/>
  <c r="Z2" i="4"/>
  <c r="G2" i="4" s="1"/>
  <c r="Y2" i="4"/>
  <c r="F2" i="4" s="1"/>
  <c r="X2" i="4"/>
  <c r="W2" i="4"/>
  <c r="V2" i="4"/>
  <c r="C2" i="4" s="1"/>
  <c r="U2" i="4"/>
  <c r="B2" i="4" s="1"/>
  <c r="E2" i="4"/>
  <c r="D2" i="4"/>
  <c r="BZ30" i="29" l="1"/>
  <c r="BZ37" i="29"/>
  <c r="BZ33" i="29"/>
  <c r="BZ31" i="29"/>
  <c r="BZ80" i="30"/>
  <c r="BZ73" i="30"/>
  <c r="BZ78" i="30"/>
  <c r="BZ112" i="30"/>
  <c r="BZ66" i="30"/>
  <c r="BZ108" i="30"/>
  <c r="BZ88" i="30"/>
  <c r="BZ25" i="30"/>
  <c r="BZ92" i="30"/>
  <c r="BZ111" i="30"/>
  <c r="BZ69" i="30"/>
  <c r="BZ115" i="30"/>
  <c r="BZ41" i="30"/>
  <c r="BZ120" i="30"/>
  <c r="BZ53" i="29"/>
  <c r="BZ12" i="30"/>
  <c r="BZ12" i="29"/>
  <c r="BZ65" i="30"/>
  <c r="BZ91" i="29"/>
  <c r="BZ57" i="30"/>
  <c r="BZ57" i="29"/>
  <c r="BZ104" i="30"/>
  <c r="BZ69" i="29"/>
  <c r="BZ16" i="30"/>
  <c r="BZ16" i="29"/>
  <c r="BZ119" i="30"/>
  <c r="BZ61" i="29"/>
  <c r="BZ107" i="30"/>
  <c r="BZ107" i="29"/>
  <c r="BZ20" i="30"/>
  <c r="BZ20" i="29"/>
  <c r="CH23" i="29"/>
  <c r="BZ25" i="29"/>
  <c r="BZ27" i="29"/>
  <c r="BZ29" i="29"/>
  <c r="CH34" i="29"/>
  <c r="BZ36" i="29"/>
  <c r="BZ41" i="29"/>
  <c r="BZ3" i="29"/>
  <c r="CH3" i="29"/>
  <c r="BZ5" i="29"/>
  <c r="BZ6" i="29"/>
  <c r="CH7" i="29"/>
  <c r="BZ10" i="29"/>
  <c r="CH11" i="29"/>
  <c r="BZ13" i="29"/>
  <c r="BZ15" i="29"/>
  <c r="CH15" i="29"/>
  <c r="BZ17" i="29"/>
  <c r="BZ18" i="29"/>
  <c r="BZ19" i="29"/>
  <c r="CH19" i="29"/>
  <c r="BZ26" i="29"/>
  <c r="BZ23" i="29"/>
  <c r="BZ24" i="29"/>
  <c r="CH25" i="29"/>
  <c r="CH27" i="29"/>
  <c r="CH29" i="29"/>
  <c r="CH31" i="29"/>
  <c r="CH20" i="29"/>
  <c r="CH12" i="29"/>
  <c r="CH35" i="29"/>
  <c r="CH47" i="29"/>
  <c r="CH28" i="29"/>
  <c r="CH16" i="29"/>
  <c r="CH24" i="29"/>
  <c r="CH43" i="29"/>
  <c r="BZ4" i="29"/>
  <c r="CH5" i="29"/>
  <c r="BZ7" i="29"/>
  <c r="BZ8" i="29"/>
  <c r="BZ9" i="29"/>
  <c r="CH9" i="29"/>
  <c r="BZ11" i="29"/>
  <c r="CH13" i="29"/>
  <c r="BZ14" i="29"/>
  <c r="CH17" i="29"/>
  <c r="BZ21" i="29"/>
  <c r="CH21" i="29"/>
  <c r="BZ22" i="29"/>
  <c r="BZ32" i="29"/>
  <c r="BZ35" i="29"/>
  <c r="CL120" i="30"/>
  <c r="CG119" i="30"/>
  <c r="CL116" i="30"/>
  <c r="CG115" i="30"/>
  <c r="CL112" i="30"/>
  <c r="CG111" i="30"/>
  <c r="CP111" i="30" s="1"/>
  <c r="CL108" i="30"/>
  <c r="CG107" i="30"/>
  <c r="CL104" i="30"/>
  <c r="CG103" i="30"/>
  <c r="CP103" i="30" s="1"/>
  <c r="CL100" i="30"/>
  <c r="CL118" i="30"/>
  <c r="CG117" i="30"/>
  <c r="CL114" i="30"/>
  <c r="CG113" i="30"/>
  <c r="CL110" i="30"/>
  <c r="CG109" i="30"/>
  <c r="CL106" i="30"/>
  <c r="CG105" i="30"/>
  <c r="CL102" i="30"/>
  <c r="CG101" i="30"/>
  <c r="CL98" i="30"/>
  <c r="CG97" i="30"/>
  <c r="CL94" i="30"/>
  <c r="CG93" i="30"/>
  <c r="CP93" i="30" s="1"/>
  <c r="CL90" i="30"/>
  <c r="CG120" i="30"/>
  <c r="CL117" i="30"/>
  <c r="CG116" i="30"/>
  <c r="CL113" i="30"/>
  <c r="CG112" i="30"/>
  <c r="CL109" i="30"/>
  <c r="CG108" i="30"/>
  <c r="CP108" i="30" s="1"/>
  <c r="CR108" i="30" s="1"/>
  <c r="CL105" i="30"/>
  <c r="CG104" i="30"/>
  <c r="CL101" i="30"/>
  <c r="CG100" i="30"/>
  <c r="CL103" i="30"/>
  <c r="CG102" i="30"/>
  <c r="CG94" i="30"/>
  <c r="CL93" i="30"/>
  <c r="CG92" i="30"/>
  <c r="CP92" i="30" s="1"/>
  <c r="CL91" i="30"/>
  <c r="CG89" i="30"/>
  <c r="CL111" i="30"/>
  <c r="CG110" i="30"/>
  <c r="CL107" i="30"/>
  <c r="CG106" i="30"/>
  <c r="CG99" i="30"/>
  <c r="CL96" i="30"/>
  <c r="CG90" i="30"/>
  <c r="CL89" i="30"/>
  <c r="CG88" i="30"/>
  <c r="CP88" i="30" s="1"/>
  <c r="CL85" i="30"/>
  <c r="CG84" i="30"/>
  <c r="CL81" i="30"/>
  <c r="CG80" i="30"/>
  <c r="CP80" i="30" s="1"/>
  <c r="CL77" i="30"/>
  <c r="CG76" i="30"/>
  <c r="CL73" i="30"/>
  <c r="CL115" i="30"/>
  <c r="CG114" i="30"/>
  <c r="CG95" i="30"/>
  <c r="CL119" i="30"/>
  <c r="CG118" i="30"/>
  <c r="CL99" i="30"/>
  <c r="CG98" i="30"/>
  <c r="CL97" i="30"/>
  <c r="CG96" i="30"/>
  <c r="CL95" i="30"/>
  <c r="CG91" i="30"/>
  <c r="CL87" i="30"/>
  <c r="CG86" i="30"/>
  <c r="CL86" i="30"/>
  <c r="CG81" i="30"/>
  <c r="CL80" i="30"/>
  <c r="CG79" i="30"/>
  <c r="CL78" i="30"/>
  <c r="CG74" i="30"/>
  <c r="CL72" i="30"/>
  <c r="CG71" i="30"/>
  <c r="CL68" i="30"/>
  <c r="CG67" i="30"/>
  <c r="CL64" i="30"/>
  <c r="CG63" i="30"/>
  <c r="CL60" i="30"/>
  <c r="CG59" i="30"/>
  <c r="CL56" i="30"/>
  <c r="CG55" i="30"/>
  <c r="CL52" i="30"/>
  <c r="CL88" i="30"/>
  <c r="CL83" i="30"/>
  <c r="CG77" i="30"/>
  <c r="CL76" i="30"/>
  <c r="CG75" i="30"/>
  <c r="CL74" i="30"/>
  <c r="CL71" i="30"/>
  <c r="CG70" i="30"/>
  <c r="CL67" i="30"/>
  <c r="CG66" i="30"/>
  <c r="CP66" i="30" s="1"/>
  <c r="CL63" i="30"/>
  <c r="CG62" i="30"/>
  <c r="CL59" i="30"/>
  <c r="CG58" i="30"/>
  <c r="CL55" i="30"/>
  <c r="CG54" i="30"/>
  <c r="CL51" i="30"/>
  <c r="CG87" i="30"/>
  <c r="CG82" i="30"/>
  <c r="CL79" i="30"/>
  <c r="CG73" i="30"/>
  <c r="CP73" i="30" s="1"/>
  <c r="CL70" i="30"/>
  <c r="CG69" i="30"/>
  <c r="CP69" i="30" s="1"/>
  <c r="CL66" i="30"/>
  <c r="CG65" i="30"/>
  <c r="CL62" i="30"/>
  <c r="CG61" i="30"/>
  <c r="CL58" i="30"/>
  <c r="CG57" i="30"/>
  <c r="CL54" i="30"/>
  <c r="CL92" i="30"/>
  <c r="CG85" i="30"/>
  <c r="CL84" i="30"/>
  <c r="CG83" i="30"/>
  <c r="CL82" i="30"/>
  <c r="CG78" i="30"/>
  <c r="CP78" i="30" s="1"/>
  <c r="CL75" i="30"/>
  <c r="CG72" i="30"/>
  <c r="CL69" i="30"/>
  <c r="CG68" i="30"/>
  <c r="CL65" i="30"/>
  <c r="CG64" i="30"/>
  <c r="CL61" i="30"/>
  <c r="CG53" i="30"/>
  <c r="CG52" i="30"/>
  <c r="CL49" i="30"/>
  <c r="CG48" i="30"/>
  <c r="CL45" i="30"/>
  <c r="CG44" i="30"/>
  <c r="CL41" i="30"/>
  <c r="CG40" i="30"/>
  <c r="CL37" i="30"/>
  <c r="CG36" i="30"/>
  <c r="CL33" i="30"/>
  <c r="CG32" i="30"/>
  <c r="CL29" i="30"/>
  <c r="CG51" i="30"/>
  <c r="CL48" i="30"/>
  <c r="CG47" i="30"/>
  <c r="CL44" i="30"/>
  <c r="CG43" i="30"/>
  <c r="CL40" i="30"/>
  <c r="CG39" i="30"/>
  <c r="CL36" i="30"/>
  <c r="CG35" i="30"/>
  <c r="CL32" i="30"/>
  <c r="CG31" i="30"/>
  <c r="CL28" i="30"/>
  <c r="CG27" i="30"/>
  <c r="CL24" i="30"/>
  <c r="CG23" i="30"/>
  <c r="CG56" i="30"/>
  <c r="CL53" i="30"/>
  <c r="CG50" i="30"/>
  <c r="CL47" i="30"/>
  <c r="CG46" i="30"/>
  <c r="CL43" i="30"/>
  <c r="CG42" i="30"/>
  <c r="CL39" i="30"/>
  <c r="CG38" i="30"/>
  <c r="CL35" i="30"/>
  <c r="CG34" i="30"/>
  <c r="CL31" i="30"/>
  <c r="CG30" i="30"/>
  <c r="CL27" i="30"/>
  <c r="CG26" i="30"/>
  <c r="CL23" i="30"/>
  <c r="CG60" i="30"/>
  <c r="CL57" i="30"/>
  <c r="CL50" i="30"/>
  <c r="CG49" i="30"/>
  <c r="CL46" i="30"/>
  <c r="CG45" i="30"/>
  <c r="CL42" i="30"/>
  <c r="CG41" i="30"/>
  <c r="CP41" i="30" s="1"/>
  <c r="CL38" i="30"/>
  <c r="CG37" i="30"/>
  <c r="CL34" i="30"/>
  <c r="CG33" i="30"/>
  <c r="CL30" i="30"/>
  <c r="CG29" i="30"/>
  <c r="CP29" i="30" s="1"/>
  <c r="CL26" i="30"/>
  <c r="CG25" i="30"/>
  <c r="CG24" i="30"/>
  <c r="CL22" i="30"/>
  <c r="CL19" i="30"/>
  <c r="CG18" i="30"/>
  <c r="CL15" i="30"/>
  <c r="CG14" i="30"/>
  <c r="CL11" i="30"/>
  <c r="CG10" i="30"/>
  <c r="CL7" i="30"/>
  <c r="CG6" i="30"/>
  <c r="CL3" i="30"/>
  <c r="CL118" i="29"/>
  <c r="CG117" i="29"/>
  <c r="CL114" i="29"/>
  <c r="CG113" i="29"/>
  <c r="CL110" i="29"/>
  <c r="CG109" i="29"/>
  <c r="CL106" i="29"/>
  <c r="CG105" i="29"/>
  <c r="CL102" i="29"/>
  <c r="CG101" i="29"/>
  <c r="CL98" i="29"/>
  <c r="CG97" i="29"/>
  <c r="CL94" i="29"/>
  <c r="CG93" i="29"/>
  <c r="CL90" i="29"/>
  <c r="CG89" i="29"/>
  <c r="CL86" i="29"/>
  <c r="CG85" i="29"/>
  <c r="CL82" i="29"/>
  <c r="CL18" i="30"/>
  <c r="CG17" i="30"/>
  <c r="CL14" i="30"/>
  <c r="CG13" i="30"/>
  <c r="CL10" i="30"/>
  <c r="CG9" i="30"/>
  <c r="CL6" i="30"/>
  <c r="CG5" i="30"/>
  <c r="CG120" i="29"/>
  <c r="CL117" i="29"/>
  <c r="CG116" i="29"/>
  <c r="CL113" i="29"/>
  <c r="CG112" i="29"/>
  <c r="CL109" i="29"/>
  <c r="CG108" i="29"/>
  <c r="CL105" i="29"/>
  <c r="CG104" i="29"/>
  <c r="CL101" i="29"/>
  <c r="CG100" i="29"/>
  <c r="CL97" i="29"/>
  <c r="CG96" i="29"/>
  <c r="CL93" i="29"/>
  <c r="CG92" i="29"/>
  <c r="CL89" i="29"/>
  <c r="CG88" i="29"/>
  <c r="CG22" i="30"/>
  <c r="CG21" i="30"/>
  <c r="CG20" i="30"/>
  <c r="CL17" i="30"/>
  <c r="CG16" i="30"/>
  <c r="CL13" i="30"/>
  <c r="CG12" i="30"/>
  <c r="CL9" i="30"/>
  <c r="CG8" i="30"/>
  <c r="CL5" i="30"/>
  <c r="CG4" i="30"/>
  <c r="CL120" i="29"/>
  <c r="CG119" i="29"/>
  <c r="CL116" i="29"/>
  <c r="CG115" i="29"/>
  <c r="CL112" i="29"/>
  <c r="CG111" i="29"/>
  <c r="CL108" i="29"/>
  <c r="CG107" i="29"/>
  <c r="CL104" i="29"/>
  <c r="CG103" i="29"/>
  <c r="CP103" i="29" s="1"/>
  <c r="CL100" i="29"/>
  <c r="CG99" i="29"/>
  <c r="CL96" i="29"/>
  <c r="CG95" i="29"/>
  <c r="CL92" i="29"/>
  <c r="CG91" i="29"/>
  <c r="CL88" i="29"/>
  <c r="CG87" i="29"/>
  <c r="CL84" i="29"/>
  <c r="CG83" i="29"/>
  <c r="CG28" i="30"/>
  <c r="CL25" i="30"/>
  <c r="CL21" i="30"/>
  <c r="CL20" i="30"/>
  <c r="CG19" i="30"/>
  <c r="CL16" i="30"/>
  <c r="CG15" i="30"/>
  <c r="CL12" i="30"/>
  <c r="CG11" i="30"/>
  <c r="CL8" i="30"/>
  <c r="CG7" i="30"/>
  <c r="CL4" i="30"/>
  <c r="CG3" i="30"/>
  <c r="CL119" i="29"/>
  <c r="CG118" i="29"/>
  <c r="CL115" i="29"/>
  <c r="CG114" i="29"/>
  <c r="CL111" i="29"/>
  <c r="CG110" i="29"/>
  <c r="CL107" i="29"/>
  <c r="CG106" i="29"/>
  <c r="CL103" i="29"/>
  <c r="CG102" i="29"/>
  <c r="CL99" i="29"/>
  <c r="CG98" i="29"/>
  <c r="CL95" i="29"/>
  <c r="CG94" i="29"/>
  <c r="CL91" i="29"/>
  <c r="CL83" i="29"/>
  <c r="CG82" i="29"/>
  <c r="CL81" i="29"/>
  <c r="CG80" i="29"/>
  <c r="CL77" i="29"/>
  <c r="CG76" i="29"/>
  <c r="CL73" i="29"/>
  <c r="CG72" i="29"/>
  <c r="CL69" i="29"/>
  <c r="CG68" i="29"/>
  <c r="CL65" i="29"/>
  <c r="CG64" i="29"/>
  <c r="CL61" i="29"/>
  <c r="CG60" i="29"/>
  <c r="CL57" i="29"/>
  <c r="CG56" i="29"/>
  <c r="CL53" i="29"/>
  <c r="CG52" i="29"/>
  <c r="CL49" i="29"/>
  <c r="CL85" i="29"/>
  <c r="CL80" i="29"/>
  <c r="CQ80" i="29" s="1"/>
  <c r="CG79" i="29"/>
  <c r="CL76" i="29"/>
  <c r="CG75" i="29"/>
  <c r="CL72" i="29"/>
  <c r="CG71" i="29"/>
  <c r="CL68" i="29"/>
  <c r="CG67" i="29"/>
  <c r="CL64" i="29"/>
  <c r="CG63" i="29"/>
  <c r="CL60" i="29"/>
  <c r="CG59" i="29"/>
  <c r="CL56" i="29"/>
  <c r="CG55" i="29"/>
  <c r="CL52" i="29"/>
  <c r="CG51" i="29"/>
  <c r="CL48" i="29"/>
  <c r="CG47" i="29"/>
  <c r="CL44" i="29"/>
  <c r="CG43" i="29"/>
  <c r="CL40" i="29"/>
  <c r="CG39" i="29"/>
  <c r="CG84" i="29"/>
  <c r="CL79" i="29"/>
  <c r="CG78" i="29"/>
  <c r="CL75" i="29"/>
  <c r="CG74" i="29"/>
  <c r="CL71" i="29"/>
  <c r="CG70" i="29"/>
  <c r="CL67" i="29"/>
  <c r="CG66" i="29"/>
  <c r="CL63" i="29"/>
  <c r="CG62" i="29"/>
  <c r="CL59" i="29"/>
  <c r="CG58" i="29"/>
  <c r="CL55" i="29"/>
  <c r="CG54" i="29"/>
  <c r="CL51" i="29"/>
  <c r="CG50" i="29"/>
  <c r="CL47" i="29"/>
  <c r="CG46" i="29"/>
  <c r="CL43" i="29"/>
  <c r="CG42" i="29"/>
  <c r="CL39" i="29"/>
  <c r="CG38" i="29"/>
  <c r="CG90" i="29"/>
  <c r="CL87" i="29"/>
  <c r="CG86" i="29"/>
  <c r="CG81" i="29"/>
  <c r="CP81" i="29" s="1"/>
  <c r="CL78" i="29"/>
  <c r="CG77" i="29"/>
  <c r="CP77" i="29" s="1"/>
  <c r="CL74" i="29"/>
  <c r="CG73" i="29"/>
  <c r="CP73" i="29" s="1"/>
  <c r="CL70" i="29"/>
  <c r="CG69" i="29"/>
  <c r="CL66" i="29"/>
  <c r="CG65" i="29"/>
  <c r="CP65" i="29" s="1"/>
  <c r="CL62" i="29"/>
  <c r="CG61" i="29"/>
  <c r="CL58" i="29"/>
  <c r="CG57" i="29"/>
  <c r="CL54" i="29"/>
  <c r="CG53" i="29"/>
  <c r="CL50" i="29"/>
  <c r="CG49" i="29"/>
  <c r="CP49" i="29" s="1"/>
  <c r="CL46" i="29"/>
  <c r="CG45" i="29"/>
  <c r="CP45" i="29" s="1"/>
  <c r="CL42" i="29"/>
  <c r="CG41" i="29"/>
  <c r="CL38" i="29"/>
  <c r="CG37" i="29"/>
  <c r="CP37" i="29" s="1"/>
  <c r="CL34" i="29"/>
  <c r="CG33" i="29"/>
  <c r="CP33" i="29" s="1"/>
  <c r="CH4" i="29"/>
  <c r="CG5" i="29"/>
  <c r="CL6" i="29"/>
  <c r="CH8" i="29"/>
  <c r="CG9" i="29"/>
  <c r="CL10" i="29"/>
  <c r="CG13" i="29"/>
  <c r="CL14" i="29"/>
  <c r="CG17" i="29"/>
  <c r="CL18" i="29"/>
  <c r="CG21" i="29"/>
  <c r="CL22" i="29"/>
  <c r="CG25" i="29"/>
  <c r="CL26" i="29"/>
  <c r="CG29" i="29"/>
  <c r="CL30" i="29"/>
  <c r="CL32" i="29"/>
  <c r="CH33" i="29"/>
  <c r="BZ34" i="29"/>
  <c r="CG35" i="29"/>
  <c r="CL36" i="29"/>
  <c r="CH38" i="29"/>
  <c r="BZ43" i="29"/>
  <c r="CP43" i="29" s="1"/>
  <c r="CH44" i="29"/>
  <c r="CH45" i="29"/>
  <c r="CL45" i="29"/>
  <c r="BZ46" i="29"/>
  <c r="BZ47" i="29"/>
  <c r="CP47" i="29" s="1"/>
  <c r="BZ50" i="29"/>
  <c r="CP50" i="29" s="1"/>
  <c r="CH52" i="29"/>
  <c r="CQ52" i="29" s="1"/>
  <c r="CH56" i="29"/>
  <c r="BZ58" i="29"/>
  <c r="CH60" i="29"/>
  <c r="BZ62" i="29"/>
  <c r="CH64" i="29"/>
  <c r="CQ64" i="29" s="1"/>
  <c r="CH68" i="29"/>
  <c r="BZ70" i="29"/>
  <c r="CH72" i="29"/>
  <c r="BZ74" i="29"/>
  <c r="CH76" i="29"/>
  <c r="CH80" i="29"/>
  <c r="CL3" i="29"/>
  <c r="CG6" i="29"/>
  <c r="CL7" i="29"/>
  <c r="CG10" i="29"/>
  <c r="CL11" i="29"/>
  <c r="CG14" i="29"/>
  <c r="CL15" i="29"/>
  <c r="CG18" i="29"/>
  <c r="CL19" i="29"/>
  <c r="CG22" i="29"/>
  <c r="CL23" i="29"/>
  <c r="CG26" i="29"/>
  <c r="CL27" i="29"/>
  <c r="CG30" i="29"/>
  <c r="CP30" i="29" s="1"/>
  <c r="CL31" i="29"/>
  <c r="CH32" i="29"/>
  <c r="CQ32" i="29" s="1"/>
  <c r="CH40" i="29"/>
  <c r="CQ40" i="29" s="1"/>
  <c r="CH41" i="29"/>
  <c r="CL41" i="29"/>
  <c r="BZ42" i="29"/>
  <c r="BZ48" i="29"/>
  <c r="CG48" i="29"/>
  <c r="BZ80" i="29"/>
  <c r="CP80" i="29" s="1"/>
  <c r="BZ85" i="29"/>
  <c r="CP85" i="29" s="1"/>
  <c r="BZ87" i="29"/>
  <c r="CP87" i="29" s="1"/>
  <c r="CH20" i="30"/>
  <c r="CH105" i="30"/>
  <c r="CQ105" i="30" s="1"/>
  <c r="CH12" i="30"/>
  <c r="CH67" i="30"/>
  <c r="CQ67" i="30" s="1"/>
  <c r="CH72" i="30"/>
  <c r="CQ72" i="30" s="1"/>
  <c r="CH71" i="30"/>
  <c r="CQ71" i="30" s="1"/>
  <c r="CH25" i="30"/>
  <c r="CH102" i="30"/>
  <c r="CH119" i="30"/>
  <c r="CH77" i="30"/>
  <c r="CH78" i="30"/>
  <c r="CH55" i="29"/>
  <c r="CH59" i="29"/>
  <c r="CH91" i="29"/>
  <c r="CQ91" i="29" s="1"/>
  <c r="CH110" i="30"/>
  <c r="CH98" i="30"/>
  <c r="CH86" i="30"/>
  <c r="CQ86" i="30" s="1"/>
  <c r="CH68" i="30"/>
  <c r="CQ68" i="30" s="1"/>
  <c r="CH60" i="30"/>
  <c r="CH56" i="30"/>
  <c r="CQ56" i="30" s="1"/>
  <c r="CH88" i="30"/>
  <c r="CQ88" i="30" s="1"/>
  <c r="CH43" i="30"/>
  <c r="CQ43" i="30" s="1"/>
  <c r="CH59" i="30"/>
  <c r="CQ59" i="30" s="1"/>
  <c r="CH29" i="30"/>
  <c r="CQ29" i="30" s="1"/>
  <c r="CH97" i="29"/>
  <c r="CH75" i="29"/>
  <c r="CH89" i="29"/>
  <c r="CQ89" i="29" s="1"/>
  <c r="CH90" i="30"/>
  <c r="CH36" i="30"/>
  <c r="CQ36" i="30" s="1"/>
  <c r="CH67" i="29"/>
  <c r="CQ67" i="29" s="1"/>
  <c r="CH51" i="29"/>
  <c r="CQ51" i="29" s="1"/>
  <c r="CH111" i="30"/>
  <c r="CQ111" i="30" s="1"/>
  <c r="CH95" i="30"/>
  <c r="CQ95" i="30" s="1"/>
  <c r="CH27" i="30"/>
  <c r="CQ27" i="30" s="1"/>
  <c r="CH99" i="29"/>
  <c r="CH95" i="29"/>
  <c r="CQ95" i="29" s="1"/>
  <c r="CH35" i="30"/>
  <c r="CQ35" i="30" s="1"/>
  <c r="CH81" i="30"/>
  <c r="CQ81" i="30" s="1"/>
  <c r="CH117" i="29"/>
  <c r="CQ117" i="29" s="1"/>
  <c r="CH107" i="30"/>
  <c r="CH93" i="30"/>
  <c r="CQ93" i="30" s="1"/>
  <c r="CH31" i="30"/>
  <c r="CQ31" i="30" s="1"/>
  <c r="CH16" i="30"/>
  <c r="CH107" i="29"/>
  <c r="CH101" i="29"/>
  <c r="CQ101" i="29" s="1"/>
  <c r="CH63" i="29"/>
  <c r="CQ63" i="29" s="1"/>
  <c r="CH118" i="30"/>
  <c r="CH106" i="30"/>
  <c r="CH117" i="30"/>
  <c r="CQ117" i="30" s="1"/>
  <c r="CH37" i="30"/>
  <c r="CH119" i="29"/>
  <c r="CQ119" i="29" s="1"/>
  <c r="CH114" i="30"/>
  <c r="CH113" i="30"/>
  <c r="CQ113" i="30" s="1"/>
  <c r="CH91" i="30"/>
  <c r="CQ91" i="30" s="1"/>
  <c r="CH55" i="30"/>
  <c r="CH87" i="29"/>
  <c r="CH71" i="29"/>
  <c r="CH93" i="29"/>
  <c r="CQ93" i="29" s="1"/>
  <c r="CH99" i="30"/>
  <c r="CH10" i="30"/>
  <c r="CH82" i="30"/>
  <c r="CQ82" i="30" s="1"/>
  <c r="CH64" i="30"/>
  <c r="CQ64" i="30" s="1"/>
  <c r="CH76" i="30"/>
  <c r="CH74" i="30"/>
  <c r="CH63" i="30"/>
  <c r="CQ63" i="30" s="1"/>
  <c r="CH47" i="30"/>
  <c r="CQ47" i="30" s="1"/>
  <c r="CH33" i="30"/>
  <c r="CH21" i="30"/>
  <c r="CH8" i="30"/>
  <c r="CH4" i="30"/>
  <c r="CH115" i="29"/>
  <c r="CH111" i="29"/>
  <c r="CH18" i="30"/>
  <c r="CH6" i="30"/>
  <c r="CH83" i="29"/>
  <c r="CQ83" i="29" s="1"/>
  <c r="CH85" i="29"/>
  <c r="CH101" i="30"/>
  <c r="CQ101" i="30" s="1"/>
  <c r="CH105" i="29"/>
  <c r="CQ105" i="29" s="1"/>
  <c r="CH113" i="29"/>
  <c r="CQ113" i="29" s="1"/>
  <c r="CH79" i="29"/>
  <c r="CH51" i="30"/>
  <c r="CQ51" i="30" s="1"/>
  <c r="CH39" i="30"/>
  <c r="CQ39" i="30" s="1"/>
  <c r="CH52" i="30"/>
  <c r="CH109" i="30"/>
  <c r="CQ109" i="30" s="1"/>
  <c r="CH103" i="29"/>
  <c r="CH115" i="30"/>
  <c r="CH103" i="30"/>
  <c r="CH109" i="29"/>
  <c r="CQ109" i="29" s="1"/>
  <c r="CH23" i="30"/>
  <c r="CH14" i="30"/>
  <c r="CG3" i="29"/>
  <c r="CL4" i="29"/>
  <c r="CH6" i="29"/>
  <c r="CG7" i="29"/>
  <c r="CL8" i="29"/>
  <c r="CH10" i="29"/>
  <c r="CG11" i="29"/>
  <c r="CL12" i="29"/>
  <c r="CH14" i="29"/>
  <c r="CG15" i="29"/>
  <c r="CL16" i="29"/>
  <c r="CH18" i="29"/>
  <c r="CG19" i="29"/>
  <c r="CL20" i="29"/>
  <c r="CH22" i="29"/>
  <c r="CG23" i="29"/>
  <c r="CL24" i="29"/>
  <c r="CH26" i="29"/>
  <c r="CQ26" i="29" s="1"/>
  <c r="CG27" i="29"/>
  <c r="CL28" i="29"/>
  <c r="CH30" i="29"/>
  <c r="CQ30" i="29" s="1"/>
  <c r="CG31" i="29"/>
  <c r="CP31" i="29" s="1"/>
  <c r="CG32" i="29"/>
  <c r="CL33" i="29"/>
  <c r="CG34" i="29"/>
  <c r="CH36" i="29"/>
  <c r="CQ36" i="29" s="1"/>
  <c r="CG36" i="29"/>
  <c r="CH37" i="29"/>
  <c r="CL37" i="29"/>
  <c r="BZ38" i="29"/>
  <c r="BZ39" i="29"/>
  <c r="CP39" i="29" s="1"/>
  <c r="CH39" i="29"/>
  <c r="CQ39" i="29" s="1"/>
  <c r="BZ44" i="29"/>
  <c r="CG44" i="29"/>
  <c r="CH46" i="29"/>
  <c r="CQ46" i="29" s="1"/>
  <c r="CQ47" i="29"/>
  <c r="CH50" i="29"/>
  <c r="CQ50" i="29" s="1"/>
  <c r="BZ52" i="29"/>
  <c r="CP52" i="29" s="1"/>
  <c r="BZ54" i="29"/>
  <c r="CH54" i="29"/>
  <c r="CQ54" i="29" s="1"/>
  <c r="BZ56" i="29"/>
  <c r="CP56" i="29" s="1"/>
  <c r="CH58" i="29"/>
  <c r="BZ60" i="29"/>
  <c r="CP60" i="29" s="1"/>
  <c r="CH62" i="29"/>
  <c r="CQ62" i="29" s="1"/>
  <c r="BZ64" i="29"/>
  <c r="CP64" i="29" s="1"/>
  <c r="BZ66" i="29"/>
  <c r="CH66" i="29"/>
  <c r="BZ68" i="29"/>
  <c r="CP68" i="29" s="1"/>
  <c r="CH70" i="29"/>
  <c r="CQ70" i="29" s="1"/>
  <c r="BZ71" i="29"/>
  <c r="CP71" i="29" s="1"/>
  <c r="BZ72" i="29"/>
  <c r="CH74" i="29"/>
  <c r="CQ74" i="29" s="1"/>
  <c r="BZ76" i="29"/>
  <c r="CP76" i="29" s="1"/>
  <c r="BZ78" i="29"/>
  <c r="CH78" i="29"/>
  <c r="BZ79" i="29"/>
  <c r="CH82" i="29"/>
  <c r="CQ82" i="29" s="1"/>
  <c r="CG4" i="29"/>
  <c r="CL5" i="29"/>
  <c r="CG8" i="29"/>
  <c r="CL9" i="29"/>
  <c r="CG12" i="29"/>
  <c r="CL13" i="29"/>
  <c r="CG16" i="29"/>
  <c r="CL17" i="29"/>
  <c r="CG20" i="29"/>
  <c r="CL21" i="29"/>
  <c r="CG24" i="29"/>
  <c r="CL25" i="29"/>
  <c r="CG28" i="29"/>
  <c r="CP28" i="29" s="1"/>
  <c r="CL29" i="29"/>
  <c r="CL35" i="29"/>
  <c r="BZ40" i="29"/>
  <c r="CG40" i="29"/>
  <c r="CH42" i="29"/>
  <c r="CQ43" i="29"/>
  <c r="CH48" i="29"/>
  <c r="CQ48" i="29" s="1"/>
  <c r="CH49" i="29"/>
  <c r="CQ49" i="29" s="1"/>
  <c r="BZ51" i="29"/>
  <c r="CP51" i="29" s="1"/>
  <c r="CH53" i="29"/>
  <c r="BZ55" i="29"/>
  <c r="CP55" i="29" s="1"/>
  <c r="CH57" i="29"/>
  <c r="CQ57" i="29" s="1"/>
  <c r="BZ59" i="29"/>
  <c r="CQ60" i="29"/>
  <c r="CH61" i="29"/>
  <c r="BZ63" i="29"/>
  <c r="CP63" i="29" s="1"/>
  <c r="CH65" i="29"/>
  <c r="CQ65" i="29" s="1"/>
  <c r="BZ67" i="29"/>
  <c r="CP67" i="29" s="1"/>
  <c r="CQ68" i="29"/>
  <c r="CH69" i="29"/>
  <c r="CH73" i="29"/>
  <c r="CQ73" i="29" s="1"/>
  <c r="BZ75" i="29"/>
  <c r="CP75" i="29" s="1"/>
  <c r="CQ76" i="29"/>
  <c r="CH77" i="29"/>
  <c r="CH81" i="29"/>
  <c r="CQ81" i="29" s="1"/>
  <c r="BZ83" i="29"/>
  <c r="BZ84" i="29"/>
  <c r="CP84" i="29" s="1"/>
  <c r="BZ88" i="29"/>
  <c r="CP88" i="29" s="1"/>
  <c r="CH94" i="29"/>
  <c r="CQ94" i="29" s="1"/>
  <c r="CH96" i="29"/>
  <c r="CQ96" i="29" s="1"/>
  <c r="CH98" i="29"/>
  <c r="CH100" i="29"/>
  <c r="CQ100" i="29" s="1"/>
  <c r="CH102" i="29"/>
  <c r="CQ102" i="29" s="1"/>
  <c r="CQ103" i="29"/>
  <c r="BZ104" i="29"/>
  <c r="CH104" i="29"/>
  <c r="CH106" i="29"/>
  <c r="CQ106" i="29" s="1"/>
  <c r="BZ120" i="29"/>
  <c r="BZ22" i="30"/>
  <c r="CP22" i="30" s="1"/>
  <c r="BZ82" i="29"/>
  <c r="CP82" i="29" s="1"/>
  <c r="CH86" i="29"/>
  <c r="CQ86" i="29" s="1"/>
  <c r="CQ87" i="29"/>
  <c r="CH90" i="29"/>
  <c r="CH92" i="29"/>
  <c r="BZ95" i="29"/>
  <c r="CP95" i="29" s="1"/>
  <c r="BZ99" i="29"/>
  <c r="BZ105" i="29"/>
  <c r="CH108" i="29"/>
  <c r="BZ109" i="29"/>
  <c r="CP109" i="29" s="1"/>
  <c r="CR109" i="29" s="1"/>
  <c r="BZ113" i="29"/>
  <c r="BZ4" i="30"/>
  <c r="CP4" i="30" s="1"/>
  <c r="CR4" i="30" s="1"/>
  <c r="CH5" i="30"/>
  <c r="BZ7" i="30"/>
  <c r="BZ8" i="30"/>
  <c r="CP8" i="30" s="1"/>
  <c r="CR8" i="30" s="1"/>
  <c r="BZ9" i="30"/>
  <c r="CP9" i="30" s="1"/>
  <c r="CR9" i="30" s="1"/>
  <c r="CH9" i="30"/>
  <c r="BZ11" i="30"/>
  <c r="CP11" i="30" s="1"/>
  <c r="CR11" i="30" s="1"/>
  <c r="CH13" i="30"/>
  <c r="BZ14" i="30"/>
  <c r="CP14" i="30" s="1"/>
  <c r="CR14" i="30" s="1"/>
  <c r="CH17" i="30"/>
  <c r="BZ21" i="30"/>
  <c r="CH84" i="29"/>
  <c r="CQ84" i="29" s="1"/>
  <c r="CH88" i="29"/>
  <c r="BZ89" i="29"/>
  <c r="CP89" i="29" s="1"/>
  <c r="CR89" i="29" s="1"/>
  <c r="BZ94" i="29"/>
  <c r="CP94" i="29" s="1"/>
  <c r="BZ96" i="29"/>
  <c r="BZ98" i="29"/>
  <c r="CP98" i="29" s="1"/>
  <c r="BZ100" i="29"/>
  <c r="CP100" i="29" s="1"/>
  <c r="BZ102" i="29"/>
  <c r="CP102" i="29" s="1"/>
  <c r="BZ106" i="29"/>
  <c r="BZ110" i="29"/>
  <c r="CP110" i="29" s="1"/>
  <c r="CH110" i="29"/>
  <c r="CQ110" i="29" s="1"/>
  <c r="CQ111" i="29"/>
  <c r="BZ112" i="29"/>
  <c r="CP112" i="29" s="1"/>
  <c r="CH112" i="29"/>
  <c r="BZ114" i="29"/>
  <c r="CH114" i="29"/>
  <c r="CQ115" i="29"/>
  <c r="BZ116" i="29"/>
  <c r="CP116" i="29" s="1"/>
  <c r="CH116" i="29"/>
  <c r="BZ118" i="29"/>
  <c r="CP118" i="29" s="1"/>
  <c r="CH118" i="29"/>
  <c r="CQ118" i="29" s="1"/>
  <c r="CH120" i="29"/>
  <c r="BZ86" i="29"/>
  <c r="CP86" i="29" s="1"/>
  <c r="CR86" i="29" s="1"/>
  <c r="BZ90" i="29"/>
  <c r="CP90" i="29" s="1"/>
  <c r="BZ92" i="29"/>
  <c r="CP92" i="29" s="1"/>
  <c r="BZ93" i="29"/>
  <c r="CP93" i="29" s="1"/>
  <c r="CR93" i="29" s="1"/>
  <c r="BZ97" i="29"/>
  <c r="CP97" i="29" s="1"/>
  <c r="BZ101" i="29"/>
  <c r="CP101" i="29" s="1"/>
  <c r="CR101" i="29" s="1"/>
  <c r="BZ108" i="29"/>
  <c r="CP108" i="29" s="1"/>
  <c r="CR108" i="29" s="1"/>
  <c r="BZ111" i="29"/>
  <c r="CP111" i="29" s="1"/>
  <c r="BZ115" i="29"/>
  <c r="CP115" i="29" s="1"/>
  <c r="BZ117" i="29"/>
  <c r="CP117" i="29" s="1"/>
  <c r="BZ119" i="29"/>
  <c r="CP119" i="29" s="1"/>
  <c r="BZ3" i="30"/>
  <c r="CP3" i="30" s="1"/>
  <c r="CR3" i="30" s="1"/>
  <c r="CH3" i="30"/>
  <c r="BZ5" i="30"/>
  <c r="BZ6" i="30"/>
  <c r="CP6" i="30" s="1"/>
  <c r="CR6" i="30" s="1"/>
  <c r="CH7" i="30"/>
  <c r="BZ10" i="30"/>
  <c r="CH11" i="30"/>
  <c r="BZ13" i="30"/>
  <c r="CP13" i="30" s="1"/>
  <c r="CR13" i="30" s="1"/>
  <c r="BZ15" i="30"/>
  <c r="CH15" i="30"/>
  <c r="BZ17" i="30"/>
  <c r="CP17" i="30" s="1"/>
  <c r="CR17" i="30" s="1"/>
  <c r="BZ18" i="30"/>
  <c r="CP18" i="30" s="1"/>
  <c r="CR18" i="30" s="1"/>
  <c r="BZ19" i="30"/>
  <c r="CP19" i="30" s="1"/>
  <c r="CR19" i="30" s="1"/>
  <c r="CH19" i="30"/>
  <c r="CH22" i="30"/>
  <c r="BZ23" i="30"/>
  <c r="CP23" i="30" s="1"/>
  <c r="CR23" i="30" s="1"/>
  <c r="BZ24" i="30"/>
  <c r="CH24" i="30"/>
  <c r="BZ26" i="30"/>
  <c r="CP26" i="30" s="1"/>
  <c r="BZ37" i="30"/>
  <c r="CP37" i="30" s="1"/>
  <c r="CH38" i="30"/>
  <c r="BZ40" i="30"/>
  <c r="CP40" i="30" s="1"/>
  <c r="CH42" i="30"/>
  <c r="CQ42" i="30" s="1"/>
  <c r="BZ44" i="30"/>
  <c r="CP44" i="30" s="1"/>
  <c r="CH46" i="30"/>
  <c r="BZ48" i="30"/>
  <c r="CP48" i="30" s="1"/>
  <c r="CH50" i="30"/>
  <c r="CQ50" i="30" s="1"/>
  <c r="BZ52" i="30"/>
  <c r="CP52" i="30" s="1"/>
  <c r="CH28" i="30"/>
  <c r="CQ28" i="30" s="1"/>
  <c r="BZ30" i="30"/>
  <c r="CP30" i="30" s="1"/>
  <c r="BZ35" i="30"/>
  <c r="CP35" i="30" s="1"/>
  <c r="BZ36" i="30"/>
  <c r="CP36" i="30" s="1"/>
  <c r="BZ39" i="30"/>
  <c r="CP39" i="30" s="1"/>
  <c r="CH41" i="30"/>
  <c r="CQ41" i="30" s="1"/>
  <c r="BZ43" i="30"/>
  <c r="CP43" i="30" s="1"/>
  <c r="CH45" i="30"/>
  <c r="CQ45" i="30" s="1"/>
  <c r="BZ47" i="30"/>
  <c r="CP47" i="30" s="1"/>
  <c r="CH49" i="30"/>
  <c r="CQ49" i="30" s="1"/>
  <c r="BZ51" i="30"/>
  <c r="CP51" i="30" s="1"/>
  <c r="CH26" i="30"/>
  <c r="CQ26" i="30" s="1"/>
  <c r="BZ27" i="30"/>
  <c r="CP27" i="30" s="1"/>
  <c r="CR27" i="30" s="1"/>
  <c r="BZ32" i="30"/>
  <c r="CP32" i="30" s="1"/>
  <c r="CH32" i="30"/>
  <c r="CQ32" i="30" s="1"/>
  <c r="BZ38" i="30"/>
  <c r="CH40" i="30"/>
  <c r="CQ40" i="30" s="1"/>
  <c r="BZ42" i="30"/>
  <c r="CP42" i="30" s="1"/>
  <c r="CH44" i="30"/>
  <c r="CQ44" i="30" s="1"/>
  <c r="BZ45" i="30"/>
  <c r="BZ46" i="30"/>
  <c r="CH48" i="30"/>
  <c r="CQ48" i="30" s="1"/>
  <c r="BZ49" i="30"/>
  <c r="CP49" i="30" s="1"/>
  <c r="BZ50" i="30"/>
  <c r="CP50" i="30" s="1"/>
  <c r="BZ61" i="30"/>
  <c r="BZ28" i="30"/>
  <c r="CP28" i="30" s="1"/>
  <c r="CH30" i="30"/>
  <c r="BZ31" i="30"/>
  <c r="BZ33" i="30"/>
  <c r="CP33" i="30" s="1"/>
  <c r="CQ33" i="30"/>
  <c r="BZ34" i="30"/>
  <c r="CP34" i="30" s="1"/>
  <c r="CH34" i="30"/>
  <c r="CQ34" i="30" s="1"/>
  <c r="BZ53" i="30"/>
  <c r="CP53" i="30" s="1"/>
  <c r="BZ55" i="30"/>
  <c r="CP55" i="30" s="1"/>
  <c r="BZ56" i="30"/>
  <c r="BZ70" i="30"/>
  <c r="BZ79" i="30"/>
  <c r="CP79" i="30" s="1"/>
  <c r="BZ84" i="30"/>
  <c r="CP84" i="30" s="1"/>
  <c r="BZ59" i="30"/>
  <c r="CP59" i="30" s="1"/>
  <c r="CR59" i="30" s="1"/>
  <c r="BZ62" i="30"/>
  <c r="CH62" i="30"/>
  <c r="CQ62" i="30" s="1"/>
  <c r="BZ63" i="30"/>
  <c r="CP63" i="30" s="1"/>
  <c r="CH65" i="30"/>
  <c r="CQ65" i="30"/>
  <c r="CH66" i="30"/>
  <c r="CQ66" i="30" s="1"/>
  <c r="CH69" i="30"/>
  <c r="CQ69" i="30" s="1"/>
  <c r="CH70" i="30"/>
  <c r="CQ70" i="30" s="1"/>
  <c r="CH73" i="30"/>
  <c r="CQ73" i="30" s="1"/>
  <c r="BZ75" i="30"/>
  <c r="CP75" i="30" s="1"/>
  <c r="CH84" i="30"/>
  <c r="CQ84" i="30" s="1"/>
  <c r="CH85" i="30"/>
  <c r="CQ52" i="30"/>
  <c r="BZ58" i="30"/>
  <c r="CP58" i="30" s="1"/>
  <c r="CH58" i="30"/>
  <c r="CH61" i="30"/>
  <c r="CQ61" i="30" s="1"/>
  <c r="BZ64" i="30"/>
  <c r="CP64" i="30" s="1"/>
  <c r="BZ74" i="30"/>
  <c r="CP74" i="30" s="1"/>
  <c r="CQ77" i="30"/>
  <c r="CH80" i="30"/>
  <c r="CQ80" i="30" s="1"/>
  <c r="BZ86" i="30"/>
  <c r="CH53" i="30"/>
  <c r="CQ53" i="30" s="1"/>
  <c r="BZ54" i="30"/>
  <c r="CP54" i="30" s="1"/>
  <c r="CR54" i="30" s="1"/>
  <c r="CH54" i="30"/>
  <c r="CQ54" i="30" s="1"/>
  <c r="CH57" i="30"/>
  <c r="CQ57" i="30" s="1"/>
  <c r="BZ60" i="30"/>
  <c r="CP60" i="30" s="1"/>
  <c r="BZ67" i="30"/>
  <c r="CP67" i="30" s="1"/>
  <c r="CR67" i="30" s="1"/>
  <c r="BZ68" i="30"/>
  <c r="BZ71" i="30"/>
  <c r="CP71" i="30" s="1"/>
  <c r="BZ72" i="30"/>
  <c r="CP72" i="30" s="1"/>
  <c r="BZ76" i="30"/>
  <c r="CP76" i="30" s="1"/>
  <c r="BZ82" i="30"/>
  <c r="BZ83" i="30"/>
  <c r="CP83" i="30" s="1"/>
  <c r="BZ77" i="30"/>
  <c r="CP77" i="30" s="1"/>
  <c r="CR77" i="30" s="1"/>
  <c r="CQ78" i="30"/>
  <c r="BZ85" i="30"/>
  <c r="BZ87" i="30"/>
  <c r="CP87" i="30" s="1"/>
  <c r="BZ91" i="30"/>
  <c r="CP91" i="30" s="1"/>
  <c r="CH94" i="30"/>
  <c r="CQ94" i="30" s="1"/>
  <c r="CH97" i="30"/>
  <c r="CQ97" i="30" s="1"/>
  <c r="CH75" i="30"/>
  <c r="CQ75" i="30" s="1"/>
  <c r="CH89" i="30"/>
  <c r="CQ89" i="30" s="1"/>
  <c r="BZ96" i="30"/>
  <c r="CP96" i="30" s="1"/>
  <c r="BZ99" i="30"/>
  <c r="CP99" i="30" s="1"/>
  <c r="CH79" i="30"/>
  <c r="CQ79" i="30" s="1"/>
  <c r="CH87" i="30"/>
  <c r="CQ87" i="30" s="1"/>
  <c r="BZ95" i="30"/>
  <c r="CP95" i="30" s="1"/>
  <c r="CQ74" i="30"/>
  <c r="BZ81" i="30"/>
  <c r="CP81" i="30" s="1"/>
  <c r="CH83" i="30"/>
  <c r="CQ83" i="30" s="1"/>
  <c r="BZ89" i="30"/>
  <c r="CP89" i="30" s="1"/>
  <c r="CR89" i="30" s="1"/>
  <c r="BZ97" i="30"/>
  <c r="CP97" i="30" s="1"/>
  <c r="BZ90" i="30"/>
  <c r="CP90" i="30" s="1"/>
  <c r="BZ101" i="30"/>
  <c r="CP101" i="30" s="1"/>
  <c r="CQ103" i="30"/>
  <c r="BZ106" i="30"/>
  <c r="CP106" i="30" s="1"/>
  <c r="BZ110" i="30"/>
  <c r="CP110" i="30" s="1"/>
  <c r="CQ110" i="30"/>
  <c r="CH112" i="30"/>
  <c r="BZ117" i="30"/>
  <c r="CP117" i="30" s="1"/>
  <c r="BZ94" i="30"/>
  <c r="CP94" i="30" s="1"/>
  <c r="BZ102" i="30"/>
  <c r="CP102" i="30" s="1"/>
  <c r="CQ102" i="30"/>
  <c r="CH104" i="30"/>
  <c r="CQ104" i="30" s="1"/>
  <c r="CH108" i="30"/>
  <c r="BZ114" i="30"/>
  <c r="BZ116" i="30"/>
  <c r="CP116" i="30" s="1"/>
  <c r="CQ119" i="30"/>
  <c r="CH92" i="30"/>
  <c r="BZ98" i="30"/>
  <c r="CP98" i="30" s="1"/>
  <c r="BZ100" i="30"/>
  <c r="CP100" i="30" s="1"/>
  <c r="CR100" i="30" s="1"/>
  <c r="CH100" i="30"/>
  <c r="CQ100" i="30" s="1"/>
  <c r="BZ105" i="30"/>
  <c r="CP105" i="30" s="1"/>
  <c r="BZ109" i="30"/>
  <c r="CP109" i="30" s="1"/>
  <c r="CR109" i="30" s="1"/>
  <c r="BZ113" i="30"/>
  <c r="CP113" i="30" s="1"/>
  <c r="CR113" i="30" s="1"/>
  <c r="CQ115" i="30"/>
  <c r="BZ118" i="30"/>
  <c r="CQ118" i="30"/>
  <c r="CH120" i="30"/>
  <c r="CQ120" i="30" s="1"/>
  <c r="CH96" i="30"/>
  <c r="CQ96" i="30" s="1"/>
  <c r="CH116" i="30"/>
  <c r="CQ116" i="30" s="1"/>
  <c r="CQ37" i="30" l="1"/>
  <c r="CR110" i="30"/>
  <c r="CR84" i="30"/>
  <c r="CQ114" i="29"/>
  <c r="CQ99" i="29"/>
  <c r="CR49" i="29"/>
  <c r="CR73" i="29"/>
  <c r="CP74" i="29"/>
  <c r="CP46" i="29"/>
  <c r="CR101" i="30"/>
  <c r="CQ72" i="29"/>
  <c r="CQ99" i="30"/>
  <c r="CQ106" i="30"/>
  <c r="CP42" i="29"/>
  <c r="CR42" i="29" s="1"/>
  <c r="CQ25" i="30"/>
  <c r="CQ44" i="29"/>
  <c r="CP66" i="29"/>
  <c r="CQ60" i="30"/>
  <c r="CQ90" i="30"/>
  <c r="CQ114" i="30"/>
  <c r="CP45" i="30"/>
  <c r="CR94" i="30"/>
  <c r="CR115" i="29"/>
  <c r="CQ116" i="29"/>
  <c r="CQ92" i="29"/>
  <c r="CP79" i="29"/>
  <c r="CQ75" i="29"/>
  <c r="CR75" i="29" s="1"/>
  <c r="CP58" i="29"/>
  <c r="CR65" i="29"/>
  <c r="CR116" i="29"/>
  <c r="CQ90" i="29"/>
  <c r="CQ78" i="29"/>
  <c r="CQ59" i="29"/>
  <c r="CQ56" i="29"/>
  <c r="CQ120" i="29"/>
  <c r="CP106" i="29"/>
  <c r="CR106" i="29" s="1"/>
  <c r="CP96" i="29"/>
  <c r="CP105" i="29"/>
  <c r="CR105" i="29" s="1"/>
  <c r="CQ35" i="29"/>
  <c r="CR81" i="29"/>
  <c r="CQ104" i="29"/>
  <c r="CQ27" i="29"/>
  <c r="CR119" i="29"/>
  <c r="CR92" i="29"/>
  <c r="CP114" i="29"/>
  <c r="CR114" i="29" s="1"/>
  <c r="CP113" i="29"/>
  <c r="CR113" i="29" s="1"/>
  <c r="CP99" i="29"/>
  <c r="CR99" i="29" s="1"/>
  <c r="CP120" i="29"/>
  <c r="CP104" i="29"/>
  <c r="CQ77" i="29"/>
  <c r="CR77" i="29" s="1"/>
  <c r="CQ42" i="29"/>
  <c r="CP72" i="29"/>
  <c r="CQ66" i="29"/>
  <c r="CR66" i="29" s="1"/>
  <c r="CP54" i="29"/>
  <c r="CQ22" i="29"/>
  <c r="CQ71" i="29"/>
  <c r="CQ97" i="29"/>
  <c r="CR97" i="29" s="1"/>
  <c r="CQ41" i="29"/>
  <c r="CP70" i="29"/>
  <c r="CQ88" i="29"/>
  <c r="CQ61" i="29"/>
  <c r="CP62" i="29"/>
  <c r="CR62" i="29" s="1"/>
  <c r="CR117" i="29"/>
  <c r="CR90" i="29"/>
  <c r="CQ112" i="29"/>
  <c r="CR95" i="29"/>
  <c r="CQ98" i="29"/>
  <c r="CP83" i="29"/>
  <c r="CR83" i="29" s="1"/>
  <c r="CQ69" i="29"/>
  <c r="CP59" i="29"/>
  <c r="CQ53" i="29"/>
  <c r="CP78" i="29"/>
  <c r="CR78" i="29" s="1"/>
  <c r="CQ58" i="29"/>
  <c r="CR52" i="29"/>
  <c r="CP38" i="29"/>
  <c r="CQ79" i="29"/>
  <c r="CQ85" i="29"/>
  <c r="CR85" i="29" s="1"/>
  <c r="CQ55" i="29"/>
  <c r="CR55" i="29" s="1"/>
  <c r="CR30" i="29"/>
  <c r="CR103" i="29"/>
  <c r="CQ31" i="29"/>
  <c r="CR31" i="29" s="1"/>
  <c r="CR95" i="30"/>
  <c r="CR78" i="30"/>
  <c r="CR92" i="30"/>
  <c r="CR103" i="30"/>
  <c r="CR111" i="30"/>
  <c r="CP114" i="30"/>
  <c r="CR114" i="30" s="1"/>
  <c r="CR102" i="30"/>
  <c r="CR117" i="30"/>
  <c r="CR96" i="30"/>
  <c r="CR71" i="30"/>
  <c r="CQ85" i="30"/>
  <c r="CP62" i="30"/>
  <c r="CP70" i="30"/>
  <c r="CR33" i="30"/>
  <c r="CR32" i="30"/>
  <c r="CR51" i="30"/>
  <c r="CR39" i="30"/>
  <c r="CR40" i="30"/>
  <c r="CR26" i="30"/>
  <c r="CQ22" i="30"/>
  <c r="CP5" i="30"/>
  <c r="CR5" i="30" s="1"/>
  <c r="CP21" i="30"/>
  <c r="CR21" i="30" s="1"/>
  <c r="CP7" i="30"/>
  <c r="CR7" i="30" s="1"/>
  <c r="CQ98" i="30"/>
  <c r="CR98" i="30" s="1"/>
  <c r="CP25" i="30"/>
  <c r="CR41" i="30"/>
  <c r="CR69" i="30"/>
  <c r="CR80" i="30"/>
  <c r="CR88" i="30"/>
  <c r="CR93" i="30"/>
  <c r="CP118" i="30"/>
  <c r="CR118" i="30" s="1"/>
  <c r="CR105" i="30"/>
  <c r="CQ92" i="30"/>
  <c r="CQ112" i="30"/>
  <c r="CR81" i="30"/>
  <c r="CP85" i="30"/>
  <c r="CP82" i="30"/>
  <c r="CR82" i="30" s="1"/>
  <c r="CP68" i="30"/>
  <c r="CR68" i="30" s="1"/>
  <c r="CP86" i="30"/>
  <c r="CQ58" i="30"/>
  <c r="CP56" i="30"/>
  <c r="CR56" i="30" s="1"/>
  <c r="CP31" i="30"/>
  <c r="CR31" i="30" s="1"/>
  <c r="CP61" i="30"/>
  <c r="CR61" i="30" s="1"/>
  <c r="CP38" i="30"/>
  <c r="CQ46" i="30"/>
  <c r="CQ38" i="30"/>
  <c r="CP10" i="30"/>
  <c r="CR10" i="30" s="1"/>
  <c r="CQ76" i="30"/>
  <c r="CR76" i="30" s="1"/>
  <c r="CQ55" i="30"/>
  <c r="CR66" i="30"/>
  <c r="CP115" i="30"/>
  <c r="CR115" i="30" s="1"/>
  <c r="CR72" i="30"/>
  <c r="CR37" i="30"/>
  <c r="CR64" i="30"/>
  <c r="CR63" i="30"/>
  <c r="CR55" i="30"/>
  <c r="CQ30" i="30"/>
  <c r="CR30" i="30" s="1"/>
  <c r="CR50" i="30"/>
  <c r="CP46" i="30"/>
  <c r="CR42" i="30"/>
  <c r="CR35" i="30"/>
  <c r="CP24" i="30"/>
  <c r="CR24" i="30" s="1"/>
  <c r="CP15" i="30"/>
  <c r="CR15" i="30" s="1"/>
  <c r="CR29" i="30"/>
  <c r="CR73" i="30"/>
  <c r="CP112" i="30"/>
  <c r="CR112" i="30" s="1"/>
  <c r="CR106" i="30"/>
  <c r="CR97" i="30"/>
  <c r="CR91" i="30"/>
  <c r="CR58" i="30"/>
  <c r="CR70" i="30"/>
  <c r="CR53" i="30"/>
  <c r="CR49" i="30"/>
  <c r="CR45" i="30"/>
  <c r="CR47" i="30"/>
  <c r="CR52" i="30"/>
  <c r="CR44" i="30"/>
  <c r="CR111" i="29"/>
  <c r="CR118" i="29"/>
  <c r="CR112" i="29"/>
  <c r="CR110" i="29"/>
  <c r="CR98" i="29"/>
  <c r="CR82" i="29"/>
  <c r="CR84" i="29"/>
  <c r="CR67" i="29"/>
  <c r="CR51" i="29"/>
  <c r="CR79" i="29"/>
  <c r="CR68" i="29"/>
  <c r="CQ37" i="29"/>
  <c r="CR37" i="29" s="1"/>
  <c r="CR47" i="29"/>
  <c r="CQ38" i="29"/>
  <c r="CR38" i="29" s="1"/>
  <c r="CP34" i="29"/>
  <c r="CP35" i="29"/>
  <c r="CR35" i="29" s="1"/>
  <c r="CP8" i="29"/>
  <c r="CR8" i="29" s="1"/>
  <c r="CQ29" i="29"/>
  <c r="CQ25" i="29"/>
  <c r="CP18" i="29"/>
  <c r="CR18" i="29" s="1"/>
  <c r="CP13" i="29"/>
  <c r="CR13" i="29" s="1"/>
  <c r="CP6" i="29"/>
  <c r="CR6" i="29" s="1"/>
  <c r="CP29" i="29"/>
  <c r="CP107" i="29"/>
  <c r="CR107" i="29" s="1"/>
  <c r="CP119" i="30"/>
  <c r="CR119" i="30" s="1"/>
  <c r="CP16" i="29"/>
  <c r="CR16" i="29" s="1"/>
  <c r="CP57" i="30"/>
  <c r="CR57" i="30" s="1"/>
  <c r="CR116" i="30"/>
  <c r="CR99" i="30"/>
  <c r="CR87" i="30"/>
  <c r="CR60" i="30"/>
  <c r="CR75" i="30"/>
  <c r="CR28" i="30"/>
  <c r="CR96" i="29"/>
  <c r="CR22" i="30"/>
  <c r="CR72" i="29"/>
  <c r="CR60" i="29"/>
  <c r="CR54" i="29"/>
  <c r="CR39" i="29"/>
  <c r="CR80" i="29"/>
  <c r="CR46" i="29"/>
  <c r="CQ33" i="29"/>
  <c r="CR33" i="29" s="1"/>
  <c r="CP32" i="29"/>
  <c r="CR32" i="29" s="1"/>
  <c r="CP21" i="29"/>
  <c r="CR21" i="29" s="1"/>
  <c r="CP11" i="29"/>
  <c r="CR11" i="29" s="1"/>
  <c r="CP7" i="29"/>
  <c r="CR7" i="29" s="1"/>
  <c r="CP24" i="29"/>
  <c r="CR24" i="29" s="1"/>
  <c r="CP26" i="29"/>
  <c r="CR26" i="29" s="1"/>
  <c r="CP17" i="29"/>
  <c r="CR17" i="29" s="1"/>
  <c r="CP5" i="29"/>
  <c r="CR5" i="29" s="1"/>
  <c r="CP41" i="29"/>
  <c r="CR41" i="29" s="1"/>
  <c r="CP27" i="29"/>
  <c r="CP107" i="30"/>
  <c r="CR107" i="30" s="1"/>
  <c r="CP16" i="30"/>
  <c r="CR16" i="30" s="1"/>
  <c r="CP69" i="29"/>
  <c r="CR69" i="29" s="1"/>
  <c r="CP12" i="29"/>
  <c r="CR12" i="29" s="1"/>
  <c r="CR83" i="30"/>
  <c r="CR48" i="30"/>
  <c r="CR102" i="29"/>
  <c r="CR94" i="29"/>
  <c r="CR59" i="29"/>
  <c r="CR71" i="29"/>
  <c r="CR87" i="29"/>
  <c r="CR70" i="29"/>
  <c r="CR58" i="29"/>
  <c r="CR43" i="29"/>
  <c r="CP23" i="29"/>
  <c r="CR23" i="29" s="1"/>
  <c r="CP10" i="29"/>
  <c r="CR10" i="29" s="1"/>
  <c r="CP36" i="29"/>
  <c r="CR36" i="29" s="1"/>
  <c r="CP25" i="29"/>
  <c r="CP20" i="29"/>
  <c r="CR20" i="29" s="1"/>
  <c r="CP104" i="30"/>
  <c r="CR104" i="30" s="1"/>
  <c r="CP91" i="29"/>
  <c r="CR91" i="29" s="1"/>
  <c r="CP12" i="30"/>
  <c r="CR12" i="30" s="1"/>
  <c r="CP53" i="29"/>
  <c r="CR90" i="30"/>
  <c r="CR86" i="30"/>
  <c r="CR74" i="30"/>
  <c r="CR62" i="30"/>
  <c r="CR79" i="30"/>
  <c r="CR34" i="30"/>
  <c r="CR43" i="30"/>
  <c r="CR36" i="30"/>
  <c r="CR100" i="29"/>
  <c r="CR88" i="29"/>
  <c r="CR63" i="29"/>
  <c r="CP40" i="29"/>
  <c r="CR40" i="29" s="1"/>
  <c r="CR76" i="29"/>
  <c r="CR64" i="29"/>
  <c r="CR56" i="29"/>
  <c r="CP44" i="29"/>
  <c r="CR44" i="29" s="1"/>
  <c r="CP48" i="29"/>
  <c r="CR48" i="29" s="1"/>
  <c r="CR74" i="29"/>
  <c r="CR50" i="29"/>
  <c r="CQ45" i="29"/>
  <c r="CR45" i="29" s="1"/>
  <c r="CP22" i="29"/>
  <c r="CR22" i="29" s="1"/>
  <c r="CP14" i="29"/>
  <c r="CR14" i="29" s="1"/>
  <c r="CP9" i="29"/>
  <c r="CR9" i="29" s="1"/>
  <c r="CP4" i="29"/>
  <c r="CR4" i="29" s="1"/>
  <c r="CQ28" i="29"/>
  <c r="CR28" i="29" s="1"/>
  <c r="CP19" i="29"/>
  <c r="CR19" i="29" s="1"/>
  <c r="CP15" i="29"/>
  <c r="CR15" i="29" s="1"/>
  <c r="CP3" i="29"/>
  <c r="CR3" i="29" s="1"/>
  <c r="CQ34" i="29"/>
  <c r="CP20" i="30"/>
  <c r="CR20" i="30" s="1"/>
  <c r="CP61" i="29"/>
  <c r="CR61" i="29" s="1"/>
  <c r="CP57" i="29"/>
  <c r="CR57" i="29" s="1"/>
  <c r="CP65" i="30"/>
  <c r="CR65" i="30" s="1"/>
  <c r="CP120" i="30"/>
  <c r="CR120" i="30" s="1"/>
  <c r="CR27" i="29" l="1"/>
  <c r="CR25" i="30"/>
  <c r="CR120" i="29"/>
  <c r="CR25" i="29"/>
  <c r="CR104" i="29"/>
  <c r="CR53" i="29"/>
  <c r="CR46" i="30"/>
  <c r="CR38" i="30"/>
  <c r="CR85" i="30"/>
  <c r="CR29" i="29"/>
  <c r="CR34" i="29"/>
</calcChain>
</file>

<file path=xl/sharedStrings.xml><?xml version="1.0" encoding="utf-8"?>
<sst xmlns="http://schemas.openxmlformats.org/spreadsheetml/2006/main" count="14202" uniqueCount="5115">
  <si>
    <r>
      <rPr>
        <sz val="10"/>
        <rFont val="宋体"/>
        <family val="3"/>
        <charset val="134"/>
      </rPr>
      <t>英雄</t>
    </r>
  </si>
  <si>
    <r>
      <rPr>
        <sz val="10"/>
        <rFont val="宋体"/>
        <family val="3"/>
        <charset val="134"/>
      </rPr>
      <t>生命</t>
    </r>
  </si>
  <si>
    <r>
      <rPr>
        <sz val="10"/>
        <rFont val="宋体"/>
        <family val="3"/>
        <charset val="134"/>
      </rPr>
      <t>攻击</t>
    </r>
  </si>
  <si>
    <r>
      <rPr>
        <sz val="10"/>
        <rFont val="宋体"/>
        <family val="3"/>
        <charset val="134"/>
      </rPr>
      <t>智力</t>
    </r>
  </si>
  <si>
    <r>
      <rPr>
        <sz val="10"/>
        <rFont val="宋体"/>
        <family val="3"/>
        <charset val="134"/>
      </rPr>
      <t>防御</t>
    </r>
  </si>
  <si>
    <r>
      <rPr>
        <sz val="10"/>
        <rFont val="宋体"/>
        <family val="3"/>
        <charset val="134"/>
      </rPr>
      <t>魔防</t>
    </r>
  </si>
  <si>
    <r>
      <rPr>
        <sz val="10"/>
        <rFont val="宋体"/>
        <family val="3"/>
        <charset val="134"/>
      </rPr>
      <t>技巧</t>
    </r>
  </si>
  <si>
    <r>
      <rPr>
        <sz val="10"/>
        <color rgb="FFFF0000"/>
        <rFont val="宋体"/>
        <family val="3"/>
        <charset val="134"/>
      </rPr>
      <t>羁绊</t>
    </r>
  </si>
  <si>
    <t>HP_INI</t>
  </si>
  <si>
    <t>HP_UP</t>
  </si>
  <si>
    <t>AT_INI</t>
  </si>
  <si>
    <t>AT_UP</t>
  </si>
  <si>
    <t>Magic_INI</t>
  </si>
  <si>
    <t>Magic_UP</t>
  </si>
  <si>
    <t>DF_INI</t>
  </si>
  <si>
    <t>DF_UP</t>
  </si>
  <si>
    <t>MagicDF_INI</t>
  </si>
  <si>
    <t>MagicDF_UP</t>
  </si>
  <si>
    <t>DEX_INI</t>
  </si>
  <si>
    <t>HPStar</t>
  </si>
  <si>
    <t>ATStar</t>
  </si>
  <si>
    <t>MagicStar</t>
  </si>
  <si>
    <t>DFStar</t>
  </si>
  <si>
    <t>MagicDFStar</t>
  </si>
  <si>
    <t>DEXStar</t>
  </si>
  <si>
    <r>
      <rPr>
        <sz val="10"/>
        <rFont val="宋体"/>
        <family val="3"/>
        <charset val="134"/>
      </rPr>
      <t>生命精通</t>
    </r>
  </si>
  <si>
    <r>
      <rPr>
        <sz val="10"/>
        <rFont val="宋体"/>
        <family val="3"/>
        <charset val="134"/>
      </rPr>
      <t>攻击精通</t>
    </r>
  </si>
  <si>
    <r>
      <rPr>
        <sz val="10"/>
        <rFont val="宋体"/>
        <family val="3"/>
        <charset val="134"/>
      </rPr>
      <t>智力精通</t>
    </r>
  </si>
  <si>
    <r>
      <rPr>
        <sz val="10"/>
        <rFont val="宋体"/>
        <family val="3"/>
        <charset val="134"/>
      </rPr>
      <t>防御精通</t>
    </r>
  </si>
  <si>
    <r>
      <rPr>
        <sz val="10"/>
        <rFont val="宋体"/>
        <family val="3"/>
        <charset val="134"/>
      </rPr>
      <t>魔防精通</t>
    </r>
  </si>
  <si>
    <r>
      <rPr>
        <sz val="10"/>
        <rFont val="宋体"/>
        <family val="3"/>
        <charset val="134"/>
      </rPr>
      <t>技巧精通</t>
    </r>
  </si>
  <si>
    <r>
      <rPr>
        <sz val="10"/>
        <rFont val="宋体"/>
        <family val="3"/>
        <charset val="134"/>
      </rPr>
      <t>心之羁绊</t>
    </r>
  </si>
  <si>
    <r>
      <rPr>
        <sz val="10"/>
        <color rgb="FF10273F"/>
        <rFont val="宋体"/>
        <family val="3"/>
        <charset val="134"/>
      </rPr>
      <t>生命修正</t>
    </r>
  </si>
  <si>
    <r>
      <rPr>
        <sz val="10"/>
        <color rgb="FF10273F"/>
        <rFont val="宋体"/>
        <family val="3"/>
        <charset val="134"/>
      </rPr>
      <t>攻击修正</t>
    </r>
  </si>
  <si>
    <r>
      <rPr>
        <sz val="10"/>
        <color rgb="FF10273F"/>
        <rFont val="宋体"/>
        <family val="3"/>
        <charset val="134"/>
      </rPr>
      <t>防御修正</t>
    </r>
  </si>
  <si>
    <r>
      <rPr>
        <sz val="10"/>
        <color rgb="FF10273F"/>
        <rFont val="宋体"/>
        <family val="3"/>
        <charset val="134"/>
      </rPr>
      <t>魔防修正</t>
    </r>
  </si>
  <si>
    <t>兵种</t>
  </si>
  <si>
    <t>id</t>
  </si>
  <si>
    <t>户愚吕兄弟力·100%</t>
  </si>
  <si>
    <t>户愚吕兄弟</t>
  </si>
  <si>
    <t>551</t>
  </si>
  <si>
    <t>100</t>
  </si>
  <si>
    <t>106</t>
  </si>
  <si>
    <t>17</t>
  </si>
  <si>
    <t>58</t>
  </si>
  <si>
    <t>9</t>
  </si>
  <si>
    <t>53</t>
  </si>
  <si>
    <t>8</t>
  </si>
  <si>
    <t>56</t>
  </si>
  <si>
    <t>8535</t>
  </si>
  <si>
    <r>
      <rPr>
        <sz val="10"/>
        <rFont val="宋体"/>
        <family val="3"/>
        <charset val="134"/>
      </rPr>
      <t>利昂突击骑士</t>
    </r>
  </si>
  <si>
    <r>
      <rPr>
        <sz val="10"/>
        <color theme="1"/>
        <rFont val="宋体"/>
        <family val="3"/>
        <charset val="134"/>
      </rPr>
      <t>利昂</t>
    </r>
  </si>
  <si>
    <t>649</t>
  </si>
  <si>
    <t>48</t>
  </si>
  <si>
    <t>42</t>
  </si>
  <si>
    <t>7</t>
  </si>
  <si>
    <t>645</t>
  </si>
  <si>
    <t>维拉玖海斗统帅</t>
  </si>
  <si>
    <t>维拉玖</t>
  </si>
  <si>
    <r>
      <rPr>
        <sz val="10"/>
        <rFont val="宋体"/>
        <family val="3"/>
        <charset val="134"/>
      </rPr>
      <t>真宫寺樱破邪剑征</t>
    </r>
  </si>
  <si>
    <r>
      <rPr>
        <sz val="10"/>
        <color theme="1"/>
        <rFont val="宋体"/>
        <family val="3"/>
        <charset val="134"/>
      </rPr>
      <t>真宫寺樱</t>
    </r>
  </si>
  <si>
    <t>716</t>
  </si>
  <si>
    <t>110</t>
  </si>
  <si>
    <t>63</t>
  </si>
  <si>
    <t>10</t>
  </si>
  <si>
    <t>99</t>
  </si>
  <si>
    <t>7945</t>
  </si>
  <si>
    <t>克拉蕾特剑姬</t>
  </si>
  <si>
    <t>克拉蕾特</t>
  </si>
  <si>
    <t>6655</t>
  </si>
  <si>
    <r>
      <rPr>
        <sz val="10"/>
        <rFont val="宋体"/>
        <family val="3"/>
        <charset val="134"/>
      </rPr>
      <t>雪莉龙骑统帅</t>
    </r>
  </si>
  <si>
    <r>
      <rPr>
        <sz val="10"/>
        <color theme="1"/>
        <rFont val="宋体"/>
        <family val="3"/>
        <charset val="134"/>
      </rPr>
      <t>雪莉</t>
    </r>
  </si>
  <si>
    <t>57</t>
  </si>
  <si>
    <t>75</t>
  </si>
  <si>
    <t>1445</t>
  </si>
  <si>
    <t>克拉蕾特龙骑统帅</t>
  </si>
  <si>
    <t>6645</t>
  </si>
  <si>
    <t>雷因法鲁斯剑圣</t>
  </si>
  <si>
    <t>雷因法鲁斯</t>
  </si>
  <si>
    <t>6345</t>
  </si>
  <si>
    <t>户愚吕兄弟武态·剑</t>
  </si>
  <si>
    <t>16</t>
  </si>
  <si>
    <t>8545</t>
  </si>
  <si>
    <r>
      <rPr>
        <sz val="10"/>
        <rFont val="宋体"/>
        <family val="3"/>
        <charset val="134"/>
      </rPr>
      <t>西格玛剑斗统帅</t>
    </r>
  </si>
  <si>
    <r>
      <rPr>
        <sz val="10"/>
        <color theme="1"/>
        <rFont val="宋体"/>
        <family val="3"/>
        <charset val="134"/>
      </rPr>
      <t>西格玛</t>
    </r>
  </si>
  <si>
    <t>587</t>
  </si>
  <si>
    <t>90</t>
  </si>
  <si>
    <t>46</t>
  </si>
  <si>
    <t>67</t>
  </si>
  <si>
    <t>6045</t>
  </si>
  <si>
    <t>艾拉斯卓狼骑统帅</t>
  </si>
  <si>
    <t>艾拉斯卓</t>
  </si>
  <si>
    <t>85</t>
  </si>
  <si>
    <t>87</t>
  </si>
  <si>
    <t>8835</t>
  </si>
  <si>
    <r>
      <rPr>
        <sz val="10"/>
        <rFont val="宋体"/>
        <family val="3"/>
        <charset val="134"/>
      </rPr>
      <t>利昂皇家骑士</t>
    </r>
  </si>
  <si>
    <t>655</t>
  </si>
  <si>
    <r>
      <rPr>
        <sz val="10"/>
        <rFont val="宋体"/>
        <family val="3"/>
        <charset val="134"/>
      </rPr>
      <t>亚鲁特缪拉龙骑统帅</t>
    </r>
  </si>
  <si>
    <r>
      <rPr>
        <sz val="10"/>
        <color theme="1"/>
        <rFont val="宋体"/>
        <family val="3"/>
        <charset val="134"/>
      </rPr>
      <t>亚鲁特缪拉</t>
    </r>
  </si>
  <si>
    <t>2545</t>
  </si>
  <si>
    <t>浦饭幽助魔界王选</t>
  </si>
  <si>
    <t>浦饭幽助</t>
  </si>
  <si>
    <t>8245</t>
  </si>
  <si>
    <r>
      <rPr>
        <sz val="10"/>
        <rFont val="宋体"/>
        <family val="3"/>
        <charset val="134"/>
      </rPr>
      <t>雾风剑圣</t>
    </r>
  </si>
  <si>
    <r>
      <rPr>
        <sz val="10"/>
        <color theme="1"/>
        <rFont val="宋体"/>
        <family val="3"/>
        <charset val="134"/>
      </rPr>
      <t>雾风</t>
    </r>
  </si>
  <si>
    <t>3445</t>
  </si>
  <si>
    <t>维拉玖剑士统帅</t>
  </si>
  <si>
    <r>
      <rPr>
        <sz val="10"/>
        <rFont val="宋体"/>
        <family val="3"/>
        <charset val="134"/>
      </rPr>
      <t>迪哈尔特皇家骑士</t>
    </r>
  </si>
  <si>
    <r>
      <rPr>
        <sz val="10"/>
        <color theme="1"/>
        <rFont val="宋体"/>
        <family val="3"/>
        <charset val="134"/>
      </rPr>
      <t>迪哈尔特</t>
    </r>
  </si>
  <si>
    <t>2745</t>
  </si>
  <si>
    <r>
      <rPr>
        <sz val="10"/>
        <rFont val="宋体"/>
        <family val="3"/>
        <charset val="134"/>
      </rPr>
      <t>兰芳特剑圣</t>
    </r>
  </si>
  <si>
    <r>
      <rPr>
        <sz val="10"/>
        <color theme="1"/>
        <rFont val="宋体"/>
        <family val="3"/>
        <charset val="134"/>
      </rPr>
      <t>兰芳特</t>
    </r>
  </si>
  <si>
    <t>5345</t>
  </si>
  <si>
    <r>
      <rPr>
        <sz val="10"/>
        <rFont val="宋体"/>
        <family val="3"/>
        <charset val="134"/>
      </rPr>
      <t>莱恩哈特修罗</t>
    </r>
  </si>
  <si>
    <r>
      <rPr>
        <sz val="10"/>
        <color theme="1"/>
        <rFont val="宋体"/>
        <family val="3"/>
        <charset val="134"/>
      </rPr>
      <t>莱恩哈特</t>
    </r>
  </si>
  <si>
    <t>7245</t>
  </si>
  <si>
    <r>
      <rPr>
        <sz val="10"/>
        <rFont val="宋体"/>
        <family val="3"/>
        <charset val="134"/>
      </rPr>
      <t>真宫寺樱光武</t>
    </r>
    <r>
      <rPr>
        <sz val="10"/>
        <rFont val="Arial"/>
        <family val="2"/>
      </rPr>
      <t>·</t>
    </r>
    <r>
      <rPr>
        <sz val="10"/>
        <rFont val="宋体"/>
        <family val="3"/>
        <charset val="134"/>
      </rPr>
      <t>改</t>
    </r>
  </si>
  <si>
    <t>7935</t>
  </si>
  <si>
    <r>
      <rPr>
        <sz val="10"/>
        <rFont val="宋体"/>
        <family val="3"/>
        <charset val="134"/>
      </rPr>
      <t>安洁丽娜龙骑统帅</t>
    </r>
  </si>
  <si>
    <r>
      <rPr>
        <sz val="10"/>
        <color theme="1"/>
        <rFont val="宋体"/>
        <family val="3"/>
        <charset val="134"/>
      </rPr>
      <t>安洁丽娜</t>
    </r>
  </si>
  <si>
    <t>5255</t>
  </si>
  <si>
    <r>
      <rPr>
        <sz val="10"/>
        <rFont val="宋体"/>
        <family val="3"/>
        <charset val="134"/>
      </rPr>
      <t>艾尔文英雄</t>
    </r>
  </si>
  <si>
    <r>
      <rPr>
        <sz val="10"/>
        <color theme="1"/>
        <rFont val="宋体"/>
        <family val="3"/>
        <charset val="134"/>
      </rPr>
      <t>艾尔文</t>
    </r>
  </si>
  <si>
    <t>1245</t>
  </si>
  <si>
    <r>
      <rPr>
        <sz val="10"/>
        <rFont val="宋体"/>
        <family val="3"/>
        <charset val="134"/>
      </rPr>
      <t>约修亚漆黑之牙</t>
    </r>
  </si>
  <si>
    <r>
      <rPr>
        <sz val="10"/>
        <color theme="1"/>
        <rFont val="宋体"/>
        <family val="3"/>
        <charset val="134"/>
      </rPr>
      <t>约修亚</t>
    </r>
  </si>
  <si>
    <t>7035</t>
  </si>
  <si>
    <t>飞影邪王炎杀</t>
  </si>
  <si>
    <t>飞影</t>
  </si>
  <si>
    <t>8345</t>
  </si>
  <si>
    <r>
      <rPr>
        <sz val="10"/>
        <rFont val="宋体"/>
        <family val="3"/>
        <charset val="134"/>
      </rPr>
      <t>神崎堇光武改</t>
    </r>
  </si>
  <si>
    <r>
      <rPr>
        <sz val="10"/>
        <color theme="1"/>
        <rFont val="宋体"/>
        <family val="3"/>
        <charset val="134"/>
      </rPr>
      <t>神崎堇</t>
    </r>
  </si>
  <si>
    <t>8035</t>
  </si>
  <si>
    <r>
      <rPr>
        <sz val="10"/>
        <rFont val="宋体"/>
        <family val="3"/>
        <charset val="134"/>
      </rPr>
      <t>神崎堇凤凰之舞</t>
    </r>
  </si>
  <si>
    <t>779</t>
  </si>
  <si>
    <t>120</t>
  </si>
  <si>
    <t>60</t>
  </si>
  <si>
    <t>38</t>
  </si>
  <si>
    <t>6</t>
  </si>
  <si>
    <t>50</t>
  </si>
  <si>
    <t>8045</t>
  </si>
  <si>
    <r>
      <rPr>
        <sz val="10"/>
        <rFont val="宋体"/>
        <family val="3"/>
        <charset val="134"/>
      </rPr>
      <t>马修英雄</t>
    </r>
    <r>
      <rPr>
        <sz val="10"/>
        <rFont val="Arial"/>
        <family val="2"/>
      </rPr>
      <t>(</t>
    </r>
    <r>
      <rPr>
        <sz val="10"/>
        <rFont val="宋体"/>
        <family val="3"/>
        <charset val="134"/>
      </rPr>
      <t>弓）</t>
    </r>
  </si>
  <si>
    <r>
      <rPr>
        <sz val="10"/>
        <color theme="1"/>
        <rFont val="宋体"/>
        <family val="3"/>
        <charset val="134"/>
      </rPr>
      <t>马修</t>
    </r>
  </si>
  <si>
    <t>185</t>
  </si>
  <si>
    <r>
      <rPr>
        <sz val="10"/>
        <rFont val="宋体"/>
        <family val="3"/>
        <charset val="134"/>
      </rPr>
      <t>西格玛游侠</t>
    </r>
  </si>
  <si>
    <t>95</t>
  </si>
  <si>
    <t>15</t>
  </si>
  <si>
    <t>6055</t>
  </si>
  <si>
    <t>艾拉斯卓游侠</t>
  </si>
  <si>
    <t>8845</t>
  </si>
  <si>
    <r>
      <rPr>
        <sz val="10"/>
        <rFont val="宋体"/>
        <family val="3"/>
        <charset val="134"/>
      </rPr>
      <t>兰迪乌斯皇家骑士</t>
    </r>
  </si>
  <si>
    <r>
      <rPr>
        <sz val="10"/>
        <color theme="1"/>
        <rFont val="宋体"/>
        <family val="3"/>
        <charset val="134"/>
      </rPr>
      <t>兰迪乌斯</t>
    </r>
  </si>
  <si>
    <t>5555</t>
  </si>
  <si>
    <r>
      <rPr>
        <sz val="10"/>
        <rFont val="宋体"/>
        <family val="3"/>
        <charset val="134"/>
      </rPr>
      <t>泽瑞达混沌化身</t>
    </r>
  </si>
  <si>
    <r>
      <rPr>
        <sz val="10"/>
        <color theme="1"/>
        <rFont val="宋体"/>
        <family val="3"/>
        <charset val="134"/>
      </rPr>
      <t>泽瑞达</t>
    </r>
  </si>
  <si>
    <t>2855</t>
  </si>
  <si>
    <r>
      <rPr>
        <sz val="10"/>
        <rFont val="宋体"/>
        <family val="3"/>
        <charset val="134"/>
      </rPr>
      <t>索尼娅强袭统帅</t>
    </r>
  </si>
  <si>
    <r>
      <rPr>
        <sz val="10"/>
        <color theme="1"/>
        <rFont val="宋体"/>
        <family val="3"/>
        <charset val="134"/>
      </rPr>
      <t>索尼娅</t>
    </r>
  </si>
  <si>
    <t>2045</t>
  </si>
  <si>
    <r>
      <rPr>
        <sz val="10"/>
        <rFont val="宋体"/>
        <family val="3"/>
        <charset val="134"/>
      </rPr>
      <t>马修突击骑士</t>
    </r>
  </si>
  <si>
    <t>175</t>
  </si>
  <si>
    <r>
      <rPr>
        <sz val="10"/>
        <rFont val="宋体"/>
        <family val="3"/>
        <charset val="134"/>
      </rPr>
      <t>法娜龙骑统帅</t>
    </r>
  </si>
  <si>
    <r>
      <rPr>
        <sz val="10"/>
        <color theme="1"/>
        <rFont val="宋体"/>
        <family val="3"/>
        <charset val="134"/>
      </rPr>
      <t>法娜</t>
    </r>
  </si>
  <si>
    <t>4955</t>
  </si>
  <si>
    <t>浦饭幽助灵界侦探</t>
  </si>
  <si>
    <t>8235</t>
  </si>
  <si>
    <t>贝蒂剑士统帅</t>
  </si>
  <si>
    <t>贝蒂</t>
  </si>
  <si>
    <t>8755</t>
  </si>
  <si>
    <r>
      <rPr>
        <sz val="10"/>
        <rFont val="宋体"/>
        <family val="3"/>
        <charset val="134"/>
      </rPr>
      <t>马修龙骑统帅</t>
    </r>
  </si>
  <si>
    <t>195</t>
  </si>
  <si>
    <r>
      <rPr>
        <sz val="10"/>
        <rFont val="宋体"/>
        <family val="3"/>
        <charset val="134"/>
      </rPr>
      <t>迪哈尔特大统帅</t>
    </r>
  </si>
  <si>
    <t>117</t>
  </si>
  <si>
    <t>2755</t>
  </si>
  <si>
    <r>
      <rPr>
        <sz val="10"/>
        <rFont val="宋体"/>
        <family val="3"/>
        <charset val="134"/>
      </rPr>
      <t>兰斯龙骑统帅</t>
    </r>
  </si>
  <si>
    <r>
      <rPr>
        <sz val="10"/>
        <color theme="1"/>
        <rFont val="宋体"/>
        <family val="3"/>
        <charset val="134"/>
      </rPr>
      <t>兰斯</t>
    </r>
  </si>
  <si>
    <t>1645</t>
  </si>
  <si>
    <r>
      <rPr>
        <sz val="10"/>
        <rFont val="宋体"/>
        <family val="3"/>
        <charset val="134"/>
      </rPr>
      <t>兰芳特骑士统帅</t>
    </r>
  </si>
  <si>
    <t>5355</t>
  </si>
  <si>
    <r>
      <rPr>
        <sz val="10"/>
        <rFont val="宋体"/>
        <family val="3"/>
        <charset val="134"/>
      </rPr>
      <t>莱恩哈特剑帝</t>
    </r>
  </si>
  <si>
    <t>7235</t>
  </si>
  <si>
    <t>欧米伽大统帅</t>
  </si>
  <si>
    <t>欧米伽</t>
  </si>
  <si>
    <t>6755</t>
  </si>
  <si>
    <t>欧米伽游侠</t>
  </si>
  <si>
    <t>6745</t>
  </si>
  <si>
    <r>
      <rPr>
        <sz val="10"/>
        <rFont val="宋体"/>
        <family val="3"/>
        <charset val="134"/>
      </rPr>
      <t>雪莉大统帅</t>
    </r>
  </si>
  <si>
    <t>1455</t>
  </si>
  <si>
    <r>
      <rPr>
        <sz val="10"/>
        <rFont val="宋体"/>
        <family val="3"/>
        <charset val="134"/>
      </rPr>
      <t>安洁丽娜海骑统帅</t>
    </r>
  </si>
  <si>
    <t>5245</t>
  </si>
  <si>
    <r>
      <rPr>
        <sz val="10"/>
        <rFont val="宋体"/>
        <family val="3"/>
        <charset val="134"/>
      </rPr>
      <t>巴恩哈特皇帝</t>
    </r>
  </si>
  <si>
    <r>
      <rPr>
        <sz val="10"/>
        <color theme="1"/>
        <rFont val="宋体"/>
        <family val="3"/>
        <charset val="134"/>
      </rPr>
      <t>巴恩哈特</t>
    </r>
  </si>
  <si>
    <t>745</t>
  </si>
  <si>
    <r>
      <rPr>
        <sz val="10"/>
        <rFont val="宋体"/>
        <family val="3"/>
        <charset val="134"/>
      </rPr>
      <t>艾尔文大元帅</t>
    </r>
  </si>
  <si>
    <t>1255</t>
  </si>
  <si>
    <r>
      <rPr>
        <sz val="10"/>
        <rFont val="宋体"/>
        <family val="3"/>
        <charset val="134"/>
      </rPr>
      <t>约修亚影</t>
    </r>
  </si>
  <si>
    <t>7045</t>
  </si>
  <si>
    <t>飞影邪眼师</t>
  </si>
  <si>
    <t>8335</t>
  </si>
  <si>
    <r>
      <rPr>
        <sz val="10"/>
        <rFont val="宋体"/>
        <family val="3"/>
        <charset val="134"/>
      </rPr>
      <t>艾丝蒂尔烈波无双</t>
    </r>
  </si>
  <si>
    <r>
      <rPr>
        <sz val="10"/>
        <color theme="1"/>
        <rFont val="宋体"/>
        <family val="3"/>
        <charset val="134"/>
      </rPr>
      <t>艾丝蒂尔</t>
    </r>
  </si>
  <si>
    <t>6945</t>
  </si>
  <si>
    <t>雷因法鲁斯异星王子</t>
  </si>
  <si>
    <t>6355</t>
  </si>
  <si>
    <r>
      <rPr>
        <sz val="10"/>
        <rFont val="宋体"/>
        <family val="3"/>
        <charset val="134"/>
      </rPr>
      <t>马修游侠</t>
    </r>
  </si>
  <si>
    <t>215</t>
  </si>
  <si>
    <t>桑原和真灵剑斗将</t>
  </si>
  <si>
    <t>桑原和真</t>
  </si>
  <si>
    <t>8635</t>
  </si>
  <si>
    <r>
      <rPr>
        <sz val="10"/>
        <rFont val="宋体"/>
        <family val="3"/>
        <charset val="134"/>
      </rPr>
      <t>兰迪乌斯大元帅</t>
    </r>
  </si>
  <si>
    <t>5545</t>
  </si>
  <si>
    <r>
      <rPr>
        <sz val="10"/>
        <rFont val="宋体"/>
        <family val="3"/>
        <charset val="134"/>
      </rPr>
      <t>泽瑞达影</t>
    </r>
  </si>
  <si>
    <t>2845</t>
  </si>
  <si>
    <r>
      <rPr>
        <sz val="10"/>
        <rFont val="宋体"/>
        <family val="3"/>
        <charset val="134"/>
      </rPr>
      <t>亚鲁特缪拉大元帅</t>
    </r>
  </si>
  <si>
    <t>2555</t>
  </si>
  <si>
    <t>杰利奥鲁黑骑士</t>
  </si>
  <si>
    <r>
      <rPr>
        <sz val="10"/>
        <color theme="1"/>
        <rFont val="宋体"/>
        <family val="3"/>
        <charset val="134"/>
      </rPr>
      <t>杰利奥鲁</t>
    </r>
    <r>
      <rPr>
        <sz val="10"/>
        <color theme="1"/>
        <rFont val="Arial"/>
        <family val="2"/>
      </rPr>
      <t>&amp;</t>
    </r>
    <r>
      <rPr>
        <sz val="10"/>
        <color theme="1"/>
        <rFont val="宋体"/>
        <family val="3"/>
        <charset val="134"/>
      </rPr>
      <t>蕾拉</t>
    </r>
  </si>
  <si>
    <t>76</t>
  </si>
  <si>
    <t>12</t>
  </si>
  <si>
    <t>3835</t>
  </si>
  <si>
    <t>雾风影</t>
  </si>
  <si>
    <t>3455</t>
  </si>
  <si>
    <t>贝蒂皇后</t>
  </si>
  <si>
    <t>8745</t>
  </si>
  <si>
    <t>阿尔弗雷德剑士统帅</t>
  </si>
  <si>
    <t>阿尔弗雷德</t>
  </si>
  <si>
    <t>6245</t>
  </si>
  <si>
    <r>
      <rPr>
        <sz val="10"/>
        <rFont val="宋体"/>
        <family val="3"/>
        <charset val="134"/>
      </rPr>
      <t>兰斯皇家骑士</t>
    </r>
  </si>
  <si>
    <t>1655</t>
  </si>
  <si>
    <t>阿尔弗雷德海骑统帅</t>
  </si>
  <si>
    <t>6255</t>
  </si>
  <si>
    <r>
      <rPr>
        <sz val="10"/>
        <rFont val="宋体"/>
        <family val="3"/>
        <charset val="134"/>
      </rPr>
      <t>巴恩哈特勇者</t>
    </r>
  </si>
  <si>
    <t>755</t>
  </si>
  <si>
    <r>
      <rPr>
        <sz val="10"/>
        <rFont val="宋体"/>
        <family val="3"/>
        <charset val="134"/>
      </rPr>
      <t>银狼影</t>
    </r>
  </si>
  <si>
    <r>
      <rPr>
        <sz val="10"/>
        <color theme="1"/>
        <rFont val="宋体"/>
        <family val="3"/>
        <charset val="134"/>
      </rPr>
      <t>银狼</t>
    </r>
  </si>
  <si>
    <t>3645</t>
  </si>
  <si>
    <r>
      <rPr>
        <sz val="10"/>
        <rFont val="宋体"/>
        <family val="3"/>
        <charset val="134"/>
      </rPr>
      <t>银狼游侠</t>
    </r>
  </si>
  <si>
    <t>3655</t>
  </si>
  <si>
    <r>
      <rPr>
        <sz val="10"/>
        <rFont val="宋体"/>
        <family val="3"/>
        <charset val="134"/>
      </rPr>
      <t>马修影</t>
    </r>
  </si>
  <si>
    <t>205</t>
  </si>
  <si>
    <r>
      <rPr>
        <sz val="10"/>
        <rFont val="宋体"/>
        <family val="3"/>
        <charset val="134"/>
      </rPr>
      <t>奥利维尔帝国皇子</t>
    </r>
  </si>
  <si>
    <r>
      <rPr>
        <sz val="10"/>
        <color theme="1"/>
        <rFont val="宋体"/>
        <family val="3"/>
        <charset val="134"/>
      </rPr>
      <t>奥利维尔</t>
    </r>
  </si>
  <si>
    <t>7335</t>
  </si>
  <si>
    <t>桑原和真灵枪斗士</t>
  </si>
  <si>
    <t>8645</t>
  </si>
  <si>
    <r>
      <rPr>
        <sz val="10"/>
        <rFont val="宋体"/>
        <family val="3"/>
        <charset val="134"/>
      </rPr>
      <t>路因剑士统帅</t>
    </r>
  </si>
  <si>
    <r>
      <rPr>
        <sz val="10"/>
        <color theme="1"/>
        <rFont val="宋体"/>
        <family val="3"/>
        <charset val="134"/>
      </rPr>
      <t>路因</t>
    </r>
  </si>
  <si>
    <t>4045</t>
  </si>
  <si>
    <r>
      <rPr>
        <sz val="10"/>
        <rFont val="宋体"/>
        <family val="3"/>
        <charset val="134"/>
      </rPr>
      <t>法娜游侠</t>
    </r>
  </si>
  <si>
    <t>4945</t>
  </si>
  <si>
    <r>
      <rPr>
        <sz val="10"/>
        <rFont val="宋体"/>
        <family val="3"/>
        <charset val="134"/>
      </rPr>
      <t>古巨拉贝希摩斯</t>
    </r>
  </si>
  <si>
    <r>
      <rPr>
        <sz val="10"/>
        <color theme="1"/>
        <rFont val="宋体"/>
        <family val="3"/>
        <charset val="134"/>
      </rPr>
      <t>古巨拉</t>
    </r>
  </si>
  <si>
    <t>851</t>
  </si>
  <si>
    <t>130</t>
  </si>
  <si>
    <t>43</t>
  </si>
  <si>
    <t>3745</t>
  </si>
  <si>
    <t>蕾拉皇家特使</t>
  </si>
  <si>
    <t>89</t>
  </si>
  <si>
    <t>14</t>
  </si>
  <si>
    <t>3845</t>
  </si>
  <si>
    <r>
      <rPr>
        <sz val="10"/>
        <rFont val="宋体"/>
        <family val="3"/>
        <charset val="134"/>
      </rPr>
      <t>雷丁王者</t>
    </r>
  </si>
  <si>
    <r>
      <rPr>
        <sz val="10"/>
        <color theme="1"/>
        <rFont val="宋体"/>
        <family val="3"/>
        <charset val="134"/>
      </rPr>
      <t>雷丁</t>
    </r>
  </si>
  <si>
    <t>1045</t>
  </si>
  <si>
    <r>
      <rPr>
        <sz val="10"/>
        <rFont val="宋体"/>
        <family val="3"/>
        <charset val="134"/>
      </rPr>
      <t>弗拉基亚影</t>
    </r>
  </si>
  <si>
    <r>
      <rPr>
        <sz val="10"/>
        <color theme="1"/>
        <rFont val="宋体"/>
        <family val="3"/>
        <charset val="134"/>
      </rPr>
      <t>弗拉基亚</t>
    </r>
  </si>
  <si>
    <t>3945</t>
  </si>
  <si>
    <r>
      <rPr>
        <sz val="10"/>
        <rFont val="宋体"/>
        <family val="3"/>
        <charset val="134"/>
      </rPr>
      <t>弗拉基亚幻影魔姬</t>
    </r>
  </si>
  <si>
    <t>3955</t>
  </si>
  <si>
    <t>格尼尔弓骑统帅</t>
  </si>
  <si>
    <r>
      <rPr>
        <sz val="10"/>
        <color theme="1"/>
        <rFont val="宋体"/>
        <family val="3"/>
        <charset val="134"/>
      </rPr>
      <t>格尼尔</t>
    </r>
  </si>
  <si>
    <t>365</t>
  </si>
  <si>
    <r>
      <rPr>
        <sz val="10"/>
        <rFont val="宋体"/>
        <family val="3"/>
        <charset val="134"/>
      </rPr>
      <t>格尼尔大元帅</t>
    </r>
  </si>
  <si>
    <t>355</t>
  </si>
  <si>
    <r>
      <rPr>
        <sz val="10"/>
        <rFont val="宋体"/>
        <family val="3"/>
        <charset val="134"/>
      </rPr>
      <t>娜姆游侠</t>
    </r>
  </si>
  <si>
    <r>
      <rPr>
        <sz val="10"/>
        <color theme="1"/>
        <rFont val="宋体"/>
        <family val="3"/>
        <charset val="134"/>
      </rPr>
      <t>娜姆</t>
    </r>
  </si>
  <si>
    <t>1145</t>
  </si>
  <si>
    <r>
      <rPr>
        <sz val="10"/>
        <rFont val="宋体"/>
        <family val="3"/>
        <charset val="134"/>
      </rPr>
      <t>娜姆圣天马统帅</t>
    </r>
  </si>
  <si>
    <t>70</t>
  </si>
  <si>
    <t>11</t>
  </si>
  <si>
    <t>64</t>
  </si>
  <si>
    <t>1155</t>
  </si>
  <si>
    <r>
      <rPr>
        <sz val="10"/>
        <rFont val="宋体"/>
        <family val="3"/>
        <charset val="134"/>
      </rPr>
      <t>基斯龙骑统帅</t>
    </r>
  </si>
  <si>
    <r>
      <rPr>
        <sz val="10"/>
        <color theme="1"/>
        <rFont val="宋体"/>
        <family val="3"/>
        <charset val="134"/>
      </rPr>
      <t>基斯</t>
    </r>
  </si>
  <si>
    <t>4545</t>
  </si>
  <si>
    <r>
      <rPr>
        <sz val="10"/>
        <rFont val="宋体"/>
        <family val="3"/>
        <charset val="134"/>
      </rPr>
      <t>露娜弓骑统帅</t>
    </r>
  </si>
  <si>
    <r>
      <rPr>
        <sz val="10"/>
        <color theme="1"/>
        <rFont val="宋体"/>
        <family val="3"/>
        <charset val="134"/>
      </rPr>
      <t>露娜</t>
    </r>
  </si>
  <si>
    <t>2645</t>
  </si>
  <si>
    <r>
      <rPr>
        <sz val="10"/>
        <rFont val="宋体"/>
        <family val="3"/>
        <charset val="134"/>
      </rPr>
      <t>露娜圣天马统帅</t>
    </r>
  </si>
  <si>
    <t>2655</t>
  </si>
  <si>
    <r>
      <rPr>
        <sz val="10"/>
        <rFont val="宋体"/>
        <family val="3"/>
        <charset val="134"/>
      </rPr>
      <t>艾马林克骑士统帅</t>
    </r>
  </si>
  <si>
    <r>
      <rPr>
        <sz val="10"/>
        <color theme="1"/>
        <rFont val="宋体"/>
        <family val="3"/>
        <charset val="134"/>
      </rPr>
      <t>艾马林克</t>
    </r>
  </si>
  <si>
    <t>3245</t>
  </si>
  <si>
    <r>
      <rPr>
        <sz val="10"/>
        <rFont val="宋体"/>
        <family val="3"/>
        <charset val="134"/>
      </rPr>
      <t>奥利维尔吟游诗人</t>
    </r>
  </si>
  <si>
    <t>7345</t>
  </si>
  <si>
    <r>
      <rPr>
        <sz val="10"/>
        <rFont val="宋体"/>
        <family val="3"/>
        <charset val="134"/>
      </rPr>
      <t>艾丝蒂尔樱花无双</t>
    </r>
  </si>
  <si>
    <t>35</t>
  </si>
  <si>
    <t>5</t>
  </si>
  <si>
    <t>6935</t>
  </si>
  <si>
    <r>
      <rPr>
        <sz val="10"/>
        <rFont val="宋体"/>
        <family val="3"/>
        <charset val="134"/>
      </rPr>
      <t>利亚特骑士统帅</t>
    </r>
  </si>
  <si>
    <r>
      <rPr>
        <sz val="10"/>
        <color theme="1"/>
        <rFont val="宋体"/>
        <family val="3"/>
        <charset val="134"/>
      </rPr>
      <t>利亚特</t>
    </r>
  </si>
  <si>
    <t>4445</t>
  </si>
  <si>
    <r>
      <rPr>
        <sz val="10"/>
        <rFont val="宋体"/>
        <family val="3"/>
        <charset val="134"/>
      </rPr>
      <t>斯科特骑士统帅</t>
    </r>
  </si>
  <si>
    <r>
      <rPr>
        <sz val="10"/>
        <color theme="1"/>
        <rFont val="宋体"/>
        <family val="3"/>
        <charset val="134"/>
      </rPr>
      <t>斯科特</t>
    </r>
  </si>
  <si>
    <t>2445</t>
  </si>
  <si>
    <t>塞蕾娜盾剑统帅</t>
  </si>
  <si>
    <r>
      <rPr>
        <sz val="10"/>
        <color theme="1"/>
        <rFont val="宋体"/>
        <family val="3"/>
        <charset val="134"/>
      </rPr>
      <t>塞蕾娜</t>
    </r>
  </si>
  <si>
    <t>5845</t>
  </si>
  <si>
    <r>
      <rPr>
        <sz val="10"/>
        <rFont val="宋体"/>
        <family val="3"/>
        <charset val="134"/>
      </rPr>
      <t>洛加大统帅</t>
    </r>
  </si>
  <si>
    <r>
      <rPr>
        <sz val="10"/>
        <color theme="1"/>
        <rFont val="宋体"/>
        <family val="3"/>
        <charset val="134"/>
      </rPr>
      <t>洛加</t>
    </r>
  </si>
  <si>
    <t>2345</t>
  </si>
  <si>
    <r>
      <rPr>
        <sz val="10"/>
        <rFont val="宋体"/>
        <family val="3"/>
        <charset val="134"/>
      </rPr>
      <t>皮耶鲁海骑统帅</t>
    </r>
  </si>
  <si>
    <r>
      <rPr>
        <sz val="10"/>
        <color theme="1"/>
        <rFont val="宋体"/>
        <family val="3"/>
        <charset val="134"/>
      </rPr>
      <t>皮耶鲁</t>
    </r>
  </si>
  <si>
    <t>4145</t>
  </si>
  <si>
    <r>
      <rPr>
        <sz val="10"/>
        <rFont val="宋体"/>
        <family val="3"/>
        <charset val="134"/>
      </rPr>
      <t>艾马林克大元帅</t>
    </r>
  </si>
  <si>
    <t>3255</t>
  </si>
  <si>
    <r>
      <rPr>
        <sz val="10"/>
        <rFont val="宋体"/>
        <family val="3"/>
        <charset val="134"/>
      </rPr>
      <t>蕾蒂西亚骑士统帅</t>
    </r>
  </si>
  <si>
    <r>
      <rPr>
        <sz val="10"/>
        <color theme="1"/>
        <rFont val="宋体"/>
        <family val="3"/>
        <charset val="134"/>
      </rPr>
      <t>蕾蒂西亚</t>
    </r>
  </si>
  <si>
    <t>4745</t>
  </si>
  <si>
    <r>
      <rPr>
        <sz val="10"/>
        <rFont val="宋体"/>
        <family val="3"/>
        <charset val="134"/>
      </rPr>
      <t>利斯塔海骑统帅</t>
    </r>
  </si>
  <si>
    <r>
      <rPr>
        <sz val="10"/>
        <color theme="1"/>
        <rFont val="宋体"/>
        <family val="3"/>
        <charset val="134"/>
      </rPr>
      <t>利斯塔</t>
    </r>
  </si>
  <si>
    <t>1945</t>
  </si>
  <si>
    <r>
      <rPr>
        <sz val="10"/>
        <rFont val="宋体"/>
        <family val="3"/>
        <charset val="134"/>
      </rPr>
      <t>巴尔加斯勇者</t>
    </r>
  </si>
  <si>
    <r>
      <rPr>
        <sz val="10"/>
        <color theme="1"/>
        <rFont val="宋体"/>
        <family val="3"/>
        <charset val="134"/>
      </rPr>
      <t>巴尔加斯</t>
    </r>
  </si>
  <si>
    <t>2155</t>
  </si>
  <si>
    <r>
      <rPr>
        <sz val="10"/>
        <rFont val="宋体"/>
        <family val="3"/>
        <charset val="134"/>
      </rPr>
      <t>塞蕾娜皇家卫士</t>
    </r>
  </si>
  <si>
    <t>5855</t>
  </si>
  <si>
    <r>
      <rPr>
        <sz val="10"/>
        <rFont val="宋体"/>
        <family val="3"/>
        <charset val="134"/>
      </rPr>
      <t>雷丁圣骑统帅</t>
    </r>
  </si>
  <si>
    <t>80</t>
  </si>
  <si>
    <t>13</t>
  </si>
  <si>
    <t>1055</t>
  </si>
  <si>
    <r>
      <rPr>
        <sz val="10"/>
        <rFont val="宋体"/>
        <family val="3"/>
        <charset val="134"/>
      </rPr>
      <t>巴尔加斯皇家卫士</t>
    </r>
  </si>
  <si>
    <t>2145</t>
  </si>
  <si>
    <r>
      <rPr>
        <sz val="10"/>
        <rFont val="宋体"/>
        <family val="3"/>
        <charset val="134"/>
      </rPr>
      <t>迪欧斯弓骑统帅</t>
    </r>
  </si>
  <si>
    <r>
      <rPr>
        <sz val="10"/>
        <color theme="1"/>
        <rFont val="宋体"/>
        <family val="3"/>
        <charset val="134"/>
      </rPr>
      <t>迪欧斯</t>
    </r>
  </si>
  <si>
    <t>4245</t>
  </si>
  <si>
    <r>
      <rPr>
        <sz val="10"/>
        <rFont val="宋体"/>
        <family val="3"/>
        <charset val="134"/>
      </rPr>
      <t>阿伦大元帅</t>
    </r>
  </si>
  <si>
    <r>
      <rPr>
        <sz val="10"/>
        <color theme="1"/>
        <rFont val="宋体"/>
        <family val="3"/>
        <charset val="134"/>
      </rPr>
      <t>阿伦</t>
    </r>
  </si>
  <si>
    <t>4845</t>
  </si>
  <si>
    <r>
      <rPr>
        <sz val="10"/>
        <rFont val="宋体"/>
        <family val="3"/>
        <charset val="134"/>
      </rPr>
      <t>古巨拉巴哈姆特</t>
    </r>
  </si>
  <si>
    <t>3765</t>
  </si>
  <si>
    <r>
      <rPr>
        <sz val="10"/>
        <rFont val="宋体"/>
        <family val="3"/>
        <charset val="134"/>
      </rPr>
      <t>古巨拉海德拉</t>
    </r>
  </si>
  <si>
    <t>3755</t>
  </si>
  <si>
    <r>
      <rPr>
        <sz val="10"/>
        <rFont val="宋体"/>
        <family val="3"/>
        <charset val="134"/>
      </rPr>
      <t>芙蕾雅皇家卫士</t>
    </r>
  </si>
  <si>
    <r>
      <rPr>
        <sz val="10"/>
        <color theme="1"/>
        <rFont val="宋体"/>
        <family val="3"/>
        <charset val="134"/>
      </rPr>
      <t>芙蕾雅</t>
    </r>
  </si>
  <si>
    <t>3345</t>
  </si>
  <si>
    <r>
      <rPr>
        <sz val="10"/>
        <rFont val="宋体"/>
        <family val="3"/>
        <charset val="134"/>
      </rPr>
      <t>索尼娅独角兽统帅</t>
    </r>
  </si>
  <si>
    <t>2055</t>
  </si>
  <si>
    <t>艾米莉亚圣骑统帅</t>
  </si>
  <si>
    <t>艾米莉亚</t>
  </si>
  <si>
    <t>9155</t>
  </si>
  <si>
    <t>艾米莉亚圣枪统帅</t>
  </si>
  <si>
    <t>9145</t>
  </si>
  <si>
    <r>
      <rPr>
        <sz val="10"/>
        <rFont val="宋体"/>
        <family val="3"/>
        <charset val="134"/>
      </rPr>
      <t>伊梅尔达神使</t>
    </r>
  </si>
  <si>
    <r>
      <rPr>
        <sz val="10"/>
        <color theme="1"/>
        <rFont val="宋体"/>
        <family val="3"/>
        <charset val="134"/>
      </rPr>
      <t>伊梅尔达</t>
    </r>
  </si>
  <si>
    <t>1855</t>
  </si>
  <si>
    <r>
      <rPr>
        <sz val="10"/>
        <rFont val="宋体"/>
        <family val="3"/>
        <charset val="134"/>
      </rPr>
      <t>蒂亚莉丝圣女骑士</t>
    </r>
  </si>
  <si>
    <r>
      <rPr>
        <sz val="10"/>
        <color theme="1"/>
        <rFont val="宋体"/>
        <family val="3"/>
        <charset val="134"/>
      </rPr>
      <t>蒂亚莉丝</t>
    </r>
  </si>
  <si>
    <t>2945</t>
  </si>
  <si>
    <r>
      <rPr>
        <sz val="10"/>
        <rFont val="宋体"/>
        <family val="3"/>
        <charset val="134"/>
      </rPr>
      <t>克丽丝公主</t>
    </r>
  </si>
  <si>
    <r>
      <rPr>
        <sz val="10"/>
        <color theme="1"/>
        <rFont val="宋体"/>
        <family val="3"/>
        <charset val="134"/>
      </rPr>
      <t>克丽丝</t>
    </r>
  </si>
  <si>
    <t>555</t>
  </si>
  <si>
    <r>
      <rPr>
        <sz val="10"/>
        <rFont val="宋体"/>
        <family val="3"/>
        <charset val="134"/>
      </rPr>
      <t>芙蕾雅女武神</t>
    </r>
  </si>
  <si>
    <t>3355</t>
  </si>
  <si>
    <r>
      <rPr>
        <sz val="10"/>
        <rFont val="宋体"/>
        <family val="3"/>
        <charset val="134"/>
      </rPr>
      <t>妮丝蒂尔血魔姬</t>
    </r>
  </si>
  <si>
    <r>
      <rPr>
        <sz val="10"/>
        <color theme="1"/>
        <rFont val="宋体"/>
        <family val="3"/>
        <charset val="134"/>
      </rPr>
      <t>妮丝蒂尔</t>
    </r>
  </si>
  <si>
    <t>5455</t>
  </si>
  <si>
    <r>
      <rPr>
        <sz val="10"/>
        <rFont val="宋体"/>
        <family val="3"/>
        <charset val="134"/>
      </rPr>
      <t>妮丝蒂尔魔神</t>
    </r>
  </si>
  <si>
    <t>5445</t>
  </si>
  <si>
    <r>
      <rPr>
        <sz val="10"/>
        <rFont val="宋体"/>
        <family val="3"/>
        <charset val="134"/>
      </rPr>
      <t>蕾伽尔神使</t>
    </r>
  </si>
  <si>
    <r>
      <rPr>
        <sz val="10"/>
        <color theme="1"/>
        <rFont val="宋体"/>
        <family val="3"/>
        <charset val="134"/>
      </rPr>
      <t>蕾伽尔</t>
    </r>
  </si>
  <si>
    <t>5655</t>
  </si>
  <si>
    <r>
      <rPr>
        <sz val="10"/>
        <rFont val="宋体"/>
        <family val="3"/>
        <charset val="134"/>
      </rPr>
      <t>莉亚娜先知</t>
    </r>
  </si>
  <si>
    <r>
      <rPr>
        <sz val="10"/>
        <color theme="1"/>
        <rFont val="宋体"/>
        <family val="3"/>
        <charset val="134"/>
      </rPr>
      <t>莉亚娜</t>
    </r>
  </si>
  <si>
    <t>1545</t>
  </si>
  <si>
    <t>安杰丽卡创造家</t>
  </si>
  <si>
    <t>安杰丽卡</t>
  </si>
  <si>
    <t>3555</t>
  </si>
  <si>
    <t>巅峰杰西卡圣者</t>
  </si>
  <si>
    <t>女神化身</t>
  </si>
  <si>
    <t>9245</t>
  </si>
  <si>
    <r>
      <rPr>
        <sz val="10"/>
        <rFont val="宋体"/>
        <family val="3"/>
        <charset val="134"/>
      </rPr>
      <t>拉娜圣者</t>
    </r>
  </si>
  <si>
    <r>
      <rPr>
        <sz val="10"/>
        <color theme="1"/>
        <rFont val="宋体"/>
        <family val="3"/>
        <charset val="134"/>
      </rPr>
      <t>拉娜</t>
    </r>
  </si>
  <si>
    <t>845</t>
  </si>
  <si>
    <r>
      <rPr>
        <sz val="10"/>
        <rFont val="宋体"/>
        <family val="3"/>
        <charset val="134"/>
      </rPr>
      <t>爱丽丝梦幻之舞</t>
    </r>
  </si>
  <si>
    <r>
      <rPr>
        <sz val="10"/>
        <color theme="1"/>
        <rFont val="宋体"/>
        <family val="3"/>
        <charset val="134"/>
      </rPr>
      <t>爱丽丝</t>
    </r>
  </si>
  <si>
    <t>8135</t>
  </si>
  <si>
    <r>
      <rPr>
        <sz val="10"/>
        <rFont val="宋体"/>
        <family val="3"/>
        <charset val="134"/>
      </rPr>
      <t>威拉先知</t>
    </r>
  </si>
  <si>
    <r>
      <rPr>
        <sz val="10"/>
        <color theme="1"/>
        <rFont val="宋体"/>
        <family val="3"/>
        <charset val="134"/>
      </rPr>
      <t>威拉</t>
    </r>
  </si>
  <si>
    <t>5755</t>
  </si>
  <si>
    <r>
      <rPr>
        <sz val="10"/>
        <rFont val="宋体"/>
        <family val="3"/>
        <charset val="134"/>
      </rPr>
      <t>威拉军师</t>
    </r>
  </si>
  <si>
    <t>5745</t>
  </si>
  <si>
    <r>
      <rPr>
        <sz val="10"/>
        <rFont val="宋体"/>
        <family val="3"/>
        <charset val="134"/>
      </rPr>
      <t>安娜神使</t>
    </r>
  </si>
  <si>
    <r>
      <rPr>
        <sz val="10"/>
        <color theme="1"/>
        <rFont val="宋体"/>
        <family val="3"/>
        <charset val="134"/>
      </rPr>
      <t>安娜</t>
    </r>
  </si>
  <si>
    <t>4345</t>
  </si>
  <si>
    <t>艾梅达神使</t>
  </si>
  <si>
    <r>
      <rPr>
        <sz val="10"/>
        <color theme="1"/>
        <rFont val="宋体"/>
        <family val="3"/>
        <charset val="134"/>
      </rPr>
      <t>艾梅达</t>
    </r>
  </si>
  <si>
    <t>465</t>
  </si>
  <si>
    <r>
      <rPr>
        <sz val="10"/>
        <rFont val="宋体"/>
        <family val="3"/>
        <charset val="134"/>
      </rPr>
      <t>艾梅达圣者</t>
    </r>
  </si>
  <si>
    <t>455</t>
  </si>
  <si>
    <r>
      <rPr>
        <sz val="10"/>
        <rFont val="宋体"/>
        <family val="3"/>
        <charset val="134"/>
      </rPr>
      <t>基扎洛夫科学狂人</t>
    </r>
  </si>
  <si>
    <r>
      <rPr>
        <sz val="10"/>
        <color theme="1"/>
        <rFont val="宋体"/>
        <family val="3"/>
        <charset val="134"/>
      </rPr>
      <t>基扎洛夫</t>
    </r>
  </si>
  <si>
    <t>5955</t>
  </si>
  <si>
    <r>
      <rPr>
        <sz val="10"/>
        <rFont val="宋体"/>
        <family val="3"/>
        <charset val="134"/>
      </rPr>
      <t>海恩圣者</t>
    </r>
  </si>
  <si>
    <r>
      <rPr>
        <sz val="10"/>
        <color theme="1"/>
        <rFont val="宋体"/>
        <family val="3"/>
        <charset val="134"/>
      </rPr>
      <t>海恩</t>
    </r>
  </si>
  <si>
    <t>1355</t>
  </si>
  <si>
    <r>
      <rPr>
        <sz val="10"/>
        <rFont val="宋体"/>
        <family val="3"/>
        <charset val="134"/>
      </rPr>
      <t>蒂亚莉丝独角兽统帅</t>
    </r>
  </si>
  <si>
    <t>2955</t>
  </si>
  <si>
    <r>
      <rPr>
        <sz val="10"/>
        <rFont val="宋体"/>
        <family val="3"/>
        <charset val="134"/>
      </rPr>
      <t>拉姆达木贤者</t>
    </r>
  </si>
  <si>
    <r>
      <rPr>
        <sz val="10"/>
        <color theme="1"/>
        <rFont val="宋体"/>
        <family val="3"/>
        <charset val="134"/>
      </rPr>
      <t>拉姆达</t>
    </r>
  </si>
  <si>
    <t>6155</t>
  </si>
  <si>
    <r>
      <rPr>
        <sz val="10"/>
        <rFont val="宋体"/>
        <family val="3"/>
        <charset val="134"/>
      </rPr>
      <t>雪露法妮尔王女</t>
    </r>
  </si>
  <si>
    <r>
      <rPr>
        <sz val="10"/>
        <color theme="1"/>
        <rFont val="宋体"/>
        <family val="3"/>
        <charset val="134"/>
      </rPr>
      <t>雪露法妮尔</t>
    </r>
  </si>
  <si>
    <t>5155</t>
  </si>
  <si>
    <r>
      <rPr>
        <sz val="10"/>
        <rFont val="宋体"/>
        <family val="3"/>
        <charset val="134"/>
      </rPr>
      <t>埃格贝尔特隐士</t>
    </r>
  </si>
  <si>
    <r>
      <rPr>
        <sz val="10"/>
        <color theme="1"/>
        <rFont val="宋体"/>
        <family val="3"/>
        <charset val="134"/>
      </rPr>
      <t>埃格贝尔特</t>
    </r>
  </si>
  <si>
    <t>1755</t>
  </si>
  <si>
    <r>
      <rPr>
        <sz val="10"/>
        <rFont val="宋体"/>
        <family val="3"/>
        <charset val="134"/>
      </rPr>
      <t>科洛丝利贝尔女王</t>
    </r>
  </si>
  <si>
    <r>
      <rPr>
        <sz val="10"/>
        <color theme="1"/>
        <rFont val="宋体"/>
        <family val="3"/>
        <charset val="134"/>
      </rPr>
      <t>科洛丝</t>
    </r>
  </si>
  <si>
    <t>7445</t>
  </si>
  <si>
    <r>
      <rPr>
        <sz val="10"/>
        <rFont val="宋体"/>
        <family val="3"/>
        <charset val="134"/>
      </rPr>
      <t>科洛丝女武神</t>
    </r>
  </si>
  <si>
    <t>7435</t>
  </si>
  <si>
    <r>
      <rPr>
        <sz val="10"/>
        <rFont val="宋体"/>
        <family val="3"/>
        <charset val="134"/>
      </rPr>
      <t>克丽丝女武神</t>
    </r>
  </si>
  <si>
    <t>545</t>
  </si>
  <si>
    <r>
      <rPr>
        <sz val="10"/>
        <rFont val="宋体"/>
        <family val="3"/>
        <charset val="134"/>
      </rPr>
      <t>索菲亚先知</t>
    </r>
  </si>
  <si>
    <r>
      <rPr>
        <sz val="10"/>
        <color theme="1"/>
        <rFont val="宋体"/>
        <family val="3"/>
        <charset val="134"/>
      </rPr>
      <t>索菲亚</t>
    </r>
  </si>
  <si>
    <t>3145</t>
  </si>
  <si>
    <r>
      <rPr>
        <sz val="10"/>
        <rFont val="宋体"/>
        <family val="3"/>
        <charset val="134"/>
      </rPr>
      <t>索菲亚圣者</t>
    </r>
  </si>
  <si>
    <t>3155</t>
  </si>
  <si>
    <t>尤利娅圣剑公主</t>
  </si>
  <si>
    <t>尤利娅</t>
  </si>
  <si>
    <t>8945</t>
  </si>
  <si>
    <t>谜之骑士独角兽统帅</t>
  </si>
  <si>
    <t>谜之骑士</t>
  </si>
  <si>
    <t>谜之骑士法骑统帅</t>
  </si>
  <si>
    <r>
      <rPr>
        <sz val="10"/>
        <rFont val="宋体"/>
        <family val="3"/>
        <charset val="134"/>
      </rPr>
      <t>莉亚娜隐士</t>
    </r>
  </si>
  <si>
    <t>1555</t>
  </si>
  <si>
    <r>
      <rPr>
        <sz val="10"/>
        <rFont val="宋体"/>
        <family val="3"/>
        <charset val="134"/>
      </rPr>
      <t>爱丽丝光武</t>
    </r>
    <r>
      <rPr>
        <sz val="10"/>
        <rFont val="Arial"/>
        <family val="2"/>
      </rPr>
      <t>·</t>
    </r>
    <r>
      <rPr>
        <sz val="10"/>
        <rFont val="宋体"/>
        <family val="3"/>
        <charset val="134"/>
      </rPr>
      <t>改</t>
    </r>
  </si>
  <si>
    <t>8145</t>
  </si>
  <si>
    <r>
      <rPr>
        <sz val="10"/>
        <rFont val="宋体"/>
        <family val="3"/>
        <charset val="134"/>
      </rPr>
      <t>波赞鲁死神领主</t>
    </r>
  </si>
  <si>
    <r>
      <rPr>
        <sz val="10"/>
        <color theme="1"/>
        <rFont val="宋体"/>
        <family val="3"/>
        <charset val="134"/>
      </rPr>
      <t>波赞鲁</t>
    </r>
  </si>
  <si>
    <t>955</t>
  </si>
  <si>
    <r>
      <rPr>
        <sz val="10"/>
        <rFont val="宋体"/>
        <family val="3"/>
        <charset val="134"/>
      </rPr>
      <t>波赞鲁黑暗王子</t>
    </r>
  </si>
  <si>
    <t>945</t>
  </si>
  <si>
    <r>
      <rPr>
        <sz val="10"/>
        <rFont val="宋体"/>
        <family val="3"/>
        <charset val="134"/>
      </rPr>
      <t>伊梅尔达女王</t>
    </r>
  </si>
  <si>
    <t>1845</t>
  </si>
  <si>
    <r>
      <rPr>
        <sz val="10"/>
        <rFont val="宋体"/>
        <family val="3"/>
        <charset val="134"/>
      </rPr>
      <t>莉法妮隐士</t>
    </r>
  </si>
  <si>
    <r>
      <rPr>
        <sz val="10"/>
        <color theme="1"/>
        <rFont val="宋体"/>
        <family val="3"/>
        <charset val="134"/>
      </rPr>
      <t>莉法妮</t>
    </r>
  </si>
  <si>
    <t>3045</t>
  </si>
  <si>
    <r>
      <rPr>
        <sz val="10"/>
        <rFont val="宋体"/>
        <family val="3"/>
        <charset val="134"/>
      </rPr>
      <t>埃格贝尔特黑暗统帅</t>
    </r>
  </si>
  <si>
    <t>1745</t>
  </si>
  <si>
    <t>尤利娅女神之刃</t>
  </si>
  <si>
    <t>8935</t>
  </si>
  <si>
    <r>
      <rPr>
        <sz val="10"/>
        <rFont val="宋体"/>
        <family val="3"/>
        <charset val="134"/>
      </rPr>
      <t>蕾伽尔魔能核心</t>
    </r>
  </si>
  <si>
    <t>5645</t>
  </si>
  <si>
    <r>
      <rPr>
        <sz val="10"/>
        <rFont val="宋体"/>
        <family val="3"/>
        <charset val="134"/>
      </rPr>
      <t>玲歼灭天使</t>
    </r>
  </si>
  <si>
    <r>
      <rPr>
        <sz val="10"/>
        <color theme="1"/>
        <rFont val="宋体"/>
        <family val="3"/>
        <charset val="134"/>
      </rPr>
      <t>玲</t>
    </r>
  </si>
  <si>
    <t>7145</t>
  </si>
  <si>
    <t>藏马前世之力</t>
  </si>
  <si>
    <t>藏马</t>
  </si>
  <si>
    <t>8435</t>
  </si>
  <si>
    <t>巅峰杰西卡巫师</t>
  </si>
  <si>
    <t>9255</t>
  </si>
  <si>
    <r>
      <rPr>
        <sz val="10"/>
        <rFont val="宋体"/>
        <family val="3"/>
        <charset val="134"/>
      </rPr>
      <t>拉娜黑暗公主</t>
    </r>
  </si>
  <si>
    <t>855</t>
  </si>
  <si>
    <r>
      <rPr>
        <sz val="10"/>
        <rFont val="宋体"/>
        <family val="3"/>
        <charset val="134"/>
      </rPr>
      <t>玲巫师</t>
    </r>
  </si>
  <si>
    <t>7135</t>
  </si>
  <si>
    <t>藏马魔蔷薇之棘</t>
  </si>
  <si>
    <t>8445</t>
  </si>
  <si>
    <r>
      <rPr>
        <sz val="10"/>
        <rFont val="宋体"/>
        <family val="3"/>
        <charset val="134"/>
      </rPr>
      <t>基扎洛夫魔导元帅</t>
    </r>
  </si>
  <si>
    <t>5945</t>
  </si>
  <si>
    <r>
      <rPr>
        <sz val="10"/>
        <rFont val="宋体"/>
        <family val="3"/>
        <charset val="134"/>
      </rPr>
      <t>海恩巫师</t>
    </r>
  </si>
  <si>
    <t>1345</t>
  </si>
  <si>
    <r>
      <rPr>
        <sz val="10"/>
        <rFont val="宋体"/>
        <family val="3"/>
        <charset val="134"/>
      </rPr>
      <t>莉法妮巫师</t>
    </r>
  </si>
  <si>
    <t>3055</t>
  </si>
  <si>
    <r>
      <rPr>
        <sz val="10"/>
        <rFont val="宋体"/>
        <family val="3"/>
        <charset val="134"/>
      </rPr>
      <t>拉姆达巫师</t>
    </r>
  </si>
  <si>
    <t>6145</t>
  </si>
  <si>
    <r>
      <rPr>
        <sz val="10"/>
        <rFont val="宋体"/>
        <family val="3"/>
        <charset val="134"/>
      </rPr>
      <t>雪露法妮尔巫师</t>
    </r>
  </si>
  <si>
    <t>5145</t>
  </si>
  <si>
    <r>
      <rPr>
        <sz val="10"/>
        <rFont val="宋体"/>
        <family val="3"/>
        <charset val="134"/>
      </rPr>
      <t>杰西卡巫师</t>
    </r>
  </si>
  <si>
    <r>
      <rPr>
        <sz val="10"/>
        <color theme="1"/>
        <rFont val="宋体"/>
        <family val="3"/>
        <charset val="134"/>
      </rPr>
      <t>杰西卡</t>
    </r>
  </si>
  <si>
    <t>2245</t>
  </si>
  <si>
    <t>PropertyModifyType</t>
  </si>
  <si>
    <t>Name</t>
  </si>
  <si>
    <t>IsAddType</t>
  </si>
  <si>
    <t>IsDynamic</t>
  </si>
  <si>
    <t>ID</t>
  </si>
  <si>
    <t>ArmyTag</t>
  </si>
  <si>
    <t>英雄</t>
  </si>
  <si>
    <t>生命修正</t>
  </si>
  <si>
    <t>防御修正</t>
  </si>
  <si>
    <t>攻击修正</t>
  </si>
  <si>
    <t>魔防修正</t>
  </si>
  <si>
    <t>附魔</t>
  </si>
  <si>
    <t>生命</t>
  </si>
  <si>
    <t>绿字攻击</t>
  </si>
  <si>
    <t>开战攻击</t>
  </si>
  <si>
    <t>绿字智力</t>
  </si>
  <si>
    <t>开战智力</t>
  </si>
  <si>
    <t>绿字防御</t>
  </si>
  <si>
    <t>开战防御</t>
  </si>
  <si>
    <t>绿字魔防</t>
  </si>
  <si>
    <t>开战魔防</t>
  </si>
  <si>
    <t>暴击伤害</t>
  </si>
  <si>
    <t>通用增伤</t>
  </si>
  <si>
    <t>单体增伤</t>
  </si>
  <si>
    <t>aoe增伤</t>
  </si>
  <si>
    <t>减伤</t>
  </si>
  <si>
    <t>治疗效果</t>
  </si>
  <si>
    <t xml:space="preserve"> </t>
  </si>
  <si>
    <t>ArmyTagA</t>
  </si>
  <si>
    <t>ArmyTagB</t>
  </si>
  <si>
    <t>Attack</t>
  </si>
  <si>
    <t>Defend</t>
  </si>
  <si>
    <t>Magic</t>
  </si>
  <si>
    <t>MagicDefend</t>
  </si>
  <si>
    <t>"无"</t>
  </si>
  <si>
    <t>false</t>
  </si>
  <si>
    <t>ConfigDataBehavior.xls</t>
  </si>
  <si>
    <t>AI设置</t>
  </si>
  <si>
    <t>1</t>
  </si>
  <si>
    <t>枪兵</t>
  </si>
  <si>
    <t>记忆碎片(马修)</t>
  </si>
  <si>
    <t>战斗修行之证</t>
  </si>
  <si>
    <t>阿伦</t>
  </si>
  <si>
    <t>[1750,2572,3452,4393,5400,6478]</t>
  </si>
  <si>
    <t>[810,1566,2375,3241,4167,5158]</t>
  </si>
  <si>
    <t>[622,1365,2160,3011,3921,4895]</t>
  </si>
  <si>
    <t>[716,1466,2268,3126,4044,5027]</t>
  </si>
  <si>
    <t>满月</t>
  </si>
  <si>
    <t>3</t>
  </si>
  <si>
    <t>30</t>
  </si>
  <si>
    <t>0</t>
  </si>
  <si>
    <t>"生命"</t>
  </si>
  <si>
    <t>true</t>
  </si>
  <si>
    <t>ConfigDataBuffInfo.xls</t>
  </si>
  <si>
    <t>buff属性</t>
  </si>
  <si>
    <t>2</t>
  </si>
  <si>
    <t>步兵</t>
  </si>
  <si>
    <t>记忆碎片(格尼尔)</t>
  </si>
  <si>
    <t>生存修行之证</t>
  </si>
  <si>
    <t>埃格贝尔特</t>
  </si>
  <si>
    <t>[2502,3377,4313,5314,6385,7531]</t>
  </si>
  <si>
    <t>[1280,2069,2913,3816,4783,5817]</t>
  </si>
  <si>
    <t>[2220,3075,3990,4969,6016,7137]</t>
  </si>
  <si>
    <t>[-600,58,762,1515,2321,3183]</t>
  </si>
  <si>
    <t>怒涛</t>
  </si>
  <si>
    <t>-30</t>
  </si>
  <si>
    <t>"攻击"</t>
  </si>
  <si>
    <t>ConfigDataSkillInfo.xls</t>
  </si>
  <si>
    <t>技能属性</t>
  </si>
  <si>
    <t>骑兵</t>
  </si>
  <si>
    <t>记忆碎片(艾梅达)</t>
  </si>
  <si>
    <t>骑士修行之证</t>
  </si>
  <si>
    <t>艾尔文</t>
  </si>
  <si>
    <t>[2784,3678,4635,5659,6755,7927]</t>
  </si>
  <si>
    <t>[3160,4081,5066,6120,7248,8455]</t>
  </si>
  <si>
    <t>[2690,3578,4528,5544,6632,7796]</t>
  </si>
  <si>
    <t>轻风</t>
  </si>
  <si>
    <t>40</t>
  </si>
  <si>
    <t>"防御"</t>
  </si>
  <si>
    <t>英雄属性</t>
  </si>
  <si>
    <t>4</t>
  </si>
  <si>
    <t>飞兵</t>
  </si>
  <si>
    <t>记忆碎片(克丽丝)</t>
  </si>
  <si>
    <t>神职修行之证</t>
  </si>
  <si>
    <t>艾马林克</t>
  </si>
  <si>
    <t>[2314,3175,4097,5083,6138,7267]</t>
  </si>
  <si>
    <t>[1468,2270,3128,4046,5029,6081]</t>
  </si>
  <si>
    <t>[-130,560,1299,2089,2935,3840]</t>
  </si>
  <si>
    <t>时钟</t>
  </si>
  <si>
    <t>-20</t>
  </si>
  <si>
    <t>"智力"</t>
  </si>
  <si>
    <t>ConfigDataJobConnectionInfo.xls</t>
  </si>
  <si>
    <t>职业属性</t>
  </si>
  <si>
    <t>水兵</t>
  </si>
  <si>
    <t>记忆碎片(利昂)</t>
  </si>
  <si>
    <t>法术修行之证</t>
  </si>
  <si>
    <t>艾梅达</t>
  </si>
  <si>
    <t>[578,1530,2567,3698,4930,6572]</t>
  </si>
  <si>
    <t>[-368,498,1442,2471,3593,5088]</t>
  </si>
  <si>
    <t>[1524,2561,3691,4923,6266,8055]</t>
  </si>
  <si>
    <t>[922,1904,2975,4142,5414,7109]</t>
  </si>
  <si>
    <t>[750,1717,2771,3920,5172,6840]</t>
  </si>
  <si>
    <t>[-712,123,1034,2027,3109,4550]</t>
  </si>
  <si>
    <t>钢铁</t>
  </si>
  <si>
    <t>20</t>
  </si>
  <si>
    <t>"魔防"</t>
  </si>
  <si>
    <t>ConfigDataPropertyModifyInfo.xls</t>
  </si>
  <si>
    <t>buff代码</t>
  </si>
  <si>
    <t>弓兵</t>
  </si>
  <si>
    <t>记忆碎片(巴恩哈特)</t>
  </si>
  <si>
    <t>力量绶带</t>
  </si>
  <si>
    <t>艾丝蒂尔</t>
  </si>
  <si>
    <t>[2972,3880,4851,5890,7002,8192]</t>
  </si>
  <si>
    <t>荆棘</t>
  </si>
  <si>
    <t>"技巧"</t>
  </si>
  <si>
    <t>ConfigDataEquipmentInfo</t>
  </si>
  <si>
    <t>装备</t>
  </si>
  <si>
    <t>法师</t>
  </si>
  <si>
    <t>记忆碎片(拉娜)</t>
  </si>
  <si>
    <t>守护绶带</t>
  </si>
  <si>
    <t>爱丽丝</t>
  </si>
  <si>
    <t>[2032,2874,3775,4739,5770,6873]</t>
  </si>
  <si>
    <t>[2408,3276,4205,5199,6262,7400]</t>
  </si>
  <si>
    <t>[1656,2471,3343,4277,5276,6345]</t>
  </si>
  <si>
    <t>烈日</t>
  </si>
  <si>
    <t>"生命指挥"</t>
  </si>
  <si>
    <t>ConfigDataHeroFetterInfo</t>
  </si>
  <si>
    <t>英雄羁绊</t>
  </si>
  <si>
    <t>僧侣</t>
  </si>
  <si>
    <t>记忆碎片(波赞鲁)</t>
  </si>
  <si>
    <t>迅捷绶带</t>
  </si>
  <si>
    <t>[1186,1969,2806,3702,4661,5687]</t>
  </si>
  <si>
    <t>[2596,3477,4420,5429,6509,7664]</t>
  </si>
  <si>
    <t>流星</t>
  </si>
  <si>
    <t>"攻击指挥"</t>
  </si>
  <si>
    <t>ConfigDataArmyRelation.xls</t>
  </si>
  <si>
    <t>克制表</t>
  </si>
  <si>
    <t>魔物</t>
  </si>
  <si>
    <t>记忆碎片(雷丁)</t>
  </si>
  <si>
    <t>智慧绶带</t>
  </si>
  <si>
    <t>安洁丽娜</t>
  </si>
  <si>
    <t>魔术</t>
  </si>
  <si>
    <t>-40</t>
  </si>
  <si>
    <t>"防御指挥"</t>
  </si>
  <si>
    <t>ConfigDataBattleTreasureInfo.xls</t>
  </si>
  <si>
    <t>关卡宝箱</t>
  </si>
  <si>
    <t>不死</t>
  </si>
  <si>
    <t>记忆碎片(娜姆)</t>
  </si>
  <si>
    <t>心灵绶带</t>
  </si>
  <si>
    <t>安娜</t>
  </si>
  <si>
    <t>[340,1063,1837,2665,3551,4499]</t>
  </si>
  <si>
    <t>[1844,2673,3560,4509,5524,6610]</t>
  </si>
  <si>
    <t>[152,862,1622,2435,3305,4236]</t>
  </si>
  <si>
    <t>水晶</t>
  </si>
  <si>
    <t>"魔防指挥"</t>
  </si>
  <si>
    <t>ConfigDataHeroHeartFetterInfo.xls</t>
  </si>
  <si>
    <t>心之羁绊材料</t>
  </si>
  <si>
    <t>刺客</t>
  </si>
  <si>
    <t>记忆碎片(艾尔文)</t>
  </si>
  <si>
    <t>记忆绶带</t>
  </si>
  <si>
    <t>奥利维尔</t>
  </si>
  <si>
    <t>22防御</t>
  </si>
  <si>
    <t>"移动力"</t>
  </si>
  <si>
    <t>龙</t>
  </si>
  <si>
    <t>记忆碎片(海恩)</t>
  </si>
  <si>
    <t>战士之证</t>
  </si>
  <si>
    <t>巴恩哈特</t>
  </si>
  <si>
    <t>[998,1767,2590,3471,4413,5421]</t>
  </si>
  <si>
    <t>"普攻射程"</t>
  </si>
  <si>
    <t>步兵傀儡</t>
  </si>
  <si>
    <t>记忆碎片(雪莉)</t>
  </si>
  <si>
    <t>浪人之证</t>
  </si>
  <si>
    <t>巴尔加斯</t>
  </si>
  <si>
    <t>[-412,259,977,1745,2567,3446]</t>
  </si>
  <si>
    <t>"暴伤"</t>
  </si>
  <si>
    <t>枪兵傀儡</t>
  </si>
  <si>
    <t>记忆碎片(莉亚娜)</t>
  </si>
  <si>
    <t>骑士之证</t>
  </si>
  <si>
    <t>波赞鲁</t>
  </si>
  <si>
    <t>[1938,2773,3667,4623,5646,6741]</t>
  </si>
  <si>
    <t>"暴击"</t>
  </si>
  <si>
    <t>骑兵傀儡</t>
  </si>
  <si>
    <t>记忆碎片(兰斯)</t>
  </si>
  <si>
    <t>祭司之证</t>
  </si>
  <si>
    <t>迪哈尔特</t>
  </si>
  <si>
    <t>[3254,4181,5173,6235,7371,8586]</t>
  </si>
  <si>
    <t>迪欧斯</t>
  </si>
  <si>
    <t>恶魔傀儡</t>
  </si>
  <si>
    <t>记忆碎片(埃格贝尔特)</t>
  </si>
  <si>
    <t>术士之证</t>
  </si>
  <si>
    <t>[904,1667,2483,3356,4290,5290]</t>
  </si>
  <si>
    <t>兄贵步兵</t>
  </si>
  <si>
    <t>18</t>
  </si>
  <si>
    <t>记忆碎片(伊梅尔达)</t>
  </si>
  <si>
    <t>勇气纹章</t>
  </si>
  <si>
    <t>蒂亚莉丝</t>
  </si>
  <si>
    <t>[1562,2371,3236,4162,5153,6213]</t>
  </si>
  <si>
    <t>兄贵枪兵</t>
  </si>
  <si>
    <t>19</t>
  </si>
  <si>
    <t>记忆碎片(利斯塔)</t>
  </si>
  <si>
    <t>秩序纹章</t>
  </si>
  <si>
    <t>法娜</t>
  </si>
  <si>
    <t>兄贵骑兵</t>
  </si>
  <si>
    <t>记忆碎片(索尼娅)</t>
  </si>
  <si>
    <t>自由纹章</t>
  </si>
  <si>
    <t>弗拉基亚</t>
  </si>
  <si>
    <t>兄贵飞兵</t>
  </si>
  <si>
    <t>21</t>
  </si>
  <si>
    <t>记忆碎片(巴尔加斯)</t>
  </si>
  <si>
    <t>意志纹章</t>
  </si>
  <si>
    <t>芙蕾雅</t>
  </si>
  <si>
    <t>兄贵弓兵</t>
  </si>
  <si>
    <t>22</t>
  </si>
  <si>
    <t>记忆碎片(杰西卡)</t>
  </si>
  <si>
    <t>信仰纹章</t>
  </si>
  <si>
    <t>格尼尔</t>
  </si>
  <si>
    <t>[1352,2373,3486,4699,6021,7783]</t>
  </si>
  <si>
    <t>[836,1811,2873,4031,5293,6975]</t>
  </si>
  <si>
    <t>[-1142,-345,523,1470,2502,3877]</t>
  </si>
  <si>
    <t>兄贵魔物</t>
  </si>
  <si>
    <t>23</t>
  </si>
  <si>
    <t>记忆碎片(洛加)</t>
  </si>
  <si>
    <t>公正纹章</t>
  </si>
  <si>
    <t>古巨拉</t>
  </si>
  <si>
    <t>[4100,5087,6143,7273,8482,9775]</t>
  </si>
  <si>
    <t>火龙</t>
  </si>
  <si>
    <t>24</t>
  </si>
  <si>
    <t>记忆碎片(斯科特)</t>
  </si>
  <si>
    <t>希望纹章</t>
  </si>
  <si>
    <t>海恩</t>
  </si>
  <si>
    <t>[246,963,1730,2551,3429,4369]</t>
  </si>
  <si>
    <t>冰龙</t>
  </si>
  <si>
    <t>25</t>
  </si>
  <si>
    <t>记忆碎片(亚鲁特缪拉)</t>
  </si>
  <si>
    <t>慈爱纹章</t>
  </si>
  <si>
    <t>基斯</t>
  </si>
  <si>
    <t>[528,1264,2052,2895,3797,4762]</t>
  </si>
  <si>
    <t>雷龙</t>
  </si>
  <si>
    <t>26</t>
  </si>
  <si>
    <t>记忆碎片(露娜)</t>
  </si>
  <si>
    <t>英雄之证</t>
  </si>
  <si>
    <t>基扎洛夫</t>
  </si>
  <si>
    <t>暗龙</t>
  </si>
  <si>
    <t>27</t>
  </si>
  <si>
    <t>记忆碎片(迪哈尔特)</t>
  </si>
  <si>
    <t>勇者之证</t>
  </si>
  <si>
    <t>杰利奥鲁&amp;蕾拉</t>
  </si>
  <si>
    <t>28</t>
  </si>
  <si>
    <t>记忆碎片(泽瑞达)</t>
  </si>
  <si>
    <t>游侠之证</t>
  </si>
  <si>
    <t>杰西卡</t>
  </si>
  <si>
    <t>[58,762,1515,2321,3183,4105]</t>
  </si>
  <si>
    <t>[-224,460,1192,1975,2813,3709]</t>
  </si>
  <si>
    <t>BOSS魔物</t>
  </si>
  <si>
    <t>记忆碎片(蒂亚莉丝)</t>
  </si>
  <si>
    <t>霸者之证</t>
  </si>
  <si>
    <t>科洛丝</t>
  </si>
  <si>
    <t>[2126,2974,3882,4853,5892,7004]</t>
  </si>
  <si>
    <t>[1092,1868,2698,3586,4537,5554]</t>
  </si>
  <si>
    <t>记忆碎片(莉法妮)</t>
  </si>
  <si>
    <t>圣者之证</t>
  </si>
  <si>
    <t>克丽丝</t>
  </si>
  <si>
    <t>记忆碎片(索菲亚)</t>
  </si>
  <si>
    <t>隐者之证</t>
  </si>
  <si>
    <t>拉姆达</t>
  </si>
  <si>
    <t>[2878,3779,4743,5775,6879,8060]</t>
  </si>
  <si>
    <t>[3066,3980,4958,6005,7125,8323]</t>
  </si>
  <si>
    <t>记忆碎片(艾马林克)</t>
  </si>
  <si>
    <t>统帅之证</t>
  </si>
  <si>
    <t>拉娜</t>
  </si>
  <si>
    <t>记忆碎片(芙蕾雅)</t>
  </si>
  <si>
    <t>正义之印</t>
  </si>
  <si>
    <t>莱恩哈特</t>
  </si>
  <si>
    <t>记忆碎片(雾风)</t>
  </si>
  <si>
    <t>命运之印</t>
  </si>
  <si>
    <t>兰迪乌斯</t>
  </si>
  <si>
    <t>兰芳特</t>
  </si>
  <si>
    <t>"魔法技能射程"</t>
  </si>
  <si>
    <t>记忆碎片(安杰丽卡)</t>
  </si>
  <si>
    <t>世界之印</t>
  </si>
  <si>
    <t>兰斯</t>
  </si>
  <si>
    <t>"物理技能射程"</t>
  </si>
  <si>
    <t>记忆碎片(银狼)</t>
  </si>
  <si>
    <t>奥秘之印</t>
  </si>
  <si>
    <t>记忆碎片(古巨拉)</t>
  </si>
  <si>
    <t>奇迹之印</t>
  </si>
  <si>
    <t>雷丁</t>
  </si>
  <si>
    <t>"暴击率"</t>
  </si>
  <si>
    <t>记忆碎片(杰利奥鲁&amp;蕾拉)</t>
  </si>
  <si>
    <t>审判之印</t>
  </si>
  <si>
    <t>蕾蒂西亚</t>
  </si>
  <si>
    <t>[1374,2170,3021,3932,4907,5950]</t>
  </si>
  <si>
    <t>"怒气值加值-完成行动"</t>
  </si>
  <si>
    <t>记忆碎片(弗拉基亚)</t>
  </si>
  <si>
    <t>荣耀之印</t>
  </si>
  <si>
    <t>蕾伽尔</t>
  </si>
  <si>
    <t>"怒气值加值-被攻击"</t>
  </si>
  <si>
    <t>记忆碎片(路因)</t>
  </si>
  <si>
    <t>混沌之印</t>
  </si>
  <si>
    <t>利昂</t>
  </si>
  <si>
    <t>[3442,4382,5388,6465,7617,8850]</t>
  </si>
  <si>
    <t>"怒气值加值-击杀"</t>
  </si>
  <si>
    <t>记忆碎片(皮耶鲁)</t>
  </si>
  <si>
    <t>时光之印</t>
  </si>
  <si>
    <t>利斯塔</t>
  </si>
  <si>
    <t>[434,1164,1945,2781,3675,4632]</t>
  </si>
  <si>
    <t>记忆碎片(迪欧斯)</t>
  </si>
  <si>
    <t>斗技之证</t>
  </si>
  <si>
    <t>利亚特</t>
  </si>
  <si>
    <t>记忆碎片(安娜)</t>
  </si>
  <si>
    <t>巡林之证</t>
  </si>
  <si>
    <t>莉法妮</t>
  </si>
  <si>
    <t>记忆碎片(利亚特)</t>
  </si>
  <si>
    <t>骑术之证</t>
  </si>
  <si>
    <t>莉亚娜</t>
  </si>
  <si>
    <t>记忆碎片(基斯)</t>
  </si>
  <si>
    <t>祈祷之证</t>
  </si>
  <si>
    <t>玲</t>
  </si>
  <si>
    <t>记忆碎片(塞莉娅)</t>
  </si>
  <si>
    <t>魔法之证</t>
  </si>
  <si>
    <t>路因</t>
  </si>
  <si>
    <t>记忆碎片(蕾蒂西亚)</t>
  </si>
  <si>
    <t>护盾之证</t>
  </si>
  <si>
    <t>露娜</t>
  </si>
  <si>
    <t>"物理伤害"</t>
  </si>
  <si>
    <t>记忆碎片(阿伦)</t>
  </si>
  <si>
    <t>卫士之证</t>
  </si>
  <si>
    <t>洛加</t>
  </si>
  <si>
    <t>[-36,661,1407,2205,3059,3973]</t>
  </si>
  <si>
    <t>"遭受物理伤害"</t>
  </si>
  <si>
    <t>记忆碎片(法娜)</t>
  </si>
  <si>
    <t>无畏徽记</t>
  </si>
  <si>
    <t>马修</t>
  </si>
  <si>
    <t>[1180,2186,3282,4477,5779,7514]</t>
  </si>
  <si>
    <t>[-540,311,1238,2249,3351,4819]</t>
  </si>
  <si>
    <t>[320,1248,2260,3363,4565,6167]</t>
  </si>
  <si>
    <t>"绝对遭受物理伤害"</t>
  </si>
  <si>
    <t>记忆碎片(魔剑泽瑞达)</t>
  </si>
  <si>
    <t>不屈徽记</t>
  </si>
  <si>
    <t>娜姆</t>
  </si>
  <si>
    <t>"治疗"</t>
  </si>
  <si>
    <t>记忆碎片(雪露法妮尔)</t>
  </si>
  <si>
    <t>隐秘徽记</t>
  </si>
  <si>
    <t>妮丝蒂尔</t>
  </si>
  <si>
    <t>[3348,4282,5281,6350,7494,8718]</t>
  </si>
  <si>
    <t>"遭受治疗"</t>
  </si>
  <si>
    <t>记忆碎片(安洁丽娜)</t>
  </si>
  <si>
    <t>远见徽记</t>
  </si>
  <si>
    <t>皮耶鲁</t>
  </si>
  <si>
    <t>"魔法伤害"</t>
  </si>
  <si>
    <t>记忆碎片(兰芳特)</t>
  </si>
  <si>
    <t>灵魂徽记</t>
  </si>
  <si>
    <t>塞蕾娜</t>
  </si>
  <si>
    <t>"遭受魔法伤害"</t>
  </si>
  <si>
    <t>记忆碎片(妮丝蒂尔)</t>
  </si>
  <si>
    <t>忠诚徽记</t>
  </si>
  <si>
    <t>塞莉娅</t>
  </si>
  <si>
    <t>"绝对遭受魔法伤害"</t>
  </si>
  <si>
    <t>记忆碎片(兰迪乌斯)</t>
  </si>
  <si>
    <t>神崎堇</t>
  </si>
  <si>
    <t>"无视防御修正"</t>
  </si>
  <si>
    <t>记忆碎片(蕾伽尔)</t>
  </si>
  <si>
    <t>斯科特</t>
  </si>
  <si>
    <t>"英雄主动技能伤害修正"</t>
  </si>
  <si>
    <t>哥布林小偷</t>
  </si>
  <si>
    <t>索菲亚</t>
  </si>
  <si>
    <t>"英雄战场技能伤害修正"</t>
  </si>
  <si>
    <t>哥布林大盗</t>
  </si>
  <si>
    <t>索尼娅</t>
  </si>
  <si>
    <t>"生命加值"</t>
  </si>
  <si>
    <t>哥布林神偷</t>
  </si>
  <si>
    <t>威拉</t>
  </si>
  <si>
    <t>[4288,5288,6358,7503,8728,10038]</t>
  </si>
  <si>
    <t>-25</t>
  </si>
  <si>
    <t>"攻击加值"</t>
  </si>
  <si>
    <t>哥布林皇帝</t>
  </si>
  <si>
    <t>雾风</t>
  </si>
  <si>
    <t>"防御加值"</t>
  </si>
  <si>
    <t>初级经验药剂</t>
  </si>
  <si>
    <t>西格玛</t>
  </si>
  <si>
    <t>"魔防加值"</t>
  </si>
  <si>
    <t>中级经验药剂</t>
  </si>
  <si>
    <t>雪莉</t>
  </si>
  <si>
    <t>"移动力加值"</t>
  </si>
  <si>
    <t>高级经验药剂</t>
  </si>
  <si>
    <t>雪露法妮尔</t>
  </si>
  <si>
    <t>"普攻射程加值"</t>
  </si>
  <si>
    <t>特级经验药剂</t>
  </si>
  <si>
    <t>亚鲁特缪拉</t>
  </si>
  <si>
    <t>"暴击伤害加值"</t>
  </si>
  <si>
    <t>金币包</t>
  </si>
  <si>
    <t>伊梅尔达</t>
  </si>
  <si>
    <t>[-318,359,1084,1859,2689,3577]</t>
  </si>
  <si>
    <t>"暴击率加值"</t>
  </si>
  <si>
    <t>圣魔晶</t>
  </si>
  <si>
    <t>银狼</t>
  </si>
  <si>
    <t>"生命百分比"</t>
  </si>
  <si>
    <t>魔导石</t>
  </si>
  <si>
    <t>约修亚</t>
  </si>
  <si>
    <t>[3630,4584,5604,6696,7864,9114]</t>
  </si>
  <si>
    <t>"攻击百分比"</t>
  </si>
  <si>
    <t>随机羁绊道具</t>
  </si>
  <si>
    <t>泽瑞达</t>
  </si>
  <si>
    <t>"防御百分比"</t>
  </si>
  <si>
    <t>随机练兵场道具</t>
  </si>
  <si>
    <t>真宫寺樱</t>
  </si>
  <si>
    <t>-5</t>
  </si>
  <si>
    <t>"魔防百分比"</t>
  </si>
  <si>
    <t>旅团许可证</t>
  </si>
  <si>
    <t>玩家经验</t>
  </si>
  <si>
    <t>-15</t>
  </si>
  <si>
    <t>破碎的宝石</t>
  </si>
  <si>
    <t>完整的宝石</t>
  </si>
  <si>
    <t>明亮的宝石</t>
  </si>
  <si>
    <t>无暇的宝石</t>
  </si>
  <si>
    <t>[2549,3427,4366,5371,6446,7597]</t>
  </si>
  <si>
    <t>[3019,3930,4905,5948,7064,8258]</t>
  </si>
  <si>
    <t>蜂蜜苹果</t>
  </si>
  <si>
    <t>[2925,3829,4797,5832,6940,8125]</t>
  </si>
  <si>
    <t>花饰头绳</t>
  </si>
  <si>
    <t>倔强面包</t>
  </si>
  <si>
    <t>帅气的披风</t>
  </si>
  <si>
    <t>小兵</t>
  </si>
  <si>
    <t>磨刀油</t>
  </si>
  <si>
    <t>坚固的缰绳</t>
  </si>
  <si>
    <t>黑色斗篷</t>
  </si>
  <si>
    <t>"物理伤害百分比"</t>
  </si>
  <si>
    <t>秘法卷轴</t>
  </si>
  <si>
    <t>"遭受物理伤害百分比"</t>
  </si>
  <si>
    <t>茶杯蛋糕</t>
  </si>
  <si>
    <t>精致布偶</t>
  </si>
  <si>
    <t>"遭受魔法伤害百分比"</t>
  </si>
  <si>
    <t>红酒佳人</t>
  </si>
  <si>
    <t>美女画像</t>
  </si>
  <si>
    <t>"无视防御修正百分比"</t>
  </si>
  <si>
    <t>指挥笔记</t>
  </si>
  <si>
    <t>特级宠物饲料</t>
  </si>
  <si>
    <t>雕花匕首</t>
  </si>
  <si>
    <t>魔力方块</t>
  </si>
  <si>
    <t>海鲜大餐</t>
  </si>
  <si>
    <t>珍珠项链</t>
  </si>
  <si>
    <t>特供牛排</t>
  </si>
  <si>
    <t>战争挂饰</t>
  </si>
  <si>
    <t>伟人传记</t>
  </si>
  <si>
    <t>精致马铠</t>
  </si>
  <si>
    <t>高清镜片</t>
  </si>
  <si>
    <t>神秘雕像</t>
  </si>
  <si>
    <t>雪莉的黏土人</t>
  </si>
  <si>
    <t>黑猫</t>
  </si>
  <si>
    <t>白猫</t>
  </si>
  <si>
    <t>高级打光油</t>
  </si>
  <si>
    <t>地球仪</t>
  </si>
  <si>
    <t>《最新neta周刊》</t>
  </si>
  <si>
    <t>《我的妹妹不可能那么可爱》</t>
  </si>
  <si>
    <t>"遭受远程伤害百分比"</t>
  </si>
  <si>
    <t>黑色水晶球</t>
  </si>
  <si>
    <t>《骨兽喂养手册》</t>
  </si>
  <si>
    <t>"遭受暴击率"</t>
  </si>
  <si>
    <t>朴实心灵之钥</t>
  </si>
  <si>
    <t>纯净心灵之钥</t>
  </si>
  <si>
    <t>闪耀心灵之钥</t>
  </si>
  <si>
    <t>"固定伤害修正"</t>
  </si>
  <si>
    <t>华彩心灵之钥</t>
  </si>
  <si>
    <t>"遭受固定伤害修正"</t>
  </si>
  <si>
    <t>善念之种</t>
  </si>
  <si>
    <t>"遭受范围伤害修正"</t>
  </si>
  <si>
    <t>慎思之种</t>
  </si>
  <si>
    <t>智识之种</t>
  </si>
  <si>
    <t>"魔法范围技能范围修正"</t>
  </si>
  <si>
    <t>狂热之种</t>
  </si>
  <si>
    <t>"物理范围技能范围修正"</t>
  </si>
  <si>
    <t>生机之种</t>
  </si>
  <si>
    <t>"英雄Buff加值_支援技能射程"</t>
  </si>
  <si>
    <t>迷情之种</t>
  </si>
  <si>
    <t>"英雄Buff加值_遭受暴击伤害"</t>
  </si>
  <si>
    <t>希冀之心</t>
  </si>
  <si>
    <t>"小兵Buff加值_遭受暴击伤害"</t>
  </si>
  <si>
    <t>期待之心</t>
  </si>
  <si>
    <t>祈祷之心</t>
  </si>
  <si>
    <t>盼望之心</t>
  </si>
  <si>
    <t>祝福之心</t>
  </si>
  <si>
    <t>许愿之心</t>
  </si>
  <si>
    <t>日冕之花</t>
  </si>
  <si>
    <t>月芒之花</t>
  </si>
  <si>
    <t>冬雪之花</t>
  </si>
  <si>
    <t>夏暑之花</t>
  </si>
  <si>
    <t>"遭受暴击"</t>
  </si>
  <si>
    <t>秋实之花</t>
  </si>
  <si>
    <t>"遭受暴伤"</t>
  </si>
  <si>
    <t>春晓之花</t>
  </si>
  <si>
    <t>理想羽毛</t>
  </si>
  <si>
    <t>冥识羽毛</t>
  </si>
  <si>
    <t>知识羽毛</t>
  </si>
  <si>
    <t>热忱羽毛</t>
  </si>
  <si>
    <t>活力羽毛</t>
  </si>
  <si>
    <t>恋慕羽毛</t>
  </si>
  <si>
    <t>辉光精灵</t>
  </si>
  <si>
    <t>幻影精灵</t>
  </si>
  <si>
    <t>幔雾精灵</t>
  </si>
  <si>
    <t>永火精灵</t>
  </si>
  <si>
    <t>瀚力精灵</t>
  </si>
  <si>
    <t>爱心精灵</t>
  </si>
  <si>
    <t>源铸之火</t>
  </si>
  <si>
    <t>源铸之魄</t>
  </si>
  <si>
    <t>源铸之翼</t>
  </si>
  <si>
    <t>源铸之砂</t>
  </si>
  <si>
    <t>灵魂之火</t>
  </si>
  <si>
    <t>灵魂之魄</t>
  </si>
  <si>
    <t>灵魂之翼</t>
  </si>
  <si>
    <t>灵魂之砂</t>
  </si>
  <si>
    <t>超然之火</t>
  </si>
  <si>
    <t>超然之魄</t>
  </si>
  <si>
    <t>超然之翼</t>
  </si>
  <si>
    <t>超然之砂</t>
  </si>
  <si>
    <t>超然之心</t>
  </si>
  <si>
    <t>R附魔卷轴礼包</t>
  </si>
  <si>
    <t>SR附魔卷轴礼包</t>
  </si>
  <si>
    <t>SSR附魔卷轴礼包</t>
  </si>
  <si>
    <t>兄贵♂大汗堡</t>
  </si>
  <si>
    <t>时之砂</t>
  </si>
  <si>
    <t>蓝色薄荷</t>
  </si>
  <si>
    <t>黄色糖人</t>
  </si>
  <si>
    <t>绿色可可</t>
  </si>
  <si>
    <t>红色蛋糕</t>
  </si>
  <si>
    <t>友情券</t>
  </si>
  <si>
    <t>圣魔券</t>
  </si>
  <si>
    <t>活动卡券</t>
  </si>
  <si>
    <t>固定宝箱</t>
  </si>
  <si>
    <t>随机宝箱</t>
  </si>
  <si>
    <t>教练好感度材料</t>
  </si>
  <si>
    <t>训练器械材料</t>
  </si>
  <si>
    <t>扫荡通行证</t>
  </si>
  <si>
    <t>宝藏钥匙</t>
  </si>
  <si>
    <t>羁绊之地入场券</t>
  </si>
  <si>
    <t>英雄训练屋入场券</t>
  </si>
  <si>
    <t>SR饰品礼盒</t>
  </si>
  <si>
    <t>SSR饰品礼盒</t>
  </si>
  <si>
    <t>随机饰品礼盒</t>
  </si>
  <si>
    <t>大扫除包</t>
  </si>
  <si>
    <t>随机SR饰品</t>
  </si>
  <si>
    <t>随机SSR饰品</t>
  </si>
  <si>
    <t>SR武器</t>
  </si>
  <si>
    <t>SR防具</t>
  </si>
  <si>
    <t>SR头饰</t>
  </si>
  <si>
    <t>SSR武器</t>
  </si>
  <si>
    <t>SSR防具</t>
  </si>
  <si>
    <t>SSR头饰</t>
  </si>
  <si>
    <t>SSR饰品</t>
  </si>
  <si>
    <t>随机SR装备包</t>
  </si>
  <si>
    <t>随机SSR装备包</t>
  </si>
  <si>
    <t>中级附魔可选礼包</t>
  </si>
  <si>
    <t>高级附魔可选礼包</t>
  </si>
  <si>
    <t>基础职业材料</t>
  </si>
  <si>
    <t>35级职业材料</t>
  </si>
  <si>
    <t>40级职业材料</t>
  </si>
  <si>
    <t>45级职业材料</t>
  </si>
  <si>
    <t>50级职业材料</t>
  </si>
  <si>
    <t>55级职业材料</t>
  </si>
  <si>
    <t>初级符文合集</t>
  </si>
  <si>
    <t>中级符文合集</t>
  </si>
  <si>
    <t>高级符文合集</t>
  </si>
  <si>
    <t>特级符文合集</t>
  </si>
  <si>
    <t>4选2皮肤礼包</t>
  </si>
  <si>
    <t>羁绊之种</t>
  </si>
  <si>
    <t>羁绊之花</t>
  </si>
  <si>
    <t>羁绊之羽</t>
  </si>
  <si>
    <t>羁绊之心</t>
  </si>
  <si>
    <t>蔷薇礼包</t>
  </si>
  <si>
    <t>魔导石礼包</t>
  </si>
  <si>
    <t>超值皮肤礼包</t>
  </si>
  <si>
    <t>每日优惠礼包</t>
  </si>
  <si>
    <t>每日召唤礼包</t>
  </si>
  <si>
    <t>皮肤券礼包</t>
  </si>
  <si>
    <t>兄贵邀请函</t>
  </si>
  <si>
    <t>女神挑战券</t>
  </si>
  <si>
    <t>武器符文·初级</t>
  </si>
  <si>
    <t>武器符文·中级</t>
  </si>
  <si>
    <t>武器符文·高级</t>
  </si>
  <si>
    <t>武器符文·特级</t>
  </si>
  <si>
    <t>防具符文·初级</t>
  </si>
  <si>
    <t>防具符文·中级</t>
  </si>
  <si>
    <t>防具符文·高级</t>
  </si>
  <si>
    <t>防具符文·特级</t>
  </si>
  <si>
    <t>头饰符文·初级</t>
  </si>
  <si>
    <t>头饰符文·中级</t>
  </si>
  <si>
    <t>头饰符文·高级</t>
  </si>
  <si>
    <t>头饰符文·特级</t>
  </si>
  <si>
    <t>饰品符文·初级</t>
  </si>
  <si>
    <t>饰品符文·中级</t>
  </si>
  <si>
    <t>饰品符文·高级</t>
  </si>
  <si>
    <t>饰品符文·特级</t>
  </si>
  <si>
    <t>初级步兵教材</t>
  </si>
  <si>
    <t>中级步兵教材</t>
  </si>
  <si>
    <t>高级步兵教材</t>
  </si>
  <si>
    <t>初级枪兵教材</t>
  </si>
  <si>
    <t>中级枪兵教材</t>
  </si>
  <si>
    <t>高级枪兵教材</t>
  </si>
  <si>
    <t>初级骑兵教材</t>
  </si>
  <si>
    <t>中级骑兵教材</t>
  </si>
  <si>
    <t>高级骑兵教材</t>
  </si>
  <si>
    <t>初级驯养教材</t>
  </si>
  <si>
    <t>中级驯养教材</t>
  </si>
  <si>
    <t>高级驯养教材</t>
  </si>
  <si>
    <t>初级生存教材</t>
  </si>
  <si>
    <t>中级生存教材</t>
  </si>
  <si>
    <t>高级生存教材</t>
  </si>
  <si>
    <t>初级宗教教材</t>
  </si>
  <si>
    <t>中级宗教教材</t>
  </si>
  <si>
    <t>高级宗教教材</t>
  </si>
  <si>
    <t>红龙特饮</t>
  </si>
  <si>
    <t>加力特饮</t>
  </si>
  <si>
    <t>维西特饮</t>
  </si>
  <si>
    <t>宝特特饮</t>
  </si>
  <si>
    <t>永动特饮</t>
  </si>
  <si>
    <t>力满特饮</t>
  </si>
  <si>
    <t>铁哑铃</t>
  </si>
  <si>
    <t>弹簧棒</t>
  </si>
  <si>
    <t>俯卧撑架</t>
  </si>
  <si>
    <t>弹力绳</t>
  </si>
  <si>
    <t>吊环</t>
  </si>
  <si>
    <t>握力器</t>
  </si>
  <si>
    <t>杠铃</t>
  </si>
  <si>
    <t>沙袋</t>
  </si>
  <si>
    <t>扩胸器</t>
  </si>
  <si>
    <t>健腹轮</t>
  </si>
  <si>
    <t>瑜伽垫</t>
  </si>
  <si>
    <t>平衡球</t>
  </si>
  <si>
    <t>Brown♂精油</t>
  </si>
  <si>
    <t>Dark♂锁链</t>
  </si>
  <si>
    <t>Devout♂手套</t>
  </si>
  <si>
    <t>Pretty♂喷雾</t>
  </si>
  <si>
    <t>Crazy♂短裤</t>
  </si>
  <si>
    <t>Burning♂背带</t>
  </si>
  <si>
    <t>特级步兵教材</t>
  </si>
  <si>
    <t>特级枪兵教材</t>
  </si>
  <si>
    <t>特级骑兵教材</t>
  </si>
  <si>
    <t>特级驯养教材</t>
  </si>
  <si>
    <t>特级生存教材</t>
  </si>
  <si>
    <t>特级宗教教材</t>
  </si>
  <si>
    <t>指挥官养成礼包</t>
  </si>
  <si>
    <t>中级练兵教材合集</t>
  </si>
  <si>
    <t>高级练兵教材合集</t>
  </si>
  <si>
    <t>健身房百宝箱</t>
  </si>
  <si>
    <t>兄贵秘宝精选</t>
  </si>
  <si>
    <t>训练教材精选</t>
  </si>
  <si>
    <t>测试自选道具1</t>
  </si>
  <si>
    <t>测试英雄皮肤自选道具1</t>
  </si>
  <si>
    <t>攻击</t>
  </si>
  <si>
    <t>智力</t>
  </si>
  <si>
    <t>防御</t>
  </si>
  <si>
    <t>魔防</t>
  </si>
  <si>
    <t>技巧</t>
  </si>
  <si>
    <t>古巨拉贝希摩斯</t>
  </si>
  <si>
    <t>玲歼灭天使</t>
  </si>
  <si>
    <t>艾丝蒂尔樱花无双</t>
  </si>
  <si>
    <t>雪露法妮尔巫师</t>
  </si>
  <si>
    <t>约修亚影</t>
  </si>
  <si>
    <t>雷丁王者</t>
  </si>
  <si>
    <t>利昂突击骑士</t>
  </si>
  <si>
    <t>巴尔加斯皇家卫士</t>
  </si>
  <si>
    <t>蕾伽尔神使</t>
  </si>
  <si>
    <t>泽瑞达影</t>
  </si>
  <si>
    <t>古巨拉巴哈姆特</t>
  </si>
  <si>
    <t>艾丝蒂尔烈波无双</t>
  </si>
  <si>
    <t>蕾伽尔魔能核心</t>
  </si>
  <si>
    <t>古巨拉海德拉</t>
  </si>
  <si>
    <t>真宫寺樱破邪剑征</t>
  </si>
  <si>
    <t>巴恩哈特勇者</t>
  </si>
  <si>
    <t>拉姆达巫师</t>
  </si>
  <si>
    <t>雪莉大统帅</t>
  </si>
  <si>
    <t>巴尔加斯勇者</t>
  </si>
  <si>
    <t>兰迪乌斯大元帅</t>
  </si>
  <si>
    <t>塞蕾娜皇家卫士</t>
  </si>
  <si>
    <t>银狼影</t>
  </si>
  <si>
    <t>雪莉龙骑统帅</t>
  </si>
  <si>
    <t>拉娜黑暗公主</t>
  </si>
  <si>
    <t>雷丁圣骑统帅</t>
  </si>
  <si>
    <t>玲巫师</t>
  </si>
  <si>
    <t>索菲亚先知</t>
  </si>
  <si>
    <t>迪哈尔特大统帅</t>
  </si>
  <si>
    <t>拉姆达木贤者</t>
  </si>
  <si>
    <t>芙蕾雅皇家卫士</t>
  </si>
  <si>
    <t>莉亚娜先知</t>
  </si>
  <si>
    <t>西格玛剑斗统帅</t>
  </si>
  <si>
    <t>蒂亚莉丝圣女骑士</t>
  </si>
  <si>
    <t>弗拉基亚影</t>
  </si>
  <si>
    <t>艾尔文大元帅</t>
  </si>
  <si>
    <t>巴恩哈特皇帝</t>
  </si>
  <si>
    <t>雪露法妮尔王女</t>
  </si>
  <si>
    <t>马修影</t>
  </si>
  <si>
    <t>神崎堇凤凰之舞</t>
  </si>
  <si>
    <t>利昂皇家骑士</t>
  </si>
  <si>
    <t>科洛丝利贝尔女王</t>
  </si>
  <si>
    <t>拉娜圣者</t>
  </si>
  <si>
    <t>洛加大统帅</t>
  </si>
  <si>
    <t>亚鲁特缪拉龙骑统帅</t>
  </si>
  <si>
    <t>威拉军师</t>
  </si>
  <si>
    <t>兰迪乌斯皇家骑士</t>
  </si>
  <si>
    <t>格尼尔大元帅</t>
  </si>
  <si>
    <t>艾梅达圣者</t>
  </si>
  <si>
    <t>雾风剑圣</t>
  </si>
  <si>
    <t>露娜圣天马统帅</t>
  </si>
  <si>
    <t>兰芳特剑圣</t>
  </si>
  <si>
    <t>艾马林克大元帅</t>
  </si>
  <si>
    <t>海恩巫师</t>
  </si>
  <si>
    <t>索菲亚圣者</t>
  </si>
  <si>
    <t>迪哈尔特皇家骑士</t>
  </si>
  <si>
    <t>银狼游侠</t>
  </si>
  <si>
    <t>波赞鲁死神领主</t>
  </si>
  <si>
    <t>莱恩哈特修罗</t>
  </si>
  <si>
    <t>科洛丝女武神</t>
  </si>
  <si>
    <t>亚鲁特缪拉大元帅</t>
  </si>
  <si>
    <t>克丽丝公主</t>
  </si>
  <si>
    <t>真宫寺樱光武·改</t>
  </si>
  <si>
    <t>安洁丽娜龙骑统帅</t>
  </si>
  <si>
    <t>基扎洛夫魔导元帅</t>
  </si>
  <si>
    <t>艾尔文英雄</t>
  </si>
  <si>
    <t>西格玛游侠</t>
  </si>
  <si>
    <t>克丽丝女武神</t>
  </si>
  <si>
    <t>莱恩哈特剑帝</t>
  </si>
  <si>
    <t>约修亚漆黑之牙</t>
  </si>
  <si>
    <t>莉法妮巫师</t>
  </si>
  <si>
    <t>阿伦大元帅</t>
  </si>
  <si>
    <t>威拉先知</t>
  </si>
  <si>
    <t>爱丽丝梦幻之舞</t>
  </si>
  <si>
    <t>弗拉基亚幻影魔姬</t>
  </si>
  <si>
    <t>神崎堇光武改</t>
  </si>
  <si>
    <t>伊梅尔达女王</t>
  </si>
  <si>
    <t>安娜神使</t>
  </si>
  <si>
    <t>波赞鲁黑暗王子</t>
  </si>
  <si>
    <t>法娜游侠</t>
  </si>
  <si>
    <t>马修英雄(弓）</t>
  </si>
  <si>
    <t>海恩圣者</t>
  </si>
  <si>
    <t>妮丝蒂尔魔神</t>
  </si>
  <si>
    <t>妮丝蒂尔血魔姬</t>
  </si>
  <si>
    <t>娜姆游侠</t>
  </si>
  <si>
    <t>莉亚娜隐士</t>
  </si>
  <si>
    <t>泽瑞达混沌化身</t>
  </si>
  <si>
    <t>安洁丽娜海骑统帅</t>
  </si>
  <si>
    <t>马修游侠</t>
  </si>
  <si>
    <t>兰芳特骑士统帅</t>
  </si>
  <si>
    <t>芙蕾雅女武神</t>
  </si>
  <si>
    <t>奥利维尔帝国皇子</t>
  </si>
  <si>
    <t>索尼娅强袭统帅</t>
  </si>
  <si>
    <t>基扎洛夫科学狂人</t>
  </si>
  <si>
    <t>伊梅尔达神使</t>
  </si>
  <si>
    <t>露娜弓骑统帅</t>
  </si>
  <si>
    <t>马修突击骑士</t>
  </si>
  <si>
    <t>蒂亚莉丝独角兽统帅</t>
  </si>
  <si>
    <t>迪欧斯弓骑统帅</t>
  </si>
  <si>
    <t>法娜龙骑统帅</t>
  </si>
  <si>
    <t>娜姆圣天马统帅</t>
  </si>
  <si>
    <t>杰西卡巫师</t>
  </si>
  <si>
    <t>爱丽丝光武·改</t>
  </si>
  <si>
    <t>马修龙骑统帅</t>
  </si>
  <si>
    <t>莉法妮隐士</t>
  </si>
  <si>
    <t>皮耶鲁海骑统帅</t>
  </si>
  <si>
    <t>兰斯龙骑统帅</t>
  </si>
  <si>
    <t>埃格贝尔特黑暗统帅</t>
  </si>
  <si>
    <t>埃格贝尔特隐士</t>
  </si>
  <si>
    <t>艾马林克骑士统帅</t>
  </si>
  <si>
    <t>基斯龙骑统帅</t>
  </si>
  <si>
    <t>索尼娅独角兽统帅</t>
  </si>
  <si>
    <t>兰斯皇家骑士</t>
  </si>
  <si>
    <t>利斯塔海骑统帅</t>
  </si>
  <si>
    <t>路因剑士统帅</t>
  </si>
  <si>
    <t>奥利维尔吟游诗人</t>
  </si>
  <si>
    <t>斯科特骑士统帅</t>
  </si>
  <si>
    <t>蕾蒂西亚骑士统帅</t>
  </si>
  <si>
    <t>利亚特骑士统帅</t>
  </si>
  <si>
    <t>HeroHeartFetterSkills</t>
  </si>
  <si>
    <t>LevelUpMaterials</t>
  </si>
  <si>
    <t>Level:2</t>
  </si>
  <si>
    <t>Level:3</t>
  </si>
  <si>
    <t>Level:4</t>
  </si>
  <si>
    <t>Level:5</t>
  </si>
  <si>
    <t>Level:6</t>
  </si>
  <si>
    <t>Level:7</t>
  </si>
  <si>
    <t>Level:8</t>
  </si>
  <si>
    <t>Level:9</t>
  </si>
  <si>
    <t>Level:10</t>
  </si>
  <si>
    <t>29</t>
  </si>
  <si>
    <t>31</t>
  </si>
  <si>
    <t>32</t>
  </si>
  <si>
    <t>33</t>
  </si>
  <si>
    <t>34</t>
  </si>
  <si>
    <t>36</t>
  </si>
  <si>
    <t>37</t>
  </si>
  <si>
    <t>39</t>
  </si>
  <si>
    <t>41</t>
  </si>
  <si>
    <t>44</t>
  </si>
  <si>
    <t>45</t>
  </si>
  <si>
    <t>47</t>
  </si>
  <si>
    <t>49</t>
  </si>
  <si>
    <t>魔剑泽瑞达</t>
  </si>
  <si>
    <t>51</t>
  </si>
  <si>
    <t>52</t>
  </si>
  <si>
    <t>54</t>
  </si>
  <si>
    <t>55</t>
  </si>
  <si>
    <t>59</t>
  </si>
  <si>
    <t>61</t>
  </si>
  <si>
    <t>62</t>
  </si>
  <si>
    <t>65</t>
  </si>
  <si>
    <t>66</t>
  </si>
  <si>
    <t>68</t>
  </si>
  <si>
    <t>69</t>
  </si>
  <si>
    <t>71</t>
  </si>
  <si>
    <t>72</t>
  </si>
  <si>
    <t>73</t>
  </si>
  <si>
    <t>74</t>
  </si>
  <si>
    <t>77</t>
  </si>
  <si>
    <t>78</t>
  </si>
  <si>
    <t>79</t>
  </si>
  <si>
    <t>81</t>
  </si>
  <si>
    <t>82</t>
  </si>
  <si>
    <t>83</t>
  </si>
  <si>
    <t>84</t>
  </si>
  <si>
    <t>86</t>
  </si>
  <si>
    <t>88</t>
  </si>
  <si>
    <t>魔剑尤利娅</t>
  </si>
  <si>
    <t>91</t>
  </si>
  <si>
    <t>92</t>
  </si>
  <si>
    <t>93</t>
  </si>
  <si>
    <t>94</t>
  </si>
  <si>
    <t>96</t>
  </si>
  <si>
    <t>97</t>
  </si>
  <si>
    <t>98</t>
  </si>
  <si>
    <t>101</t>
  </si>
  <si>
    <t>102</t>
  </si>
  <si>
    <t>103</t>
  </si>
  <si>
    <t>104</t>
  </si>
  <si>
    <t>105</t>
  </si>
  <si>
    <t>107</t>
  </si>
  <si>
    <t>108</t>
  </si>
  <si>
    <t>精通</t>
  </si>
  <si>
    <t>数值</t>
  </si>
  <si>
    <t>DieFlyDistanceMax</t>
  </si>
  <si>
    <t>Property1_ID</t>
  </si>
  <si>
    <t>Property1_Value</t>
  </si>
  <si>
    <t>Property2_ID</t>
  </si>
  <si>
    <t>Property2_Value</t>
  </si>
  <si>
    <t>Property3_ID</t>
  </si>
  <si>
    <t>Property3_Value</t>
  </si>
  <si>
    <t>"士官"</t>
  </si>
  <si>
    <t>300</t>
  </si>
  <si>
    <t>"将军"</t>
  </si>
  <si>
    <t>"禁卫"</t>
  </si>
  <si>
    <t>"大元帅"</t>
  </si>
  <si>
    <t>"皇家卫士"</t>
  </si>
  <si>
    <t>"游击士"</t>
  </si>
  <si>
    <t>"樱花无双"</t>
  </si>
  <si>
    <t>"烈波无双"</t>
  </si>
  <si>
    <t>109</t>
  </si>
  <si>
    <t>"蝴蝶之舞"</t>
  </si>
  <si>
    <t>"凤凰之舞"</t>
  </si>
  <si>
    <t>111</t>
  </si>
  <si>
    <t>"灵枪使"</t>
  </si>
  <si>
    <t>112</t>
  </si>
  <si>
    <t>"灵枪斗士"</t>
  </si>
  <si>
    <t>113</t>
  </si>
  <si>
    <t>"圣枪使"</t>
  </si>
  <si>
    <t>114</t>
  </si>
  <si>
    <t>"圣枪卫士"</t>
  </si>
  <si>
    <t>115</t>
  </si>
  <si>
    <t>"圣枪统帅"</t>
  </si>
  <si>
    <t>199</t>
  </si>
  <si>
    <t>"见习士官"</t>
  </si>
  <si>
    <t>201</t>
  </si>
  <si>
    <t>"战士"</t>
  </si>
  <si>
    <t>202</t>
  </si>
  <si>
    <t>"剑士"</t>
  </si>
  <si>
    <t>203</t>
  </si>
  <si>
    <t>"盾剑士"</t>
  </si>
  <si>
    <t>204</t>
  </si>
  <si>
    <t>"剑士统帅"</t>
  </si>
  <si>
    <t>"皇帝"</t>
  </si>
  <si>
    <t>206</t>
  </si>
  <si>
    <t>"英雄"</t>
  </si>
  <si>
    <t>207</t>
  </si>
  <si>
    <t>"剑圣"</t>
  </si>
  <si>
    <t>208</t>
  </si>
  <si>
    <t>"勇者"</t>
  </si>
  <si>
    <t>209</t>
  </si>
  <si>
    <t>"王者"</t>
  </si>
  <si>
    <t>210</t>
  </si>
  <si>
    <t>"少尉"</t>
  </si>
  <si>
    <t>211</t>
  </si>
  <si>
    <t>"修罗"</t>
  </si>
  <si>
    <t>212</t>
  </si>
  <si>
    <t>"剑帝"</t>
  </si>
  <si>
    <t>213</t>
  </si>
  <si>
    <t>"剑斗士"</t>
  </si>
  <si>
    <t>214</t>
  </si>
  <si>
    <t>"剑斗统帅"</t>
  </si>
  <si>
    <t>"盾剑统帅"</t>
  </si>
  <si>
    <t>216</t>
  </si>
  <si>
    <t>"破魔使"</t>
  </si>
  <si>
    <t>217</t>
  </si>
  <si>
    <t>"破邪剑征"</t>
  </si>
  <si>
    <t>218</t>
  </si>
  <si>
    <t>"剑姬"</t>
  </si>
  <si>
    <t>219</t>
  </si>
  <si>
    <t>"圣剑士"</t>
  </si>
  <si>
    <t>220</t>
  </si>
  <si>
    <t>"圣光之刃"</t>
  </si>
  <si>
    <t>221</t>
  </si>
  <si>
    <t>"女神之刃"</t>
  </si>
  <si>
    <t>222</t>
  </si>
  <si>
    <t>"不良少年"</t>
  </si>
  <si>
    <t>223</t>
  </si>
  <si>
    <t>"灵剑使"</t>
  </si>
  <si>
    <t>224</t>
  </si>
  <si>
    <t>"灵剑斗将"</t>
  </si>
  <si>
    <t>225</t>
  </si>
  <si>
    <t>226</t>
  </si>
  <si>
    <t>"皇后"</t>
  </si>
  <si>
    <t>227</t>
  </si>
  <si>
    <t>"破碎之刃"</t>
  </si>
  <si>
    <t>299</t>
  </si>
  <si>
    <t>"见习战士"</t>
  </si>
  <si>
    <t>301</t>
  </si>
  <si>
    <t>"骑士"</t>
  </si>
  <si>
    <t>302</t>
  </si>
  <si>
    <t>"骑士长"</t>
  </si>
  <si>
    <t>303</t>
  </si>
  <si>
    <t>"强袭骑士"</t>
  </si>
  <si>
    <t>304</t>
  </si>
  <si>
    <t>"骑士统帅"</t>
  </si>
  <si>
    <t>305</t>
  </si>
  <si>
    <t>"强袭统帅"</t>
  </si>
  <si>
    <t>306</t>
  </si>
  <si>
    <t>"皇家骑士"</t>
  </si>
  <si>
    <t>307</t>
  </si>
  <si>
    <t>"突击骑士"</t>
  </si>
  <si>
    <t>350</t>
  </si>
  <si>
    <t>"魔法骑士"</t>
  </si>
  <si>
    <t>351</t>
  </si>
  <si>
    <t>"独角兽骑士"</t>
  </si>
  <si>
    <t>352</t>
  </si>
  <si>
    <t>"独角兽统帅"</t>
  </si>
  <si>
    <t>353</t>
  </si>
  <si>
    <t>"黑骑士"</t>
  </si>
  <si>
    <t>354</t>
  </si>
  <si>
    <t>"光武"</t>
  </si>
  <si>
    <t>"光武·改"</t>
  </si>
  <si>
    <t>356</t>
  </si>
  <si>
    <t>357</t>
  </si>
  <si>
    <t>358</t>
  </si>
  <si>
    <t>359</t>
  </si>
  <si>
    <t>360</t>
  </si>
  <si>
    <t>"杀手兄弟"</t>
  </si>
  <si>
    <t>361</t>
  </si>
  <si>
    <t>"武态·盾"</t>
  </si>
  <si>
    <t>362</t>
  </si>
  <si>
    <t>"武态·剑"</t>
  </si>
  <si>
    <t>363</t>
  </si>
  <si>
    <t>"法术骑士"</t>
  </si>
  <si>
    <t>364</t>
  </si>
  <si>
    <t>"法术骑士长"</t>
  </si>
  <si>
    <t>"法骑统帅"</t>
  </si>
  <si>
    <t>401</t>
  </si>
  <si>
    <t>"鹰骑士"</t>
  </si>
  <si>
    <t>402</t>
  </si>
  <si>
    <t>"飞马骑士"</t>
  </si>
  <si>
    <t>403</t>
  </si>
  <si>
    <t>"龙骑士"</t>
  </si>
  <si>
    <t>404</t>
  </si>
  <si>
    <t>"圣天马将军"</t>
  </si>
  <si>
    <t>405</t>
  </si>
  <si>
    <t>"龙骑统帅"</t>
  </si>
  <si>
    <t>406</t>
  </si>
  <si>
    <t>"圣天马统帅"</t>
  </si>
  <si>
    <t>501</t>
  </si>
  <si>
    <t>"海盗"</t>
  </si>
  <si>
    <t>502</t>
  </si>
  <si>
    <t>"海骑士"</t>
  </si>
  <si>
    <t>503</t>
  </si>
  <si>
    <t>"海骑统帅"</t>
  </si>
  <si>
    <t>504</t>
  </si>
  <si>
    <t>"海斗士"</t>
  </si>
  <si>
    <t>505</t>
  </si>
  <si>
    <t>"海斗统帅"</t>
  </si>
  <si>
    <t>601</t>
  </si>
  <si>
    <t>"射手"</t>
  </si>
  <si>
    <t>602</t>
  </si>
  <si>
    <t>"狙击手"</t>
  </si>
  <si>
    <t>603</t>
  </si>
  <si>
    <t>"弓骑士"</t>
  </si>
  <si>
    <t>604</t>
  </si>
  <si>
    <t>"游侠"</t>
  </si>
  <si>
    <t>605</t>
  </si>
  <si>
    <t>"弓骑统帅"</t>
  </si>
  <si>
    <t>606</t>
  </si>
  <si>
    <t>"骑射手"</t>
  </si>
  <si>
    <t>607</t>
  </si>
  <si>
    <t>"帝国贵族"</t>
  </si>
  <si>
    <t>608</t>
  </si>
  <si>
    <t>"乐者"</t>
  </si>
  <si>
    <t>609</t>
  </si>
  <si>
    <t>"帝国皇子"</t>
  </si>
  <si>
    <t>610</t>
  </si>
  <si>
    <t>"吟游诗人"</t>
  </si>
  <si>
    <t>611</t>
  </si>
  <si>
    <t>612</t>
  </si>
  <si>
    <t>"狼骑士"</t>
  </si>
  <si>
    <t>613</t>
  </si>
  <si>
    <t>"狼骑统帅"</t>
  </si>
  <si>
    <t>701</t>
  </si>
  <si>
    <t>"魔术师"</t>
  </si>
  <si>
    <t>702</t>
  </si>
  <si>
    <t>"大魔法师"</t>
  </si>
  <si>
    <t>703</t>
  </si>
  <si>
    <t>"召唤师"</t>
  </si>
  <si>
    <t>704</t>
  </si>
  <si>
    <t>"巫师"</t>
  </si>
  <si>
    <t>705</t>
  </si>
  <si>
    <t>"女王"</t>
  </si>
  <si>
    <t>706</t>
  </si>
  <si>
    <t>"黑暗公主"</t>
  </si>
  <si>
    <t>707</t>
  </si>
  <si>
    <t>"隐士"</t>
  </si>
  <si>
    <t>708</t>
  </si>
  <si>
    <t>"黑暗统帅"</t>
  </si>
  <si>
    <t>709</t>
  </si>
  <si>
    <t>"创造家"</t>
  </si>
  <si>
    <t>710</t>
  </si>
  <si>
    <t>"发明家"</t>
  </si>
  <si>
    <t>711</t>
  </si>
  <si>
    <t>"魔法容器"</t>
  </si>
  <si>
    <t>712</t>
  </si>
  <si>
    <t>"魔能核心"</t>
  </si>
  <si>
    <t>713</t>
  </si>
  <si>
    <t>"魔导士"</t>
  </si>
  <si>
    <t>714</t>
  </si>
  <si>
    <t>"魔导元帅"</t>
  </si>
  <si>
    <t>715</t>
  </si>
  <si>
    <t>"科学家"</t>
  </si>
  <si>
    <t>"科学狂人"</t>
  </si>
  <si>
    <t>717</t>
  </si>
  <si>
    <t>"蔷薇使者"</t>
  </si>
  <si>
    <t>718</t>
  </si>
  <si>
    <t>"魔蔷薇之棘"</t>
  </si>
  <si>
    <t>719</t>
  </si>
  <si>
    <t>"炎晶魔导师"</t>
  </si>
  <si>
    <t>801</t>
  </si>
  <si>
    <t>"修士"</t>
  </si>
  <si>
    <t>802</t>
  </si>
  <si>
    <t>"修女"</t>
  </si>
  <si>
    <t>803</t>
  </si>
  <si>
    <t>"主教"</t>
  </si>
  <si>
    <t>804</t>
  </si>
  <si>
    <t>"圣骑士"</t>
  </si>
  <si>
    <t>805</t>
  </si>
  <si>
    <t>"圣徒"</t>
  </si>
  <si>
    <t>806</t>
  </si>
  <si>
    <t>"司祭"</t>
  </si>
  <si>
    <t>807</t>
  </si>
  <si>
    <t>"圣女"</t>
  </si>
  <si>
    <t>808</t>
  </si>
  <si>
    <t>"神使"</t>
  </si>
  <si>
    <t>809</t>
  </si>
  <si>
    <t>"圣骑统帅"</t>
  </si>
  <si>
    <t>810</t>
  </si>
  <si>
    <t>"圣者"</t>
  </si>
  <si>
    <t>811</t>
  </si>
  <si>
    <t>"先知"</t>
  </si>
  <si>
    <t>812</t>
  </si>
  <si>
    <t>"女武神"</t>
  </si>
  <si>
    <t>813</t>
  </si>
  <si>
    <t>"公主"</t>
  </si>
  <si>
    <t>814</t>
  </si>
  <si>
    <t>"圣女骑士"</t>
  </si>
  <si>
    <t>815</t>
  </si>
  <si>
    <t>"神官骑士"</t>
  </si>
  <si>
    <t>816</t>
  </si>
  <si>
    <t>"传令官"</t>
  </si>
  <si>
    <t>817</t>
  </si>
  <si>
    <t>"战修女"</t>
  </si>
  <si>
    <t>818</t>
  </si>
  <si>
    <t>"王女"</t>
  </si>
  <si>
    <t>819</t>
  </si>
  <si>
    <t>"皇家特使"</t>
  </si>
  <si>
    <t>820</t>
  </si>
  <si>
    <t>"利贝尔公主"</t>
  </si>
  <si>
    <t>821</t>
  </si>
  <si>
    <t>"利贝尔女王"</t>
  </si>
  <si>
    <t>822</t>
  </si>
  <si>
    <t>"树语者"</t>
  </si>
  <si>
    <t>823</t>
  </si>
  <si>
    <t>"木贤者"</t>
  </si>
  <si>
    <t>824</t>
  </si>
  <si>
    <t>"学者"</t>
  </si>
  <si>
    <t>825</t>
  </si>
  <si>
    <t>"智士"</t>
  </si>
  <si>
    <t>826</t>
  </si>
  <si>
    <t>"军师"</t>
  </si>
  <si>
    <t>827</t>
  </si>
  <si>
    <t>"千金小姐"</t>
  </si>
  <si>
    <t>828</t>
  </si>
  <si>
    <t>"梦幻之吻"</t>
  </si>
  <si>
    <t>829</t>
  </si>
  <si>
    <t>"圣剑精灵"</t>
  </si>
  <si>
    <t>830</t>
  </si>
  <si>
    <t>"圣剑公主"</t>
  </si>
  <si>
    <t>831</t>
  </si>
  <si>
    <t>"灵能者"</t>
  </si>
  <si>
    <t>832</t>
  </si>
  <si>
    <t>"灵界侦探"</t>
  </si>
  <si>
    <t>899</t>
  </si>
  <si>
    <t>"见习修女"</t>
  </si>
  <si>
    <t>902</t>
  </si>
  <si>
    <t>"黑暗法师"</t>
  </si>
  <si>
    <t>903</t>
  </si>
  <si>
    <t>"黑暗王子"</t>
  </si>
  <si>
    <t>1002</t>
  </si>
  <si>
    <t>"死神"</t>
  </si>
  <si>
    <t>1003</t>
  </si>
  <si>
    <t>"死神领主"</t>
  </si>
  <si>
    <t>1004</t>
  </si>
  <si>
    <t>"恶魔领主"</t>
  </si>
  <si>
    <t>1005</t>
  </si>
  <si>
    <t>"魔骑士"</t>
  </si>
  <si>
    <t>1006</t>
  </si>
  <si>
    <t>"魔剑使者"</t>
  </si>
  <si>
    <t>1007</t>
  </si>
  <si>
    <t>"混沌化身"</t>
  </si>
  <si>
    <t>1008</t>
  </si>
  <si>
    <t>"变化使"</t>
  </si>
  <si>
    <t>1009</t>
  </si>
  <si>
    <t>"变化姬"</t>
  </si>
  <si>
    <t>1010</t>
  </si>
  <si>
    <t>"幻影魔姬"</t>
  </si>
  <si>
    <t>1011</t>
  </si>
  <si>
    <t>"血妖"</t>
  </si>
  <si>
    <t>1012</t>
  </si>
  <si>
    <t>"魔将"</t>
  </si>
  <si>
    <t>1013</t>
  </si>
  <si>
    <t>"血伶人"</t>
  </si>
  <si>
    <t>1014</t>
  </si>
  <si>
    <t>"魔神"</t>
  </si>
  <si>
    <t>1015</t>
  </si>
  <si>
    <t>"血魔姬"</t>
  </si>
  <si>
    <t>1016</t>
  </si>
  <si>
    <t>"茶会之主"</t>
  </si>
  <si>
    <t>1017</t>
  </si>
  <si>
    <t>"歼灭天使"</t>
  </si>
  <si>
    <t>1018</t>
  </si>
  <si>
    <t>"混血魔裔"</t>
  </si>
  <si>
    <t>1019</t>
  </si>
  <si>
    <t>"魔界王选"</t>
  </si>
  <si>
    <t>1020</t>
  </si>
  <si>
    <t>"魔界之焰"</t>
  </si>
  <si>
    <t>1021</t>
  </si>
  <si>
    <t>"邪王炎杀"</t>
  </si>
  <si>
    <t>1022</t>
  </si>
  <si>
    <t>"魔界盗贼"</t>
  </si>
  <si>
    <t>1023</t>
  </si>
  <si>
    <t>"妖狐转生"</t>
  </si>
  <si>
    <t>1024</t>
  </si>
  <si>
    <t>"前世之力"</t>
  </si>
  <si>
    <t>1025</t>
  </si>
  <si>
    <t>"力·80%"</t>
  </si>
  <si>
    <t>1026</t>
  </si>
  <si>
    <t>"力·100%"</t>
  </si>
  <si>
    <t>1101</t>
  </si>
  <si>
    <t>"暗杀者"</t>
  </si>
  <si>
    <t>1102</t>
  </si>
  <si>
    <t>"忍者"</t>
  </si>
  <si>
    <t>1103</t>
  </si>
  <si>
    <t>"突击者"</t>
  </si>
  <si>
    <t>1104</t>
  </si>
  <si>
    <t>"影"</t>
  </si>
  <si>
    <t>1105</t>
  </si>
  <si>
    <t>"大统帅"</t>
  </si>
  <si>
    <t>1106</t>
  </si>
  <si>
    <t>"漆黑之牙"</t>
  </si>
  <si>
    <t>1107</t>
  </si>
  <si>
    <t>"执行者"</t>
  </si>
  <si>
    <t>1108</t>
  </si>
  <si>
    <t>"漆黑魅影"</t>
  </si>
  <si>
    <t>1109</t>
  </si>
  <si>
    <t>"魔界忍者"</t>
  </si>
  <si>
    <t>1110</t>
  </si>
  <si>
    <t>"冰河忌子"</t>
  </si>
  <si>
    <t>1111</t>
  </si>
  <si>
    <t>"邪眼师"</t>
  </si>
  <si>
    <t>1112</t>
  </si>
  <si>
    <t>"异星浪人"</t>
  </si>
  <si>
    <t>1113</t>
  </si>
  <si>
    <t>"异星贵族"</t>
  </si>
  <si>
    <t>1114</t>
  </si>
  <si>
    <t>"异星王子"</t>
  </si>
  <si>
    <t>1115</t>
  </si>
  <si>
    <t>"闪击骑士"</t>
  </si>
  <si>
    <t>1116</t>
  </si>
  <si>
    <t>"闪击统帅"</t>
  </si>
  <si>
    <t>1201</t>
  </si>
  <si>
    <t>"圣兽"</t>
  </si>
  <si>
    <t>1202</t>
  </si>
  <si>
    <t>"刻耳柏洛斯"</t>
  </si>
  <si>
    <t>1203</t>
  </si>
  <si>
    <t>"斯库拉"</t>
  </si>
  <si>
    <t>1204</t>
  </si>
  <si>
    <t>"提亚马特"</t>
  </si>
  <si>
    <t>1205</t>
  </si>
  <si>
    <t>"贝希摩斯"</t>
  </si>
  <si>
    <t>1206</t>
  </si>
  <si>
    <t>"海德拉"</t>
  </si>
  <si>
    <t>1207</t>
  </si>
  <si>
    <t>"巴哈姆特"</t>
  </si>
  <si>
    <t>求和项:数值</t>
  </si>
  <si>
    <t>(空白)</t>
  </si>
  <si>
    <t>Desc</t>
  </si>
  <si>
    <t>材料1</t>
  </si>
  <si>
    <t>数量</t>
  </si>
  <si>
    <t>材料2</t>
  </si>
  <si>
    <t>材料3</t>
  </si>
  <si>
    <t>材料4</t>
  </si>
  <si>
    <t>英雄名</t>
  </si>
  <si>
    <t>Materials</t>
  </si>
  <si>
    <t>马修见习战士1</t>
  </si>
  <si>
    <t>马修战士1</t>
  </si>
  <si>
    <t>马修战士2</t>
  </si>
  <si>
    <t>马修强袭骑士1</t>
  </si>
  <si>
    <t>马修强袭骑士2</t>
  </si>
  <si>
    <t>马修强袭骑士3</t>
  </si>
  <si>
    <t>马修剑士1</t>
  </si>
  <si>
    <t>马修剑士2</t>
  </si>
  <si>
    <t>马修剑士3</t>
  </si>
  <si>
    <t>马修龙骑士1</t>
  </si>
  <si>
    <t>马修龙骑士2</t>
  </si>
  <si>
    <t>马修龙骑士3</t>
  </si>
  <si>
    <t>马修忍者1</t>
  </si>
  <si>
    <t>马修忍者2</t>
  </si>
  <si>
    <t>马修忍者3</t>
  </si>
  <si>
    <t>马修狙击手1</t>
  </si>
  <si>
    <t>马修狙击手2</t>
  </si>
  <si>
    <t>马修狙击手3</t>
  </si>
  <si>
    <t>马修突击骑士1</t>
  </si>
  <si>
    <t>马修突击骑士2</t>
  </si>
  <si>
    <t>马修突击骑士3</t>
  </si>
  <si>
    <t>马修突击骑士4</t>
  </si>
  <si>
    <t>马修英雄1</t>
  </si>
  <si>
    <t>马修英雄2</t>
  </si>
  <si>
    <t>马修英雄3</t>
  </si>
  <si>
    <t>马修英雄4</t>
  </si>
  <si>
    <t>马修龙骑统帅1</t>
  </si>
  <si>
    <t>马修龙骑统帅2</t>
  </si>
  <si>
    <t>马修龙骑统帅3</t>
  </si>
  <si>
    <t>马修龙骑统帅4</t>
  </si>
  <si>
    <t>马修影1</t>
  </si>
  <si>
    <t>马修影2</t>
  </si>
  <si>
    <t>马修影3</t>
  </si>
  <si>
    <t>马修影4</t>
  </si>
  <si>
    <t>马修游侠1</t>
  </si>
  <si>
    <t>马修游侠2</t>
  </si>
  <si>
    <t>马修游侠3</t>
  </si>
  <si>
    <t>马修游侠4</t>
  </si>
  <si>
    <t>格尼尔见习士官1</t>
  </si>
  <si>
    <t>格尼尔士官1</t>
  </si>
  <si>
    <t>格尼尔士官2</t>
  </si>
  <si>
    <t>格尼尔骑士长1</t>
  </si>
  <si>
    <t>格尼尔骑士长2</t>
  </si>
  <si>
    <t>格尼尔骑士长3</t>
  </si>
  <si>
    <t>格尼尔将军1</t>
  </si>
  <si>
    <t>格尼尔将军2</t>
  </si>
  <si>
    <t>格尼尔将军3</t>
  </si>
  <si>
    <t>格尼尔弓骑士1</t>
  </si>
  <si>
    <t>格尼尔弓骑士2</t>
  </si>
  <si>
    <t>格尼尔弓骑士3</t>
  </si>
  <si>
    <t>格尼尔大元帅1</t>
  </si>
  <si>
    <t>格尼尔大元帅2</t>
  </si>
  <si>
    <t>格尼尔大元帅3</t>
  </si>
  <si>
    <t>格尼尔大元帅4</t>
  </si>
  <si>
    <t>格尼尔弓骑统帅1</t>
  </si>
  <si>
    <t>格尼尔弓骑统帅2</t>
  </si>
  <si>
    <t>格尼尔弓骑统帅3</t>
  </si>
  <si>
    <t>格尼尔弓骑统帅4</t>
  </si>
  <si>
    <t>艾梅达见习修女1</t>
  </si>
  <si>
    <t>艾梅达修女1</t>
  </si>
  <si>
    <t>艾梅达修女2</t>
  </si>
  <si>
    <t>艾梅达主教1</t>
  </si>
  <si>
    <t>艾梅达主教2</t>
  </si>
  <si>
    <t>艾梅达主教3</t>
  </si>
  <si>
    <t>艾梅达圣徒1</t>
  </si>
  <si>
    <t>艾梅达圣徒2</t>
  </si>
  <si>
    <t>艾梅达圣徒3</t>
  </si>
  <si>
    <t>艾梅达司祭1</t>
  </si>
  <si>
    <t>艾梅达司祭2</t>
  </si>
  <si>
    <t>艾梅达司祭3</t>
  </si>
  <si>
    <t>艾梅达圣者1</t>
  </si>
  <si>
    <t>艾梅达圣者2</t>
  </si>
  <si>
    <t>艾梅达圣者3</t>
  </si>
  <si>
    <t>艾梅达圣者4</t>
  </si>
  <si>
    <t>艾梅达神使1</t>
  </si>
  <si>
    <t>艾梅达神使2</t>
  </si>
  <si>
    <t>艾梅达神使3</t>
  </si>
  <si>
    <t>艾梅达神使4</t>
  </si>
  <si>
    <t>克丽丝战修女1</t>
  </si>
  <si>
    <t>克丽丝战修女2</t>
  </si>
  <si>
    <t>克丽丝司祭1</t>
  </si>
  <si>
    <t>克丽丝司祭2</t>
  </si>
  <si>
    <t>克丽丝司祭3</t>
  </si>
  <si>
    <t>克丽丝圣女1</t>
  </si>
  <si>
    <t>克丽丝圣女2</t>
  </si>
  <si>
    <t>克丽丝圣女3</t>
  </si>
  <si>
    <t>克丽丝主教1</t>
  </si>
  <si>
    <t>克丽丝主教2</t>
  </si>
  <si>
    <t>克丽丝主教3</t>
  </si>
  <si>
    <t>克丽丝女武神1</t>
  </si>
  <si>
    <t>克丽丝女武神2</t>
  </si>
  <si>
    <t>克丽丝女武神3</t>
  </si>
  <si>
    <t>克丽丝女武神4</t>
  </si>
  <si>
    <t>克丽丝公主1</t>
  </si>
  <si>
    <t>克丽丝公主2</t>
  </si>
  <si>
    <t>克丽丝公主3</t>
  </si>
  <si>
    <t>克丽丝公主4</t>
  </si>
  <si>
    <t>利昂骑士1</t>
  </si>
  <si>
    <t>利昂骑士2</t>
  </si>
  <si>
    <t>利昂强袭骑士1</t>
  </si>
  <si>
    <t>利昂强袭骑士2</t>
  </si>
  <si>
    <t>利昂强袭骑士3</t>
  </si>
  <si>
    <t>利昂骑士长1</t>
  </si>
  <si>
    <t>利昂骑士长2</t>
  </si>
  <si>
    <t>利昂骑士长3</t>
  </si>
  <si>
    <t>利昂剑士1</t>
  </si>
  <si>
    <t>利昂剑士2</t>
  </si>
  <si>
    <t>利昂剑士3</t>
  </si>
  <si>
    <t>利昂突击骑士1</t>
  </si>
  <si>
    <t>利昂突击骑士2</t>
  </si>
  <si>
    <t>利昂突击骑士3</t>
  </si>
  <si>
    <t>利昂突击骑士4</t>
  </si>
  <si>
    <t>利昂皇家骑士1</t>
  </si>
  <si>
    <t>利昂皇家骑士2</t>
  </si>
  <si>
    <t>利昂皇家骑士3</t>
  </si>
  <si>
    <t>利昂皇家骑士4</t>
  </si>
  <si>
    <t>巴恩哈特战士1</t>
  </si>
  <si>
    <t>巴恩哈特战士2</t>
  </si>
  <si>
    <t>巴恩哈特剑士1</t>
  </si>
  <si>
    <t>巴恩哈特剑士2</t>
  </si>
  <si>
    <t>巴恩哈特剑士3</t>
  </si>
  <si>
    <t>巴恩哈特盾剑士1</t>
  </si>
  <si>
    <t>巴恩哈特盾剑士2</t>
  </si>
  <si>
    <t>巴恩哈特盾剑士3</t>
  </si>
  <si>
    <t>巴恩哈特将军1</t>
  </si>
  <si>
    <t>巴恩哈特将军2</t>
  </si>
  <si>
    <t>巴恩哈特将军3</t>
  </si>
  <si>
    <t>巴恩哈特皇帝1</t>
  </si>
  <si>
    <t>巴恩哈特皇帝2</t>
  </si>
  <si>
    <t>巴恩哈特皇帝3</t>
  </si>
  <si>
    <t>巴恩哈特皇帝4</t>
  </si>
  <si>
    <t>巴恩哈特勇者1</t>
  </si>
  <si>
    <t>巴恩哈特勇者2</t>
  </si>
  <si>
    <t>巴恩哈特勇者3</t>
  </si>
  <si>
    <t>巴恩哈特勇者4</t>
  </si>
  <si>
    <t>拉娜魔术师1</t>
  </si>
  <si>
    <t>拉娜魔术师2</t>
  </si>
  <si>
    <t>拉娜圣徒1</t>
  </si>
  <si>
    <t>拉娜圣徒2</t>
  </si>
  <si>
    <t>拉娜圣徒3</t>
  </si>
  <si>
    <t>拉娜大魔法师1</t>
  </si>
  <si>
    <t>拉娜大魔法师2</t>
  </si>
  <si>
    <t>拉娜大魔法师3</t>
  </si>
  <si>
    <t>拉娜召唤师1</t>
  </si>
  <si>
    <t>拉娜召唤师2</t>
  </si>
  <si>
    <t>拉娜召唤师3</t>
  </si>
  <si>
    <t>拉娜圣者1</t>
  </si>
  <si>
    <t>拉娜圣者2</t>
  </si>
  <si>
    <t>拉娜圣者3</t>
  </si>
  <si>
    <t>拉娜圣者4</t>
  </si>
  <si>
    <t>拉娜黑暗公主1</t>
  </si>
  <si>
    <t>拉娜黑暗公主2</t>
  </si>
  <si>
    <t>拉娜黑暗公主3</t>
  </si>
  <si>
    <t>拉娜黑暗公主4</t>
  </si>
  <si>
    <t>波赞鲁魔术师1</t>
  </si>
  <si>
    <t>波赞鲁魔术师2</t>
  </si>
  <si>
    <t>波赞鲁黑暗法师1</t>
  </si>
  <si>
    <t>波赞鲁黑暗法师2</t>
  </si>
  <si>
    <t>波赞鲁黑暗法师3</t>
  </si>
  <si>
    <t>波赞鲁死神1</t>
  </si>
  <si>
    <t>波赞鲁死神2</t>
  </si>
  <si>
    <t>波赞鲁死神3</t>
  </si>
  <si>
    <t>波赞鲁召唤师1</t>
  </si>
  <si>
    <t>波赞鲁召唤师2</t>
  </si>
  <si>
    <t>波赞鲁召唤师3</t>
  </si>
  <si>
    <t>波赞鲁黑暗王子1</t>
  </si>
  <si>
    <t>波赞鲁黑暗王子2</t>
  </si>
  <si>
    <t>波赞鲁黑暗王子3</t>
  </si>
  <si>
    <t>波赞鲁黑暗王子4</t>
  </si>
  <si>
    <t>波赞鲁死神领主1</t>
  </si>
  <si>
    <t>波赞鲁死神领主2</t>
  </si>
  <si>
    <t>波赞鲁死神领主3</t>
  </si>
  <si>
    <t>波赞鲁死神领主4</t>
  </si>
  <si>
    <t>雷丁战士1</t>
  </si>
  <si>
    <t>雷丁战士2</t>
  </si>
  <si>
    <t>雷丁将军1</t>
  </si>
  <si>
    <t>雷丁将军2</t>
  </si>
  <si>
    <t>雷丁将军3</t>
  </si>
  <si>
    <t>雷丁盾剑士1</t>
  </si>
  <si>
    <t>雷丁盾剑士2</t>
  </si>
  <si>
    <t>雷丁盾剑士3</t>
  </si>
  <si>
    <t>雷丁圣骑士1</t>
  </si>
  <si>
    <t>雷丁圣骑士2</t>
  </si>
  <si>
    <t>雷丁圣骑士3</t>
  </si>
  <si>
    <t>雷丁王者1</t>
  </si>
  <si>
    <t>雷丁王者2</t>
  </si>
  <si>
    <t>雷丁王者3</t>
  </si>
  <si>
    <t>雷丁王者4</t>
  </si>
  <si>
    <t>雷丁圣骑统帅1</t>
  </si>
  <si>
    <t>雷丁圣骑统帅2</t>
  </si>
  <si>
    <t>雷丁圣骑统帅3</t>
  </si>
  <si>
    <t>雷丁圣骑统帅4</t>
  </si>
  <si>
    <t>娜姆射手1</t>
  </si>
  <si>
    <t>娜姆射手2</t>
  </si>
  <si>
    <t>娜姆将军1</t>
  </si>
  <si>
    <t>娜姆将军2</t>
  </si>
  <si>
    <t>娜姆将军3</t>
  </si>
  <si>
    <t>娜姆狙击手1</t>
  </si>
  <si>
    <t>娜姆狙击手2</t>
  </si>
  <si>
    <t>娜姆狙击手3</t>
  </si>
  <si>
    <t>娜姆圣天马将军1</t>
  </si>
  <si>
    <t>娜姆圣天马将军2</t>
  </si>
  <si>
    <t>娜姆圣天马将军3</t>
  </si>
  <si>
    <t>娜姆游侠1</t>
  </si>
  <si>
    <t>娜姆游侠2</t>
  </si>
  <si>
    <t>娜姆游侠3</t>
  </si>
  <si>
    <t>娜姆游侠4</t>
  </si>
  <si>
    <t>娜姆圣天马统帅1</t>
  </si>
  <si>
    <t>娜姆圣天马统帅2</t>
  </si>
  <si>
    <t>娜姆圣天马统帅3</t>
  </si>
  <si>
    <t>娜姆圣天马统帅4</t>
  </si>
  <si>
    <t>艾尔文战士1</t>
  </si>
  <si>
    <t>艾尔文战士2</t>
  </si>
  <si>
    <t>艾尔文骑士长1</t>
  </si>
  <si>
    <t>艾尔文骑士长2</t>
  </si>
  <si>
    <t>艾尔文骑士长3</t>
  </si>
  <si>
    <t>艾尔文剑士1</t>
  </si>
  <si>
    <t>艾尔文剑士2</t>
  </si>
  <si>
    <t>艾尔文剑士3</t>
  </si>
  <si>
    <t>艾尔文将军1</t>
  </si>
  <si>
    <t>艾尔文将军2</t>
  </si>
  <si>
    <t>艾尔文将军3</t>
  </si>
  <si>
    <t>艾尔文英雄1</t>
  </si>
  <si>
    <t>艾尔文英雄2</t>
  </si>
  <si>
    <t>艾尔文英雄3</t>
  </si>
  <si>
    <t>艾尔文英雄4</t>
  </si>
  <si>
    <t>艾尔文大元帅1</t>
  </si>
  <si>
    <t>艾尔文大元帅2</t>
  </si>
  <si>
    <t>艾尔文大元帅3</t>
  </si>
  <si>
    <t>艾尔文大元帅4</t>
  </si>
  <si>
    <t>海恩魔术师1</t>
  </si>
  <si>
    <t>海恩魔术师2</t>
  </si>
  <si>
    <t>海恩圣徒1</t>
  </si>
  <si>
    <t>海恩圣徒2</t>
  </si>
  <si>
    <t>海恩圣徒3</t>
  </si>
  <si>
    <t>海恩大魔法师1</t>
  </si>
  <si>
    <t>海恩大魔法师2</t>
  </si>
  <si>
    <t>海恩大魔法师3</t>
  </si>
  <si>
    <t>海恩主教1</t>
  </si>
  <si>
    <t>海恩主教2</t>
  </si>
  <si>
    <t>海恩主教3</t>
  </si>
  <si>
    <t>海恩巫师1</t>
  </si>
  <si>
    <t>海恩巫师2</t>
  </si>
  <si>
    <t>海恩巫师3</t>
  </si>
  <si>
    <t>海恩巫师4</t>
  </si>
  <si>
    <t>海恩圣者1</t>
  </si>
  <si>
    <t>海恩圣者2</t>
  </si>
  <si>
    <t>海恩圣者3</t>
  </si>
  <si>
    <t>海恩圣者4</t>
  </si>
  <si>
    <t>雪莉鹰骑士1</t>
  </si>
  <si>
    <t>雪莉鹰骑士2</t>
  </si>
  <si>
    <t>雪莉圣天马将军1</t>
  </si>
  <si>
    <t>雪莉圣天马将军2</t>
  </si>
  <si>
    <t>雪莉圣天马将军3</t>
  </si>
  <si>
    <t>雪莉龙骑士1</t>
  </si>
  <si>
    <t>雪莉龙骑士2</t>
  </si>
  <si>
    <t>雪莉龙骑士3</t>
  </si>
  <si>
    <t>雪莉突击者1</t>
  </si>
  <si>
    <t>雪莉突击者2</t>
  </si>
  <si>
    <t>雪莉突击者3</t>
  </si>
  <si>
    <t>雪莉龙骑统帅1</t>
  </si>
  <si>
    <t>雪莉龙骑统帅2</t>
  </si>
  <si>
    <t>雪莉龙骑统帅3</t>
  </si>
  <si>
    <t>雪莉龙骑统帅4</t>
  </si>
  <si>
    <t>雪莉大统帅1</t>
  </si>
  <si>
    <t>雪莉大统帅2</t>
  </si>
  <si>
    <t>雪莉大统帅3</t>
  </si>
  <si>
    <t>雪莉大统帅4</t>
  </si>
  <si>
    <t>莉亚娜修女1</t>
  </si>
  <si>
    <t>莉亚娜修女2</t>
  </si>
  <si>
    <t>莉亚娜主教1</t>
  </si>
  <si>
    <t>莉亚娜主教2</t>
  </si>
  <si>
    <t>莉亚娜主教3</t>
  </si>
  <si>
    <t>莉亚娜司祭1</t>
  </si>
  <si>
    <t>莉亚娜司祭2</t>
  </si>
  <si>
    <t>莉亚娜司祭3</t>
  </si>
  <si>
    <t>莉亚娜召唤师1</t>
  </si>
  <si>
    <t>莉亚娜召唤师2</t>
  </si>
  <si>
    <t>莉亚娜召唤师3</t>
  </si>
  <si>
    <t>莉亚娜先知1</t>
  </si>
  <si>
    <t>莉亚娜先知2</t>
  </si>
  <si>
    <t>莉亚娜先知3</t>
  </si>
  <si>
    <t>莉亚娜先知4</t>
  </si>
  <si>
    <t>莉亚娜隐士1</t>
  </si>
  <si>
    <t>莉亚娜隐士2</t>
  </si>
  <si>
    <t>莉亚娜隐士3</t>
  </si>
  <si>
    <t>莉亚娜隐士4</t>
  </si>
  <si>
    <t>兰斯鹰骑士1</t>
  </si>
  <si>
    <t>兰斯鹰骑士2</t>
  </si>
  <si>
    <t>兰斯龙骑士1</t>
  </si>
  <si>
    <t>兰斯龙骑士2</t>
  </si>
  <si>
    <t>兰斯龙骑士3</t>
  </si>
  <si>
    <t>兰斯骑士长1</t>
  </si>
  <si>
    <t>兰斯骑士长2</t>
  </si>
  <si>
    <t>兰斯骑士长3</t>
  </si>
  <si>
    <t>兰斯剑士1</t>
  </si>
  <si>
    <t>兰斯剑士2</t>
  </si>
  <si>
    <t>兰斯剑士3</t>
  </si>
  <si>
    <t>兰斯龙骑统帅1</t>
  </si>
  <si>
    <t>兰斯龙骑统帅2</t>
  </si>
  <si>
    <t>兰斯龙骑统帅3</t>
  </si>
  <si>
    <t>兰斯龙骑统帅4</t>
  </si>
  <si>
    <t>兰斯皇家骑士1</t>
  </si>
  <si>
    <t>兰斯皇家骑士2</t>
  </si>
  <si>
    <t>兰斯皇家骑士3</t>
  </si>
  <si>
    <t>兰斯皇家骑士4</t>
  </si>
  <si>
    <t>埃格贝尔特魔术师1</t>
  </si>
  <si>
    <t>埃格贝尔特魔术师2</t>
  </si>
  <si>
    <t>埃格贝尔特大魔法师1</t>
  </si>
  <si>
    <t>埃格贝尔特大魔法师2</t>
  </si>
  <si>
    <t>埃格贝尔特大魔法师3</t>
  </si>
  <si>
    <t>埃格贝尔特召唤师1</t>
  </si>
  <si>
    <t>埃格贝尔特召唤师2</t>
  </si>
  <si>
    <t>埃格贝尔特召唤师3</t>
  </si>
  <si>
    <t>埃格贝尔特将军1</t>
  </si>
  <si>
    <t>埃格贝尔特将军2</t>
  </si>
  <si>
    <t>埃格贝尔特将军3</t>
  </si>
  <si>
    <t>埃格贝尔特黑暗统帅1</t>
  </si>
  <si>
    <t>埃格贝尔特黑暗统帅2</t>
  </si>
  <si>
    <t>埃格贝尔特黑暗统帅3</t>
  </si>
  <si>
    <t>埃格贝尔特黑暗统帅4</t>
  </si>
  <si>
    <t>埃格贝尔特隐士1</t>
  </si>
  <si>
    <t>埃格贝尔特隐士2</t>
  </si>
  <si>
    <t>埃格贝尔特隐士3</t>
  </si>
  <si>
    <t>埃格贝尔特隐士4</t>
  </si>
  <si>
    <t>伊梅尔达魔术师1</t>
  </si>
  <si>
    <t>伊梅尔达魔术师2</t>
  </si>
  <si>
    <t>伊梅尔达主教1</t>
  </si>
  <si>
    <t>伊梅尔达主教2</t>
  </si>
  <si>
    <t>伊梅尔达主教3</t>
  </si>
  <si>
    <t>伊梅尔达大魔法师1</t>
  </si>
  <si>
    <t>伊梅尔达大魔法师2</t>
  </si>
  <si>
    <t>伊梅尔达大魔法师3</t>
  </si>
  <si>
    <t>伊梅尔达剑士1</t>
  </si>
  <si>
    <t>伊梅尔达剑士2</t>
  </si>
  <si>
    <t>伊梅尔达剑士3</t>
  </si>
  <si>
    <t>伊梅尔达女王1</t>
  </si>
  <si>
    <t>伊梅尔达女王2</t>
  </si>
  <si>
    <t>伊梅尔达女王3</t>
  </si>
  <si>
    <t>伊梅尔达女王4</t>
  </si>
  <si>
    <t>伊梅尔达神使1</t>
  </si>
  <si>
    <t>伊梅尔达神使2</t>
  </si>
  <si>
    <t>伊梅尔达神使3</t>
  </si>
  <si>
    <t>伊梅尔达神使4</t>
  </si>
  <si>
    <t>利斯塔鳄鱼骑士1</t>
  </si>
  <si>
    <t>利斯塔鳄鱼骑士2</t>
  </si>
  <si>
    <t>利斯塔骑士长1</t>
  </si>
  <si>
    <t>利斯塔骑士长2</t>
  </si>
  <si>
    <t>利斯塔骑士长3</t>
  </si>
  <si>
    <t>利斯塔海骑士1</t>
  </si>
  <si>
    <t>利斯塔海骑士2</t>
  </si>
  <si>
    <t>利斯塔海骑士3</t>
  </si>
  <si>
    <t>利斯塔龙骑士1</t>
  </si>
  <si>
    <t>利斯塔龙骑士2</t>
  </si>
  <si>
    <t>利斯塔龙骑士3</t>
  </si>
  <si>
    <t>利斯塔海骑统帅1</t>
  </si>
  <si>
    <t>利斯塔海骑统帅2</t>
  </si>
  <si>
    <t>利斯塔海骑统帅3</t>
  </si>
  <si>
    <t>利斯塔海骑统帅4</t>
  </si>
  <si>
    <t>索尼娅骑士1</t>
  </si>
  <si>
    <t>索尼娅骑士2</t>
  </si>
  <si>
    <t>索尼娅独角兽骑士1</t>
  </si>
  <si>
    <t>索尼娅独角兽骑士2</t>
  </si>
  <si>
    <t>索尼娅独角兽骑士3</t>
  </si>
  <si>
    <t>索尼娅强袭骑士1</t>
  </si>
  <si>
    <t>索尼娅强袭骑士2</t>
  </si>
  <si>
    <t>索尼娅强袭骑士3</t>
  </si>
  <si>
    <t>索尼娅忍者1</t>
  </si>
  <si>
    <t>索尼娅忍者2</t>
  </si>
  <si>
    <t>索尼娅忍者3</t>
  </si>
  <si>
    <t>索尼娅强袭统帅1</t>
  </si>
  <si>
    <t>索尼娅强袭统帅2</t>
  </si>
  <si>
    <t>索尼娅强袭统帅3</t>
  </si>
  <si>
    <t>索尼娅强袭统帅4</t>
  </si>
  <si>
    <t>索尼娅独角兽统帅1</t>
  </si>
  <si>
    <t>索尼娅独角兽统帅2</t>
  </si>
  <si>
    <t>索尼娅独角兽统帅3</t>
  </si>
  <si>
    <t>索尼娅独角兽统帅4</t>
  </si>
  <si>
    <t>巴尔加斯士官1</t>
  </si>
  <si>
    <t>巴尔加斯士官2</t>
  </si>
  <si>
    <t>巴尔加斯盾剑士1</t>
  </si>
  <si>
    <t>巴尔加斯盾剑士2</t>
  </si>
  <si>
    <t>巴尔加斯盾剑士3</t>
  </si>
  <si>
    <t>巴尔加斯禁卫1</t>
  </si>
  <si>
    <t>巴尔加斯禁卫2</t>
  </si>
  <si>
    <t>巴尔加斯禁卫3</t>
  </si>
  <si>
    <t>巴尔加斯将军1</t>
  </si>
  <si>
    <t>巴尔加斯将军2</t>
  </si>
  <si>
    <t>巴尔加斯将军3</t>
  </si>
  <si>
    <t>巴尔加斯皇家卫士1</t>
  </si>
  <si>
    <t>巴尔加斯皇家卫士2</t>
  </si>
  <si>
    <t>巴尔加斯皇家卫士3</t>
  </si>
  <si>
    <t>巴尔加斯皇家卫士4</t>
  </si>
  <si>
    <t>巴尔加斯勇者1</t>
  </si>
  <si>
    <t>巴尔加斯勇者2</t>
  </si>
  <si>
    <t>巴尔加斯勇者3</t>
  </si>
  <si>
    <t>巴尔加斯勇者4</t>
  </si>
  <si>
    <t>杰西卡魔术师1</t>
  </si>
  <si>
    <t>杰西卡魔术师2</t>
  </si>
  <si>
    <t>杰西卡主教1</t>
  </si>
  <si>
    <t>杰西卡主教2</t>
  </si>
  <si>
    <t>杰西卡主教3</t>
  </si>
  <si>
    <t>杰西卡司祭1</t>
  </si>
  <si>
    <t>杰西卡司祭2</t>
  </si>
  <si>
    <t>杰西卡司祭3</t>
  </si>
  <si>
    <t>杰西卡大魔法师1</t>
  </si>
  <si>
    <t>杰西卡大魔法师2</t>
  </si>
  <si>
    <t>杰西卡大魔法师3</t>
  </si>
  <si>
    <t>杰西卡巫师1</t>
  </si>
  <si>
    <t>杰西卡巫师2</t>
  </si>
  <si>
    <t>杰西卡巫师3</t>
  </si>
  <si>
    <t>杰西卡巫师4</t>
  </si>
  <si>
    <t>洛加暗杀者1</t>
  </si>
  <si>
    <t>洛加暗杀者2</t>
  </si>
  <si>
    <t>洛加盾剑士1</t>
  </si>
  <si>
    <t>洛加盾剑士2</t>
  </si>
  <si>
    <t>洛加盾剑士3</t>
  </si>
  <si>
    <t>洛加突击者1</t>
  </si>
  <si>
    <t>洛加突击者2</t>
  </si>
  <si>
    <t>洛加突击者3</t>
  </si>
  <si>
    <t>洛加将军1</t>
  </si>
  <si>
    <t>洛加将军2</t>
  </si>
  <si>
    <t>洛加将军3</t>
  </si>
  <si>
    <t>洛加大统帅1</t>
  </si>
  <si>
    <t>洛加大统帅2</t>
  </si>
  <si>
    <t>洛加大统帅3</t>
  </si>
  <si>
    <t>洛加大统帅4</t>
  </si>
  <si>
    <t>斯科特骑士1</t>
  </si>
  <si>
    <t>斯科特骑士2</t>
  </si>
  <si>
    <t>斯科特强袭骑士1</t>
  </si>
  <si>
    <t>斯科特强袭骑士2</t>
  </si>
  <si>
    <t>斯科特强袭骑士3</t>
  </si>
  <si>
    <t>斯科特骑士长1</t>
  </si>
  <si>
    <t>斯科特骑士长2</t>
  </si>
  <si>
    <t>斯科特骑士长3</t>
  </si>
  <si>
    <t>斯科特禁卫1</t>
  </si>
  <si>
    <t>斯科特禁卫2</t>
  </si>
  <si>
    <t>斯科特禁卫3</t>
  </si>
  <si>
    <t>斯科特骑士统帅1</t>
  </si>
  <si>
    <t>斯科特骑士统帅2</t>
  </si>
  <si>
    <t>斯科特骑士统帅3</t>
  </si>
  <si>
    <t>斯科特骑士统帅4</t>
  </si>
  <si>
    <t>亚鲁特缪拉鹰骑士1</t>
  </si>
  <si>
    <t>亚鲁特缪拉鹰骑士2</t>
  </si>
  <si>
    <t>亚鲁特缪拉龙骑士1</t>
  </si>
  <si>
    <t>亚鲁特缪拉龙骑士2</t>
  </si>
  <si>
    <t>亚鲁特缪拉龙骑士3</t>
  </si>
  <si>
    <t>亚鲁特缪拉将军1</t>
  </si>
  <si>
    <t>亚鲁特缪拉将军2</t>
  </si>
  <si>
    <t>亚鲁特缪拉将军3</t>
  </si>
  <si>
    <t>亚鲁特缪拉骑士长1</t>
  </si>
  <si>
    <t>亚鲁特缪拉骑士长2</t>
  </si>
  <si>
    <t>亚鲁特缪拉骑士长3</t>
  </si>
  <si>
    <t>亚鲁特缪拉龙骑统帅1</t>
  </si>
  <si>
    <t>亚鲁特缪拉龙骑统帅2</t>
  </si>
  <si>
    <t>亚鲁特缪拉龙骑统帅3</t>
  </si>
  <si>
    <t>亚鲁特缪拉龙骑统帅4</t>
  </si>
  <si>
    <t>亚鲁特缪拉大元帅1</t>
  </si>
  <si>
    <t>亚鲁特缪拉大元帅2</t>
  </si>
  <si>
    <t>亚鲁特缪拉大元帅3</t>
  </si>
  <si>
    <t>亚鲁特缪拉大元帅4</t>
  </si>
  <si>
    <t>露娜飞马骑士1</t>
  </si>
  <si>
    <t>露娜飞马骑士2</t>
  </si>
  <si>
    <t>露娜弓骑士1</t>
  </si>
  <si>
    <t>露娜弓骑士2</t>
  </si>
  <si>
    <t>露娜弓骑士3</t>
  </si>
  <si>
    <t>露娜圣天马将军1</t>
  </si>
  <si>
    <t>露娜圣天马将军2</t>
  </si>
  <si>
    <t>露娜圣天马将军3</t>
  </si>
  <si>
    <t>露娜独角兽骑士1</t>
  </si>
  <si>
    <t>露娜独角兽骑士2</t>
  </si>
  <si>
    <t>露娜独角兽骑士3</t>
  </si>
  <si>
    <t>露娜弓骑统帅1</t>
  </si>
  <si>
    <t>露娜弓骑统帅2</t>
  </si>
  <si>
    <t>露娜弓骑统帅3</t>
  </si>
  <si>
    <t>露娜弓骑统帅4</t>
  </si>
  <si>
    <t>露娜圣天马统帅1</t>
  </si>
  <si>
    <t>露娜圣天马统帅2</t>
  </si>
  <si>
    <t>露娜圣天马统帅3</t>
  </si>
  <si>
    <t>露娜圣天马统帅4</t>
  </si>
  <si>
    <t>迪哈尔特骑士1</t>
  </si>
  <si>
    <t>迪哈尔特骑士2</t>
  </si>
  <si>
    <t>迪哈尔特骑士长1</t>
  </si>
  <si>
    <t>迪哈尔特骑士长2</t>
  </si>
  <si>
    <t>迪哈尔特骑士长3</t>
  </si>
  <si>
    <t>迪哈尔特突击者1</t>
  </si>
  <si>
    <t>迪哈尔特突击者2</t>
  </si>
  <si>
    <t>迪哈尔特突击者3</t>
  </si>
  <si>
    <t>迪哈尔特剑士1</t>
  </si>
  <si>
    <t>迪哈尔特剑士2</t>
  </si>
  <si>
    <t>迪哈尔特剑士3</t>
  </si>
  <si>
    <t>迪哈尔特皇家骑士1</t>
  </si>
  <si>
    <t>迪哈尔特皇家骑士2</t>
  </si>
  <si>
    <t>迪哈尔特皇家骑士3</t>
  </si>
  <si>
    <t>迪哈尔特皇家骑士4</t>
  </si>
  <si>
    <t>迪哈尔特大统帅1</t>
  </si>
  <si>
    <t>迪哈尔特大统帅2</t>
  </si>
  <si>
    <t>迪哈尔特大统帅3</t>
  </si>
  <si>
    <t>迪哈尔特大统帅4</t>
  </si>
  <si>
    <t>泽瑞达暗杀者1</t>
  </si>
  <si>
    <t>泽瑞达暗杀者2</t>
  </si>
  <si>
    <t>泽瑞达忍者1</t>
  </si>
  <si>
    <t>泽瑞达忍者2</t>
  </si>
  <si>
    <t>泽瑞达忍者3</t>
  </si>
  <si>
    <t>泽瑞达魔剑使者1</t>
  </si>
  <si>
    <t>泽瑞达魔剑使者2</t>
  </si>
  <si>
    <t>泽瑞达魔剑使者3</t>
  </si>
  <si>
    <t>泽瑞达影1</t>
  </si>
  <si>
    <t>泽瑞达影2</t>
  </si>
  <si>
    <t>泽瑞达影3</t>
  </si>
  <si>
    <t>泽瑞达影4</t>
  </si>
  <si>
    <t>泽瑞达混沌化身1</t>
  </si>
  <si>
    <t>泽瑞达混沌化身2</t>
  </si>
  <si>
    <t>泽瑞达混沌化身3</t>
  </si>
  <si>
    <t>泽瑞达混沌化身4</t>
  </si>
  <si>
    <t>蒂亚莉丝修女1</t>
  </si>
  <si>
    <t>蒂亚莉丝修女2</t>
  </si>
  <si>
    <t>蒂亚莉丝主教1</t>
  </si>
  <si>
    <t>蒂亚莉丝主教2</t>
  </si>
  <si>
    <t>蒂亚莉丝主教3</t>
  </si>
  <si>
    <t>蒂亚莉丝神官骑士1</t>
  </si>
  <si>
    <t>蒂亚莉丝神官骑士2</t>
  </si>
  <si>
    <t>蒂亚莉丝神官骑士3</t>
  </si>
  <si>
    <t>蒂亚莉丝独角兽骑士1</t>
  </si>
  <si>
    <t>蒂亚莉丝独角兽骑士2</t>
  </si>
  <si>
    <t>蒂亚莉丝独角兽骑士3</t>
  </si>
  <si>
    <t>蒂亚莉丝圣女骑士1</t>
  </si>
  <si>
    <t>蒂亚莉丝圣女骑士2</t>
  </si>
  <si>
    <t>蒂亚莉丝圣女骑士3</t>
  </si>
  <si>
    <t>蒂亚莉丝圣女骑士4</t>
  </si>
  <si>
    <t>蒂亚莉丝独角兽统帅1</t>
  </si>
  <si>
    <t>蒂亚莉丝独角兽统帅2</t>
  </si>
  <si>
    <t>蒂亚莉丝独角兽统帅3</t>
  </si>
  <si>
    <t>蒂亚莉丝独角兽统帅4</t>
  </si>
  <si>
    <t>莉法妮魔术师1</t>
  </si>
  <si>
    <t>莉法妮魔术师2</t>
  </si>
  <si>
    <t>莉法妮大魔法师1</t>
  </si>
  <si>
    <t>莉法妮大魔法师2</t>
  </si>
  <si>
    <t>莉法妮大魔法师3</t>
  </si>
  <si>
    <t>莉法妮召唤师1</t>
  </si>
  <si>
    <t>莉法妮召唤师2</t>
  </si>
  <si>
    <t>莉法妮召唤师3</t>
  </si>
  <si>
    <t>莉法妮狙击手1</t>
  </si>
  <si>
    <t>莉法妮狙击手2</t>
  </si>
  <si>
    <t>莉法妮狙击手3</t>
  </si>
  <si>
    <t>莉法妮隐士1</t>
  </si>
  <si>
    <t>莉法妮隐士2</t>
  </si>
  <si>
    <t>莉法妮隐士3</t>
  </si>
  <si>
    <t>莉法妮隐士4</t>
  </si>
  <si>
    <t>莉法妮巫师1</t>
  </si>
  <si>
    <t>莉法妮巫师2</t>
  </si>
  <si>
    <t>莉法妮巫师3</t>
  </si>
  <si>
    <t>莉法妮巫师4</t>
  </si>
  <si>
    <t>索菲亚修女1</t>
  </si>
  <si>
    <t>索菲亚修女2</t>
  </si>
  <si>
    <t>索菲亚主教1</t>
  </si>
  <si>
    <t>索菲亚主教2</t>
  </si>
  <si>
    <t>索菲亚主教3</t>
  </si>
  <si>
    <t>索菲亚司祭1</t>
  </si>
  <si>
    <t>索菲亚司祭2</t>
  </si>
  <si>
    <t>索菲亚司祭3</t>
  </si>
  <si>
    <t>索菲亚圣徒1</t>
  </si>
  <si>
    <t>索菲亚圣徒2</t>
  </si>
  <si>
    <t>索菲亚圣徒3</t>
  </si>
  <si>
    <t>索菲亚先知1</t>
  </si>
  <si>
    <t>索菲亚先知2</t>
  </si>
  <si>
    <t>索菲亚先知3</t>
  </si>
  <si>
    <t>索菲亚先知4</t>
  </si>
  <si>
    <t>索菲亚圣者1</t>
  </si>
  <si>
    <t>索菲亚圣者2</t>
  </si>
  <si>
    <t>索菲亚圣者3</t>
  </si>
  <si>
    <t>索菲亚圣者4</t>
  </si>
  <si>
    <t>艾马林克骑士1</t>
  </si>
  <si>
    <t>艾马林克骑士2</t>
  </si>
  <si>
    <t>艾马林克将军1</t>
  </si>
  <si>
    <t>艾马林克将军2</t>
  </si>
  <si>
    <t>艾马林克将军3</t>
  </si>
  <si>
    <t>艾马林克骑士长1</t>
  </si>
  <si>
    <t>艾马林克骑士长2</t>
  </si>
  <si>
    <t>艾马林克骑士长3</t>
  </si>
  <si>
    <t>艾马林克弓骑士1</t>
  </si>
  <si>
    <t>艾马林克弓骑士2</t>
  </si>
  <si>
    <t>艾马林克弓骑士3</t>
  </si>
  <si>
    <t>艾马林克骑士统帅1</t>
  </si>
  <si>
    <t>艾马林克骑士统帅2</t>
  </si>
  <si>
    <t>艾马林克骑士统帅3</t>
  </si>
  <si>
    <t>艾马林克骑士统帅4</t>
  </si>
  <si>
    <t>艾马林克大元帅1</t>
  </si>
  <si>
    <t>艾马林克大元帅2</t>
  </si>
  <si>
    <t>艾马林克大元帅3</t>
  </si>
  <si>
    <t>艾马林克大元帅4</t>
  </si>
  <si>
    <t>芙蕾雅士官1</t>
  </si>
  <si>
    <t>芙蕾雅士官2</t>
  </si>
  <si>
    <t>芙蕾雅圣女1</t>
  </si>
  <si>
    <t>芙蕾雅圣女2</t>
  </si>
  <si>
    <t>芙蕾雅圣女3</t>
  </si>
  <si>
    <t>芙蕾雅禁卫1</t>
  </si>
  <si>
    <t>芙蕾雅禁卫2</t>
  </si>
  <si>
    <t>芙蕾雅禁卫3</t>
  </si>
  <si>
    <t>芙蕾雅独角兽骑士1</t>
  </si>
  <si>
    <t>芙蕾雅独角兽骑士2</t>
  </si>
  <si>
    <t>芙蕾雅独角兽骑士3</t>
  </si>
  <si>
    <t>芙蕾雅皇家卫士1</t>
  </si>
  <si>
    <t>芙蕾雅皇家卫士2</t>
  </si>
  <si>
    <t>芙蕾雅皇家卫士3</t>
  </si>
  <si>
    <t>芙蕾雅皇家卫士4</t>
  </si>
  <si>
    <t>芙蕾雅女武神1</t>
  </si>
  <si>
    <t>芙蕾雅女武神2</t>
  </si>
  <si>
    <t>芙蕾雅女武神3</t>
  </si>
  <si>
    <t>芙蕾雅女武神4</t>
  </si>
  <si>
    <t>雾风战士1</t>
  </si>
  <si>
    <t>雾风战士2</t>
  </si>
  <si>
    <t>雾风忍者1</t>
  </si>
  <si>
    <t>雾风忍者2</t>
  </si>
  <si>
    <t>雾风忍者3</t>
  </si>
  <si>
    <t>雾风剑士1</t>
  </si>
  <si>
    <t>雾风剑士2</t>
  </si>
  <si>
    <t>雾风剑士3</t>
  </si>
  <si>
    <t>雾风狙击手1</t>
  </si>
  <si>
    <t>雾风狙击手2</t>
  </si>
  <si>
    <t>雾风狙击手3</t>
  </si>
  <si>
    <t>雾风剑圣1</t>
  </si>
  <si>
    <t>雾风剑圣2</t>
  </si>
  <si>
    <t>雾风剑圣3</t>
  </si>
  <si>
    <t>雾风剑圣4</t>
  </si>
  <si>
    <t>雾风影1</t>
  </si>
  <si>
    <t>雾风影2</t>
  </si>
  <si>
    <t>雾风影3</t>
  </si>
  <si>
    <t>雾风影4</t>
  </si>
  <si>
    <t>安杰丽卡魔术师1</t>
  </si>
  <si>
    <t>安杰丽卡魔术师2</t>
  </si>
  <si>
    <t>安杰丽卡主教1</t>
  </si>
  <si>
    <t>安杰丽卡主教2</t>
  </si>
  <si>
    <t>安杰丽卡主教3</t>
  </si>
  <si>
    <t>安杰丽卡发明家1</t>
  </si>
  <si>
    <t>安杰丽卡发明家2</t>
  </si>
  <si>
    <t>安杰丽卡发明家3</t>
  </si>
  <si>
    <t>安杰丽卡狙击手1</t>
  </si>
  <si>
    <t>安杰丽卡狙击手2</t>
  </si>
  <si>
    <t>安杰丽卡狙击手3</t>
  </si>
  <si>
    <t>安杰丽卡神使1</t>
  </si>
  <si>
    <t>安杰丽卡神使2</t>
  </si>
  <si>
    <t>安杰丽卡神使3</t>
  </si>
  <si>
    <t>安杰丽卡神使4</t>
  </si>
  <si>
    <t>安杰丽卡创造家1</t>
  </si>
  <si>
    <t>安杰丽卡创造家2</t>
  </si>
  <si>
    <t>安杰丽卡创造家3</t>
  </si>
  <si>
    <t>安杰丽卡创造家4</t>
  </si>
  <si>
    <t>银狼暗杀者1</t>
  </si>
  <si>
    <t>银狼暗杀者2</t>
  </si>
  <si>
    <t>银狼剑士1</t>
  </si>
  <si>
    <t>银狼剑士2</t>
  </si>
  <si>
    <t>银狼剑士3</t>
  </si>
  <si>
    <t>银狼忍者1</t>
  </si>
  <si>
    <t>银狼忍者2</t>
  </si>
  <si>
    <t>银狼忍者3</t>
  </si>
  <si>
    <t>银狼狙击手1</t>
  </si>
  <si>
    <t>银狼狙击手2</t>
  </si>
  <si>
    <t>银狼狙击手3</t>
  </si>
  <si>
    <t>银狼影1</t>
  </si>
  <si>
    <t>银狼影2</t>
  </si>
  <si>
    <t>银狼影3</t>
  </si>
  <si>
    <t>银狼影4</t>
  </si>
  <si>
    <t>银狼游侠1</t>
  </si>
  <si>
    <t>银狼游侠2</t>
  </si>
  <si>
    <t>银狼游侠3</t>
  </si>
  <si>
    <t>银狼游侠4</t>
  </si>
  <si>
    <t>古巨拉圣兽1</t>
  </si>
  <si>
    <t>古巨拉圣兽2</t>
  </si>
  <si>
    <t>古巨拉刻耳柏洛斯1</t>
  </si>
  <si>
    <t>古巨拉刻耳柏洛斯2</t>
  </si>
  <si>
    <t>古巨拉刻耳柏洛斯3</t>
  </si>
  <si>
    <t>古巨拉斯库拉1</t>
  </si>
  <si>
    <t>古巨拉斯库拉2</t>
  </si>
  <si>
    <t>古巨拉斯库拉3</t>
  </si>
  <si>
    <t>古巨拉提亚马特1</t>
  </si>
  <si>
    <t>古巨拉提亚马特2</t>
  </si>
  <si>
    <t>古巨拉提亚马特3</t>
  </si>
  <si>
    <t>古巨拉贝希摩斯1</t>
  </si>
  <si>
    <t>古巨拉贝希摩斯2</t>
  </si>
  <si>
    <t>古巨拉贝希摩斯3</t>
  </si>
  <si>
    <t>古巨拉贝希摩斯4</t>
  </si>
  <si>
    <t>古巨拉海德拉1</t>
  </si>
  <si>
    <t>古巨拉海德拉2</t>
  </si>
  <si>
    <t>古巨拉海德拉3</t>
  </si>
  <si>
    <t>古巨拉海德拉4</t>
  </si>
  <si>
    <t>古巨拉巴哈姆特1</t>
  </si>
  <si>
    <t>古巨拉巴哈姆特2</t>
  </si>
  <si>
    <t>古巨拉巴哈姆特3</t>
  </si>
  <si>
    <t>古巨拉巴哈姆特4</t>
  </si>
  <si>
    <t>杰利奥鲁骑士1</t>
  </si>
  <si>
    <t>杰利奥鲁骑士2</t>
  </si>
  <si>
    <t>杰利奥鲁骑士长1</t>
  </si>
  <si>
    <t>杰利奥鲁骑士长2</t>
  </si>
  <si>
    <t>杰利奥鲁骑士长3</t>
  </si>
  <si>
    <t>蕾拉传令官1</t>
  </si>
  <si>
    <t>蕾拉传令官2</t>
  </si>
  <si>
    <t>蕾拉传令官3</t>
  </si>
  <si>
    <t>杰利奥鲁黑骑士1</t>
  </si>
  <si>
    <t>杰利奥鲁黑骑士2</t>
  </si>
  <si>
    <t>杰利奥鲁黑骑士3</t>
  </si>
  <si>
    <t>杰利奥鲁黑骑士4</t>
  </si>
  <si>
    <t>蕾拉皇家特使1</t>
  </si>
  <si>
    <t>蕾拉皇家特使2</t>
  </si>
  <si>
    <t>蕾拉皇家特使3</t>
  </si>
  <si>
    <t>蕾拉皇家特使4</t>
  </si>
  <si>
    <t>弗拉基亚变化使1</t>
  </si>
  <si>
    <t>弗拉基亚变化使2</t>
  </si>
  <si>
    <t>弗拉基亚忍者1</t>
  </si>
  <si>
    <t>弗拉基亚忍者2</t>
  </si>
  <si>
    <t>弗拉基亚忍者3</t>
  </si>
  <si>
    <t>弗拉基亚变化姬1</t>
  </si>
  <si>
    <t>弗拉基亚变化姬2</t>
  </si>
  <si>
    <t>弗拉基亚变化姬3</t>
  </si>
  <si>
    <t>弗拉基亚大魔法师1</t>
  </si>
  <si>
    <t>弗拉基亚大魔法师2</t>
  </si>
  <si>
    <t>弗拉基亚大魔法师3</t>
  </si>
  <si>
    <t>弗拉基亚影1</t>
  </si>
  <si>
    <t>弗拉基亚影2</t>
  </si>
  <si>
    <t>弗拉基亚影3</t>
  </si>
  <si>
    <t>弗拉基亚影4</t>
  </si>
  <si>
    <t>弗拉基亚幻影魔姬1</t>
  </si>
  <si>
    <t>弗拉基亚幻影魔姬2</t>
  </si>
  <si>
    <t>弗拉基亚幻影魔姬3</t>
  </si>
  <si>
    <t>弗拉基亚幻影魔姬4</t>
  </si>
  <si>
    <t>路因战士1</t>
  </si>
  <si>
    <t>路因战士2</t>
  </si>
  <si>
    <t>路因将军1</t>
  </si>
  <si>
    <t>路因将军2</t>
  </si>
  <si>
    <t>路因将军3</t>
  </si>
  <si>
    <t>路因剑士1</t>
  </si>
  <si>
    <t>路因剑士2</t>
  </si>
  <si>
    <t>路因剑士3</t>
  </si>
  <si>
    <t>路因骑士长1</t>
  </si>
  <si>
    <t>路因骑士长2</t>
  </si>
  <si>
    <t>路因骑士长3</t>
  </si>
  <si>
    <t>路因剑士统帅1</t>
  </si>
  <si>
    <t>路因剑士统帅2</t>
  </si>
  <si>
    <t>路因剑士统帅3</t>
  </si>
  <si>
    <t>路因剑士统帅4</t>
  </si>
  <si>
    <t>皮耶鲁士官1</t>
  </si>
  <si>
    <t>皮耶鲁士官2</t>
  </si>
  <si>
    <t>皮耶鲁禁卫1</t>
  </si>
  <si>
    <t>皮耶鲁禁卫2</t>
  </si>
  <si>
    <t>皮耶鲁禁卫3</t>
  </si>
  <si>
    <t>皮耶鲁海骑士1</t>
  </si>
  <si>
    <t>皮耶鲁海骑士2</t>
  </si>
  <si>
    <t>皮耶鲁海骑士3</t>
  </si>
  <si>
    <t>皮耶鲁突击者1</t>
  </si>
  <si>
    <t>皮耶鲁突击者2</t>
  </si>
  <si>
    <t>皮耶鲁突击者3</t>
  </si>
  <si>
    <t>皮耶鲁海骑统帅1</t>
  </si>
  <si>
    <t>皮耶鲁海骑统帅2</t>
  </si>
  <si>
    <t>皮耶鲁海骑统帅3</t>
  </si>
  <si>
    <t>皮耶鲁海骑统帅4</t>
  </si>
  <si>
    <t>迪欧斯骑射手1</t>
  </si>
  <si>
    <t>迪欧斯骑射手2</t>
  </si>
  <si>
    <t>迪欧斯海骑士1</t>
  </si>
  <si>
    <t>迪欧斯海骑士2</t>
  </si>
  <si>
    <t>迪欧斯海骑士3</t>
  </si>
  <si>
    <t>迪欧斯弓骑士1</t>
  </si>
  <si>
    <t>迪欧斯弓骑士2</t>
  </si>
  <si>
    <t>迪欧斯弓骑士3</t>
  </si>
  <si>
    <t>迪欧斯强袭骑士1</t>
  </si>
  <si>
    <t>迪欧斯强袭骑士2</t>
  </si>
  <si>
    <t>迪欧斯强袭骑士3</t>
  </si>
  <si>
    <t>迪欧斯弓骑统帅1</t>
  </si>
  <si>
    <t>迪欧斯弓骑统帅2</t>
  </si>
  <si>
    <t>迪欧斯弓骑统帅3</t>
  </si>
  <si>
    <t>迪欧斯弓骑统帅4</t>
  </si>
  <si>
    <t>安娜修女1</t>
  </si>
  <si>
    <t>安娜修女2</t>
  </si>
  <si>
    <t>安娜狙击手1</t>
  </si>
  <si>
    <t>安娜狙击手2</t>
  </si>
  <si>
    <t>安娜狙击手3</t>
  </si>
  <si>
    <t>安娜主教1</t>
  </si>
  <si>
    <t>安娜主教2</t>
  </si>
  <si>
    <t>安娜主教3</t>
  </si>
  <si>
    <t>安娜召唤师1</t>
  </si>
  <si>
    <t>安娜召唤师2</t>
  </si>
  <si>
    <t>安娜召唤师3</t>
  </si>
  <si>
    <t>安娜神使1</t>
  </si>
  <si>
    <t>安娜神使2</t>
  </si>
  <si>
    <t>安娜神使3</t>
  </si>
  <si>
    <t>安娜神使4</t>
  </si>
  <si>
    <t>利亚特骑士1</t>
  </si>
  <si>
    <t>利亚特骑士2</t>
  </si>
  <si>
    <t>利亚特强袭骑士1</t>
  </si>
  <si>
    <t>利亚特强袭骑士2</t>
  </si>
  <si>
    <t>利亚特强袭骑士3</t>
  </si>
  <si>
    <t>利亚特骑士长1</t>
  </si>
  <si>
    <t>利亚特骑士长2</t>
  </si>
  <si>
    <t>利亚特骑士长3</t>
  </si>
  <si>
    <t>利亚特弓骑士1</t>
  </si>
  <si>
    <t>利亚特弓骑士2</t>
  </si>
  <si>
    <t>利亚特弓骑士3</t>
  </si>
  <si>
    <t>利亚特骑士统帅1</t>
  </si>
  <si>
    <t>利亚特骑士统帅2</t>
  </si>
  <si>
    <t>利亚特骑士统帅3</t>
  </si>
  <si>
    <t>利亚特骑士统帅4</t>
  </si>
  <si>
    <t>基斯鹰骑士1</t>
  </si>
  <si>
    <t>基斯鹰骑士2</t>
  </si>
  <si>
    <t>基斯海骑士1</t>
  </si>
  <si>
    <t>基斯海骑士2</t>
  </si>
  <si>
    <t>基斯海骑士3</t>
  </si>
  <si>
    <t>基斯龙骑士1</t>
  </si>
  <si>
    <t>基斯龙骑士2</t>
  </si>
  <si>
    <t>基斯龙骑士3</t>
  </si>
  <si>
    <t>基斯骑士长1</t>
  </si>
  <si>
    <t>基斯骑士长2</t>
  </si>
  <si>
    <t>基斯骑士长3</t>
  </si>
  <si>
    <t>基斯龙骑统帅1</t>
  </si>
  <si>
    <t>基斯龙骑统帅2</t>
  </si>
  <si>
    <t>基斯龙骑统帅3</t>
  </si>
  <si>
    <t>基斯龙骑统帅4</t>
  </si>
  <si>
    <t>塞莉娅魔术师1</t>
  </si>
  <si>
    <t>塞莉娅魔术师2</t>
  </si>
  <si>
    <t>塞莉娅大魔法师1</t>
  </si>
  <si>
    <t>塞莉娅大魔法师2</t>
  </si>
  <si>
    <t>塞莉娅大魔法师3</t>
  </si>
  <si>
    <t>塞莉娅召唤师1</t>
  </si>
  <si>
    <t>塞莉娅召唤师2</t>
  </si>
  <si>
    <t>塞莉娅召唤师3</t>
  </si>
  <si>
    <t>塞莉娅狙击手1</t>
  </si>
  <si>
    <t>塞莉娅狙击手2</t>
  </si>
  <si>
    <t>塞莉娅狙击手3</t>
  </si>
  <si>
    <t>塞莉娅隐士1</t>
  </si>
  <si>
    <t>塞莉娅隐士2</t>
  </si>
  <si>
    <t>塞莉娅隐士3</t>
  </si>
  <si>
    <t>塞莉娅隐士4</t>
  </si>
  <si>
    <t>蕾蒂西亚骑士1</t>
  </si>
  <si>
    <t>蕾蒂西亚骑士2</t>
  </si>
  <si>
    <t>蕾蒂西亚龙骑士1</t>
  </si>
  <si>
    <t>蕾蒂西亚龙骑士2</t>
  </si>
  <si>
    <t>蕾蒂西亚龙骑士3</t>
  </si>
  <si>
    <t>蕾蒂西亚骑士长1</t>
  </si>
  <si>
    <t>蕾蒂西亚骑士长2</t>
  </si>
  <si>
    <t>蕾蒂西亚骑士长3</t>
  </si>
  <si>
    <t>蕾蒂西亚禁卫1</t>
  </si>
  <si>
    <t>蕾蒂西亚禁卫2</t>
  </si>
  <si>
    <t>蕾蒂西亚禁卫3</t>
  </si>
  <si>
    <t>蕾蒂西亚骑士统帅1</t>
  </si>
  <si>
    <t>蕾蒂西亚骑士统帅2</t>
  </si>
  <si>
    <t>蕾蒂西亚骑士统帅3</t>
  </si>
  <si>
    <t>蕾蒂西亚骑士统帅4</t>
  </si>
  <si>
    <t>阿伦士官1</t>
  </si>
  <si>
    <t>阿伦士官2</t>
  </si>
  <si>
    <t>阿伦盾剑士1</t>
  </si>
  <si>
    <t>阿伦盾剑士2</t>
  </si>
  <si>
    <t>阿伦盾剑士3</t>
  </si>
  <si>
    <t>阿伦将军1</t>
  </si>
  <si>
    <t>阿伦将军2</t>
  </si>
  <si>
    <t>阿伦将军3</t>
  </si>
  <si>
    <t>阿伦剑士1</t>
  </si>
  <si>
    <t>阿伦剑士2</t>
  </si>
  <si>
    <t>阿伦剑士3</t>
  </si>
  <si>
    <t>阿伦大元帅1</t>
  </si>
  <si>
    <t>阿伦大元帅2</t>
  </si>
  <si>
    <t>阿伦大元帅3</t>
  </si>
  <si>
    <t>阿伦大元帅4</t>
  </si>
  <si>
    <t>法娜射手1</t>
  </si>
  <si>
    <t>法娜射手2</t>
  </si>
  <si>
    <t>法娜狙击手1</t>
  </si>
  <si>
    <t>法娜狙击手2</t>
  </si>
  <si>
    <t>法娜狙击手3</t>
  </si>
  <si>
    <t>法娜龙骑士1</t>
  </si>
  <si>
    <t>法娜龙骑士2</t>
  </si>
  <si>
    <t>法娜龙骑士3</t>
  </si>
  <si>
    <t>法娜将军1</t>
  </si>
  <si>
    <t>法娜将军2</t>
  </si>
  <si>
    <t>法娜将军3</t>
  </si>
  <si>
    <t>法娜游侠1</t>
  </si>
  <si>
    <t>法娜游侠2</t>
  </si>
  <si>
    <t>法娜游侠3</t>
  </si>
  <si>
    <t>法娜游侠4</t>
  </si>
  <si>
    <t>法娜龙骑统帅1</t>
  </si>
  <si>
    <t>法娜龙骑统帅2</t>
  </si>
  <si>
    <t>法娜龙骑统帅3</t>
  </si>
  <si>
    <t>法娜龙骑统帅4</t>
  </si>
  <si>
    <t>泽瑞达魔骑士1</t>
  </si>
  <si>
    <t>泽瑞达魔骑士2</t>
  </si>
  <si>
    <t>雪露法妮尔魔术师1</t>
  </si>
  <si>
    <t>雪露法妮尔魔术师2</t>
  </si>
  <si>
    <t>雪露法妮尔大魔法师1</t>
  </si>
  <si>
    <t>雪露法妮尔大魔法师2</t>
  </si>
  <si>
    <t>雪露法妮尔大魔法师3</t>
  </si>
  <si>
    <t>雪露法妮尔圣徒1</t>
  </si>
  <si>
    <t>雪露法妮尔圣徒2</t>
  </si>
  <si>
    <t>雪露法妮尔圣徒3</t>
  </si>
  <si>
    <t>雪露法妮尔主教1</t>
  </si>
  <si>
    <t>雪露法妮尔主教2</t>
  </si>
  <si>
    <t>雪露法妮尔主教3</t>
  </si>
  <si>
    <t>雪露法妮尔巫师1</t>
  </si>
  <si>
    <t>雪露法妮尔巫师2</t>
  </si>
  <si>
    <t>雪露法妮尔巫师3</t>
  </si>
  <si>
    <t>雪露法妮尔巫师4</t>
  </si>
  <si>
    <t>雪露法妮尔王女1</t>
  </si>
  <si>
    <t>雪露法妮尔王女2</t>
  </si>
  <si>
    <t>雪露法妮尔王女3</t>
  </si>
  <si>
    <t>雪露法妮尔王女4</t>
  </si>
  <si>
    <t>安洁丽娜飞马骑士1</t>
  </si>
  <si>
    <t>安洁丽娜飞马骑士2</t>
  </si>
  <si>
    <t>安洁丽娜海骑士1</t>
  </si>
  <si>
    <t>安洁丽娜海骑士2</t>
  </si>
  <si>
    <t>安洁丽娜海骑士3</t>
  </si>
  <si>
    <t>安洁丽娜龙骑士1</t>
  </si>
  <si>
    <t>安洁丽娜龙骑士2</t>
  </si>
  <si>
    <t>安洁丽娜龙骑士3</t>
  </si>
  <si>
    <t>安洁丽娜剑士1</t>
  </si>
  <si>
    <t>安洁丽娜剑士2</t>
  </si>
  <si>
    <t>安洁丽娜剑士3</t>
  </si>
  <si>
    <t>安洁丽娜海骑统帅1</t>
  </si>
  <si>
    <t>安洁丽娜海骑统帅2</t>
  </si>
  <si>
    <t>安洁丽娜海骑统帅3</t>
  </si>
  <si>
    <t>安洁丽娜海骑统帅4</t>
  </si>
  <si>
    <t>安洁丽娜龙骑统帅1</t>
  </si>
  <si>
    <t>安洁丽娜龙骑统帅2</t>
  </si>
  <si>
    <t>安洁丽娜龙骑统帅3</t>
  </si>
  <si>
    <t>安洁丽娜龙骑统帅4</t>
  </si>
  <si>
    <t>兰芳特骑士1</t>
  </si>
  <si>
    <t>兰芳特骑士2</t>
  </si>
  <si>
    <t>兰芳特剑士1</t>
  </si>
  <si>
    <t>兰芳特剑士2</t>
  </si>
  <si>
    <t>兰芳特剑士3</t>
  </si>
  <si>
    <t>兰芳特骑士长1</t>
  </si>
  <si>
    <t>兰芳特骑士长2</t>
  </si>
  <si>
    <t>兰芳特骑士长3</t>
  </si>
  <si>
    <t>兰芳特龙骑士1</t>
  </si>
  <si>
    <t>兰芳特龙骑士2</t>
  </si>
  <si>
    <t>兰芳特龙骑士3</t>
  </si>
  <si>
    <t>兰芳特剑圣1</t>
  </si>
  <si>
    <t>兰芳特剑圣2</t>
  </si>
  <si>
    <t>兰芳特剑圣3</t>
  </si>
  <si>
    <t>兰芳特剑圣4</t>
  </si>
  <si>
    <t>兰芳特骑士统帅1</t>
  </si>
  <si>
    <t>兰芳特骑士统帅2</t>
  </si>
  <si>
    <t>兰芳特骑士统帅3</t>
  </si>
  <si>
    <t>兰芳特骑士统帅4</t>
  </si>
  <si>
    <t>妮丝蒂尔血妖1</t>
  </si>
  <si>
    <t>妮丝蒂尔血妖2</t>
  </si>
  <si>
    <t>妮丝蒂尔魔将1</t>
  </si>
  <si>
    <t>妮丝蒂尔魔将2</t>
  </si>
  <si>
    <t>妮丝蒂尔魔将3</t>
  </si>
  <si>
    <t>妮丝蒂尔血伶人1</t>
  </si>
  <si>
    <t>妮丝蒂尔血伶人2</t>
  </si>
  <si>
    <t>妮丝蒂尔血伶人3</t>
  </si>
  <si>
    <t>妮丝蒂尔死神1</t>
  </si>
  <si>
    <t>妮丝蒂尔死神2</t>
  </si>
  <si>
    <t>妮丝蒂尔死神3</t>
  </si>
  <si>
    <t>妮丝蒂尔魔神1</t>
  </si>
  <si>
    <t>妮丝蒂尔魔神2</t>
  </si>
  <si>
    <t>妮丝蒂尔魔神3</t>
  </si>
  <si>
    <t>妮丝蒂尔魔神4</t>
  </si>
  <si>
    <t>妮丝蒂尔血魔姬1</t>
  </si>
  <si>
    <t>妮丝蒂尔血魔姬2</t>
  </si>
  <si>
    <t>妮丝蒂尔血魔姬3</t>
  </si>
  <si>
    <t>妮丝蒂尔血魔姬4</t>
  </si>
  <si>
    <t>兰迪乌斯骑兵1</t>
  </si>
  <si>
    <t>兰迪乌斯骑兵2</t>
  </si>
  <si>
    <t>兰迪乌斯将军1</t>
  </si>
  <si>
    <t>兰迪乌斯将军2</t>
  </si>
  <si>
    <t>兰迪乌斯将军3</t>
  </si>
  <si>
    <t>兰迪乌斯骑士长1</t>
  </si>
  <si>
    <t>兰迪乌斯骑士长2</t>
  </si>
  <si>
    <t>兰迪乌斯骑士长3</t>
  </si>
  <si>
    <t>兰迪乌斯剑士1</t>
  </si>
  <si>
    <t>兰迪乌斯剑士2</t>
  </si>
  <si>
    <t>兰迪乌斯剑士3</t>
  </si>
  <si>
    <t>兰迪乌斯大元帅1</t>
  </si>
  <si>
    <t>兰迪乌斯大元帅2</t>
  </si>
  <si>
    <t>兰迪乌斯大元帅3</t>
  </si>
  <si>
    <t>兰迪乌斯大元帅4</t>
  </si>
  <si>
    <t>兰迪乌斯皇家骑士1</t>
  </si>
  <si>
    <t>兰迪乌斯皇家骑士2</t>
  </si>
  <si>
    <t>兰迪乌斯皇家骑士3</t>
  </si>
  <si>
    <t>兰迪乌斯皇家骑士4</t>
  </si>
  <si>
    <t>蕾伽尔修女1</t>
  </si>
  <si>
    <t>蕾伽尔修女2</t>
  </si>
  <si>
    <t>蕾伽尔魔法容器1</t>
  </si>
  <si>
    <t>蕾伽尔魔法容器2</t>
  </si>
  <si>
    <t>蕾伽尔魔法容器3</t>
  </si>
  <si>
    <t>蕾伽尔主教1</t>
  </si>
  <si>
    <t>蕾伽尔主教2</t>
  </si>
  <si>
    <t>蕾伽尔主教3</t>
  </si>
  <si>
    <t>蕾伽尔圣徒1</t>
  </si>
  <si>
    <t>蕾伽尔圣徒2</t>
  </si>
  <si>
    <t>蕾伽尔圣徒3</t>
  </si>
  <si>
    <t>蕾伽尔魔能核心1</t>
  </si>
  <si>
    <t>蕾伽尔魔能核心2</t>
  </si>
  <si>
    <t>蕾伽尔魔能核心3</t>
  </si>
  <si>
    <t>蕾伽尔魔能核心4</t>
  </si>
  <si>
    <t>蕾伽尔神使1</t>
  </si>
  <si>
    <t>蕾伽尔神使2</t>
  </si>
  <si>
    <t>蕾伽尔神使3</t>
  </si>
  <si>
    <t>蕾伽尔神使4</t>
  </si>
  <si>
    <t>威拉学者1</t>
  </si>
  <si>
    <t>威拉学者2</t>
  </si>
  <si>
    <t>威拉将军1</t>
  </si>
  <si>
    <t>威拉将军2</t>
  </si>
  <si>
    <t>威拉将军3</t>
  </si>
  <si>
    <t>威拉智士1</t>
  </si>
  <si>
    <t>威拉智士2</t>
  </si>
  <si>
    <t>威拉智士3</t>
  </si>
  <si>
    <t>威拉司祭1</t>
  </si>
  <si>
    <t>威拉司祭2</t>
  </si>
  <si>
    <t>威拉司祭3</t>
  </si>
  <si>
    <t>威拉军师1</t>
  </si>
  <si>
    <t>威拉军师2</t>
  </si>
  <si>
    <t>威拉军师3</t>
  </si>
  <si>
    <t>威拉军师4</t>
  </si>
  <si>
    <t>威拉先知1</t>
  </si>
  <si>
    <t>威拉先知2</t>
  </si>
  <si>
    <t>威拉先知3</t>
  </si>
  <si>
    <t>威拉先知4</t>
  </si>
  <si>
    <t>塞蕾娜士官1</t>
  </si>
  <si>
    <t>塞蕾娜士官2</t>
  </si>
  <si>
    <t>塞蕾娜盾剑士1</t>
  </si>
  <si>
    <t>塞蕾娜盾剑士2</t>
  </si>
  <si>
    <t>塞蕾娜盾剑士3</t>
  </si>
  <si>
    <t>塞蕾娜禁卫1</t>
  </si>
  <si>
    <t>塞蕾娜禁卫2</t>
  </si>
  <si>
    <t>塞蕾娜禁卫3</t>
  </si>
  <si>
    <t>塞蕾娜骑士长1</t>
  </si>
  <si>
    <t>塞蕾娜骑士长2</t>
  </si>
  <si>
    <t>塞蕾娜骑士长3</t>
  </si>
  <si>
    <t>塞蕾娜盾剑统帅1</t>
  </si>
  <si>
    <t>塞蕾娜盾剑统帅2</t>
  </si>
  <si>
    <t>塞蕾娜盾剑统帅3</t>
  </si>
  <si>
    <t>塞蕾娜盾剑统帅4</t>
  </si>
  <si>
    <t>塞蕾娜皇家卫士1</t>
  </si>
  <si>
    <t>塞蕾娜皇家卫士2</t>
  </si>
  <si>
    <t>塞蕾娜皇家卫士3</t>
  </si>
  <si>
    <t>塞蕾娜皇家卫士4</t>
  </si>
  <si>
    <t>基扎洛夫魔术师1</t>
  </si>
  <si>
    <t>基扎洛夫魔术师2</t>
  </si>
  <si>
    <t>基扎洛夫魔导士1</t>
  </si>
  <si>
    <t>基扎洛夫魔导士2</t>
  </si>
  <si>
    <t>基扎洛夫魔导士3</t>
  </si>
  <si>
    <t>基扎洛夫科学家1</t>
  </si>
  <si>
    <t>基扎洛夫科学家2</t>
  </si>
  <si>
    <t>基扎洛夫科学家3</t>
  </si>
  <si>
    <t>基扎洛夫大魔法师1</t>
  </si>
  <si>
    <t>基扎洛夫大魔法师2</t>
  </si>
  <si>
    <t>基扎洛夫大魔法师3</t>
  </si>
  <si>
    <t>基扎洛夫魔导元帅1</t>
  </si>
  <si>
    <t>基扎洛夫魔导元帅2</t>
  </si>
  <si>
    <t>基扎洛夫魔导元帅3</t>
  </si>
  <si>
    <t>基扎洛夫魔导元帅4</t>
  </si>
  <si>
    <t>基扎洛夫科学狂人1</t>
  </si>
  <si>
    <t>基扎洛夫科学狂人2</t>
  </si>
  <si>
    <t>基扎洛夫科学狂人3</t>
  </si>
  <si>
    <t>基扎洛夫科学狂人4</t>
  </si>
  <si>
    <t>西格玛射手1</t>
  </si>
  <si>
    <t>西格玛射手2</t>
  </si>
  <si>
    <t>西格玛剑斗士1</t>
  </si>
  <si>
    <t>西格玛剑斗士2</t>
  </si>
  <si>
    <t>西格玛剑斗士3</t>
  </si>
  <si>
    <t>西格玛狙击手1</t>
  </si>
  <si>
    <t>西格玛狙击手2</t>
  </si>
  <si>
    <t>西格玛狙击手3</t>
  </si>
  <si>
    <t>西格玛突击者1</t>
  </si>
  <si>
    <t>西格玛突击者2</t>
  </si>
  <si>
    <t>西格玛突击者3</t>
  </si>
  <si>
    <t>西格玛剑斗统帅1</t>
  </si>
  <si>
    <t>西格玛剑斗统帅2</t>
  </si>
  <si>
    <t>西格玛剑斗统帅3</t>
  </si>
  <si>
    <t>西格玛剑斗统帅4</t>
  </si>
  <si>
    <t>西格玛游侠1</t>
  </si>
  <si>
    <t>西格玛游侠2</t>
  </si>
  <si>
    <t>西格玛游侠3</t>
  </si>
  <si>
    <t>西格玛游侠4</t>
  </si>
  <si>
    <t>拉姆达魔术师1</t>
  </si>
  <si>
    <t>拉姆达魔术师2</t>
  </si>
  <si>
    <t>拉姆达大魔法师1</t>
  </si>
  <si>
    <t>拉姆达大魔法师2</t>
  </si>
  <si>
    <t>拉姆达大魔法师3</t>
  </si>
  <si>
    <t>拉姆达树语者1</t>
  </si>
  <si>
    <t>拉姆达树语者2</t>
  </si>
  <si>
    <t>拉姆达树语者3</t>
  </si>
  <si>
    <t>拉姆达圣徒1</t>
  </si>
  <si>
    <t>拉姆达圣徒2</t>
  </si>
  <si>
    <t>拉姆达圣徒3</t>
  </si>
  <si>
    <t>拉姆达巫师1</t>
  </si>
  <si>
    <t>拉姆达巫师2</t>
  </si>
  <si>
    <t>拉姆达巫师3</t>
  </si>
  <si>
    <t>拉姆达巫师4</t>
  </si>
  <si>
    <t>拉姆达木贤者1</t>
  </si>
  <si>
    <t>拉姆达木贤者2</t>
  </si>
  <si>
    <t>拉姆达木贤者3</t>
  </si>
  <si>
    <t>拉姆达木贤者4</t>
  </si>
  <si>
    <t>克拉蕾特鹰骑士1</t>
  </si>
  <si>
    <t>克拉蕾特鹰骑士2</t>
  </si>
  <si>
    <t>克拉蕾特龙骑士1</t>
  </si>
  <si>
    <t>克拉蕾特龙骑士2</t>
  </si>
  <si>
    <t>克拉蕾特龙骑士3</t>
  </si>
  <si>
    <t>克拉蕾特剑士1</t>
  </si>
  <si>
    <t>克拉蕾特剑士2</t>
  </si>
  <si>
    <t>克拉蕾特剑士3</t>
  </si>
  <si>
    <t>克拉蕾特骑士长1</t>
  </si>
  <si>
    <t>克拉蕾特骑士长2</t>
  </si>
  <si>
    <t>克拉蕾特骑士长3</t>
  </si>
  <si>
    <t>克拉蕾特龙骑统帅1</t>
  </si>
  <si>
    <t>克拉蕾特龙骑统帅2</t>
  </si>
  <si>
    <t>克拉蕾特龙骑统帅3</t>
  </si>
  <si>
    <t>克拉蕾特龙骑统帅4</t>
  </si>
  <si>
    <t>克拉蕾特剑姬1</t>
  </si>
  <si>
    <t>克拉蕾特剑姬2</t>
  </si>
  <si>
    <t>克拉蕾特剑姬3</t>
  </si>
  <si>
    <t>克拉蕾特剑姬4</t>
  </si>
  <si>
    <t>欧米伽暗杀者1</t>
  </si>
  <si>
    <t>欧米伽暗杀者2</t>
  </si>
  <si>
    <t>欧米伽狙击手1</t>
  </si>
  <si>
    <t>欧米伽狙击手2</t>
  </si>
  <si>
    <t>欧米伽狙击手3</t>
  </si>
  <si>
    <t>欧米伽突击者1</t>
  </si>
  <si>
    <t>欧米伽突击者2</t>
  </si>
  <si>
    <t>欧米伽突击者3</t>
  </si>
  <si>
    <t>欧米伽海骑士1</t>
  </si>
  <si>
    <t>欧米伽海骑士2</t>
  </si>
  <si>
    <t>欧米伽海骑士3</t>
  </si>
  <si>
    <t>欧米伽游侠1</t>
  </si>
  <si>
    <t>欧米伽游侠2</t>
  </si>
  <si>
    <t>欧米伽游侠3</t>
  </si>
  <si>
    <t>欧米伽游侠4</t>
  </si>
  <si>
    <t>欧米伽大统帅1</t>
  </si>
  <si>
    <t>欧米伽大统帅2</t>
  </si>
  <si>
    <t>欧米伽大统帅3</t>
  </si>
  <si>
    <t>欧米伽大统帅4</t>
  </si>
  <si>
    <t>艾丝蒂尔游击士1</t>
  </si>
  <si>
    <t>艾丝蒂尔游击士2</t>
  </si>
  <si>
    <t>艾丝蒂尔游禁卫1</t>
  </si>
  <si>
    <t>艾丝蒂尔游禁卫2</t>
  </si>
  <si>
    <t>艾丝蒂尔游禁卫3</t>
  </si>
  <si>
    <t>艾丝蒂尔游将军1</t>
  </si>
  <si>
    <t>艾丝蒂尔游将军2</t>
  </si>
  <si>
    <t>艾丝蒂尔游将军3</t>
  </si>
  <si>
    <t>艾丝蒂尔樱花无双1</t>
  </si>
  <si>
    <t>艾丝蒂尔樱花无双2</t>
  </si>
  <si>
    <t>艾丝蒂尔樱花无双3</t>
  </si>
  <si>
    <t>艾丝蒂尔樱花无双4</t>
  </si>
  <si>
    <t>艾丝蒂尔烈波无双1</t>
  </si>
  <si>
    <t>艾丝蒂尔烈波无双2</t>
  </si>
  <si>
    <t>艾丝蒂尔烈波无双3</t>
  </si>
  <si>
    <t>艾丝蒂尔烈波无双4</t>
  </si>
  <si>
    <t>约修亚暗杀者1</t>
  </si>
  <si>
    <t>约修亚暗杀者2</t>
  </si>
  <si>
    <t>约修亚执行者1</t>
  </si>
  <si>
    <t>约修亚执行者2</t>
  </si>
  <si>
    <t>约修亚执行者3</t>
  </si>
  <si>
    <t>约修亚忍者1</t>
  </si>
  <si>
    <t>约修亚忍者2</t>
  </si>
  <si>
    <t>约修亚忍者3</t>
  </si>
  <si>
    <t>约修亚漆黑之牙1</t>
  </si>
  <si>
    <t>约修亚漆黑之牙2</t>
  </si>
  <si>
    <t>约修亚漆黑之牙3</t>
  </si>
  <si>
    <t>约修亚漆黑之牙4</t>
  </si>
  <si>
    <t>约修亚影1</t>
  </si>
  <si>
    <t>约修亚影2</t>
  </si>
  <si>
    <t>约修亚影3</t>
  </si>
  <si>
    <t>约修亚影4</t>
  </si>
  <si>
    <t>玲魔术师1</t>
  </si>
  <si>
    <t>玲魔术师2</t>
  </si>
  <si>
    <t>玲大魔法师1</t>
  </si>
  <si>
    <t>玲大魔法师2</t>
  </si>
  <si>
    <t>玲大魔法师3</t>
  </si>
  <si>
    <t>玲茶会之主1</t>
  </si>
  <si>
    <t>玲茶会之主2</t>
  </si>
  <si>
    <t>玲茶会之主3</t>
  </si>
  <si>
    <t>玲巫师1</t>
  </si>
  <si>
    <t>玲巫师2</t>
  </si>
  <si>
    <t>玲巫师3</t>
  </si>
  <si>
    <t>玲巫师4</t>
  </si>
  <si>
    <t>玲歼灭天使1</t>
  </si>
  <si>
    <t>玲歼灭天使2</t>
  </si>
  <si>
    <t>玲歼灭天使3</t>
  </si>
  <si>
    <t>玲歼灭天使4</t>
  </si>
  <si>
    <t>莱恩哈特战士1</t>
  </si>
  <si>
    <t>莱恩哈特战士2</t>
  </si>
  <si>
    <t>莱恩哈特剑士1</t>
  </si>
  <si>
    <t>莱恩哈特剑士2</t>
  </si>
  <si>
    <t>莱恩哈特剑士3</t>
  </si>
  <si>
    <t>莱恩哈特少尉1</t>
  </si>
  <si>
    <t>莱恩哈特少尉2</t>
  </si>
  <si>
    <t>莱恩哈特少尉3</t>
  </si>
  <si>
    <t>莱恩哈特剑帝1</t>
  </si>
  <si>
    <t>莱恩哈特剑帝2</t>
  </si>
  <si>
    <t>莱恩哈特剑帝3</t>
  </si>
  <si>
    <t>莱恩哈特剑帝4</t>
  </si>
  <si>
    <t>莱恩哈特修罗1</t>
  </si>
  <si>
    <t>莱恩哈特修罗2</t>
  </si>
  <si>
    <t>莱恩哈特修罗3</t>
  </si>
  <si>
    <t>莱恩哈特修罗4</t>
  </si>
  <si>
    <t>奥利维尔射手1</t>
  </si>
  <si>
    <t>奥利维尔射手2</t>
  </si>
  <si>
    <t>奥利维尔帝国贵族1</t>
  </si>
  <si>
    <t>奥利维尔帝国贵族2</t>
  </si>
  <si>
    <t>奥利维尔帝国贵族3</t>
  </si>
  <si>
    <t>奥利维尔乐者1</t>
  </si>
  <si>
    <t>奥利维尔乐者2</t>
  </si>
  <si>
    <t>奥利维尔乐者3</t>
  </si>
  <si>
    <t>奥利维尔帝国皇子1</t>
  </si>
  <si>
    <t>奥利维尔帝国皇子2</t>
  </si>
  <si>
    <t>奥利维尔帝国皇子3</t>
  </si>
  <si>
    <t>奥利维尔帝国皇子4</t>
  </si>
  <si>
    <t>奥利维尔吟游诗人1</t>
  </si>
  <si>
    <t>奥利维尔吟游诗人2</t>
  </si>
  <si>
    <t>奥利维尔吟游诗人3</t>
  </si>
  <si>
    <t>奥利维尔吟游诗人4</t>
  </si>
  <si>
    <t>科洛丝战修女1</t>
  </si>
  <si>
    <t>科洛丝战修女2</t>
  </si>
  <si>
    <t>科洛丝圣女1</t>
  </si>
  <si>
    <t>科洛丝圣女2</t>
  </si>
  <si>
    <t>科洛丝圣女3</t>
  </si>
  <si>
    <t>科洛丝利贝尔公主1</t>
  </si>
  <si>
    <t>科洛丝利贝尔公主2</t>
  </si>
  <si>
    <t>科洛丝利贝尔公主3</t>
  </si>
  <si>
    <t>科洛丝女武神1</t>
  </si>
  <si>
    <t>科洛丝女武神2</t>
  </si>
  <si>
    <t>科洛丝女武神3</t>
  </si>
  <si>
    <t>科洛丝女武神4</t>
  </si>
  <si>
    <t>科洛丝利贝尔女王1</t>
  </si>
  <si>
    <t>科洛丝利贝尔女王2</t>
  </si>
  <si>
    <t>科洛丝利贝尔女王3</t>
  </si>
  <si>
    <t>科洛丝利贝尔女王4</t>
  </si>
  <si>
    <t>真宫寺樱战士1</t>
  </si>
  <si>
    <t>真宫寺樱战士2</t>
  </si>
  <si>
    <t>真宫寺樱光武1</t>
  </si>
  <si>
    <t>真宫寺樱光武2</t>
  </si>
  <si>
    <t>真宫寺樱光武3</t>
  </si>
  <si>
    <t>真宫寺樱破魔使1</t>
  </si>
  <si>
    <t>真宫寺樱破魔使2</t>
  </si>
  <si>
    <t>真宫寺樱破魔使3</t>
  </si>
  <si>
    <t>真宫寺樱光武·改1</t>
  </si>
  <si>
    <t>真宫寺樱光武·改2</t>
  </si>
  <si>
    <t>真宫寺樱光武·改3</t>
  </si>
  <si>
    <t>真宫寺樱光武·改4</t>
  </si>
  <si>
    <t>真宫寺樱破邪剑征1</t>
  </si>
  <si>
    <t>真宫寺樱破邪剑征2</t>
  </si>
  <si>
    <t>真宫寺樱破邪剑征3</t>
  </si>
  <si>
    <t>真宫寺樱破邪剑征4</t>
  </si>
  <si>
    <t>神崎堇士官1</t>
  </si>
  <si>
    <t>神崎堇士官2</t>
  </si>
  <si>
    <t>神崎堇光武1</t>
  </si>
  <si>
    <t>神崎堇光武2</t>
  </si>
  <si>
    <t>神崎堇光武3</t>
  </si>
  <si>
    <t>神崎堇蝴蝶之舞1</t>
  </si>
  <si>
    <t>神崎堇蝴蝶之舞2</t>
  </si>
  <si>
    <t>神崎堇蝴蝶之舞3</t>
  </si>
  <si>
    <t>神崎堇光武改1</t>
  </si>
  <si>
    <t>神崎堇光武改2</t>
  </si>
  <si>
    <t>神崎堇光武改3</t>
  </si>
  <si>
    <t>神崎堇光武改4</t>
  </si>
  <si>
    <t>神崎堇凤凰之舞1</t>
  </si>
  <si>
    <t>神崎堇凤凰之舞2</t>
  </si>
  <si>
    <t>神崎堇凤凰之舞3</t>
  </si>
  <si>
    <t>神崎堇凤凰之舞4</t>
  </si>
  <si>
    <t>爱丽丝修女1</t>
  </si>
  <si>
    <t>爱丽丝修女2</t>
  </si>
  <si>
    <t>爱丽丝千金小姐1</t>
  </si>
  <si>
    <t>爱丽丝千金小姐2</t>
  </si>
  <si>
    <t>爱丽丝千金小姐3</t>
  </si>
  <si>
    <t>爱丽丝光武1</t>
  </si>
  <si>
    <t>爱丽丝光武2</t>
  </si>
  <si>
    <t>爱丽丝光武3</t>
  </si>
  <si>
    <t>爱丽丝梦幻之舞1</t>
  </si>
  <si>
    <t>爱丽丝梦幻之舞2</t>
  </si>
  <si>
    <t>爱丽丝梦幻之舞3</t>
  </si>
  <si>
    <t>爱丽丝梦幻之舞4</t>
  </si>
  <si>
    <t>爱丽丝光武·改1</t>
  </si>
  <si>
    <t>爱丽丝光武·改2</t>
  </si>
  <si>
    <t>爱丽丝光武·改3</t>
  </si>
  <si>
    <t>爱丽丝光武·改4</t>
  </si>
  <si>
    <t>浦饭幽助不良少年1</t>
  </si>
  <si>
    <t>浦饭幽助不良少年2</t>
  </si>
  <si>
    <t>浦饭幽助灵能者1</t>
  </si>
  <si>
    <t>浦饭幽助灵能者2</t>
  </si>
  <si>
    <t>浦饭幽助灵能者3</t>
  </si>
  <si>
    <t>浦饭幽助混血魔裔1</t>
  </si>
  <si>
    <t>浦饭幽助混血魔裔2</t>
  </si>
  <si>
    <t>浦饭幽助混血魔裔3</t>
  </si>
  <si>
    <t>浦饭幽助灵界侦探1</t>
  </si>
  <si>
    <t>浦饭幽助灵界侦探2</t>
  </si>
  <si>
    <t>浦饭幽助灵界侦探3</t>
  </si>
  <si>
    <t>浦饭幽助灵界侦探4</t>
  </si>
  <si>
    <t>浦饭幽助魔界王选1</t>
  </si>
  <si>
    <t>浦饭幽助魔界王选2</t>
  </si>
  <si>
    <t>浦饭幽助魔界王选3</t>
  </si>
  <si>
    <t>浦饭幽助魔界王选4</t>
  </si>
  <si>
    <t>飞影魔界忍者1</t>
  </si>
  <si>
    <t>飞影魔界忍者2</t>
  </si>
  <si>
    <t>飞影冰河忌子1</t>
  </si>
  <si>
    <t>飞影冰河忌子2</t>
  </si>
  <si>
    <t>飞影冰河忌子3</t>
  </si>
  <si>
    <t>飞影魔界之焰1</t>
  </si>
  <si>
    <t>飞影魔界之焰2</t>
  </si>
  <si>
    <t>飞影魔界之焰3</t>
  </si>
  <si>
    <t>飞影邪眼师1</t>
  </si>
  <si>
    <t>飞影邪眼师2</t>
  </si>
  <si>
    <t>飞影邪眼师3</t>
  </si>
  <si>
    <t>飞影邪眼师4</t>
  </si>
  <si>
    <t>飞影邪王炎杀1</t>
  </si>
  <si>
    <t>飞影邪王炎杀2</t>
  </si>
  <si>
    <t>飞影邪王炎杀3</t>
  </si>
  <si>
    <t>飞影邪王炎杀4</t>
  </si>
  <si>
    <t>藏马魔界盗贼1</t>
  </si>
  <si>
    <t>藏马魔界盗贼2</t>
  </si>
  <si>
    <t>藏马妖狐转生1</t>
  </si>
  <si>
    <t>藏马妖狐转生2</t>
  </si>
  <si>
    <t>藏马妖狐转生3</t>
  </si>
  <si>
    <t>藏马蔷薇使者1</t>
  </si>
  <si>
    <t>藏马蔷薇使者2</t>
  </si>
  <si>
    <t>藏马蔷薇使者3</t>
  </si>
  <si>
    <t>藏马前世之力1</t>
  </si>
  <si>
    <t>藏马前世之力2</t>
  </si>
  <si>
    <t>藏马前世之力3</t>
  </si>
  <si>
    <t>藏马前世之力4</t>
  </si>
  <si>
    <t>藏马魔蔷薇之棘1</t>
  </si>
  <si>
    <t>藏马魔蔷薇之棘2</t>
  </si>
  <si>
    <t>藏马魔蔷薇之棘3</t>
  </si>
  <si>
    <t>藏马魔蔷薇之棘4</t>
  </si>
  <si>
    <t>户愚吕兄弟杀手兄弟1</t>
  </si>
  <si>
    <t>户愚吕兄弟杀手兄弟2</t>
  </si>
  <si>
    <t>户愚吕兄弟力·80%1</t>
  </si>
  <si>
    <t>户愚吕兄弟力·80%2</t>
  </si>
  <si>
    <t>户愚吕兄弟力·80%3</t>
  </si>
  <si>
    <t>户愚吕兄弟武态·盾1</t>
  </si>
  <si>
    <t>户愚吕兄弟武态·盾2</t>
  </si>
  <si>
    <t>户愚吕兄弟武态·盾3</t>
  </si>
  <si>
    <t>户愚吕兄弟力·100%1</t>
  </si>
  <si>
    <t>户愚吕兄弟力·100%2</t>
  </si>
  <si>
    <t>户愚吕兄弟力·100%3</t>
  </si>
  <si>
    <t>户愚吕兄弟力·100%4</t>
  </si>
  <si>
    <t>户愚吕兄弟武态·剑1</t>
  </si>
  <si>
    <t>户愚吕兄弟武态·剑2</t>
  </si>
  <si>
    <t>户愚吕兄弟武态·剑3</t>
  </si>
  <si>
    <t>户愚吕兄弟武态·剑4</t>
  </si>
  <si>
    <t>桑原和真不良少年1</t>
  </si>
  <si>
    <t>桑原和真不良少年2</t>
  </si>
  <si>
    <t>桑原和真灵剑使1</t>
  </si>
  <si>
    <t>桑原和真灵剑使2</t>
  </si>
  <si>
    <t>桑原和真灵剑使3</t>
  </si>
  <si>
    <t>桑原和真灵枪使1</t>
  </si>
  <si>
    <t>桑原和真灵枪使2</t>
  </si>
  <si>
    <t>桑原和真灵枪使3</t>
  </si>
  <si>
    <t>桑原和真灵剑斗将1</t>
  </si>
  <si>
    <t>桑原和真灵剑斗将2</t>
  </si>
  <si>
    <t>桑原和真灵剑斗将3</t>
  </si>
  <si>
    <t>桑原和真灵剑斗将4</t>
  </si>
  <si>
    <t>桑原和真灵枪斗士1</t>
  </si>
  <si>
    <t>桑原和真灵枪斗士2</t>
  </si>
  <si>
    <t>桑原和真灵枪斗士3</t>
  </si>
  <si>
    <t>桑原和真灵枪斗士4</t>
  </si>
  <si>
    <t>艾拉斯卓射手1</t>
  </si>
  <si>
    <t>艾拉斯卓射手2</t>
  </si>
  <si>
    <t>艾拉斯卓狼骑士1</t>
  </si>
  <si>
    <t>艾拉斯卓狼骑士2</t>
  </si>
  <si>
    <t>艾拉斯卓狼骑士3</t>
  </si>
  <si>
    <t>艾拉斯卓狙击手1</t>
  </si>
  <si>
    <t>艾拉斯卓狙击手2</t>
  </si>
  <si>
    <t>艾拉斯卓狙击手3</t>
  </si>
  <si>
    <t>艾拉斯卓狼骑统帅1</t>
  </si>
  <si>
    <t>艾拉斯卓狼骑统帅2</t>
  </si>
  <si>
    <t>艾拉斯卓狼骑统帅3</t>
  </si>
  <si>
    <t>艾拉斯卓狼骑统帅4</t>
  </si>
  <si>
    <t>艾拉斯卓游侠1</t>
  </si>
  <si>
    <t>艾拉斯卓游侠2</t>
  </si>
  <si>
    <t>艾拉斯卓游侠3</t>
  </si>
  <si>
    <t>艾拉斯卓游侠4</t>
  </si>
  <si>
    <t>尤利娅圣剑士1</t>
  </si>
  <si>
    <t>尤利娅圣剑士2</t>
  </si>
  <si>
    <t>尤利娅圣光之刃1</t>
  </si>
  <si>
    <t>尤利娅圣光之刃2</t>
  </si>
  <si>
    <t>尤利娅圣光之刃3</t>
  </si>
  <si>
    <t>尤利娅圣剑精灵1</t>
  </si>
  <si>
    <t>尤利娅圣剑精灵2</t>
  </si>
  <si>
    <t>尤利娅圣剑精灵3</t>
  </si>
  <si>
    <t>尤利娅女神之刃1</t>
  </si>
  <si>
    <t>尤利娅女神之刃2</t>
  </si>
  <si>
    <t>尤利娅女神之刃3</t>
  </si>
  <si>
    <t>尤利娅女神之刃4</t>
  </si>
  <si>
    <t>尤利娅圣剑公主1</t>
  </si>
  <si>
    <t>尤利娅圣剑公主2</t>
  </si>
  <si>
    <t>尤利娅圣剑公主3</t>
  </si>
  <si>
    <t>尤利娅圣剑公主4</t>
  </si>
  <si>
    <t>阿尔弗雷德战士1</t>
  </si>
  <si>
    <t>阿尔弗雷德战士2</t>
  </si>
  <si>
    <t>阿尔弗雷德剑士1</t>
  </si>
  <si>
    <t>阿尔弗雷德剑士2</t>
  </si>
  <si>
    <t>阿尔弗雷德剑士3</t>
  </si>
  <si>
    <t>阿尔弗雷德海骑士1</t>
  </si>
  <si>
    <t>阿尔弗雷德海骑士2</t>
  </si>
  <si>
    <t>阿尔弗雷德海骑士3</t>
  </si>
  <si>
    <t>阿尔弗雷德突击者1</t>
  </si>
  <si>
    <t>阿尔弗雷德突击者2</t>
  </si>
  <si>
    <t>阿尔弗雷德突击者3</t>
  </si>
  <si>
    <t>阿尔弗雷德剑士统帅1</t>
  </si>
  <si>
    <t>阿尔弗雷德剑士统帅2</t>
  </si>
  <si>
    <t>阿尔弗雷德剑士统帅3</t>
  </si>
  <si>
    <t>阿尔弗雷德剑士统帅4</t>
  </si>
  <si>
    <t>阿尔弗雷德海骑统帅1</t>
  </si>
  <si>
    <t>阿尔弗雷德海骑统帅2</t>
  </si>
  <si>
    <t>阿尔弗雷德海骑统帅3</t>
  </si>
  <si>
    <t>阿尔弗雷德海骑统帅4</t>
  </si>
  <si>
    <t>雷因法鲁斯异星浪人1</t>
  </si>
  <si>
    <t>雷因法鲁斯异星浪人2</t>
  </si>
  <si>
    <t>雷因法鲁斯剑士1</t>
  </si>
  <si>
    <t>雷因法鲁斯剑士2</t>
  </si>
  <si>
    <t>雷因法鲁斯剑士3</t>
  </si>
  <si>
    <t>雷因法鲁斯异星贵族1</t>
  </si>
  <si>
    <t>雷因法鲁斯异星贵族2</t>
  </si>
  <si>
    <t>雷因法鲁斯异星贵族3</t>
  </si>
  <si>
    <t>雷因法鲁斯狙击手1</t>
  </si>
  <si>
    <t>雷因法鲁斯狙击手2</t>
  </si>
  <si>
    <t>雷因法鲁斯狙击手3</t>
  </si>
  <si>
    <t>雷因法鲁斯剑圣1</t>
  </si>
  <si>
    <t>雷因法鲁斯剑圣2</t>
  </si>
  <si>
    <t>雷因法鲁斯剑圣3</t>
  </si>
  <si>
    <t>雷因法鲁斯剑圣4</t>
  </si>
  <si>
    <t>雷因法鲁斯异星王子1</t>
  </si>
  <si>
    <t>雷因法鲁斯异星王子2</t>
  </si>
  <si>
    <t>雷因法鲁斯异星王子3</t>
  </si>
  <si>
    <t>雷因法鲁斯异星王子4</t>
  </si>
  <si>
    <t>贝蒂战士1</t>
  </si>
  <si>
    <t>贝蒂战士2</t>
  </si>
  <si>
    <t>贝蒂盾剑士1</t>
  </si>
  <si>
    <t>贝蒂盾剑士2</t>
  </si>
  <si>
    <t>贝蒂盾剑士3</t>
  </si>
  <si>
    <t>贝蒂剑士1</t>
  </si>
  <si>
    <t>贝蒂剑士2</t>
  </si>
  <si>
    <t>贝蒂剑士3</t>
  </si>
  <si>
    <t>贝蒂骑士长1</t>
  </si>
  <si>
    <t>贝蒂骑士长2</t>
  </si>
  <si>
    <t>贝蒂骑士长3</t>
  </si>
  <si>
    <t>贝蒂皇后1</t>
  </si>
  <si>
    <t>贝蒂皇后2</t>
  </si>
  <si>
    <t>贝蒂皇后3</t>
  </si>
  <si>
    <t>贝蒂皇后4</t>
  </si>
  <si>
    <t>贝蒂剑士统帅1</t>
  </si>
  <si>
    <t>贝蒂剑士统帅2</t>
  </si>
  <si>
    <t>贝蒂剑士统帅3</t>
  </si>
  <si>
    <t>贝蒂剑士统帅4</t>
  </si>
  <si>
    <t>艾米莉亚圣枪使1</t>
  </si>
  <si>
    <t>艾米莉亚圣枪使2</t>
  </si>
  <si>
    <t>艾米莉亚圣枪卫士1</t>
  </si>
  <si>
    <t>艾米莉亚圣枪卫士2</t>
  </si>
  <si>
    <t>艾米莉亚圣枪卫士3</t>
  </si>
  <si>
    <t>艾米莉亚圣骑士1</t>
  </si>
  <si>
    <t>艾米莉亚圣骑士2</t>
  </si>
  <si>
    <t>艾米莉亚圣骑士3</t>
  </si>
  <si>
    <t>艾米莉亚突击者1</t>
  </si>
  <si>
    <t>艾米莉亚突击者2</t>
  </si>
  <si>
    <t>艾米莉亚突击者3</t>
  </si>
  <si>
    <t>艾米莉亚圣枪统帅1</t>
  </si>
  <si>
    <t>艾米莉亚圣枪统帅2</t>
  </si>
  <si>
    <t>艾米莉亚圣枪统帅3</t>
  </si>
  <si>
    <t>艾米莉亚圣枪统帅4</t>
  </si>
  <si>
    <t>艾米莉亚圣骑统帅1</t>
  </si>
  <si>
    <t>艾米莉亚圣骑统帅2</t>
  </si>
  <si>
    <t>艾米莉亚圣骑统帅3</t>
  </si>
  <si>
    <t>艾米莉亚圣骑统帅4</t>
  </si>
  <si>
    <t>巅峰杰西卡魔术师1</t>
  </si>
  <si>
    <t>巅峰杰西卡魔术师2</t>
  </si>
  <si>
    <t>巅峰杰西卡主教1</t>
  </si>
  <si>
    <t>巅峰杰西卡主教2</t>
  </si>
  <si>
    <t>巅峰杰西卡主教3</t>
  </si>
  <si>
    <t>巅峰杰西卡圣徒1</t>
  </si>
  <si>
    <t>巅峰杰西卡圣徒2</t>
  </si>
  <si>
    <t>巅峰杰西卡圣徒3</t>
  </si>
  <si>
    <t>巅峰杰西卡大魔法师1</t>
  </si>
  <si>
    <t>巅峰杰西卡大魔法师2</t>
  </si>
  <si>
    <t>巅峰杰西卡大魔法师3</t>
  </si>
  <si>
    <t>巅峰杰西卡圣者1</t>
  </si>
  <si>
    <t>巅峰杰西卡圣者2</t>
  </si>
  <si>
    <t>巅峰杰西卡圣者3</t>
  </si>
  <si>
    <t>巅峰杰西卡圣者4</t>
  </si>
  <si>
    <t>巅峰杰西卡巫师1</t>
  </si>
  <si>
    <t>巅峰杰西卡巫师2</t>
  </si>
  <si>
    <t>巅峰杰西卡巫师3</t>
  </si>
  <si>
    <t>巅峰杰西卡巫师4</t>
  </si>
  <si>
    <t>Description</t>
  </si>
  <si>
    <t>LevelupGoldCost</t>
  </si>
  <si>
    <t>所有步兵的生命+2，攻击+2</t>
  </si>
  <si>
    <t>所有步兵的生命+4，攻击+4</t>
  </si>
  <si>
    <t>所有步兵的生命+6，攻击+6</t>
  </si>
  <si>
    <t>所有步兵的生命+8，攻击+8</t>
  </si>
  <si>
    <t>所有步兵的生命+10，攻击+10</t>
  </si>
  <si>
    <t>所有步兵的防御+1，魔防+1</t>
  </si>
  <si>
    <t>所有步兵的防御+2，魔防+2</t>
  </si>
  <si>
    <t>所有步兵的防御+3，魔防+3</t>
  </si>
  <si>
    <t>所有步兵的防御+4，魔防+4</t>
  </si>
  <si>
    <t>所有步兵的防御+6，魔防+6</t>
  </si>
  <si>
    <t>所有步兵的生命+1%</t>
  </si>
  <si>
    <t>所有步兵的生命+2%</t>
  </si>
  <si>
    <t>所有步兵的生命+3%</t>
  </si>
  <si>
    <t>所有步兵的生命+4%</t>
  </si>
  <si>
    <t>所有步兵的生命+5%</t>
  </si>
  <si>
    <t>所有步兵的生命+6%</t>
  </si>
  <si>
    <t>所有步兵的生命+7%</t>
  </si>
  <si>
    <t>所有步兵的生命+8%</t>
  </si>
  <si>
    <t>所有步兵的生命+9%</t>
  </si>
  <si>
    <t>所有步兵的生命+10%</t>
  </si>
  <si>
    <t>所有步兵的防御提升1%，魔防提升1%。</t>
  </si>
  <si>
    <t>所有步兵的防御提升2%，魔防提升2%。</t>
  </si>
  <si>
    <t>所有步兵的防御提升3%，魔防提升3%。</t>
  </si>
  <si>
    <t>所有步兵的防御提升4%，魔防提升4%。</t>
  </si>
  <si>
    <t>所有步兵的防御提升5%，魔防提升5%。</t>
  </si>
  <si>
    <t>所有步兵的防御提升6%，魔防提升6%。</t>
  </si>
  <si>
    <t>所有步兵的防御提升7%，魔防提升7%。</t>
  </si>
  <si>
    <t>所有步兵的防御提升8%，魔防提升8%。</t>
  </si>
  <si>
    <t>所有步兵的防御提升9%，魔防提升9%。</t>
  </si>
  <si>
    <t>所有步兵的防御提升10%，魔防提升10%。</t>
  </si>
  <si>
    <t>所有步兵，对枪兵战斗时，攻防提升5%。</t>
  </si>
  <si>
    <t>所有步兵，对枪兵战斗时，攻防提升7%。</t>
  </si>
  <si>
    <t>所有步兵，对枪兵战斗时，攻防提升9%。</t>
  </si>
  <si>
    <t>所有步兵，对枪兵战斗时，攻防提升11%。</t>
  </si>
  <si>
    <t>所有步兵，对枪兵战斗时，攻防提升13%。</t>
  </si>
  <si>
    <t>所有步兵，对枪兵战斗时，攻防提升16%。</t>
  </si>
  <si>
    <t>所有步兵，对枪兵战斗时，攻防提升19%。</t>
  </si>
  <si>
    <t>所有步兵，对枪兵战斗时，攻防提升22%。</t>
  </si>
  <si>
    <t>所有步兵，对枪兵战斗时，攻防提升25%。</t>
  </si>
  <si>
    <t>所有步兵，对枪兵战斗时，攻防提升30%。</t>
  </si>
  <si>
    <t>全属性+1%主动进入战斗时，遭受伤害降低10%。</t>
  </si>
  <si>
    <t>全属性+2%主动进入战斗时，遭受伤害降低12%。</t>
  </si>
  <si>
    <t>全属性+3%主动进入战斗时，遭受伤害降低14%。</t>
  </si>
  <si>
    <t>全属性+4%主动进入战斗时，遭受伤害降低17%。</t>
  </si>
  <si>
    <t>全属性+5%主动进入战斗时，遭受伤害降低20%。</t>
  </si>
  <si>
    <t>全属性+2%主动进入战斗时，士兵攻击提升10%。被攻击进入战斗时，士兵防御提升10%。</t>
  </si>
  <si>
    <t>全属性+4%主动进入战斗时，士兵攻击提升12%。被攻击进入战斗时，士兵防御提升12%。</t>
  </si>
  <si>
    <t>全属性+6%主动进入战斗时，士兵攻击提升14%。被攻击进入战斗时，士兵防御提升14%。</t>
  </si>
  <si>
    <t>全属性+9%主动进入战斗时，士兵攻击提升16%。被攻击进入战斗时，士兵防御提升16%。</t>
  </si>
  <si>
    <t>全属性+12%主动进入战斗时，士兵攻击提升18%。被攻击进入战斗时，士兵防御提升18%。</t>
  </si>
  <si>
    <t>全属性+15%主动进入战斗时，士兵攻击提升20%。被攻击进入战斗时，士兵防御提升20%。</t>
  </si>
  <si>
    <t>全属性+18%主动进入战斗时，士兵攻击提升22%。被攻击进入战斗时，士兵防御提升22%。</t>
  </si>
  <si>
    <t>全属性+22%主动进入战斗时，士兵攻击提升24%。被攻击进入战斗时，士兵防御提升24%。</t>
  </si>
  <si>
    <t>全属性+26%主动进入战斗时，士兵攻击提升27%。被攻击进入战斗时，士兵防御提升27%。</t>
  </si>
  <si>
    <t>全属性+30%主动进入战斗时，士兵攻击提升30%。被攻击进入战斗时，士兵防御提升30%。</t>
  </si>
  <si>
    <t>全属性+2%攻击提升5%，遭受所有伤害降低5%。</t>
  </si>
  <si>
    <t>全属性+4%攻击提升6%，遭受所有伤害降低6%。</t>
  </si>
  <si>
    <t>全属性+6%攻击提升7%，遭受所有伤害降低7%。</t>
  </si>
  <si>
    <t>全属性+9%攻击提升8%，遭受所有伤害降低8%。</t>
  </si>
  <si>
    <t>全属性+12%攻击提升9%，遭受所有伤害降低9%。</t>
  </si>
  <si>
    <t>全属性+15%攻击提升10%，遭受所有伤害降低10%。</t>
  </si>
  <si>
    <t>全属性+18%攻击提升11%，遭受所有伤害降低11%。</t>
  </si>
  <si>
    <t>全属性+22%攻击提升12%，遭受所有伤害降低12%。</t>
  </si>
  <si>
    <t>全属性+26%攻击提升13%，遭受所有伤害降低13%。</t>
  </si>
  <si>
    <t>全属性+30%攻击提升15%，遭受所有伤害降低15%。</t>
  </si>
  <si>
    <t>所有步兵的攻击+1%</t>
  </si>
  <si>
    <t>所有步兵的攻击+2%</t>
  </si>
  <si>
    <t>所有步兵的攻击+3%</t>
  </si>
  <si>
    <t>所有步兵的攻击+4%</t>
  </si>
  <si>
    <t>所有步兵的攻击+5%</t>
  </si>
  <si>
    <t>所有步兵的攻击+6%</t>
  </si>
  <si>
    <t>所有步兵的攻击+7%</t>
  </si>
  <si>
    <t>所有步兵的攻击+8%</t>
  </si>
  <si>
    <t>所有步兵的攻击+9%</t>
  </si>
  <si>
    <t>所有步兵的攻击+10%</t>
  </si>
  <si>
    <t>所有步兵的生命+3</t>
  </si>
  <si>
    <t>所有步兵的生命+6</t>
  </si>
  <si>
    <t>所有步兵的生命+9</t>
  </si>
  <si>
    <t>所有步兵的生命+12</t>
  </si>
  <si>
    <t>所有步兵的生命+15</t>
  </si>
  <si>
    <t>所有步兵的生命+18</t>
  </si>
  <si>
    <t>所有步兵的生命+21</t>
  </si>
  <si>
    <t>所有步兵的生命+24</t>
  </si>
  <si>
    <t>所有步兵的生命+27</t>
  </si>
  <si>
    <t>所有步兵的生命+30</t>
  </si>
  <si>
    <t>所有步兵的生命+33</t>
  </si>
  <si>
    <t>所有步兵的生命+36</t>
  </si>
  <si>
    <t>所有步兵的生命+39</t>
  </si>
  <si>
    <t>所有步兵的生命+42</t>
  </si>
  <si>
    <t>所有步兵的生命+45</t>
  </si>
  <si>
    <t>所有步兵的防御+5，魔防+5</t>
  </si>
  <si>
    <t>所有步兵的防御+7，魔防+7</t>
  </si>
  <si>
    <t>所有步兵的防御+9，魔防+9</t>
  </si>
  <si>
    <t>所有步兵的防御+11，魔防+11</t>
  </si>
  <si>
    <t>所有步兵的防御+13，魔防+13</t>
  </si>
  <si>
    <t>所有步兵的防御+15，魔防+15</t>
  </si>
  <si>
    <t>所有步兵的防御+17，魔防+17</t>
  </si>
  <si>
    <t>所有步兵的防御+19，魔防+19</t>
  </si>
  <si>
    <t>所有步兵的防御+21，魔防+21</t>
  </si>
  <si>
    <t>所有步兵的防御+23，魔防+23</t>
  </si>
  <si>
    <t>所有步兵的防御+25，魔防+25</t>
  </si>
  <si>
    <t>所有步兵的防御+27，魔防+27</t>
  </si>
  <si>
    <t>全属性+1%士兵生命高于80%时，攻击提升10%。</t>
  </si>
  <si>
    <t>全属性+2%士兵生命高于80%时，攻击提升12%。</t>
  </si>
  <si>
    <t>全属性+3%士兵生命高于80%时，攻击提升14%。</t>
  </si>
  <si>
    <t>全属性+4%士兵生命高于80%时，攻击提升17%。</t>
  </si>
  <si>
    <t>全属性+5%士兵生命高于80%时，攻击提升20%。</t>
  </si>
  <si>
    <t>全属性+1%主动进入战斗时，攻击提升10%。</t>
  </si>
  <si>
    <t>全属性+2%主动进入战斗时，攻击提升12%。</t>
  </si>
  <si>
    <t>全属性+3%主动进入战斗时，攻击提升14%。</t>
  </si>
  <si>
    <t>全属性+4%主动进入战斗时，攻击提升17%。</t>
  </si>
  <si>
    <t>全属性+5%主动进入战斗时，攻击提升20%。</t>
  </si>
  <si>
    <t>全属性+1%主动进入战斗时，暴击率提升10%。</t>
  </si>
  <si>
    <t>全属性+2%主动进入战斗时，暴击率提升12%。</t>
  </si>
  <si>
    <t>全属性+3%主动进入战斗时，暴击率提升14%。</t>
  </si>
  <si>
    <t>全属性+4%主动进入战斗时，暴击率提升17%。</t>
  </si>
  <si>
    <t>全属性+5%主动进入战斗时，暴击率提升20%。</t>
  </si>
  <si>
    <t>全属性+2%进入战斗前，损失部队当前生命的10%，使得士兵攻击、防御、魔防提升15%。</t>
  </si>
  <si>
    <t>全属性+4%进入战斗前，损失部队当前生命的9%，使得士兵攻击、防御、魔防提升18%。</t>
  </si>
  <si>
    <t>全属性+6%进入战斗前，损失部队当前生命的9%，使得士兵攻击、防御、魔防提升21%。</t>
  </si>
  <si>
    <t>全属性+9%进入战斗前，损失部队当前生命的8%，使得士兵攻击、防御、魔防提升24%。</t>
  </si>
  <si>
    <t>全属性+12%进入战斗前，损失部队当前生命的8%，使得士兵攻击、防御、魔防提升27%。</t>
  </si>
  <si>
    <t>全属性+15%进入战斗前，损失部队当前生命的7%，使得士兵攻击、防御、魔防提升30%。</t>
  </si>
  <si>
    <t>全属性+18%进入战斗前，损失部队当前生命的7%，使得士兵攻击、防御、魔防提升33%。</t>
  </si>
  <si>
    <t>全属性+22%进入战斗前，损失部队当前生命的6%，使得士兵攻击、防御、魔防提升36%。</t>
  </si>
  <si>
    <t>全属性+26%进入战斗前，损失部队当前生命的6%，使得士兵攻击、防御、魔防提升40%。</t>
  </si>
  <si>
    <t>全属性+30%进入战斗前，损失部队当前生命的5%，使得士兵攻击、防御、魔防提升45%。</t>
  </si>
  <si>
    <t>全属性+2%士兵生命高于80%时，攻击提升15%。</t>
  </si>
  <si>
    <t>全属性+4%士兵生命高于80%时，攻击提升18%。</t>
  </si>
  <si>
    <t>全属性+6%士兵生命高于80%时，攻击提升21%。</t>
  </si>
  <si>
    <t>全属性+9%士兵生命高于80%时，攻击提升24%。</t>
  </si>
  <si>
    <t>全属性+12%士兵生命高于80%时，攻击提升27%。</t>
  </si>
  <si>
    <t>全属性+15%士兵生命高于80%时，攻击提升30%。</t>
  </si>
  <si>
    <t>全属性+18%士兵生命高于80%时，攻击提升33%。</t>
  </si>
  <si>
    <t>全属性+22%士兵生命高于80%时，攻击提升36%。</t>
  </si>
  <si>
    <t>全属性+26%士兵生命高于80%时，攻击提升40%。</t>
  </si>
  <si>
    <t>全属性+30%士兵生命高于80%时，攻击提升45%。</t>
  </si>
  <si>
    <t>全属性+2%暴击率提升10%，攻击提升5%。</t>
  </si>
  <si>
    <t>全属性+4%暴击率提升12%，攻击提升6%。</t>
  </si>
  <si>
    <t>全属性+6%暴击率提升14%，攻击提升7%。</t>
  </si>
  <si>
    <t>全属性+9%暴击率提升16%，攻击提升8%。</t>
  </si>
  <si>
    <t>全属性+12%暴击率提升18%，攻击提升9%。</t>
  </si>
  <si>
    <t>全属性+15%暴击率提升20%，攻击提升10%。</t>
  </si>
  <si>
    <t>全属性+18%暴击率提升22%，攻击提升11%。</t>
  </si>
  <si>
    <t>全属性+22%暴击率提升24%，攻击提升12%。</t>
  </si>
  <si>
    <t>全属性+26%暴击率提升26%，攻击提升13%。</t>
  </si>
  <si>
    <t>全属性+30%暴击率提升30%，攻击提升15%。</t>
  </si>
  <si>
    <t>所有步兵的攻击+3</t>
  </si>
  <si>
    <t>所有步兵的攻击+6</t>
  </si>
  <si>
    <t>所有步兵的攻击+9</t>
  </si>
  <si>
    <t>所有步兵的攻击+12</t>
  </si>
  <si>
    <t>所有步兵的攻击+15</t>
  </si>
  <si>
    <t>所有步兵的攻击+18</t>
  </si>
  <si>
    <t>所有步兵的攻击+21</t>
  </si>
  <si>
    <t>所有步兵的攻击+24</t>
  </si>
  <si>
    <t>所有步兵的攻击+27</t>
  </si>
  <si>
    <t>所有步兵的攻击+30</t>
  </si>
  <si>
    <t>所有步兵的攻击+33</t>
  </si>
  <si>
    <t>所有步兵的攻击+36</t>
  </si>
  <si>
    <t>所有步兵的攻击+39</t>
  </si>
  <si>
    <t>所有步兵的攻击+42</t>
  </si>
  <si>
    <t>所有步兵的攻击+45</t>
  </si>
  <si>
    <t>所有步兵的攻击+12%</t>
  </si>
  <si>
    <t>所有步兵的攻击+14%</t>
  </si>
  <si>
    <t>所有步兵的攻击+16%</t>
  </si>
  <si>
    <t>所有步兵的攻击+18%</t>
  </si>
  <si>
    <t>所有步兵的攻击+20%</t>
  </si>
  <si>
    <t>所有步兵的攻击+22%</t>
  </si>
  <si>
    <t>所有步兵的攻击+24%</t>
  </si>
  <si>
    <t>所有步兵的攻击+26%</t>
  </si>
  <si>
    <t>所有步兵的攻击+28%</t>
  </si>
  <si>
    <t>所有步兵的攻击+30%</t>
  </si>
  <si>
    <t>所有步兵的攻击+33%</t>
  </si>
  <si>
    <t>所有步兵的攻击+36%</t>
  </si>
  <si>
    <t>所有步兵的攻击+40%</t>
  </si>
  <si>
    <t>所有步兵的生命+12%</t>
  </si>
  <si>
    <t>所有步兵的生命+14%</t>
  </si>
  <si>
    <t>所有步兵的生命+16%</t>
  </si>
  <si>
    <t>所有步兵的生命+18%</t>
  </si>
  <si>
    <t>所有步兵的生命+20%</t>
  </si>
  <si>
    <t>所有步兵的生命+22%</t>
  </si>
  <si>
    <t>所有步兵的生命+24%</t>
  </si>
  <si>
    <t>所有步兵的生命+26%</t>
  </si>
  <si>
    <t>所有步兵的生命+28%</t>
  </si>
  <si>
    <t>所有步兵的生命+30%</t>
  </si>
  <si>
    <t>所有步兵的生命+33%</t>
  </si>
  <si>
    <t>所有步兵的生命+36%</t>
  </si>
  <si>
    <t>所有步兵的生命+40%</t>
  </si>
  <si>
    <t>所有步兵的防御+2%，魔防+2%</t>
  </si>
  <si>
    <t>所有步兵的防御+3%，魔防+3%</t>
  </si>
  <si>
    <t>所有步兵的防御+4%，魔防+4%</t>
  </si>
  <si>
    <t>所有步兵的防御+5%，魔防+5%</t>
  </si>
  <si>
    <t>所有步兵的防御+6%，魔防+6%</t>
  </si>
  <si>
    <t>所有步兵的防御+8%，魔防+8%</t>
  </si>
  <si>
    <t>所有步兵的防御+10%，魔防+10%</t>
  </si>
  <si>
    <t>所有步兵的防御+12%，魔防+12%</t>
  </si>
  <si>
    <t>所有步兵的防御+14%，魔防+14%</t>
  </si>
  <si>
    <t>所有步兵的防御+16%，魔防+16%</t>
  </si>
  <si>
    <t>所有步兵的防御+18%，魔防+18%</t>
  </si>
  <si>
    <t>所有步兵的防御+20%，魔防+20%</t>
  </si>
  <si>
    <t>所有步兵的防御+22%，魔防+22%</t>
  </si>
  <si>
    <t>所有步兵的防御+24%，魔防+24%</t>
  </si>
  <si>
    <t>所有步兵的防御+26%，魔防+26%</t>
  </si>
  <si>
    <t>所有步兵的防御+28%，魔防+28%</t>
  </si>
  <si>
    <t>所有步兵的防御+30%，魔防+30%</t>
  </si>
  <si>
    <t>所有步兵的防御+33%，魔防+33%</t>
  </si>
  <si>
    <t>所有步兵的防御+36%，魔防+36%</t>
  </si>
  <si>
    <t>所有步兵的防御+40%，魔防+40%</t>
  </si>
  <si>
    <t>所有步兵，在与生命值百分比等于和低于本部队的敌军交战时，攻防提升5%。</t>
  </si>
  <si>
    <t>所有步兵，在与生命值百分比等于和低于本部队的敌军交战时，攻防提升6%。</t>
  </si>
  <si>
    <t>所有步兵，在与生命值百分比等于和低于本部队的敌军交战时，攻防提升7%。</t>
  </si>
  <si>
    <t>所有步兵，在与生命值百分比等于和低于本部队的敌军交战时，攻防提升8%。</t>
  </si>
  <si>
    <t>所有步兵，在与生命值百分比等于和低于本部队的敌军交战时，攻防提升9%。</t>
  </si>
  <si>
    <t>所有步兵，在与生命值百分比等于和低于本部队的敌军交战时，攻防提升11%。</t>
  </si>
  <si>
    <t>所有步兵，在与生命值百分比等于和低于本部队的敌军交战时，攻防提升13%。</t>
  </si>
  <si>
    <t>所有步兵，在与生命值百分比等于和低于本部队的敌军交战时，攻防提升15%。</t>
  </si>
  <si>
    <t>所有步兵，在与生命值百分比等于和低于本部队的敌军交战时，攻防提升17%。</t>
  </si>
  <si>
    <t>所有步兵，在与生命值百分比等于和低于本部队的敌军交战时，攻防提升20%。</t>
  </si>
  <si>
    <t>所有步兵，当生命值百分比高于80%时，遭受伤害降低5%。</t>
  </si>
  <si>
    <t>所有步兵，当生命值百分比高于80%时，遭受伤害降低6%。</t>
  </si>
  <si>
    <t>所有步兵，当生命值百分比高于80%时，遭受伤害降低7%。</t>
  </si>
  <si>
    <t>所有步兵，当生命值百分比高于80%时，遭受伤害降低8%。</t>
  </si>
  <si>
    <t>所有步兵，当生命值百分比高于80%时，遭受伤害降低9%。</t>
  </si>
  <si>
    <t>所有步兵，当生命值百分比高于80%时，遭受伤害降低11%。</t>
  </si>
  <si>
    <t>所有步兵，当生命值百分比高于80%时，遭受伤害降低13%。</t>
  </si>
  <si>
    <t>所有步兵，当生命值百分比高于80%时，遭受伤害降低15%。</t>
  </si>
  <si>
    <t>所有步兵，当生命值百分比高于80%时，遭受伤害降低17%。</t>
  </si>
  <si>
    <t>所有步兵，当生命值百分比高于80%时，遭受伤害降低20%。</t>
  </si>
  <si>
    <t>全属性+2%攻击生命值低于本部队的敌军时，进入战斗后攻击与防御各提升10%。</t>
  </si>
  <si>
    <t>全属性+4%攻击生命值低于本部队的敌军时，进入战斗后攻击与防御各提升12%。</t>
  </si>
  <si>
    <t>全属性+6%攻击生命值低于本部队的敌军时，进入战斗后攻击与防御各提升14%。</t>
  </si>
  <si>
    <t>全属性+9%攻击生命值低于本部队的敌军时，进入战斗后攻击与防御各提升16%。</t>
  </si>
  <si>
    <t>全属性+12%攻击生命值低于本部队的敌军时，进入战斗后攻击与防御各提升18%。</t>
  </si>
  <si>
    <t>全属性+15%攻击生命值低于本部队的敌军时，进入战斗后攻击与防御各提升20%。</t>
  </si>
  <si>
    <t>全属性+18%攻击生命值低于本部队的敌军时，进入战斗后攻击与防御各提升22%。</t>
  </si>
  <si>
    <t>全属性+22%攻击生命值低于本部队的敌军时，进入战斗后攻击与防御各提升24%。</t>
  </si>
  <si>
    <t>全属性+26%攻击生命值低于本部队的敌军时，进入战斗后攻击与防御各提升27%。</t>
  </si>
  <si>
    <t>全属性+30%攻击生命值低于本部队的敌军时，进入战斗后攻击与防御各提升30%。</t>
  </si>
  <si>
    <t>全属性+2%士兵生命高于80%时，防御提升15%。</t>
  </si>
  <si>
    <t>全属性+4%士兵生命高于80%时，防御提升18%。</t>
  </si>
  <si>
    <t>全属性+6%士兵生命高于80%时，防御提升21%。</t>
  </si>
  <si>
    <t>全属性+9%士兵生命高于80%时，防御提升24%。</t>
  </si>
  <si>
    <t>全属性+12%士兵生命高于80%时，防御提升27%。</t>
  </si>
  <si>
    <t>全属性+15%士兵生命高于80%时，防御提升30%。</t>
  </si>
  <si>
    <t>全属性+18%士兵生命高于80%时，防御提升33%。</t>
  </si>
  <si>
    <t>全属性+22%士兵生命高于80%时，防御提升36%。</t>
  </si>
  <si>
    <t>全属性+26%士兵生命高于80%时，防御提升40%。</t>
  </si>
  <si>
    <t>全属性+30%士兵生命高于80%时，防御提升45%。</t>
  </si>
  <si>
    <t>全属性+2%主动进入战斗时，战后造成对方部队生命上限5%伤害，士兵生命值恢复10%。</t>
  </si>
  <si>
    <t>全属性+4%主动进入战斗时，战后造成对方部队生命上限6%伤害，士兵生命值恢复12%。</t>
  </si>
  <si>
    <t>全属性+6%主动进入战斗时，战后造成对方部队生命上限7%伤害，士兵生命值恢复14%。</t>
  </si>
  <si>
    <t>全属性+9%主动进入战斗时，战后造成对方部队生命上限8%伤害，士兵生命值恢复16%。</t>
  </si>
  <si>
    <t>全属性+12%主动进入战斗时，战后造成对方部队生命上限9%伤害，士兵生命值恢复18%。</t>
  </si>
  <si>
    <t>全属性+15%主动进入战斗时，战后造成对方部队生命上限10%伤害，士兵生命值恢复20%。</t>
  </si>
  <si>
    <t>全属性+18%主动进入战斗时，战后造成对方部队生命上限11%伤害，士兵生命值恢复22%。</t>
  </si>
  <si>
    <t>全属性+22%主动进入战斗时，战后造成对方部队生命上限12%伤害，士兵生命值恢复24%。</t>
  </si>
  <si>
    <t>全属性+26%主动进入战斗时，战后造成对方部队生命上限13%伤害，士兵生命值恢复26%。</t>
  </si>
  <si>
    <t>全属性+30%主动进入战斗时，战后造成对方部队生命上限15%伤害，士兵生命值恢复30%。</t>
  </si>
  <si>
    <t>所有枪兵的生命+2，攻击+2</t>
  </si>
  <si>
    <t>所有枪兵的生命+4，攻击+4</t>
  </si>
  <si>
    <t>所有枪兵的生命+6，攻击+6</t>
  </si>
  <si>
    <t>所有枪兵的生命+8，攻击+8</t>
  </si>
  <si>
    <t>所有枪兵的生命+10，攻击+10</t>
  </si>
  <si>
    <t>所有枪兵的防御+1，魔防+1</t>
  </si>
  <si>
    <t>所有枪兵的防御+2，魔防+2</t>
  </si>
  <si>
    <t>所有枪兵的防御+3，魔防+3</t>
  </si>
  <si>
    <t>所有枪兵的防御+4，魔防+4</t>
  </si>
  <si>
    <t>所有枪兵的防御+6，魔防+6</t>
  </si>
  <si>
    <t>所有枪兵的生命+1%</t>
  </si>
  <si>
    <t>所有枪兵的生命+2%</t>
  </si>
  <si>
    <t>所有枪兵的生命+3%</t>
  </si>
  <si>
    <t>所有枪兵的生命+4%</t>
  </si>
  <si>
    <t>所有枪兵的生命+5%</t>
  </si>
  <si>
    <t>所有枪兵的生命+6%</t>
  </si>
  <si>
    <t>所有枪兵的生命+7%</t>
  </si>
  <si>
    <t>所有枪兵的生命+8%</t>
  </si>
  <si>
    <t>所有枪兵的生命+9%</t>
  </si>
  <si>
    <t>所有枪兵的生命+10%</t>
  </si>
  <si>
    <t>所有枪兵的防御提升1%，魔防提升1%。</t>
  </si>
  <si>
    <t>所有枪兵的防御提升2%，魔防提升2%。</t>
  </si>
  <si>
    <t>所有枪兵的防御提升3%，魔防提升3%。</t>
  </si>
  <si>
    <t>所有枪兵的防御提升4%，魔防提升4%。</t>
  </si>
  <si>
    <t>所有枪兵的防御提升5%，魔防提升5%。</t>
  </si>
  <si>
    <t>所有枪兵的防御提升6%，魔防提升6%。</t>
  </si>
  <si>
    <t>所有枪兵的防御提升7%，魔防提升7%。</t>
  </si>
  <si>
    <t>所有枪兵的防御提升8%，魔防提升8%。</t>
  </si>
  <si>
    <t>所有枪兵的防御提升9%，魔防提升9%。</t>
  </si>
  <si>
    <t>所有枪兵的防御提升10%，魔防提升10%。</t>
  </si>
  <si>
    <t>所有枪兵，对骑兵战斗时，攻防提升5%。</t>
  </si>
  <si>
    <t>所有枪兵，对骑兵战斗时，攻防提升7%。</t>
  </si>
  <si>
    <t>所有枪兵，对骑兵战斗时，攻防提升9%。</t>
  </si>
  <si>
    <t>所有枪兵，对骑兵战斗时，攻防提升11%。</t>
  </si>
  <si>
    <t>所有枪兵，对骑兵战斗时，攻防提升13%。</t>
  </si>
  <si>
    <t>所有枪兵，对骑兵战斗时，攻防提升16%。</t>
  </si>
  <si>
    <t>所有枪兵，对骑兵战斗时，攻防提升19%。</t>
  </si>
  <si>
    <t>所有枪兵，对骑兵战斗时，攻防提升22%。</t>
  </si>
  <si>
    <t>所有枪兵，对骑兵战斗时，攻防提升25%。</t>
  </si>
  <si>
    <t>所有枪兵，对骑兵战斗时，攻防提升30%。</t>
  </si>
  <si>
    <t>全属性+1%被攻击进入战斗时，造成伤害提升10%。</t>
  </si>
  <si>
    <t>全属性+2%被攻击进入战斗时，造成伤害提升12%。</t>
  </si>
  <si>
    <t>全属性+3%被攻击进入战斗时，造成伤害提升14%。</t>
  </si>
  <si>
    <t>全属性+4%被攻击进入战斗时，造成伤害提升17%。</t>
  </si>
  <si>
    <t>全属性+5%被攻击进入战斗时，造成伤害提升20%。</t>
  </si>
  <si>
    <t>全属性+2%遭受物理伤害降低10%。</t>
  </si>
  <si>
    <t>全属性+4%遭受物理伤害降低12%。</t>
  </si>
  <si>
    <t>全属性+6%遭受物理伤害降低14%。</t>
  </si>
  <si>
    <t>全属性+9%遭受物理伤害降低16%。</t>
  </si>
  <si>
    <t>全属性+12%遭受物理伤害降低18%。</t>
  </si>
  <si>
    <t>全属性+15%遭受物理伤害降低20%。</t>
  </si>
  <si>
    <t>全属性+18%遭受物理伤害降低22%。</t>
  </si>
  <si>
    <t>全属性+22%遭受物理伤害降低24%。</t>
  </si>
  <si>
    <t>全属性+26%遭受物理伤害降低27%。</t>
  </si>
  <si>
    <t>全属性+30%遭受物理伤害降低30%。</t>
  </si>
  <si>
    <t>全属性+2%被攻击进入战斗时，攻击和防御提升10%。</t>
  </si>
  <si>
    <t>全属性+4%被攻击进入战斗时，攻击和防御提升12%。</t>
  </si>
  <si>
    <t>全属性+6%被攻击进入战斗时，攻击和防御提升14%。</t>
  </si>
  <si>
    <t>全属性+9%被攻击进入战斗时，攻击和防御提升16%。</t>
  </si>
  <si>
    <t>全属性+12%被攻击进入战斗时，攻击和防御提升18%。</t>
  </si>
  <si>
    <t>全属性+15%被攻击进入战斗时，攻击和防御提升20%。</t>
  </si>
  <si>
    <t>全属性+18%被攻击进入战斗时，攻击和防御提升22%。</t>
  </si>
  <si>
    <t>全属性+22%被攻击进入战斗时，攻击和防御提升24%。</t>
  </si>
  <si>
    <t>全属性+26%被攻击进入战斗时，攻击和防御提升27%。</t>
  </si>
  <si>
    <t>全属性+30%被攻击进入战斗时，攻击和防御提升30%。</t>
  </si>
  <si>
    <t>所有枪兵的攻击+1%</t>
  </si>
  <si>
    <t>所有枪兵的攻击+2%</t>
  </si>
  <si>
    <t>所有枪兵的攻击+3%</t>
  </si>
  <si>
    <t>所有枪兵的攻击+4%</t>
  </si>
  <si>
    <t>所有枪兵的攻击+5%</t>
  </si>
  <si>
    <t>所有枪兵的攻击+6%</t>
  </si>
  <si>
    <t>所有枪兵的攻击+7%</t>
  </si>
  <si>
    <t>所有枪兵的攻击+8%</t>
  </si>
  <si>
    <t>所有枪兵的攻击+9%</t>
  </si>
  <si>
    <t>所有枪兵的攻击+10%</t>
  </si>
  <si>
    <t>所有枪兵的生命+3</t>
  </si>
  <si>
    <t>所有枪兵的生命+6</t>
  </si>
  <si>
    <t>所有枪兵的生命+9</t>
  </si>
  <si>
    <t>所有枪兵的生命+12</t>
  </si>
  <si>
    <t>所有枪兵的生命+15</t>
  </si>
  <si>
    <t>所有枪兵的生命+18</t>
  </si>
  <si>
    <t>所有枪兵的生命+21</t>
  </si>
  <si>
    <t>所有枪兵的生命+24</t>
  </si>
  <si>
    <t>所有枪兵的生命+27</t>
  </si>
  <si>
    <t>所有枪兵的生命+30</t>
  </si>
  <si>
    <t>所有枪兵的生命+33</t>
  </si>
  <si>
    <t>所有枪兵的生命+36</t>
  </si>
  <si>
    <t>所有枪兵的生命+39</t>
  </si>
  <si>
    <t>所有枪兵的生命+42</t>
  </si>
  <si>
    <t>所有枪兵的生命+45</t>
  </si>
  <si>
    <t>所有枪兵的防御+5，魔防+5</t>
  </si>
  <si>
    <t>所有枪兵的防御+7，魔防+7</t>
  </si>
  <si>
    <t>所有枪兵的防御+9，魔防+9</t>
  </si>
  <si>
    <t>所有枪兵的防御+11，魔防+11</t>
  </si>
  <si>
    <t>所有枪兵的防御+13，魔防+13</t>
  </si>
  <si>
    <t>所有枪兵的防御+15，魔防+15</t>
  </si>
  <si>
    <t>所有枪兵的防御+17，魔防+17</t>
  </si>
  <si>
    <t>所有枪兵的防御+19，魔防+19</t>
  </si>
  <si>
    <t>所有枪兵的防御+21，魔防+21</t>
  </si>
  <si>
    <t>所有枪兵的防御+23，魔防+23</t>
  </si>
  <si>
    <t>所有枪兵的防御+25，魔防+25</t>
  </si>
  <si>
    <t>所有枪兵的防御+27，魔防+27</t>
  </si>
  <si>
    <t>全属性+1%士兵生命低于70%时，防御提升10%。</t>
  </si>
  <si>
    <t>全属性+2%士兵生命低于70%时，防御提升12%。</t>
  </si>
  <si>
    <t>全属性+3%士兵生命低于70%时，防御提升14%。</t>
  </si>
  <si>
    <t>全属性+4%士兵生命低于70%时，防御提升17%。</t>
  </si>
  <si>
    <t>全属性+5%士兵生命低于70%时，防御提升20%。</t>
  </si>
  <si>
    <t>全属性+2%主动进入战斗时，攻击提升10%，30%概率使敌军防御降低20%，持续1回合。</t>
  </si>
  <si>
    <t>全属性+4%主动进入战斗时，攻击提升12%，35%概率使敌军防御降低20%，持续1回合。</t>
  </si>
  <si>
    <t>全属性+6%主动进入战斗时，攻击提升14%，40%概率使敌军防御降低20%，持续1回合。</t>
  </si>
  <si>
    <t>全属性+9%主动进入战斗时，攻击提升16%，45%概率使敌军防御降低20%，持续1回合。</t>
  </si>
  <si>
    <t>全属性+12%主动进入战斗时，攻击提升18%，50%概率使敌军防御降低20%，持续1回合。</t>
  </si>
  <si>
    <t>全属性+15%主动进入战斗时，攻击提升20%，55%概率使敌军防御降低20%，持续1回合。</t>
  </si>
  <si>
    <t>全属性+18%主动进入战斗时，攻击提升22%，60%概率使敌军防御降低20%，持续1回合。</t>
  </si>
  <si>
    <t>全属性+22%主动进入战斗时，攻击提升24%，65%概率使敌军防御降低20%，持续1回合。</t>
  </si>
  <si>
    <t>全属性+26%主动进入战斗时，攻击提升27%，70%概率使敌军防御降低20%，持续1回合。</t>
  </si>
  <si>
    <t>全属性+30%主动进入战斗时，攻击提升30%，75%概率使敌军防御降低20%，持续1回合。</t>
  </si>
  <si>
    <t>全属性+2%士兵生命低于70%时，遭受所有伤害降低10%。</t>
  </si>
  <si>
    <t>全属性+4%士兵生命低于70%时，遭受所有伤害降低12%。</t>
  </si>
  <si>
    <t>全属性+6%士兵生命低于70%时，遭受所有伤害降低14%。</t>
  </si>
  <si>
    <t>全属性+9%士兵生命低于70%时，遭受所有伤害降低16%。</t>
  </si>
  <si>
    <t>全属性+12%士兵生命低于70%时，遭受所有伤害降低18%。</t>
  </si>
  <si>
    <t>全属性+15%士兵生命低于70%时，遭受所有伤害降低20%。</t>
  </si>
  <si>
    <t>全属性+18%士兵生命低于70%时，遭受所有伤害降低22%。</t>
  </si>
  <si>
    <t>全属性+22%士兵生命低于70%时，遭受所有伤害降低24%。</t>
  </si>
  <si>
    <t>全属性+26%士兵生命低于70%时，遭受所有伤害降低27%。</t>
  </si>
  <si>
    <t>全属性+30%士兵生命低于70%时，遭受所有伤害降低30%。</t>
  </si>
  <si>
    <t>全属性+2%行动结束时对2格内1个敌军施加「灼烧」行动结束损失10%的生命。</t>
  </si>
  <si>
    <t>全属性+4%行动结束时对2格内1个敌军施加「灼烧」行动结束损失12%的生命。</t>
  </si>
  <si>
    <t>全属性+6%行动结束时对2格内1个敌军施加「灼烧」行动结束损失14%的生命。</t>
  </si>
  <si>
    <t>全属性+9%行动结束时对2格内1个敌军施加「灼烧」行动结束损失16%的生命。</t>
  </si>
  <si>
    <t>全属性+12%行动结束时对2格内1个敌军施加「灼烧」行动结束损失18%的生命。</t>
  </si>
  <si>
    <t>全属性+15%行动结束时对2格内1个敌军施加「灼烧」行动结束损失20%的生命。</t>
  </si>
  <si>
    <t>全属性+18%行动结束时对2格内1个敌军施加「灼烧」行动结束损失22%的生命。</t>
  </si>
  <si>
    <t>全属性+22%行动结束时对2格内1个敌军施加「灼烧」行动结束损失24%的生命。</t>
  </si>
  <si>
    <t>全属性+26%行动结束时对2格内1个敌军施加「灼烧」行动结束损失27%的生命。</t>
  </si>
  <si>
    <t>全属性+30%行动结束时对2格内1个敌军施加「灼烧」行动结束损失30%的生命。</t>
  </si>
  <si>
    <t>所有枪兵的攻击+3</t>
  </si>
  <si>
    <t>所有枪兵的攻击+6</t>
  </si>
  <si>
    <t>所有枪兵的攻击+9</t>
  </si>
  <si>
    <t>所有枪兵的攻击+12</t>
  </si>
  <si>
    <t>所有枪兵的攻击+15</t>
  </si>
  <si>
    <t>所有枪兵的攻击+18</t>
  </si>
  <si>
    <t>所有枪兵的攻击+21</t>
  </si>
  <si>
    <t>所有枪兵的攻击+24</t>
  </si>
  <si>
    <t>所有枪兵的攻击+27</t>
  </si>
  <si>
    <t>所有枪兵的攻击+30</t>
  </si>
  <si>
    <t>所有枪兵的攻击+33</t>
  </si>
  <si>
    <t>所有枪兵的攻击+36</t>
  </si>
  <si>
    <t>所有枪兵的攻击+39</t>
  </si>
  <si>
    <t>所有枪兵的攻击+42</t>
  </si>
  <si>
    <t>所有枪兵的攻击+45</t>
  </si>
  <si>
    <t>所有枪兵的攻击+12%</t>
  </si>
  <si>
    <t>所有枪兵的攻击+14%</t>
  </si>
  <si>
    <t>所有枪兵的攻击+16%</t>
  </si>
  <si>
    <t>所有枪兵的攻击+18%</t>
  </si>
  <si>
    <t>所有枪兵的攻击+20%</t>
  </si>
  <si>
    <t>所有枪兵的攻击+22%</t>
  </si>
  <si>
    <t>所有枪兵的攻击+24%</t>
  </si>
  <si>
    <t>所有枪兵的攻击+26%</t>
  </si>
  <si>
    <t>所有枪兵的攻击+28%</t>
  </si>
  <si>
    <t>所有枪兵的攻击+30%</t>
  </si>
  <si>
    <t>所有枪兵的攻击+33%</t>
  </si>
  <si>
    <t>所有枪兵的攻击+36%</t>
  </si>
  <si>
    <t>所有枪兵的攻击+40%</t>
  </si>
  <si>
    <t>所有枪兵的生命+12%</t>
  </si>
  <si>
    <t>所有枪兵的生命+14%</t>
  </si>
  <si>
    <t>所有枪兵的生命+16%</t>
  </si>
  <si>
    <t>所有枪兵的生命+18%</t>
  </si>
  <si>
    <t>所有枪兵的生命+20%</t>
  </si>
  <si>
    <t>所有枪兵的生命+22%</t>
  </si>
  <si>
    <t>所有枪兵的生命+24%</t>
  </si>
  <si>
    <t>所有枪兵的生命+26%</t>
  </si>
  <si>
    <t>所有枪兵的生命+28%</t>
  </si>
  <si>
    <t>所有枪兵的生命+30%</t>
  </si>
  <si>
    <t>所有枪兵的生命+33%</t>
  </si>
  <si>
    <t>所有枪兵的生命+36%</t>
  </si>
  <si>
    <t>所有枪兵的生命+40%</t>
  </si>
  <si>
    <t>所有枪兵的防御+2%，魔防+2%</t>
  </si>
  <si>
    <t>所有枪兵的防御+3%，魔防+3%</t>
  </si>
  <si>
    <t>所有枪兵的防御+4%，魔防+4%</t>
  </si>
  <si>
    <t>所有枪兵的防御+5%，魔防+5%</t>
  </si>
  <si>
    <t>所有枪兵的防御+6%，魔防+6%</t>
  </si>
  <si>
    <t>所有枪兵的防御+8%，魔防+8%</t>
  </si>
  <si>
    <t>所有枪兵的防御+10%，魔防+10%</t>
  </si>
  <si>
    <t>所有枪兵的防御+12%，魔防+12%</t>
  </si>
  <si>
    <t>所有枪兵的防御+14%，魔防+14%</t>
  </si>
  <si>
    <t>所有枪兵的防御+16%，魔防+16%</t>
  </si>
  <si>
    <t>所有枪兵的防御+18%，魔防+18%</t>
  </si>
  <si>
    <t>所有枪兵的防御+20%，魔防+20%</t>
  </si>
  <si>
    <t>所有枪兵的防御+22%，魔防+22%</t>
  </si>
  <si>
    <t>所有枪兵的防御+24%，魔防+24%</t>
  </si>
  <si>
    <t>所有枪兵的防御+26%，魔防+26%</t>
  </si>
  <si>
    <t>所有枪兵的防御+28%，魔防+28%</t>
  </si>
  <si>
    <t>所有枪兵的防御+30%，魔防+30%</t>
  </si>
  <si>
    <t>所有枪兵的防御+33%，魔防+33%</t>
  </si>
  <si>
    <t>所有枪兵的防御+36%，魔防+36%</t>
  </si>
  <si>
    <t>所有枪兵的防御+40%，魔防+40%</t>
  </si>
  <si>
    <t>所有枪兵被攻击时，攻击提升5%。</t>
  </si>
  <si>
    <t>所有枪兵被攻击时，攻击提升7%。</t>
  </si>
  <si>
    <t>所有枪兵被攻击时，攻击提升9%。</t>
  </si>
  <si>
    <t>所有枪兵被攻击时，攻击提升11%。</t>
  </si>
  <si>
    <t>所有枪兵被攻击时，攻击提升13%。</t>
  </si>
  <si>
    <t>所有枪兵被攻击时，攻击提升16%。</t>
  </si>
  <si>
    <t>所有枪兵被攻击时，攻击提升19%。</t>
  </si>
  <si>
    <t>所有枪兵被攻击时，攻击提升22%。</t>
  </si>
  <si>
    <t>所有枪兵被攻击时，攻击提升25%。</t>
  </si>
  <si>
    <t>所有枪兵被攻击时，攻击提升30%。</t>
  </si>
  <si>
    <t>所有枪兵，当生命值低于70%时，遭受伤害降低5%。</t>
  </si>
  <si>
    <t>所有枪兵，当生命值低于70%时，遭受伤害降低6%。</t>
  </si>
  <si>
    <t>所有枪兵，当生命值低于70%时，遭受伤害降低7%。</t>
  </si>
  <si>
    <t>所有枪兵，当生命值低于70%时，遭受伤害降低8%。</t>
  </si>
  <si>
    <t>所有枪兵，当生命值低于70%时，遭受伤害降低9%。</t>
  </si>
  <si>
    <t>所有枪兵，当生命值低于70%时，遭受伤害降低11%。</t>
  </si>
  <si>
    <t>所有枪兵，当生命值低于70%时，遭受伤害降低13%。</t>
  </si>
  <si>
    <t>所有枪兵，当生命值低于70%时，遭受伤害降低15%。</t>
  </si>
  <si>
    <t>所有枪兵，当生命值低于70%时，遭受伤害降低17%。</t>
  </si>
  <si>
    <t>所有枪兵，当生命值低于70%时，遭受伤害降低20%。</t>
  </si>
  <si>
    <t>全属性+2%士兵生命低于70%时，攻击提升15%。</t>
  </si>
  <si>
    <t>全属性+4%士兵生命低于70%时，攻击提升18%。</t>
  </si>
  <si>
    <t>全属性+6%士兵生命低于70%时，攻击提升21%。</t>
  </si>
  <si>
    <t>全属性+9%士兵生命低于70%时，攻击提升24%。</t>
  </si>
  <si>
    <t>全属性+12%士兵生命低于70%时，攻击提升27%。</t>
  </si>
  <si>
    <t>全属性+15%士兵生命低于70%时，攻击提升30%。</t>
  </si>
  <si>
    <t>全属性+18%士兵生命低于70%时，攻击提升33%。</t>
  </si>
  <si>
    <t>全属性+22%士兵生命低于70%时，攻击提升36%。</t>
  </si>
  <si>
    <t>全属性+26%士兵生命低于70%时，攻击提升40%。</t>
  </si>
  <si>
    <t>全属性+30%士兵生命低于70%时，攻击提升45%。</t>
  </si>
  <si>
    <t>全属性+2%士兵生命高于10%时，被攻击进入战斗时，战后30%概率触发英雄的「倒刺」伤害。</t>
  </si>
  <si>
    <t>全属性+4%士兵生命高于10%时，被攻击进入战斗时，战后36%概率触发英雄的「倒刺」伤害。</t>
  </si>
  <si>
    <t>全属性+6%士兵生命高于10%时，被攻击进入战斗时，战后44%概率触发英雄的「倒刺」伤害。</t>
  </si>
  <si>
    <t>全属性+9%士兵生命高于10%时，被攻击进入战斗时，战后52%概率触发英雄的「倒刺」伤害。</t>
  </si>
  <si>
    <t>全属性+12%士兵生命高于10%时，被攻击进入战斗时，战后60%概率触发英雄的「倒刺」伤害。</t>
  </si>
  <si>
    <t>全属性+15%士兵生命高于10%时，被攻击进入战斗时，战后68%概率触发英雄的「倒刺」伤害。</t>
  </si>
  <si>
    <t>全属性+18%士兵生命高于10%时，被攻击进入战斗时，战后76%概率触发英雄的「倒刺」伤害。</t>
  </si>
  <si>
    <t>全属性+22%士兵生命高于10%时，被攻击进入战斗时，战后84%概率触发英雄的「倒刺」伤害。</t>
  </si>
  <si>
    <t>全属性+26%士兵生命高于10%时，被攻击进入战斗时，战后92%概率触发英雄的「倒刺」伤害。</t>
  </si>
  <si>
    <t>全属性+30%士兵生命高于10%时，被攻击进入战斗时，战后100%概率触发英雄的「倒刺」伤害。</t>
  </si>
  <si>
    <t>所有骑兵的生命+2，攻击+2</t>
  </si>
  <si>
    <t>所有骑兵的生命+4，攻击+4</t>
  </si>
  <si>
    <t>所有骑兵的生命+6，攻击+6</t>
  </si>
  <si>
    <t>所有骑兵的生命+8，攻击+8</t>
  </si>
  <si>
    <t>所有骑兵的生命+10，攻击+10</t>
  </si>
  <si>
    <t>所有骑兵的防御+1，魔防+1</t>
  </si>
  <si>
    <t>所有骑兵的防御+2，魔防+2</t>
  </si>
  <si>
    <t>所有骑兵的防御+3，魔防+3</t>
  </si>
  <si>
    <t>所有骑兵的防御+4，魔防+4</t>
  </si>
  <si>
    <t>所有骑兵的防御+6，魔防+6</t>
  </si>
  <si>
    <t>所有骑兵的生命+1%</t>
  </si>
  <si>
    <t>所有骑兵的生命+2%</t>
  </si>
  <si>
    <t>所有骑兵的生命+3%</t>
  </si>
  <si>
    <t>所有骑兵的生命+4%</t>
  </si>
  <si>
    <t>所有骑兵的生命+5%</t>
  </si>
  <si>
    <t>所有骑兵的生命+6%</t>
  </si>
  <si>
    <t>所有骑兵的生命+7%</t>
  </si>
  <si>
    <t>所有骑兵的生命+8%</t>
  </si>
  <si>
    <t>所有骑兵的生命+9%</t>
  </si>
  <si>
    <t>所有骑兵的生命+10%</t>
  </si>
  <si>
    <t>所有骑兵的防御提升1%，魔防提升1%。</t>
  </si>
  <si>
    <t>所有骑兵的防御提升2%，魔防提升2%。</t>
  </si>
  <si>
    <t>所有骑兵的防御提升3%，魔防提升3%。</t>
  </si>
  <si>
    <t>所有骑兵的防御提升4%，魔防提升4%。</t>
  </si>
  <si>
    <t>所有骑兵的防御提升5%，魔防提升5%。</t>
  </si>
  <si>
    <t>所有骑兵的防御提升6%，魔防提升6%。</t>
  </si>
  <si>
    <t>所有骑兵的防御提升7%，魔防提升7%。</t>
  </si>
  <si>
    <t>所有骑兵的防御提升8%，魔防提升8%。</t>
  </si>
  <si>
    <t>所有骑兵的防御提升9%，魔防提升9%。</t>
  </si>
  <si>
    <t>所有骑兵的防御提升10%，魔防提升10%。</t>
  </si>
  <si>
    <t>所有骑兵，对步兵战斗时，攻防提升5%。</t>
  </si>
  <si>
    <t>所有骑兵，对步兵战斗时，攻防提升7%。</t>
  </si>
  <si>
    <t>所有骑兵，对步兵战斗时，攻防提升9%。</t>
  </si>
  <si>
    <t>所有骑兵，对步兵战斗时，攻防提升11%。</t>
  </si>
  <si>
    <t>所有骑兵，对步兵战斗时，攻防提升13%。</t>
  </si>
  <si>
    <t>所有骑兵，对步兵战斗时，攻防提升16%。</t>
  </si>
  <si>
    <t>所有骑兵，对步兵战斗时，攻防提升19%。</t>
  </si>
  <si>
    <t>所有骑兵，对步兵战斗时，攻防提升22%。</t>
  </si>
  <si>
    <t>所有骑兵，对步兵战斗时，攻防提升25%。</t>
  </si>
  <si>
    <t>所有骑兵，对步兵战斗时，攻防提升30%。</t>
  </si>
  <si>
    <t>全属性+2%攻击提升7%。</t>
  </si>
  <si>
    <t>全属性+4%攻击提升8%。</t>
  </si>
  <si>
    <t>全属性+6%攻击提升9%。</t>
  </si>
  <si>
    <t>全属性+9%攻击提升10%。</t>
  </si>
  <si>
    <t>全属性+12%攻击提升11%。</t>
  </si>
  <si>
    <t>全属性+15%攻击提升12%。</t>
  </si>
  <si>
    <t>全属性+18%攻击提升14%。</t>
  </si>
  <si>
    <t>全属性+22%攻击提升16%。</t>
  </si>
  <si>
    <t>全属性+26%攻击提升18%。</t>
  </si>
  <si>
    <t>全属性+30%攻击提升20%。</t>
  </si>
  <si>
    <t>全属性+2%主动进入战斗时，攻击与防御提升10%。</t>
  </si>
  <si>
    <t>全属性+4%主动进入战斗时，攻击与防御提升12%。</t>
  </si>
  <si>
    <t>全属性+6%主动进入战斗时，攻击与防御提升14%。</t>
  </si>
  <si>
    <t>全属性+9%主动进入战斗时，攻击与防御提升16%。</t>
  </si>
  <si>
    <t>全属性+12%主动进入战斗时，攻击与防御提升18%。</t>
  </si>
  <si>
    <t>全属性+15%主动进入战斗时，攻击与防御提升20%。</t>
  </si>
  <si>
    <t>全属性+18%主动进入战斗时，攻击与防御提升22%。</t>
  </si>
  <si>
    <t>全属性+22%主动进入战斗时，攻击与防御提升24%。</t>
  </si>
  <si>
    <t>全属性+26%主动进入战斗时，攻击与防御提升27%。</t>
  </si>
  <si>
    <t>全属性+30%主动进入战斗时，攻击与防御提升30%。</t>
  </si>
  <si>
    <t>所有骑兵的攻击+1%</t>
  </si>
  <si>
    <t>所有骑兵的攻击+2%</t>
  </si>
  <si>
    <t>所有骑兵的攻击+3%</t>
  </si>
  <si>
    <t>所有骑兵的攻击+4%</t>
  </si>
  <si>
    <t>所有骑兵的攻击+5%</t>
  </si>
  <si>
    <t>所有骑兵的攻击+6%</t>
  </si>
  <si>
    <t>所有骑兵的攻击+7%</t>
  </si>
  <si>
    <t>所有骑兵的攻击+8%</t>
  </si>
  <si>
    <t>所有骑兵的攻击+9%</t>
  </si>
  <si>
    <t>所有骑兵的攻击+10%</t>
  </si>
  <si>
    <t>所有骑兵的生命+3</t>
  </si>
  <si>
    <t>所有骑兵的生命+6</t>
  </si>
  <si>
    <t>所有骑兵的生命+9</t>
  </si>
  <si>
    <t>所有骑兵的生命+12</t>
  </si>
  <si>
    <t>所有骑兵的生命+15</t>
  </si>
  <si>
    <t>所有骑兵的生命+18</t>
  </si>
  <si>
    <t>所有骑兵的生命+21</t>
  </si>
  <si>
    <t>所有骑兵的生命+24</t>
  </si>
  <si>
    <t>所有骑兵的生命+27</t>
  </si>
  <si>
    <t>所有骑兵的生命+30</t>
  </si>
  <si>
    <t>所有骑兵的生命+33</t>
  </si>
  <si>
    <t>所有骑兵的生命+36</t>
  </si>
  <si>
    <t>所有骑兵的生命+39</t>
  </si>
  <si>
    <t>所有骑兵的生命+42</t>
  </si>
  <si>
    <t>所有骑兵的生命+45</t>
  </si>
  <si>
    <t>所有骑兵的防御+5，魔防+5</t>
  </si>
  <si>
    <t>所有骑兵的防御+7，魔防+7</t>
  </si>
  <si>
    <t>所有骑兵的防御+9，魔防+9</t>
  </si>
  <si>
    <t>所有骑兵的防御+11，魔防+11</t>
  </si>
  <si>
    <t>所有骑兵的防御+13，魔防+13</t>
  </si>
  <si>
    <t>所有骑兵的防御+15，魔防+15</t>
  </si>
  <si>
    <t>所有骑兵的防御+17，魔防+17</t>
  </si>
  <si>
    <t>所有骑兵的防御+19，魔防+19</t>
  </si>
  <si>
    <t>所有骑兵的防御+21，魔防+21</t>
  </si>
  <si>
    <t>所有骑兵的防御+23，魔防+23</t>
  </si>
  <si>
    <t>所有骑兵的防御+25，魔防+25</t>
  </si>
  <si>
    <t>所有骑兵的防御+27，魔防+27</t>
  </si>
  <si>
    <t>全属性+1%士兵生命100%时，攻击提升10%。</t>
  </si>
  <si>
    <t>全属性+2%士兵生命100%时，攻击提升12%。</t>
  </si>
  <si>
    <t>全属性+3%士兵生命100%时，攻击提升14%。</t>
  </si>
  <si>
    <t>全属性+4%士兵生命100%时，攻击提升17%。</t>
  </si>
  <si>
    <t>全属性+5%士兵生命100%时，攻击提升20%。</t>
  </si>
  <si>
    <t>全属性+1%和「魔物」战斗时攻击与防御提升20%。</t>
  </si>
  <si>
    <t>全属性+2%和「魔物」战斗时攻击与防御提升22%。</t>
  </si>
  <si>
    <t>全属性+3%和「魔物」战斗时攻击与防御提升24%。</t>
  </si>
  <si>
    <t>全属性+4%和「魔物」战斗时攻击与防御提升27%。</t>
  </si>
  <si>
    <t>全属性+5%和「魔物」战斗时攻击与防御提升30%。</t>
  </si>
  <si>
    <t>全属性+2%和「魔物」战斗时攻防提升15%。魔防提升15%。</t>
  </si>
  <si>
    <t>全属性+4%和「魔物」战斗时攻防提升18%。魔防提升18%。</t>
  </si>
  <si>
    <t>全属性+6%和「魔物」战斗时攻防提升21%。魔防提升21%。</t>
  </si>
  <si>
    <t>全属性+9%和「魔物」战斗时攻防提升24%。魔防提升24%。</t>
  </si>
  <si>
    <t>全属性+12%和「魔物」战斗时攻防提升27%。魔防提升27%。</t>
  </si>
  <si>
    <t>全属性+15%和「魔物」战斗时攻防提升30%。魔防提升30%。</t>
  </si>
  <si>
    <t>全属性+18%和「魔物」战斗时攻防提升33%。魔防提升33%。</t>
  </si>
  <si>
    <t>全属性+22%和「魔物」战斗时攻防提升36%。魔防提升36%。</t>
  </si>
  <si>
    <t>全属性+26%和「魔物」战斗时攻防提升40%。魔防提升40%。</t>
  </si>
  <si>
    <t>全属性+30%和「魔物」战斗时攻防提升45%。魔防提升45%。</t>
  </si>
  <si>
    <t>全属性+2%主动进入战斗时，战后使得周围2格范围内的所有敌军遭受伤害提升10%。</t>
  </si>
  <si>
    <t>全属性+4%主动进入战斗时，战后使得周围2格范围内的所有敌军遭受伤害提升11%。</t>
  </si>
  <si>
    <t>全属性+6%主动进入战斗时，战后使得周围2格范围内的所有敌军遭受伤害提升12%。</t>
  </si>
  <si>
    <t>全属性+9%主动进入战斗时，战后使得周围2格范围内的所有敌军遭受伤害提升13%。</t>
  </si>
  <si>
    <t>全属性+12%主动进入战斗时，战后使得周围2格范围内的所有敌军遭受伤害提升14%。</t>
  </si>
  <si>
    <t>全属性+15%主动进入战斗时，战后使得周围2格范围内的所有敌军遭受伤害提升15%。</t>
  </si>
  <si>
    <t>全属性+18%主动进入战斗时，战后使得周围2格范围内的所有敌军遭受伤害提升16%。</t>
  </si>
  <si>
    <t>全属性+22%主动进入战斗时，战后使得周围2格范围内的所有敌军遭受伤害提升17%。</t>
  </si>
  <si>
    <t>全属性+26%主动进入战斗时，战后使得周围2格范围内的所有敌军遭受伤害提升18%。</t>
  </si>
  <si>
    <t>全属性+30%主动进入战斗时，战后使得周围2格范围内的所有敌军遭受伤害提升20%。</t>
  </si>
  <si>
    <t>所有骑兵的攻击+3</t>
  </si>
  <si>
    <t>所有骑兵的攻击+6</t>
  </si>
  <si>
    <t>所有骑兵的攻击+9</t>
  </si>
  <si>
    <t>所有骑兵的攻击+12</t>
  </si>
  <si>
    <t>所有骑兵的攻击+15</t>
  </si>
  <si>
    <t>所有骑兵的攻击+18</t>
  </si>
  <si>
    <t>所有骑兵的攻击+21</t>
  </si>
  <si>
    <t>所有骑兵的攻击+24</t>
  </si>
  <si>
    <t>所有骑兵的攻击+27</t>
  </si>
  <si>
    <t>所有骑兵的攻击+30</t>
  </si>
  <si>
    <t>所有骑兵的攻击+33</t>
  </si>
  <si>
    <t>所有骑兵的攻击+36</t>
  </si>
  <si>
    <t>所有骑兵的攻击+39</t>
  </si>
  <si>
    <t>所有骑兵的攻击+42</t>
  </si>
  <si>
    <t>所有骑兵的攻击+45</t>
  </si>
  <si>
    <t>所有骑兵的攻击+12%</t>
  </si>
  <si>
    <t>所有骑兵的攻击+14%</t>
  </si>
  <si>
    <t>所有骑兵的攻击+16%</t>
  </si>
  <si>
    <t>所有骑兵的攻击+18%</t>
  </si>
  <si>
    <t>所有骑兵的攻击+20%</t>
  </si>
  <si>
    <t>所有骑兵的攻击+22%</t>
  </si>
  <si>
    <t>所有骑兵的攻击+24%</t>
  </si>
  <si>
    <t>所有骑兵的攻击+26%</t>
  </si>
  <si>
    <t>所有骑兵的攻击+28%</t>
  </si>
  <si>
    <t>所有骑兵的攻击+30%</t>
  </si>
  <si>
    <t>所有骑兵的攻击+33%</t>
  </si>
  <si>
    <t>所有骑兵的攻击+36%</t>
  </si>
  <si>
    <t>所有骑兵的攻击+40%</t>
  </si>
  <si>
    <t>所有骑兵的生命+12%</t>
  </si>
  <si>
    <t>所有骑兵的生命+14%</t>
  </si>
  <si>
    <t>所有骑兵的生命+16%</t>
  </si>
  <si>
    <t>所有骑兵的生命+18%</t>
  </si>
  <si>
    <t>所有骑兵的生命+20%</t>
  </si>
  <si>
    <t>所有骑兵的生命+22%</t>
  </si>
  <si>
    <t>所有骑兵的生命+24%</t>
  </si>
  <si>
    <t>所有骑兵的生命+26%</t>
  </si>
  <si>
    <t>所有骑兵的生命+28%</t>
  </si>
  <si>
    <t>所有骑兵的生命+30%</t>
  </si>
  <si>
    <t>所有骑兵的生命+33%</t>
  </si>
  <si>
    <t>所有骑兵的生命+36%</t>
  </si>
  <si>
    <t>所有骑兵的生命+40%</t>
  </si>
  <si>
    <t>所有骑兵的防御+2%，魔防+2%</t>
  </si>
  <si>
    <t>所有骑兵的防御+3%，魔防+3%</t>
  </si>
  <si>
    <t>所有骑兵的防御+4%，魔防+4%</t>
  </si>
  <si>
    <t>所有骑兵的防御+5%，魔防+5%</t>
  </si>
  <si>
    <t>所有骑兵的防御+6%，魔防+6%</t>
  </si>
  <si>
    <t>所有骑兵的防御+8%，魔防+8%</t>
  </si>
  <si>
    <t>所有骑兵的防御+10%，魔防+10%</t>
  </si>
  <si>
    <t>所有骑兵的防御+12%，魔防+12%</t>
  </si>
  <si>
    <t>所有骑兵的防御+14%，魔防+14%</t>
  </si>
  <si>
    <t>所有骑兵的防御+16%，魔防+16%</t>
  </si>
  <si>
    <t>所有骑兵的防御+18%，魔防+18%</t>
  </si>
  <si>
    <t>所有骑兵的防御+20%，魔防+20%</t>
  </si>
  <si>
    <t>所有骑兵的防御+22%，魔防+22%</t>
  </si>
  <si>
    <t>所有骑兵的防御+24%，魔防+24%</t>
  </si>
  <si>
    <t>所有骑兵的防御+26%，魔防+26%</t>
  </si>
  <si>
    <t>所有骑兵的防御+28%，魔防+28%</t>
  </si>
  <si>
    <t>所有骑兵的防御+30%，魔防+30%</t>
  </si>
  <si>
    <t>所有骑兵的防御+33%，魔防+33%</t>
  </si>
  <si>
    <t>所有骑兵的防御+36%，魔防+36%</t>
  </si>
  <si>
    <t>所有骑兵的防御+40%，魔防+40%</t>
  </si>
  <si>
    <t>所有骑兵，在周围2格有其他友军时，攻防提升5%。</t>
  </si>
  <si>
    <t>所有骑兵，在周围2格有其他友军时，攻防提升6%。</t>
  </si>
  <si>
    <t>所有骑兵，在周围2格有其他友军时，攻防提升7%。</t>
  </si>
  <si>
    <t>所有骑兵，在周围2格有其他友军时，攻防提升8%。</t>
  </si>
  <si>
    <t>所有骑兵，在周围2格有其他友军时，攻防提升9%。</t>
  </si>
  <si>
    <t>所有骑兵，在周围2格有其他友军时，攻防提升11%。</t>
  </si>
  <si>
    <t>所有骑兵，在周围2格有其他友军时，攻防提升13%。</t>
  </si>
  <si>
    <t>所有骑兵，在周围2格有其他友军时，攻防提升15%。</t>
  </si>
  <si>
    <t>所有骑兵，在周围2格有其他友军时，攻防提升17%。</t>
  </si>
  <si>
    <t>所有骑兵，在周围2格有其他友军时，攻防提升20%。</t>
  </si>
  <si>
    <t>所有骑兵，主动攻击进入战斗时遭受伤害降低5%。</t>
  </si>
  <si>
    <t>所有骑兵，主动攻击进入战斗时遭受伤害降低6%。</t>
  </si>
  <si>
    <t>所有骑兵，主动攻击进入战斗时遭受伤害降低7%。</t>
  </si>
  <si>
    <t>所有骑兵，主动攻击进入战斗时遭受伤害降低8%。</t>
  </si>
  <si>
    <t>所有骑兵，主动攻击进入战斗时遭受伤害降低9%。</t>
  </si>
  <si>
    <t>所有骑兵，主动攻击进入战斗时遭受伤害降低11%。</t>
  </si>
  <si>
    <t>所有骑兵，主动攻击进入战斗时遭受伤害降低13%。</t>
  </si>
  <si>
    <t>所有骑兵，主动攻击进入战斗时遭受伤害降低15%。</t>
  </si>
  <si>
    <t>所有骑兵，主动攻击进入战斗时遭受伤害降低17%。</t>
  </si>
  <si>
    <t>所有骑兵，主动攻击进入战斗时遭受伤害降低20%。</t>
  </si>
  <si>
    <t>全属性+2%主动进入战斗时，遭受的所有伤害降低15%。</t>
  </si>
  <si>
    <t>全属性+4%主动进入战斗时，遭受的所有伤害降低18%。</t>
  </si>
  <si>
    <t>全属性+6%主动进入战斗时，遭受的所有伤害降低21%。</t>
  </si>
  <si>
    <t>全属性+9%主动进入战斗时，遭受的所有伤害降低24%。</t>
  </si>
  <si>
    <t>全属性+12%主动进入战斗时，遭受的所有伤害降低27%。</t>
  </si>
  <si>
    <t>全属性+15%主动进入战斗时，遭受的所有伤害降低30%。</t>
  </si>
  <si>
    <t>全属性+18%主动进入战斗时，遭受的所有伤害降低33%。</t>
  </si>
  <si>
    <t>全属性+22%主动进入战斗时，遭受的所有伤害降低36%。</t>
  </si>
  <si>
    <t>全属性+26%主动进入战斗时，遭受的所有伤害降低40%。</t>
  </si>
  <si>
    <t>全属性+30%主动进入战斗时，遭受的所有伤害降低45%。</t>
  </si>
  <si>
    <t>全属性+2%攻击前每移动一格，士兵攻击提升5%。（上限15%）</t>
  </si>
  <si>
    <t>全属性+4%攻击前每移动一格，士兵攻击提升6%。（上限18%）</t>
  </si>
  <si>
    <t>全属性+6%攻击前每移动一格，士兵攻击提升7%。（上限21%）</t>
  </si>
  <si>
    <t>全属性+9%攻击前每移动一格，士兵攻击提升8%。（上限24%）</t>
  </si>
  <si>
    <t>全属性+12%攻击前每移动一格，士兵攻击提升9%。（上限27%）</t>
  </si>
  <si>
    <t>全属性+15%攻击前每移动一格，士兵攻击提升10%。（上限30%）</t>
  </si>
  <si>
    <t>全属性+18%攻击前每移动一格，士兵攻击提升11%。（上限33%）</t>
  </si>
  <si>
    <t>全属性+22%攻击前每移动一格，士兵攻击提升12%。（上限36%）</t>
  </si>
  <si>
    <t>全属性+26%攻击前每移动一格，士兵攻击提升13%。（上限39%）</t>
  </si>
  <si>
    <t>全属性+30%攻击前每移动一格，士兵攻击提升15%。（上限45%）</t>
  </si>
  <si>
    <t>全属性+2%士兵生命高于80%时，遭受物理伤害降低15%。</t>
  </si>
  <si>
    <t>全属性+4%士兵生命高于80%时，遭受物理伤害降低18%。</t>
  </si>
  <si>
    <t>全属性+6%士兵生命高于80%时，遭受物理伤害降低21%。</t>
  </si>
  <si>
    <t>全属性+9%士兵生命高于80%时，遭受物理伤害降低24%。</t>
  </si>
  <si>
    <t>全属性+12%士兵生命高于80%时，遭受物理伤害降低27%。</t>
  </si>
  <si>
    <t>全属性+15%士兵生命高于80%时，遭受物理伤害降低30%。</t>
  </si>
  <si>
    <t>全属性+18%士兵生命高于80%时，遭受物理伤害降低33%。</t>
  </si>
  <si>
    <t>全属性+22%士兵生命高于80%时，遭受物理伤害降低36%。</t>
  </si>
  <si>
    <t>全属性+26%士兵生命高于80%时，遭受物理伤害降低40%。</t>
  </si>
  <si>
    <t>全属性+30%士兵生命高于80%时，遭受物理伤害降低45%。</t>
  </si>
  <si>
    <t>所有飞兵和水兵的生命+2，攻击+2</t>
  </si>
  <si>
    <t>所有飞兵和水兵的生命+4，攻击+4</t>
  </si>
  <si>
    <t>所有飞兵和水兵的生命+6，攻击+6</t>
  </si>
  <si>
    <t>所有飞兵和水兵的生命+8，攻击+8</t>
  </si>
  <si>
    <t>所有飞兵和水兵的生命+10，攻击+10</t>
  </si>
  <si>
    <t>所有飞兵和水兵的防御+1，魔防+1</t>
  </si>
  <si>
    <t>所有飞兵和水兵的防御+2，魔防+2</t>
  </si>
  <si>
    <t>所有飞兵和水兵的防御+3，魔防+3</t>
  </si>
  <si>
    <t>所有飞兵和水兵的防御+4，魔防+4</t>
  </si>
  <si>
    <t>所有飞兵和水兵的防御+6，魔防+6</t>
  </si>
  <si>
    <t>所有飞兵和水兵的生命+1%</t>
  </si>
  <si>
    <t>所有飞兵和水兵的生命+2%</t>
  </si>
  <si>
    <t>所有飞兵和水兵的生命+3%</t>
  </si>
  <si>
    <t>所有飞兵和水兵的生命+4%</t>
  </si>
  <si>
    <t>所有飞兵和水兵的生命+5%</t>
  </si>
  <si>
    <t>所有飞兵和水兵的生命+6%</t>
  </si>
  <si>
    <t>所有飞兵和水兵的生命+7%</t>
  </si>
  <si>
    <t>所有飞兵和水兵的生命+8%</t>
  </si>
  <si>
    <t>所有飞兵和水兵的生命+9%</t>
  </si>
  <si>
    <t>所有飞兵和水兵的生命+10%</t>
  </si>
  <si>
    <t>所有飞兵和水兵的防御提升1%，魔防提升1%。</t>
  </si>
  <si>
    <t>所有飞兵和水兵的防御提升2%，魔防提升2%。</t>
  </si>
  <si>
    <t>所有飞兵和水兵的防御提升3%，魔防提升3%。</t>
  </si>
  <si>
    <t>所有飞兵和水兵的防御提升4%，魔防提升4%。</t>
  </si>
  <si>
    <t>所有飞兵和水兵的防御提升5%，魔防提升5%。</t>
  </si>
  <si>
    <t>所有飞兵和水兵的防御提升6%，魔防提升6%。</t>
  </si>
  <si>
    <t>所有飞兵和水兵的防御提升7%，魔防提升7%。</t>
  </si>
  <si>
    <t>所有飞兵和水兵的防御提升8%，魔防提升8%。</t>
  </si>
  <si>
    <t>所有飞兵和水兵的防御提升9%，魔防提升9%。</t>
  </si>
  <si>
    <t>所有飞兵和水兵的防御提升10%，魔防提升10%。</t>
  </si>
  <si>
    <t>所有飞兵和水兵，生命大于80%时，攻防提升5%。</t>
  </si>
  <si>
    <t>所有飞兵和水兵，生命大于80%时，攻防提升6%。</t>
  </si>
  <si>
    <t>所有飞兵和水兵，生命大于80%时，攻防提升7%。</t>
  </si>
  <si>
    <t>所有飞兵和水兵，生命大于80%时，攻防提升8%。</t>
  </si>
  <si>
    <t>所有飞兵和水兵，生命大于80%时，攻防提升9%。</t>
  </si>
  <si>
    <t>所有飞兵和水兵，生命大于80%时，攻防提升11%。</t>
  </si>
  <si>
    <t>所有飞兵和水兵，生命大于80%时，攻防提升13%。</t>
  </si>
  <si>
    <t>所有飞兵和水兵，生命大于80%时，攻防提升15%。</t>
  </si>
  <si>
    <t>所有飞兵和水兵，生命大于80%时，攻防提升17%。</t>
  </si>
  <si>
    <t>所有飞兵和水兵，生命大于80%时，攻防提升20%。</t>
  </si>
  <si>
    <t>全属性+1%在水中战斗时，攻击提升10%。</t>
  </si>
  <si>
    <t>全属性+2%在水中战斗时，攻击提升12%。</t>
  </si>
  <si>
    <t>全属性+3%在水中战斗时，攻击提升14%。</t>
  </si>
  <si>
    <t>全属性+4%在水中战斗时，攻击提升17%。</t>
  </si>
  <si>
    <t>全属性+5%在水中战斗时，攻击提升20%。</t>
  </si>
  <si>
    <t>全属性+1%士兵生命大于80%时，所遭受的伤害降低10%。</t>
  </si>
  <si>
    <t>全属性+2%士兵生命大于80%时，所遭受的伤害降低12%。</t>
  </si>
  <si>
    <t>全属性+3%士兵生命大于80%时，所遭受的伤害降低14%。</t>
  </si>
  <si>
    <t>全属性+4%士兵生命大于80%时，所遭受的伤害降低17%。</t>
  </si>
  <si>
    <t>全属性+5%士兵生命大于80%时，所遭受的伤害降低20%。</t>
  </si>
  <si>
    <t>全属性+2%士兵生命大于80%时，攻击与防御提升10%。</t>
  </si>
  <si>
    <t>全属性+4%士兵生命大于80%时，攻击与防御提升12%。</t>
  </si>
  <si>
    <t>全属性+6%士兵生命大于80%时，攻击与防御提升14%。</t>
  </si>
  <si>
    <t>全属性+9%士兵生命大于80%时，攻击与防御提升16%。</t>
  </si>
  <si>
    <t>全属性+12%士兵生命大于80%时，攻击与防御提升18%。</t>
  </si>
  <si>
    <t>全属性+15%士兵生命大于80%时，攻击与防御提升20%。</t>
  </si>
  <si>
    <t>全属性+18%士兵生命大于80%时，攻击与防御提升22%。</t>
  </si>
  <si>
    <t>全属性+22%士兵生命大于80%时，攻击与防御提升24%。</t>
  </si>
  <si>
    <t>全属性+26%士兵生命大于80%时，攻击与防御提升27%。</t>
  </si>
  <si>
    <t>全属性+30%士兵生命大于80%时，攻击与防御提升30%。</t>
  </si>
  <si>
    <t>全属性+2%在水中时，攻击与防御提升10%。</t>
  </si>
  <si>
    <t>全属性+4%在水中时，攻击与防御提升12%。</t>
  </si>
  <si>
    <t>全属性+6%在水中时，攻击与防御提升14%。</t>
  </si>
  <si>
    <t>全属性+9%在水中时，攻击与防御提升16%。</t>
  </si>
  <si>
    <t>全属性+12%在水中时，攻击与防御提升18%。</t>
  </si>
  <si>
    <t>全属性+15%在水中时，攻击与防御提升20%。</t>
  </si>
  <si>
    <t>全属性+18%在水中时，攻击与防御提升22%。</t>
  </si>
  <si>
    <t>全属性+22%在水中时，攻击与防御提升24%。</t>
  </si>
  <si>
    <t>全属性+26%在水中时，攻击与防御提升27%。</t>
  </si>
  <si>
    <t>全属性+30%在水中时，攻击与防御提升30%。</t>
  </si>
  <si>
    <t>全属性+2%在水中时，攻击提升15%。</t>
  </si>
  <si>
    <t>全属性+4%在水中时，攻击提升18%。</t>
  </si>
  <si>
    <t>全属性+6%在水中时，攻击提升21%。</t>
  </si>
  <si>
    <t>全属性+9%在水中时，攻击提升24%。</t>
  </si>
  <si>
    <t>全属性+12%在水中时，攻击提升27%。</t>
  </si>
  <si>
    <t>全属性+15%在水中时，攻击提升30%。</t>
  </si>
  <si>
    <t>全属性+18%在水中时，攻击提升33%。</t>
  </si>
  <si>
    <t>全属性+22%在水中时，攻击提升36%。</t>
  </si>
  <si>
    <t>全属性+26%在水中时，攻击提升40%。</t>
  </si>
  <si>
    <t>全属性+30%在水中时，攻击提升45%。</t>
  </si>
  <si>
    <t>所有飞兵和水兵的攻击+1%</t>
  </si>
  <si>
    <t>所有飞兵和水兵的攻击+2%</t>
  </si>
  <si>
    <t>所有飞兵和水兵的攻击+3%</t>
  </si>
  <si>
    <t>所有飞兵和水兵的攻击+4%</t>
  </si>
  <si>
    <t>所有飞兵和水兵的攻击+5%</t>
  </si>
  <si>
    <t>所有飞兵和水兵的攻击+6%</t>
  </si>
  <si>
    <t>所有飞兵和水兵的攻击+7%</t>
  </si>
  <si>
    <t>所有飞兵和水兵的攻击+8%</t>
  </si>
  <si>
    <t>所有飞兵和水兵的攻击+9%</t>
  </si>
  <si>
    <t>所有飞兵和水兵的攻击+10%</t>
  </si>
  <si>
    <t>所有飞兵和水兵的生命+3</t>
  </si>
  <si>
    <t>所有飞兵和水兵的生命+6</t>
  </si>
  <si>
    <t>所有飞兵和水兵的生命+9</t>
  </si>
  <si>
    <t>所有飞兵和水兵的生命+12</t>
  </si>
  <si>
    <t>所有飞兵和水兵的生命+15</t>
  </si>
  <si>
    <t>所有飞兵和水兵的生命+18</t>
  </si>
  <si>
    <t>所有飞兵和水兵的生命+21</t>
  </si>
  <si>
    <t>所有飞兵和水兵的生命+24</t>
  </si>
  <si>
    <t>所有飞兵和水兵的生命+27</t>
  </si>
  <si>
    <t>所有飞兵和水兵的生命+30</t>
  </si>
  <si>
    <t>所有飞兵和水兵的生命+33</t>
  </si>
  <si>
    <t>所有飞兵和水兵的生命+36</t>
  </si>
  <si>
    <t>所有飞兵和水兵的生命+39</t>
  </si>
  <si>
    <t>所有飞兵和水兵的生命+42</t>
  </si>
  <si>
    <t>所有飞兵和水兵的生命+45</t>
  </si>
  <si>
    <t>所有飞兵和水兵的防御+5，魔防+5</t>
  </si>
  <si>
    <t>所有飞兵和水兵的防御+7，魔防+7</t>
  </si>
  <si>
    <t>所有飞兵和水兵的防御+9，魔防+9</t>
  </si>
  <si>
    <t>所有飞兵和水兵的防御+11，魔防+11</t>
  </si>
  <si>
    <t>所有飞兵和水兵的防御+13，魔防+13</t>
  </si>
  <si>
    <t>所有飞兵和水兵的防御+15，魔防+15</t>
  </si>
  <si>
    <t>所有飞兵和水兵的防御+17，魔防+17</t>
  </si>
  <si>
    <t>所有飞兵和水兵的防御+19，魔防+19</t>
  </si>
  <si>
    <t>所有飞兵和水兵的防御+21，魔防+21</t>
  </si>
  <si>
    <t>所有飞兵和水兵的防御+23，魔防+23</t>
  </si>
  <si>
    <t>所有飞兵和水兵的防御+25，魔防+25</t>
  </si>
  <si>
    <t>所有飞兵和水兵的防御+27，魔防+27</t>
  </si>
  <si>
    <t>全属性+1%攻击100%生命值的部队时，进入战斗后攻击提升10%。</t>
  </si>
  <si>
    <t>全属性+2%攻击100%生命值的部队时，进入战斗后攻击提升12%。</t>
  </si>
  <si>
    <t>全属性+3%攻击100%生命值的部队时，进入战斗后攻击提升14%。</t>
  </si>
  <si>
    <t>全属性+4%攻击100%生命值的部队时，进入战斗后攻击提升17%。</t>
  </si>
  <si>
    <t>全属性+5%攻击100%生命值的部队时，进入战斗后攻击提升20%。</t>
  </si>
  <si>
    <t>全属性+1%被远程攻击进入战斗时，所遭受的伤害降低20%。</t>
  </si>
  <si>
    <t>全属性+2%被远程攻击进入战斗时，所遭受的伤害降低22%。</t>
  </si>
  <si>
    <t>全属性+3%被远程攻击进入战斗时，所遭受的伤害降低24%。</t>
  </si>
  <si>
    <t>全属性+4%被远程攻击进入战斗时，所遭受的伤害降低26%。</t>
  </si>
  <si>
    <t>全属性+5%被远程攻击进入战斗时，所遭受的伤害降低30%。</t>
  </si>
  <si>
    <t>全属性+2%主动进入战斗时，战后士兵可以恢复造成伤害15%的生命。</t>
  </si>
  <si>
    <t>全属性+4%主动进入战斗时，战后士兵可以恢复造成伤害18%的生命。</t>
  </si>
  <si>
    <t>全属性+6%主动进入战斗时，战后士兵可以恢复造成伤害21%的生命。</t>
  </si>
  <si>
    <t>全属性+9%主动进入战斗时，战后士兵可以恢复造成伤害24%的生命。</t>
  </si>
  <si>
    <t>全属性+12%主动进入战斗时，战后士兵可以恢复造成伤害27%的生命。</t>
  </si>
  <si>
    <t>全属性+15%主动进入战斗时，战后士兵可以恢复造成伤害30%的生命。</t>
  </si>
  <si>
    <t>全属性+18%主动进入战斗时，战后士兵可以恢复造成伤害33%的生命。</t>
  </si>
  <si>
    <t>全属性+22%主动进入战斗时，战后士兵可以恢复造成伤害36%的生命。</t>
  </si>
  <si>
    <t>全属性+26%主动进入战斗时，战后士兵可以恢复造成伤害40%的生命。</t>
  </si>
  <si>
    <t>全属性+30%主动进入战斗时，战后士兵可以恢复造成伤害45%的生命。</t>
  </si>
  <si>
    <t>全属性+2%士兵生命大于50%时，主动攻击进入战斗前，30%的概率遭受伤害降50%。</t>
  </si>
  <si>
    <t>全属性+4%士兵生命大于50%时，主动攻击进入战斗前，36%的概率遭受伤害降50%。</t>
  </si>
  <si>
    <t>全属性+6%士兵生命大于50%时，主动攻击进入战斗前，44%的概率遭受伤害降50%。</t>
  </si>
  <si>
    <t>全属性+9%士兵生命大于50%时，主动攻击进入战斗前，52%的概率遭受伤害降50%。</t>
  </si>
  <si>
    <t>全属性+12%士兵生命大于50%时，主动攻击进入战斗前，60%的概率遭受伤害降50%。</t>
  </si>
  <si>
    <t>全属性+15%士兵生命大于50%时，主动攻击进入战斗前，68%的概率遭受伤害降50%。</t>
  </si>
  <si>
    <t>全属性+18%士兵生命大于50%时，主动攻击进入战斗前，76%的概率遭受伤害降50%。</t>
  </si>
  <si>
    <t>全属性+22%士兵生命大于50%时，主动攻击进入战斗前，84%的概率遭受伤害降50%。</t>
  </si>
  <si>
    <t>全属性+26%士兵生命大于50%时，主动攻击进入战斗前，92%的概率遭受伤害降50%。</t>
  </si>
  <si>
    <t>全属性+30%士兵生命大于50%时，主动攻击进入战斗前，100%的概率遭受伤害降50%。</t>
  </si>
  <si>
    <t>全属性+2%在水中时，遭受所有伤害降低15%。</t>
  </si>
  <si>
    <t>全属性+4%在水中时，遭受所有伤害降低18%。</t>
  </si>
  <si>
    <t>全属性+6%在水中时，遭受所有伤害降低22%。</t>
  </si>
  <si>
    <t>全属性+9%在水中时，遭受所有伤害降低26%。</t>
  </si>
  <si>
    <t>全属性+12%在水中时，遭受所有伤害降低30%。</t>
  </si>
  <si>
    <t>全属性+15%在水中时，遭受所有伤害降低34%。</t>
  </si>
  <si>
    <t>全属性+18%在水中时，遭受所有伤害降低38%。</t>
  </si>
  <si>
    <t>全属性+22%在水中时，遭受所有伤害降低42%。</t>
  </si>
  <si>
    <t>全属性+26%在水中时，遭受所有伤害降低46%。</t>
  </si>
  <si>
    <t>全属性+30%在水中时，遭受所有伤害降低50%。</t>
  </si>
  <si>
    <t>所有飞兵和水兵的攻击+3</t>
  </si>
  <si>
    <t>所有飞兵和水兵的攻击+6</t>
  </si>
  <si>
    <t>所有飞兵和水兵的攻击+9</t>
  </si>
  <si>
    <t>所有飞兵和水兵的攻击+12</t>
  </si>
  <si>
    <t>所有飞兵和水兵的攻击+15</t>
  </si>
  <si>
    <t>所有飞兵和水兵的攻击+18</t>
  </si>
  <si>
    <t>所有飞兵和水兵的攻击+21</t>
  </si>
  <si>
    <t>所有飞兵和水兵的攻击+24</t>
  </si>
  <si>
    <t>所有飞兵和水兵的攻击+27</t>
  </si>
  <si>
    <t>所有飞兵和水兵的攻击+30</t>
  </si>
  <si>
    <t>所有飞兵和水兵的攻击+33</t>
  </si>
  <si>
    <t>所有飞兵和水兵的攻击+36</t>
  </si>
  <si>
    <t>所有飞兵和水兵的攻击+39</t>
  </si>
  <si>
    <t>所有飞兵和水兵的攻击+42</t>
  </si>
  <si>
    <t>所有飞兵和水兵的攻击+45</t>
  </si>
  <si>
    <t>所有飞兵和水兵的攻击+12%</t>
  </si>
  <si>
    <t>所有飞兵和水兵的攻击+14%</t>
  </si>
  <si>
    <t>所有飞兵和水兵的攻击+16%</t>
  </si>
  <si>
    <t>所有飞兵和水兵的攻击+18%</t>
  </si>
  <si>
    <t>所有飞兵和水兵的攻击+20%</t>
  </si>
  <si>
    <t>所有飞兵和水兵的攻击+22%</t>
  </si>
  <si>
    <t>所有飞兵和水兵的攻击+24%</t>
  </si>
  <si>
    <t>所有飞兵和水兵的攻击+26%</t>
  </si>
  <si>
    <t>所有飞兵和水兵的攻击+28%</t>
  </si>
  <si>
    <t>所有飞兵和水兵的攻击+30%</t>
  </si>
  <si>
    <t>所有飞兵和水兵的攻击+33%</t>
  </si>
  <si>
    <t>所有飞兵和水兵的攻击+36%</t>
  </si>
  <si>
    <t>所有飞兵和水兵的攻击+40%</t>
  </si>
  <si>
    <t>所有飞兵和水兵的生命+12%</t>
  </si>
  <si>
    <t>所有飞兵和水兵的生命+14%</t>
  </si>
  <si>
    <t>所有飞兵和水兵的生命+16%</t>
  </si>
  <si>
    <t>所有飞兵和水兵的生命+18%</t>
  </si>
  <si>
    <t>所有飞兵和水兵的生命+20%</t>
  </si>
  <si>
    <t>所有飞兵和水兵的生命+22%</t>
  </si>
  <si>
    <t>所有飞兵和水兵的生命+24%</t>
  </si>
  <si>
    <t>所有飞兵和水兵的生命+26%</t>
  </si>
  <si>
    <t>所有飞兵和水兵的生命+28%</t>
  </si>
  <si>
    <t>所有飞兵和水兵的生命+30%</t>
  </si>
  <si>
    <t>所有飞兵和水兵的生命+33%</t>
  </si>
  <si>
    <t>所有飞兵和水兵的生命+36%</t>
  </si>
  <si>
    <t>所有飞兵和水兵的生命+40%</t>
  </si>
  <si>
    <t>所有飞兵和水兵的防御+2%，魔防+2%</t>
  </si>
  <si>
    <t>所有飞兵和水兵的防御+3%，魔防+3%</t>
  </si>
  <si>
    <t>所有飞兵和水兵的防御+4%，魔防+4%</t>
  </si>
  <si>
    <t>所有飞兵和水兵的防御+5%，魔防+5%</t>
  </si>
  <si>
    <t>所有飞兵和水兵的防御+6%，魔防+6%</t>
  </si>
  <si>
    <t>所有飞兵和水兵的防御+8%，魔防+8%</t>
  </si>
  <si>
    <t>所有飞兵和水兵的防御+10%，魔防+10%</t>
  </si>
  <si>
    <t>所有飞兵和水兵的防御+12%，魔防+12%</t>
  </si>
  <si>
    <t>所有飞兵和水兵的防御+14%，魔防+14%</t>
  </si>
  <si>
    <t>所有飞兵和水兵的防御+16%，魔防+16%</t>
  </si>
  <si>
    <t>所有飞兵和水兵的防御+18%，魔防+18%</t>
  </si>
  <si>
    <t>所有飞兵和水兵的防御+20%，魔防+20%</t>
  </si>
  <si>
    <t>所有飞兵和水兵的防御+22%，魔防+22%</t>
  </si>
  <si>
    <t>所有飞兵和水兵的防御+24%，魔防+24%</t>
  </si>
  <si>
    <t>所有飞兵和水兵的防御+26%，魔防+26%</t>
  </si>
  <si>
    <t>所有飞兵和水兵的防御+28%，魔防+28%</t>
  </si>
  <si>
    <t>所有飞兵和水兵的防御+30%，魔防+30%</t>
  </si>
  <si>
    <t>所有飞兵和水兵的防御+33%，魔防+33%</t>
  </si>
  <si>
    <t>所有飞兵和水兵的防御+36%，魔防+36%</t>
  </si>
  <si>
    <t>所有飞兵和水兵的防御+40%，魔防+40%</t>
  </si>
  <si>
    <t>所有飞兵和水兵，在攻击100%生命值的部队时，攻防提升5%。</t>
  </si>
  <si>
    <t>所有飞兵和水兵，在攻击100%生命值的部队时，攻防提升6%。</t>
  </si>
  <si>
    <t>所有飞兵和水兵，在攻击100%生命值的部队时，攻防提升7%。</t>
  </si>
  <si>
    <t>所有飞兵和水兵，在攻击100%生命值的部队时，攻防提升8%。</t>
  </si>
  <si>
    <t>所有飞兵和水兵，在攻击100%生命值的部队时，攻防提升9%。</t>
  </si>
  <si>
    <t>所有飞兵和水兵，在攻击100%生命值的部队时，攻防提升11%。</t>
  </si>
  <si>
    <t>所有飞兵和水兵，在攻击100%生命值的部队时，攻防提升13%。</t>
  </si>
  <si>
    <t>所有飞兵和水兵，在攻击100%生命值的部队时，攻防提升15%。</t>
  </si>
  <si>
    <t>所有飞兵和水兵，在攻击100%生命值的部队时，攻防提升17%。</t>
  </si>
  <si>
    <t>所有飞兵和水兵，在攻击100%生命值的部队时，攻防提升20%。</t>
  </si>
  <si>
    <t>所有水兵，在水中攻击敌军时，造成伤害提升5%。</t>
  </si>
  <si>
    <t>所有水兵，在水中攻击敌军时，造成伤害提升7%。</t>
  </si>
  <si>
    <t>所有水兵，在水中攻击敌军时，造成伤害提升9%。</t>
  </si>
  <si>
    <t>所有水兵，在水中攻击敌军时，造成伤害提升11%。</t>
  </si>
  <si>
    <t>所有水兵，在水中攻击敌军时，造成伤害提升13%。</t>
  </si>
  <si>
    <t>所有水兵，在水中攻击敌军时，造成伤害提升16%。</t>
  </si>
  <si>
    <t>所有水兵，在水中攻击敌军时，造成伤害提升19%。</t>
  </si>
  <si>
    <t>所有水兵，在水中攻击敌军时，造成伤害提升22%。</t>
  </si>
  <si>
    <t>所有水兵，在水中攻击敌军时，造成伤害提升25%。</t>
  </si>
  <si>
    <r>
      <rPr>
        <sz val="10"/>
        <rFont val="宋体"/>
        <family val="3"/>
        <charset val="134"/>
      </rPr>
      <t>所有水兵，在水中攻击敌军时，造成伤害提升</t>
    </r>
    <r>
      <rPr>
        <sz val="10"/>
        <rFont val="Arial"/>
        <family val="2"/>
      </rPr>
      <t>30%</t>
    </r>
    <r>
      <rPr>
        <sz val="10"/>
        <rFont val="宋体"/>
        <family val="3"/>
        <charset val="134"/>
      </rPr>
      <t>。</t>
    </r>
  </si>
  <si>
    <t>所有飞兵，在拥有“防御增强”效果的地形上战斗时，遭受伤害降低5%。</t>
  </si>
  <si>
    <t>所有飞兵，在拥有“防御增强”效果的地形上战斗时，遭受伤害降低6%。</t>
  </si>
  <si>
    <t>所有飞兵，在拥有“防御增强”效果的地形上战斗时，遭受伤害降低7%。</t>
  </si>
  <si>
    <t>所有飞兵，在拥有“防御增强”效果的地形上战斗时，遭受伤害降低8%。</t>
  </si>
  <si>
    <t>所有飞兵，在拥有“防御增强”效果的地形上战斗时，遭受伤害降低9%。</t>
  </si>
  <si>
    <t>所有飞兵，在拥有“防御增强”效果的地形上战斗时，遭受伤害降低11%。</t>
  </si>
  <si>
    <t>所有飞兵，在拥有“防御增强”效果的地形上战斗时，遭受伤害降低13%。</t>
  </si>
  <si>
    <t>所有飞兵，在拥有“防御增强”效果的地形上战斗时，遭受伤害降低15%。</t>
  </si>
  <si>
    <t>所有飞兵，在拥有“防御增强”效果的地形上战斗时，遭受伤害降低17%。</t>
  </si>
  <si>
    <r>
      <rPr>
        <sz val="10"/>
        <rFont val="宋体"/>
        <family val="3"/>
        <charset val="134"/>
      </rPr>
      <t>所有飞兵，在拥有</t>
    </r>
    <r>
      <rPr>
        <sz val="10"/>
        <rFont val="Arial"/>
        <family val="2"/>
      </rPr>
      <t>“</t>
    </r>
    <r>
      <rPr>
        <sz val="10"/>
        <rFont val="宋体"/>
        <family val="3"/>
        <charset val="134"/>
      </rPr>
      <t>防御增强</t>
    </r>
    <r>
      <rPr>
        <sz val="10"/>
        <rFont val="Arial"/>
        <family val="2"/>
      </rPr>
      <t>”</t>
    </r>
    <r>
      <rPr>
        <sz val="10"/>
        <rFont val="宋体"/>
        <family val="3"/>
        <charset val="134"/>
      </rPr>
      <t>效果的地形上战斗时，遭受伤害降低</t>
    </r>
    <r>
      <rPr>
        <sz val="10"/>
        <rFont val="Arial"/>
        <family val="2"/>
      </rPr>
      <t>20%</t>
    </r>
    <r>
      <rPr>
        <sz val="10"/>
        <rFont val="宋体"/>
        <family val="3"/>
        <charset val="134"/>
      </rPr>
      <t>。</t>
    </r>
  </si>
  <si>
    <t>全属性+2%在水中时，攻击50%生命值以上的部队时，进入战斗后攻击提升15%。</t>
  </si>
  <si>
    <t>全属性+4%在水中时，攻击50%生命值以上的部队时，进入战斗后攻击提升18%。</t>
  </si>
  <si>
    <t>全属性+6%在水中时，攻击50%生命值以上的部队时，进入战斗后攻击提升21%。</t>
  </si>
  <si>
    <t>全属性+9%在水中时，攻击50%生命值以上的部队时，进入战斗后攻击提升24%。</t>
  </si>
  <si>
    <t>全属性+12%在水中时，攻击50%生命值以上的部队时，进入战斗后攻击提升27%。</t>
  </si>
  <si>
    <t>全属性+15%在水中时，攻击50%生命值以上的部队时，进入战斗后攻击提升30%。</t>
  </si>
  <si>
    <t>全属性+18%在水中时，攻击50%生命值以上的部队时，进入战斗后攻击提升33%。</t>
  </si>
  <si>
    <t>全属性+22%在水中时，攻击50%生命值以上的部队时，进入战斗后攻击提升36%。</t>
  </si>
  <si>
    <t>全属性+26%在水中时，攻击50%生命值以上的部队时，进入战斗后攻击提升40%。</t>
  </si>
  <si>
    <t>全属性+30%在水中时，攻击50%生命值以上的部队时，进入战斗后攻击提升45%。</t>
  </si>
  <si>
    <t>全属性+2%遭受魔法伤害降低15%。士兵生命大于50%时，攻防提升7%。</t>
  </si>
  <si>
    <t>全属性+4%遭受魔法伤害降低18%。士兵生命大于50%时，攻防提升8%。</t>
  </si>
  <si>
    <t>全属性+6%遭受魔法伤害降低21%。士兵生命大于50%时，攻防提升9%。</t>
  </si>
  <si>
    <t>全属性+9%遭受魔法伤害降低24%。士兵生命大于50%时，攻防提升10%。</t>
  </si>
  <si>
    <t>全属性+12%遭受魔法伤害降低27%。士兵生命大于50%时，攻防提升11%。</t>
  </si>
  <si>
    <t>全属性+15%遭受魔法伤害降低30%。士兵生命大于50%时，攻防提升12%。</t>
  </si>
  <si>
    <t>全属性+18%遭受魔法伤害降低33%。士兵生命大于50%时，攻防提升14%。</t>
  </si>
  <si>
    <t>全属性+22%遭受魔法伤害降低36%。士兵生命大于50%时，攻防提升16%。</t>
  </si>
  <si>
    <t>全属性+26%遭受魔法伤害降低40%。士兵生命大于50%时，攻防提升18%。</t>
  </si>
  <si>
    <t>全属性+30%遭受魔法伤害降低45%。士兵生命大于50%时，攻防提升20%。</t>
  </si>
  <si>
    <t>全属性+2%士兵生命大于50%攻击提升10%，士兵生命小于50%防御提升10%。</t>
  </si>
  <si>
    <t>全属性+4%士兵生命大于50%攻击提升12%，士兵生命小于50%防御提升12%。</t>
  </si>
  <si>
    <t>全属性+6%士兵生命大于50%攻击提升14%，士兵生命小于50%防御提升14%。</t>
  </si>
  <si>
    <t>全属性+9%士兵生命大于50%攻击提升16%，士兵生命小于50%防御提升16%。</t>
  </si>
  <si>
    <t>全属性+12%士兵生命大于50%攻击提升18%，士兵生命小于50%防御提升18%。</t>
  </si>
  <si>
    <t>全属性+15%士兵生命大于50%攻击提升20%，士兵生命小于50%防御提升20%。</t>
  </si>
  <si>
    <t>全属性+18%士兵生命大于50%攻击提升22%，士兵生命小于50%防御提升22%。</t>
  </si>
  <si>
    <t>全属性+22%士兵生命大于50%攻击提升24%，士兵生命小于50%防御提升24%。</t>
  </si>
  <si>
    <t>全属性+26%士兵生命大于50%攻击提升27%，士兵生命小于50%防御提升27%。</t>
  </si>
  <si>
    <t>全属性+30%士兵生命大于50%攻击提升30%，士兵生命小于50%防御提升30%。</t>
  </si>
  <si>
    <t>所有弓兵和刺客的生命+2，攻击+2</t>
  </si>
  <si>
    <t>所有弓兵和刺客的生命+4，攻击+4</t>
  </si>
  <si>
    <t>所有弓兵和刺客的生命+6，攻击+6</t>
  </si>
  <si>
    <t>所有弓兵和刺客的生命+8，攻击+8</t>
  </si>
  <si>
    <t>所有弓兵和刺客的生命+10，攻击+10</t>
  </si>
  <si>
    <t>所有弓兵和刺客的防御+1，魔防+1</t>
  </si>
  <si>
    <t>所有弓兵和刺客的防御+2，魔防+2</t>
  </si>
  <si>
    <t>所有弓兵和刺客的防御+3，魔防+3</t>
  </si>
  <si>
    <t>所有弓兵和刺客的防御+4，魔防+4</t>
  </si>
  <si>
    <t>所有弓兵和刺客的防御+6，魔防+6</t>
  </si>
  <si>
    <t>所有弓兵和刺客的生命+1%</t>
  </si>
  <si>
    <t>所有弓兵和刺客的生命+2%</t>
  </si>
  <si>
    <t>所有弓兵和刺客的生命+3%</t>
  </si>
  <si>
    <t>所有弓兵和刺客的生命+4%</t>
  </si>
  <si>
    <t>所有弓兵和刺客的生命+5%</t>
  </si>
  <si>
    <t>所有弓兵和刺客的生命+6%</t>
  </si>
  <si>
    <t>所有弓兵和刺客的生命+7%</t>
  </si>
  <si>
    <t>所有弓兵和刺客的生命+8%</t>
  </si>
  <si>
    <t>所有弓兵和刺客的生命+9%</t>
  </si>
  <si>
    <t>所有弓兵和刺客的生命+10%</t>
  </si>
  <si>
    <t>所有弓兵和刺客的防御提升1%，魔防提升1%。</t>
  </si>
  <si>
    <t>所有弓兵和刺客的防御提升2%，魔防提升2%。</t>
  </si>
  <si>
    <t>所有弓兵和刺客的防御提升3%，魔防提升3%。</t>
  </si>
  <si>
    <t>所有弓兵和刺客的防御提升4%，魔防提升4%。</t>
  </si>
  <si>
    <t>所有弓兵和刺客的防御提升5%，魔防提升5%。</t>
  </si>
  <si>
    <t>所有弓兵和刺客的防御提升6%，魔防提升6%。</t>
  </si>
  <si>
    <t>所有弓兵和刺客的防御提升7%，魔防提升7%。</t>
  </si>
  <si>
    <t>所有弓兵和刺客的防御提升8%，魔防提升8%。</t>
  </si>
  <si>
    <t>所有弓兵和刺客的防御提升9%，魔防提升9%。</t>
  </si>
  <si>
    <t>所有弓兵和刺客的防御提升10%，魔防提升10%。</t>
  </si>
  <si>
    <t>所有弓兵和刺客，在拥有“防御增强”效果的地形上战斗时，攻防提升5%。</t>
  </si>
  <si>
    <t>所有弓兵和刺客，在拥有“防御增强”效果的地形上战斗时，攻防提升6%。</t>
  </si>
  <si>
    <t>所有弓兵和刺客，在拥有“防御增强”效果的地形上战斗时，攻防提升7%。</t>
  </si>
  <si>
    <t>所有弓兵和刺客，在拥有“防御增强”效果的地形上战斗时，攻防提升8%。</t>
  </si>
  <si>
    <t>所有弓兵和刺客，在拥有“防御增强”效果的地形上战斗时，攻防提升9%。</t>
  </si>
  <si>
    <t>所有弓兵和刺客，在拥有“防御增强”效果的地形上战斗时，攻防提升11%。</t>
  </si>
  <si>
    <t>所有弓兵和刺客，在拥有“防御增强”效果的地形上战斗时，攻防提升13%。</t>
  </si>
  <si>
    <t>所有弓兵和刺客，在拥有“防御增强”效果的地形上战斗时，攻防提升15%。</t>
  </si>
  <si>
    <t>所有弓兵和刺客，在拥有“防御增强”效果的地形上战斗时，攻防提升17%。</t>
  </si>
  <si>
    <t>所有弓兵和刺客，在拥有“防御增强”效果的地形上战斗时，攻防提升20%。</t>
  </si>
  <si>
    <t>全属性+1%在「树林」和「山地」时，攻击力提升10%。</t>
  </si>
  <si>
    <t>全属性+2%在「树林」和「山地」时，攻击力提升12%。</t>
  </si>
  <si>
    <t>全属性+3%在「树林」和「山地」时，攻击力提升14%。</t>
  </si>
  <si>
    <t>全属性+4%在「树林」和「山地」时，攻击力提升17%。</t>
  </si>
  <si>
    <t>全属性+5%在「树林」和「山地」时，攻击力提升20%。</t>
  </si>
  <si>
    <t>全属性+2%使本部队的移动不受地形的影响。主动进入战斗时，攻击提升10%。</t>
  </si>
  <si>
    <t>全属性+4%使本部队的移动不受地形的影响。主动进入战斗时，攻击提升12%。</t>
  </si>
  <si>
    <t>全属性+6%使本部队的移动不受地形的影响。主动进入战斗时，攻击提升14%。</t>
  </si>
  <si>
    <t>全属性+9%使本部队的移动不受地形的影响。主动进入战斗时，攻击提升16%。</t>
  </si>
  <si>
    <t>全属性+12%使本部队的移动不受地形的影响。主动进入战斗时，攻击提升18%。</t>
  </si>
  <si>
    <t>全属性+15%使本部队的移动不受地形的影响。主动进入战斗时，攻击提升20%。</t>
  </si>
  <si>
    <t>全属性+18%使本部队的移动不受地形的影响。主动进入战斗时，攻击提升22%。</t>
  </si>
  <si>
    <t>全属性+22%使本部队的移动不受地形的影响。主动进入战斗时，攻击提升24%。</t>
  </si>
  <si>
    <t>全属性+26%使本部队的移动不受地形的影响。主动进入战斗时，攻击提升27%。</t>
  </si>
  <si>
    <t>全属性+30%使本部队的移动不受地形的影响。主动进入战斗时，攻击提升30%。</t>
  </si>
  <si>
    <t>全属性+2%在「树林」和「山地」时，攻防提升10%。</t>
  </si>
  <si>
    <t>全属性+4%在「树林」和「山地」时，攻防提升12%。</t>
  </si>
  <si>
    <t>全属性+6%在「树林」和「山地」时，攻防提升14%。</t>
  </si>
  <si>
    <t>全属性+9%在「树林」和「山地」时，攻防提升16%。</t>
  </si>
  <si>
    <t>全属性+12%在「树林」和「山地」时，攻防提升18%。</t>
  </si>
  <si>
    <t>全属性+15%在「树林」和「山地」时，攻防提升20%。</t>
  </si>
  <si>
    <t>全属性+18%在「树林」和「山地」时，攻防提升22%。</t>
  </si>
  <si>
    <t>全属性+22%在「树林」和「山地」时，攻防提升24%。</t>
  </si>
  <si>
    <t>全属性+26%在「树林」和「山地」时，攻防提升27%。</t>
  </si>
  <si>
    <t>全属性+30%在「树林」和「山地」时，攻防提升30%。</t>
  </si>
  <si>
    <t>所有弓兵和刺客的攻击+1%</t>
  </si>
  <si>
    <t>所有弓兵和刺客的攻击+2%</t>
  </si>
  <si>
    <t>所有弓兵和刺客的攻击+3%</t>
  </si>
  <si>
    <t>所有弓兵和刺客的攻击+4%</t>
  </si>
  <si>
    <t>所有弓兵和刺客的攻击+5%</t>
  </si>
  <si>
    <t>所有弓兵和刺客的攻击+6%</t>
  </si>
  <si>
    <t>所有弓兵和刺客的攻击+7%</t>
  </si>
  <si>
    <t>所有弓兵和刺客的攻击+8%</t>
  </si>
  <si>
    <t>所有弓兵和刺客的攻击+9%</t>
  </si>
  <si>
    <t>所有弓兵和刺客的攻击+10%</t>
  </si>
  <si>
    <t>所有弓兵和刺客的生命+3</t>
  </si>
  <si>
    <t>所有弓兵和刺客的生命+6</t>
  </si>
  <si>
    <t>所有弓兵和刺客的生命+9</t>
  </si>
  <si>
    <t>所有弓兵和刺客的生命+12</t>
  </si>
  <si>
    <t>所有弓兵和刺客的生命+15</t>
  </si>
  <si>
    <t>所有弓兵和刺客的生命+18</t>
  </si>
  <si>
    <t>所有弓兵和刺客的生命+21</t>
  </si>
  <si>
    <t>所有弓兵和刺客的生命+24</t>
  </si>
  <si>
    <t>所有弓兵和刺客的生命+27</t>
  </si>
  <si>
    <t>所有弓兵和刺客的生命+30</t>
  </si>
  <si>
    <t>所有弓兵和刺客的生命+33</t>
  </si>
  <si>
    <t>所有弓兵和刺客的生命+36</t>
  </si>
  <si>
    <t>所有弓兵和刺客的生命+39</t>
  </si>
  <si>
    <t>所有弓兵和刺客的生命+42</t>
  </si>
  <si>
    <t>所有弓兵和刺客的生命+45</t>
  </si>
  <si>
    <t>全属性+1%部队普通攻击射程提升1。主动进入战斗时，部队伤害降低40%。</t>
  </si>
  <si>
    <t>全属性+2%部队普通攻击射程提升1。主动进入战斗时，部队伤害降低35%。</t>
  </si>
  <si>
    <t>全属性+3%部队普通攻击射程提升1。主动进入战斗时，部队伤害降低30%。</t>
  </si>
  <si>
    <t>全属性+4%部队普通攻击射程提升1。主动进入战斗时，部队伤害降低25%。</t>
  </si>
  <si>
    <t>全属性+5%部队普通攻击射程提升1。主动进入战斗时，部队伤害降低20%。</t>
  </si>
  <si>
    <t>全属性+1%暴击率提升20%</t>
  </si>
  <si>
    <t>全属性+2%暴击率提升22%</t>
  </si>
  <si>
    <t>全属性+3%暴击率提升24%</t>
  </si>
  <si>
    <t>全属性+4%暴击率提升26%</t>
  </si>
  <si>
    <t>全属性+5%暴击率提升30%</t>
  </si>
  <si>
    <t>全属性+2%攻击100%生命值的部队时，进入战斗后攻击和防御提升15%。</t>
  </si>
  <si>
    <t>全属性+4%攻击100%生命值的部队时，进入战斗后攻击和防御提升18%。</t>
  </si>
  <si>
    <t>全属性+6%攻击100%生命值的部队时，进入战斗后攻击和防御提升21%。</t>
  </si>
  <si>
    <t>全属性+9%攻击100%生命值的部队时，进入战斗后攻击和防御提升24%。</t>
  </si>
  <si>
    <t>全属性+12%攻击100%生命值的部队时，进入战斗后攻击和防御提升27%。</t>
  </si>
  <si>
    <t>全属性+15%攻击100%生命值的部队时，进入战斗后攻击和防御提升30%。</t>
  </si>
  <si>
    <t>全属性+18%攻击100%生命值的部队时，进入战斗后攻击和防御提升33%。</t>
  </si>
  <si>
    <t>全属性+22%攻击100%生命值的部队时，进入战斗后攻击和防御提升36%。</t>
  </si>
  <si>
    <t>全属性+26%攻击100%生命值的部队时，进入战斗后攻击和防御提升40%。</t>
  </si>
  <si>
    <t>全属性+30%攻击100%生命值的部队时，进入战斗后攻击和防御提升45%。</t>
  </si>
  <si>
    <t>全属性+2%部队普攻射程提升1。主动进入战斗时，部队伤害降低30%，7%概率造成强力弱化效果。</t>
  </si>
  <si>
    <t>全属性+4%部队普攻射程提升1。主动进入战斗时，部队伤害降低28%，8%概率造成强力弱化效果。</t>
  </si>
  <si>
    <t>全属性+6%部队普攻射程提升1。主动进入战斗时，部队伤害降低26%，9%概率造成强力弱化效果。</t>
  </si>
  <si>
    <t>全属性+9%部队普攻射程提升1。主动进入战斗时，部队伤害降低24%，10%概率造成强力弱化效果。</t>
  </si>
  <si>
    <t>全属性+12%部队普攻射程提升1。主动进入战斗时，部队伤害降低22%，11%概率造成强力弱化效果。</t>
  </si>
  <si>
    <t>全属性+15%部队普攻射程提升1。主动进入战斗时，部队伤害降低20%，12%概率造成强力弱化效果。</t>
  </si>
  <si>
    <t>全属性+18%部队普攻射程提升1。主动进入战斗时，部队伤害降低18%，14%概率造成强力弱化效果。</t>
  </si>
  <si>
    <t>全属性+22%部队普攻射程提升1。主动进入战斗时，部队伤害降低16%，16%概率造成强力弱化效果。</t>
  </si>
  <si>
    <t>全属性+26%部队普攻射程提升1。主动进入战斗时，部队伤害降低13%，18%概率造成强力弱化效果。</t>
  </si>
  <si>
    <t>全属性+30%部队普攻射程提升1。主动进入战斗时，部队伤害降低10%，20%概率造成强力弱化效果。</t>
  </si>
  <si>
    <t>所有弓兵和刺客的攻击+3</t>
  </si>
  <si>
    <t>所有弓兵和刺客的攻击+6</t>
  </si>
  <si>
    <t>所有弓兵和刺客的攻击+9</t>
  </si>
  <si>
    <t>所有弓兵和刺客的攻击+12</t>
  </si>
  <si>
    <t>所有弓兵和刺客的攻击+15</t>
  </si>
  <si>
    <t>所有弓兵和刺客的攻击+18</t>
  </si>
  <si>
    <t>所有弓兵和刺客的攻击+21</t>
  </si>
  <si>
    <t>所有弓兵和刺客的攻击+24</t>
  </si>
  <si>
    <t>所有弓兵和刺客的攻击+27</t>
  </si>
  <si>
    <t>所有弓兵和刺客的攻击+30</t>
  </si>
  <si>
    <t>所有弓兵和刺客的攻击+33</t>
  </si>
  <si>
    <t>所有弓兵和刺客的攻击+36</t>
  </si>
  <si>
    <t>所有弓兵和刺客的攻击+39</t>
  </si>
  <si>
    <t>所有弓兵和刺客的攻击+42</t>
  </si>
  <si>
    <t>所有弓兵和刺客的攻击+45</t>
  </si>
  <si>
    <t>所有弓兵和刺客的防御+5，魔防+5</t>
  </si>
  <si>
    <t>所有弓兵和刺客的防御+7，魔防+7</t>
  </si>
  <si>
    <t>所有弓兵和刺客的防御+9，魔防+9</t>
  </si>
  <si>
    <t>所有弓兵和刺客的防御+11，魔防+11</t>
  </si>
  <si>
    <t>所有弓兵和刺客的防御+13，魔防+13</t>
  </si>
  <si>
    <t>所有弓兵和刺客的防御+15，魔防+15</t>
  </si>
  <si>
    <t>所有弓兵和刺客的防御+17，魔防+17</t>
  </si>
  <si>
    <t>所有弓兵和刺客的防御+19，魔防+19</t>
  </si>
  <si>
    <t>所有弓兵和刺客的防御+21，魔防+21</t>
  </si>
  <si>
    <t>所有弓兵和刺客的防御+23，魔防+23</t>
  </si>
  <si>
    <t>所有弓兵和刺客的防御+25，魔防+25</t>
  </si>
  <si>
    <t>所有弓兵和刺客的防御+27，魔防+27</t>
  </si>
  <si>
    <t>全属性+1%暴击率提升20%，部队造成暴击触发后对敌军施加随机1个弱化效果。</t>
  </si>
  <si>
    <t>全属性+2%暴击率提升22%，部队造成暴击触发后对敌军施加随机1个弱化效果。</t>
  </si>
  <si>
    <t>全属性+3%暴击率提升24%，部队造成暴击触发后对敌军施加随机1个弱化效果。</t>
  </si>
  <si>
    <t>全属性+4%暴击率提升26%，部队造成暴击触发后对敌军施加随机1个弱化效果。</t>
  </si>
  <si>
    <t>全属性+5%暴击率提升30%，部队造成暴击触发后对敌军施加随机1个弱化效果。</t>
  </si>
  <si>
    <t>全属性+1%主动进入战斗时，20%的概率使得敌军防御降低20%，持续1回合。</t>
  </si>
  <si>
    <t>全属性+2%主动进入战斗时，22%的概率使得敌军防御降低20%，持续1回合。</t>
  </si>
  <si>
    <t>全属性+3%主动进入战斗时，24%的概率使得敌军防御降低20%，持续1回合。</t>
  </si>
  <si>
    <t>全属性+4%主动进入战斗时，26%的概率使得敌军防御降低20%，持续1回合。</t>
  </si>
  <si>
    <t>全属性+5%主动进入战斗时，30%的概率使得敌军防御降低20%，持续1回合。</t>
  </si>
  <si>
    <t>全属性+2%主动进入战斗前，30%概率使敌军移动力降低2，防御降低20%，持续1回合。</t>
  </si>
  <si>
    <t>全属性+4%主动进入战斗前，35%概率使敌军移动力降低2，防御降低20%，持续1回合。</t>
  </si>
  <si>
    <t>全属性+6%主动进入战斗前，40%概率使敌军移动力降低2，防御降低20%，持续1回合。</t>
  </si>
  <si>
    <t>全属性+9%主动进入战斗前，45%概率使敌军移动力降低2，防御降低20%，持续1回合。</t>
  </si>
  <si>
    <t>全属性+12%主动进入战斗前，50%概率使敌军移动力降低2，防御降低20%，持续1回合。</t>
  </si>
  <si>
    <t>全属性+15%主动进入战斗前，55%概率使敌军移动力降低2，防御降低20%，持续1回合。</t>
  </si>
  <si>
    <t>全属性+18%主动进入战斗前，60%概率使敌军移动力降低2，防御降低20%，持续1回合。</t>
  </si>
  <si>
    <t>全属性+22%主动进入战斗前，65%概率使敌军移动力降低2，防御降低20%，持续1回合。</t>
  </si>
  <si>
    <t>全属性+26%主动进入战斗前，70%概率使敌军移动力降低2，防御降低20%，持续1回合。</t>
  </si>
  <si>
    <t>全属性+30%主动进入战斗前，75%概率使敌军移动力降低2，防御降低20%，持续1回合。</t>
  </si>
  <si>
    <t>所有弓兵和刺客，在攻击100%生命值的部队时，攻防提升5%。</t>
  </si>
  <si>
    <t>所有弓兵和刺客，在攻击100%生命值的部队时，攻防提升6%。</t>
  </si>
  <si>
    <t>所有弓兵和刺客，在攻击100%生命值的部队时，攻防提升7%。</t>
  </si>
  <si>
    <t>所有弓兵和刺客，在攻击100%生命值的部队时，攻防提升8%。</t>
  </si>
  <si>
    <t>所有弓兵和刺客，在攻击100%生命值的部队时，攻防提升9%。</t>
  </si>
  <si>
    <t>所有弓兵和刺客，在攻击100%生命值的部队时，攻防提升11%。</t>
  </si>
  <si>
    <t>所有弓兵和刺客，在攻击100%生命值的部队时，攻防提升13%。</t>
  </si>
  <si>
    <t>所有弓兵和刺客，在攻击100%生命值的部队时，攻防提升15%。</t>
  </si>
  <si>
    <t>所有弓兵和刺客，在攻击100%生命值的部队时，攻防提升17%。</t>
  </si>
  <si>
    <t>所有弓兵和刺客，在攻击100%生命值的部队时，攻防提升20%。</t>
  </si>
  <si>
    <t>全属性+2%暴击率提升15%，部队造成暴击后对敌军施加随机1个强力弱化效果。</t>
  </si>
  <si>
    <t>全属性+4%暴击率提升18%，部队造成暴击后对敌军施加随机1个强力弱化效果。</t>
  </si>
  <si>
    <t>全属性+6%暴击率提升21%，部队造成暴击后对敌军施加随机1个强力弱化效果。</t>
  </si>
  <si>
    <t>全属性+9%暴击率提升24%，部队造成暴击后对敌军施加随机1个强力弱化效果。</t>
  </si>
  <si>
    <t>全属性+12%暴击率提升27%，部队造成暴击后对敌军施加随机1个强力弱化效果。</t>
  </si>
  <si>
    <t>全属性+15%暴击率提升30%，部队造成暴击后对敌军施加随机1个强力弱化效果。</t>
  </si>
  <si>
    <t>全属性+18%暴击率提升33%，部队造成暴击后对敌军施加随机1个强力弱化效果。</t>
  </si>
  <si>
    <t>全属性+22%暴击率提升36%，部队造成暴击后对敌军施加随机1个强力弱化效果。</t>
  </si>
  <si>
    <t>全属性+26%暴击率提升40%，部队造成暴击后对敌军施加随机1个强力弱化效果。</t>
  </si>
  <si>
    <t>全属性+30%暴击率提升45%，部队造成暴击后对敌军施加随机1个强力弱化效果。</t>
  </si>
  <si>
    <t>全属性+2%生命大于50%时，被攻击时进入战斗前有30%的概率触发，遭受伤害降低50%。</t>
  </si>
  <si>
    <t>全属性+4%生命大于50%时，被攻击时进入战斗前有36%的概率触发，遭受伤害降低50%。</t>
  </si>
  <si>
    <t>全属性+6%生命大于50%时，被攻击时进入战斗前有44%的概率触发，遭受伤害降低50%。</t>
  </si>
  <si>
    <t>全属性+9%生命大于50%时，被攻击时进入战斗前有52%的概率触发，遭受伤害降低50%。</t>
  </si>
  <si>
    <t>全属性+12%生命大于50%时，被攻击时进入战斗前有60%的概率触发，遭受伤害降低50%。</t>
  </si>
  <si>
    <t>全属性+15%生命大于50%时，被攻击时进入战斗前有68%的概率触发，遭受伤害降低50%。</t>
  </si>
  <si>
    <t>全属性+18%生命大于50%时，被攻击时进入战斗前有76%的概率触发，遭受伤害降低50%。</t>
  </si>
  <si>
    <t>全属性+22%生命大于50%时，被攻击时进入战斗前有84%的概率触发，遭受伤害降低50%。</t>
  </si>
  <si>
    <t>全属性+26%生命大于50%时，被攻击时进入战斗前有92%的概率触发，遭受伤害降低50%。</t>
  </si>
  <si>
    <t>全属性+30%生命大于50%时，被攻击时进入战斗前有100%的概率触发，遭受伤害降低50%。</t>
  </si>
  <si>
    <t>所有弓兵和刺客的攻击+12%</t>
  </si>
  <si>
    <t>所有弓兵和刺客的攻击+14%</t>
  </si>
  <si>
    <t>所有弓兵和刺客的攻击+16%</t>
  </si>
  <si>
    <t>所有弓兵和刺客的攻击+18%</t>
  </si>
  <si>
    <t>所有弓兵和刺客的攻击+20%</t>
  </si>
  <si>
    <t>所有弓兵和刺客的攻击+22%</t>
  </si>
  <si>
    <t>所有弓兵和刺客的攻击+24%</t>
  </si>
  <si>
    <t>所有弓兵和刺客的攻击+26%</t>
  </si>
  <si>
    <t>所有弓兵和刺客的攻击+28%</t>
  </si>
  <si>
    <t>所有弓兵和刺客的攻击+30%</t>
  </si>
  <si>
    <t>所有弓兵和刺客的攻击+33%</t>
  </si>
  <si>
    <t>所有弓兵和刺客的攻击+36%</t>
  </si>
  <si>
    <t>所有弓兵和刺客的攻击+40%</t>
  </si>
  <si>
    <t>所有弓兵和刺客的防御+2%，魔防+2%</t>
  </si>
  <si>
    <t>所有弓兵和刺客的防御+3%，魔防+3%</t>
  </si>
  <si>
    <t>所有弓兵和刺客的防御+4%，魔防+4%</t>
  </si>
  <si>
    <t>所有弓兵和刺客的防御+5%，魔防+5%</t>
  </si>
  <si>
    <t>所有弓兵和刺客的防御+6%，魔防+6%</t>
  </si>
  <si>
    <t>所有弓兵和刺客的防御+8%，魔防+8%</t>
  </si>
  <si>
    <t>所有弓兵和刺客的防御+10%，魔防+10%</t>
  </si>
  <si>
    <t>所有弓兵和刺客的防御+12%，魔防+12%</t>
  </si>
  <si>
    <t>所有弓兵和刺客的防御+14%，魔防+14%</t>
  </si>
  <si>
    <t>所有弓兵和刺客的防御+16%，魔防+16%</t>
  </si>
  <si>
    <t>所有弓兵和刺客的防御+18%，魔防+18%</t>
  </si>
  <si>
    <t>所有弓兵和刺客的防御+20%，魔防+20%</t>
  </si>
  <si>
    <t>所有弓兵和刺客的防御+22%，魔防+22%</t>
  </si>
  <si>
    <t>所有弓兵和刺客的防御+24%，魔防+24%</t>
  </si>
  <si>
    <t>所有弓兵和刺客的防御+26%，魔防+26%</t>
  </si>
  <si>
    <t>所有弓兵和刺客的防御+28%，魔防+28%</t>
  </si>
  <si>
    <t>所有弓兵和刺客的防御+30%，魔防+30%</t>
  </si>
  <si>
    <t>所有弓兵和刺客的防御+33%，魔防+33%</t>
  </si>
  <si>
    <t>所有弓兵和刺客的防御+36%，魔防+36%</t>
  </si>
  <si>
    <t>所有弓兵和刺客的防御+40%，魔防+40%</t>
  </si>
  <si>
    <t>所有弓兵和刺客的生命+12%</t>
  </si>
  <si>
    <t>所有弓兵和刺客的生命+14%</t>
  </si>
  <si>
    <t>所有弓兵和刺客的生命+16%</t>
  </si>
  <si>
    <t>所有弓兵和刺客的生命+18%</t>
  </si>
  <si>
    <t>所有弓兵和刺客的生命+20%</t>
  </si>
  <si>
    <t>所有弓兵和刺客的生命+22%</t>
  </si>
  <si>
    <t>所有弓兵和刺客的生命+24%</t>
  </si>
  <si>
    <t>所有弓兵和刺客的生命+26%</t>
  </si>
  <si>
    <t>所有弓兵和刺客的生命+28%</t>
  </si>
  <si>
    <t>所有弓兵和刺客的生命+30%</t>
  </si>
  <si>
    <t>所有弓兵和刺客的生命+33%</t>
  </si>
  <si>
    <t>所有弓兵和刺客的生命+36%</t>
  </si>
  <si>
    <t>所有弓兵和刺客的生命+40%</t>
  </si>
  <si>
    <t>所有刺客，在攻击100%生命值的敌军时，造成伤害提升5%。</t>
  </si>
  <si>
    <t>所有刺客，在攻击100%生命值的敌军时，造成伤害提升7%。</t>
  </si>
  <si>
    <t>所有刺客，在攻击100%生命值的敌军时，造成伤害提升9%。</t>
  </si>
  <si>
    <t>所有刺客，在攻击100%生命值的敌军时，造成伤害提升11%。</t>
  </si>
  <si>
    <t>所有刺客，在攻击100%生命值的敌军时，造成伤害提升13%。</t>
  </si>
  <si>
    <t>所有刺客，在攻击100%生命值的敌军时，造成伤害提升16%。</t>
  </si>
  <si>
    <t>所有刺客，在攻击100%生命值的敌军时，造成伤害提升19%。</t>
  </si>
  <si>
    <t>所有刺客，在攻击100%生命值的敌军时，造成伤害提升22%。</t>
  </si>
  <si>
    <t>所有刺客，在攻击100%生命值的敌军时，造成伤害提升25%。</t>
  </si>
  <si>
    <t>所有刺客，在攻击100%生命值的敌军时，造成伤害提升30%。</t>
  </si>
  <si>
    <t>所有弓兵，对飞兵战斗时，攻防+5%。同时在拥有“防御增强”效果的地形上战斗时，伤害提升5%。</t>
  </si>
  <si>
    <t>所有弓兵，对飞兵战斗时，攻防+7%。同时在拥有“防御增强”效果的地形上战斗时，伤害提升7%。</t>
  </si>
  <si>
    <t>所有弓兵，对飞兵战斗时，攻防+9%。同时在拥有“防御增强”效果的地形上战斗时，伤害提升9%。</t>
  </si>
  <si>
    <t>所有弓兵，对飞兵战斗时，攻防+11%。同时在拥有“防御增强”效果的地形上战斗时，伤害提升11%。</t>
  </si>
  <si>
    <t>所有弓兵，对飞兵战斗时，攻防+13%。同时在拥有“防御增强”效果的地形上战斗时，伤害提升13%。</t>
  </si>
  <si>
    <t>所有弓兵，对飞兵战斗时，攻防+16%。同时在拥有“防御增强”效果的地形上战斗时，伤害提升16%。</t>
  </si>
  <si>
    <t>所有弓兵，对飞兵战斗时，攻防+19%。同时在拥有“防御增强”效果的地形上战斗时，伤害提升19%。</t>
  </si>
  <si>
    <t>所有弓兵，对飞兵战斗时，攻防+22%。同时在拥有“防御增强”效果的地形上战斗时，伤害提升22%。</t>
  </si>
  <si>
    <t>所有弓兵，对飞兵战斗时，攻防+25%。同时在拥有“防御增强”效果的地形上战斗时，伤害提升25%。</t>
  </si>
  <si>
    <t>所有弓兵，对飞兵战斗时，攻防+30%。同时在拥有“防御增强”效果的地形上战斗时，伤害提升30%。</t>
  </si>
  <si>
    <t>全属性+2%部队攻击不受近战伤害减免。近战攻击时，攻击提升7%，远程攻击时，暴击率提升7%。</t>
  </si>
  <si>
    <t>全属性+4%部队攻击不受近战伤害减免。近战攻击时，攻击提升8%，远程攻击时，暴击率提升8%。</t>
  </si>
  <si>
    <t>全属性+6%部队攻击不受近战伤害减免。近战攻击时，攻击提升9%，远程攻击时，暴击率提升9%。</t>
  </si>
  <si>
    <t>全属性+9%部队攻击不受近战伤害减免。近战攻击时，攻击提升10%，远程攻击时，暴击率提升10%。</t>
  </si>
  <si>
    <t>全属性+12%部队攻击不受近战伤害减免。近战攻击时，攻击提升11%，远程攻击时，暴击率提升11%。</t>
  </si>
  <si>
    <t>全属性+15%部队攻击不受近战伤害减免。近战攻击时，攻击提升12%，远程攻击时，暴击率提升12%。</t>
  </si>
  <si>
    <t>全属性+18%部队攻击不受近战伤害减免。近战攻击时，攻击提升14%，远程攻击时，暴击率提升14%。</t>
  </si>
  <si>
    <t>全属性+22%部队攻击不受近战伤害减免。近战攻击时，攻击提升16%，远程攻击时，暴击率提升16%。</t>
  </si>
  <si>
    <t>全属性+26%部队攻击不受近战伤害减免。近战攻击时，攻击提升18%，远程攻击时，暴击率提升18%。</t>
  </si>
  <si>
    <t>全属性+30%部队攻击不受近战伤害减免。近战攻击时，攻击提升20%，远程攻击时，暴击率提升20%。</t>
  </si>
  <si>
    <t>全属性+2%主动进入战斗时，攻击提升10%，战后额外造成对方生命上限5%的伤害。</t>
  </si>
  <si>
    <t>全属性+4%主动进入战斗时，攻击提升12%，战后额外造成对方生命上限6%的伤害。</t>
  </si>
  <si>
    <t>全属性+6%主动进入战斗时，攻击提升14%，战后额外造成对方生命上限7%的伤害。</t>
  </si>
  <si>
    <t>全属性+9%主动进入战斗时，攻击提升16%，战后额外造成对方生命上限8%的伤害。</t>
  </si>
  <si>
    <t>全属性+12%主动进入战斗时，攻击提升18%，战后额外造成对方生命上限9%的伤害。</t>
  </si>
  <si>
    <t>全属性+15%主动进入战斗时，攻击提升20%，战后额外造成对方生命上限10%的伤害。</t>
  </si>
  <si>
    <t>全属性+18%主动进入战斗时，攻击提升22%，战后额外造成对方生命上限11%的伤害。</t>
  </si>
  <si>
    <t>全属性+22%主动进入战斗时，攻击提升24%，战后额外造成对方生命上限12%的伤害。</t>
  </si>
  <si>
    <t>全属性+26%主动进入战斗时，攻击提升26%，战后额外造成对方生命上限13%的伤害。</t>
  </si>
  <si>
    <t>全属性+30%主动进入战斗时，攻击提升30%，战后额外造成对方生命上限15%的伤害。</t>
  </si>
  <si>
    <t>全属性+2%暴击率提升10%，暴击后对敌军造成部队生命上限7%的伤害。</t>
  </si>
  <si>
    <t>全属性+4%暴击率提升12%，暴击后对敌军造成部队生命上限8%的伤害。</t>
  </si>
  <si>
    <t>全属性+6%暴击率提升14%，暴击后对敌军造成部队生命上限9%的伤害。</t>
  </si>
  <si>
    <t>全属性+9%暴击率提升16%，暴击后对敌军造成部队生命上限10%的伤害。</t>
  </si>
  <si>
    <t>全属性+12%暴击率提升18%，暴击后对敌军造成部队生命上限11%的伤害。</t>
  </si>
  <si>
    <t>全属性+15%暴击率提升20%，暴击后对敌军造成部队生命上限12%的伤害。</t>
  </si>
  <si>
    <t>全属性+18%暴击率提升22%，暴击后对敌军造成部队生命上限14%的伤害。</t>
  </si>
  <si>
    <t>全属性+22%暴击率提升24%，暴击后对敌军造成部队生命上限16%的伤害。</t>
  </si>
  <si>
    <t>全属性+26%暴击率提升26%，暴击后对敌军造成部队生命上限18%的伤害。</t>
  </si>
  <si>
    <t>全属性+30%暴击率提升30%，暴击后对敌军造成部队生命上限20%的伤害。</t>
  </si>
  <si>
    <t>所有僧侣、法师和魔物的生命+2，攻击+2</t>
  </si>
  <si>
    <t>所有僧侣、法师和魔物的生命+4，攻击+4</t>
  </si>
  <si>
    <t>所有僧侣、法师和魔物的生命+6，攻击+6</t>
  </si>
  <si>
    <t>所有僧侣、法师和魔物的生命+8，攻击+8</t>
  </si>
  <si>
    <t>所有僧侣、法师和魔物的生命+10，攻击+10</t>
  </si>
  <si>
    <t>所有僧侣、法师和魔物的防御+1，魔防+1</t>
  </si>
  <si>
    <t>所有僧侣、法师和魔物的防御+2，魔防+2</t>
  </si>
  <si>
    <t>所有僧侣、法师和魔物的防御+3，魔防+3</t>
  </si>
  <si>
    <t>所有僧侣、法师和魔物的防御+4，魔防+4</t>
  </si>
  <si>
    <t>所有僧侣、法师和魔物的防御+6，魔防+6</t>
  </si>
  <si>
    <t>所有僧侣、法师和魔物的生命+1%</t>
  </si>
  <si>
    <t>所有僧侣、法师和魔物的生命+2%</t>
  </si>
  <si>
    <t>所有僧侣、法师和魔物的生命+3%</t>
  </si>
  <si>
    <t>所有僧侣、法师和魔物的生命+4%</t>
  </si>
  <si>
    <t>所有僧侣、法师和魔物的生命+5%</t>
  </si>
  <si>
    <t>所有僧侣、法师和魔物的生命+6%</t>
  </si>
  <si>
    <t>所有僧侣、法师和魔物的生命+7%</t>
  </si>
  <si>
    <t>所有僧侣、法师和魔物的生命+8%</t>
  </si>
  <si>
    <t>所有僧侣、法师和魔物的生命+9%</t>
  </si>
  <si>
    <t>所有僧侣、法师和魔物的生命+10%</t>
  </si>
  <si>
    <t>所有僧侣、法师和魔物的防御提升1%，魔防提升1%。</t>
  </si>
  <si>
    <t>所有僧侣、法师和魔物的防御提升2%，魔防提升2%。</t>
  </si>
  <si>
    <t>所有僧侣、法师和魔物的防御提升3%，魔防提升3%。</t>
  </si>
  <si>
    <t>所有僧侣、法师和魔物的防御提升4%，魔防提升4%。</t>
  </si>
  <si>
    <t>所有僧侣、法师和魔物的防御提升5%，魔防提升5%。</t>
  </si>
  <si>
    <t>所有僧侣、法师和魔物的防御提升6%，魔防提升6%。</t>
  </si>
  <si>
    <t>所有僧侣、法师和魔物的防御提升7%，魔防提升7%。</t>
  </si>
  <si>
    <t>所有僧侣、法师和魔物的防御提升8%，魔防提升8%。</t>
  </si>
  <si>
    <t>所有僧侣、法师和魔物的防御提升9%，魔防提升9%。</t>
  </si>
  <si>
    <t>所有僧侣、法师和魔物的防御提升10%，魔防提升10%。</t>
  </si>
  <si>
    <t>所有僧侣，在对魔物战斗时，攻防提升5%。</t>
  </si>
  <si>
    <t>所有僧侣，在对魔物战斗时，攻防提升7%。</t>
  </si>
  <si>
    <t>所有僧侣，在对魔物战斗时，攻防提升9%。</t>
  </si>
  <si>
    <t>所有僧侣，在对魔物战斗时，攻防提升11%。</t>
  </si>
  <si>
    <t>所有僧侣，在对魔物战斗时，攻防提升13%。</t>
  </si>
  <si>
    <t>所有僧侣，在对魔物战斗时，攻防提升16%。</t>
  </si>
  <si>
    <t>所有僧侣，在对魔物战斗时，攻防提升19%。</t>
  </si>
  <si>
    <t>所有僧侣，在对魔物战斗时，攻防提升22%。</t>
  </si>
  <si>
    <t>所有僧侣，在对魔物战斗时，攻防提升25%。</t>
  </si>
  <si>
    <t>所有僧侣，在对魔物战斗时，攻防提升30%。</t>
  </si>
  <si>
    <t>全属性+1%普通攻击造成「魔法伤害」。英雄施加治疗的效果提升5%。</t>
  </si>
  <si>
    <t>全属性+2%普通攻击造成「魔法伤害」。英雄施加治疗的效果提升6%。</t>
  </si>
  <si>
    <t>全属性+3%普通攻击造成「魔法伤害」。英雄施加治疗的效果提升7%。</t>
  </si>
  <si>
    <t>全属性+4%普通攻击造成「魔法伤害」。英雄施加治疗的效果提升8%。</t>
  </si>
  <si>
    <t>全属性+5%普通攻击造成「魔法伤害」。英雄施加治疗的效果提升10%。</t>
  </si>
  <si>
    <t>全属性+2%普通攻击造成「魔法伤害」。英雄施加的治疗效果+5%，士兵生命&gt;80%时，防御提升10%。</t>
  </si>
  <si>
    <t>全属性+4%普通攻击造成「魔法伤害」。英雄施加的治疗效果+6%，士兵生命&gt;80%时，防御提升12%。</t>
  </si>
  <si>
    <t>全属性+6%普通攻击造成「魔法伤害」。英雄施加的治疗效果+7%，士兵生命&gt;80%时，防御提升14%。</t>
  </si>
  <si>
    <t>全属性+9%普通攻击造成「魔法伤害」。英雄施加的治疗效果+8%，士兵生命&gt;80%时，防御提升16%。</t>
  </si>
  <si>
    <t>全属性+12%普通攻击造成「魔法伤害」。英雄施加的治疗效果+9%，士兵生命&gt;80%时，防御提升18%</t>
  </si>
  <si>
    <t>全属性+15%普通攻击造成「魔法伤害」。英雄施加的治疗效果+10%，士兵生命&gt;80%时，防御提升20%。</t>
  </si>
  <si>
    <t>全属性+18%普通攻击造成「魔法伤害」。英雄施加的治疗效果+11%，士兵生命&gt;80%时，防御提升22%。</t>
  </si>
  <si>
    <t>全属性+22%普通攻击造成「魔法伤害」。英雄施加的治疗效果+12%，士兵生命&gt;80%时，防御提升24%。</t>
  </si>
  <si>
    <t>全属性+26%普通攻击造成「魔法伤害」。英雄施加的治疗效果+13%，士兵生命&gt;80%时，防御提升26%。</t>
  </si>
  <si>
    <t>全属性+30%普通攻击造成「魔法伤害」。英雄施加的治疗效果+15%，士兵生命&gt;80%时，防御提升30%。</t>
  </si>
  <si>
    <t>全属性+12%普通攻击造成「魔法伤害」。英雄施加的治疗效果+9%，士兵生命&gt;80%时，防御提升18%。</t>
  </si>
  <si>
    <t>全属性+2%士兵生命高于80%时，身上每有一个强化状态，则士兵攻击、防御、魔防提升5%。（最高提升15%）</t>
  </si>
  <si>
    <t>全属性+4%士兵生命高于80%时，身上每有一个强化状态，则士兵攻击、防御、魔防提升6%。（最高提升18%）</t>
  </si>
  <si>
    <t>全属性+6%士兵生命高于80%时，身上每有一个强化状态，则士兵攻击、防御、魔防提升7%。（最高提升21%）</t>
  </si>
  <si>
    <t>全属性+9%士兵生命高于80%时，身上每有一个强化状态，则士兵攻击、防御、魔防提升8%。（最高提升24%）</t>
  </si>
  <si>
    <t>全属性+12%士兵生命高于80%时，身上每有一个强化状态，则士兵攻击、防御、魔防提升9%。（最高提升27%）</t>
  </si>
  <si>
    <t>全属性+15%士兵生命高于80%时，身上每有一个强化状态，则士兵攻击、防御、魔防提升10%。（最高提升30%）</t>
  </si>
  <si>
    <t>全属性+18%士兵生命高于80%时，身上每有一个强化状态，则士兵攻击、防御、魔防提升11%。（最高提升33%）</t>
  </si>
  <si>
    <t>全属性+22%士兵生命高于80%时，身上每有一个强化状态，则士兵攻击、防御、魔防提升12%。（最高提升36%）</t>
  </si>
  <si>
    <t>全属性+26%士兵生命高于80%时，身上每有一个强化状态，则士兵攻击、防御、魔防提升13%。（最高提升39%）</t>
  </si>
  <si>
    <t>全属性+30%士兵生命高于80%时，身上每有一个强化状态，则士兵攻击、防御、魔防提升15%。（最高提升45%）</t>
  </si>
  <si>
    <t>所有僧侣、法师和魔物的攻击+1%</t>
  </si>
  <si>
    <t>所有僧侣、法师和魔物的攻击+2%</t>
  </si>
  <si>
    <t>所有僧侣、法师和魔物的攻击+3%</t>
  </si>
  <si>
    <t>所有僧侣、法师和魔物的攻击+4%</t>
  </si>
  <si>
    <t>所有僧侣、法师和魔物的攻击+5%</t>
  </si>
  <si>
    <t>所有僧侣、法师和魔物的攻击+6%</t>
  </si>
  <si>
    <t>所有僧侣、法师和魔物的攻击+7%</t>
  </si>
  <si>
    <t>所有僧侣、法师和魔物的攻击+8%</t>
  </si>
  <si>
    <t>所有僧侣、法师和魔物的攻击+9%</t>
  </si>
  <si>
    <t>所有僧侣、法师和魔物的攻击+10%</t>
  </si>
  <si>
    <t>所有僧侣、法师和魔物的生命+3</t>
  </si>
  <si>
    <t>所有僧侣、法师和魔物的生命+6</t>
  </si>
  <si>
    <t>所有僧侣、法师和魔物的生命+9</t>
  </si>
  <si>
    <t>所有僧侣、法师和魔物的生命+12</t>
  </si>
  <si>
    <t>所有僧侣、法师和魔物的生命+15</t>
  </si>
  <si>
    <t>所有僧侣、法师和魔物的生命+18</t>
  </si>
  <si>
    <t>所有僧侣、法师和魔物的生命+21</t>
  </si>
  <si>
    <t>所有僧侣、法师和魔物的生命+24</t>
  </si>
  <si>
    <t>所有僧侣、法师和魔物的生命+27</t>
  </si>
  <si>
    <t>所有僧侣、法师和魔物的生命+30</t>
  </si>
  <si>
    <t>所有僧侣、法师和魔物的生命+33</t>
  </si>
  <si>
    <t>所有僧侣、法师和魔物的生命+36</t>
  </si>
  <si>
    <t>所有僧侣、法师和魔物的生命+39</t>
  </si>
  <si>
    <t>所有僧侣、法师和魔物的生命+42</t>
  </si>
  <si>
    <t>所有僧侣、法师和魔物的生命+45</t>
  </si>
  <si>
    <t>全属性+2%亡者苏生:士兵生命为0%时，主动进入战斗时，战后恢复15%的生命。</t>
  </si>
  <si>
    <t>全属性+4%亡者苏生:士兵生命为0%时，主动进入战斗时，战后恢复20%的生命。</t>
  </si>
  <si>
    <t>全属性+6%亡者苏生:士兵生命为0%时，主动进入战斗时，战后恢复25%的生命。</t>
  </si>
  <si>
    <t>全属性+8%亡者苏生:士兵生命为0%时，主动进入战斗时，战后恢复30%的生命。</t>
  </si>
  <si>
    <t>全属性+10%亡者苏生:士兵生命为0%时，主动进入战斗时，战后恢复35%的生命。</t>
  </si>
  <si>
    <t>全属性+1%和「魔物」战斗时，攻击额外提升20%。</t>
  </si>
  <si>
    <t>全属性+2%和「魔物」战斗时，攻击额外提升22%。</t>
  </si>
  <si>
    <t>全属性+3%和「魔物」战斗时，攻击额外提升24%。</t>
  </si>
  <si>
    <t>全属性+4%和「魔物」战斗时，攻击额外提升27%。</t>
  </si>
  <si>
    <t>全属性+5%和「魔物」战斗时，攻击额外提升30%。</t>
  </si>
  <si>
    <t>全属性+3%亡者苏生:士兵生命为0%时，主动进入战斗时，战后恢复15%的生命；被攻击进入战斗时，防御提升10%。（除魔物和僧侣以外）</t>
  </si>
  <si>
    <t>全属性+5%亡者苏生:士兵生命为0%时，主动进入战斗时，战后恢复18%的生命；被攻击进入战斗时，防御提升12%。（除魔物和僧侣以外）</t>
  </si>
  <si>
    <t>全属性+7%亡者苏生:士兵生命为0%时，主动进入战斗时，战后恢复21%的生命；被攻击进入战斗时，防御提升14%。（除魔物和僧侣以外）</t>
  </si>
  <si>
    <t>全属性+11%亡者苏生:士兵生命为0%时，主动进入战斗时，战后恢复24%的生命；被攻击进入战斗时，防御提升16%。（除魔物和僧侣以外）</t>
  </si>
  <si>
    <t>全属性+15%亡者苏生:士兵生命为0%时，主动进入战斗时，战后恢复27%的生命；被攻击进入战斗时，防御提升18%。（除魔物和僧侣以外）</t>
  </si>
  <si>
    <t>全属性+19%亡者苏生:士兵生命为0%时，主动进入战斗时，战后恢复30%的生命；被攻击进入战斗时，防御提升20%。（除魔物和僧侣以外）</t>
  </si>
  <si>
    <t>全属性+24%亡者苏生:士兵生命为0%时，主动进入战斗时，战后恢复33%的生命；被攻击进入战斗时，防御提升22%。（除魔物和僧侣以外）</t>
  </si>
  <si>
    <t>全属性+29%亡者苏生:士兵生命为0%时，主动进入战斗时，战后恢复36%的生命；被攻击进入战斗时，防御提升24%。（除魔物和僧侣以外）</t>
  </si>
  <si>
    <t>全属性+34%亡者苏生:士兵生命为0%时，主动进入战斗时，战后恢复40%的生命；被攻击进入战斗时，防御提升27%。（除魔物和僧侣以外）</t>
  </si>
  <si>
    <t>全属性+40%亡者苏生:士兵生命为0%时，主动进入战斗时，战后恢复45%的生命；被攻击进入战斗时，防御提升30%。（除魔物和僧侣以外）</t>
  </si>
  <si>
    <t>全属性+2%和「魔物」战斗时攻击提升10%；和非「魔物」战斗时防御提升10%。</t>
  </si>
  <si>
    <t>全属性+4%和「魔物」战斗时攻击提升12%；和非「魔物」战斗时防御提升12%。</t>
  </si>
  <si>
    <t>全属性+6%和「魔物」战斗时攻击提升14%；和非「魔物」战斗时防御提升14%。</t>
  </si>
  <si>
    <t>全属性+9%和「魔物」战斗时攻击提升16%；和非「魔物」战斗时防御提升16%。</t>
  </si>
  <si>
    <t>全属性+12%和「魔物」战斗时攻击提升18%；和非「魔物」战斗时防御提升18%。</t>
  </si>
  <si>
    <t>全属性+15%和「魔物」战斗时攻击提升20%；和非「魔物」战斗时防御提升20%。</t>
  </si>
  <si>
    <t>全属性+18%和「魔物」战斗时攻击提升22%；和非「魔物」战斗时防御提升22%。</t>
  </si>
  <si>
    <t>全属性+22%和「魔物」战斗时攻击提升24%；和非「魔物」战斗时防御提升24%。</t>
  </si>
  <si>
    <t>全属性+26%和「魔物」战斗时攻击提升27%；和非「魔物」战斗时防御提升27%。</t>
  </si>
  <si>
    <t>全属性+30%和「魔物」战斗时攻击提升30%；和非「魔物」战斗时防御提升30%。</t>
  </si>
  <si>
    <t>全属性+3%亡者苏生:士兵生命为0%时，主动进入战斗时，战后恢复15%的生命；战斗后，额外造成对方部队生命上限5%的伤害。</t>
  </si>
  <si>
    <t>全属性+5%亡者苏生:士兵生命为0%时，主动进入战斗时，战后恢复18%的生命；战斗后，额外造成对方部队生命上限6%的伤害。</t>
  </si>
  <si>
    <t>全属性+7%亡者苏生:士兵生命为0%时，主动进入战斗时，战后恢复21%的生命；战斗后，额外造成对方部队生命上限7%的伤害。</t>
  </si>
  <si>
    <t>全属性+11%亡者苏生:士兵生命为0%时，主动进入战斗时，战后恢复24%的生命；战斗后，额外造成对方部队生命上限8%的伤害。</t>
  </si>
  <si>
    <t>全属性+15%亡者苏生:士兵生命为0%时，主动进入战斗时，战后恢复27%的生命；战斗后，额外造成对方部队生命上限9%的伤害。</t>
  </si>
  <si>
    <t>全属性+19%亡者苏生:士兵生命为0%时，主动进入战斗时，战后恢复30%的生命；战斗后，额外造成对方部队生命上限10%的伤害。</t>
  </si>
  <si>
    <t>全属性+24%亡者苏生:士兵生命为0%时，主动进入战斗时，战后恢复33%的生命；战斗后，额外造成对方部队生命上限11%的伤害。</t>
  </si>
  <si>
    <t>全属性+29%亡者苏生:士兵生命为0%时，主动进入战斗时，战后恢复36%的生命；战斗后，额外造成对方部队生命上限12%的伤害。</t>
  </si>
  <si>
    <t>全属性+34%亡者苏生:士兵生命为0%时，主动进入战斗时，战后恢复40%的生命；战斗后，额外造成对方部队生命上限13%的伤害。</t>
  </si>
  <si>
    <t>全属性+40%亡者苏生:士兵生命为0%时，主动进入战斗时，战后恢复45%的生命；战斗后，额外造成对方部队生命上限15%的伤害。</t>
  </si>
  <si>
    <t>所有僧侣、法师和魔物的攻击+3</t>
  </si>
  <si>
    <t>所有僧侣、法师和魔物的攻击+6</t>
  </si>
  <si>
    <t>所有僧侣、法师和魔物的攻击+9</t>
  </si>
  <si>
    <t>所有僧侣、法师和魔物的攻击+12</t>
  </si>
  <si>
    <t>所有僧侣、法师和魔物的攻击+15</t>
  </si>
  <si>
    <t>所有僧侣、法师和魔物的攻击+18</t>
  </si>
  <si>
    <t>所有僧侣、法师和魔物的攻击+21</t>
  </si>
  <si>
    <t>所有僧侣、法师和魔物的攻击+24</t>
  </si>
  <si>
    <t>所有僧侣、法师和魔物的攻击+27</t>
  </si>
  <si>
    <t>所有僧侣、法师和魔物的攻击+30</t>
  </si>
  <si>
    <t>所有僧侣、法师和魔物的攻击+33</t>
  </si>
  <si>
    <t>所有僧侣、法师和魔物的攻击+36</t>
  </si>
  <si>
    <t>所有僧侣、法师和魔物的攻击+39</t>
  </si>
  <si>
    <t>所有僧侣、法师和魔物的攻击+42</t>
  </si>
  <si>
    <t>所有僧侣、法师和魔物的攻击+45</t>
  </si>
  <si>
    <t>所有僧侣、法师和魔物的防御+5，魔防+5</t>
  </si>
  <si>
    <t>所有僧侣、法师和魔物的防御+7，魔防+7</t>
  </si>
  <si>
    <t>所有僧侣、法师和魔物的防御+9，魔防+9</t>
  </si>
  <si>
    <t>所有僧侣、法师和魔物的防御+11，魔防+11</t>
  </si>
  <si>
    <t>所有僧侣、法师和魔物的防御+13，魔防+13</t>
  </si>
  <si>
    <t>所有僧侣、法师和魔物的防御+15，魔防+15</t>
  </si>
  <si>
    <t>所有僧侣、法师和魔物的防御+17，魔防+17</t>
  </si>
  <si>
    <t>所有僧侣、法师和魔物的防御+19，魔防+19</t>
  </si>
  <si>
    <t>所有僧侣、法师和魔物的防御+21，魔防+21</t>
  </si>
  <si>
    <t>所有僧侣、法师和魔物的防御+23，魔防+23</t>
  </si>
  <si>
    <t>所有僧侣、法师和魔物的防御+25，魔防+25</t>
  </si>
  <si>
    <t>所有僧侣、法师和魔物的防御+27，魔防+27</t>
  </si>
  <si>
    <t>全属性+1%战斗中造成的是「魔法伤害」。主动进入战斗时，攻击提升10%。</t>
  </si>
  <si>
    <t>全属性+2%战斗中造成的是「魔法伤害」。主动进入战斗时，攻击提升12%。</t>
  </si>
  <si>
    <t>全属性+3%战斗中造成的是「魔法伤害」。主动进入战斗时，攻击提升14%。</t>
  </si>
  <si>
    <t>全属性+4%战斗中造成的是「魔法伤害」。主动进入战斗时，攻击提升17%。</t>
  </si>
  <si>
    <t>全属性+5%战斗中造成的是「魔法伤害」。主动进入战斗时，攻击提升20%。</t>
  </si>
  <si>
    <t>全属性+1%普通攻击造成「魔法伤害」。士兵生命100%时，攻击提升10%。</t>
  </si>
  <si>
    <t>全属性+2%普通攻击造成「魔法伤害」。士兵生命100%时，攻击提升12%。</t>
  </si>
  <si>
    <t>全属性+3%普通攻击造成「魔法伤害」。士兵生命100%时，攻击提升14%。</t>
  </si>
  <si>
    <t>全属性+4%普通攻击造成「魔法伤害」。士兵生命100%时，攻击提升17%。</t>
  </si>
  <si>
    <t>全属性+5%普通攻击造成「魔法伤害」。士兵生命100%时，攻击提升20%。</t>
  </si>
  <si>
    <t>所有魔物、法师，在对遭受“弱化效果”的部队战斗时，攻防提升5%。</t>
  </si>
  <si>
    <t>所有魔物、法师，在对遭受“弱化效果”的部队战斗时，攻防提升6%。</t>
  </si>
  <si>
    <t>所有魔物、法师，在对遭受“弱化效果”的部队战斗时，攻防提升7%。</t>
  </si>
  <si>
    <t>所有魔物、法师，在对遭受“弱化效果”的部队战斗时，攻防提升8%。</t>
  </si>
  <si>
    <t>所有魔物、法师，在对遭受“弱化效果”的部队战斗时，攻防提升9%。</t>
  </si>
  <si>
    <t>所有魔物、法师，在对遭受“弱化效果”的部队战斗时，攻防提升11%。</t>
  </si>
  <si>
    <t>所有魔物、法师，在对遭受“弱化效果”的部队战斗时，攻防提升13%。</t>
  </si>
  <si>
    <t>所有魔物、法师，在对遭受“弱化效果”的部队战斗时，攻防提升15%。</t>
  </si>
  <si>
    <t>所有魔物、法师，在对遭受“弱化效果”的部队战斗时，攻防提升17%。</t>
  </si>
  <si>
    <t>所有魔物、法师，在对遭受“弱化效果”的部队战斗时，攻防提升20%。</t>
  </si>
  <si>
    <t>所有魔物、法师，在对拥有“强化效果”的部队战斗时，攻防提升5%。</t>
  </si>
  <si>
    <t>所有魔物、法师，在对拥有“强化效果”的部队战斗时，攻防提升6%。</t>
  </si>
  <si>
    <t>所有魔物、法师，在对拥有“强化效果”的部队战斗时，攻防提升7%。</t>
  </si>
  <si>
    <t>所有魔物、法师，在对拥有“强化效果”的部队战斗时，攻防提升8%。</t>
  </si>
  <si>
    <t>所有魔物、法师，在对拥有“强化效果”的部队战斗时，攻防提升9%。</t>
  </si>
  <si>
    <t>所有魔物、法师，在对拥有“强化效果”的部队战斗时，攻防提升11%。</t>
  </si>
  <si>
    <t>所有魔物、法师，在对拥有“强化效果”的部队战斗时，攻防提升13%。</t>
  </si>
  <si>
    <t>所有魔物、法师，在对拥有“强化效果”的部队战斗时，攻防提升15%。</t>
  </si>
  <si>
    <t>所有魔物、法师，在对拥有“强化效果”的部队战斗时，攻防提升17%。</t>
  </si>
  <si>
    <t>所有魔物、法师，在对拥有“强化效果”的部队战斗时，攻防提升20%。</t>
  </si>
  <si>
    <t>全属性+2%普通攻击造成「魔法伤害」。主动攻击进入战斗时，攻击、魔防提升10%。</t>
  </si>
  <si>
    <t>全属性+4%普通攻击造成「魔法伤害」。主动攻击进入战斗时，攻击、魔防提升12%。</t>
  </si>
  <si>
    <t>全属性+6%普通攻击造成「魔法伤害」。主动攻击进入战斗时，攻击、魔防提升14%。</t>
  </si>
  <si>
    <t>全属性+9%普通攻击造成「魔法伤害」。主动攻击进入战斗时，攻击、魔防提升16%。</t>
  </si>
  <si>
    <t>全属性+12%普通攻击造成「魔法伤害」。主动攻击进入战斗时，攻击、魔防提升18%。</t>
  </si>
  <si>
    <t>全属性+15%普通攻击造成「魔法伤害」。主动攻击进入战斗时，攻击、魔防提升20%。</t>
  </si>
  <si>
    <t>全属性+18%普通攻击造成「魔法伤害」。主动攻击进入战斗时，攻击、魔防提升22%。</t>
  </si>
  <si>
    <t>全属性+22%普通攻击造成「魔法伤害」。主动攻击进入战斗时，攻击、魔防提升24%。</t>
  </si>
  <si>
    <t>全属性+26%普通攻击造成「魔法伤害」。主动攻击进入战斗时，攻击、魔防提升27%。</t>
  </si>
  <si>
    <t>全属性+30%普通攻击造成「魔法伤害」。主动攻击进入战斗时，攻击、魔防提升30%。</t>
  </si>
  <si>
    <t>全属性+2%普通攻击造成「魔法伤害」。士兵生命100%时攻击、魔防提升15%。</t>
  </si>
  <si>
    <t>全属性+4%普通攻击造成「魔法伤害」。士兵生命100%时攻击、魔防提升18%。</t>
  </si>
  <si>
    <t>全属性+6%普通攻击造成「魔法伤害」。士兵生命100%时攻击、魔防提升21%。</t>
  </si>
  <si>
    <t>全属性+9%普通攻击造成「魔法伤害」。士兵生命100%时攻击、魔防提升24%。</t>
  </si>
  <si>
    <t>全属性+12%普通攻击造成「魔法伤害」。士兵生命100%时攻击、魔防提升27%。</t>
  </si>
  <si>
    <t>全属性+15%普通攻击造成「魔法伤害」。士兵生命100%时攻击、魔防提升30%。</t>
  </si>
  <si>
    <t>全属性+18%普通攻击造成「魔法伤害」。士兵生命100%时攻击、魔防提升33%。</t>
  </si>
  <si>
    <t>全属性+22%普通攻击造成「魔法伤害」。士兵生命100%时攻击、魔防提升36%。</t>
  </si>
  <si>
    <t>全属性+26%普通攻击造成「魔法伤害」。士兵生命100%时攻击、魔防提升40%。</t>
  </si>
  <si>
    <t>全属性+30%普通攻击造成「魔法伤害」。士兵生命100%时攻击、魔防提升45%。</t>
  </si>
  <si>
    <t>所有僧侣、法师和魔物的攻击+12%</t>
  </si>
  <si>
    <t>所有僧侣、法师和魔物的攻击+14%</t>
  </si>
  <si>
    <t>所有僧侣、法师和魔物的攻击+16%</t>
  </si>
  <si>
    <t>所有僧侣、法师和魔物的攻击+18%</t>
  </si>
  <si>
    <t>所有僧侣、法师和魔物的攻击+20%</t>
  </si>
  <si>
    <t>所有僧侣、法师和魔物的攻击+22%</t>
  </si>
  <si>
    <t>所有僧侣、法师和魔物的攻击+24%</t>
  </si>
  <si>
    <t>所有僧侣、法师和魔物的攻击+26%</t>
  </si>
  <si>
    <t>所有僧侣、法师和魔物的攻击+28%</t>
  </si>
  <si>
    <t>所有僧侣、法师和魔物的攻击+30%</t>
  </si>
  <si>
    <t>所有僧侣、法师和魔物的攻击+33%</t>
  </si>
  <si>
    <t>所有僧侣、法师和魔物的攻击+36%</t>
  </si>
  <si>
    <t>所有僧侣、法师和魔物的攻击+40%</t>
  </si>
  <si>
    <t>所有僧侣、法师和魔物的生命+12%</t>
  </si>
  <si>
    <t>所有僧侣、法师和魔物的生命+14%</t>
  </si>
  <si>
    <t>所有僧侣、法师和魔物的生命+16%</t>
  </si>
  <si>
    <t>所有僧侣、法师和魔物的生命+18%</t>
  </si>
  <si>
    <t>所有僧侣、法师和魔物的生命+20%</t>
  </si>
  <si>
    <t>所有僧侣、法师和魔物的生命+22%</t>
  </si>
  <si>
    <t>所有僧侣、法师和魔物的生命+24%</t>
  </si>
  <si>
    <t>所有僧侣、法师和魔物的生命+26%</t>
  </si>
  <si>
    <t>所有僧侣、法师和魔物的生命+28%</t>
  </si>
  <si>
    <t>所有僧侣、法师和魔物的生命+30%</t>
  </si>
  <si>
    <t>所有僧侣、法师和魔物的生命+33%</t>
  </si>
  <si>
    <t>所有僧侣、法师和魔物的生命+36%</t>
  </si>
  <si>
    <t>所有僧侣、法师和魔物的生命+40%</t>
  </si>
  <si>
    <t>所有僧侣、法师和魔物的防御+2%，魔防+2%</t>
  </si>
  <si>
    <t>所有僧侣、法师和魔物的防御+3%，魔防+3%</t>
  </si>
  <si>
    <t>所有僧侣、法师和魔物的防御+4%，魔防+4%</t>
  </si>
  <si>
    <t>所有僧侣、法师和魔物的防御+5%，魔防+5%</t>
  </si>
  <si>
    <t>所有僧侣、法师和魔物的防御+6%，魔防+6%</t>
  </si>
  <si>
    <t>所有僧侣、法师和魔物的防御+8%，魔防+8%</t>
  </si>
  <si>
    <t>所有僧侣、法师和魔物的防御+10%，魔防+10%</t>
  </si>
  <si>
    <t>所有僧侣、法师和魔物的防御+12%，魔防+12%</t>
  </si>
  <si>
    <t>所有僧侣、法师和魔物的防御+14%，魔防+14%</t>
  </si>
  <si>
    <t>所有僧侣、法师和魔物的防御+16%，魔防+16%</t>
  </si>
  <si>
    <t>所有僧侣、法师和魔物的防御+18%，魔防+18%</t>
  </si>
  <si>
    <t>所有僧侣、法师和魔物的防御+20%，魔防+20%</t>
  </si>
  <si>
    <t>所有僧侣、法师和魔物的防御+22%，魔防+22%</t>
  </si>
  <si>
    <t>所有僧侣、法师和魔物的防御+24%，魔防+24%</t>
  </si>
  <si>
    <t>所有僧侣、法师和魔物的防御+26%，魔防+26%</t>
  </si>
  <si>
    <t>所有僧侣、法师和魔物的防御+28%，魔防+28%</t>
  </si>
  <si>
    <t>所有僧侣、法师和魔物的防御+30%，魔防+30%</t>
  </si>
  <si>
    <t>所有僧侣、法师和魔物的防御+33%，魔防+33%</t>
  </si>
  <si>
    <t>所有僧侣、法师和魔物的防御+36%，魔防+36%</t>
  </si>
  <si>
    <t>所有僧侣、法师和魔物的防御+40%，魔防+40%</t>
  </si>
  <si>
    <t>所有僧侣，生命大于80%时，造成伤害提升5%。</t>
  </si>
  <si>
    <t>所有僧侣，生命大于80%时，造成伤害提升7%。</t>
  </si>
  <si>
    <t>所有僧侣，生命大于80%时，造成伤害提升9%。</t>
  </si>
  <si>
    <t>所有僧侣，生命大于80%时，造成伤害提升11%。</t>
  </si>
  <si>
    <t>所有僧侣，生命大于80%时，造成伤害提升13%。</t>
  </si>
  <si>
    <t>所有僧侣，生命大于80%时，造成伤害提升16%。</t>
  </si>
  <si>
    <t>所有僧侣，生命大于80%时，造成伤害提升19%。</t>
  </si>
  <si>
    <t>所有僧侣，生命大于80%时，造成伤害提升22%。</t>
  </si>
  <si>
    <t>所有僧侣，生命大于80%时，造成伤害提升25%。</t>
  </si>
  <si>
    <t>所有僧侣，生命大于80%时，造成伤害提升30%。</t>
  </si>
  <si>
    <t>所有僧侣、法师，生命100%时，遭受伤害降低5%。</t>
  </si>
  <si>
    <t>所有僧侣、法师，生命100%时，遭受伤害降低7%。</t>
  </si>
  <si>
    <t>所有僧侣、法师，生命100%时，遭受伤害降低9%。</t>
  </si>
  <si>
    <t>所有僧侣、法师，生命100%时，遭受伤害降低11%。</t>
  </si>
  <si>
    <t>所有僧侣、法师，生命100%时，遭受伤害降低13%。</t>
  </si>
  <si>
    <t>所有僧侣、法师，生命100%时，遭受伤害降低16%。</t>
  </si>
  <si>
    <t>所有僧侣、法师，生命100%时，遭受伤害降低19%。</t>
  </si>
  <si>
    <t>所有僧侣、法师，生命100%时，遭受伤害降低22%。</t>
  </si>
  <si>
    <t>所有僧侣、法师，生命100%时，遭受伤害降低25%。</t>
  </si>
  <si>
    <t>所有僧侣、法师，生命100%时，遭受伤害降低30%。</t>
  </si>
  <si>
    <t>所有魔物，在被「魔物」和「僧侣」之外的部队攻击时，双防提升5%。</t>
  </si>
  <si>
    <t>所有魔物，在被「魔物」和「僧侣」之外的部队攻击时，双防提升6%。</t>
  </si>
  <si>
    <t>所有魔物，在被「魔物」和「僧侣」之外的部队攻击时，双防提升7%。</t>
  </si>
  <si>
    <t>所有魔物，在被「魔物」和「僧侣」之外的部队攻击时，双防提升8%。</t>
  </si>
  <si>
    <t>所有魔物，在被「魔物」和「僧侣」之外的部队攻击时，双防提升9%。</t>
  </si>
  <si>
    <t>所有魔物，在被「魔物」和「僧侣」之外的部队攻击时，双防提升11%。</t>
  </si>
  <si>
    <t>所有魔物，在被「魔物」和「僧侣」之外的部队攻击时，双防提升13%。</t>
  </si>
  <si>
    <t>所有魔物，在被「魔物」和「僧侣」之外的部队攻击时，双防提升15%。</t>
  </si>
  <si>
    <t>所有魔物，在被「魔物」和「僧侣」之外的部队攻击时，双防提升17%。</t>
  </si>
  <si>
    <t>所有魔物，在被「魔物」和「僧侣」之外的部队攻击时，双防提升20%。</t>
  </si>
  <si>
    <t>全属性+2%普通攻击造成「魔法伤害」。士兵生命100%时，英雄遭受物理伤害降低30%。</t>
  </si>
  <si>
    <t>全属性+4%普通攻击造成「魔法伤害」。士兵生命100%时，英雄遭受物理伤害降低35%。</t>
  </si>
  <si>
    <t>全属性+6%普通攻击造成「魔法伤害」。士兵生命100%时，英雄遭受物理伤害降低40%。</t>
  </si>
  <si>
    <t>全属性+9%普通攻击造成「魔法伤害」。士兵生命100%时，英雄遭受物理伤害降低45%。</t>
  </si>
  <si>
    <t>全属性+12%普通攻击造成「魔法伤害」。士兵生命100%时，英雄遭受物理伤害降低50%。</t>
  </si>
  <si>
    <t>全属性+15%普通攻击造成「魔法伤害」。士兵生命100%时，英雄遭受物理伤害降低55%。</t>
  </si>
  <si>
    <t>全属性+18%普通攻击造成「魔法伤害」。士兵生命100%时，英雄遭受物理伤害降低60%。</t>
  </si>
  <si>
    <t>全属性+22%普通攻击造成「魔法伤害」。士兵生命100%时，英雄遭受物理伤害降低65%。</t>
  </si>
  <si>
    <t>全属性+26%普通攻击造成「魔法伤害」。士兵生命100%时，英雄遭受物理伤害降低70%。</t>
  </si>
  <si>
    <t>全属性+30%普通攻击造成「魔法伤害」。士兵生命100%时，英雄遭受物理伤害降低75%。</t>
  </si>
  <si>
    <t>全属性+3%亡者苏生:士兵生命为0%时，主动进入战斗时，战后恢复15%的生命；攻击魔物和僧侣之外的部队时，攻击提升10%。</t>
  </si>
  <si>
    <t>全属性+5%亡者苏生:士兵生命为0%时，主动进入战斗时，战后恢复18%的生命；攻击魔物和僧侣之外的部队时，攻击提升12%。</t>
  </si>
  <si>
    <t>全属性+7%亡者苏生:士兵生命为0%时，主动进入战斗时，战后恢复21%的生命；攻击魔物和僧侣之外的部队时，攻击提升14%。</t>
  </si>
  <si>
    <t>全属性+11%亡者苏生:士兵生命为0%时，主动进入战斗时，战后恢复24%的生命；攻击魔物和僧侣之外的部队时，攻击提升16%。</t>
  </si>
  <si>
    <t>全属性+15%亡者苏生:士兵生命为0%时，主动进入战斗时，战后恢复27%的生命；攻击魔物和僧侣之外的部队时，攻击提升18%。</t>
  </si>
  <si>
    <t>全属性+19%亡者苏生:士兵生命为0%时，主动进入战斗时，战后恢复30%的生命；攻击魔物和僧侣之外的部队时，攻击提升20%。</t>
  </si>
  <si>
    <t>全属性+24%亡者苏生:士兵生命为0%时，主动进入战斗时，战后恢复33%的生命；攻击魔物和僧侣之外的部队时，攻击提升22%。</t>
  </si>
  <si>
    <t>全属性+29%亡者苏生:士兵生命为0%时，主动进入战斗时，战后恢复36%的生命；攻击魔物和僧侣之外的部队时，攻击提升24%。</t>
  </si>
  <si>
    <t>全属性+34%亡者苏生:士兵生命为0%时，主动进入战斗时，战后恢复40%的生命；攻击魔物和僧侣之外的部队时，攻击提升27%。</t>
  </si>
  <si>
    <t>全属性+40%亡者苏生:士兵生命为0%时，主动进入战斗时，战后恢复45%的生命；攻击魔物和僧侣之外的部队时，攻击提升30%。</t>
  </si>
  <si>
    <t>进攻\防御</t>
  </si>
  <si>
    <t>最终伤害</t>
  </si>
  <si>
    <t>小兵损失</t>
  </si>
  <si>
    <t>小兵-小兵</t>
  </si>
  <si>
    <t>英雄-小兵</t>
  </si>
  <si>
    <t>小兵-英雄</t>
  </si>
  <si>
    <t>英雄-英雄</t>
  </si>
  <si>
    <t>增伤</t>
  </si>
  <si>
    <t>攻击类型</t>
  </si>
  <si>
    <t>Strong</t>
  </si>
  <si>
    <t>Weak</t>
  </si>
  <si>
    <t>Radius</t>
  </si>
  <si>
    <t>Height</t>
  </si>
  <si>
    <t>FootHeight</t>
  </si>
  <si>
    <t>Army_ID</t>
  </si>
  <si>
    <t>MoveType</t>
  </si>
  <si>
    <t>BF_AttackDistance</t>
  </si>
  <si>
    <t>MeleeATK_ID</t>
  </si>
  <si>
    <t>RangeATK_ID</t>
  </si>
  <si>
    <t>AttackSPD_INI</t>
  </si>
  <si>
    <t>MoveSPD_INI</t>
  </si>
  <si>
    <t>CriticalDamage</t>
  </si>
  <si>
    <t>CriticalRate</t>
  </si>
  <si>
    <t>BF_MovePoint</t>
  </si>
  <si>
    <t>重装枪兵</t>
  </si>
  <si>
    <t>物理</t>
  </si>
  <si>
    <t>重型枪兵，各方面能力都很出色。\n&lt;color=#a52a2aff&gt;有着《机械战警》一样的头盔。&lt;/color&gt;</t>
  </si>
  <si>
    <t>255</t>
  </si>
  <si>
    <t>400</t>
  </si>
  <si>
    <t>3000</t>
  </si>
  <si>
    <t>岩石巨人</t>
  </si>
  <si>
    <t>魔法驱动的高级岩石傀儡。\n&lt;color=#a52a2aff&gt;有钱的话可以定制钻石巨人。&lt;/color&gt;</t>
  </si>
  <si>
    <t>重戟百夫长</t>
  </si>
  <si>
    <t>高级枪兵，实力强劲。\n&lt;color=#a52a2aff&gt;他手下还有一百个普通枪兵。&lt;/color&gt;</t>
  </si>
  <si>
    <t>254</t>
  </si>
  <si>
    <t>熔岩巨人</t>
  </si>
  <si>
    <t>熔岩塑造的岩石傀儡。\n&lt;color=#a52a2aff&gt;野外烧烤的场合极受欢迎。&lt;/color&gt;</t>
  </si>
  <si>
    <t>近卫枪兵</t>
  </si>
  <si>
    <t>帝国的近卫枪兵，善于劣势反击。\n&lt;color=#a52a2aff&gt;不劣势不舒服星人。&lt;/color&gt;</t>
  </si>
  <si>
    <t>256</t>
  </si>
  <si>
    <t>暗影百夫长</t>
  </si>
  <si>
    <t>帝国枪兵的百夫长，实力很强。\n&lt;color=#a52a2aff&gt;和重戟百夫长是竞争关系。&lt;/color&gt;</t>
  </si>
  <si>
    <t>姬武神</t>
  </si>
  <si>
    <t>异国的女性枪兵，实力强劲。\n&lt;color=#a52a2aff&gt;兼职在战场收集灵魂。&lt;/color&gt;</t>
  </si>
  <si>
    <t>水晶塑型者</t>
  </si>
  <si>
    <t>水晶塑造而成，能折射法术能量。\n&lt;color=#a52a2aff&gt;水晶啊，带领我们打败卡奥斯吧！&lt;/color&gt;</t>
  </si>
  <si>
    <t>树人守卫</t>
  </si>
  <si>
    <t>世界树的枪兵守卫，意志力超强。\n&lt;color=#a52a2aff&gt;常用于制造魔法杖和一次性筷子。&lt;/color&gt;</t>
  </si>
  <si>
    <t>重装步兵</t>
  </si>
  <si>
    <t>攻防兼备的重型步兵战士。\n&lt;color=#a52a2aff&gt;其他士兵都叫他们「罐头」。&lt;/color&gt;</t>
  </si>
  <si>
    <t>228</t>
  </si>
  <si>
    <t>近卫步兵</t>
  </si>
  <si>
    <t>帝国的近卫士兵，防御能力强。\n&lt;color=#a52a2aff&gt;红色的独眼总让人想起扎古。&lt;/color&gt;</t>
  </si>
  <si>
    <t>230</t>
  </si>
  <si>
    <t>高地勇士</t>
  </si>
  <si>
    <t>顶尖的步兵战士，战力很强。\n&lt;color=#a52a2aff&gt;做梦都想成为英雄。&lt;/color&gt;</t>
  </si>
  <si>
    <t>229</t>
  </si>
  <si>
    <t>狂兽人</t>
  </si>
  <si>
    <t>更加狂野好战的兽人步兵。\n&lt;color=#a52a2aff&gt;瞅你咋滴？&lt;/color&gt;</t>
  </si>
  <si>
    <t>244</t>
  </si>
  <si>
    <t>食人巨魔</t>
  </si>
  <si>
    <t>嗜血的魔族精英步兵。\n&lt;color=#a52a2aff&gt;其实和兽人并不是一个物种……&lt;/color&gt;</t>
  </si>
  <si>
    <t>暗黑卫队</t>
  </si>
  <si>
    <t>愈战愈勇的帝国步兵，实力强劲。\n&lt;color=#a52a2aff&gt;涂成红色就能三倍速？&lt;/color&gt;</t>
  </si>
  <si>
    <t>232</t>
  </si>
  <si>
    <t>狂战士</t>
  </si>
  <si>
    <t>信奉狂暴之力的精英战士。\n&lt;color=#a52a2aff&gt;我就是要出狂战斧！&lt;/color&gt;</t>
  </si>
  <si>
    <t>242</t>
  </si>
  <si>
    <t>假面女仆</t>
  </si>
  <si>
    <t>由某种独特审美产生的女仆战士。\n&lt;color=#a52a2aff&gt;注意不要玩过头了……&lt;/color&gt;</t>
  </si>
  <si>
    <t>243</t>
  </si>
  <si>
    <t>素体改造人</t>
  </si>
  <si>
    <t>泛用性改造人战士。\n&lt;color=#a52a2aff&gt;勇敢的少年啊，快去创造奇迹！&lt;/color&gt;</t>
  </si>
  <si>
    <t>王女亲卫</t>
  </si>
  <si>
    <t>王女御用亲卫，冷酷无情的战士。\n&lt;color=#a52a2aff&gt;殿下，让我来服侍您沐浴更衣吧！&lt;/color&gt;</t>
  </si>
  <si>
    <t>重装骑兵</t>
  </si>
  <si>
    <t>重型骑兵，攻防兼备的部队。\n&lt;color=#a52a2aff&gt;啊，骑兵罐头！&lt;/color&gt;</t>
  </si>
  <si>
    <t>500</t>
  </si>
  <si>
    <t>龙骑兵</t>
  </si>
  <si>
    <t>强力的骑兵部队，实力强劲。\n&lt;color=#a52a2aff&gt;骑在马上的龙……哪里不对？&lt;/color&gt;</t>
  </si>
  <si>
    <t>233</t>
  </si>
  <si>
    <t>骨犀</t>
  </si>
  <si>
    <t>加强版骨兽骑士，擅长突击。\n&lt;color=#a52a2aff&gt;骑起来真的不太舒服。&lt;/color&gt;</t>
  </si>
  <si>
    <t>地狱犬</t>
  </si>
  <si>
    <t>从混沌之中现身的魔族精英骑兵。\n&lt;color=#a52a2aff&gt;容我来一曲《地狱犬的挽歌》。&lt;/color&gt;</t>
  </si>
  <si>
    <t>近卫骑兵</t>
  </si>
  <si>
    <t>帝国的骑兵部队，防御力强。\n&lt;color=#a52a2aff&gt;骑兵连！进攻！&lt;/color&gt;</t>
  </si>
  <si>
    <t>皇家骑兵</t>
  </si>
  <si>
    <t>帝国骑兵的精锐部队。\n&lt;color=#a52a2aff&gt;他们都喜欢玩《皇家骑士团》。&lt;/color&gt;</t>
  </si>
  <si>
    <t>天琴亲卫</t>
  </si>
  <si>
    <t>由圣女组成的精英骑士部队。\n&lt;color=#a52a2aff&gt;骑马与砍杀？没听说过…&lt;/color&gt;</t>
  </si>
  <si>
    <t>261</t>
  </si>
  <si>
    <t>圣殿骑士</t>
  </si>
  <si>
    <t>守护圣殿的精英骑士。\n&lt;color=#a52a2aff&gt;他们一直与刺客兄弟会为敌。&lt;/color&gt;</t>
  </si>
  <si>
    <t>独角兽</t>
  </si>
  <si>
    <t>魔法</t>
  </si>
  <si>
    <t>神奇幻兽，大自然的馈赠之灵。\n&lt;color=#a52a2aff&gt;是谁导演这场戏，在这孤单角色里&lt;/color&gt;</t>
  </si>
  <si>
    <t>魔蝎</t>
  </si>
  <si>
    <t>沙漠之王，具有很强的攻击力。\n&lt;color=#a52a2aff&gt;你敢吃这玩意，就别再来吻我！&lt;/color&gt;</t>
  </si>
  <si>
    <t>皇家狮鹫</t>
  </si>
  <si>
    <t>重型飞兵部队，攻守兼备。\n&lt;color=#a52a2aff&gt;太重的话狮鹫会有意见的！&lt;/color&gt;</t>
  </si>
  <si>
    <t>无</t>
  </si>
  <si>
    <t>天使</t>
  </si>
  <si>
    <t>光之女神的侍女，实力强劲。\n&lt;color=#a52a2aff&gt;常年因不能穿裙子而困扰。&lt;/color&gt;</t>
  </si>
  <si>
    <t>吸血蝙蝠</t>
  </si>
  <si>
    <t>魔族飞兵，能吸取人的生命。\n&lt;color=#a52a2aff&gt;吸血鬼变身后，再也变不回来了。&lt;/color&gt;</t>
  </si>
  <si>
    <t>石像鬼</t>
  </si>
  <si>
    <t>魔族飞兵精锐，攻防兼备。\n&lt;color=#a52a2aff&gt;一二三……木头人！&lt;/color&gt;</t>
  </si>
  <si>
    <t>圣天马</t>
  </si>
  <si>
    <t>天马骑士中的精英。\n&lt;color=#a52a2aff&gt;他们从天空中习得了风的力量。&lt;/color&gt;</t>
  </si>
  <si>
    <t>钢翼勇士</t>
  </si>
  <si>
    <t>飞翼战士，所向披靡的突击者。\n&lt;color=#a52a2aff&gt;哪是隐形的翅膀，这是钢铁之翼！&lt;/color&gt;</t>
  </si>
  <si>
    <t>人鱼统领</t>
  </si>
  <si>
    <t>人鱼部队中的精英，攻防兼备。\n&lt;color=#a52a2aff&gt;感受大海的狂怒吧！&lt;/color&gt;</t>
  </si>
  <si>
    <t>259</t>
  </si>
  <si>
    <t>龙虾巨兽</t>
  </si>
  <si>
    <t>龙虾之王，重甲的水兽。\n&lt;color=#a52a2aff&gt;肉质太老只能油炸，可惜了！&lt;/color&gt;</t>
  </si>
  <si>
    <t>海怪</t>
  </si>
  <si>
    <t>魔物水兵精锐，水中的恐怖。\n&lt;color=#a52a2aff&gt;恩？你以为鳗鱼饭是什么做的？&lt;/color&gt;</t>
  </si>
  <si>
    <t>蜥蜴刀客</t>
  </si>
  <si>
    <t>水中的精英，强力的雇佣兵。\n&lt;color=#a52a2aff&gt;尾巴断了还能长出来！&lt;/color&gt;</t>
  </si>
  <si>
    <t>235</t>
  </si>
  <si>
    <t>潮汐精灵</t>
  </si>
  <si>
    <t>能攻擅守，潮汐的魔法元素之灵。\n&lt;color=#a52a2aff&gt;原来女人真的是水做的。&lt;/color&gt;</t>
  </si>
  <si>
    <t>大精灵</t>
  </si>
  <si>
    <t>山林作战的弓兵高手。\n&lt;color=#a52a2aff&gt;相比其他精灵大在……哪？&lt;/color&gt;</t>
  </si>
  <si>
    <t>近战</t>
  </si>
  <si>
    <t>249</t>
  </si>
  <si>
    <t>天空射手</t>
  </si>
  <si>
    <t>精锐弓兵，无视地形移动。\n&lt;color=#a52a2aff&gt;不是所有精灵都能够化蛹成蝶。&lt;/color&gt;</t>
  </si>
  <si>
    <t>暗精灵射手</t>
  </si>
  <si>
    <t>暗精灵中的精锐，擅长突袭。\n&lt;color=#a52a2aff&gt;黑暗方面的颜值的担当。&lt;/color&gt;</t>
  </si>
  <si>
    <t>火弩狙击手</t>
  </si>
  <si>
    <t>使用火弩进行攻击的弓兵精锐。\n&lt;color=#a52a2aff&gt;好孩子可不要玩火哦！&lt;/color&gt;</t>
  </si>
  <si>
    <t>250</t>
  </si>
  <si>
    <t>投石车</t>
  </si>
  <si>
    <t>强化型机械弓兵部队，射程远。\n&lt;color=#a52a2aff&gt;技术不好的士兵也会被当做弹药。&lt;/color&gt;</t>
  </si>
  <si>
    <t>男巫</t>
  </si>
  <si>
    <t>擅长魔法的远程部队。\n&lt;color=#a52a2aff&gt;为光轮2000而努力存钱中。&lt;/color&gt;</t>
  </si>
  <si>
    <t>魔女</t>
  </si>
  <si>
    <t>精英魔法部队，杀伤力很强。\n&lt;color=#a52a2aff&gt;比起战斗更热衷于美容护肤。&lt;/color&gt;</t>
  </si>
  <si>
    <t>突袭弩骑兵</t>
  </si>
  <si>
    <t>精锐骑射部队，弓法极强。\n&lt;color=#a52a2aff&gt;看好了，瞄准敌人的腿打！&lt;/color&gt;</t>
  </si>
  <si>
    <t>262</t>
  </si>
  <si>
    <t>旋风游骑兵</t>
  </si>
  <si>
    <t>注重防御能力的骑射部队。\n&lt;color=#a52a2aff&gt;骑射部队的时尚先锋。&lt;/color&gt;</t>
  </si>
  <si>
    <t>240</t>
  </si>
  <si>
    <t>矮人冒险者</t>
  </si>
  <si>
    <t>擅长使用火器的矮人士兵。\n&lt;color=#a52a2aff&gt;为了卡兹……啊咿呀咿呀！&lt;/color&gt;</t>
  </si>
  <si>
    <t>魔晶术士</t>
  </si>
  <si>
    <t>炼术水平一流的新兴水晶法师。\n&lt;color=#a52a2aff&gt;主修手链制作和折跃神族母舰。&lt;/color&gt;</t>
  </si>
  <si>
    <t>神官</t>
  </si>
  <si>
    <t>引导神圣之力，僧兵中的精锐。\n&lt;color=#a52a2aff&gt;走到哪里都热衷于修神殿与教堂。&lt;/color&gt;</t>
  </si>
  <si>
    <t>247</t>
  </si>
  <si>
    <t>神官骑士</t>
  </si>
  <si>
    <t>选择了骑乘作战的僧兵部队。\n&lt;color=#a52a2aff&gt;骑马执杖僧人…产生了奇怪联想！&lt;/color&gt;</t>
  </si>
  <si>
    <t>巫女</t>
  </si>
  <si>
    <t>驱使魔与巫之力的精英部队。\n&lt;color=#a52a2aff&gt;少女祈祷中……&lt;/color&gt;</t>
  </si>
  <si>
    <t>驱魔师</t>
  </si>
  <si>
    <t>肉体的极致，武僧中的佼佼者。\n&lt;color=#a52a2aff&gt;燃烧吧，我的小宇宙！&lt;/color&gt;</t>
  </si>
  <si>
    <t>1099</t>
  </si>
  <si>
    <t>狂热者</t>
  </si>
  <si>
    <t>僧兵中狂热的精英部队。\n&lt;color=#a52a2aff&gt;看到她们的男性士兵也很狂热。&lt;/color&gt;</t>
  </si>
  <si>
    <t>森林祭司</t>
  </si>
  <si>
    <t>神秘的森林与世界树守护者。\n&lt;color=#a52a2aff&gt;门前两棵树，两颗都是枣树。&lt;/color&gt;</t>
  </si>
  <si>
    <t>重装骷髅</t>
  </si>
  <si>
    <t>魔族骷髅部队的精锐，实力强劲。\n&lt;color=#a52a2aff&gt;因为是骷髅的缘故铠甲并穿不稳！&lt;/color&gt;</t>
  </si>
  <si>
    <t>死灵骑士</t>
  </si>
  <si>
    <t>驾驭亡灵马的骷髅部队。\n&lt;color=#a52a2aff&gt;选择骷髅马100%是因为帅！&lt;/color&gt;</t>
  </si>
  <si>
    <t>火焰骷髅弓手</t>
  </si>
  <si>
    <t>骷髅弓手中的精锐，操使火弓。\n&lt;color=#a52a2aff&gt;即使是骷髅，也会被烫到的！&lt;/color&gt;</t>
  </si>
  <si>
    <t>蛛魔精灵</t>
  </si>
  <si>
    <t>魔族重金聘请的魔化生物，。\n&lt;color=#a52a2aff&gt;不过是蜘蛛什么的...&lt;/color&gt;</t>
  </si>
  <si>
    <t>暗杀者</t>
  </si>
  <si>
    <t>加强版刺客部队，爆发力很强。\n&lt;color=#a52a2aff&gt;名字和1w金币，剩下的他会搞定&lt;/color&gt;</t>
  </si>
  <si>
    <t>武士</t>
  </si>
  <si>
    <t>精锐男性刺客，东方之国的战士。\n&lt;color=#a52a2aff&gt;等等，不要随随便便就切腹啊！&lt;/color&gt;</t>
  </si>
  <si>
    <t>影侍</t>
  </si>
  <si>
    <t>刺客部队中的精锐，爆发力惊人。\n&lt;color=#a52a2aff&gt;忍无可忍，重新再忍。&lt;/color&gt;</t>
  </si>
  <si>
    <t>238</t>
  </si>
  <si>
    <t>绯雾女侍</t>
  </si>
  <si>
    <t>精锐女性刺客，忍遁高手。\n&lt;color=#a52a2aff&gt;主上，不可以！请自重！&lt;/color&gt;</t>
  </si>
  <si>
    <t>237</t>
  </si>
  <si>
    <t>地精骑士</t>
  </si>
  <si>
    <t>金属收藏家，兼职骑士赚取佣金。\n&lt;color=#a52a2aff&gt;哇，金色——普通！&lt;/color&gt;</t>
  </si>
  <si>
    <t>通用buff</t>
  </si>
  <si>
    <t>英雄装备</t>
  </si>
  <si>
    <t>小兵buff</t>
  </si>
  <si>
    <t>目标靶子</t>
  </si>
  <si>
    <t>范围增伤</t>
  </si>
  <si>
    <t>通用减伤</t>
  </si>
  <si>
    <t>天赋减伤</t>
  </si>
  <si>
    <t>物理克制</t>
  </si>
  <si>
    <t>克制防</t>
  </si>
  <si>
    <t>大心单体增伤</t>
  </si>
  <si>
    <t>大心通用增伤</t>
  </si>
  <si>
    <t>大心范围增伤</t>
  </si>
  <si>
    <t>技能</t>
  </si>
  <si>
    <t>魔法克制</t>
  </si>
  <si>
    <t>攻击%</t>
  </si>
  <si>
    <t>固定攻击</t>
  </si>
  <si>
    <t>装备攻击</t>
  </si>
  <si>
    <t>智力%</t>
  </si>
  <si>
    <t>固定智力</t>
  </si>
  <si>
    <t>装备智力</t>
  </si>
  <si>
    <t>防御%</t>
  </si>
  <si>
    <t>固定防御</t>
  </si>
  <si>
    <t>装备防御</t>
  </si>
  <si>
    <t>魔防%</t>
  </si>
  <si>
    <t>固定魔防</t>
  </si>
  <si>
    <t>装备魔防</t>
  </si>
  <si>
    <t>英雄生命</t>
  </si>
  <si>
    <t>英雄兵种</t>
  </si>
  <si>
    <t>英雄攻击</t>
  </si>
  <si>
    <t>英雄智力</t>
  </si>
  <si>
    <t>英雄防御</t>
  </si>
  <si>
    <t>英雄魔防</t>
  </si>
  <si>
    <t>防御加成</t>
  </si>
  <si>
    <t>小兵生命</t>
  </si>
  <si>
    <t>小兵兵种</t>
  </si>
  <si>
    <t>小兵攻击</t>
  </si>
  <si>
    <t>小兵防御</t>
  </si>
  <si>
    <t>小兵魔防</t>
  </si>
  <si>
    <t>克制攻</t>
  </si>
  <si>
    <t>英雄攻击/智力</t>
  </si>
  <si>
    <t>暴击</t>
  </si>
  <si>
    <t>无视防御</t>
  </si>
  <si>
    <t>主属性类型</t>
  </si>
  <si>
    <t>小兵攻击类型</t>
  </si>
  <si>
    <t>英雄伤害</t>
  </si>
  <si>
    <t>小兵伤害</t>
  </si>
  <si>
    <t>合计</t>
  </si>
  <si>
    <t>备注</t>
  </si>
  <si>
    <t>魔法AOE</t>
  </si>
  <si>
    <t>物理AOE</t>
  </si>
  <si>
    <t>物防</t>
  </si>
  <si>
    <t>物理单点</t>
  </si>
  <si>
    <t>双卫震慑，天花板用（附魔防御35% 魔防20% 装备正义、最后、专属、圣王）</t>
  </si>
  <si>
    <t>压制、剑魂</t>
  </si>
  <si>
    <t>乘风、大喝、雷闪</t>
  </si>
  <si>
    <t>乘风（走5）、大喝、雷闪</t>
  </si>
  <si>
    <t>魔法单点</t>
  </si>
  <si>
    <t>魔导杖、歼灭</t>
  </si>
  <si>
    <t>奔雷（）</t>
  </si>
  <si>
    <t>暗镰</t>
  </si>
  <si>
    <t>致命、死斗、一闪（全暴击983+797=1780）</t>
  </si>
  <si>
    <t>双防</t>
  </si>
  <si>
    <t>反击限定（附魔防御35% 魔防20% 装备正义、埃甲、原质头、圣王）</t>
  </si>
  <si>
    <t>3层天赋、力突（）</t>
  </si>
  <si>
    <t>连闪（）</t>
  </si>
  <si>
    <t>天赋、光环、死斗、气刃</t>
  </si>
  <si>
    <t>反击限定（附魔防御35% 魔防20%）</t>
  </si>
  <si>
    <t>御水、水枪</t>
  </si>
  <si>
    <t>天赋、气刃</t>
  </si>
  <si>
    <t>5格，迂回、疾突</t>
  </si>
  <si>
    <t>4层天赋、奔雷（）</t>
  </si>
  <si>
    <t>天赋、死斗、气刃</t>
  </si>
  <si>
    <t>迂回、疾突</t>
  </si>
  <si>
    <t>本体暴击，无捉迷藏</t>
  </si>
  <si>
    <t>力突or穿甲（带不了世界树）</t>
  </si>
  <si>
    <t>4层天赋、奔雷</t>
  </si>
  <si>
    <t>力突or穿甲（不计算战吼和穿甲debuff）</t>
  </si>
  <si>
    <t>0层天赋、死斗、猛撞（）</t>
  </si>
  <si>
    <t>狙击（白嫖）</t>
  </si>
  <si>
    <t>0层天赋、突击（不触发野战）</t>
  </si>
  <si>
    <t>5格猛撞（）</t>
  </si>
  <si>
    <t>光环、再移动、疾突</t>
  </si>
  <si>
    <t>不开护卫、震慑（附魔攻击满百分比，附带15%双防 装备世界树、埃甲、原质头、神翼）</t>
  </si>
  <si>
    <t>2层天赋、斩阳（1层612+422=1035）</t>
  </si>
  <si>
    <t>4层天赋、死斗、猛撞</t>
  </si>
  <si>
    <t>地形、带天空射手、瞄准、迂回、神射（娱乐向）</t>
  </si>
  <si>
    <t>神射（）</t>
  </si>
  <si>
    <t>光环、冥想、圣言</t>
  </si>
  <si>
    <t>死斗、压制射击（白嫖3格的步兵，但是实战多半自己开超绝）</t>
  </si>
  <si>
    <t>致命、死斗、2格气刃（全暴击834+657=1490）</t>
  </si>
  <si>
    <t>没啥好说的</t>
  </si>
  <si>
    <t>5层天赋、普通单体、无克制</t>
  </si>
  <si>
    <t>御水、雷光（带不了攻击指挥）</t>
  </si>
  <si>
    <t>光环、雷光</t>
  </si>
  <si>
    <t>迅雷（跟上面的55开）</t>
  </si>
  <si>
    <t>暴突、再移动、千骑（）</t>
  </si>
  <si>
    <t>猛撞</t>
  </si>
  <si>
    <t>光环、冲锋、雷光（算天赋1246+653=1899）</t>
  </si>
  <si>
    <t>光炮</t>
  </si>
  <si>
    <t>普通单体、无克制</t>
  </si>
  <si>
    <t>地形、死斗、4格强风狙击（无白嫖弓，优势自带地形，这里无法体现）</t>
  </si>
  <si>
    <t>跟狮鹫配合带了投枪</t>
  </si>
  <si>
    <t>触发天赋的第二刀、狙足（第一刀回旋379+410=789）</t>
  </si>
  <si>
    <t>满血、普通单体、无克制</t>
  </si>
  <si>
    <t>反击限定（回归T的本职）</t>
  </si>
  <si>
    <t>天赋、气刃（不触发野战）</t>
  </si>
  <si>
    <t>光环、冲锋、雷光（算天赋1055+653=1708）</t>
  </si>
  <si>
    <t>算了天赋，带死骑</t>
  </si>
  <si>
    <t>虹吸</t>
  </si>
  <si>
    <t>地形、致命、死斗、冷血（全暴击545+939=1483）</t>
  </si>
  <si>
    <t>地形、暴突、绝闪（全暴击648+613=1261）</t>
  </si>
  <si>
    <t>没啥好说的（全暴击684+495=1178）</t>
  </si>
  <si>
    <t>2层天赋、普攻</t>
  </si>
  <si>
    <t>地形、冷血、无情、2格平砍（全暴击576+658=1234）</t>
  </si>
  <si>
    <t>迂回、自然加护、疾突</t>
  </si>
  <si>
    <t>力突or穿甲（不计算战吼，小兵伤害过低）</t>
  </si>
  <si>
    <t>力突or穿甲（带不了世界树，比枪形态还低）</t>
  </si>
  <si>
    <t>地形、暴突、再移动、千骑（全暴击920+698=1618）</t>
  </si>
  <si>
    <t>3层天赋、力突（0层678+346=1024）</t>
  </si>
  <si>
    <t>双卫震慑（附魔防御35% 魔防20% 装备正义、最后、专属、圣王）</t>
  </si>
  <si>
    <t>乘风（走5）、压制、雷闪</t>
  </si>
  <si>
    <t>乘风、压制、雷闪</t>
  </si>
  <si>
    <t>地形、骑士精神、连闪（狮鹫攻高但是不配连闪，全暴击1031+586=1618）</t>
  </si>
  <si>
    <t>冥想、暗镰</t>
  </si>
  <si>
    <t>地形、骑士精神、3格千骑</t>
  </si>
  <si>
    <t>地形、骑士精神、3格千骑（5格1088+717=1805）</t>
  </si>
  <si>
    <t>千骑</t>
  </si>
  <si>
    <t>狙击（突击弩骑兵没算特效所以拖后腿）</t>
  </si>
  <si>
    <t>地形、奔雷（换圣天马1321+387=1708）</t>
  </si>
  <si>
    <t>天赋、地形、死斗、气刃</t>
  </si>
  <si>
    <t>地形、神射（没地形667+602=1269）</t>
  </si>
  <si>
    <t>2层天赋、突击（不触发野战，黑暗超绝，0层587+512=1099）</t>
  </si>
  <si>
    <t>地形、4层天赋、奔雷</t>
  </si>
  <si>
    <t>地形、4层天赋、奔雷（1层663+586=1249）</t>
  </si>
  <si>
    <t>地形、捉迷藏、暗弓（全暴击788+990=1778）</t>
  </si>
  <si>
    <t>地形、捉迷藏、暗弓（全暴击722+990=1711）</t>
  </si>
  <si>
    <t>4层天赋、死斗、猛撞（0层681+448=1130）</t>
  </si>
  <si>
    <t>ConfigDataHeroInfo.xls</t>
    <phoneticPr fontId="19" type="noConversion"/>
  </si>
  <si>
    <t>Level:3</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</si>
</sst>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22" x14ac:knownFonts="1">
    <font>
      <sz val="11"/>
      <color theme="1"/>
      <name val="宋体"/>
      <charset val="134"/>
      <scheme val="minor"/>
    </font>
    <font>
      <sz val="9.75"/>
      <color rgb="FF10273F"/>
      <name val="Verdana"/>
      <family val="2"/>
    </font>
    <font>
      <sz val="10"/>
      <color rgb="FF10273F"/>
      <name val="宋体"/>
      <family val="3"/>
      <charset val="134"/>
    </font>
    <font>
      <sz val="11"/>
      <color rgb="FFFF0000"/>
      <name val="宋体"/>
      <family val="3"/>
      <charset val="134"/>
      <scheme val="minor"/>
    </font>
    <font>
      <sz val="11"/>
      <name val="宋体"/>
      <family val="3"/>
      <charset val="134"/>
      <scheme val="minor"/>
    </font>
    <font>
      <sz val="10"/>
      <name val="Arial"/>
      <family val="2"/>
    </font>
    <font>
      <b/>
      <sz val="11"/>
      <color rgb="FFFF0000"/>
      <name val="宋体"/>
      <family val="3"/>
      <charset val="134"/>
      <scheme val="minor"/>
    </font>
    <font>
      <b/>
      <sz val="11"/>
      <color theme="3"/>
      <name val="宋体"/>
      <family val="3"/>
      <charset val="134"/>
      <scheme val="minor"/>
    </font>
    <font>
      <b/>
      <sz val="10"/>
      <color rgb="FF7030A0"/>
      <name val="宋体"/>
      <family val="3"/>
      <charset val="134"/>
    </font>
    <font>
      <sz val="10"/>
      <name val="宋体"/>
      <family val="3"/>
      <charset val="134"/>
    </font>
    <font>
      <sz val="9.6999999999999993"/>
      <color rgb="FF10273F"/>
      <name val="Verdana"/>
      <family val="2"/>
    </font>
    <font>
      <sz val="11"/>
      <color rgb="FF000000"/>
      <name val="宋体"/>
      <family val="3"/>
      <charset val="134"/>
      <scheme val="minor"/>
    </font>
    <font>
      <sz val="10"/>
      <color theme="1"/>
      <name val="Arial"/>
      <family val="2"/>
    </font>
    <font>
      <sz val="10"/>
      <name val="Arial"/>
      <family val="2"/>
    </font>
    <font>
      <sz val="10"/>
      <color rgb="FFFF0000"/>
      <name val="Arial"/>
      <family val="2"/>
    </font>
    <font>
      <sz val="10"/>
      <name val="宋体"/>
      <family val="3"/>
      <charset val="134"/>
    </font>
    <font>
      <sz val="10"/>
      <color theme="1"/>
      <name val="宋体"/>
      <family val="3"/>
      <charset val="134"/>
    </font>
    <font>
      <sz val="10"/>
      <color rgb="FF10273F"/>
      <name val="Arial"/>
      <family val="2"/>
    </font>
    <font>
      <sz val="10"/>
      <color rgb="FFFF0000"/>
      <name val="宋体"/>
      <family val="3"/>
      <charset val="134"/>
    </font>
    <font>
      <sz val="9"/>
      <name val="宋体"/>
      <family val="3"/>
      <charset val="134"/>
      <scheme val="minor"/>
    </font>
    <font>
      <sz val="11"/>
      <color theme="1"/>
      <name val="宋体"/>
      <family val="3"/>
      <charset val="134"/>
      <scheme val="minor"/>
    </font>
    <font>
      <sz val="11"/>
      <color theme="0"/>
      <name val="宋体"/>
      <family val="3"/>
      <charset val="134"/>
      <scheme val="minor"/>
    </font>
  </fonts>
  <fills count="23">
    <fill>
      <patternFill patternType="none"/>
    </fill>
    <fill>
      <patternFill patternType="gray125"/>
    </fill>
    <fill>
      <patternFill patternType="solid">
        <fgColor rgb="FFFFF0CD"/>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0000"/>
        <bgColor indexed="64"/>
      </patternFill>
    </fill>
    <fill>
      <patternFill patternType="solid">
        <fgColor theme="9"/>
        <bgColor indexed="64"/>
      </patternFill>
    </fill>
    <fill>
      <patternFill patternType="solid">
        <fgColor theme="6" tint="0.79995117038483843"/>
        <bgColor indexed="64"/>
      </patternFill>
    </fill>
    <fill>
      <patternFill patternType="solid">
        <fgColor theme="5" tint="0.79995117038483843"/>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rgb="FFFFC000"/>
        <bgColor indexed="64"/>
      </patternFill>
    </fill>
  </fills>
  <borders count="25">
    <border>
      <left/>
      <right/>
      <top/>
      <bottom/>
      <diagonal/>
    </border>
    <border>
      <left style="medium">
        <color rgb="FFEAD5BC"/>
      </left>
      <right/>
      <top style="medium">
        <color rgb="FFEAD5BC"/>
      </top>
      <bottom style="medium">
        <color rgb="FFEAD5BC"/>
      </bottom>
      <diagonal/>
    </border>
    <border>
      <left style="medium">
        <color rgb="FFEAD5BC"/>
      </left>
      <right style="medium">
        <color rgb="FFEAD5BC"/>
      </right>
      <top style="medium">
        <color rgb="FFEAD5BC"/>
      </top>
      <bottom style="medium">
        <color rgb="FFEAD5BC"/>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style="medium">
        <color auto="1"/>
      </top>
      <bottom style="medium">
        <color auto="1"/>
      </bottom>
      <diagonal/>
    </border>
    <border>
      <left/>
      <right/>
      <top style="medium">
        <color auto="1"/>
      </top>
      <bottom/>
      <diagonal/>
    </border>
    <border>
      <left style="thin">
        <color auto="1"/>
      </left>
      <right/>
      <top/>
      <bottom/>
      <diagonal/>
    </border>
    <border>
      <left style="medium">
        <color auto="1"/>
      </left>
      <right style="medium">
        <color auto="1"/>
      </right>
      <top/>
      <bottom/>
      <diagonal/>
    </border>
    <border>
      <left style="thin">
        <color auto="1"/>
      </left>
      <right/>
      <top style="medium">
        <color auto="1"/>
      </top>
      <bottom style="medium">
        <color auto="1"/>
      </bottom>
      <diagonal/>
    </border>
    <border>
      <left/>
      <right style="medium">
        <color auto="1"/>
      </right>
      <top style="medium">
        <color auto="1"/>
      </top>
      <bottom/>
      <diagonal/>
    </border>
    <border>
      <left style="medium">
        <color auto="1"/>
      </left>
      <right style="medium">
        <color auto="1"/>
      </right>
      <top style="medium">
        <color auto="1"/>
      </top>
      <bottom style="medium">
        <color auto="1"/>
      </bottom>
      <diagonal/>
    </border>
    <border>
      <left style="thin">
        <color auto="1"/>
      </left>
      <right/>
      <top style="thin">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style="thin">
        <color auto="1"/>
      </bottom>
      <diagonal/>
    </border>
    <border>
      <left/>
      <right/>
      <top style="medium">
        <color rgb="FFEAD5BC"/>
      </top>
      <bottom/>
      <diagonal/>
    </border>
    <border>
      <left style="medium">
        <color rgb="FFEAD5BC"/>
      </left>
      <right/>
      <top style="medium">
        <color rgb="FFEAD5BC"/>
      </top>
      <bottom/>
      <diagonal/>
    </border>
    <border>
      <left style="medium">
        <color rgb="FFEAD5BC"/>
      </left>
      <right style="medium">
        <color rgb="FFEAD5BC"/>
      </right>
      <top style="medium">
        <color rgb="FFEAD5BC"/>
      </top>
      <bottom/>
      <diagonal/>
    </border>
    <border>
      <left/>
      <right/>
      <top style="medium">
        <color rgb="FFEAD5BC"/>
      </top>
      <bottom style="medium">
        <color rgb="FFEAD5BC"/>
      </bottom>
      <diagonal/>
    </border>
  </borders>
  <cellStyleXfs count="1">
    <xf numFmtId="0" fontId="0" fillId="0" borderId="0">
      <alignment vertical="center"/>
    </xf>
  </cellStyleXfs>
  <cellXfs count="230">
    <xf numFmtId="0" fontId="0" fillId="0" borderId="0" xfId="0">
      <alignmen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0" fillId="0" borderId="0" xfId="0" applyFill="1" applyBorder="1">
      <alignment vertical="center"/>
    </xf>
    <xf numFmtId="0" fontId="0" fillId="0" borderId="0" xfId="0" applyBorder="1">
      <alignment vertical="center"/>
    </xf>
    <xf numFmtId="0" fontId="3" fillId="0" borderId="0" xfId="0" applyFont="1" applyBorder="1">
      <alignment vertical="center"/>
    </xf>
    <xf numFmtId="0" fontId="0" fillId="0" borderId="3" xfId="0" applyFill="1" applyBorder="1">
      <alignment vertical="center"/>
    </xf>
    <xf numFmtId="0" fontId="0" fillId="3" borderId="5" xfId="0" applyFill="1" applyBorder="1" applyAlignment="1">
      <alignment horizontal="center" vertical="center"/>
    </xf>
    <xf numFmtId="0" fontId="4" fillId="0" borderId="6" xfId="0" applyFont="1" applyFill="1" applyBorder="1" applyAlignment="1"/>
    <xf numFmtId="0" fontId="0" fillId="3" borderId="0" xfId="0" applyFill="1">
      <alignment vertical="center"/>
    </xf>
    <xf numFmtId="0" fontId="0" fillId="4" borderId="0" xfId="0" applyFill="1">
      <alignment vertical="center"/>
    </xf>
    <xf numFmtId="0" fontId="4" fillId="0" borderId="7" xfId="0" applyFont="1" applyFill="1" applyBorder="1" applyAlignment="1"/>
    <xf numFmtId="9" fontId="0" fillId="3" borderId="0" xfId="0" applyNumberFormat="1" applyFill="1" applyBorder="1">
      <alignment vertical="center"/>
    </xf>
    <xf numFmtId="9" fontId="0" fillId="4" borderId="0" xfId="0" applyNumberFormat="1" applyFill="1" applyBorder="1">
      <alignment vertical="center"/>
    </xf>
    <xf numFmtId="0" fontId="5" fillId="5" borderId="7" xfId="0" applyFont="1" applyFill="1" applyBorder="1" applyAlignment="1"/>
    <xf numFmtId="0" fontId="6" fillId="0" borderId="6" xfId="0" applyFont="1" applyFill="1" applyBorder="1" applyAlignment="1"/>
    <xf numFmtId="0" fontId="4" fillId="5" borderId="6" xfId="0" applyFont="1" applyFill="1" applyBorder="1" applyAlignment="1"/>
    <xf numFmtId="0" fontId="0" fillId="3" borderId="9" xfId="0" applyFill="1" applyBorder="1" applyAlignment="1">
      <alignment horizontal="center" vertical="center"/>
    </xf>
    <xf numFmtId="0" fontId="6" fillId="3" borderId="0" xfId="0" applyFont="1" applyFill="1">
      <alignment vertical="center"/>
    </xf>
    <xf numFmtId="0" fontId="0" fillId="0" borderId="9" xfId="0" applyFill="1" applyBorder="1" applyAlignment="1">
      <alignment horizontal="center" vertical="center"/>
    </xf>
    <xf numFmtId="0" fontId="0" fillId="0" borderId="5" xfId="0" applyFill="1" applyBorder="1" applyAlignment="1">
      <alignment horizontal="center" vertical="center"/>
    </xf>
    <xf numFmtId="0" fontId="0" fillId="6" borderId="6" xfId="0" applyFill="1" applyBorder="1">
      <alignment vertical="center"/>
    </xf>
    <xf numFmtId="0" fontId="0" fillId="7" borderId="0" xfId="0" applyFill="1">
      <alignment vertical="center"/>
    </xf>
    <xf numFmtId="9" fontId="0" fillId="6" borderId="0" xfId="0" applyNumberFormat="1" applyFill="1" applyBorder="1">
      <alignment vertical="center"/>
    </xf>
    <xf numFmtId="9" fontId="0" fillId="8" borderId="0" xfId="0" applyNumberFormat="1" applyFill="1" applyBorder="1">
      <alignment vertical="center"/>
    </xf>
    <xf numFmtId="9" fontId="0" fillId="6" borderId="6" xfId="0" applyNumberFormat="1" applyFill="1" applyBorder="1">
      <alignment vertical="center"/>
    </xf>
    <xf numFmtId="0" fontId="3" fillId="3" borderId="9" xfId="0" applyFont="1" applyFill="1" applyBorder="1" applyAlignment="1">
      <alignment horizontal="center" vertical="center"/>
    </xf>
    <xf numFmtId="0" fontId="6" fillId="5" borderId="6" xfId="0" applyFont="1" applyFill="1" applyBorder="1">
      <alignment vertical="center"/>
    </xf>
    <xf numFmtId="0" fontId="0" fillId="3" borderId="0" xfId="0" applyFill="1" applyBorder="1">
      <alignment vertical="center"/>
    </xf>
    <xf numFmtId="9" fontId="0" fillId="3" borderId="6" xfId="0" applyNumberFormat="1" applyFill="1" applyBorder="1">
      <alignment vertical="center"/>
    </xf>
    <xf numFmtId="0" fontId="0" fillId="6" borderId="0" xfId="0" applyFill="1">
      <alignment vertical="center"/>
    </xf>
    <xf numFmtId="0" fontId="0" fillId="6" borderId="0" xfId="0" applyFill="1" applyBorder="1">
      <alignment vertical="center"/>
    </xf>
    <xf numFmtId="0" fontId="0" fillId="9" borderId="0" xfId="0" applyFill="1">
      <alignment vertical="center"/>
    </xf>
    <xf numFmtId="0" fontId="0" fillId="9" borderId="0" xfId="0" applyFill="1" applyBorder="1">
      <alignment vertical="center"/>
    </xf>
    <xf numFmtId="0" fontId="0" fillId="9" borderId="10" xfId="0" applyFill="1" applyBorder="1">
      <alignment vertical="center"/>
    </xf>
    <xf numFmtId="9" fontId="0" fillId="9" borderId="0" xfId="0" applyNumberFormat="1" applyFill="1" applyBorder="1">
      <alignment vertical="center"/>
    </xf>
    <xf numFmtId="0" fontId="0" fillId="0" borderId="3" xfId="0" applyBorder="1">
      <alignment vertical="center"/>
    </xf>
    <xf numFmtId="0" fontId="0" fillId="0" borderId="9" xfId="0" applyBorder="1">
      <alignment vertical="center"/>
    </xf>
    <xf numFmtId="0" fontId="0" fillId="3" borderId="6" xfId="0" applyFill="1" applyBorder="1">
      <alignment vertical="center"/>
    </xf>
    <xf numFmtId="0" fontId="0" fillId="3" borderId="9" xfId="0" applyFill="1" applyBorder="1">
      <alignment vertical="center"/>
    </xf>
    <xf numFmtId="0" fontId="0" fillId="3" borderId="3" xfId="0" applyFill="1" applyBorder="1">
      <alignment vertical="center"/>
    </xf>
    <xf numFmtId="176" fontId="0" fillId="3" borderId="11" xfId="0" applyNumberFormat="1" applyFill="1" applyBorder="1">
      <alignment vertical="center"/>
    </xf>
    <xf numFmtId="176" fontId="0" fillId="3" borderId="6" xfId="0" applyNumberFormat="1" applyFill="1" applyBorder="1">
      <alignment vertical="center"/>
    </xf>
    <xf numFmtId="0" fontId="3" fillId="0" borderId="9" xfId="0" applyFont="1" applyBorder="1">
      <alignment vertical="center"/>
    </xf>
    <xf numFmtId="0" fontId="3" fillId="3" borderId="3" xfId="0" applyFont="1" applyFill="1" applyBorder="1">
      <alignment vertical="center"/>
    </xf>
    <xf numFmtId="0" fontId="3" fillId="3" borderId="12" xfId="0" applyNumberFormat="1" applyFont="1" applyFill="1" applyBorder="1">
      <alignment vertical="center"/>
    </xf>
    <xf numFmtId="0" fontId="0" fillId="3" borderId="4" xfId="0" applyNumberFormat="1" applyFill="1" applyBorder="1">
      <alignment vertical="center"/>
    </xf>
    <xf numFmtId="176" fontId="0" fillId="3" borderId="0" xfId="0" applyNumberFormat="1" applyFill="1" applyBorder="1">
      <alignment vertical="center"/>
    </xf>
    <xf numFmtId="176" fontId="0" fillId="3" borderId="10" xfId="0" applyNumberFormat="1" applyFill="1" applyBorder="1">
      <alignment vertical="center"/>
    </xf>
    <xf numFmtId="176" fontId="3" fillId="3" borderId="0" xfId="0" applyNumberFormat="1" applyFont="1" applyFill="1" applyBorder="1">
      <alignment vertical="center"/>
    </xf>
    <xf numFmtId="176" fontId="3" fillId="3" borderId="10" xfId="0" applyNumberFormat="1" applyFont="1" applyFill="1" applyBorder="1">
      <alignment vertical="center"/>
    </xf>
    <xf numFmtId="0" fontId="0" fillId="0" borderId="13" xfId="0" applyBorder="1">
      <alignment vertical="center"/>
    </xf>
    <xf numFmtId="0" fontId="0" fillId="3" borderId="14" xfId="0" applyFill="1" applyBorder="1">
      <alignment vertical="center"/>
    </xf>
    <xf numFmtId="0" fontId="0" fillId="3" borderId="11" xfId="0" applyFill="1" applyBorder="1">
      <alignment vertical="center"/>
    </xf>
    <xf numFmtId="0" fontId="0" fillId="3" borderId="0" xfId="0" applyNumberFormat="1" applyFill="1" applyBorder="1">
      <alignment vertical="center"/>
    </xf>
    <xf numFmtId="176" fontId="0" fillId="0" borderId="0" xfId="0" applyNumberFormat="1" applyBorder="1">
      <alignment vertical="center"/>
    </xf>
    <xf numFmtId="176" fontId="0" fillId="8" borderId="6" xfId="0" applyNumberFormat="1" applyFill="1" applyBorder="1">
      <alignment vertical="center"/>
    </xf>
    <xf numFmtId="0" fontId="0" fillId="9" borderId="6" xfId="0" applyFill="1" applyBorder="1">
      <alignment vertical="center"/>
    </xf>
    <xf numFmtId="0" fontId="0" fillId="9" borderId="6" xfId="0" applyNumberFormat="1" applyFill="1" applyBorder="1">
      <alignment vertical="center"/>
    </xf>
    <xf numFmtId="0" fontId="7" fillId="0" borderId="6" xfId="0" applyFont="1" applyFill="1" applyBorder="1" applyAlignment="1"/>
    <xf numFmtId="0" fontId="8" fillId="0" borderId="6" xfId="0" applyFont="1" applyFill="1" applyBorder="1" applyAlignment="1"/>
    <xf numFmtId="0" fontId="0" fillId="0" borderId="0" xfId="0" applyNumberFormat="1" applyFill="1" applyBorder="1">
      <alignment vertical="center"/>
    </xf>
    <xf numFmtId="9" fontId="0" fillId="0" borderId="0" xfId="0" applyNumberFormat="1" applyBorder="1">
      <alignment vertical="center"/>
    </xf>
    <xf numFmtId="9" fontId="0" fillId="0" borderId="0" xfId="0" applyNumberFormat="1" applyFill="1" applyBorder="1">
      <alignment vertical="center"/>
    </xf>
    <xf numFmtId="9" fontId="3" fillId="0" borderId="0" xfId="0" applyNumberFormat="1" applyFont="1" applyBorder="1">
      <alignment vertical="center"/>
    </xf>
    <xf numFmtId="0" fontId="0" fillId="0" borderId="0" xfId="0" applyNumberFormat="1" applyBorder="1">
      <alignment vertical="center"/>
    </xf>
    <xf numFmtId="176" fontId="3" fillId="0" borderId="0" xfId="0" applyNumberFormat="1" applyFont="1" applyBorder="1">
      <alignment vertical="center"/>
    </xf>
    <xf numFmtId="0" fontId="5" fillId="0" borderId="15" xfId="0" applyFont="1" applyFill="1" applyBorder="1" applyAlignment="1"/>
    <xf numFmtId="0" fontId="5" fillId="9" borderId="3" xfId="0" applyFont="1" applyFill="1" applyBorder="1" applyAlignment="1"/>
    <xf numFmtId="0" fontId="5" fillId="9" borderId="9" xfId="0" applyFont="1" applyFill="1" applyBorder="1" applyAlignment="1"/>
    <xf numFmtId="0" fontId="5" fillId="9" borderId="13" xfId="0" applyFont="1" applyFill="1" applyBorder="1" applyAlignment="1"/>
    <xf numFmtId="0" fontId="9" fillId="9" borderId="9" xfId="0" applyFont="1" applyFill="1" applyBorder="1" applyAlignment="1"/>
    <xf numFmtId="0" fontId="5" fillId="0" borderId="10" xfId="0" applyNumberFormat="1" applyFont="1" applyFill="1" applyBorder="1" applyAlignment="1"/>
    <xf numFmtId="0" fontId="5" fillId="9" borderId="7" xfId="0" applyFont="1" applyFill="1" applyBorder="1" applyAlignment="1"/>
    <xf numFmtId="176" fontId="5" fillId="9" borderId="7" xfId="0" applyNumberFormat="1" applyFont="1" applyFill="1" applyBorder="1" applyAlignment="1"/>
    <xf numFmtId="176" fontId="5" fillId="9" borderId="0" xfId="0" applyNumberFormat="1" applyFont="1" applyFill="1" applyBorder="1" applyAlignment="1"/>
    <xf numFmtId="176" fontId="5" fillId="9" borderId="16" xfId="0" applyNumberFormat="1" applyFont="1" applyFill="1" applyBorder="1" applyAlignment="1"/>
    <xf numFmtId="9" fontId="5" fillId="9" borderId="0" xfId="0" applyNumberFormat="1" applyFont="1" applyFill="1" applyBorder="1" applyAlignment="1"/>
    <xf numFmtId="0" fontId="5" fillId="5" borderId="17" xfId="0" applyFont="1" applyFill="1" applyBorder="1" applyAlignment="1"/>
    <xf numFmtId="176" fontId="5" fillId="9" borderId="17" xfId="0" applyNumberFormat="1" applyFont="1" applyFill="1" applyBorder="1" applyAlignment="1"/>
    <xf numFmtId="176" fontId="5" fillId="9" borderId="18" xfId="0" applyNumberFormat="1" applyFont="1" applyFill="1" applyBorder="1" applyAlignment="1"/>
    <xf numFmtId="176" fontId="5" fillId="9" borderId="19" xfId="0" applyNumberFormat="1" applyFont="1" applyFill="1" applyBorder="1" applyAlignment="1"/>
    <xf numFmtId="9" fontId="5" fillId="9" borderId="18" xfId="0" applyNumberFormat="1" applyFont="1" applyFill="1" applyBorder="1" applyAlignment="1"/>
    <xf numFmtId="176" fontId="5" fillId="9" borderId="3" xfId="0" applyNumberFormat="1" applyFont="1" applyFill="1" applyBorder="1" applyAlignment="1"/>
    <xf numFmtId="176" fontId="5" fillId="9" borderId="9" xfId="0" applyNumberFormat="1" applyFont="1" applyFill="1" applyBorder="1" applyAlignment="1"/>
    <xf numFmtId="176" fontId="5" fillId="9" borderId="13" xfId="0" applyNumberFormat="1" applyFont="1" applyFill="1" applyBorder="1" applyAlignment="1"/>
    <xf numFmtId="9" fontId="5" fillId="9" borderId="9" xfId="0" applyNumberFormat="1" applyFont="1" applyFill="1" applyBorder="1" applyAlignment="1"/>
    <xf numFmtId="0" fontId="5" fillId="5" borderId="3" xfId="0" applyFont="1" applyFill="1" applyBorder="1" applyAlignment="1"/>
    <xf numFmtId="0" fontId="9" fillId="9" borderId="13" xfId="0" applyFont="1" applyFill="1" applyBorder="1" applyAlignment="1"/>
    <xf numFmtId="9" fontId="5" fillId="9" borderId="16" xfId="0" applyNumberFormat="1" applyFont="1" applyFill="1" applyBorder="1" applyAlignment="1"/>
    <xf numFmtId="9" fontId="5" fillId="9" borderId="19" xfId="0" applyNumberFormat="1" applyFont="1" applyFill="1" applyBorder="1" applyAlignment="1"/>
    <xf numFmtId="9" fontId="5" fillId="9" borderId="13" xfId="0" applyNumberFormat="1" applyFont="1" applyFill="1" applyBorder="1" applyAlignment="1"/>
    <xf numFmtId="0" fontId="5" fillId="0" borderId="0" xfId="0" applyFont="1" applyFill="1" applyBorder="1" applyAlignment="1"/>
    <xf numFmtId="0" fontId="5" fillId="9" borderId="16" xfId="0" applyFont="1" applyFill="1" applyBorder="1" applyAlignment="1"/>
    <xf numFmtId="0" fontId="9" fillId="9" borderId="16" xfId="0" applyFont="1" applyFill="1" applyBorder="1" applyAlignment="1"/>
    <xf numFmtId="0" fontId="9" fillId="9" borderId="19" xfId="0" applyFont="1" applyFill="1" applyBorder="1" applyAlignment="1"/>
    <xf numFmtId="0" fontId="5" fillId="9" borderId="19" xfId="0" applyFont="1" applyFill="1" applyBorder="1" applyAlignment="1"/>
    <xf numFmtId="9" fontId="0" fillId="0" borderId="0" xfId="0" applyNumberFormat="1">
      <alignment vertical="center"/>
    </xf>
    <xf numFmtId="0" fontId="5" fillId="0" borderId="20" xfId="0" applyNumberFormat="1" applyFont="1" applyFill="1" applyBorder="1" applyAlignment="1"/>
    <xf numFmtId="0" fontId="0" fillId="0" borderId="0" xfId="0" applyFill="1">
      <alignment vertical="center"/>
    </xf>
    <xf numFmtId="0" fontId="0" fillId="5" borderId="0" xfId="0" applyFill="1">
      <alignment vertical="center"/>
    </xf>
    <xf numFmtId="0" fontId="0" fillId="8" borderId="0" xfId="0" applyFill="1">
      <alignment vertical="center"/>
    </xf>
    <xf numFmtId="0" fontId="5" fillId="0" borderId="0" xfId="0" applyNumberFormat="1" applyFont="1" applyFill="1" applyBorder="1" applyAlignment="1"/>
    <xf numFmtId="0" fontId="9" fillId="0" borderId="0" xfId="0" applyFont="1" applyFill="1" applyBorder="1" applyAlignment="1"/>
    <xf numFmtId="0" fontId="10" fillId="0" borderId="21" xfId="0" applyFont="1" applyBorder="1" applyAlignment="1">
      <alignment horizontal="left" vertical="center" wrapText="1"/>
    </xf>
    <xf numFmtId="0" fontId="10" fillId="0" borderId="22" xfId="0" applyFont="1" applyBorder="1" applyAlignment="1">
      <alignment horizontal="left" vertical="center" wrapText="1"/>
    </xf>
    <xf numFmtId="0" fontId="10" fillId="0" borderId="23" xfId="0" applyFont="1" applyBorder="1" applyAlignment="1">
      <alignment horizontal="left" vertical="center" wrapText="1"/>
    </xf>
    <xf numFmtId="0" fontId="5" fillId="5" borderId="0" xfId="0" applyFont="1" applyFill="1" applyBorder="1" applyAlignment="1"/>
    <xf numFmtId="177" fontId="0" fillId="0" borderId="0" xfId="0" applyNumberFormat="1">
      <alignment vertical="center"/>
    </xf>
    <xf numFmtId="177" fontId="9" fillId="0" borderId="0" xfId="0" applyNumberFormat="1" applyFont="1" applyFill="1" applyBorder="1" applyAlignment="1"/>
    <xf numFmtId="177" fontId="5" fillId="0" borderId="0" xfId="0" applyNumberFormat="1" applyFont="1" applyFill="1" applyBorder="1" applyAlignment="1"/>
    <xf numFmtId="0" fontId="0" fillId="0" borderId="0" xfId="0" applyFill="1">
      <alignment vertical="center"/>
    </xf>
    <xf numFmtId="0" fontId="0" fillId="0" borderId="0" xfId="0" applyAlignment="1">
      <alignment horizontal="center" vertical="center"/>
    </xf>
    <xf numFmtId="0" fontId="5" fillId="0" borderId="0" xfId="0" applyFont="1" applyFill="1" applyBorder="1" applyAlignment="1"/>
    <xf numFmtId="0" fontId="9" fillId="0" borderId="0" xfId="0" applyFont="1" applyFill="1" applyBorder="1" applyAlignment="1">
      <alignment horizontal="center"/>
    </xf>
    <xf numFmtId="0" fontId="5" fillId="0" borderId="0" xfId="0" applyNumberFormat="1" applyFont="1" applyFill="1" applyBorder="1" applyAlignment="1">
      <alignment horizontal="center"/>
    </xf>
    <xf numFmtId="0" fontId="5" fillId="0" borderId="0" xfId="0" applyFont="1" applyFill="1" applyBorder="1" applyAlignment="1">
      <alignment horizontal="center"/>
    </xf>
    <xf numFmtId="0" fontId="5" fillId="5" borderId="0" xfId="0" applyFont="1" applyFill="1" applyBorder="1" applyAlignment="1"/>
    <xf numFmtId="0" fontId="5" fillId="0" borderId="0" xfId="0" applyNumberFormat="1" applyFont="1" applyFill="1" applyBorder="1" applyAlignment="1"/>
    <xf numFmtId="0" fontId="5" fillId="10" borderId="0" xfId="0" applyFont="1" applyFill="1" applyBorder="1" applyAlignment="1"/>
    <xf numFmtId="0" fontId="5" fillId="11" borderId="0" xfId="0" applyFont="1" applyFill="1" applyBorder="1" applyAlignment="1"/>
    <xf numFmtId="0" fontId="5" fillId="10" borderId="0" xfId="0" applyFont="1" applyFill="1" applyBorder="1" applyAlignment="1">
      <alignment horizontal="center"/>
    </xf>
    <xf numFmtId="0" fontId="5" fillId="11" borderId="0" xfId="0" applyFont="1" applyFill="1" applyBorder="1" applyAlignment="1">
      <alignment horizontal="center"/>
    </xf>
    <xf numFmtId="0" fontId="5" fillId="12" borderId="0" xfId="0" applyFont="1" applyFill="1" applyBorder="1" applyAlignment="1"/>
    <xf numFmtId="3" fontId="5" fillId="0" borderId="0" xfId="0" applyNumberFormat="1" applyFont="1" applyFill="1" applyBorder="1" applyAlignment="1"/>
    <xf numFmtId="0" fontId="9" fillId="12" borderId="0" xfId="0" applyFont="1" applyFill="1" applyBorder="1" applyAlignment="1"/>
    <xf numFmtId="0" fontId="5" fillId="13" borderId="0" xfId="0" applyFont="1" applyFill="1" applyBorder="1" applyAlignment="1"/>
    <xf numFmtId="49" fontId="0" fillId="0" borderId="0" xfId="0" applyNumberFormat="1">
      <alignment vertical="center"/>
    </xf>
    <xf numFmtId="49" fontId="0" fillId="0" borderId="0" xfId="0" applyNumberFormat="1" applyBorder="1">
      <alignment vertical="center"/>
    </xf>
    <xf numFmtId="0" fontId="0" fillId="14" borderId="4" xfId="0" applyFill="1" applyBorder="1" applyAlignment="1"/>
    <xf numFmtId="0" fontId="0" fillId="14" borderId="8" xfId="0" applyFill="1" applyBorder="1" applyAlignment="1"/>
    <xf numFmtId="0" fontId="4" fillId="15" borderId="7" xfId="0" applyFont="1" applyFill="1" applyBorder="1">
      <alignment vertical="center"/>
    </xf>
    <xf numFmtId="177" fontId="4" fillId="15" borderId="16" xfId="0" applyNumberFormat="1" applyFont="1" applyFill="1" applyBorder="1">
      <alignment vertical="center"/>
    </xf>
    <xf numFmtId="0" fontId="4" fillId="16" borderId="7" xfId="0" applyFont="1" applyFill="1" applyBorder="1" applyAlignment="1"/>
    <xf numFmtId="177" fontId="4" fillId="16" borderId="16" xfId="0" applyNumberFormat="1" applyFont="1" applyFill="1" applyBorder="1">
      <alignment vertical="center"/>
    </xf>
    <xf numFmtId="0" fontId="4" fillId="17" borderId="7" xfId="0" applyFont="1" applyFill="1" applyBorder="1" applyAlignment="1"/>
    <xf numFmtId="177" fontId="4" fillId="17" borderId="16" xfId="0" applyNumberFormat="1" applyFont="1" applyFill="1" applyBorder="1">
      <alignment vertical="center"/>
    </xf>
    <xf numFmtId="0" fontId="4" fillId="18" borderId="7" xfId="0" applyFont="1" applyFill="1" applyBorder="1" applyAlignment="1"/>
    <xf numFmtId="177" fontId="4" fillId="18" borderId="16" xfId="0" applyNumberFormat="1" applyFont="1" applyFill="1" applyBorder="1">
      <alignment vertical="center"/>
    </xf>
    <xf numFmtId="0" fontId="6" fillId="16" borderId="7" xfId="0" applyFont="1" applyFill="1" applyBorder="1" applyAlignment="1"/>
    <xf numFmtId="0" fontId="6" fillId="17" borderId="7" xfId="0" applyFont="1" applyFill="1" applyBorder="1" applyAlignment="1"/>
    <xf numFmtId="0" fontId="6" fillId="18" borderId="7" xfId="0" applyFont="1" applyFill="1" applyBorder="1" applyAlignment="1"/>
    <xf numFmtId="0" fontId="6" fillId="15" borderId="7" xfId="0" applyFont="1" applyFill="1" applyBorder="1">
      <alignment vertical="center"/>
    </xf>
    <xf numFmtId="0" fontId="4" fillId="19" borderId="7" xfId="0" applyFont="1" applyFill="1" applyBorder="1" applyAlignment="1"/>
    <xf numFmtId="177" fontId="4" fillId="19" borderId="16" xfId="0" applyNumberFormat="1" applyFont="1" applyFill="1" applyBorder="1">
      <alignment vertical="center"/>
    </xf>
    <xf numFmtId="0" fontId="4" fillId="20" borderId="7" xfId="0" applyFont="1" applyFill="1" applyBorder="1" applyAlignment="1"/>
    <xf numFmtId="177" fontId="4" fillId="20" borderId="16" xfId="0" applyNumberFormat="1" applyFont="1" applyFill="1" applyBorder="1">
      <alignment vertical="center"/>
    </xf>
    <xf numFmtId="0" fontId="0" fillId="0" borderId="0" xfId="0" applyFill="1" applyAlignment="1"/>
    <xf numFmtId="176" fontId="0" fillId="0" borderId="0" xfId="0" applyNumberFormat="1" applyFill="1" applyAlignment="1"/>
    <xf numFmtId="176" fontId="4" fillId="0" borderId="0" xfId="0" applyNumberFormat="1" applyFont="1" applyFill="1" applyAlignment="1"/>
    <xf numFmtId="0" fontId="6" fillId="20" borderId="7" xfId="0" applyFont="1" applyFill="1" applyBorder="1" applyAlignment="1"/>
    <xf numFmtId="176" fontId="0" fillId="0" borderId="0" xfId="0" applyNumberFormat="1" applyAlignment="1"/>
    <xf numFmtId="0" fontId="6" fillId="19" borderId="7" xfId="0" applyFont="1" applyFill="1" applyBorder="1" applyAlignment="1"/>
    <xf numFmtId="0" fontId="0" fillId="0" borderId="0" xfId="0" applyAlignment="1"/>
    <xf numFmtId="0" fontId="11" fillId="0" borderId="0" xfId="0" applyFont="1" applyAlignment="1">
      <alignment vertical="center"/>
    </xf>
    <xf numFmtId="0" fontId="5" fillId="3" borderId="0" xfId="0" applyFont="1" applyFill="1" applyAlignment="1"/>
    <xf numFmtId="0" fontId="2" fillId="2" borderId="24" xfId="0" applyFont="1" applyFill="1" applyBorder="1" applyAlignment="1">
      <alignment horizontal="left" vertical="center" wrapText="1"/>
    </xf>
    <xf numFmtId="9" fontId="0" fillId="7" borderId="0" xfId="0" applyNumberFormat="1" applyFill="1">
      <alignment vertical="center"/>
    </xf>
    <xf numFmtId="176" fontId="12" fillId="0" borderId="0" xfId="0" applyNumberFormat="1" applyFont="1" applyFill="1">
      <alignment vertical="center"/>
    </xf>
    <xf numFmtId="0" fontId="5" fillId="5" borderId="0" xfId="0" applyFont="1" applyFill="1" applyBorder="1" applyAlignment="1"/>
    <xf numFmtId="0" fontId="13" fillId="0" borderId="0" xfId="0" applyFont="1">
      <alignment vertical="center"/>
    </xf>
    <xf numFmtId="0" fontId="12" fillId="0" borderId="0" xfId="0" applyFont="1" applyFill="1">
      <alignment vertical="center"/>
    </xf>
    <xf numFmtId="0" fontId="13" fillId="0" borderId="0" xfId="0" applyFont="1" applyFill="1">
      <alignment vertical="center"/>
    </xf>
    <xf numFmtId="176" fontId="13" fillId="0" borderId="0" xfId="0" applyNumberFormat="1" applyFont="1" applyFill="1">
      <alignment vertical="center"/>
    </xf>
    <xf numFmtId="176" fontId="14" fillId="0" borderId="0" xfId="0" applyNumberFormat="1" applyFont="1" applyFill="1">
      <alignment vertical="center"/>
    </xf>
    <xf numFmtId="0" fontId="13" fillId="10" borderId="0" xfId="0" applyFont="1" applyFill="1">
      <alignment vertical="center"/>
    </xf>
    <xf numFmtId="0" fontId="13" fillId="21" borderId="0" xfId="0" applyFont="1" applyFill="1">
      <alignment vertical="center"/>
    </xf>
    <xf numFmtId="0" fontId="13" fillId="8" borderId="0" xfId="0" applyFont="1" applyFill="1">
      <alignment vertical="center"/>
    </xf>
    <xf numFmtId="0" fontId="12" fillId="0" borderId="0" xfId="0" applyFont="1">
      <alignment vertical="center"/>
    </xf>
    <xf numFmtId="0" fontId="13" fillId="0" borderId="0" xfId="0" applyFont="1" applyFill="1" applyAlignment="1"/>
    <xf numFmtId="176" fontId="13" fillId="0" borderId="0" xfId="0" applyNumberFormat="1" applyFont="1" applyFill="1" applyAlignment="1"/>
    <xf numFmtId="0" fontId="9" fillId="0" borderId="0" xfId="0" applyFont="1" applyFill="1" applyBorder="1" applyAlignment="1"/>
    <xf numFmtId="177" fontId="13" fillId="0" borderId="0" xfId="0" applyNumberFormat="1" applyFont="1" applyFill="1" applyBorder="1" applyAlignment="1"/>
    <xf numFmtId="177" fontId="12" fillId="0" borderId="0" xfId="0" applyNumberFormat="1" applyFont="1" applyFill="1" applyBorder="1" applyAlignment="1"/>
    <xf numFmtId="176" fontId="12" fillId="0" borderId="0" xfId="0" applyNumberFormat="1" applyFont="1" applyFill="1" applyBorder="1">
      <alignment vertical="center"/>
    </xf>
    <xf numFmtId="0" fontId="13" fillId="0" borderId="0" xfId="0" applyFont="1" applyFill="1" applyBorder="1" applyAlignment="1"/>
    <xf numFmtId="0" fontId="5" fillId="22" borderId="0" xfId="0" applyFont="1" applyFill="1" applyBorder="1" applyAlignment="1"/>
    <xf numFmtId="176" fontId="13" fillId="0" borderId="0" xfId="0" applyNumberFormat="1" applyFont="1" applyFill="1" applyBorder="1">
      <alignment vertical="center"/>
    </xf>
    <xf numFmtId="0" fontId="5" fillId="0" borderId="0" xfId="0" applyFont="1" applyFill="1" applyBorder="1" applyAlignment="1"/>
    <xf numFmtId="0" fontId="9" fillId="5" borderId="0" xfId="0" applyFont="1" applyFill="1" applyBorder="1" applyAlignment="1"/>
    <xf numFmtId="0" fontId="5" fillId="22" borderId="0" xfId="0" applyFont="1" applyFill="1" applyBorder="1" applyAlignment="1"/>
    <xf numFmtId="0" fontId="15" fillId="0" borderId="0" xfId="0" applyFont="1" applyFill="1" applyBorder="1" applyAlignment="1"/>
    <xf numFmtId="176" fontId="16" fillId="0" borderId="0" xfId="0" applyNumberFormat="1" applyFont="1" applyFill="1" applyBorder="1">
      <alignment vertical="center"/>
    </xf>
    <xf numFmtId="0" fontId="5" fillId="5" borderId="0" xfId="0" applyFont="1" applyFill="1" applyBorder="1" applyAlignment="1"/>
    <xf numFmtId="176" fontId="14" fillId="0" borderId="0" xfId="0" applyNumberFormat="1" applyFont="1" applyFill="1" applyAlignment="1"/>
    <xf numFmtId="0" fontId="13" fillId="10" borderId="0" xfId="0" applyFont="1" applyFill="1" applyAlignment="1"/>
    <xf numFmtId="177" fontId="14" fillId="0" borderId="0" xfId="0" applyNumberFormat="1" applyFont="1" applyFill="1" applyBorder="1" applyAlignment="1"/>
    <xf numFmtId="0" fontId="13" fillId="10" borderId="0" xfId="0" applyFont="1" applyFill="1" applyBorder="1">
      <alignment vertical="center"/>
    </xf>
    <xf numFmtId="177" fontId="13" fillId="10" borderId="0" xfId="0" applyNumberFormat="1" applyFont="1" applyFill="1" applyBorder="1" applyAlignment="1"/>
    <xf numFmtId="177" fontId="14" fillId="0" borderId="0" xfId="0" applyNumberFormat="1" applyFont="1" applyFill="1" applyBorder="1">
      <alignment vertical="center"/>
    </xf>
    <xf numFmtId="0" fontId="13" fillId="10" borderId="0" xfId="0" applyNumberFormat="1" applyFont="1" applyFill="1" applyBorder="1">
      <alignment vertical="center"/>
    </xf>
    <xf numFmtId="0" fontId="13" fillId="21" borderId="0" xfId="0" applyFont="1" applyFill="1" applyBorder="1">
      <alignment vertical="center"/>
    </xf>
    <xf numFmtId="177" fontId="13" fillId="21" borderId="0" xfId="0" applyNumberFormat="1" applyFont="1" applyFill="1" applyBorder="1">
      <alignment vertical="center"/>
    </xf>
    <xf numFmtId="0" fontId="13" fillId="8" borderId="0" xfId="0" applyFont="1" applyFill="1" applyBorder="1">
      <alignment vertical="center"/>
    </xf>
    <xf numFmtId="0" fontId="13" fillId="0" borderId="0" xfId="0" applyFont="1" applyFill="1" applyBorder="1">
      <alignment vertical="center"/>
    </xf>
    <xf numFmtId="177" fontId="13" fillId="8" borderId="0" xfId="0" applyNumberFormat="1" applyFont="1" applyFill="1" applyBorder="1">
      <alignment vertical="center"/>
    </xf>
    <xf numFmtId="0" fontId="0" fillId="0" borderId="0" xfId="0" applyBorder="1">
      <alignment vertical="center"/>
    </xf>
    <xf numFmtId="0" fontId="13" fillId="21" borderId="0" xfId="0" applyFont="1" applyFill="1" applyAlignment="1"/>
    <xf numFmtId="0" fontId="13" fillId="5" borderId="0" xfId="0" applyFont="1" applyFill="1">
      <alignment vertical="center"/>
    </xf>
    <xf numFmtId="0" fontId="17" fillId="2" borderId="1" xfId="0" applyFont="1" applyFill="1" applyBorder="1" applyAlignment="1">
      <alignment horizontal="left" vertical="center" wrapText="1"/>
    </xf>
    <xf numFmtId="0" fontId="17" fillId="2" borderId="2" xfId="0" applyFont="1" applyFill="1" applyBorder="1" applyAlignment="1">
      <alignment horizontal="left" vertical="center" wrapText="1"/>
    </xf>
    <xf numFmtId="9" fontId="12" fillId="0" borderId="0" xfId="0" applyNumberFormat="1" applyFont="1" applyFill="1" applyBorder="1">
      <alignment vertical="center"/>
    </xf>
    <xf numFmtId="177" fontId="13" fillId="21" borderId="0" xfId="0" applyNumberFormat="1" applyFont="1" applyFill="1" applyBorder="1" applyAlignment="1"/>
    <xf numFmtId="0" fontId="12" fillId="0" borderId="0" xfId="0" applyFont="1" applyBorder="1">
      <alignment vertical="center"/>
    </xf>
    <xf numFmtId="0" fontId="15" fillId="0" borderId="0" xfId="0" applyFont="1">
      <alignment vertical="center"/>
    </xf>
    <xf numFmtId="0" fontId="12" fillId="0" borderId="0" xfId="0" applyNumberFormat="1" applyFont="1" applyFill="1" applyBorder="1">
      <alignment vertical="center"/>
    </xf>
    <xf numFmtId="0" fontId="5" fillId="0" borderId="0" xfId="0" applyNumberFormat="1" applyFont="1" applyFill="1" applyBorder="1" applyAlignment="1"/>
    <xf numFmtId="0" fontId="12" fillId="0" borderId="0" xfId="0" applyFont="1" applyFill="1" applyBorder="1">
      <alignment vertical="center"/>
    </xf>
    <xf numFmtId="0" fontId="15" fillId="0" borderId="0" xfId="0" applyFont="1" applyFill="1" applyBorder="1">
      <alignment vertical="center"/>
    </xf>
    <xf numFmtId="0" fontId="13" fillId="0" borderId="0" xfId="0" applyNumberFormat="1" applyFont="1" applyFill="1" applyBorder="1">
      <alignment vertical="center"/>
    </xf>
    <xf numFmtId="177" fontId="12" fillId="0" borderId="0" xfId="0" applyNumberFormat="1" applyFont="1" applyFill="1" applyBorder="1">
      <alignment vertical="center"/>
    </xf>
    <xf numFmtId="177" fontId="13" fillId="10" borderId="0" xfId="0" applyNumberFormat="1" applyFont="1" applyFill="1" applyBorder="1">
      <alignment vertical="center"/>
    </xf>
    <xf numFmtId="0" fontId="13" fillId="10" borderId="0" xfId="0" applyNumberFormat="1" applyFont="1" applyFill="1" applyBorder="1" applyAlignment="1"/>
    <xf numFmtId="177" fontId="12" fillId="8" borderId="0" xfId="0" applyNumberFormat="1" applyFont="1" applyFill="1" applyBorder="1">
      <alignment vertical="center"/>
    </xf>
    <xf numFmtId="0" fontId="13" fillId="0" borderId="0" xfId="0" applyFont="1" applyBorder="1">
      <alignment vertical="center"/>
    </xf>
    <xf numFmtId="0" fontId="12" fillId="0" borderId="0" xfId="0" applyNumberFormat="1" applyFont="1" applyBorder="1">
      <alignment vertical="center"/>
    </xf>
    <xf numFmtId="0" fontId="13" fillId="0" borderId="0" xfId="0" applyFont="1" applyFill="1" applyBorder="1" applyAlignment="1"/>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6" borderId="3" xfId="0" applyFill="1" applyBorder="1" applyAlignment="1">
      <alignment horizontal="center" vertical="center"/>
    </xf>
    <xf numFmtId="0" fontId="0" fillId="6" borderId="5" xfId="0" applyFill="1" applyBorder="1" applyAlignment="1">
      <alignment horizontal="center" vertical="center"/>
    </xf>
    <xf numFmtId="0" fontId="0" fillId="6" borderId="8" xfId="0"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21" fillId="0" borderId="0" xfId="0" applyFont="1" applyAlignment="1">
      <alignment vertical="center"/>
    </xf>
    <xf numFmtId="0" fontId="21" fillId="0" borderId="0" xfId="0" applyFont="1" applyAlignment="1"/>
    <xf numFmtId="49" fontId="5" fillId="10" borderId="0" xfId="0" applyNumberFormat="1" applyFont="1" applyFill="1" applyBorder="1" applyAlignment="1">
      <alignment horizontal="center"/>
    </xf>
    <xf numFmtId="49" fontId="20" fillId="0" borderId="0" xfId="0" applyNumberFormat="1" applyFont="1">
      <alignment vertical="center"/>
    </xf>
  </cellXfs>
  <cellStyles count="1">
    <cellStyle name="常规" xfId="0" builtinId="0"/>
  </cellStyles>
  <dxfs count="0"/>
  <tableStyles count="0" defaultTableStyle="TableStyleMedium9" defaultPivotStyle="PivotStyleLight16"/>
  <colors>
    <mruColors>
      <color rgb="FFB9C551"/>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13</xdr:row>
          <xdr:rowOff>19050</xdr:rowOff>
        </xdr:from>
        <xdr:to>
          <xdr:col>1</xdr:col>
          <xdr:colOff>447675</xdr:colOff>
          <xdr:row>15</xdr:row>
          <xdr:rowOff>19050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800-0000010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h" refreshedDate="43750.851932870399" createdVersion="5" refreshedVersion="5" minRefreshableVersion="3" recordCount="16" xr:uid="{00000000-000A-0000-FFFF-FFFF02000000}">
  <cacheSource type="worksheet">
    <worksheetSource ref="A1:B1048576" sheet="精通属性统计"/>
  </cacheSource>
  <cacheFields count="2">
    <cacheField name="精通" numFmtId="0">
      <sharedItems containsBlank="1" count="20">
        <s v="&quot;智力&quot;"/>
        <s v="&quot;魔防&quot;"/>
        <s v="&quot;防御&quot;"/>
        <s v="&quot;技巧&quot;"/>
        <s v="&quot;无&quot;"/>
        <m/>
        <s v="&quot;攻击&quot;" u="1"/>
        <s v="&quot;生命&quot;" u="1"/>
        <s v="攻击" u="1"/>
        <s v="生命" u="1"/>
        <s v="防御" u="1"/>
        <s v="技巧" u="1"/>
        <s v="魔防" u="1"/>
        <s v="无" u="1"/>
        <s v="Crazy♂短裤" u="1"/>
        <s v="Burning♂背带" u="1"/>
        <s v="Pretty♂喷雾" u="1"/>
        <s v="Brown♂精油" u="1"/>
        <s v="Dark♂锁链" u="1"/>
        <s v="Devout♂手套" u="1"/>
      </sharedItems>
    </cacheField>
    <cacheField name="数值" numFmtId="0">
      <sharedItems containsString="0" containsBlank="1" containsNumber="1" containsInteger="1" minValue="0" maxValue="25" count="7">
        <n v="12"/>
        <n v="25"/>
        <n v="6"/>
        <n v="5"/>
        <n v="10"/>
        <n v="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
  <r>
    <x v="0"/>
    <x v="0"/>
  </r>
  <r>
    <x v="0"/>
    <x v="1"/>
  </r>
  <r>
    <x v="1"/>
    <x v="2"/>
  </r>
  <r>
    <x v="0"/>
    <x v="0"/>
  </r>
  <r>
    <x v="0"/>
    <x v="1"/>
  </r>
  <r>
    <x v="1"/>
    <x v="3"/>
  </r>
  <r>
    <x v="1"/>
    <x v="4"/>
  </r>
  <r>
    <x v="0"/>
    <x v="3"/>
  </r>
  <r>
    <x v="2"/>
    <x v="3"/>
  </r>
  <r>
    <x v="3"/>
    <x v="4"/>
  </r>
  <r>
    <x v="4"/>
    <x v="5"/>
  </r>
  <r>
    <x v="2"/>
    <x v="4"/>
  </r>
  <r>
    <x v="4"/>
    <x v="5"/>
  </r>
  <r>
    <x v="4"/>
    <x v="5"/>
  </r>
  <r>
    <x v="2"/>
    <x v="4"/>
  </r>
  <r>
    <x v="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数据透视表6" cacheId="0" applyNumberFormats="0" applyBorderFormats="0" applyFontFormats="0" applyPatternFormats="0" applyAlignmentFormats="0" applyWidthHeightFormats="1" dataCaption="值" updatedVersion="5" minRefreshableVersion="3" useAutoFormatting="1" rowGrandTotals="0" createdVersion="5" indent="0" compact="0" outline="1" outlineData="1" compactData="0" multipleFieldFilters="0">
  <location ref="D1:E7" firstHeaderRow="1" firstDataRow="1" firstDataCol="1"/>
  <pivotFields count="2">
    <pivotField axis="axisRow" compact="0" showAll="0">
      <items count="21">
        <item m="1" x="7"/>
        <item m="1" x="6"/>
        <item x="0"/>
        <item x="2"/>
        <item x="1"/>
        <item x="3"/>
        <item m="1" x="18"/>
        <item m="1" x="19"/>
        <item m="1" x="14"/>
        <item m="1" x="15"/>
        <item m="1" x="16"/>
        <item m="1" x="17"/>
        <item x="5"/>
        <item x="4"/>
        <item m="1" x="8"/>
        <item m="1" x="9"/>
        <item m="1" x="10"/>
        <item m="1" x="11"/>
        <item m="1" x="12"/>
        <item m="1" x="13"/>
        <item t="default"/>
      </items>
    </pivotField>
    <pivotField dataField="1" compact="0" showAll="0">
      <items count="8">
        <item x="6"/>
        <item x="4"/>
        <item x="5"/>
        <item x="1"/>
        <item x="3"/>
        <item x="0"/>
        <item x="2"/>
        <item t="default"/>
      </items>
    </pivotField>
  </pivotFields>
  <rowFields count="1">
    <field x="0"/>
  </rowFields>
  <rowItems count="6">
    <i>
      <x v="2"/>
    </i>
    <i>
      <x v="3"/>
    </i>
    <i>
      <x v="4"/>
    </i>
    <i>
      <x v="5"/>
    </i>
    <i>
      <x v="12"/>
    </i>
    <i>
      <x v="13"/>
    </i>
  </rowItems>
  <colItems count="1">
    <i/>
  </colItems>
  <dataFields count="1">
    <dataField name="求和项:数值"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P158"/>
  <sheetViews>
    <sheetView tabSelected="1" workbookViewId="0">
      <pane ySplit="1" topLeftCell="A62" activePane="bottomLeft" state="frozen"/>
      <selection pane="bottomLeft" activeCell="L80" sqref="L80"/>
    </sheetView>
  </sheetViews>
  <sheetFormatPr defaultColWidth="9" defaultRowHeight="12.75" x14ac:dyDescent="0.15"/>
  <cols>
    <col min="1" max="1" width="23.75" style="163" customWidth="1"/>
    <col min="2" max="2" width="8.875" style="164" customWidth="1"/>
    <col min="3" max="8" width="8.875" style="159" customWidth="1"/>
    <col min="9" max="9" width="8.875" style="165" customWidth="1"/>
    <col min="10" max="20" width="8.875" style="166" customWidth="1"/>
    <col min="21" max="26" width="8.875" style="167" customWidth="1"/>
    <col min="27" max="32" width="8.875" style="168" customWidth="1"/>
    <col min="33" max="33" width="9.625" style="167" customWidth="1"/>
    <col min="34" max="35" width="9" style="167" customWidth="1"/>
    <col min="36" max="40" width="9" style="169" customWidth="1"/>
    <col min="41" max="41" width="9.125" style="169"/>
    <col min="42" max="16384" width="9" style="169"/>
  </cols>
  <sheetData>
    <row r="1" spans="1:42" s="161" customFormat="1" x14ac:dyDescent="0.2">
      <c r="A1" s="170" t="s">
        <v>0</v>
      </c>
      <c r="B1" s="171" t="s">
        <v>1</v>
      </c>
      <c r="C1" s="171" t="s">
        <v>2</v>
      </c>
      <c r="D1" s="171" t="s">
        <v>3</v>
      </c>
      <c r="E1" s="171" t="s">
        <v>4</v>
      </c>
      <c r="F1" s="171" t="s">
        <v>5</v>
      </c>
      <c r="G1" s="171" t="s">
        <v>6</v>
      </c>
      <c r="H1" s="171"/>
      <c r="I1" s="185" t="s">
        <v>7</v>
      </c>
      <c r="J1" s="186" t="s">
        <v>8</v>
      </c>
      <c r="K1" s="186" t="s">
        <v>9</v>
      </c>
      <c r="L1" s="186" t="s">
        <v>10</v>
      </c>
      <c r="M1" s="186" t="s">
        <v>11</v>
      </c>
      <c r="N1" s="186" t="s">
        <v>12</v>
      </c>
      <c r="O1" s="186" t="s">
        <v>13</v>
      </c>
      <c r="P1" s="186" t="s">
        <v>14</v>
      </c>
      <c r="Q1" s="186" t="s">
        <v>15</v>
      </c>
      <c r="R1" s="186" t="s">
        <v>16</v>
      </c>
      <c r="S1" s="186" t="s">
        <v>17</v>
      </c>
      <c r="T1" s="186" t="s">
        <v>18</v>
      </c>
      <c r="U1" s="167" t="s">
        <v>19</v>
      </c>
      <c r="V1" s="167" t="s">
        <v>20</v>
      </c>
      <c r="W1" s="167" t="s">
        <v>21</v>
      </c>
      <c r="X1" s="167" t="s">
        <v>22</v>
      </c>
      <c r="Y1" s="167" t="s">
        <v>23</v>
      </c>
      <c r="Z1" s="167" t="s">
        <v>24</v>
      </c>
      <c r="AA1" s="168" t="s">
        <v>25</v>
      </c>
      <c r="AB1" s="168" t="s">
        <v>26</v>
      </c>
      <c r="AC1" s="168" t="s">
        <v>27</v>
      </c>
      <c r="AD1" s="168" t="s">
        <v>28</v>
      </c>
      <c r="AE1" s="168" t="s">
        <v>29</v>
      </c>
      <c r="AF1" s="168" t="s">
        <v>30</v>
      </c>
      <c r="AG1" s="198" t="s">
        <v>31</v>
      </c>
      <c r="AH1" s="198" t="s">
        <v>31</v>
      </c>
      <c r="AI1" s="198" t="s">
        <v>31</v>
      </c>
      <c r="AJ1" s="199">
        <v>6</v>
      </c>
      <c r="AK1" s="200" t="s">
        <v>32</v>
      </c>
      <c r="AL1" s="200" t="s">
        <v>33</v>
      </c>
      <c r="AM1" s="200" t="s">
        <v>34</v>
      </c>
      <c r="AN1" s="201" t="s">
        <v>35</v>
      </c>
      <c r="AO1" s="205" t="s">
        <v>36</v>
      </c>
      <c r="AP1" s="161" t="s">
        <v>37</v>
      </c>
    </row>
    <row r="2" spans="1:42" s="162" customFormat="1" x14ac:dyDescent="0.2">
      <c r="A2" s="172" t="s">
        <v>38</v>
      </c>
      <c r="B2" s="173">
        <f t="shared" ref="B2:B33" si="0">(J2+K2*69/10)*(1+U2/10000)*(1+I2/100)+AA2+AG2</f>
        <v>3869.6680959999999</v>
      </c>
      <c r="C2" s="173">
        <f t="shared" ref="C2:C33" si="1">(L2+M2*69/10)*(1+V2/10000)*(1+I2/100)+AB2</f>
        <v>619.32399359999999</v>
      </c>
      <c r="D2" s="173">
        <f t="shared" ref="D2:D33" si="2">(N2+O2*69/10)*(1+W2/10000)*(1+I2/100)+AC2</f>
        <v>228.977856</v>
      </c>
      <c r="E2" s="173">
        <f t="shared" ref="E2:E33" si="3">(P2+Q2*69/10)*(1+X2/10000)*(1+I2/100)+AD2+AH2</f>
        <v>309.14104320000001</v>
      </c>
      <c r="F2" s="173">
        <f t="shared" ref="F2:F33" si="4">(R2+S2*69/10)*(1+Y2/10000)*(1+I2/100)+AE2+AI2</f>
        <v>269.14104320000001</v>
      </c>
      <c r="G2" s="174">
        <f t="shared" ref="G2:G33" si="5">T2*(1+Z2/10000)*(1+I2/100)+AF2</f>
        <v>119.06048000000001</v>
      </c>
      <c r="H2" s="175" t="s">
        <v>39</v>
      </c>
      <c r="I2" s="187">
        <v>28</v>
      </c>
      <c r="J2" s="188" t="s">
        <v>40</v>
      </c>
      <c r="K2" s="188" t="s">
        <v>41</v>
      </c>
      <c r="L2" s="188" t="s">
        <v>42</v>
      </c>
      <c r="M2" s="188" t="s">
        <v>43</v>
      </c>
      <c r="N2" s="188" t="s">
        <v>44</v>
      </c>
      <c r="O2" s="188" t="s">
        <v>45</v>
      </c>
      <c r="P2" s="188" t="s">
        <v>46</v>
      </c>
      <c r="Q2" s="188" t="s">
        <v>47</v>
      </c>
      <c r="R2" s="188" t="s">
        <v>46</v>
      </c>
      <c r="S2" s="188" t="s">
        <v>47</v>
      </c>
      <c r="T2" s="188" t="s">
        <v>48</v>
      </c>
      <c r="U2" s="192" t="str">
        <f>IF($AJ$1=2,MID(VLOOKUP(H2,杂项!R:X,2,FALSE),FIND("@",SUBSTITUTE(VLOOKUP(H2,杂项!R:X,2,FALSE),",","@",1))+1,FIND("@",SUBSTITUTE(VLOOKUP(H2,杂项!R:X,2,FALSE),",","@",2))-FIND("@",SUBSTITUTE(VLOOKUP(H2,杂项!R:X,2,FALSE),",","@",1))-1),IF($AJ$1=3,MID(VLOOKUP(H2,杂项!R:X,2,FALSE),FIND("@",SUBSTITUTE(VLOOKUP(H2,杂项!R:X,2,FALSE),",","@",2))+1,FIND("@",SUBSTITUTE(VLOOKUP(H2,杂项!R:X,2,FALSE),",","@",3))-FIND("@",SUBSTITUTE(VLOOKUP(H2,杂项!R:X,2,FALSE),",","@",2))-1),IF($AJ$1=4,MID(VLOOKUP(H2,杂项!R:X,2,FALSE),FIND("@",SUBSTITUTE(VLOOKUP(H2,杂项!R:X,2,FALSE),",","@",3))+1,FIND("@",SUBSTITUTE(VLOOKUP(H2,杂项!R:X,2,FALSE),",","@",4))-FIND("@",SUBSTITUTE(VLOOKUP(H2,杂项!R:X,2,FALSE),",","@",3))-1),IF($AJ$1=5,MID(VLOOKUP(H2,杂项!R:X,2,FALSE),FIND("@",SUBSTITUTE(VLOOKUP(H2,杂项!R:X,2,FALSE),",","@",4))+1,FIND("@",SUBSTITUTE(VLOOKUP(H2,杂项!R:X,2,FALSE),",","@",5))-FIND("@",SUBSTITUTE(VLOOKUP(H2,杂项!R:X,2,FALSE),",","@",4))-1),IF($AJ$1=6,MID(VLOOKUP(H2,杂项!R:X,2,FALSE),FIND("@",SUBSTITUTE(VLOOKUP(H2,杂项!R:X,2,FALSE),",","@",5))+1,LEN(VLOOKUP(H2,杂项!R:X,2,FALSE))-FIND("@",SUBSTITUTE(VLOOKUP(H2,杂项!R:X,2,FALSE),",","@",5))-1))))))</f>
        <v>7927</v>
      </c>
      <c r="V2" s="192" t="str">
        <f>IF($AJ$1=2,MID(VLOOKUP(H2,杂项!R:X,3,FALSE),FIND("@",SUBSTITUTE(VLOOKUP(H2,杂项!R:X,3,FALSE),",","@",1))+1,FIND("@",SUBSTITUTE(VLOOKUP(H2,杂项!R:X,3,FALSE),",","@",2))-FIND("@",SUBSTITUTE(VLOOKUP(H2,杂项!R:X,3,FALSE),",","@",1))-1),IF($AJ$1=3,MID(VLOOKUP(H2,杂项!R:X,3,FALSE),FIND("@",SUBSTITUTE(VLOOKUP(H2,杂项!R:X,3,FALSE),",","@",2))+1,FIND("@",SUBSTITUTE(VLOOKUP(H2,杂项!R:X,3,FALSE),",","@",3))-FIND("@",SUBSTITUTE(VLOOKUP(H2,杂项!R:X,3,FALSE),",","@",2))-1),IF($AJ$1=4,MID(VLOOKUP(H2,杂项!R:X,3,FALSE),FIND("@",SUBSTITUTE(VLOOKUP(H2,杂项!R:X,3,FALSE),",","@",3))+1,FIND("@",SUBSTITUTE(VLOOKUP(H2,杂项!R:X,3,FALSE),",","@",4))-FIND("@",SUBSTITUTE(VLOOKUP(H2,杂项!R:X,3,FALSE),",","@",3))-1),IF($AJ$1=5,MID(VLOOKUP(H2,杂项!R:X,3,FALSE),FIND("@",SUBSTITUTE(VLOOKUP(H2,杂项!R:X,3,FALSE),",","@",4))+1,FIND("@",SUBSTITUTE(VLOOKUP(H2,杂项!R:X,3,FALSE),",","@",5))-FIND("@",SUBSTITUTE(VLOOKUP(H2,杂项!R:X,3,FALSE),",","@",4))-1),IF($AJ$1=6,MID(VLOOKUP(H2,杂项!R:X,3,FALSE),FIND("@",SUBSTITUTE(VLOOKUP(H2,杂项!R:X,3,FALSE),",","@",5))+1,LEN(VLOOKUP(H2,杂项!R:X,3,FALSE))-FIND("@",SUBSTITUTE(VLOOKUP(H2,杂项!R:X,3,FALSE),",","@",5))-1))))))</f>
        <v>9114</v>
      </c>
      <c r="W2" s="192" t="str">
        <f>IF($AJ$1=2,MID(VLOOKUP(H2,杂项!R:X,4,FALSE),FIND("@",SUBSTITUTE(VLOOKUP(H2,杂项!R:X,4,FALSE),",","@",1))+1,FIND("@",SUBSTITUTE(VLOOKUP(H2,杂项!R:X,4,FALSE),",","@",2))-FIND("@",SUBSTITUTE(VLOOKUP(H2,杂项!R:X,4,FALSE),",","@",1))-1),IF($AJ$1=3,MID(VLOOKUP(H2,杂项!R:X,4,FALSE),FIND("@",SUBSTITUTE(VLOOKUP(H2,杂项!R:X,4,FALSE),",","@",2))+1,FIND("@",SUBSTITUTE(VLOOKUP(H2,杂项!R:X,4,FALSE),",","@",3))-FIND("@",SUBSTITUTE(VLOOKUP(H2,杂项!R:X,4,FALSE),",","@",2))-1),IF($AJ$1=4,MID(VLOOKUP(H2,杂项!R:X,4,FALSE),FIND("@",SUBSTITUTE(VLOOKUP(H2,杂项!R:X,4,FALSE),",","@",3))+1,FIND("@",SUBSTITUTE(VLOOKUP(H2,杂项!R:X,4,FALSE),",","@",4))-FIND("@",SUBSTITUTE(VLOOKUP(H2,杂项!R:X,4,FALSE),",","@",3))-1),IF($AJ$1=5,MID(VLOOKUP(H2,杂项!R:X,4,FALSE),FIND("@",SUBSTITUTE(VLOOKUP(H2,杂项!R:X,4,FALSE),",","@",4))+1,FIND("@",SUBSTITUTE(VLOOKUP(H2,杂项!R:X,4,FALSE),",","@",5))-FIND("@",SUBSTITUTE(VLOOKUP(H2,杂项!R:X,4,FALSE),",","@",4))-1),IF($AJ$1=6,MID(VLOOKUP(H2,杂项!R:X,4,FALSE),FIND("@",SUBSTITUTE(VLOOKUP(H2,杂项!R:X,4,FALSE),",","@",5))+1,LEN(VLOOKUP(H2,杂项!R:X,4,FALSE))-FIND("@",SUBSTITUTE(VLOOKUP(H2,杂项!R:X,4,FALSE),",","@",5))-1))))))</f>
        <v>4895</v>
      </c>
      <c r="X2" s="192" t="str">
        <f>IF($AJ$1=2,MID(VLOOKUP(H2,杂项!R:X,5,FALSE),FIND("@",SUBSTITUTE(VLOOKUP(H2,杂项!R:X,5,FALSE),",","@",1))+1,FIND("@",SUBSTITUTE(VLOOKUP(H2,杂项!R:X,5,FALSE),",","@",2))-FIND("@",SUBSTITUTE(VLOOKUP(H2,杂项!R:X,5,FALSE),",","@",1))-1),IF($AJ$1=3,MID(VLOOKUP(H2,杂项!R:X,5,FALSE),FIND("@",SUBSTITUTE(VLOOKUP(H2,杂项!R:X,5,FALSE),",","@",2))+1,FIND("@",SUBSTITUTE(VLOOKUP(H2,杂项!R:X,5,FALSE),",","@",3))-FIND("@",SUBSTITUTE(VLOOKUP(H2,杂项!R:X,5,FALSE),",","@",2))-1),IF($AJ$1=4,MID(VLOOKUP(H2,杂项!R:X,5,FALSE),FIND("@",SUBSTITUTE(VLOOKUP(H2,杂项!R:X,5,FALSE),",","@",3))+1,FIND("@",SUBSTITUTE(VLOOKUP(H2,杂项!R:X,5,FALSE),",","@",4))-FIND("@",SUBSTITUTE(VLOOKUP(H2,杂项!R:X,5,FALSE),",","@",3))-1),IF($AJ$1=5,MID(VLOOKUP(H2,杂项!R:X,5,FALSE),FIND("@",SUBSTITUTE(VLOOKUP(H2,杂项!R:X,5,FALSE),",","@",4))+1,FIND("@",SUBSTITUTE(VLOOKUP(H2,杂项!R:X,5,FALSE),",","@",5))-FIND("@",SUBSTITUTE(VLOOKUP(H2,杂项!R:X,5,FALSE),",","@",4))-1),IF($AJ$1=6,MID(VLOOKUP(H2,杂项!R:X,5,FALSE),FIND("@",SUBSTITUTE(VLOOKUP(H2,杂项!R:X,5,FALSE),",","@",5))+1,LEN(VLOOKUP(H2,杂项!R:X,5,FALSE))-FIND("@",SUBSTITUTE(VLOOKUP(H2,杂项!R:X,5,FALSE),",","@",5))-1))))))</f>
        <v>7267</v>
      </c>
      <c r="Y2" s="192" t="str">
        <f>IF($AJ$1=2,MID(VLOOKUP(H2,杂项!R:X,6,FALSE),FIND("@",SUBSTITUTE(VLOOKUP(H2,杂项!R:X,6,FALSE),",","@",1))+1,FIND("@",SUBSTITUTE(VLOOKUP(H2,杂项!R:X,6,FALSE),",","@",2))-FIND("@",SUBSTITUTE(VLOOKUP(H2,杂项!R:X,6,FALSE),",","@",1))-1),IF($AJ$1=3,MID(VLOOKUP(H2,杂项!R:X,6,FALSE),FIND("@",SUBSTITUTE(VLOOKUP(H2,杂项!R:X,6,FALSE),",","@",2))+1,FIND("@",SUBSTITUTE(VLOOKUP(H2,杂项!R:X,6,FALSE),",","@",3))-FIND("@",SUBSTITUTE(VLOOKUP(H2,杂项!R:X,6,FALSE),",","@",2))-1),IF($AJ$1=4,MID(VLOOKUP(H2,杂项!R:X,6,FALSE),FIND("@",SUBSTITUTE(VLOOKUP(H2,杂项!R:X,6,FALSE),",","@",3))+1,FIND("@",SUBSTITUTE(VLOOKUP(H2,杂项!R:X,6,FALSE),",","@",4))-FIND("@",SUBSTITUTE(VLOOKUP(H2,杂项!R:X,6,FALSE),",","@",3))-1),IF($AJ$1=5,MID(VLOOKUP(H2,杂项!R:X,6,FALSE),FIND("@",SUBSTITUTE(VLOOKUP(H2,杂项!R:X,6,FALSE),",","@",4))+1,FIND("@",SUBSTITUTE(VLOOKUP(H2,杂项!R:X,6,FALSE),",","@",5))-FIND("@",SUBSTITUTE(VLOOKUP(H2,杂项!R:X,6,FALSE),",","@",4))-1),IF($AJ$1=6,MID(VLOOKUP(H2,杂项!R:X,6,FALSE),FIND("@",SUBSTITUTE(VLOOKUP(H2,杂项!R:X,6,FALSE),",","@",5))+1,LEN(VLOOKUP(H2,杂项!R:X,6,FALSE))-FIND("@",SUBSTITUTE(VLOOKUP(H2,杂项!R:X,6,FALSE),",","@",5))-1))))))</f>
        <v>7267</v>
      </c>
      <c r="Z2" s="192" t="str">
        <f>IF($AJ$1=2,MID(VLOOKUP(H2,杂项!R:X,7,FALSE),FIND("@",SUBSTITUTE(VLOOKUP(H2,杂项!R:X,7,FALSE),",","@",1))+1,FIND("@",SUBSTITUTE(VLOOKUP(H2,杂项!R:X,7,FALSE),",","@",2))-FIND("@",SUBSTITUTE(VLOOKUP(H2,杂项!R:X,7,FALSE),",","@",1))-1),IF($AJ$1=3,MID(VLOOKUP(H2,杂项!R:X,7,FALSE),FIND("@",SUBSTITUTE(VLOOKUP(H2,杂项!R:X,7,FALSE),",","@",2))+1,FIND("@",SUBSTITUTE(VLOOKUP(H2,杂项!R:X,7,FALSE),",","@",3))-FIND("@",SUBSTITUTE(VLOOKUP(H2,杂项!R:X,7,FALSE),",","@",2))-1),IF($AJ$1=4,MID(VLOOKUP(H2,杂项!R:X,7,FALSE),FIND("@",SUBSTITUTE(VLOOKUP(H2,杂项!R:X,7,FALSE),",","@",3))+1,FIND("@",SUBSTITUTE(VLOOKUP(H2,杂项!R:X,7,FALSE),",","@",4))-FIND("@",SUBSTITUTE(VLOOKUP(H2,杂项!R:X,7,FALSE),",","@",3))-1),IF($AJ$1=5,MID(VLOOKUP(H2,杂项!R:X,7,FALSE),FIND("@",SUBSTITUTE(VLOOKUP(H2,杂项!R:X,7,FALSE),",","@",4))+1,FIND("@",SUBSTITUTE(VLOOKUP(H2,杂项!R:X,7,FALSE),",","@",5))-FIND("@",SUBSTITUTE(VLOOKUP(H2,杂项!R:X,7,FALSE),",","@",4))-1),IF($AJ$1=6,MID(VLOOKUP(H2,杂项!R:X,7,FALSE),FIND("@",SUBSTITUTE(VLOOKUP(H2,杂项!R:X,7,FALSE),",","@",5))+1,LEN(VLOOKUP(H2,杂项!R:X,7,FALSE))-FIND("@",SUBSTITUTE(VLOOKUP(H2,杂项!R:X,7,FALSE),",","@",5))-1))))))</f>
        <v>6610</v>
      </c>
      <c r="AA2" s="194">
        <v>372</v>
      </c>
      <c r="AB2" s="194">
        <v>73</v>
      </c>
      <c r="AC2" s="195"/>
      <c r="AD2" s="194">
        <v>20</v>
      </c>
      <c r="AE2" s="195"/>
      <c r="AF2" s="195"/>
      <c r="AG2" s="192">
        <v>650</v>
      </c>
      <c r="AH2" s="192">
        <v>50</v>
      </c>
      <c r="AI2" s="192">
        <v>30</v>
      </c>
      <c r="AJ2" s="195"/>
      <c r="AK2" s="202">
        <f>(VLOOKUP($H2,杂项!$Z:$AD,2,FALSE))/100</f>
        <v>0.4</v>
      </c>
      <c r="AL2" s="202">
        <f>(VLOOKUP($H2,杂项!$Z:$AD,4,FALSE))/100</f>
        <v>0.4</v>
      </c>
      <c r="AM2" s="202">
        <f>(VLOOKUP($H2,杂项!$Z:$AD,3,FALSE))/100</f>
        <v>0.1</v>
      </c>
      <c r="AN2" s="202">
        <f>(VLOOKUP($H2,杂项!$Z:$AD,5,FALSE))/100</f>
        <v>0.1</v>
      </c>
      <c r="AO2" s="206">
        <v>8</v>
      </c>
      <c r="AP2" s="179" t="s">
        <v>49</v>
      </c>
    </row>
    <row r="3" spans="1:42" s="162" customFormat="1" x14ac:dyDescent="0.2">
      <c r="A3" s="176" t="s">
        <v>50</v>
      </c>
      <c r="B3" s="173">
        <f t="shared" si="0"/>
        <v>4319.963264</v>
      </c>
      <c r="C3" s="173">
        <f t="shared" si="1"/>
        <v>611.77823999999998</v>
      </c>
      <c r="D3" s="173">
        <f t="shared" si="2"/>
        <v>228.977856</v>
      </c>
      <c r="E3" s="173">
        <f t="shared" si="3"/>
        <v>266.37291519999997</v>
      </c>
      <c r="F3" s="173">
        <f t="shared" si="4"/>
        <v>248.07630079999998</v>
      </c>
      <c r="G3" s="174">
        <f t="shared" si="5"/>
        <v>127.83801600000001</v>
      </c>
      <c r="H3" s="174" t="s">
        <v>51</v>
      </c>
      <c r="I3" s="187">
        <v>28</v>
      </c>
      <c r="J3" s="189" t="s">
        <v>52</v>
      </c>
      <c r="K3" s="189" t="s">
        <v>41</v>
      </c>
      <c r="L3" s="189" t="s">
        <v>42</v>
      </c>
      <c r="M3" s="189" t="s">
        <v>43</v>
      </c>
      <c r="N3" s="189" t="s">
        <v>44</v>
      </c>
      <c r="O3" s="189" t="s">
        <v>45</v>
      </c>
      <c r="P3" s="189" t="s">
        <v>53</v>
      </c>
      <c r="Q3" s="189" t="s">
        <v>47</v>
      </c>
      <c r="R3" s="189" t="s">
        <v>54</v>
      </c>
      <c r="S3" s="189" t="s">
        <v>55</v>
      </c>
      <c r="T3" s="189" t="s">
        <v>48</v>
      </c>
      <c r="U3" s="193" t="str">
        <f>IF($AJ$1=2,MID(VLOOKUP(H3,杂项!R:X,2,FALSE),FIND("@",SUBSTITUTE(VLOOKUP(H3,杂项!R:X,2,FALSE),",","@",1))+1,FIND("@",SUBSTITUTE(VLOOKUP(H3,杂项!R:X,2,FALSE),",","@",2))-FIND("@",SUBSTITUTE(VLOOKUP(H3,杂项!R:X,2,FALSE),",","@",1))-1),IF($AJ$1=3,MID(VLOOKUP(H3,杂项!R:X,2,FALSE),FIND("@",SUBSTITUTE(VLOOKUP(H3,杂项!R:X,2,FALSE),",","@",2))+1,FIND("@",SUBSTITUTE(VLOOKUP(H3,杂项!R:X,2,FALSE),",","@",3))-FIND("@",SUBSTITUTE(VLOOKUP(H3,杂项!R:X,2,FALSE),",","@",2))-1),IF($AJ$1=4,MID(VLOOKUP(H3,杂项!R:X,2,FALSE),FIND("@",SUBSTITUTE(VLOOKUP(H3,杂项!R:X,2,FALSE),",","@",3))+1,FIND("@",SUBSTITUTE(VLOOKUP(H3,杂项!R:X,2,FALSE),",","@",4))-FIND("@",SUBSTITUTE(VLOOKUP(H3,杂项!R:X,2,FALSE),",","@",3))-1),IF($AJ$1=5,MID(VLOOKUP(H3,杂项!R:X,2,FALSE),FIND("@",SUBSTITUTE(VLOOKUP(H3,杂项!R:X,2,FALSE),",","@",4))+1,FIND("@",SUBSTITUTE(VLOOKUP(H3,杂项!R:X,2,FALSE),",","@",5))-FIND("@",SUBSTITUTE(VLOOKUP(H3,杂项!R:X,2,FALSE),",","@",4))-1),IF($AJ$1=6,MID(VLOOKUP(H3,杂项!R:X,2,FALSE),FIND("@",SUBSTITUTE(VLOOKUP(H3,杂项!R:X,2,FALSE),",","@",5))+1,LEN(VLOOKUP(H3,杂项!R:X,2,FALSE))-FIND("@",SUBSTITUTE(VLOOKUP(H3,杂项!R:X,2,FALSE),",","@",5))-1))))))</f>
        <v>8192</v>
      </c>
      <c r="V3" s="193" t="str">
        <f>IF($AJ$1=2,MID(VLOOKUP(H3,杂项!R:X,3,FALSE),FIND("@",SUBSTITUTE(VLOOKUP(H3,杂项!R:X,3,FALSE),",","@",1))+1,FIND("@",SUBSTITUTE(VLOOKUP(H3,杂项!R:X,3,FALSE),",","@",2))-FIND("@",SUBSTITUTE(VLOOKUP(H3,杂项!R:X,3,FALSE),",","@",1))-1),IF($AJ$1=3,MID(VLOOKUP(H3,杂项!R:X,3,FALSE),FIND("@",SUBSTITUTE(VLOOKUP(H3,杂项!R:X,3,FALSE),",","@",2))+1,FIND("@",SUBSTITUTE(VLOOKUP(H3,杂项!R:X,3,FALSE),",","@",3))-FIND("@",SUBSTITUTE(VLOOKUP(H3,杂项!R:X,3,FALSE),",","@",2))-1),IF($AJ$1=4,MID(VLOOKUP(H3,杂项!R:X,3,FALSE),FIND("@",SUBSTITUTE(VLOOKUP(H3,杂项!R:X,3,FALSE),",","@",3))+1,FIND("@",SUBSTITUTE(VLOOKUP(H3,杂项!R:X,3,FALSE),",","@",4))-FIND("@",SUBSTITUTE(VLOOKUP(H3,杂项!R:X,3,FALSE),",","@",3))-1),IF($AJ$1=5,MID(VLOOKUP(H3,杂项!R:X,3,FALSE),FIND("@",SUBSTITUTE(VLOOKUP(H3,杂项!R:X,3,FALSE),",","@",4))+1,FIND("@",SUBSTITUTE(VLOOKUP(H3,杂项!R:X,3,FALSE),",","@",5))-FIND("@",SUBSTITUTE(VLOOKUP(H3,杂项!R:X,3,FALSE),",","@",4))-1),IF($AJ$1=6,MID(VLOOKUP(H3,杂项!R:X,3,FALSE),FIND("@",SUBSTITUTE(VLOOKUP(H3,杂项!R:X,3,FALSE),",","@",5))+1,LEN(VLOOKUP(H3,杂项!R:X,3,FALSE))-FIND("@",SUBSTITUTE(VLOOKUP(H3,杂项!R:X,3,FALSE),",","@",5))-1))))))</f>
        <v>8850</v>
      </c>
      <c r="W3" s="193" t="str">
        <f>IF($AJ$1=2,MID(VLOOKUP(H3,杂项!R:X,4,FALSE),FIND("@",SUBSTITUTE(VLOOKUP(H3,杂项!R:X,4,FALSE),",","@",1))+1,FIND("@",SUBSTITUTE(VLOOKUP(H3,杂项!R:X,4,FALSE),",","@",2))-FIND("@",SUBSTITUTE(VLOOKUP(H3,杂项!R:X,4,FALSE),",","@",1))-1),IF($AJ$1=3,MID(VLOOKUP(H3,杂项!R:X,4,FALSE),FIND("@",SUBSTITUTE(VLOOKUP(H3,杂项!R:X,4,FALSE),",","@",2))+1,FIND("@",SUBSTITUTE(VLOOKUP(H3,杂项!R:X,4,FALSE),",","@",3))-FIND("@",SUBSTITUTE(VLOOKUP(H3,杂项!R:X,4,FALSE),",","@",2))-1),IF($AJ$1=4,MID(VLOOKUP(H3,杂项!R:X,4,FALSE),FIND("@",SUBSTITUTE(VLOOKUP(H3,杂项!R:X,4,FALSE),",","@",3))+1,FIND("@",SUBSTITUTE(VLOOKUP(H3,杂项!R:X,4,FALSE),",","@",4))-FIND("@",SUBSTITUTE(VLOOKUP(H3,杂项!R:X,4,FALSE),",","@",3))-1),IF($AJ$1=5,MID(VLOOKUP(H3,杂项!R:X,4,FALSE),FIND("@",SUBSTITUTE(VLOOKUP(H3,杂项!R:X,4,FALSE),",","@",4))+1,FIND("@",SUBSTITUTE(VLOOKUP(H3,杂项!R:X,4,FALSE),",","@",5))-FIND("@",SUBSTITUTE(VLOOKUP(H3,杂项!R:X,4,FALSE),",","@",4))-1),IF($AJ$1=6,MID(VLOOKUP(H3,杂项!R:X,4,FALSE),FIND("@",SUBSTITUTE(VLOOKUP(H3,杂项!R:X,4,FALSE),",","@",5))+1,LEN(VLOOKUP(H3,杂项!R:X,4,FALSE))-FIND("@",SUBSTITUTE(VLOOKUP(H3,杂项!R:X,4,FALSE),",","@",5))-1))))))</f>
        <v>4895</v>
      </c>
      <c r="X3" s="193" t="str">
        <f>IF($AJ$1=2,MID(VLOOKUP(H3,杂项!R:X,5,FALSE),FIND("@",SUBSTITUTE(VLOOKUP(H3,杂项!R:X,5,FALSE),",","@",1))+1,FIND("@",SUBSTITUTE(VLOOKUP(H3,杂项!R:X,5,FALSE),",","@",2))-FIND("@",SUBSTITUTE(VLOOKUP(H3,杂项!R:X,5,FALSE),",","@",1))-1),IF($AJ$1=3,MID(VLOOKUP(H3,杂项!R:X,5,FALSE),FIND("@",SUBSTITUTE(VLOOKUP(H3,杂项!R:X,5,FALSE),",","@",2))+1,FIND("@",SUBSTITUTE(VLOOKUP(H3,杂项!R:X,5,FALSE),",","@",3))-FIND("@",SUBSTITUTE(VLOOKUP(H3,杂项!R:X,5,FALSE),",","@",2))-1),IF($AJ$1=4,MID(VLOOKUP(H3,杂项!R:X,5,FALSE),FIND("@",SUBSTITUTE(VLOOKUP(H3,杂项!R:X,5,FALSE),",","@",3))+1,FIND("@",SUBSTITUTE(VLOOKUP(H3,杂项!R:X,5,FALSE),",","@",4))-FIND("@",SUBSTITUTE(VLOOKUP(H3,杂项!R:X,5,FALSE),",","@",3))-1),IF($AJ$1=5,MID(VLOOKUP(H3,杂项!R:X,5,FALSE),FIND("@",SUBSTITUTE(VLOOKUP(H3,杂项!R:X,5,FALSE),",","@",4))+1,FIND("@",SUBSTITUTE(VLOOKUP(H3,杂项!R:X,5,FALSE),",","@",5))-FIND("@",SUBSTITUTE(VLOOKUP(H3,杂项!R:X,5,FALSE),",","@",4))-1),IF($AJ$1=6,MID(VLOOKUP(H3,杂项!R:X,5,FALSE),FIND("@",SUBSTITUTE(VLOOKUP(H3,杂项!R:X,5,FALSE),",","@",5))+1,LEN(VLOOKUP(H3,杂项!R:X,5,FALSE))-FIND("@",SUBSTITUTE(VLOOKUP(H3,杂项!R:X,5,FALSE),",","@",5))-1))))))</f>
        <v>7137</v>
      </c>
      <c r="Y3" s="193" t="str">
        <f>IF($AJ$1=2,MID(VLOOKUP(H3,杂项!R:X,6,FALSE),FIND("@",SUBSTITUTE(VLOOKUP(H3,杂项!R:X,6,FALSE),",","@",1))+1,FIND("@",SUBSTITUTE(VLOOKUP(H3,杂项!R:X,6,FALSE),",","@",2))-FIND("@",SUBSTITUTE(VLOOKUP(H3,杂项!R:X,6,FALSE),",","@",1))-1),IF($AJ$1=3,MID(VLOOKUP(H3,杂项!R:X,6,FALSE),FIND("@",SUBSTITUTE(VLOOKUP(H3,杂项!R:X,6,FALSE),",","@",2))+1,FIND("@",SUBSTITUTE(VLOOKUP(H3,杂项!R:X,6,FALSE),",","@",3))-FIND("@",SUBSTITUTE(VLOOKUP(H3,杂项!R:X,6,FALSE),",","@",2))-1),IF($AJ$1=4,MID(VLOOKUP(H3,杂项!R:X,6,FALSE),FIND("@",SUBSTITUTE(VLOOKUP(H3,杂项!R:X,6,FALSE),",","@",3))+1,FIND("@",SUBSTITUTE(VLOOKUP(H3,杂项!R:X,6,FALSE),",","@",4))-FIND("@",SUBSTITUTE(VLOOKUP(H3,杂项!R:X,6,FALSE),",","@",3))-1),IF($AJ$1=5,MID(VLOOKUP(H3,杂项!R:X,6,FALSE),FIND("@",SUBSTITUTE(VLOOKUP(H3,杂项!R:X,6,FALSE),",","@",4))+1,FIND("@",SUBSTITUTE(VLOOKUP(H3,杂项!R:X,6,FALSE),",","@",5))-FIND("@",SUBSTITUTE(VLOOKUP(H3,杂项!R:X,6,FALSE),",","@",4))-1),IF($AJ$1=6,MID(VLOOKUP(H3,杂项!R:X,6,FALSE),FIND("@",SUBSTITUTE(VLOOKUP(H3,杂项!R:X,6,FALSE),",","@",5))+1,LEN(VLOOKUP(H3,杂项!R:X,6,FALSE))-FIND("@",SUBSTITUTE(VLOOKUP(H3,杂项!R:X,6,FALSE),",","@",5))-1))))))</f>
        <v>7137</v>
      </c>
      <c r="Z3" s="193" t="str">
        <f>IF($AJ$1=2,MID(VLOOKUP(H3,杂项!R:X,7,FALSE),FIND("@",SUBSTITUTE(VLOOKUP(H3,杂项!R:X,7,FALSE),",","@",1))+1,FIND("@",SUBSTITUTE(VLOOKUP(H3,杂项!R:X,7,FALSE),",","@",2))-FIND("@",SUBSTITUTE(VLOOKUP(H3,杂项!R:X,7,FALSE),",","@",1))-1),IF($AJ$1=3,MID(VLOOKUP(H3,杂项!R:X,7,FALSE),FIND("@",SUBSTITUTE(VLOOKUP(H3,杂项!R:X,7,FALSE),",","@",2))+1,FIND("@",SUBSTITUTE(VLOOKUP(H3,杂项!R:X,7,FALSE),",","@",3))-FIND("@",SUBSTITUTE(VLOOKUP(H3,杂项!R:X,7,FALSE),",","@",2))-1),IF($AJ$1=4,MID(VLOOKUP(H3,杂项!R:X,7,FALSE),FIND("@",SUBSTITUTE(VLOOKUP(H3,杂项!R:X,7,FALSE),",","@",3))+1,FIND("@",SUBSTITUTE(VLOOKUP(H3,杂项!R:X,7,FALSE),",","@",4))-FIND("@",SUBSTITUTE(VLOOKUP(H3,杂项!R:X,7,FALSE),",","@",3))-1),IF($AJ$1=5,MID(VLOOKUP(H3,杂项!R:X,7,FALSE),FIND("@",SUBSTITUTE(VLOOKUP(H3,杂项!R:X,7,FALSE),",","@",4))+1,FIND("@",SUBSTITUTE(VLOOKUP(H3,杂项!R:X,7,FALSE),",","@",5))-FIND("@",SUBSTITUTE(VLOOKUP(H3,杂项!R:X,7,FALSE),",","@",4))-1),IF($AJ$1=6,MID(VLOOKUP(H3,杂项!R:X,7,FALSE),FIND("@",SUBSTITUTE(VLOOKUP(H3,杂项!R:X,7,FALSE),",","@",5))+1,LEN(VLOOKUP(H3,杂项!R:X,7,FALSE))-FIND("@",SUBSTITUTE(VLOOKUP(H3,杂项!R:X,7,FALSE),",","@",5))-1))))))</f>
        <v>7137</v>
      </c>
      <c r="AA3" s="196">
        <v>452</v>
      </c>
      <c r="AB3" s="196">
        <v>73</v>
      </c>
      <c r="AC3" s="196">
        <v>0</v>
      </c>
      <c r="AD3" s="196">
        <v>10</v>
      </c>
      <c r="AE3" s="196">
        <v>10</v>
      </c>
      <c r="AF3" s="196">
        <v>5</v>
      </c>
      <c r="AG3" s="203">
        <v>750</v>
      </c>
      <c r="AH3" s="203">
        <v>30</v>
      </c>
      <c r="AI3" s="203">
        <v>40</v>
      </c>
      <c r="AJ3" s="204"/>
      <c r="AK3" s="202">
        <f>(VLOOKUP($H3,杂项!$Z:$AD,2,FALSE))/100</f>
        <v>0.4</v>
      </c>
      <c r="AL3" s="202">
        <f>(VLOOKUP($H3,杂项!$Z:$AD,4,FALSE))/100</f>
        <v>0.4</v>
      </c>
      <c r="AM3" s="202">
        <f>(VLOOKUP($H3,杂项!$Z:$AD,3,FALSE))/100</f>
        <v>0.1</v>
      </c>
      <c r="AN3" s="202">
        <f>(VLOOKUP($H3,杂项!$Z:$AD,5,FALSE))/100</f>
        <v>0.1</v>
      </c>
      <c r="AO3" s="206">
        <v>1</v>
      </c>
      <c r="AP3" s="179" t="s">
        <v>56</v>
      </c>
    </row>
    <row r="4" spans="1:42" s="162" customFormat="1" x14ac:dyDescent="0.2">
      <c r="A4" s="177" t="s">
        <v>57</v>
      </c>
      <c r="B4" s="178">
        <f t="shared" si="0"/>
        <v>4106.5443839999998</v>
      </c>
      <c r="C4" s="175">
        <f t="shared" si="1"/>
        <v>605.32399359999999</v>
      </c>
      <c r="D4" s="175">
        <f t="shared" si="2"/>
        <v>255.342208</v>
      </c>
      <c r="E4" s="175">
        <f t="shared" si="3"/>
        <v>306.68430080000002</v>
      </c>
      <c r="F4" s="175">
        <f t="shared" si="4"/>
        <v>248.89605120000002</v>
      </c>
      <c r="G4" s="175">
        <f t="shared" si="5"/>
        <v>147.44736</v>
      </c>
      <c r="H4" s="175" t="s">
        <v>58</v>
      </c>
      <c r="I4" s="190">
        <v>28</v>
      </c>
      <c r="J4" s="188">
        <v>649</v>
      </c>
      <c r="K4" s="188">
        <v>100</v>
      </c>
      <c r="L4" s="188">
        <v>106</v>
      </c>
      <c r="M4" s="188">
        <v>17</v>
      </c>
      <c r="N4" s="188">
        <v>58</v>
      </c>
      <c r="O4" s="188">
        <v>9</v>
      </c>
      <c r="P4" s="188">
        <v>53</v>
      </c>
      <c r="Q4" s="188">
        <v>8</v>
      </c>
      <c r="R4" s="188">
        <v>46</v>
      </c>
      <c r="S4" s="188">
        <v>7</v>
      </c>
      <c r="T4" s="188">
        <v>67</v>
      </c>
      <c r="U4" s="192" t="str">
        <f>IF($AJ$1=2,MID(VLOOKUP(H4,杂项!R:X,2,FALSE),FIND("@",SUBSTITUTE(VLOOKUP(H4,杂项!R:X,2,FALSE),",","@",1))+1,FIND("@",SUBSTITUTE(VLOOKUP(H4,杂项!R:X,2,FALSE),",","@",2))-FIND("@",SUBSTITUTE(VLOOKUP(H4,杂项!R:X,2,FALSE),",","@",1))-1),IF($AJ$1=3,MID(VLOOKUP(H4,杂项!R:X,2,FALSE),FIND("@",SUBSTITUTE(VLOOKUP(H4,杂项!R:X,2,FALSE),",","@",2))+1,FIND("@",SUBSTITUTE(VLOOKUP(H4,杂项!R:X,2,FALSE),",","@",3))-FIND("@",SUBSTITUTE(VLOOKUP(H4,杂项!R:X,2,FALSE),",","@",2))-1),IF($AJ$1=4,MID(VLOOKUP(H4,杂项!R:X,2,FALSE),FIND("@",SUBSTITUTE(VLOOKUP(H4,杂项!R:X,2,FALSE),",","@",3))+1,FIND("@",SUBSTITUTE(VLOOKUP(H4,杂项!R:X,2,FALSE),",","@",4))-FIND("@",SUBSTITUTE(VLOOKUP(H4,杂项!R:X,2,FALSE),",","@",3))-1),IF($AJ$1=5,MID(VLOOKUP(H4,杂项!R:X,2,FALSE),FIND("@",SUBSTITUTE(VLOOKUP(H4,杂项!R:X,2,FALSE),",","@",4))+1,FIND("@",SUBSTITUTE(VLOOKUP(H4,杂项!R:X,2,FALSE),",","@",5))-FIND("@",SUBSTITUTE(VLOOKUP(H4,杂项!R:X,2,FALSE),",","@",4))-1),IF($AJ$1=6,MID(VLOOKUP(H4,杂项!R:X,2,FALSE),FIND("@",SUBSTITUTE(VLOOKUP(H4,杂项!R:X,2,FALSE),",","@",5))+1,LEN(VLOOKUP(H4,杂项!R:X,2,FALSE))-FIND("@",SUBSTITUTE(VLOOKUP(H4,杂项!R:X,2,FALSE),",","@",5))-1))))))</f>
        <v>7927</v>
      </c>
      <c r="V4" s="192" t="str">
        <f>IF($AJ$1=2,MID(VLOOKUP(H4,杂项!R:X,3,FALSE),FIND("@",SUBSTITUTE(VLOOKUP(H4,杂项!R:X,3,FALSE),",","@",1))+1,FIND("@",SUBSTITUTE(VLOOKUP(H4,杂项!R:X,3,FALSE),",","@",2))-FIND("@",SUBSTITUTE(VLOOKUP(H4,杂项!R:X,3,FALSE),",","@",1))-1),IF($AJ$1=3,MID(VLOOKUP(H4,杂项!R:X,3,FALSE),FIND("@",SUBSTITUTE(VLOOKUP(H4,杂项!R:X,3,FALSE),",","@",2))+1,FIND("@",SUBSTITUTE(VLOOKUP(H4,杂项!R:X,3,FALSE),",","@",3))-FIND("@",SUBSTITUTE(VLOOKUP(H4,杂项!R:X,3,FALSE),",","@",2))-1),IF($AJ$1=4,MID(VLOOKUP(H4,杂项!R:X,3,FALSE),FIND("@",SUBSTITUTE(VLOOKUP(H4,杂项!R:X,3,FALSE),",","@",3))+1,FIND("@",SUBSTITUTE(VLOOKUP(H4,杂项!R:X,3,FALSE),",","@",4))-FIND("@",SUBSTITUTE(VLOOKUP(H4,杂项!R:X,3,FALSE),",","@",3))-1),IF($AJ$1=5,MID(VLOOKUP(H4,杂项!R:X,3,FALSE),FIND("@",SUBSTITUTE(VLOOKUP(H4,杂项!R:X,3,FALSE),",","@",4))+1,FIND("@",SUBSTITUTE(VLOOKUP(H4,杂项!R:X,3,FALSE),",","@",5))-FIND("@",SUBSTITUTE(VLOOKUP(H4,杂项!R:X,3,FALSE),",","@",4))-1),IF($AJ$1=6,MID(VLOOKUP(H4,杂项!R:X,3,FALSE),FIND("@",SUBSTITUTE(VLOOKUP(H4,杂项!R:X,3,FALSE),",","@",5))+1,LEN(VLOOKUP(H4,杂项!R:X,3,FALSE))-FIND("@",SUBSTITUTE(VLOOKUP(H4,杂项!R:X,3,FALSE),",","@",5))-1))))))</f>
        <v>9114</v>
      </c>
      <c r="W4" s="192" t="str">
        <f>IF($AJ$1=2,MID(VLOOKUP(H4,杂项!R:X,4,FALSE),FIND("@",SUBSTITUTE(VLOOKUP(H4,杂项!R:X,4,FALSE),",","@",1))+1,FIND("@",SUBSTITUTE(VLOOKUP(H4,杂项!R:X,4,FALSE),",","@",2))-FIND("@",SUBSTITUTE(VLOOKUP(H4,杂项!R:X,4,FALSE),",","@",1))-1),IF($AJ$1=3,MID(VLOOKUP(H4,杂项!R:X,4,FALSE),FIND("@",SUBSTITUTE(VLOOKUP(H4,杂项!R:X,4,FALSE),",","@",2))+1,FIND("@",SUBSTITUTE(VLOOKUP(H4,杂项!R:X,4,FALSE),",","@",3))-FIND("@",SUBSTITUTE(VLOOKUP(H4,杂项!R:X,4,FALSE),",","@",2))-1),IF($AJ$1=4,MID(VLOOKUP(H4,杂项!R:X,4,FALSE),FIND("@",SUBSTITUTE(VLOOKUP(H4,杂项!R:X,4,FALSE),",","@",3))+1,FIND("@",SUBSTITUTE(VLOOKUP(H4,杂项!R:X,4,FALSE),",","@",4))-FIND("@",SUBSTITUTE(VLOOKUP(H4,杂项!R:X,4,FALSE),",","@",3))-1),IF($AJ$1=5,MID(VLOOKUP(H4,杂项!R:X,4,FALSE),FIND("@",SUBSTITUTE(VLOOKUP(H4,杂项!R:X,4,FALSE),",","@",4))+1,FIND("@",SUBSTITUTE(VLOOKUP(H4,杂项!R:X,4,FALSE),",","@",5))-FIND("@",SUBSTITUTE(VLOOKUP(H4,杂项!R:X,4,FALSE),",","@",4))-1),IF($AJ$1=6,MID(VLOOKUP(H4,杂项!R:X,4,FALSE),FIND("@",SUBSTITUTE(VLOOKUP(H4,杂项!R:X,4,FALSE),",","@",5))+1,LEN(VLOOKUP(H4,杂项!R:X,4,FALSE))-FIND("@",SUBSTITUTE(VLOOKUP(H4,杂项!R:X,4,FALSE),",","@",5))-1))))))</f>
        <v>6610</v>
      </c>
      <c r="X4" s="192" t="str">
        <f>IF($AJ$1=2,MID(VLOOKUP(H4,杂项!R:X,5,FALSE),FIND("@",SUBSTITUTE(VLOOKUP(H4,杂项!R:X,5,FALSE),",","@",1))+1,FIND("@",SUBSTITUTE(VLOOKUP(H4,杂项!R:X,5,FALSE),",","@",2))-FIND("@",SUBSTITUTE(VLOOKUP(H4,杂项!R:X,5,FALSE),",","@",1))-1),IF($AJ$1=3,MID(VLOOKUP(H4,杂项!R:X,5,FALSE),FIND("@",SUBSTITUTE(VLOOKUP(H4,杂项!R:X,5,FALSE),",","@",2))+1,FIND("@",SUBSTITUTE(VLOOKUP(H4,杂项!R:X,5,FALSE),",","@",3))-FIND("@",SUBSTITUTE(VLOOKUP(H4,杂项!R:X,5,FALSE),",","@",2))-1),IF($AJ$1=4,MID(VLOOKUP(H4,杂项!R:X,5,FALSE),FIND("@",SUBSTITUTE(VLOOKUP(H4,杂项!R:X,5,FALSE),",","@",3))+1,FIND("@",SUBSTITUTE(VLOOKUP(H4,杂项!R:X,5,FALSE),",","@",4))-FIND("@",SUBSTITUTE(VLOOKUP(H4,杂项!R:X,5,FALSE),",","@",3))-1),IF($AJ$1=5,MID(VLOOKUP(H4,杂项!R:X,5,FALSE),FIND("@",SUBSTITUTE(VLOOKUP(H4,杂项!R:X,5,FALSE),",","@",4))+1,FIND("@",SUBSTITUTE(VLOOKUP(H4,杂项!R:X,5,FALSE),",","@",5))-FIND("@",SUBSTITUTE(VLOOKUP(H4,杂项!R:X,5,FALSE),",","@",4))-1),IF($AJ$1=6,MID(VLOOKUP(H4,杂项!R:X,5,FALSE),FIND("@",SUBSTITUTE(VLOOKUP(H4,杂项!R:X,5,FALSE),",","@",5))+1,LEN(VLOOKUP(H4,杂项!R:X,5,FALSE))-FIND("@",SUBSTITUTE(VLOOKUP(H4,杂项!R:X,5,FALSE),",","@",5))-1))))))</f>
        <v>6873</v>
      </c>
      <c r="Y4" s="192" t="str">
        <f>IF($AJ$1=2,MID(VLOOKUP(H4,杂项!R:X,6,FALSE),FIND("@",SUBSTITUTE(VLOOKUP(H4,杂项!R:X,6,FALSE),",","@",1))+1,FIND("@",SUBSTITUTE(VLOOKUP(H4,杂项!R:X,6,FALSE),",","@",2))-FIND("@",SUBSTITUTE(VLOOKUP(H4,杂项!R:X,6,FALSE),",","@",1))-1),IF($AJ$1=3,MID(VLOOKUP(H4,杂项!R:X,6,FALSE),FIND("@",SUBSTITUTE(VLOOKUP(H4,杂项!R:X,6,FALSE),",","@",2))+1,FIND("@",SUBSTITUTE(VLOOKUP(H4,杂项!R:X,6,FALSE),",","@",3))-FIND("@",SUBSTITUTE(VLOOKUP(H4,杂项!R:X,6,FALSE),",","@",2))-1),IF($AJ$1=4,MID(VLOOKUP(H4,杂项!R:X,6,FALSE),FIND("@",SUBSTITUTE(VLOOKUP(H4,杂项!R:X,6,FALSE),",","@",3))+1,FIND("@",SUBSTITUTE(VLOOKUP(H4,杂项!R:X,6,FALSE),",","@",4))-FIND("@",SUBSTITUTE(VLOOKUP(H4,杂项!R:X,6,FALSE),",","@",3))-1),IF($AJ$1=5,MID(VLOOKUP(H4,杂项!R:X,6,FALSE),FIND("@",SUBSTITUTE(VLOOKUP(H4,杂项!R:X,6,FALSE),",","@",4))+1,FIND("@",SUBSTITUTE(VLOOKUP(H4,杂项!R:X,6,FALSE),",","@",5))-FIND("@",SUBSTITUTE(VLOOKUP(H4,杂项!R:X,6,FALSE),",","@",4))-1),IF($AJ$1=6,MID(VLOOKUP(H4,杂项!R:X,6,FALSE),FIND("@",SUBSTITUTE(VLOOKUP(H4,杂项!R:X,6,FALSE),",","@",5))+1,LEN(VLOOKUP(H4,杂项!R:X,6,FALSE))-FIND("@",SUBSTITUTE(VLOOKUP(H4,杂项!R:X,6,FALSE),",","@",5))-1))))))</f>
        <v>6478</v>
      </c>
      <c r="Z4" s="192" t="str">
        <f>IF($AJ$1=2,MID(VLOOKUP(H4,杂项!R:X,7,FALSE),FIND("@",SUBSTITUTE(VLOOKUP(H4,杂项!R:X,7,FALSE),",","@",1))+1,FIND("@",SUBSTITUTE(VLOOKUP(H4,杂项!R:X,7,FALSE),",","@",2))-FIND("@",SUBSTITUTE(VLOOKUP(H4,杂项!R:X,7,FALSE),",","@",1))-1),IF($AJ$1=3,MID(VLOOKUP(H4,杂项!R:X,7,FALSE),FIND("@",SUBSTITUTE(VLOOKUP(H4,杂项!R:X,7,FALSE),",","@",2))+1,FIND("@",SUBSTITUTE(VLOOKUP(H4,杂项!R:X,7,FALSE),",","@",3))-FIND("@",SUBSTITUTE(VLOOKUP(H4,杂项!R:X,7,FALSE),",","@",2))-1),IF($AJ$1=4,MID(VLOOKUP(H4,杂项!R:X,7,FALSE),FIND("@",SUBSTITUTE(VLOOKUP(H4,杂项!R:X,7,FALSE),",","@",3))+1,FIND("@",SUBSTITUTE(VLOOKUP(H4,杂项!R:X,7,FALSE),",","@",4))-FIND("@",SUBSTITUTE(VLOOKUP(H4,杂项!R:X,7,FALSE),",","@",3))-1),IF($AJ$1=5,MID(VLOOKUP(H4,杂项!R:X,7,FALSE),FIND("@",SUBSTITUTE(VLOOKUP(H4,杂项!R:X,7,FALSE),",","@",4))+1,FIND("@",SUBSTITUTE(VLOOKUP(H4,杂项!R:X,7,FALSE),",","@",5))-FIND("@",SUBSTITUTE(VLOOKUP(H4,杂项!R:X,7,FALSE),",","@",4))-1),IF($AJ$1=6,MID(VLOOKUP(H4,杂项!R:X,7,FALSE),FIND("@",SUBSTITUTE(VLOOKUP(H4,杂项!R:X,7,FALSE),",","@",5))+1,LEN(VLOOKUP(H4,杂项!R:X,7,FALSE))-FIND("@",SUBSTITUTE(VLOOKUP(H4,杂项!R:X,7,FALSE),",","@",5))-1))))))</f>
        <v>6610</v>
      </c>
      <c r="AA4" s="194">
        <v>334</v>
      </c>
      <c r="AB4" s="194">
        <v>59</v>
      </c>
      <c r="AC4" s="195"/>
      <c r="AD4" s="194">
        <v>33</v>
      </c>
      <c r="AE4" s="194">
        <v>10</v>
      </c>
      <c r="AF4" s="194">
        <v>5</v>
      </c>
      <c r="AG4" s="192">
        <v>700</v>
      </c>
      <c r="AH4" s="192">
        <v>40</v>
      </c>
      <c r="AI4" s="192">
        <v>40</v>
      </c>
      <c r="AJ4" s="195"/>
      <c r="AK4" s="195"/>
      <c r="AL4" s="195"/>
      <c r="AM4" s="195"/>
      <c r="AN4" s="195"/>
      <c r="AO4" s="195"/>
      <c r="AP4" s="195"/>
    </row>
    <row r="5" spans="1:42" s="162" customFormat="1" x14ac:dyDescent="0.2">
      <c r="A5" s="179" t="s">
        <v>59</v>
      </c>
      <c r="B5" s="173">
        <f t="shared" si="0"/>
        <v>4433.7280000000001</v>
      </c>
      <c r="C5" s="173">
        <f t="shared" si="1"/>
        <v>600.48819200000003</v>
      </c>
      <c r="D5" s="173">
        <f t="shared" si="2"/>
        <v>278.41228800000005</v>
      </c>
      <c r="E5" s="173">
        <f t="shared" si="3"/>
        <v>303.68430080000002</v>
      </c>
      <c r="F5" s="173">
        <f t="shared" si="4"/>
        <v>262.88558080000007</v>
      </c>
      <c r="G5" s="174">
        <f t="shared" si="5"/>
        <v>247.21260800000002</v>
      </c>
      <c r="H5" s="175" t="s">
        <v>60</v>
      </c>
      <c r="I5" s="190">
        <v>28</v>
      </c>
      <c r="J5" s="191" t="s">
        <v>61</v>
      </c>
      <c r="K5" s="191" t="s">
        <v>62</v>
      </c>
      <c r="L5" s="191" t="s">
        <v>42</v>
      </c>
      <c r="M5" s="191" t="s">
        <v>43</v>
      </c>
      <c r="N5" s="191" t="s">
        <v>63</v>
      </c>
      <c r="O5" s="191" t="s">
        <v>64</v>
      </c>
      <c r="P5" s="191" t="s">
        <v>46</v>
      </c>
      <c r="Q5" s="191" t="s">
        <v>47</v>
      </c>
      <c r="R5" s="191" t="s">
        <v>53</v>
      </c>
      <c r="S5" s="191" t="s">
        <v>47</v>
      </c>
      <c r="T5" s="191" t="s">
        <v>65</v>
      </c>
      <c r="U5" s="192" t="str">
        <f>IF($AJ$1=2,MID(VLOOKUP(H5,杂项!R:X,2,FALSE),FIND("@",SUBSTITUTE(VLOOKUP(H5,杂项!R:X,2,FALSE),",","@",1))+1,FIND("@",SUBSTITUTE(VLOOKUP(H5,杂项!R:X,2,FALSE),",","@",2))-FIND("@",SUBSTITUTE(VLOOKUP(H5,杂项!R:X,2,FALSE),",","@",1))-1),IF($AJ$1=3,MID(VLOOKUP(H5,杂项!R:X,2,FALSE),FIND("@",SUBSTITUTE(VLOOKUP(H5,杂项!R:X,2,FALSE),",","@",2))+1,FIND("@",SUBSTITUTE(VLOOKUP(H5,杂项!R:X,2,FALSE),",","@",3))-FIND("@",SUBSTITUTE(VLOOKUP(H5,杂项!R:X,2,FALSE),",","@",2))-1),IF($AJ$1=4,MID(VLOOKUP(H5,杂项!R:X,2,FALSE),FIND("@",SUBSTITUTE(VLOOKUP(H5,杂项!R:X,2,FALSE),",","@",3))+1,FIND("@",SUBSTITUTE(VLOOKUP(H5,杂项!R:X,2,FALSE),",","@",4))-FIND("@",SUBSTITUTE(VLOOKUP(H5,杂项!R:X,2,FALSE),",","@",3))-1),IF($AJ$1=5,MID(VLOOKUP(H5,杂项!R:X,2,FALSE),FIND("@",SUBSTITUTE(VLOOKUP(H5,杂项!R:X,2,FALSE),",","@",4))+1,FIND("@",SUBSTITUTE(VLOOKUP(H5,杂项!R:X,2,FALSE),",","@",5))-FIND("@",SUBSTITUTE(VLOOKUP(H5,杂项!R:X,2,FALSE),",","@",4))-1),IF($AJ$1=6,MID(VLOOKUP(H5,杂项!R:X,2,FALSE),FIND("@",SUBSTITUTE(VLOOKUP(H5,杂项!R:X,2,FALSE),",","@",5))+1,LEN(VLOOKUP(H5,杂项!R:X,2,FALSE))-FIND("@",SUBSTITUTE(VLOOKUP(H5,杂项!R:X,2,FALSE),",","@",5))-1))))))</f>
        <v>8060</v>
      </c>
      <c r="V5" s="192" t="str">
        <f>IF($AJ$1=2,MID(VLOOKUP(H5,杂项!R:X,3,FALSE),FIND("@",SUBSTITUTE(VLOOKUP(H5,杂项!R:X,3,FALSE),",","@",1))+1,FIND("@",SUBSTITUTE(VLOOKUP(H5,杂项!R:X,3,FALSE),",","@",2))-FIND("@",SUBSTITUTE(VLOOKUP(H5,杂项!R:X,3,FALSE),",","@",1))-1),IF($AJ$1=3,MID(VLOOKUP(H5,杂项!R:X,3,FALSE),FIND("@",SUBSTITUTE(VLOOKUP(H5,杂项!R:X,3,FALSE),",","@",2))+1,FIND("@",SUBSTITUTE(VLOOKUP(H5,杂项!R:X,3,FALSE),",","@",3))-FIND("@",SUBSTITUTE(VLOOKUP(H5,杂项!R:X,3,FALSE),",","@",2))-1),IF($AJ$1=4,MID(VLOOKUP(H5,杂项!R:X,3,FALSE),FIND("@",SUBSTITUTE(VLOOKUP(H5,杂项!R:X,3,FALSE),",","@",3))+1,FIND("@",SUBSTITUTE(VLOOKUP(H5,杂项!R:X,3,FALSE),",","@",4))-FIND("@",SUBSTITUTE(VLOOKUP(H5,杂项!R:X,3,FALSE),",","@",3))-1),IF($AJ$1=5,MID(VLOOKUP(H5,杂项!R:X,3,FALSE),FIND("@",SUBSTITUTE(VLOOKUP(H5,杂项!R:X,3,FALSE),",","@",4))+1,FIND("@",SUBSTITUTE(VLOOKUP(H5,杂项!R:X,3,FALSE),",","@",5))-FIND("@",SUBSTITUTE(VLOOKUP(H5,杂项!R:X,3,FALSE),",","@",4))-1),IF($AJ$1=6,MID(VLOOKUP(H5,杂项!R:X,3,FALSE),FIND("@",SUBSTITUTE(VLOOKUP(H5,杂项!R:X,3,FALSE),",","@",5))+1,LEN(VLOOKUP(H5,杂项!R:X,3,FALSE))-FIND("@",SUBSTITUTE(VLOOKUP(H5,杂项!R:X,3,FALSE),",","@",5))-1))))))</f>
        <v>8455</v>
      </c>
      <c r="W5" s="192" t="str">
        <f>IF($AJ$1=2,MID(VLOOKUP(H5,杂项!R:X,4,FALSE),FIND("@",SUBSTITUTE(VLOOKUP(H5,杂项!R:X,4,FALSE),",","@",1))+1,FIND("@",SUBSTITUTE(VLOOKUP(H5,杂项!R:X,4,FALSE),",","@",2))-FIND("@",SUBSTITUTE(VLOOKUP(H5,杂项!R:X,4,FALSE),",","@",1))-1),IF($AJ$1=3,MID(VLOOKUP(H5,杂项!R:X,4,FALSE),FIND("@",SUBSTITUTE(VLOOKUP(H5,杂项!R:X,4,FALSE),",","@",2))+1,FIND("@",SUBSTITUTE(VLOOKUP(H5,杂项!R:X,4,FALSE),",","@",3))-FIND("@",SUBSTITUTE(VLOOKUP(H5,杂项!R:X,4,FALSE),",","@",2))-1),IF($AJ$1=4,MID(VLOOKUP(H5,杂项!R:X,4,FALSE),FIND("@",SUBSTITUTE(VLOOKUP(H5,杂项!R:X,4,FALSE),",","@",3))+1,FIND("@",SUBSTITUTE(VLOOKUP(H5,杂项!R:X,4,FALSE),",","@",4))-FIND("@",SUBSTITUTE(VLOOKUP(H5,杂项!R:X,4,FALSE),",","@",3))-1),IF($AJ$1=5,MID(VLOOKUP(H5,杂项!R:X,4,FALSE),FIND("@",SUBSTITUTE(VLOOKUP(H5,杂项!R:X,4,FALSE),",","@",4))+1,FIND("@",SUBSTITUTE(VLOOKUP(H5,杂项!R:X,4,FALSE),",","@",5))-FIND("@",SUBSTITUTE(VLOOKUP(H5,杂项!R:X,4,FALSE),",","@",4))-1),IF($AJ$1=6,MID(VLOOKUP(H5,杂项!R:X,4,FALSE),FIND("@",SUBSTITUTE(VLOOKUP(H5,杂项!R:X,4,FALSE),",","@",5))+1,LEN(VLOOKUP(H5,杂项!R:X,4,FALSE))-FIND("@",SUBSTITUTE(VLOOKUP(H5,杂项!R:X,4,FALSE),",","@",5))-1))))))</f>
        <v>6478</v>
      </c>
      <c r="X5" s="192" t="str">
        <f>IF($AJ$1=2,MID(VLOOKUP(H5,杂项!R:X,5,FALSE),FIND("@",SUBSTITUTE(VLOOKUP(H5,杂项!R:X,5,FALSE),",","@",1))+1,FIND("@",SUBSTITUTE(VLOOKUP(H5,杂项!R:X,5,FALSE),",","@",2))-FIND("@",SUBSTITUTE(VLOOKUP(H5,杂项!R:X,5,FALSE),",","@",1))-1),IF($AJ$1=3,MID(VLOOKUP(H5,杂项!R:X,5,FALSE),FIND("@",SUBSTITUTE(VLOOKUP(H5,杂项!R:X,5,FALSE),",","@",2))+1,FIND("@",SUBSTITUTE(VLOOKUP(H5,杂项!R:X,5,FALSE),",","@",3))-FIND("@",SUBSTITUTE(VLOOKUP(H5,杂项!R:X,5,FALSE),",","@",2))-1),IF($AJ$1=4,MID(VLOOKUP(H5,杂项!R:X,5,FALSE),FIND("@",SUBSTITUTE(VLOOKUP(H5,杂项!R:X,5,FALSE),",","@",3))+1,FIND("@",SUBSTITUTE(VLOOKUP(H5,杂项!R:X,5,FALSE),",","@",4))-FIND("@",SUBSTITUTE(VLOOKUP(H5,杂项!R:X,5,FALSE),",","@",3))-1),IF($AJ$1=5,MID(VLOOKUP(H5,杂项!R:X,5,FALSE),FIND("@",SUBSTITUTE(VLOOKUP(H5,杂项!R:X,5,FALSE),",","@",4))+1,FIND("@",SUBSTITUTE(VLOOKUP(H5,杂项!R:X,5,FALSE),",","@",5))-FIND("@",SUBSTITUTE(VLOOKUP(H5,杂项!R:X,5,FALSE),",","@",4))-1),IF($AJ$1=6,MID(VLOOKUP(H5,杂项!R:X,5,FALSE),FIND("@",SUBSTITUTE(VLOOKUP(H5,杂项!R:X,5,FALSE),",","@",5))+1,LEN(VLOOKUP(H5,杂项!R:X,5,FALSE))-FIND("@",SUBSTITUTE(VLOOKUP(H5,杂项!R:X,5,FALSE),",","@",5))-1))))))</f>
        <v>6873</v>
      </c>
      <c r="Y5" s="192" t="str">
        <f>IF($AJ$1=2,MID(VLOOKUP(H5,杂项!R:X,6,FALSE),FIND("@",SUBSTITUTE(VLOOKUP(H5,杂项!R:X,6,FALSE),",","@",1))+1,FIND("@",SUBSTITUTE(VLOOKUP(H5,杂项!R:X,6,FALSE),",","@",2))-FIND("@",SUBSTITUTE(VLOOKUP(H5,杂项!R:X,6,FALSE),",","@",1))-1),IF($AJ$1=3,MID(VLOOKUP(H5,杂项!R:X,6,FALSE),FIND("@",SUBSTITUTE(VLOOKUP(H5,杂项!R:X,6,FALSE),",","@",2))+1,FIND("@",SUBSTITUTE(VLOOKUP(H5,杂项!R:X,6,FALSE),",","@",3))-FIND("@",SUBSTITUTE(VLOOKUP(H5,杂项!R:X,6,FALSE),",","@",2))-1),IF($AJ$1=4,MID(VLOOKUP(H5,杂项!R:X,6,FALSE),FIND("@",SUBSTITUTE(VLOOKUP(H5,杂项!R:X,6,FALSE),",","@",3))+1,FIND("@",SUBSTITUTE(VLOOKUP(H5,杂项!R:X,6,FALSE),",","@",4))-FIND("@",SUBSTITUTE(VLOOKUP(H5,杂项!R:X,6,FALSE),",","@",3))-1),IF($AJ$1=5,MID(VLOOKUP(H5,杂项!R:X,6,FALSE),FIND("@",SUBSTITUTE(VLOOKUP(H5,杂项!R:X,6,FALSE),",","@",4))+1,FIND("@",SUBSTITUTE(VLOOKUP(H5,杂项!R:X,6,FALSE),",","@",5))-FIND("@",SUBSTITUTE(VLOOKUP(H5,杂项!R:X,6,FALSE),",","@",4))-1),IF($AJ$1=6,MID(VLOOKUP(H5,杂项!R:X,6,FALSE),FIND("@",SUBSTITUTE(VLOOKUP(H5,杂项!R:X,6,FALSE),",","@",5))+1,LEN(VLOOKUP(H5,杂项!R:X,6,FALSE))-FIND("@",SUBSTITUTE(VLOOKUP(H5,杂项!R:X,6,FALSE),",","@",5))-1))))))</f>
        <v>6873</v>
      </c>
      <c r="Z5" s="192" t="str">
        <f>IF($AJ$1=2,MID(VLOOKUP(H5,杂项!R:X,7,FALSE),FIND("@",SUBSTITUTE(VLOOKUP(H5,杂项!R:X,7,FALSE),",","@",1))+1,FIND("@",SUBSTITUTE(VLOOKUP(H5,杂项!R:X,7,FALSE),",","@",2))-FIND("@",SUBSTITUTE(VLOOKUP(H5,杂项!R:X,7,FALSE),",","@",1))-1),IF($AJ$1=3,MID(VLOOKUP(H5,杂项!R:X,7,FALSE),FIND("@",SUBSTITUTE(VLOOKUP(H5,杂项!R:X,7,FALSE),",","@",2))+1,FIND("@",SUBSTITUTE(VLOOKUP(H5,杂项!R:X,7,FALSE),",","@",3))-FIND("@",SUBSTITUTE(VLOOKUP(H5,杂项!R:X,7,FALSE),",","@",2))-1),IF($AJ$1=4,MID(VLOOKUP(H5,杂项!R:X,7,FALSE),FIND("@",SUBSTITUTE(VLOOKUP(H5,杂项!R:X,7,FALSE),",","@",3))+1,FIND("@",SUBSTITUTE(VLOOKUP(H5,杂项!R:X,7,FALSE),",","@",4))-FIND("@",SUBSTITUTE(VLOOKUP(H5,杂项!R:X,7,FALSE),",","@",3))-1),IF($AJ$1=5,MID(VLOOKUP(H5,杂项!R:X,7,FALSE),FIND("@",SUBSTITUTE(VLOOKUP(H5,杂项!R:X,7,FALSE),",","@",4))+1,FIND("@",SUBSTITUTE(VLOOKUP(H5,杂项!R:X,7,FALSE),",","@",5))-FIND("@",SUBSTITUTE(VLOOKUP(H5,杂项!R:X,7,FALSE),",","@",4))-1),IF($AJ$1=6,MID(VLOOKUP(H5,杂项!R:X,7,FALSE),FIND("@",SUBSTITUTE(VLOOKUP(H5,杂项!R:X,7,FALSE),",","@",5))+1,LEN(VLOOKUP(H5,杂项!R:X,7,FALSE))-FIND("@",SUBSTITUTE(VLOOKUP(H5,杂项!R:X,7,FALSE),",","@",5))-1))))))</f>
        <v>9114</v>
      </c>
      <c r="AA5" s="194">
        <v>324</v>
      </c>
      <c r="AB5" s="194">
        <v>73</v>
      </c>
      <c r="AC5" s="195"/>
      <c r="AD5" s="194">
        <v>20</v>
      </c>
      <c r="AE5" s="195"/>
      <c r="AF5" s="194">
        <v>5</v>
      </c>
      <c r="AG5" s="192">
        <v>700</v>
      </c>
      <c r="AH5" s="192">
        <v>50</v>
      </c>
      <c r="AI5" s="192">
        <v>40</v>
      </c>
      <c r="AJ5" s="195"/>
      <c r="AK5" s="202">
        <f>(VLOOKUP($H5,杂项!$Z:$AD,2,FALSE))/100</f>
        <v>0.2</v>
      </c>
      <c r="AL5" s="202">
        <f>(VLOOKUP($H5,杂项!$Z:$AD,4,FALSE))/100</f>
        <v>0.35</v>
      </c>
      <c r="AM5" s="202">
        <f>(VLOOKUP($H5,杂项!$Z:$AD,3,FALSE))/100</f>
        <v>0.25</v>
      </c>
      <c r="AN5" s="202">
        <f>(VLOOKUP($H5,杂项!$Z:$AD,5,FALSE))/100</f>
        <v>0.2</v>
      </c>
      <c r="AO5" s="206">
        <v>4</v>
      </c>
      <c r="AP5" s="179" t="s">
        <v>66</v>
      </c>
    </row>
    <row r="6" spans="1:42" s="162" customFormat="1" x14ac:dyDescent="0.2">
      <c r="A6" s="179" t="s">
        <v>67</v>
      </c>
      <c r="B6" s="173">
        <f t="shared" si="0"/>
        <v>4365.7280000000001</v>
      </c>
      <c r="C6" s="173">
        <f t="shared" si="1"/>
        <v>598.48819200000003</v>
      </c>
      <c r="D6" s="173">
        <f t="shared" si="2"/>
        <v>233.84063999999998</v>
      </c>
      <c r="E6" s="173">
        <f t="shared" si="3"/>
        <v>294.63933440000005</v>
      </c>
      <c r="F6" s="173">
        <f t="shared" si="4"/>
        <v>286.37291519999997</v>
      </c>
      <c r="G6" s="174">
        <f t="shared" si="5"/>
        <v>230.81465600000001</v>
      </c>
      <c r="H6" s="175" t="s">
        <v>68</v>
      </c>
      <c r="I6" s="187">
        <v>28</v>
      </c>
      <c r="J6" s="188" t="s">
        <v>61</v>
      </c>
      <c r="K6" s="188" t="s">
        <v>62</v>
      </c>
      <c r="L6" s="188" t="s">
        <v>42</v>
      </c>
      <c r="M6" s="188" t="s">
        <v>43</v>
      </c>
      <c r="N6" s="188" t="s">
        <v>63</v>
      </c>
      <c r="O6" s="188" t="s">
        <v>64</v>
      </c>
      <c r="P6" s="188" t="s">
        <v>46</v>
      </c>
      <c r="Q6" s="188" t="s">
        <v>47</v>
      </c>
      <c r="R6" s="188" t="s">
        <v>53</v>
      </c>
      <c r="S6" s="188" t="s">
        <v>47</v>
      </c>
      <c r="T6" s="188" t="s">
        <v>65</v>
      </c>
      <c r="U6" s="192" t="str">
        <f>IF($AJ$1=2,MID(VLOOKUP(H6,杂项!R:X,2,FALSE),FIND("@",SUBSTITUTE(VLOOKUP(H6,杂项!R:X,2,FALSE),",","@",1))+1,FIND("@",SUBSTITUTE(VLOOKUP(H6,杂项!R:X,2,FALSE),",","@",2))-FIND("@",SUBSTITUTE(VLOOKUP(H6,杂项!R:X,2,FALSE),",","@",1))-1),IF($AJ$1=3,MID(VLOOKUP(H6,杂项!R:X,2,FALSE),FIND("@",SUBSTITUTE(VLOOKUP(H6,杂项!R:X,2,FALSE),",","@",2))+1,FIND("@",SUBSTITUTE(VLOOKUP(H6,杂项!R:X,2,FALSE),",","@",3))-FIND("@",SUBSTITUTE(VLOOKUP(H6,杂项!R:X,2,FALSE),",","@",2))-1),IF($AJ$1=4,MID(VLOOKUP(H6,杂项!R:X,2,FALSE),FIND("@",SUBSTITUTE(VLOOKUP(H6,杂项!R:X,2,FALSE),",","@",3))+1,FIND("@",SUBSTITUTE(VLOOKUP(H6,杂项!R:X,2,FALSE),",","@",4))-FIND("@",SUBSTITUTE(VLOOKUP(H6,杂项!R:X,2,FALSE),",","@",3))-1),IF($AJ$1=5,MID(VLOOKUP(H6,杂项!R:X,2,FALSE),FIND("@",SUBSTITUTE(VLOOKUP(H6,杂项!R:X,2,FALSE),",","@",4))+1,FIND("@",SUBSTITUTE(VLOOKUP(H6,杂项!R:X,2,FALSE),",","@",5))-FIND("@",SUBSTITUTE(VLOOKUP(H6,杂项!R:X,2,FALSE),",","@",4))-1),IF($AJ$1=6,MID(VLOOKUP(H6,杂项!R:X,2,FALSE),FIND("@",SUBSTITUTE(VLOOKUP(H6,杂项!R:X,2,FALSE),",","@",5))+1,LEN(VLOOKUP(H6,杂项!R:X,2,FALSE))-FIND("@",SUBSTITUTE(VLOOKUP(H6,杂项!R:X,2,FALSE),",","@",5))-1))))))</f>
        <v>8060</v>
      </c>
      <c r="V6" s="192" t="str">
        <f>IF($AJ$1=2,MID(VLOOKUP(H6,杂项!R:X,3,FALSE),FIND("@",SUBSTITUTE(VLOOKUP(H6,杂项!R:X,3,FALSE),",","@",1))+1,FIND("@",SUBSTITUTE(VLOOKUP(H6,杂项!R:X,3,FALSE),",","@",2))-FIND("@",SUBSTITUTE(VLOOKUP(H6,杂项!R:X,3,FALSE),",","@",1))-1),IF($AJ$1=3,MID(VLOOKUP(H6,杂项!R:X,3,FALSE),FIND("@",SUBSTITUTE(VLOOKUP(H6,杂项!R:X,3,FALSE),",","@",2))+1,FIND("@",SUBSTITUTE(VLOOKUP(H6,杂项!R:X,3,FALSE),",","@",3))-FIND("@",SUBSTITUTE(VLOOKUP(H6,杂项!R:X,3,FALSE),",","@",2))-1),IF($AJ$1=4,MID(VLOOKUP(H6,杂项!R:X,3,FALSE),FIND("@",SUBSTITUTE(VLOOKUP(H6,杂项!R:X,3,FALSE),",","@",3))+1,FIND("@",SUBSTITUTE(VLOOKUP(H6,杂项!R:X,3,FALSE),",","@",4))-FIND("@",SUBSTITUTE(VLOOKUP(H6,杂项!R:X,3,FALSE),",","@",3))-1),IF($AJ$1=5,MID(VLOOKUP(H6,杂项!R:X,3,FALSE),FIND("@",SUBSTITUTE(VLOOKUP(H6,杂项!R:X,3,FALSE),",","@",4))+1,FIND("@",SUBSTITUTE(VLOOKUP(H6,杂项!R:X,3,FALSE),",","@",5))-FIND("@",SUBSTITUTE(VLOOKUP(H6,杂项!R:X,3,FALSE),",","@",4))-1),IF($AJ$1=6,MID(VLOOKUP(H6,杂项!R:X,3,FALSE),FIND("@",SUBSTITUTE(VLOOKUP(H6,杂项!R:X,3,FALSE),",","@",5))+1,LEN(VLOOKUP(H6,杂项!R:X,3,FALSE))-FIND("@",SUBSTITUTE(VLOOKUP(H6,杂项!R:X,3,FALSE),",","@",5))-1))))))</f>
        <v>8455</v>
      </c>
      <c r="W6" s="192" t="str">
        <f>IF($AJ$1=2,MID(VLOOKUP(H6,杂项!R:X,4,FALSE),FIND("@",SUBSTITUTE(VLOOKUP(H6,杂项!R:X,4,FALSE),",","@",1))+1,FIND("@",SUBSTITUTE(VLOOKUP(H6,杂项!R:X,4,FALSE),",","@",2))-FIND("@",SUBSTITUTE(VLOOKUP(H6,杂项!R:X,4,FALSE),",","@",1))-1),IF($AJ$1=3,MID(VLOOKUP(H6,杂项!R:X,4,FALSE),FIND("@",SUBSTITUTE(VLOOKUP(H6,杂项!R:X,4,FALSE),",","@",2))+1,FIND("@",SUBSTITUTE(VLOOKUP(H6,杂项!R:X,4,FALSE),",","@",3))-FIND("@",SUBSTITUTE(VLOOKUP(H6,杂项!R:X,4,FALSE),",","@",2))-1),IF($AJ$1=4,MID(VLOOKUP(H6,杂项!R:X,4,FALSE),FIND("@",SUBSTITUTE(VLOOKUP(H6,杂项!R:X,4,FALSE),",","@",3))+1,FIND("@",SUBSTITUTE(VLOOKUP(H6,杂项!R:X,4,FALSE),",","@",4))-FIND("@",SUBSTITUTE(VLOOKUP(H6,杂项!R:X,4,FALSE),",","@",3))-1),IF($AJ$1=5,MID(VLOOKUP(H6,杂项!R:X,4,FALSE),FIND("@",SUBSTITUTE(VLOOKUP(H6,杂项!R:X,4,FALSE),",","@",4))+1,FIND("@",SUBSTITUTE(VLOOKUP(H6,杂项!R:X,4,FALSE),",","@",5))-FIND("@",SUBSTITUTE(VLOOKUP(H6,杂项!R:X,4,FALSE),",","@",4))-1),IF($AJ$1=6,MID(VLOOKUP(H6,杂项!R:X,4,FALSE),FIND("@",SUBSTITUTE(VLOOKUP(H6,杂项!R:X,4,FALSE),",","@",5))+1,LEN(VLOOKUP(H6,杂项!R:X,4,FALSE))-FIND("@",SUBSTITUTE(VLOOKUP(H6,杂项!R:X,4,FALSE),",","@",5))-1))))))</f>
        <v>3840</v>
      </c>
      <c r="X6" s="192" t="str">
        <f>IF($AJ$1=2,MID(VLOOKUP(H6,杂项!R:X,5,FALSE),FIND("@",SUBSTITUTE(VLOOKUP(H6,杂项!R:X,5,FALSE),",","@",1))+1,FIND("@",SUBSTITUTE(VLOOKUP(H6,杂项!R:X,5,FALSE),",","@",2))-FIND("@",SUBSTITUTE(VLOOKUP(H6,杂项!R:X,5,FALSE),",","@",1))-1),IF($AJ$1=3,MID(VLOOKUP(H6,杂项!R:X,5,FALSE),FIND("@",SUBSTITUTE(VLOOKUP(H6,杂项!R:X,5,FALSE),",","@",2))+1,FIND("@",SUBSTITUTE(VLOOKUP(H6,杂项!R:X,5,FALSE),",","@",3))-FIND("@",SUBSTITUTE(VLOOKUP(H6,杂项!R:X,5,FALSE),",","@",2))-1),IF($AJ$1=4,MID(VLOOKUP(H6,杂项!R:X,5,FALSE),FIND("@",SUBSTITUTE(VLOOKUP(H6,杂项!R:X,5,FALSE),",","@",3))+1,FIND("@",SUBSTITUTE(VLOOKUP(H6,杂项!R:X,5,FALSE),",","@",4))-FIND("@",SUBSTITUTE(VLOOKUP(H6,杂项!R:X,5,FALSE),",","@",3))-1),IF($AJ$1=5,MID(VLOOKUP(H6,杂项!R:X,5,FALSE),FIND("@",SUBSTITUTE(VLOOKUP(H6,杂项!R:X,5,FALSE),",","@",4))+1,FIND("@",SUBSTITUTE(VLOOKUP(H6,杂项!R:X,5,FALSE),",","@",5))-FIND("@",SUBSTITUTE(VLOOKUP(H6,杂项!R:X,5,FALSE),",","@",4))-1),IF($AJ$1=6,MID(VLOOKUP(H6,杂项!R:X,5,FALSE),FIND("@",SUBSTITUTE(VLOOKUP(H6,杂项!R:X,5,FALSE),",","@",5))+1,LEN(VLOOKUP(H6,杂项!R:X,5,FALSE))-FIND("@",SUBSTITUTE(VLOOKUP(H6,杂项!R:X,5,FALSE),",","@",5))-1))))))</f>
        <v>7664</v>
      </c>
      <c r="Y6" s="192" t="str">
        <f>IF($AJ$1=2,MID(VLOOKUP(H6,杂项!R:X,6,FALSE),FIND("@",SUBSTITUTE(VLOOKUP(H6,杂项!R:X,6,FALSE),",","@",1))+1,FIND("@",SUBSTITUTE(VLOOKUP(H6,杂项!R:X,6,FALSE),",","@",2))-FIND("@",SUBSTITUTE(VLOOKUP(H6,杂项!R:X,6,FALSE),",","@",1))-1),IF($AJ$1=3,MID(VLOOKUP(H6,杂项!R:X,6,FALSE),FIND("@",SUBSTITUTE(VLOOKUP(H6,杂项!R:X,6,FALSE),",","@",2))+1,FIND("@",SUBSTITUTE(VLOOKUP(H6,杂项!R:X,6,FALSE),",","@",3))-FIND("@",SUBSTITUTE(VLOOKUP(H6,杂项!R:X,6,FALSE),",","@",2))-1),IF($AJ$1=4,MID(VLOOKUP(H6,杂项!R:X,6,FALSE),FIND("@",SUBSTITUTE(VLOOKUP(H6,杂项!R:X,6,FALSE),",","@",3))+1,FIND("@",SUBSTITUTE(VLOOKUP(H6,杂项!R:X,6,FALSE),",","@",4))-FIND("@",SUBSTITUTE(VLOOKUP(H6,杂项!R:X,6,FALSE),",","@",3))-1),IF($AJ$1=5,MID(VLOOKUP(H6,杂项!R:X,6,FALSE),FIND("@",SUBSTITUTE(VLOOKUP(H6,杂项!R:X,6,FALSE),",","@",4))+1,FIND("@",SUBSTITUTE(VLOOKUP(H6,杂项!R:X,6,FALSE),",","@",5))-FIND("@",SUBSTITUTE(VLOOKUP(H6,杂项!R:X,6,FALSE),",","@",4))-1),IF($AJ$1=6,MID(VLOOKUP(H6,杂项!R:X,6,FALSE),FIND("@",SUBSTITUTE(VLOOKUP(H6,杂项!R:X,6,FALSE),",","@",5))+1,LEN(VLOOKUP(H6,杂项!R:X,6,FALSE))-FIND("@",SUBSTITUTE(VLOOKUP(H6,杂项!R:X,6,FALSE),",","@",5))-1))))))</f>
        <v>7137</v>
      </c>
      <c r="Z6" s="192" t="str">
        <f>IF($AJ$1=2,MID(VLOOKUP(H6,杂项!R:X,7,FALSE),FIND("@",SUBSTITUTE(VLOOKUP(H6,杂项!R:X,7,FALSE),",","@",1))+1,FIND("@",SUBSTITUTE(VLOOKUP(H6,杂项!R:X,7,FALSE),",","@",2))-FIND("@",SUBSTITUTE(VLOOKUP(H6,杂项!R:X,7,FALSE),",","@",1))-1),IF($AJ$1=3,MID(VLOOKUP(H6,杂项!R:X,7,FALSE),FIND("@",SUBSTITUTE(VLOOKUP(H6,杂项!R:X,7,FALSE),",","@",2))+1,FIND("@",SUBSTITUTE(VLOOKUP(H6,杂项!R:X,7,FALSE),",","@",3))-FIND("@",SUBSTITUTE(VLOOKUP(H6,杂项!R:X,7,FALSE),",","@",2))-1),IF($AJ$1=4,MID(VLOOKUP(H6,杂项!R:X,7,FALSE),FIND("@",SUBSTITUTE(VLOOKUP(H6,杂项!R:X,7,FALSE),",","@",3))+1,FIND("@",SUBSTITUTE(VLOOKUP(H6,杂项!R:X,7,FALSE),",","@",4))-FIND("@",SUBSTITUTE(VLOOKUP(H6,杂项!R:X,7,FALSE),",","@",3))-1),IF($AJ$1=5,MID(VLOOKUP(H6,杂项!R:X,7,FALSE),FIND("@",SUBSTITUTE(VLOOKUP(H6,杂项!R:X,7,FALSE),",","@",4))+1,FIND("@",SUBSTITUTE(VLOOKUP(H6,杂项!R:X,7,FALSE),",","@",5))-FIND("@",SUBSTITUTE(VLOOKUP(H6,杂项!R:X,7,FALSE),",","@",4))-1),IF($AJ$1=6,MID(VLOOKUP(H6,杂项!R:X,7,FALSE),FIND("@",SUBSTITUTE(VLOOKUP(H6,杂项!R:X,7,FALSE),",","@",5))+1,LEN(VLOOKUP(H6,杂项!R:X,7,FALSE))-FIND("@",SUBSTITUTE(VLOOKUP(H6,杂项!R:X,7,FALSE),",","@",5))-1))))))</f>
        <v>6873</v>
      </c>
      <c r="AA6" s="194">
        <v>356</v>
      </c>
      <c r="AB6" s="194">
        <v>71</v>
      </c>
      <c r="AC6" s="195"/>
      <c r="AD6" s="194">
        <v>10</v>
      </c>
      <c r="AE6" s="194">
        <v>10</v>
      </c>
      <c r="AF6" s="194">
        <v>17</v>
      </c>
      <c r="AG6" s="192">
        <v>600</v>
      </c>
      <c r="AH6" s="192">
        <v>40</v>
      </c>
      <c r="AI6" s="192">
        <v>50</v>
      </c>
      <c r="AJ6" s="195"/>
      <c r="AK6" s="202">
        <f>(VLOOKUP($H6,杂项!$Z:$AD,2,FALSE))/100</f>
        <v>0.1</v>
      </c>
      <c r="AL6" s="202">
        <f>(VLOOKUP($H6,杂项!$Z:$AD,4,FALSE))/100</f>
        <v>0.25</v>
      </c>
      <c r="AM6" s="202">
        <f>(VLOOKUP($H6,杂项!$Z:$AD,3,FALSE))/100</f>
        <v>0.35</v>
      </c>
      <c r="AN6" s="202">
        <f>(VLOOKUP($H6,杂项!$Z:$AD,5,FALSE))/100</f>
        <v>0.3</v>
      </c>
      <c r="AO6" s="206">
        <v>2</v>
      </c>
      <c r="AP6" s="179" t="s">
        <v>69</v>
      </c>
    </row>
    <row r="7" spans="1:42" s="162" customFormat="1" x14ac:dyDescent="0.2">
      <c r="A7" s="176" t="s">
        <v>70</v>
      </c>
      <c r="B7" s="173">
        <f t="shared" si="0"/>
        <v>3715.468288</v>
      </c>
      <c r="C7" s="173">
        <f t="shared" si="1"/>
        <v>598.48819200000003</v>
      </c>
      <c r="D7" s="173">
        <f t="shared" si="2"/>
        <v>212.75955199999999</v>
      </c>
      <c r="E7" s="173">
        <f t="shared" si="3"/>
        <v>282.3405952</v>
      </c>
      <c r="F7" s="173">
        <f t="shared" si="4"/>
        <v>329.25013759999996</v>
      </c>
      <c r="G7" s="174">
        <f t="shared" si="5"/>
        <v>207.96</v>
      </c>
      <c r="H7" s="174" t="s">
        <v>71</v>
      </c>
      <c r="I7" s="187">
        <v>28</v>
      </c>
      <c r="J7" s="189" t="s">
        <v>52</v>
      </c>
      <c r="K7" s="189" t="s">
        <v>41</v>
      </c>
      <c r="L7" s="189" t="s">
        <v>42</v>
      </c>
      <c r="M7" s="189" t="s">
        <v>43</v>
      </c>
      <c r="N7" s="189" t="s">
        <v>44</v>
      </c>
      <c r="O7" s="189" t="s">
        <v>45</v>
      </c>
      <c r="P7" s="189" t="s">
        <v>46</v>
      </c>
      <c r="Q7" s="189" t="s">
        <v>47</v>
      </c>
      <c r="R7" s="189" t="s">
        <v>72</v>
      </c>
      <c r="S7" s="189" t="s">
        <v>45</v>
      </c>
      <c r="T7" s="189" t="s">
        <v>73</v>
      </c>
      <c r="U7" s="193" t="str">
        <f>IF($AJ$1=2,MID(VLOOKUP(H7,杂项!R:X,2,FALSE),FIND("@",SUBSTITUTE(VLOOKUP(H7,杂项!R:X,2,FALSE),",","@",1))+1,FIND("@",SUBSTITUTE(VLOOKUP(H7,杂项!R:X,2,FALSE),",","@",2))-FIND("@",SUBSTITUTE(VLOOKUP(H7,杂项!R:X,2,FALSE),",","@",1))-1),IF($AJ$1=3,MID(VLOOKUP(H7,杂项!R:X,2,FALSE),FIND("@",SUBSTITUTE(VLOOKUP(H7,杂项!R:X,2,FALSE),",","@",2))+1,FIND("@",SUBSTITUTE(VLOOKUP(H7,杂项!R:X,2,FALSE),",","@",3))-FIND("@",SUBSTITUTE(VLOOKUP(H7,杂项!R:X,2,FALSE),",","@",2))-1),IF($AJ$1=4,MID(VLOOKUP(H7,杂项!R:X,2,FALSE),FIND("@",SUBSTITUTE(VLOOKUP(H7,杂项!R:X,2,FALSE),",","@",3))+1,FIND("@",SUBSTITUTE(VLOOKUP(H7,杂项!R:X,2,FALSE),",","@",4))-FIND("@",SUBSTITUTE(VLOOKUP(H7,杂项!R:X,2,FALSE),",","@",3))-1),IF($AJ$1=5,MID(VLOOKUP(H7,杂项!R:X,2,FALSE),FIND("@",SUBSTITUTE(VLOOKUP(H7,杂项!R:X,2,FALSE),",","@",4))+1,FIND("@",SUBSTITUTE(VLOOKUP(H7,杂项!R:X,2,FALSE),",","@",5))-FIND("@",SUBSTITUTE(VLOOKUP(H7,杂项!R:X,2,FALSE),",","@",4))-1),IF($AJ$1=6,MID(VLOOKUP(H7,杂项!R:X,2,FALSE),FIND("@",SUBSTITUTE(VLOOKUP(H7,杂项!R:X,2,FALSE),",","@",5))+1,LEN(VLOOKUP(H7,杂项!R:X,2,FALSE))-FIND("@",SUBSTITUTE(VLOOKUP(H7,杂项!R:X,2,FALSE),",","@",5))-1))))))</f>
        <v>7664</v>
      </c>
      <c r="V7" s="193" t="str">
        <f>IF($AJ$1=2,MID(VLOOKUP(H7,杂项!R:X,3,FALSE),FIND("@",SUBSTITUTE(VLOOKUP(H7,杂项!R:X,3,FALSE),",","@",1))+1,FIND("@",SUBSTITUTE(VLOOKUP(H7,杂项!R:X,3,FALSE),",","@",2))-FIND("@",SUBSTITUTE(VLOOKUP(H7,杂项!R:X,3,FALSE),",","@",1))-1),IF($AJ$1=3,MID(VLOOKUP(H7,杂项!R:X,3,FALSE),FIND("@",SUBSTITUTE(VLOOKUP(H7,杂项!R:X,3,FALSE),",","@",2))+1,FIND("@",SUBSTITUTE(VLOOKUP(H7,杂项!R:X,3,FALSE),",","@",3))-FIND("@",SUBSTITUTE(VLOOKUP(H7,杂项!R:X,3,FALSE),",","@",2))-1),IF($AJ$1=4,MID(VLOOKUP(H7,杂项!R:X,3,FALSE),FIND("@",SUBSTITUTE(VLOOKUP(H7,杂项!R:X,3,FALSE),",","@",3))+1,FIND("@",SUBSTITUTE(VLOOKUP(H7,杂项!R:X,3,FALSE),",","@",4))-FIND("@",SUBSTITUTE(VLOOKUP(H7,杂项!R:X,3,FALSE),",","@",3))-1),IF($AJ$1=5,MID(VLOOKUP(H7,杂项!R:X,3,FALSE),FIND("@",SUBSTITUTE(VLOOKUP(H7,杂项!R:X,3,FALSE),",","@",4))+1,FIND("@",SUBSTITUTE(VLOOKUP(H7,杂项!R:X,3,FALSE),",","@",5))-FIND("@",SUBSTITUTE(VLOOKUP(H7,杂项!R:X,3,FALSE),",","@",4))-1),IF($AJ$1=6,MID(VLOOKUP(H7,杂项!R:X,3,FALSE),FIND("@",SUBSTITUTE(VLOOKUP(H7,杂项!R:X,3,FALSE),",","@",5))+1,LEN(VLOOKUP(H7,杂项!R:X,3,FALSE))-FIND("@",SUBSTITUTE(VLOOKUP(H7,杂项!R:X,3,FALSE),",","@",5))-1))))))</f>
        <v>8455</v>
      </c>
      <c r="W7" s="193" t="str">
        <f>IF($AJ$1=2,MID(VLOOKUP(H7,杂项!R:X,4,FALSE),FIND("@",SUBSTITUTE(VLOOKUP(H7,杂项!R:X,4,FALSE),",","@",1))+1,FIND("@",SUBSTITUTE(VLOOKUP(H7,杂项!R:X,4,FALSE),",","@",2))-FIND("@",SUBSTITUTE(VLOOKUP(H7,杂项!R:X,4,FALSE),",","@",1))-1),IF($AJ$1=3,MID(VLOOKUP(H7,杂项!R:X,4,FALSE),FIND("@",SUBSTITUTE(VLOOKUP(H7,杂项!R:X,4,FALSE),",","@",2))+1,FIND("@",SUBSTITUTE(VLOOKUP(H7,杂项!R:X,4,FALSE),",","@",3))-FIND("@",SUBSTITUTE(VLOOKUP(H7,杂项!R:X,4,FALSE),",","@",2))-1),IF($AJ$1=4,MID(VLOOKUP(H7,杂项!R:X,4,FALSE),FIND("@",SUBSTITUTE(VLOOKUP(H7,杂项!R:X,4,FALSE),",","@",3))+1,FIND("@",SUBSTITUTE(VLOOKUP(H7,杂项!R:X,4,FALSE),",","@",4))-FIND("@",SUBSTITUTE(VLOOKUP(H7,杂项!R:X,4,FALSE),",","@",3))-1),IF($AJ$1=5,MID(VLOOKUP(H7,杂项!R:X,4,FALSE),FIND("@",SUBSTITUTE(VLOOKUP(H7,杂项!R:X,4,FALSE),",","@",4))+1,FIND("@",SUBSTITUTE(VLOOKUP(H7,杂项!R:X,4,FALSE),",","@",5))-FIND("@",SUBSTITUTE(VLOOKUP(H7,杂项!R:X,4,FALSE),",","@",4))-1),IF($AJ$1=6,MID(VLOOKUP(H7,杂项!R:X,4,FALSE),FIND("@",SUBSTITUTE(VLOOKUP(H7,杂项!R:X,4,FALSE),",","@",5))+1,LEN(VLOOKUP(H7,杂项!R:X,4,FALSE))-FIND("@",SUBSTITUTE(VLOOKUP(H7,杂项!R:X,4,FALSE),",","@",5))-1))))))</f>
        <v>3840</v>
      </c>
      <c r="X7" s="193" t="str">
        <f>IF($AJ$1=2,MID(VLOOKUP(H7,杂项!R:X,5,FALSE),FIND("@",SUBSTITUTE(VLOOKUP(H7,杂项!R:X,5,FALSE),",","@",1))+1,FIND("@",SUBSTITUTE(VLOOKUP(H7,杂项!R:X,5,FALSE),",","@",2))-FIND("@",SUBSTITUTE(VLOOKUP(H7,杂项!R:X,5,FALSE),",","@",1))-1),IF($AJ$1=3,MID(VLOOKUP(H7,杂项!R:X,5,FALSE),FIND("@",SUBSTITUTE(VLOOKUP(H7,杂项!R:X,5,FALSE),",","@",2))+1,FIND("@",SUBSTITUTE(VLOOKUP(H7,杂项!R:X,5,FALSE),",","@",3))-FIND("@",SUBSTITUTE(VLOOKUP(H7,杂项!R:X,5,FALSE),",","@",2))-1),IF($AJ$1=4,MID(VLOOKUP(H7,杂项!R:X,5,FALSE),FIND("@",SUBSTITUTE(VLOOKUP(H7,杂项!R:X,5,FALSE),",","@",3))+1,FIND("@",SUBSTITUTE(VLOOKUP(H7,杂项!R:X,5,FALSE),",","@",4))-FIND("@",SUBSTITUTE(VLOOKUP(H7,杂项!R:X,5,FALSE),",","@",3))-1),IF($AJ$1=5,MID(VLOOKUP(H7,杂项!R:X,5,FALSE),FIND("@",SUBSTITUTE(VLOOKUP(H7,杂项!R:X,5,FALSE),",","@",4))+1,FIND("@",SUBSTITUTE(VLOOKUP(H7,杂项!R:X,5,FALSE),",","@",5))-FIND("@",SUBSTITUTE(VLOOKUP(H7,杂项!R:X,5,FALSE),",","@",4))-1),IF($AJ$1=6,MID(VLOOKUP(H7,杂项!R:X,5,FALSE),FIND("@",SUBSTITUTE(VLOOKUP(H7,杂项!R:X,5,FALSE),",","@",5))+1,LEN(VLOOKUP(H7,杂项!R:X,5,FALSE))-FIND("@",SUBSTITUTE(VLOOKUP(H7,杂项!R:X,5,FALSE),",","@",5))-1))))))</f>
        <v>7137</v>
      </c>
      <c r="Y7" s="193" t="str">
        <f>IF($AJ$1=2,MID(VLOOKUP(H7,杂项!R:X,6,FALSE),FIND("@",SUBSTITUTE(VLOOKUP(H7,杂项!R:X,6,FALSE),",","@",1))+1,FIND("@",SUBSTITUTE(VLOOKUP(H7,杂项!R:X,6,FALSE),",","@",2))-FIND("@",SUBSTITUTE(VLOOKUP(H7,杂项!R:X,6,FALSE),",","@",1))-1),IF($AJ$1=3,MID(VLOOKUP(H7,杂项!R:X,6,FALSE),FIND("@",SUBSTITUTE(VLOOKUP(H7,杂项!R:X,6,FALSE),",","@",2))+1,FIND("@",SUBSTITUTE(VLOOKUP(H7,杂项!R:X,6,FALSE),",","@",3))-FIND("@",SUBSTITUTE(VLOOKUP(H7,杂项!R:X,6,FALSE),",","@",2))-1),IF($AJ$1=4,MID(VLOOKUP(H7,杂项!R:X,6,FALSE),FIND("@",SUBSTITUTE(VLOOKUP(H7,杂项!R:X,6,FALSE),",","@",3))+1,FIND("@",SUBSTITUTE(VLOOKUP(H7,杂项!R:X,6,FALSE),",","@",4))-FIND("@",SUBSTITUTE(VLOOKUP(H7,杂项!R:X,6,FALSE),",","@",3))-1),IF($AJ$1=5,MID(VLOOKUP(H7,杂项!R:X,6,FALSE),FIND("@",SUBSTITUTE(VLOOKUP(H7,杂项!R:X,6,FALSE),",","@",4))+1,FIND("@",SUBSTITUTE(VLOOKUP(H7,杂项!R:X,6,FALSE),",","@",5))-FIND("@",SUBSTITUTE(VLOOKUP(H7,杂项!R:X,6,FALSE),",","@",4))-1),IF($AJ$1=6,MID(VLOOKUP(H7,杂项!R:X,6,FALSE),FIND("@",SUBSTITUTE(VLOOKUP(H7,杂项!R:X,6,FALSE),",","@",5))+1,LEN(VLOOKUP(H7,杂项!R:X,6,FALSE))-FIND("@",SUBSTITUTE(VLOOKUP(H7,杂项!R:X,6,FALSE),",","@",5))-1))))))</f>
        <v>7137</v>
      </c>
      <c r="Z7" s="193" t="str">
        <f>IF($AJ$1=2,MID(VLOOKUP(H7,杂项!R:X,7,FALSE),FIND("@",SUBSTITUTE(VLOOKUP(H7,杂项!R:X,7,FALSE),",","@",1))+1,FIND("@",SUBSTITUTE(VLOOKUP(H7,杂项!R:X,7,FALSE),",","@",2))-FIND("@",SUBSTITUTE(VLOOKUP(H7,杂项!R:X,7,FALSE),",","@",1))-1),IF($AJ$1=3,MID(VLOOKUP(H7,杂项!R:X,7,FALSE),FIND("@",SUBSTITUTE(VLOOKUP(H7,杂项!R:X,7,FALSE),",","@",2))+1,FIND("@",SUBSTITUTE(VLOOKUP(H7,杂项!R:X,7,FALSE),",","@",3))-FIND("@",SUBSTITUTE(VLOOKUP(H7,杂项!R:X,7,FALSE),",","@",2))-1),IF($AJ$1=4,MID(VLOOKUP(H7,杂项!R:X,7,FALSE),FIND("@",SUBSTITUTE(VLOOKUP(H7,杂项!R:X,7,FALSE),",","@",3))+1,FIND("@",SUBSTITUTE(VLOOKUP(H7,杂项!R:X,7,FALSE),",","@",4))-FIND("@",SUBSTITUTE(VLOOKUP(H7,杂项!R:X,7,FALSE),",","@",3))-1),IF($AJ$1=5,MID(VLOOKUP(H7,杂项!R:X,7,FALSE),FIND("@",SUBSTITUTE(VLOOKUP(H7,杂项!R:X,7,FALSE),",","@",4))+1,FIND("@",SUBSTITUTE(VLOOKUP(H7,杂项!R:X,7,FALSE),",","@",5))-FIND("@",SUBSTITUTE(VLOOKUP(H7,杂项!R:X,7,FALSE),",","@",4))-1),IF($AJ$1=6,MID(VLOOKUP(H7,杂项!R:X,7,FALSE),FIND("@",SUBSTITUTE(VLOOKUP(H7,杂项!R:X,7,FALSE),",","@",5))+1,LEN(VLOOKUP(H7,杂项!R:X,7,FALSE))-FIND("@",SUBSTITUTE(VLOOKUP(H7,杂项!R:X,7,FALSE),",","@",5))-1))))))</f>
        <v>8850</v>
      </c>
      <c r="AA7" s="196">
        <v>138</v>
      </c>
      <c r="AB7" s="196">
        <v>71</v>
      </c>
      <c r="AC7" s="196">
        <v>0</v>
      </c>
      <c r="AD7" s="196">
        <v>15</v>
      </c>
      <c r="AE7" s="196">
        <v>18</v>
      </c>
      <c r="AF7" s="196">
        <v>27</v>
      </c>
      <c r="AG7" s="203">
        <v>550</v>
      </c>
      <c r="AH7" s="203">
        <v>30</v>
      </c>
      <c r="AI7" s="203">
        <v>50</v>
      </c>
      <c r="AJ7" s="204"/>
      <c r="AK7" s="202">
        <f>(VLOOKUP($H7,杂项!$Z:$AD,2,FALSE))/100</f>
        <v>0.1</v>
      </c>
      <c r="AL7" s="202">
        <f>(VLOOKUP($H7,杂项!$Z:$AD,4,FALSE))/100</f>
        <v>0.2</v>
      </c>
      <c r="AM7" s="202">
        <f>(VLOOKUP($H7,杂项!$Z:$AD,3,FALSE))/100</f>
        <v>0.35</v>
      </c>
      <c r="AN7" s="202">
        <f>(VLOOKUP($H7,杂项!$Z:$AD,5,FALSE))/100</f>
        <v>0.35</v>
      </c>
      <c r="AO7" s="206">
        <v>4</v>
      </c>
      <c r="AP7" s="179" t="s">
        <v>74</v>
      </c>
    </row>
    <row r="8" spans="1:42" s="162" customFormat="1" x14ac:dyDescent="0.2">
      <c r="A8" s="179" t="s">
        <v>75</v>
      </c>
      <c r="B8" s="173">
        <f t="shared" si="0"/>
        <v>4051.33952</v>
      </c>
      <c r="C8" s="173">
        <f t="shared" si="1"/>
        <v>598.48819200000003</v>
      </c>
      <c r="D8" s="173">
        <f t="shared" si="2"/>
        <v>212.75955199999999</v>
      </c>
      <c r="E8" s="173">
        <f t="shared" si="3"/>
        <v>294.63933440000005</v>
      </c>
      <c r="F8" s="173">
        <f t="shared" si="4"/>
        <v>321.25013759999996</v>
      </c>
      <c r="G8" s="174">
        <f t="shared" si="5"/>
        <v>178.98080000000002</v>
      </c>
      <c r="H8" s="175" t="s">
        <v>68</v>
      </c>
      <c r="I8" s="187">
        <v>28</v>
      </c>
      <c r="J8" s="188" t="s">
        <v>52</v>
      </c>
      <c r="K8" s="188" t="s">
        <v>41</v>
      </c>
      <c r="L8" s="188" t="s">
        <v>42</v>
      </c>
      <c r="M8" s="188" t="s">
        <v>43</v>
      </c>
      <c r="N8" s="188" t="s">
        <v>44</v>
      </c>
      <c r="O8" s="188" t="s">
        <v>45</v>
      </c>
      <c r="P8" s="188" t="s">
        <v>46</v>
      </c>
      <c r="Q8" s="188" t="s">
        <v>47</v>
      </c>
      <c r="R8" s="188" t="s">
        <v>72</v>
      </c>
      <c r="S8" s="188" t="s">
        <v>45</v>
      </c>
      <c r="T8" s="188" t="s">
        <v>73</v>
      </c>
      <c r="U8" s="192" t="str">
        <f>IF($AJ$1=2,MID(VLOOKUP(H8,杂项!R:X,2,FALSE),FIND("@",SUBSTITUTE(VLOOKUP(H8,杂项!R:X,2,FALSE),",","@",1))+1,FIND("@",SUBSTITUTE(VLOOKUP(H8,杂项!R:X,2,FALSE),",","@",2))-FIND("@",SUBSTITUTE(VLOOKUP(H8,杂项!R:X,2,FALSE),",","@",1))-1),IF($AJ$1=3,MID(VLOOKUP(H8,杂项!R:X,2,FALSE),FIND("@",SUBSTITUTE(VLOOKUP(H8,杂项!R:X,2,FALSE),",","@",2))+1,FIND("@",SUBSTITUTE(VLOOKUP(H8,杂项!R:X,2,FALSE),",","@",3))-FIND("@",SUBSTITUTE(VLOOKUP(H8,杂项!R:X,2,FALSE),",","@",2))-1),IF($AJ$1=4,MID(VLOOKUP(H8,杂项!R:X,2,FALSE),FIND("@",SUBSTITUTE(VLOOKUP(H8,杂项!R:X,2,FALSE),",","@",3))+1,FIND("@",SUBSTITUTE(VLOOKUP(H8,杂项!R:X,2,FALSE),",","@",4))-FIND("@",SUBSTITUTE(VLOOKUP(H8,杂项!R:X,2,FALSE),",","@",3))-1),IF($AJ$1=5,MID(VLOOKUP(H8,杂项!R:X,2,FALSE),FIND("@",SUBSTITUTE(VLOOKUP(H8,杂项!R:X,2,FALSE),",","@",4))+1,FIND("@",SUBSTITUTE(VLOOKUP(H8,杂项!R:X,2,FALSE),",","@",5))-FIND("@",SUBSTITUTE(VLOOKUP(H8,杂项!R:X,2,FALSE),",","@",4))-1),IF($AJ$1=6,MID(VLOOKUP(H8,杂项!R:X,2,FALSE),FIND("@",SUBSTITUTE(VLOOKUP(H8,杂项!R:X,2,FALSE),",","@",5))+1,LEN(VLOOKUP(H8,杂项!R:X,2,FALSE))-FIND("@",SUBSTITUTE(VLOOKUP(H8,杂项!R:X,2,FALSE),",","@",5))-1))))))</f>
        <v>8060</v>
      </c>
      <c r="V8" s="192" t="str">
        <f>IF($AJ$1=2,MID(VLOOKUP(H8,杂项!R:X,3,FALSE),FIND("@",SUBSTITUTE(VLOOKUP(H8,杂项!R:X,3,FALSE),",","@",1))+1,FIND("@",SUBSTITUTE(VLOOKUP(H8,杂项!R:X,3,FALSE),",","@",2))-FIND("@",SUBSTITUTE(VLOOKUP(H8,杂项!R:X,3,FALSE),",","@",1))-1),IF($AJ$1=3,MID(VLOOKUP(H8,杂项!R:X,3,FALSE),FIND("@",SUBSTITUTE(VLOOKUP(H8,杂项!R:X,3,FALSE),",","@",2))+1,FIND("@",SUBSTITUTE(VLOOKUP(H8,杂项!R:X,3,FALSE),",","@",3))-FIND("@",SUBSTITUTE(VLOOKUP(H8,杂项!R:X,3,FALSE),",","@",2))-1),IF($AJ$1=4,MID(VLOOKUP(H8,杂项!R:X,3,FALSE),FIND("@",SUBSTITUTE(VLOOKUP(H8,杂项!R:X,3,FALSE),",","@",3))+1,FIND("@",SUBSTITUTE(VLOOKUP(H8,杂项!R:X,3,FALSE),",","@",4))-FIND("@",SUBSTITUTE(VLOOKUP(H8,杂项!R:X,3,FALSE),",","@",3))-1),IF($AJ$1=5,MID(VLOOKUP(H8,杂项!R:X,3,FALSE),FIND("@",SUBSTITUTE(VLOOKUP(H8,杂项!R:X,3,FALSE),",","@",4))+1,FIND("@",SUBSTITUTE(VLOOKUP(H8,杂项!R:X,3,FALSE),",","@",5))-FIND("@",SUBSTITUTE(VLOOKUP(H8,杂项!R:X,3,FALSE),",","@",4))-1),IF($AJ$1=6,MID(VLOOKUP(H8,杂项!R:X,3,FALSE),FIND("@",SUBSTITUTE(VLOOKUP(H8,杂项!R:X,3,FALSE),",","@",5))+1,LEN(VLOOKUP(H8,杂项!R:X,3,FALSE))-FIND("@",SUBSTITUTE(VLOOKUP(H8,杂项!R:X,3,FALSE),",","@",5))-1))))))</f>
        <v>8455</v>
      </c>
      <c r="W8" s="192" t="str">
        <f>IF($AJ$1=2,MID(VLOOKUP(H8,杂项!R:X,4,FALSE),FIND("@",SUBSTITUTE(VLOOKUP(H8,杂项!R:X,4,FALSE),",","@",1))+1,FIND("@",SUBSTITUTE(VLOOKUP(H8,杂项!R:X,4,FALSE),",","@",2))-FIND("@",SUBSTITUTE(VLOOKUP(H8,杂项!R:X,4,FALSE),",","@",1))-1),IF($AJ$1=3,MID(VLOOKUP(H8,杂项!R:X,4,FALSE),FIND("@",SUBSTITUTE(VLOOKUP(H8,杂项!R:X,4,FALSE),",","@",2))+1,FIND("@",SUBSTITUTE(VLOOKUP(H8,杂项!R:X,4,FALSE),",","@",3))-FIND("@",SUBSTITUTE(VLOOKUP(H8,杂项!R:X,4,FALSE),",","@",2))-1),IF($AJ$1=4,MID(VLOOKUP(H8,杂项!R:X,4,FALSE),FIND("@",SUBSTITUTE(VLOOKUP(H8,杂项!R:X,4,FALSE),",","@",3))+1,FIND("@",SUBSTITUTE(VLOOKUP(H8,杂项!R:X,4,FALSE),",","@",4))-FIND("@",SUBSTITUTE(VLOOKUP(H8,杂项!R:X,4,FALSE),",","@",3))-1),IF($AJ$1=5,MID(VLOOKUP(H8,杂项!R:X,4,FALSE),FIND("@",SUBSTITUTE(VLOOKUP(H8,杂项!R:X,4,FALSE),",","@",4))+1,FIND("@",SUBSTITUTE(VLOOKUP(H8,杂项!R:X,4,FALSE),",","@",5))-FIND("@",SUBSTITUTE(VLOOKUP(H8,杂项!R:X,4,FALSE),",","@",4))-1),IF($AJ$1=6,MID(VLOOKUP(H8,杂项!R:X,4,FALSE),FIND("@",SUBSTITUTE(VLOOKUP(H8,杂项!R:X,4,FALSE),",","@",5))+1,LEN(VLOOKUP(H8,杂项!R:X,4,FALSE))-FIND("@",SUBSTITUTE(VLOOKUP(H8,杂项!R:X,4,FALSE),",","@",5))-1))))))</f>
        <v>3840</v>
      </c>
      <c r="X8" s="192" t="str">
        <f>IF($AJ$1=2,MID(VLOOKUP(H8,杂项!R:X,5,FALSE),FIND("@",SUBSTITUTE(VLOOKUP(H8,杂项!R:X,5,FALSE),",","@",1))+1,FIND("@",SUBSTITUTE(VLOOKUP(H8,杂项!R:X,5,FALSE),",","@",2))-FIND("@",SUBSTITUTE(VLOOKUP(H8,杂项!R:X,5,FALSE),",","@",1))-1),IF($AJ$1=3,MID(VLOOKUP(H8,杂项!R:X,5,FALSE),FIND("@",SUBSTITUTE(VLOOKUP(H8,杂项!R:X,5,FALSE),",","@",2))+1,FIND("@",SUBSTITUTE(VLOOKUP(H8,杂项!R:X,5,FALSE),",","@",3))-FIND("@",SUBSTITUTE(VLOOKUP(H8,杂项!R:X,5,FALSE),",","@",2))-1),IF($AJ$1=4,MID(VLOOKUP(H8,杂项!R:X,5,FALSE),FIND("@",SUBSTITUTE(VLOOKUP(H8,杂项!R:X,5,FALSE),",","@",3))+1,FIND("@",SUBSTITUTE(VLOOKUP(H8,杂项!R:X,5,FALSE),",","@",4))-FIND("@",SUBSTITUTE(VLOOKUP(H8,杂项!R:X,5,FALSE),",","@",3))-1),IF($AJ$1=5,MID(VLOOKUP(H8,杂项!R:X,5,FALSE),FIND("@",SUBSTITUTE(VLOOKUP(H8,杂项!R:X,5,FALSE),",","@",4))+1,FIND("@",SUBSTITUTE(VLOOKUP(H8,杂项!R:X,5,FALSE),",","@",5))-FIND("@",SUBSTITUTE(VLOOKUP(H8,杂项!R:X,5,FALSE),",","@",4))-1),IF($AJ$1=6,MID(VLOOKUP(H8,杂项!R:X,5,FALSE),FIND("@",SUBSTITUTE(VLOOKUP(H8,杂项!R:X,5,FALSE),",","@",5))+1,LEN(VLOOKUP(H8,杂项!R:X,5,FALSE))-FIND("@",SUBSTITUTE(VLOOKUP(H8,杂项!R:X,5,FALSE),",","@",5))-1))))))</f>
        <v>7664</v>
      </c>
      <c r="Y8" s="192" t="str">
        <f>IF($AJ$1=2,MID(VLOOKUP(H8,杂项!R:X,6,FALSE),FIND("@",SUBSTITUTE(VLOOKUP(H8,杂项!R:X,6,FALSE),",","@",1))+1,FIND("@",SUBSTITUTE(VLOOKUP(H8,杂项!R:X,6,FALSE),",","@",2))-FIND("@",SUBSTITUTE(VLOOKUP(H8,杂项!R:X,6,FALSE),",","@",1))-1),IF($AJ$1=3,MID(VLOOKUP(H8,杂项!R:X,6,FALSE),FIND("@",SUBSTITUTE(VLOOKUP(H8,杂项!R:X,6,FALSE),",","@",2))+1,FIND("@",SUBSTITUTE(VLOOKUP(H8,杂项!R:X,6,FALSE),",","@",3))-FIND("@",SUBSTITUTE(VLOOKUP(H8,杂项!R:X,6,FALSE),",","@",2))-1),IF($AJ$1=4,MID(VLOOKUP(H8,杂项!R:X,6,FALSE),FIND("@",SUBSTITUTE(VLOOKUP(H8,杂项!R:X,6,FALSE),",","@",3))+1,FIND("@",SUBSTITUTE(VLOOKUP(H8,杂项!R:X,6,FALSE),",","@",4))-FIND("@",SUBSTITUTE(VLOOKUP(H8,杂项!R:X,6,FALSE),",","@",3))-1),IF($AJ$1=5,MID(VLOOKUP(H8,杂项!R:X,6,FALSE),FIND("@",SUBSTITUTE(VLOOKUP(H8,杂项!R:X,6,FALSE),",","@",4))+1,FIND("@",SUBSTITUTE(VLOOKUP(H8,杂项!R:X,6,FALSE),",","@",5))-FIND("@",SUBSTITUTE(VLOOKUP(H8,杂项!R:X,6,FALSE),",","@",4))-1),IF($AJ$1=6,MID(VLOOKUP(H8,杂项!R:X,6,FALSE),FIND("@",SUBSTITUTE(VLOOKUP(H8,杂项!R:X,6,FALSE),",","@",5))+1,LEN(VLOOKUP(H8,杂项!R:X,6,FALSE))-FIND("@",SUBSTITUTE(VLOOKUP(H8,杂项!R:X,6,FALSE),",","@",5))-1))))))</f>
        <v>7137</v>
      </c>
      <c r="Z8" s="192" t="str">
        <f>IF($AJ$1=2,MID(VLOOKUP(H8,杂项!R:X,7,FALSE),FIND("@",SUBSTITUTE(VLOOKUP(H8,杂项!R:X,7,FALSE),",","@",1))+1,FIND("@",SUBSTITUTE(VLOOKUP(H8,杂项!R:X,7,FALSE),",","@",2))-FIND("@",SUBSTITUTE(VLOOKUP(H8,杂项!R:X,7,FALSE),",","@",1))-1),IF($AJ$1=3,MID(VLOOKUP(H8,杂项!R:X,7,FALSE),FIND("@",SUBSTITUTE(VLOOKUP(H8,杂项!R:X,7,FALSE),",","@",2))+1,FIND("@",SUBSTITUTE(VLOOKUP(H8,杂项!R:X,7,FALSE),",","@",3))-FIND("@",SUBSTITUTE(VLOOKUP(H8,杂项!R:X,7,FALSE),",","@",2))-1),IF($AJ$1=4,MID(VLOOKUP(H8,杂项!R:X,7,FALSE),FIND("@",SUBSTITUTE(VLOOKUP(H8,杂项!R:X,7,FALSE),",","@",3))+1,FIND("@",SUBSTITUTE(VLOOKUP(H8,杂项!R:X,7,FALSE),",","@",4))-FIND("@",SUBSTITUTE(VLOOKUP(H8,杂项!R:X,7,FALSE),",","@",3))-1),IF($AJ$1=5,MID(VLOOKUP(H8,杂项!R:X,7,FALSE),FIND("@",SUBSTITUTE(VLOOKUP(H8,杂项!R:X,7,FALSE),",","@",4))+1,FIND("@",SUBSTITUTE(VLOOKUP(H8,杂项!R:X,7,FALSE),",","@",5))-FIND("@",SUBSTITUTE(VLOOKUP(H8,杂项!R:X,7,FALSE),",","@",4))-1),IF($AJ$1=6,MID(VLOOKUP(H8,杂项!R:X,7,FALSE),FIND("@",SUBSTITUTE(VLOOKUP(H8,杂项!R:X,7,FALSE),",","@",5))+1,LEN(VLOOKUP(H8,杂项!R:X,7,FALSE))-FIND("@",SUBSTITUTE(VLOOKUP(H8,杂项!R:X,7,FALSE),",","@",5))-1))))))</f>
        <v>6873</v>
      </c>
      <c r="AA8" s="194">
        <v>356</v>
      </c>
      <c r="AB8" s="194">
        <v>71</v>
      </c>
      <c r="AC8" s="195"/>
      <c r="AD8" s="194">
        <v>10</v>
      </c>
      <c r="AE8" s="194">
        <v>10</v>
      </c>
      <c r="AF8" s="194">
        <v>17</v>
      </c>
      <c r="AG8" s="192">
        <v>600</v>
      </c>
      <c r="AH8" s="192">
        <v>40</v>
      </c>
      <c r="AI8" s="192">
        <v>50</v>
      </c>
      <c r="AJ8" s="195"/>
      <c r="AK8" s="202">
        <f>(VLOOKUP($H8,杂项!$Z:$AD,2,FALSE))/100</f>
        <v>0.1</v>
      </c>
      <c r="AL8" s="202">
        <f>(VLOOKUP($H8,杂项!$Z:$AD,4,FALSE))/100</f>
        <v>0.25</v>
      </c>
      <c r="AM8" s="202">
        <f>(VLOOKUP($H8,杂项!$Z:$AD,3,FALSE))/100</f>
        <v>0.35</v>
      </c>
      <c r="AN8" s="202">
        <f>(VLOOKUP($H8,杂项!$Z:$AD,5,FALSE))/100</f>
        <v>0.3</v>
      </c>
      <c r="AO8" s="206">
        <v>6</v>
      </c>
      <c r="AP8" s="179" t="s">
        <v>76</v>
      </c>
    </row>
    <row r="9" spans="1:42" s="162" customFormat="1" x14ac:dyDescent="0.2">
      <c r="A9" s="180" t="s">
        <v>77</v>
      </c>
      <c r="B9" s="173">
        <f t="shared" si="0"/>
        <v>4273.8847999999998</v>
      </c>
      <c r="C9" s="173">
        <f t="shared" si="1"/>
        <v>589.19814400000007</v>
      </c>
      <c r="D9" s="173">
        <f t="shared" si="2"/>
        <v>289.54675200000003</v>
      </c>
      <c r="E9" s="173">
        <f t="shared" si="3"/>
        <v>300.98304000000002</v>
      </c>
      <c r="F9" s="173">
        <f t="shared" si="4"/>
        <v>289.84703999999999</v>
      </c>
      <c r="G9" s="174">
        <f t="shared" si="5"/>
        <v>263.86176</v>
      </c>
      <c r="H9" s="175" t="s">
        <v>78</v>
      </c>
      <c r="I9" s="187">
        <v>28</v>
      </c>
      <c r="J9" s="188" t="s">
        <v>61</v>
      </c>
      <c r="K9" s="188" t="s">
        <v>62</v>
      </c>
      <c r="L9" s="188" t="s">
        <v>42</v>
      </c>
      <c r="M9" s="188" t="s">
        <v>43</v>
      </c>
      <c r="N9" s="188" t="s">
        <v>63</v>
      </c>
      <c r="O9" s="188" t="s">
        <v>64</v>
      </c>
      <c r="P9" s="188" t="s">
        <v>46</v>
      </c>
      <c r="Q9" s="188" t="s">
        <v>47</v>
      </c>
      <c r="R9" s="188" t="s">
        <v>53</v>
      </c>
      <c r="S9" s="188" t="s">
        <v>47</v>
      </c>
      <c r="T9" s="188" t="s">
        <v>65</v>
      </c>
      <c r="U9" s="193" t="str">
        <f>IF($AJ$1=2,MID(VLOOKUP(H9,杂项!R:X,2,FALSE),FIND("@",SUBSTITUTE(VLOOKUP(H9,杂项!R:X,2,FALSE),",","@",1))+1,FIND("@",SUBSTITUTE(VLOOKUP(H9,杂项!R:X,2,FALSE),",","@",2))-FIND("@",SUBSTITUTE(VLOOKUP(H9,杂项!R:X,2,FALSE),",","@",1))-1),IF($AJ$1=3,MID(VLOOKUP(H9,杂项!R:X,2,FALSE),FIND("@",SUBSTITUTE(VLOOKUP(H9,杂项!R:X,2,FALSE),",","@",2))+1,FIND("@",SUBSTITUTE(VLOOKUP(H9,杂项!R:X,2,FALSE),",","@",3))-FIND("@",SUBSTITUTE(VLOOKUP(H9,杂项!R:X,2,FALSE),",","@",2))-1),IF($AJ$1=4,MID(VLOOKUP(H9,杂项!R:X,2,FALSE),FIND("@",SUBSTITUTE(VLOOKUP(H9,杂项!R:X,2,FALSE),",","@",3))+1,FIND("@",SUBSTITUTE(VLOOKUP(H9,杂项!R:X,2,FALSE),",","@",4))-FIND("@",SUBSTITUTE(VLOOKUP(H9,杂项!R:X,2,FALSE),",","@",3))-1),IF($AJ$1=5,MID(VLOOKUP(H9,杂项!R:X,2,FALSE),FIND("@",SUBSTITUTE(VLOOKUP(H9,杂项!R:X,2,FALSE),",","@",4))+1,FIND("@",SUBSTITUTE(VLOOKUP(H9,杂项!R:X,2,FALSE),",","@",5))-FIND("@",SUBSTITUTE(VLOOKUP(H9,杂项!R:X,2,FALSE),",","@",4))-1),IF($AJ$1=6,MID(VLOOKUP(H9,杂项!R:X,2,FALSE),FIND("@",SUBSTITUTE(VLOOKUP(H9,杂项!R:X,2,FALSE),",","@",5))+1,LEN(VLOOKUP(H9,杂项!R:X,2,FALSE))-FIND("@",SUBSTITUTE(VLOOKUP(H9,杂项!R:X,2,FALSE),",","@",5))-1))))))</f>
        <v>7796</v>
      </c>
      <c r="V9" s="193" t="str">
        <f>IF($AJ$1=2,MID(VLOOKUP(H9,杂项!R:X,3,FALSE),FIND("@",SUBSTITUTE(VLOOKUP(H9,杂项!R:X,3,FALSE),",","@",1))+1,FIND("@",SUBSTITUTE(VLOOKUP(H9,杂项!R:X,3,FALSE),",","@",2))-FIND("@",SUBSTITUTE(VLOOKUP(H9,杂项!R:X,3,FALSE),",","@",1))-1),IF($AJ$1=3,MID(VLOOKUP(H9,杂项!R:X,3,FALSE),FIND("@",SUBSTITUTE(VLOOKUP(H9,杂项!R:X,3,FALSE),",","@",2))+1,FIND("@",SUBSTITUTE(VLOOKUP(H9,杂项!R:X,3,FALSE),",","@",3))-FIND("@",SUBSTITUTE(VLOOKUP(H9,杂项!R:X,3,FALSE),",","@",2))-1),IF($AJ$1=4,MID(VLOOKUP(H9,杂项!R:X,3,FALSE),FIND("@",SUBSTITUTE(VLOOKUP(H9,杂项!R:X,3,FALSE),",","@",3))+1,FIND("@",SUBSTITUTE(VLOOKUP(H9,杂项!R:X,3,FALSE),",","@",4))-FIND("@",SUBSTITUTE(VLOOKUP(H9,杂项!R:X,3,FALSE),",","@",3))-1),IF($AJ$1=5,MID(VLOOKUP(H9,杂项!R:X,3,FALSE),FIND("@",SUBSTITUTE(VLOOKUP(H9,杂项!R:X,3,FALSE),",","@",4))+1,FIND("@",SUBSTITUTE(VLOOKUP(H9,杂项!R:X,3,FALSE),",","@",5))-FIND("@",SUBSTITUTE(VLOOKUP(H9,杂项!R:X,3,FALSE),",","@",4))-1),IF($AJ$1=6,MID(VLOOKUP(H9,杂项!R:X,3,FALSE),FIND("@",SUBSTITUTE(VLOOKUP(H9,杂项!R:X,3,FALSE),",","@",5))+1,LEN(VLOOKUP(H9,杂项!R:X,3,FALSE))-FIND("@",SUBSTITUTE(VLOOKUP(H9,杂项!R:X,3,FALSE),",","@",5))-1))))))</f>
        <v>8060</v>
      </c>
      <c r="W9" s="193" t="str">
        <f>IF($AJ$1=2,MID(VLOOKUP(H9,杂项!R:X,4,FALSE),FIND("@",SUBSTITUTE(VLOOKUP(H9,杂项!R:X,4,FALSE),",","@",1))+1,FIND("@",SUBSTITUTE(VLOOKUP(H9,杂项!R:X,4,FALSE),",","@",2))-FIND("@",SUBSTITUTE(VLOOKUP(H9,杂项!R:X,4,FALSE),",","@",1))-1),IF($AJ$1=3,MID(VLOOKUP(H9,杂项!R:X,4,FALSE),FIND("@",SUBSTITUTE(VLOOKUP(H9,杂项!R:X,4,FALSE),",","@",2))+1,FIND("@",SUBSTITUTE(VLOOKUP(H9,杂项!R:X,4,FALSE),",","@",3))-FIND("@",SUBSTITUTE(VLOOKUP(H9,杂项!R:X,4,FALSE),",","@",2))-1),IF($AJ$1=4,MID(VLOOKUP(H9,杂项!R:X,4,FALSE),FIND("@",SUBSTITUTE(VLOOKUP(H9,杂项!R:X,4,FALSE),",","@",3))+1,FIND("@",SUBSTITUTE(VLOOKUP(H9,杂项!R:X,4,FALSE),",","@",4))-FIND("@",SUBSTITUTE(VLOOKUP(H9,杂项!R:X,4,FALSE),",","@",3))-1),IF($AJ$1=5,MID(VLOOKUP(H9,杂项!R:X,4,FALSE),FIND("@",SUBSTITUTE(VLOOKUP(H9,杂项!R:X,4,FALSE),",","@",4))+1,FIND("@",SUBSTITUTE(VLOOKUP(H9,杂项!R:X,4,FALSE),",","@",5))-FIND("@",SUBSTITUTE(VLOOKUP(H9,杂项!R:X,4,FALSE),",","@",4))-1),IF($AJ$1=6,MID(VLOOKUP(H9,杂项!R:X,4,FALSE),FIND("@",SUBSTITUTE(VLOOKUP(H9,杂项!R:X,4,FALSE),",","@",5))+1,LEN(VLOOKUP(H9,杂项!R:X,4,FALSE))-FIND("@",SUBSTITUTE(VLOOKUP(H9,杂项!R:X,4,FALSE),",","@",5))-1))))))</f>
        <v>7137</v>
      </c>
      <c r="X9" s="193" t="str">
        <f>IF($AJ$1=2,MID(VLOOKUP(H9,杂项!R:X,5,FALSE),FIND("@",SUBSTITUTE(VLOOKUP(H9,杂项!R:X,5,FALSE),",","@",1))+1,FIND("@",SUBSTITUTE(VLOOKUP(H9,杂项!R:X,5,FALSE),",","@",2))-FIND("@",SUBSTITUTE(VLOOKUP(H9,杂项!R:X,5,FALSE),",","@",1))-1),IF($AJ$1=3,MID(VLOOKUP(H9,杂项!R:X,5,FALSE),FIND("@",SUBSTITUTE(VLOOKUP(H9,杂项!R:X,5,FALSE),",","@",2))+1,FIND("@",SUBSTITUTE(VLOOKUP(H9,杂项!R:X,5,FALSE),",","@",3))-FIND("@",SUBSTITUTE(VLOOKUP(H9,杂项!R:X,5,FALSE),",","@",2))-1),IF($AJ$1=4,MID(VLOOKUP(H9,杂项!R:X,5,FALSE),FIND("@",SUBSTITUTE(VLOOKUP(H9,杂项!R:X,5,FALSE),",","@",3))+1,FIND("@",SUBSTITUTE(VLOOKUP(H9,杂项!R:X,5,FALSE),",","@",4))-FIND("@",SUBSTITUTE(VLOOKUP(H9,杂项!R:X,5,FALSE),",","@",3))-1),IF($AJ$1=5,MID(VLOOKUP(H9,杂项!R:X,5,FALSE),FIND("@",SUBSTITUTE(VLOOKUP(H9,杂项!R:X,5,FALSE),",","@",4))+1,FIND("@",SUBSTITUTE(VLOOKUP(H9,杂项!R:X,5,FALSE),",","@",5))-FIND("@",SUBSTITUTE(VLOOKUP(H9,杂项!R:X,5,FALSE),",","@",4))-1),IF($AJ$1=6,MID(VLOOKUP(H9,杂项!R:X,5,FALSE),FIND("@",SUBSTITUTE(VLOOKUP(H9,杂项!R:X,5,FALSE),",","@",5))+1,LEN(VLOOKUP(H9,杂项!R:X,5,FALSE))-FIND("@",SUBSTITUTE(VLOOKUP(H9,杂项!R:X,5,FALSE),",","@",5))-1))))))</f>
        <v>7400</v>
      </c>
      <c r="Y9" s="193" t="str">
        <f>IF($AJ$1=2,MID(VLOOKUP(H9,杂项!R:X,6,FALSE),FIND("@",SUBSTITUTE(VLOOKUP(H9,杂项!R:X,6,FALSE),",","@",1))+1,FIND("@",SUBSTITUTE(VLOOKUP(H9,杂项!R:X,6,FALSE),",","@",2))-FIND("@",SUBSTITUTE(VLOOKUP(H9,杂项!R:X,6,FALSE),",","@",1))-1),IF($AJ$1=3,MID(VLOOKUP(H9,杂项!R:X,6,FALSE),FIND("@",SUBSTITUTE(VLOOKUP(H9,杂项!R:X,6,FALSE),",","@",2))+1,FIND("@",SUBSTITUTE(VLOOKUP(H9,杂项!R:X,6,FALSE),",","@",3))-FIND("@",SUBSTITUTE(VLOOKUP(H9,杂项!R:X,6,FALSE),",","@",2))-1),IF($AJ$1=4,MID(VLOOKUP(H9,杂项!R:X,6,FALSE),FIND("@",SUBSTITUTE(VLOOKUP(H9,杂项!R:X,6,FALSE),",","@",3))+1,FIND("@",SUBSTITUTE(VLOOKUP(H9,杂项!R:X,6,FALSE),",","@",4))-FIND("@",SUBSTITUTE(VLOOKUP(H9,杂项!R:X,6,FALSE),",","@",3))-1),IF($AJ$1=5,MID(VLOOKUP(H9,杂项!R:X,6,FALSE),FIND("@",SUBSTITUTE(VLOOKUP(H9,杂项!R:X,6,FALSE),",","@",4))+1,FIND("@",SUBSTITUTE(VLOOKUP(H9,杂项!R:X,6,FALSE),",","@",5))-FIND("@",SUBSTITUTE(VLOOKUP(H9,杂项!R:X,6,FALSE),",","@",4))-1),IF($AJ$1=6,MID(VLOOKUP(H9,杂项!R:X,6,FALSE),FIND("@",SUBSTITUTE(VLOOKUP(H9,杂项!R:X,6,FALSE),",","@",5))+1,LEN(VLOOKUP(H9,杂项!R:X,6,FALSE))-FIND("@",SUBSTITUTE(VLOOKUP(H9,杂项!R:X,6,FALSE),",","@",5))-1))))))</f>
        <v>7400</v>
      </c>
      <c r="Z9" s="193" t="str">
        <f>IF($AJ$1=2,MID(VLOOKUP(H9,杂项!R:X,7,FALSE),FIND("@",SUBSTITUTE(VLOOKUP(H9,杂项!R:X,7,FALSE),",","@",1))+1,FIND("@",SUBSTITUTE(VLOOKUP(H9,杂项!R:X,7,FALSE),",","@",2))-FIND("@",SUBSTITUTE(VLOOKUP(H9,杂项!R:X,7,FALSE),",","@",1))-1),IF($AJ$1=3,MID(VLOOKUP(H9,杂项!R:X,7,FALSE),FIND("@",SUBSTITUTE(VLOOKUP(H9,杂项!R:X,7,FALSE),",","@",2))+1,FIND("@",SUBSTITUTE(VLOOKUP(H9,杂项!R:X,7,FALSE),",","@",3))-FIND("@",SUBSTITUTE(VLOOKUP(H9,杂项!R:X,7,FALSE),",","@",2))-1),IF($AJ$1=4,MID(VLOOKUP(H9,杂项!R:X,7,FALSE),FIND("@",SUBSTITUTE(VLOOKUP(H9,杂项!R:X,7,FALSE),",","@",3))+1,FIND("@",SUBSTITUTE(VLOOKUP(H9,杂项!R:X,7,FALSE),",","@",4))-FIND("@",SUBSTITUTE(VLOOKUP(H9,杂项!R:X,7,FALSE),",","@",3))-1),IF($AJ$1=5,MID(VLOOKUP(H9,杂项!R:X,7,FALSE),FIND("@",SUBSTITUTE(VLOOKUP(H9,杂项!R:X,7,FALSE),",","@",4))+1,FIND("@",SUBSTITUTE(VLOOKUP(H9,杂项!R:X,7,FALSE),",","@",5))-FIND("@",SUBSTITUTE(VLOOKUP(H9,杂项!R:X,7,FALSE),",","@",4))-1),IF($AJ$1=6,MID(VLOOKUP(H9,杂项!R:X,7,FALSE),FIND("@",SUBSTITUTE(VLOOKUP(H9,杂项!R:X,7,FALSE),",","@",5))+1,LEN(VLOOKUP(H9,杂项!R:X,7,FALSE))-FIND("@",SUBSTITUTE(VLOOKUP(H9,杂项!R:X,7,FALSE),",","@",5))-1))))))</f>
        <v>8455</v>
      </c>
      <c r="AA9" s="196">
        <v>264</v>
      </c>
      <c r="AB9" s="196">
        <v>73</v>
      </c>
      <c r="AC9" s="196"/>
      <c r="AD9" s="196">
        <v>10</v>
      </c>
      <c r="AE9" s="196"/>
      <c r="AF9" s="196">
        <v>30</v>
      </c>
      <c r="AG9" s="203">
        <v>650</v>
      </c>
      <c r="AH9" s="203">
        <v>50</v>
      </c>
      <c r="AI9" s="203">
        <v>60</v>
      </c>
      <c r="AJ9" s="204"/>
      <c r="AK9" s="202">
        <f>(VLOOKUP($H9,杂项!$Z:$AD,2,FALSE))/100</f>
        <v>0.2</v>
      </c>
      <c r="AL9" s="202">
        <f>(VLOOKUP($H9,杂项!$Z:$AD,4,FALSE))/100</f>
        <v>0.35</v>
      </c>
      <c r="AM9" s="202">
        <f>(VLOOKUP($H9,杂项!$Z:$AD,3,FALSE))/100</f>
        <v>0.2</v>
      </c>
      <c r="AN9" s="202">
        <f>(VLOOKUP($H9,杂项!$Z:$AD,5,FALSE))/100</f>
        <v>0.25</v>
      </c>
      <c r="AO9" s="204">
        <v>2</v>
      </c>
      <c r="AP9" s="179" t="s">
        <v>79</v>
      </c>
    </row>
    <row r="10" spans="1:42" s="162" customFormat="1" x14ac:dyDescent="0.2">
      <c r="A10" s="179" t="s">
        <v>80</v>
      </c>
      <c r="B10" s="173">
        <f t="shared" si="0"/>
        <v>4252.8756480000002</v>
      </c>
      <c r="C10" s="173">
        <f t="shared" si="1"/>
        <v>587.76295679999998</v>
      </c>
      <c r="D10" s="173">
        <f t="shared" si="2"/>
        <v>228.977856</v>
      </c>
      <c r="E10" s="173">
        <f t="shared" si="3"/>
        <v>309.14104320000001</v>
      </c>
      <c r="F10" s="173">
        <f t="shared" si="4"/>
        <v>258.09016320000001</v>
      </c>
      <c r="G10" s="174">
        <f t="shared" si="5"/>
        <v>119.06048000000001</v>
      </c>
      <c r="H10" s="175" t="s">
        <v>39</v>
      </c>
      <c r="I10" s="187">
        <v>28</v>
      </c>
      <c r="J10" s="188" t="s">
        <v>52</v>
      </c>
      <c r="K10" s="188" t="s">
        <v>62</v>
      </c>
      <c r="L10" s="188" t="s">
        <v>41</v>
      </c>
      <c r="M10" s="188" t="s">
        <v>81</v>
      </c>
      <c r="N10" s="188" t="s">
        <v>44</v>
      </c>
      <c r="O10" s="188" t="s">
        <v>45</v>
      </c>
      <c r="P10" s="188" t="s">
        <v>46</v>
      </c>
      <c r="Q10" s="188" t="s">
        <v>47</v>
      </c>
      <c r="R10" s="188" t="s">
        <v>53</v>
      </c>
      <c r="S10" s="188" t="s">
        <v>47</v>
      </c>
      <c r="T10" s="188" t="s">
        <v>48</v>
      </c>
      <c r="U10" s="192" t="str">
        <f>IF($AJ$1=2,MID(VLOOKUP(H10,杂项!R:X,2,FALSE),FIND("@",SUBSTITUTE(VLOOKUP(H10,杂项!R:X,2,FALSE),",","@",1))+1,FIND("@",SUBSTITUTE(VLOOKUP(H10,杂项!R:X,2,FALSE),",","@",2))-FIND("@",SUBSTITUTE(VLOOKUP(H10,杂项!R:X,2,FALSE),",","@",1))-1),IF($AJ$1=3,MID(VLOOKUP(H10,杂项!R:X,2,FALSE),FIND("@",SUBSTITUTE(VLOOKUP(H10,杂项!R:X,2,FALSE),",","@",2))+1,FIND("@",SUBSTITUTE(VLOOKUP(H10,杂项!R:X,2,FALSE),",","@",3))-FIND("@",SUBSTITUTE(VLOOKUP(H10,杂项!R:X,2,FALSE),",","@",2))-1),IF($AJ$1=4,MID(VLOOKUP(H10,杂项!R:X,2,FALSE),FIND("@",SUBSTITUTE(VLOOKUP(H10,杂项!R:X,2,FALSE),",","@",3))+1,FIND("@",SUBSTITUTE(VLOOKUP(H10,杂项!R:X,2,FALSE),",","@",4))-FIND("@",SUBSTITUTE(VLOOKUP(H10,杂项!R:X,2,FALSE),",","@",3))-1),IF($AJ$1=5,MID(VLOOKUP(H10,杂项!R:X,2,FALSE),FIND("@",SUBSTITUTE(VLOOKUP(H10,杂项!R:X,2,FALSE),",","@",4))+1,FIND("@",SUBSTITUTE(VLOOKUP(H10,杂项!R:X,2,FALSE),",","@",5))-FIND("@",SUBSTITUTE(VLOOKUP(H10,杂项!R:X,2,FALSE),",","@",4))-1),IF($AJ$1=6,MID(VLOOKUP(H10,杂项!R:X,2,FALSE),FIND("@",SUBSTITUTE(VLOOKUP(H10,杂项!R:X,2,FALSE),",","@",5))+1,LEN(VLOOKUP(H10,杂项!R:X,2,FALSE))-FIND("@",SUBSTITUTE(VLOOKUP(H10,杂项!R:X,2,FALSE),",","@",5))-1))))))</f>
        <v>7927</v>
      </c>
      <c r="V10" s="192" t="str">
        <f>IF($AJ$1=2,MID(VLOOKUP(H10,杂项!R:X,3,FALSE),FIND("@",SUBSTITUTE(VLOOKUP(H10,杂项!R:X,3,FALSE),",","@",1))+1,FIND("@",SUBSTITUTE(VLOOKUP(H10,杂项!R:X,3,FALSE),",","@",2))-FIND("@",SUBSTITUTE(VLOOKUP(H10,杂项!R:X,3,FALSE),",","@",1))-1),IF($AJ$1=3,MID(VLOOKUP(H10,杂项!R:X,3,FALSE),FIND("@",SUBSTITUTE(VLOOKUP(H10,杂项!R:X,3,FALSE),",","@",2))+1,FIND("@",SUBSTITUTE(VLOOKUP(H10,杂项!R:X,3,FALSE),",","@",3))-FIND("@",SUBSTITUTE(VLOOKUP(H10,杂项!R:X,3,FALSE),",","@",2))-1),IF($AJ$1=4,MID(VLOOKUP(H10,杂项!R:X,3,FALSE),FIND("@",SUBSTITUTE(VLOOKUP(H10,杂项!R:X,3,FALSE),",","@",3))+1,FIND("@",SUBSTITUTE(VLOOKUP(H10,杂项!R:X,3,FALSE),",","@",4))-FIND("@",SUBSTITUTE(VLOOKUP(H10,杂项!R:X,3,FALSE),",","@",3))-1),IF($AJ$1=5,MID(VLOOKUP(H10,杂项!R:X,3,FALSE),FIND("@",SUBSTITUTE(VLOOKUP(H10,杂项!R:X,3,FALSE),",","@",4))+1,FIND("@",SUBSTITUTE(VLOOKUP(H10,杂项!R:X,3,FALSE),",","@",5))-FIND("@",SUBSTITUTE(VLOOKUP(H10,杂项!R:X,3,FALSE),",","@",4))-1),IF($AJ$1=6,MID(VLOOKUP(H10,杂项!R:X,3,FALSE),FIND("@",SUBSTITUTE(VLOOKUP(H10,杂项!R:X,3,FALSE),",","@",5))+1,LEN(VLOOKUP(H10,杂项!R:X,3,FALSE))-FIND("@",SUBSTITUTE(VLOOKUP(H10,杂项!R:X,3,FALSE),",","@",5))-1))))))</f>
        <v>9114</v>
      </c>
      <c r="W10" s="192" t="str">
        <f>IF($AJ$1=2,MID(VLOOKUP(H10,杂项!R:X,4,FALSE),FIND("@",SUBSTITUTE(VLOOKUP(H10,杂项!R:X,4,FALSE),",","@",1))+1,FIND("@",SUBSTITUTE(VLOOKUP(H10,杂项!R:X,4,FALSE),",","@",2))-FIND("@",SUBSTITUTE(VLOOKUP(H10,杂项!R:X,4,FALSE),",","@",1))-1),IF($AJ$1=3,MID(VLOOKUP(H10,杂项!R:X,4,FALSE),FIND("@",SUBSTITUTE(VLOOKUP(H10,杂项!R:X,4,FALSE),",","@",2))+1,FIND("@",SUBSTITUTE(VLOOKUP(H10,杂项!R:X,4,FALSE),",","@",3))-FIND("@",SUBSTITUTE(VLOOKUP(H10,杂项!R:X,4,FALSE),",","@",2))-1),IF($AJ$1=4,MID(VLOOKUP(H10,杂项!R:X,4,FALSE),FIND("@",SUBSTITUTE(VLOOKUP(H10,杂项!R:X,4,FALSE),",","@",3))+1,FIND("@",SUBSTITUTE(VLOOKUP(H10,杂项!R:X,4,FALSE),",","@",4))-FIND("@",SUBSTITUTE(VLOOKUP(H10,杂项!R:X,4,FALSE),",","@",3))-1),IF($AJ$1=5,MID(VLOOKUP(H10,杂项!R:X,4,FALSE),FIND("@",SUBSTITUTE(VLOOKUP(H10,杂项!R:X,4,FALSE),",","@",4))+1,FIND("@",SUBSTITUTE(VLOOKUP(H10,杂项!R:X,4,FALSE),",","@",5))-FIND("@",SUBSTITUTE(VLOOKUP(H10,杂项!R:X,4,FALSE),",","@",4))-1),IF($AJ$1=6,MID(VLOOKUP(H10,杂项!R:X,4,FALSE),FIND("@",SUBSTITUTE(VLOOKUP(H10,杂项!R:X,4,FALSE),",","@",5))+1,LEN(VLOOKUP(H10,杂项!R:X,4,FALSE))-FIND("@",SUBSTITUTE(VLOOKUP(H10,杂项!R:X,4,FALSE),",","@",5))-1))))))</f>
        <v>4895</v>
      </c>
      <c r="X10" s="192" t="str">
        <f>IF($AJ$1=2,MID(VLOOKUP(H10,杂项!R:X,5,FALSE),FIND("@",SUBSTITUTE(VLOOKUP(H10,杂项!R:X,5,FALSE),",","@",1))+1,FIND("@",SUBSTITUTE(VLOOKUP(H10,杂项!R:X,5,FALSE),",","@",2))-FIND("@",SUBSTITUTE(VLOOKUP(H10,杂项!R:X,5,FALSE),",","@",1))-1),IF($AJ$1=3,MID(VLOOKUP(H10,杂项!R:X,5,FALSE),FIND("@",SUBSTITUTE(VLOOKUP(H10,杂项!R:X,5,FALSE),",","@",2))+1,FIND("@",SUBSTITUTE(VLOOKUP(H10,杂项!R:X,5,FALSE),",","@",3))-FIND("@",SUBSTITUTE(VLOOKUP(H10,杂项!R:X,5,FALSE),",","@",2))-1),IF($AJ$1=4,MID(VLOOKUP(H10,杂项!R:X,5,FALSE),FIND("@",SUBSTITUTE(VLOOKUP(H10,杂项!R:X,5,FALSE),",","@",3))+1,FIND("@",SUBSTITUTE(VLOOKUP(H10,杂项!R:X,5,FALSE),",","@",4))-FIND("@",SUBSTITUTE(VLOOKUP(H10,杂项!R:X,5,FALSE),",","@",3))-1),IF($AJ$1=5,MID(VLOOKUP(H10,杂项!R:X,5,FALSE),FIND("@",SUBSTITUTE(VLOOKUP(H10,杂项!R:X,5,FALSE),",","@",4))+1,FIND("@",SUBSTITUTE(VLOOKUP(H10,杂项!R:X,5,FALSE),",","@",5))-FIND("@",SUBSTITUTE(VLOOKUP(H10,杂项!R:X,5,FALSE),",","@",4))-1),IF($AJ$1=6,MID(VLOOKUP(H10,杂项!R:X,5,FALSE),FIND("@",SUBSTITUTE(VLOOKUP(H10,杂项!R:X,5,FALSE),",","@",5))+1,LEN(VLOOKUP(H10,杂项!R:X,5,FALSE))-FIND("@",SUBSTITUTE(VLOOKUP(H10,杂项!R:X,5,FALSE),",","@",5))-1))))))</f>
        <v>7267</v>
      </c>
      <c r="Y10" s="192" t="str">
        <f>IF($AJ$1=2,MID(VLOOKUP(H10,杂项!R:X,6,FALSE),FIND("@",SUBSTITUTE(VLOOKUP(H10,杂项!R:X,6,FALSE),",","@",1))+1,FIND("@",SUBSTITUTE(VLOOKUP(H10,杂项!R:X,6,FALSE),",","@",2))-FIND("@",SUBSTITUTE(VLOOKUP(H10,杂项!R:X,6,FALSE),",","@",1))-1),IF($AJ$1=3,MID(VLOOKUP(H10,杂项!R:X,6,FALSE),FIND("@",SUBSTITUTE(VLOOKUP(H10,杂项!R:X,6,FALSE),",","@",2))+1,FIND("@",SUBSTITUTE(VLOOKUP(H10,杂项!R:X,6,FALSE),",","@",3))-FIND("@",SUBSTITUTE(VLOOKUP(H10,杂项!R:X,6,FALSE),",","@",2))-1),IF($AJ$1=4,MID(VLOOKUP(H10,杂项!R:X,6,FALSE),FIND("@",SUBSTITUTE(VLOOKUP(H10,杂项!R:X,6,FALSE),",","@",3))+1,FIND("@",SUBSTITUTE(VLOOKUP(H10,杂项!R:X,6,FALSE),",","@",4))-FIND("@",SUBSTITUTE(VLOOKUP(H10,杂项!R:X,6,FALSE),",","@",3))-1),IF($AJ$1=5,MID(VLOOKUP(H10,杂项!R:X,6,FALSE),FIND("@",SUBSTITUTE(VLOOKUP(H10,杂项!R:X,6,FALSE),",","@",4))+1,FIND("@",SUBSTITUTE(VLOOKUP(H10,杂项!R:X,6,FALSE),",","@",5))-FIND("@",SUBSTITUTE(VLOOKUP(H10,杂项!R:X,6,FALSE),",","@",4))-1),IF($AJ$1=6,MID(VLOOKUP(H10,杂项!R:X,6,FALSE),FIND("@",SUBSTITUTE(VLOOKUP(H10,杂项!R:X,6,FALSE),",","@",5))+1,LEN(VLOOKUP(H10,杂项!R:X,6,FALSE))-FIND("@",SUBSTITUTE(VLOOKUP(H10,杂项!R:X,6,FALSE),",","@",5))-1))))))</f>
        <v>7267</v>
      </c>
      <c r="Z10" s="192" t="str">
        <f>IF($AJ$1=2,MID(VLOOKUP(H10,杂项!R:X,7,FALSE),FIND("@",SUBSTITUTE(VLOOKUP(H10,杂项!R:X,7,FALSE),",","@",1))+1,FIND("@",SUBSTITUTE(VLOOKUP(H10,杂项!R:X,7,FALSE),",","@",2))-FIND("@",SUBSTITUTE(VLOOKUP(H10,杂项!R:X,7,FALSE),",","@",1))-1),IF($AJ$1=3,MID(VLOOKUP(H10,杂项!R:X,7,FALSE),FIND("@",SUBSTITUTE(VLOOKUP(H10,杂项!R:X,7,FALSE),",","@",2))+1,FIND("@",SUBSTITUTE(VLOOKUP(H10,杂项!R:X,7,FALSE),",","@",3))-FIND("@",SUBSTITUTE(VLOOKUP(H10,杂项!R:X,7,FALSE),",","@",2))-1),IF($AJ$1=4,MID(VLOOKUP(H10,杂项!R:X,7,FALSE),FIND("@",SUBSTITUTE(VLOOKUP(H10,杂项!R:X,7,FALSE),",","@",3))+1,FIND("@",SUBSTITUTE(VLOOKUP(H10,杂项!R:X,7,FALSE),",","@",4))-FIND("@",SUBSTITUTE(VLOOKUP(H10,杂项!R:X,7,FALSE),",","@",3))-1),IF($AJ$1=5,MID(VLOOKUP(H10,杂项!R:X,7,FALSE),FIND("@",SUBSTITUTE(VLOOKUP(H10,杂项!R:X,7,FALSE),",","@",4))+1,FIND("@",SUBSTITUTE(VLOOKUP(H10,杂项!R:X,7,FALSE),",","@",5))-FIND("@",SUBSTITUTE(VLOOKUP(H10,杂项!R:X,7,FALSE),",","@",4))-1),IF($AJ$1=6,MID(VLOOKUP(H10,杂项!R:X,7,FALSE),FIND("@",SUBSTITUTE(VLOOKUP(H10,杂项!R:X,7,FALSE),",","@",5))+1,LEN(VLOOKUP(H10,杂项!R:X,7,FALSE))-FIND("@",SUBSTITUTE(VLOOKUP(H10,杂项!R:X,7,FALSE),",","@",5))-1))))))</f>
        <v>6610</v>
      </c>
      <c r="AA10" s="194">
        <v>372</v>
      </c>
      <c r="AB10" s="194">
        <v>73</v>
      </c>
      <c r="AC10" s="195"/>
      <c r="AD10" s="194">
        <v>20</v>
      </c>
      <c r="AE10" s="195"/>
      <c r="AF10" s="195"/>
      <c r="AG10" s="192">
        <v>650</v>
      </c>
      <c r="AH10" s="192">
        <v>50</v>
      </c>
      <c r="AI10" s="192">
        <v>30</v>
      </c>
      <c r="AJ10" s="195"/>
      <c r="AK10" s="202">
        <f>(VLOOKUP($H10,杂项!$Z:$AD,2,FALSE))/100</f>
        <v>0.4</v>
      </c>
      <c r="AL10" s="202">
        <f>(VLOOKUP($H10,杂项!$Z:$AD,4,FALSE))/100</f>
        <v>0.4</v>
      </c>
      <c r="AM10" s="202">
        <f>(VLOOKUP($H10,杂项!$Z:$AD,3,FALSE))/100</f>
        <v>0.1</v>
      </c>
      <c r="AN10" s="202">
        <f>(VLOOKUP($H10,杂项!$Z:$AD,5,FALSE))/100</f>
        <v>0.1</v>
      </c>
      <c r="AO10" s="206">
        <v>7</v>
      </c>
      <c r="AP10" s="179" t="s">
        <v>82</v>
      </c>
    </row>
    <row r="11" spans="1:42" s="162" customFormat="1" x14ac:dyDescent="0.2">
      <c r="A11" s="176" t="s">
        <v>83</v>
      </c>
      <c r="B11" s="173">
        <f t="shared" si="0"/>
        <v>3377.7914880000003</v>
      </c>
      <c r="C11" s="173">
        <f t="shared" si="1"/>
        <v>584.93239040000003</v>
      </c>
      <c r="D11" s="173">
        <f t="shared" si="2"/>
        <v>240.53145599999999</v>
      </c>
      <c r="E11" s="173">
        <f t="shared" si="3"/>
        <v>266.37291519999997</v>
      </c>
      <c r="F11" s="173">
        <f t="shared" si="4"/>
        <v>256.85044479999999</v>
      </c>
      <c r="G11" s="174">
        <f t="shared" si="5"/>
        <v>182.27008000000001</v>
      </c>
      <c r="H11" s="174" t="s">
        <v>84</v>
      </c>
      <c r="I11" s="187">
        <v>28</v>
      </c>
      <c r="J11" s="189" t="s">
        <v>85</v>
      </c>
      <c r="K11" s="189" t="s">
        <v>86</v>
      </c>
      <c r="L11" s="189" t="s">
        <v>41</v>
      </c>
      <c r="M11" s="189" t="s">
        <v>81</v>
      </c>
      <c r="N11" s="189" t="s">
        <v>63</v>
      </c>
      <c r="O11" s="189" t="s">
        <v>64</v>
      </c>
      <c r="P11" s="189" t="s">
        <v>53</v>
      </c>
      <c r="Q11" s="189" t="s">
        <v>47</v>
      </c>
      <c r="R11" s="189" t="s">
        <v>87</v>
      </c>
      <c r="S11" s="189" t="s">
        <v>55</v>
      </c>
      <c r="T11" s="189" t="s">
        <v>88</v>
      </c>
      <c r="U11" s="193" t="str">
        <f>IF($AJ$1=2,MID(VLOOKUP(H11,杂项!R:X,2,FALSE),FIND("@",SUBSTITUTE(VLOOKUP(H11,杂项!R:X,2,FALSE),",","@",1))+1,FIND("@",SUBSTITUTE(VLOOKUP(H11,杂项!R:X,2,FALSE),",","@",2))-FIND("@",SUBSTITUTE(VLOOKUP(H11,杂项!R:X,2,FALSE),",","@",1))-1),IF($AJ$1=3,MID(VLOOKUP(H11,杂项!R:X,2,FALSE),FIND("@",SUBSTITUTE(VLOOKUP(H11,杂项!R:X,2,FALSE),",","@",2))+1,FIND("@",SUBSTITUTE(VLOOKUP(H11,杂项!R:X,2,FALSE),",","@",3))-FIND("@",SUBSTITUTE(VLOOKUP(H11,杂项!R:X,2,FALSE),",","@",2))-1),IF($AJ$1=4,MID(VLOOKUP(H11,杂项!R:X,2,FALSE),FIND("@",SUBSTITUTE(VLOOKUP(H11,杂项!R:X,2,FALSE),",","@",3))+1,FIND("@",SUBSTITUTE(VLOOKUP(H11,杂项!R:X,2,FALSE),",","@",4))-FIND("@",SUBSTITUTE(VLOOKUP(H11,杂项!R:X,2,FALSE),",","@",3))-1),IF($AJ$1=5,MID(VLOOKUP(H11,杂项!R:X,2,FALSE),FIND("@",SUBSTITUTE(VLOOKUP(H11,杂项!R:X,2,FALSE),",","@",4))+1,FIND("@",SUBSTITUTE(VLOOKUP(H11,杂项!R:X,2,FALSE),",","@",5))-FIND("@",SUBSTITUTE(VLOOKUP(H11,杂项!R:X,2,FALSE),",","@",4))-1),IF($AJ$1=6,MID(VLOOKUP(H11,杂项!R:X,2,FALSE),FIND("@",SUBSTITUTE(VLOOKUP(H11,杂项!R:X,2,FALSE),",","@",5))+1,LEN(VLOOKUP(H11,杂项!R:X,2,FALSE))-FIND("@",SUBSTITUTE(VLOOKUP(H11,杂项!R:X,2,FALSE),",","@",5))-1))))))</f>
        <v>7137</v>
      </c>
      <c r="V11" s="193" t="str">
        <f>IF($AJ$1=2,MID(VLOOKUP(H11,杂项!R:X,3,FALSE),FIND("@",SUBSTITUTE(VLOOKUP(H11,杂项!R:X,3,FALSE),",","@",1))+1,FIND("@",SUBSTITUTE(VLOOKUP(H11,杂项!R:X,3,FALSE),",","@",2))-FIND("@",SUBSTITUTE(VLOOKUP(H11,杂项!R:X,3,FALSE),",","@",1))-1),IF($AJ$1=3,MID(VLOOKUP(H11,杂项!R:X,3,FALSE),FIND("@",SUBSTITUTE(VLOOKUP(H11,杂项!R:X,3,FALSE),",","@",2))+1,FIND("@",SUBSTITUTE(VLOOKUP(H11,杂项!R:X,3,FALSE),",","@",3))-FIND("@",SUBSTITUTE(VLOOKUP(H11,杂项!R:X,3,FALSE),",","@",2))-1),IF($AJ$1=4,MID(VLOOKUP(H11,杂项!R:X,3,FALSE),FIND("@",SUBSTITUTE(VLOOKUP(H11,杂项!R:X,3,FALSE),",","@",3))+1,FIND("@",SUBSTITUTE(VLOOKUP(H11,杂项!R:X,3,FALSE),",","@",4))-FIND("@",SUBSTITUTE(VLOOKUP(H11,杂项!R:X,3,FALSE),",","@",3))-1),IF($AJ$1=5,MID(VLOOKUP(H11,杂项!R:X,3,FALSE),FIND("@",SUBSTITUTE(VLOOKUP(H11,杂项!R:X,3,FALSE),",","@",4))+1,FIND("@",SUBSTITUTE(VLOOKUP(H11,杂项!R:X,3,FALSE),",","@",5))-FIND("@",SUBSTITUTE(VLOOKUP(H11,杂项!R:X,3,FALSE),",","@",4))-1),IF($AJ$1=6,MID(VLOOKUP(H11,杂项!R:X,3,FALSE),FIND("@",SUBSTITUTE(VLOOKUP(H11,杂项!R:X,3,FALSE),",","@",5))+1,LEN(VLOOKUP(H11,杂项!R:X,3,FALSE))-FIND("@",SUBSTITUTE(VLOOKUP(H11,杂项!R:X,3,FALSE),",","@",5))-1))))))</f>
        <v>8192</v>
      </c>
      <c r="W11" s="193" t="str">
        <f>IF($AJ$1=2,MID(VLOOKUP(H11,杂项!R:X,4,FALSE),FIND("@",SUBSTITUTE(VLOOKUP(H11,杂项!R:X,4,FALSE),",","@",1))+1,FIND("@",SUBSTITUTE(VLOOKUP(H11,杂项!R:X,4,FALSE),",","@",2))-FIND("@",SUBSTITUTE(VLOOKUP(H11,杂项!R:X,4,FALSE),",","@",1))-1),IF($AJ$1=3,MID(VLOOKUP(H11,杂项!R:X,4,FALSE),FIND("@",SUBSTITUTE(VLOOKUP(H11,杂项!R:X,4,FALSE),",","@",2))+1,FIND("@",SUBSTITUTE(VLOOKUP(H11,杂项!R:X,4,FALSE),",","@",3))-FIND("@",SUBSTITUTE(VLOOKUP(H11,杂项!R:X,4,FALSE),",","@",2))-1),IF($AJ$1=4,MID(VLOOKUP(H11,杂项!R:X,4,FALSE),FIND("@",SUBSTITUTE(VLOOKUP(H11,杂项!R:X,4,FALSE),",","@",3))+1,FIND("@",SUBSTITUTE(VLOOKUP(H11,杂项!R:X,4,FALSE),",","@",4))-FIND("@",SUBSTITUTE(VLOOKUP(H11,杂项!R:X,4,FALSE),",","@",3))-1),IF($AJ$1=5,MID(VLOOKUP(H11,杂项!R:X,4,FALSE),FIND("@",SUBSTITUTE(VLOOKUP(H11,杂项!R:X,4,FALSE),",","@",4))+1,FIND("@",SUBSTITUTE(VLOOKUP(H11,杂项!R:X,4,FALSE),",","@",5))-FIND("@",SUBSTITUTE(VLOOKUP(H11,杂项!R:X,4,FALSE),",","@",4))-1),IF($AJ$1=6,MID(VLOOKUP(H11,杂项!R:X,4,FALSE),FIND("@",SUBSTITUTE(VLOOKUP(H11,杂项!R:X,4,FALSE),",","@",5))+1,LEN(VLOOKUP(H11,杂项!R:X,4,FALSE))-FIND("@",SUBSTITUTE(VLOOKUP(H11,杂项!R:X,4,FALSE),",","@",5))-1))))))</f>
        <v>4236</v>
      </c>
      <c r="X11" s="193" t="str">
        <f>IF($AJ$1=2,MID(VLOOKUP(H11,杂项!R:X,5,FALSE),FIND("@",SUBSTITUTE(VLOOKUP(H11,杂项!R:X,5,FALSE),",","@",1))+1,FIND("@",SUBSTITUTE(VLOOKUP(H11,杂项!R:X,5,FALSE),",","@",2))-FIND("@",SUBSTITUTE(VLOOKUP(H11,杂项!R:X,5,FALSE),",","@",1))-1),IF($AJ$1=3,MID(VLOOKUP(H11,杂项!R:X,5,FALSE),FIND("@",SUBSTITUTE(VLOOKUP(H11,杂项!R:X,5,FALSE),",","@",2))+1,FIND("@",SUBSTITUTE(VLOOKUP(H11,杂项!R:X,5,FALSE),",","@",3))-FIND("@",SUBSTITUTE(VLOOKUP(H11,杂项!R:X,5,FALSE),",","@",2))-1),IF($AJ$1=4,MID(VLOOKUP(H11,杂项!R:X,5,FALSE),FIND("@",SUBSTITUTE(VLOOKUP(H11,杂项!R:X,5,FALSE),",","@",3))+1,FIND("@",SUBSTITUTE(VLOOKUP(H11,杂项!R:X,5,FALSE),",","@",4))-FIND("@",SUBSTITUTE(VLOOKUP(H11,杂项!R:X,5,FALSE),",","@",3))-1),IF($AJ$1=5,MID(VLOOKUP(H11,杂项!R:X,5,FALSE),FIND("@",SUBSTITUTE(VLOOKUP(H11,杂项!R:X,5,FALSE),",","@",4))+1,FIND("@",SUBSTITUTE(VLOOKUP(H11,杂项!R:X,5,FALSE),",","@",5))-FIND("@",SUBSTITUTE(VLOOKUP(H11,杂项!R:X,5,FALSE),",","@",4))-1),IF($AJ$1=6,MID(VLOOKUP(H11,杂项!R:X,5,FALSE),FIND("@",SUBSTITUTE(VLOOKUP(H11,杂项!R:X,5,FALSE),",","@",5))+1,LEN(VLOOKUP(H11,杂项!R:X,5,FALSE))-FIND("@",SUBSTITUTE(VLOOKUP(H11,杂项!R:X,5,FALSE),",","@",5))-1))))))</f>
        <v>7137</v>
      </c>
      <c r="Y11" s="193" t="str">
        <f>IF($AJ$1=2,MID(VLOOKUP(H11,杂项!R:X,6,FALSE),FIND("@",SUBSTITUTE(VLOOKUP(H11,杂项!R:X,6,FALSE),",","@",1))+1,FIND("@",SUBSTITUTE(VLOOKUP(H11,杂项!R:X,6,FALSE),",","@",2))-FIND("@",SUBSTITUTE(VLOOKUP(H11,杂项!R:X,6,FALSE),",","@",1))-1),IF($AJ$1=3,MID(VLOOKUP(H11,杂项!R:X,6,FALSE),FIND("@",SUBSTITUTE(VLOOKUP(H11,杂项!R:X,6,FALSE),",","@",2))+1,FIND("@",SUBSTITUTE(VLOOKUP(H11,杂项!R:X,6,FALSE),",","@",3))-FIND("@",SUBSTITUTE(VLOOKUP(H11,杂项!R:X,6,FALSE),",","@",2))-1),IF($AJ$1=4,MID(VLOOKUP(H11,杂项!R:X,6,FALSE),FIND("@",SUBSTITUTE(VLOOKUP(H11,杂项!R:X,6,FALSE),",","@",3))+1,FIND("@",SUBSTITUTE(VLOOKUP(H11,杂项!R:X,6,FALSE),",","@",4))-FIND("@",SUBSTITUTE(VLOOKUP(H11,杂项!R:X,6,FALSE),",","@",3))-1),IF($AJ$1=5,MID(VLOOKUP(H11,杂项!R:X,6,FALSE),FIND("@",SUBSTITUTE(VLOOKUP(H11,杂项!R:X,6,FALSE),",","@",4))+1,FIND("@",SUBSTITUTE(VLOOKUP(H11,杂项!R:X,6,FALSE),",","@",5))-FIND("@",SUBSTITUTE(VLOOKUP(H11,杂项!R:X,6,FALSE),",","@",4))-1),IF($AJ$1=6,MID(VLOOKUP(H11,杂项!R:X,6,FALSE),FIND("@",SUBSTITUTE(VLOOKUP(H11,杂项!R:X,6,FALSE),",","@",5))+1,LEN(VLOOKUP(H11,杂项!R:X,6,FALSE))-FIND("@",SUBSTITUTE(VLOOKUP(H11,杂项!R:X,6,FALSE),",","@",5))-1))))))</f>
        <v>7137</v>
      </c>
      <c r="Z11" s="193" t="str">
        <f>IF($AJ$1=2,MID(VLOOKUP(H11,杂项!R:X,7,FALSE),FIND("@",SUBSTITUTE(VLOOKUP(H11,杂项!R:X,7,FALSE),",","@",1))+1,FIND("@",SUBSTITUTE(VLOOKUP(H11,杂项!R:X,7,FALSE),",","@",2))-FIND("@",SUBSTITUTE(VLOOKUP(H11,杂项!R:X,7,FALSE),",","@",1))-1),IF($AJ$1=3,MID(VLOOKUP(H11,杂项!R:X,7,FALSE),FIND("@",SUBSTITUTE(VLOOKUP(H11,杂项!R:X,7,FALSE),",","@",2))+1,FIND("@",SUBSTITUTE(VLOOKUP(H11,杂项!R:X,7,FALSE),",","@",3))-FIND("@",SUBSTITUTE(VLOOKUP(H11,杂项!R:X,7,FALSE),",","@",2))-1),IF($AJ$1=4,MID(VLOOKUP(H11,杂项!R:X,7,FALSE),FIND("@",SUBSTITUTE(VLOOKUP(H11,杂项!R:X,7,FALSE),",","@",3))+1,FIND("@",SUBSTITUTE(VLOOKUP(H11,杂项!R:X,7,FALSE),",","@",4))-FIND("@",SUBSTITUTE(VLOOKUP(H11,杂项!R:X,7,FALSE),",","@",3))-1),IF($AJ$1=5,MID(VLOOKUP(H11,杂项!R:X,7,FALSE),FIND("@",SUBSTITUTE(VLOOKUP(H11,杂项!R:X,7,FALSE),",","@",4))+1,FIND("@",SUBSTITUTE(VLOOKUP(H11,杂项!R:X,7,FALSE),",","@",5))-FIND("@",SUBSTITUTE(VLOOKUP(H11,杂项!R:X,7,FALSE),",","@",4))-1),IF($AJ$1=6,MID(VLOOKUP(H11,杂项!R:X,7,FALSE),FIND("@",SUBSTITUTE(VLOOKUP(H11,杂项!R:X,7,FALSE),",","@",5))+1,LEN(VLOOKUP(H11,杂项!R:X,7,FALSE))-FIND("@",SUBSTITUTE(VLOOKUP(H11,杂项!R:X,7,FALSE),",","@",5))-1))))))</f>
        <v>8455</v>
      </c>
      <c r="AA11" s="196">
        <v>228</v>
      </c>
      <c r="AB11" s="196">
        <v>95</v>
      </c>
      <c r="AC11" s="196"/>
      <c r="AD11" s="196">
        <v>10</v>
      </c>
      <c r="AE11" s="196"/>
      <c r="AF11" s="196">
        <v>24</v>
      </c>
      <c r="AG11" s="203">
        <v>500</v>
      </c>
      <c r="AH11" s="203">
        <v>30</v>
      </c>
      <c r="AI11" s="203">
        <v>50</v>
      </c>
      <c r="AJ11" s="204"/>
      <c r="AK11" s="202">
        <f>(VLOOKUP($H11,杂项!$Z:$AD,2,FALSE))/100</f>
        <v>0.3</v>
      </c>
      <c r="AL11" s="202">
        <f>(VLOOKUP($H11,杂项!$Z:$AD,4,FALSE))/100</f>
        <v>0.4</v>
      </c>
      <c r="AM11" s="202">
        <f>(VLOOKUP($H11,杂项!$Z:$AD,3,FALSE))/100</f>
        <v>0.1</v>
      </c>
      <c r="AN11" s="202">
        <f>(VLOOKUP($H11,杂项!$Z:$AD,5,FALSE))/100</f>
        <v>0.2</v>
      </c>
      <c r="AO11" s="206">
        <v>1</v>
      </c>
      <c r="AP11" s="179" t="s">
        <v>89</v>
      </c>
    </row>
    <row r="12" spans="1:42" s="162" customFormat="1" x14ac:dyDescent="0.2">
      <c r="A12" s="179" t="s">
        <v>90</v>
      </c>
      <c r="B12" s="173">
        <f t="shared" si="0"/>
        <v>3378.5135999999998</v>
      </c>
      <c r="C12" s="173">
        <f t="shared" si="1"/>
        <v>583.54328320000002</v>
      </c>
      <c r="D12" s="173">
        <f t="shared" si="2"/>
        <v>240.53145599999999</v>
      </c>
      <c r="E12" s="173">
        <f t="shared" si="3"/>
        <v>241.11615999999998</v>
      </c>
      <c r="F12" s="173">
        <f t="shared" si="4"/>
        <v>279.84703999999999</v>
      </c>
      <c r="G12" s="174">
        <f t="shared" si="5"/>
        <v>229.51487999999998</v>
      </c>
      <c r="H12" s="175" t="s">
        <v>91</v>
      </c>
      <c r="I12" s="187">
        <v>28</v>
      </c>
      <c r="J12" s="188" t="s">
        <v>40</v>
      </c>
      <c r="K12" s="188" t="s">
        <v>92</v>
      </c>
      <c r="L12" s="188" t="s">
        <v>41</v>
      </c>
      <c r="M12" s="188" t="s">
        <v>81</v>
      </c>
      <c r="N12" s="188" t="s">
        <v>63</v>
      </c>
      <c r="O12" s="188" t="s">
        <v>64</v>
      </c>
      <c r="P12" s="188" t="s">
        <v>54</v>
      </c>
      <c r="Q12" s="188" t="s">
        <v>55</v>
      </c>
      <c r="R12" s="188" t="s">
        <v>53</v>
      </c>
      <c r="S12" s="188" t="s">
        <v>47</v>
      </c>
      <c r="T12" s="188" t="s">
        <v>93</v>
      </c>
      <c r="U12" s="192" t="str">
        <f>IF($AJ$1=2,MID(VLOOKUP(H12,杂项!R:X,2,FALSE),FIND("@",SUBSTITUTE(VLOOKUP(H12,杂项!R:X,2,FALSE),",","@",1))+1,FIND("@",SUBSTITUTE(VLOOKUP(H12,杂项!R:X,2,FALSE),",","@",2))-FIND("@",SUBSTITUTE(VLOOKUP(H12,杂项!R:X,2,FALSE),",","@",1))-1),IF($AJ$1=3,MID(VLOOKUP(H12,杂项!R:X,2,FALSE),FIND("@",SUBSTITUTE(VLOOKUP(H12,杂项!R:X,2,FALSE),",","@",2))+1,FIND("@",SUBSTITUTE(VLOOKUP(H12,杂项!R:X,2,FALSE),",","@",3))-FIND("@",SUBSTITUTE(VLOOKUP(H12,杂项!R:X,2,FALSE),",","@",2))-1),IF($AJ$1=4,MID(VLOOKUP(H12,杂项!R:X,2,FALSE),FIND("@",SUBSTITUTE(VLOOKUP(H12,杂项!R:X,2,FALSE),",","@",3))+1,FIND("@",SUBSTITUTE(VLOOKUP(H12,杂项!R:X,2,FALSE),",","@",4))-FIND("@",SUBSTITUTE(VLOOKUP(H12,杂项!R:X,2,FALSE),",","@",3))-1),IF($AJ$1=5,MID(VLOOKUP(H12,杂项!R:X,2,FALSE),FIND("@",SUBSTITUTE(VLOOKUP(H12,杂项!R:X,2,FALSE),",","@",4))+1,FIND("@",SUBSTITUTE(VLOOKUP(H12,杂项!R:X,2,FALSE),",","@",5))-FIND("@",SUBSTITUTE(VLOOKUP(H12,杂项!R:X,2,FALSE),",","@",4))-1),IF($AJ$1=6,MID(VLOOKUP(H12,杂项!R:X,2,FALSE),FIND("@",SUBSTITUTE(VLOOKUP(H12,杂项!R:X,2,FALSE),",","@",5))+1,LEN(VLOOKUP(H12,杂项!R:X,2,FALSE))-FIND("@",SUBSTITUTE(VLOOKUP(H12,杂项!R:X,2,FALSE),",","@",5))-1))))))</f>
        <v>7531</v>
      </c>
      <c r="V12" s="192" t="str">
        <f>IF($AJ$1=2,MID(VLOOKUP(H12,杂项!R:X,3,FALSE),FIND("@",SUBSTITUTE(VLOOKUP(H12,杂项!R:X,3,FALSE),",","@",1))+1,FIND("@",SUBSTITUTE(VLOOKUP(H12,杂项!R:X,3,FALSE),",","@",2))-FIND("@",SUBSTITUTE(VLOOKUP(H12,杂项!R:X,3,FALSE),",","@",1))-1),IF($AJ$1=3,MID(VLOOKUP(H12,杂项!R:X,3,FALSE),FIND("@",SUBSTITUTE(VLOOKUP(H12,杂项!R:X,3,FALSE),",","@",2))+1,FIND("@",SUBSTITUTE(VLOOKUP(H12,杂项!R:X,3,FALSE),",","@",3))-FIND("@",SUBSTITUTE(VLOOKUP(H12,杂项!R:X,3,FALSE),",","@",2))-1),IF($AJ$1=4,MID(VLOOKUP(H12,杂项!R:X,3,FALSE),FIND("@",SUBSTITUTE(VLOOKUP(H12,杂项!R:X,3,FALSE),",","@",3))+1,FIND("@",SUBSTITUTE(VLOOKUP(H12,杂项!R:X,3,FALSE),",","@",4))-FIND("@",SUBSTITUTE(VLOOKUP(H12,杂项!R:X,3,FALSE),",","@",3))-1),IF($AJ$1=5,MID(VLOOKUP(H12,杂项!R:X,3,FALSE),FIND("@",SUBSTITUTE(VLOOKUP(H12,杂项!R:X,3,FALSE),",","@",4))+1,FIND("@",SUBSTITUTE(VLOOKUP(H12,杂项!R:X,3,FALSE),",","@",5))-FIND("@",SUBSTITUTE(VLOOKUP(H12,杂项!R:X,3,FALSE),",","@",4))-1),IF($AJ$1=6,MID(VLOOKUP(H12,杂项!R:X,3,FALSE),FIND("@",SUBSTITUTE(VLOOKUP(H12,杂项!R:X,3,FALSE),",","@",5))+1,LEN(VLOOKUP(H12,杂项!R:X,3,FALSE))-FIND("@",SUBSTITUTE(VLOOKUP(H12,杂项!R:X,3,FALSE),",","@",5))-1))))))</f>
        <v>8586</v>
      </c>
      <c r="W12" s="192" t="str">
        <f>IF($AJ$1=2,MID(VLOOKUP(H12,杂项!R:X,4,FALSE),FIND("@",SUBSTITUTE(VLOOKUP(H12,杂项!R:X,4,FALSE),",","@",1))+1,FIND("@",SUBSTITUTE(VLOOKUP(H12,杂项!R:X,4,FALSE),",","@",2))-FIND("@",SUBSTITUTE(VLOOKUP(H12,杂项!R:X,4,FALSE),",","@",1))-1),IF($AJ$1=3,MID(VLOOKUP(H12,杂项!R:X,4,FALSE),FIND("@",SUBSTITUTE(VLOOKUP(H12,杂项!R:X,4,FALSE),",","@",2))+1,FIND("@",SUBSTITUTE(VLOOKUP(H12,杂项!R:X,4,FALSE),",","@",3))-FIND("@",SUBSTITUTE(VLOOKUP(H12,杂项!R:X,4,FALSE),",","@",2))-1),IF($AJ$1=4,MID(VLOOKUP(H12,杂项!R:X,4,FALSE),FIND("@",SUBSTITUTE(VLOOKUP(H12,杂项!R:X,4,FALSE),",","@",3))+1,FIND("@",SUBSTITUTE(VLOOKUP(H12,杂项!R:X,4,FALSE),",","@",4))-FIND("@",SUBSTITUTE(VLOOKUP(H12,杂项!R:X,4,FALSE),",","@",3))-1),IF($AJ$1=5,MID(VLOOKUP(H12,杂项!R:X,4,FALSE),FIND("@",SUBSTITUTE(VLOOKUP(H12,杂项!R:X,4,FALSE),",","@",4))+1,FIND("@",SUBSTITUTE(VLOOKUP(H12,杂项!R:X,4,FALSE),",","@",5))-FIND("@",SUBSTITUTE(VLOOKUP(H12,杂项!R:X,4,FALSE),",","@",4))-1),IF($AJ$1=6,MID(VLOOKUP(H12,杂项!R:X,4,FALSE),FIND("@",SUBSTITUTE(VLOOKUP(H12,杂项!R:X,4,FALSE),",","@",5))+1,LEN(VLOOKUP(H12,杂项!R:X,4,FALSE))-FIND("@",SUBSTITUTE(VLOOKUP(H12,杂项!R:X,4,FALSE),",","@",5))-1))))))</f>
        <v>4236</v>
      </c>
      <c r="X12" s="192" t="str">
        <f>IF($AJ$1=2,MID(VLOOKUP(H12,杂项!R:X,5,FALSE),FIND("@",SUBSTITUTE(VLOOKUP(H12,杂项!R:X,5,FALSE),",","@",1))+1,FIND("@",SUBSTITUTE(VLOOKUP(H12,杂项!R:X,5,FALSE),",","@",2))-FIND("@",SUBSTITUTE(VLOOKUP(H12,杂项!R:X,5,FALSE),",","@",1))-1),IF($AJ$1=3,MID(VLOOKUP(H12,杂项!R:X,5,FALSE),FIND("@",SUBSTITUTE(VLOOKUP(H12,杂项!R:X,5,FALSE),",","@",2))+1,FIND("@",SUBSTITUTE(VLOOKUP(H12,杂项!R:X,5,FALSE),",","@",3))-FIND("@",SUBSTITUTE(VLOOKUP(H12,杂项!R:X,5,FALSE),",","@",2))-1),IF($AJ$1=4,MID(VLOOKUP(H12,杂项!R:X,5,FALSE),FIND("@",SUBSTITUTE(VLOOKUP(H12,杂项!R:X,5,FALSE),",","@",3))+1,FIND("@",SUBSTITUTE(VLOOKUP(H12,杂项!R:X,5,FALSE),",","@",4))-FIND("@",SUBSTITUTE(VLOOKUP(H12,杂项!R:X,5,FALSE),",","@",3))-1),IF($AJ$1=5,MID(VLOOKUP(H12,杂项!R:X,5,FALSE),FIND("@",SUBSTITUTE(VLOOKUP(H12,杂项!R:X,5,FALSE),",","@",4))+1,FIND("@",SUBSTITUTE(VLOOKUP(H12,杂项!R:X,5,FALSE),",","@",5))-FIND("@",SUBSTITUTE(VLOOKUP(H12,杂项!R:X,5,FALSE),",","@",4))-1),IF($AJ$1=6,MID(VLOOKUP(H12,杂项!R:X,5,FALSE),FIND("@",SUBSTITUTE(VLOOKUP(H12,杂项!R:X,5,FALSE),",","@",5))+1,LEN(VLOOKUP(H12,杂项!R:X,5,FALSE))-FIND("@",SUBSTITUTE(VLOOKUP(H12,杂项!R:X,5,FALSE),",","@",5))-1))))))</f>
        <v>7400</v>
      </c>
      <c r="Y12" s="192" t="str">
        <f>IF($AJ$1=2,MID(VLOOKUP(H12,杂项!R:X,6,FALSE),FIND("@",SUBSTITUTE(VLOOKUP(H12,杂项!R:X,6,FALSE),",","@",1))+1,FIND("@",SUBSTITUTE(VLOOKUP(H12,杂项!R:X,6,FALSE),",","@",2))-FIND("@",SUBSTITUTE(VLOOKUP(H12,杂项!R:X,6,FALSE),",","@",1))-1),IF($AJ$1=3,MID(VLOOKUP(H12,杂项!R:X,6,FALSE),FIND("@",SUBSTITUTE(VLOOKUP(H12,杂项!R:X,6,FALSE),",","@",2))+1,FIND("@",SUBSTITUTE(VLOOKUP(H12,杂项!R:X,6,FALSE),",","@",3))-FIND("@",SUBSTITUTE(VLOOKUP(H12,杂项!R:X,6,FALSE),",","@",2))-1),IF($AJ$1=4,MID(VLOOKUP(H12,杂项!R:X,6,FALSE),FIND("@",SUBSTITUTE(VLOOKUP(H12,杂项!R:X,6,FALSE),",","@",3))+1,FIND("@",SUBSTITUTE(VLOOKUP(H12,杂项!R:X,6,FALSE),",","@",4))-FIND("@",SUBSTITUTE(VLOOKUP(H12,杂项!R:X,6,FALSE),",","@",3))-1),IF($AJ$1=5,MID(VLOOKUP(H12,杂项!R:X,6,FALSE),FIND("@",SUBSTITUTE(VLOOKUP(H12,杂项!R:X,6,FALSE),",","@",4))+1,FIND("@",SUBSTITUTE(VLOOKUP(H12,杂项!R:X,6,FALSE),",","@",5))-FIND("@",SUBSTITUTE(VLOOKUP(H12,杂项!R:X,6,FALSE),",","@",4))-1),IF($AJ$1=6,MID(VLOOKUP(H12,杂项!R:X,6,FALSE),FIND("@",SUBSTITUTE(VLOOKUP(H12,杂项!R:X,6,FALSE),",","@",5))+1,LEN(VLOOKUP(H12,杂项!R:X,6,FALSE))-FIND("@",SUBSTITUTE(VLOOKUP(H12,杂项!R:X,6,FALSE),",","@",5))-1))))))</f>
        <v>7400</v>
      </c>
      <c r="Z12" s="192" t="str">
        <f>IF($AJ$1=2,MID(VLOOKUP(H12,杂项!R:X,7,FALSE),FIND("@",SUBSTITUTE(VLOOKUP(H12,杂项!R:X,7,FALSE),",","@",1))+1,FIND("@",SUBSTITUTE(VLOOKUP(H12,杂项!R:X,7,FALSE),",","@",2))-FIND("@",SUBSTITUTE(VLOOKUP(H12,杂项!R:X,7,FALSE),",","@",1))-1),IF($AJ$1=3,MID(VLOOKUP(H12,杂项!R:X,7,FALSE),FIND("@",SUBSTITUTE(VLOOKUP(H12,杂项!R:X,7,FALSE),",","@",2))+1,FIND("@",SUBSTITUTE(VLOOKUP(H12,杂项!R:X,7,FALSE),",","@",3))-FIND("@",SUBSTITUTE(VLOOKUP(H12,杂项!R:X,7,FALSE),",","@",2))-1),IF($AJ$1=4,MID(VLOOKUP(H12,杂项!R:X,7,FALSE),FIND("@",SUBSTITUTE(VLOOKUP(H12,杂项!R:X,7,FALSE),",","@",3))+1,FIND("@",SUBSTITUTE(VLOOKUP(H12,杂项!R:X,7,FALSE),",","@",4))-FIND("@",SUBSTITUTE(VLOOKUP(H12,杂项!R:X,7,FALSE),",","@",3))-1),IF($AJ$1=5,MID(VLOOKUP(H12,杂项!R:X,7,FALSE),FIND("@",SUBSTITUTE(VLOOKUP(H12,杂项!R:X,7,FALSE),",","@",4))+1,FIND("@",SUBSTITUTE(VLOOKUP(H12,杂项!R:X,7,FALSE),",","@",5))-FIND("@",SUBSTITUTE(VLOOKUP(H12,杂项!R:X,7,FALSE),",","@",4))-1),IF($AJ$1=6,MID(VLOOKUP(H12,杂项!R:X,7,FALSE),FIND("@",SUBSTITUTE(VLOOKUP(H12,杂项!R:X,7,FALSE),",","@",5))+1,LEN(VLOOKUP(H12,杂项!R:X,7,FALSE))-FIND("@",SUBSTITUTE(VLOOKUP(H12,杂项!R:X,7,FALSE),",","@",5))-1))))))</f>
        <v>8455</v>
      </c>
      <c r="AA12" s="194">
        <v>276</v>
      </c>
      <c r="AB12" s="194">
        <v>83</v>
      </c>
      <c r="AC12" s="195"/>
      <c r="AD12" s="195"/>
      <c r="AE12" s="195"/>
      <c r="AF12" s="194">
        <v>24</v>
      </c>
      <c r="AG12" s="192">
        <v>550</v>
      </c>
      <c r="AH12" s="192">
        <v>40</v>
      </c>
      <c r="AI12" s="192">
        <v>50</v>
      </c>
      <c r="AJ12" s="195"/>
      <c r="AK12" s="202">
        <f>(VLOOKUP($H12,杂项!$Z:$AD,2,FALSE))/100</f>
        <v>0.2</v>
      </c>
      <c r="AL12" s="202">
        <f>(VLOOKUP($H12,杂项!$Z:$AD,4,FALSE))/100</f>
        <v>0.35</v>
      </c>
      <c r="AM12" s="202">
        <f>(VLOOKUP($H12,杂项!$Z:$AD,3,FALSE))/100</f>
        <v>0.35</v>
      </c>
      <c r="AN12" s="202">
        <f>(VLOOKUP($H12,杂项!$Z:$AD,5,FALSE))/100</f>
        <v>0.1</v>
      </c>
      <c r="AO12" s="206">
        <v>3</v>
      </c>
      <c r="AP12" s="179" t="s">
        <v>94</v>
      </c>
    </row>
    <row r="13" spans="1:42" s="162" customFormat="1" x14ac:dyDescent="0.2">
      <c r="A13" s="176" t="s">
        <v>95</v>
      </c>
      <c r="B13" s="173">
        <f t="shared" si="0"/>
        <v>4636.6495999999997</v>
      </c>
      <c r="C13" s="173">
        <f t="shared" si="1"/>
        <v>580.65311999999994</v>
      </c>
      <c r="D13" s="173">
        <f t="shared" si="2"/>
        <v>228.977856</v>
      </c>
      <c r="E13" s="173">
        <f t="shared" si="3"/>
        <v>277.3405952</v>
      </c>
      <c r="F13" s="173">
        <f t="shared" si="4"/>
        <v>276.37291519999997</v>
      </c>
      <c r="G13" s="174">
        <f t="shared" si="5"/>
        <v>127.83801600000001</v>
      </c>
      <c r="H13" s="174" t="s">
        <v>51</v>
      </c>
      <c r="I13" s="187">
        <v>28</v>
      </c>
      <c r="J13" s="189" t="s">
        <v>61</v>
      </c>
      <c r="K13" s="189" t="s">
        <v>62</v>
      </c>
      <c r="L13" s="189" t="s">
        <v>41</v>
      </c>
      <c r="M13" s="189" t="s">
        <v>81</v>
      </c>
      <c r="N13" s="189" t="s">
        <v>44</v>
      </c>
      <c r="O13" s="189" t="s">
        <v>45</v>
      </c>
      <c r="P13" s="189" t="s">
        <v>46</v>
      </c>
      <c r="Q13" s="189" t="s">
        <v>47</v>
      </c>
      <c r="R13" s="189" t="s">
        <v>53</v>
      </c>
      <c r="S13" s="189" t="s">
        <v>47</v>
      </c>
      <c r="T13" s="189" t="s">
        <v>48</v>
      </c>
      <c r="U13" s="193" t="str">
        <f>IF($AJ$1=2,MID(VLOOKUP(H13,杂项!R:X,2,FALSE),FIND("@",SUBSTITUTE(VLOOKUP(H13,杂项!R:X,2,FALSE),",","@",1))+1,FIND("@",SUBSTITUTE(VLOOKUP(H13,杂项!R:X,2,FALSE),",","@",2))-FIND("@",SUBSTITUTE(VLOOKUP(H13,杂项!R:X,2,FALSE),",","@",1))-1),IF($AJ$1=3,MID(VLOOKUP(H13,杂项!R:X,2,FALSE),FIND("@",SUBSTITUTE(VLOOKUP(H13,杂项!R:X,2,FALSE),",","@",2))+1,FIND("@",SUBSTITUTE(VLOOKUP(H13,杂项!R:X,2,FALSE),",","@",3))-FIND("@",SUBSTITUTE(VLOOKUP(H13,杂项!R:X,2,FALSE),",","@",2))-1),IF($AJ$1=4,MID(VLOOKUP(H13,杂项!R:X,2,FALSE),FIND("@",SUBSTITUTE(VLOOKUP(H13,杂项!R:X,2,FALSE),",","@",3))+1,FIND("@",SUBSTITUTE(VLOOKUP(H13,杂项!R:X,2,FALSE),",","@",4))-FIND("@",SUBSTITUTE(VLOOKUP(H13,杂项!R:X,2,FALSE),",","@",3))-1),IF($AJ$1=5,MID(VLOOKUP(H13,杂项!R:X,2,FALSE),FIND("@",SUBSTITUTE(VLOOKUP(H13,杂项!R:X,2,FALSE),",","@",4))+1,FIND("@",SUBSTITUTE(VLOOKUP(H13,杂项!R:X,2,FALSE),",","@",5))-FIND("@",SUBSTITUTE(VLOOKUP(H13,杂项!R:X,2,FALSE),",","@",4))-1),IF($AJ$1=6,MID(VLOOKUP(H13,杂项!R:X,2,FALSE),FIND("@",SUBSTITUTE(VLOOKUP(H13,杂项!R:X,2,FALSE),",","@",5))+1,LEN(VLOOKUP(H13,杂项!R:X,2,FALSE))-FIND("@",SUBSTITUTE(VLOOKUP(H13,杂项!R:X,2,FALSE),",","@",5))-1))))))</f>
        <v>8192</v>
      </c>
      <c r="V13" s="193" t="str">
        <f>IF($AJ$1=2,MID(VLOOKUP(H13,杂项!R:X,3,FALSE),FIND("@",SUBSTITUTE(VLOOKUP(H13,杂项!R:X,3,FALSE),",","@",1))+1,FIND("@",SUBSTITUTE(VLOOKUP(H13,杂项!R:X,3,FALSE),",","@",2))-FIND("@",SUBSTITUTE(VLOOKUP(H13,杂项!R:X,3,FALSE),",","@",1))-1),IF($AJ$1=3,MID(VLOOKUP(H13,杂项!R:X,3,FALSE),FIND("@",SUBSTITUTE(VLOOKUP(H13,杂项!R:X,3,FALSE),",","@",2))+1,FIND("@",SUBSTITUTE(VLOOKUP(H13,杂项!R:X,3,FALSE),",","@",3))-FIND("@",SUBSTITUTE(VLOOKUP(H13,杂项!R:X,3,FALSE),",","@",2))-1),IF($AJ$1=4,MID(VLOOKUP(H13,杂项!R:X,3,FALSE),FIND("@",SUBSTITUTE(VLOOKUP(H13,杂项!R:X,3,FALSE),",","@",3))+1,FIND("@",SUBSTITUTE(VLOOKUP(H13,杂项!R:X,3,FALSE),",","@",4))-FIND("@",SUBSTITUTE(VLOOKUP(H13,杂项!R:X,3,FALSE),",","@",3))-1),IF($AJ$1=5,MID(VLOOKUP(H13,杂项!R:X,3,FALSE),FIND("@",SUBSTITUTE(VLOOKUP(H13,杂项!R:X,3,FALSE),",","@",4))+1,FIND("@",SUBSTITUTE(VLOOKUP(H13,杂项!R:X,3,FALSE),",","@",5))-FIND("@",SUBSTITUTE(VLOOKUP(H13,杂项!R:X,3,FALSE),",","@",4))-1),IF($AJ$1=6,MID(VLOOKUP(H13,杂项!R:X,3,FALSE),FIND("@",SUBSTITUTE(VLOOKUP(H13,杂项!R:X,3,FALSE),",","@",5))+1,LEN(VLOOKUP(H13,杂项!R:X,3,FALSE))-FIND("@",SUBSTITUTE(VLOOKUP(H13,杂项!R:X,3,FALSE),",","@",5))-1))))))</f>
        <v>8850</v>
      </c>
      <c r="W13" s="193" t="str">
        <f>IF($AJ$1=2,MID(VLOOKUP(H13,杂项!R:X,4,FALSE),FIND("@",SUBSTITUTE(VLOOKUP(H13,杂项!R:X,4,FALSE),",","@",1))+1,FIND("@",SUBSTITUTE(VLOOKUP(H13,杂项!R:X,4,FALSE),",","@",2))-FIND("@",SUBSTITUTE(VLOOKUP(H13,杂项!R:X,4,FALSE),",","@",1))-1),IF($AJ$1=3,MID(VLOOKUP(H13,杂项!R:X,4,FALSE),FIND("@",SUBSTITUTE(VLOOKUP(H13,杂项!R:X,4,FALSE),",","@",2))+1,FIND("@",SUBSTITUTE(VLOOKUP(H13,杂项!R:X,4,FALSE),",","@",3))-FIND("@",SUBSTITUTE(VLOOKUP(H13,杂项!R:X,4,FALSE),",","@",2))-1),IF($AJ$1=4,MID(VLOOKUP(H13,杂项!R:X,4,FALSE),FIND("@",SUBSTITUTE(VLOOKUP(H13,杂项!R:X,4,FALSE),",","@",3))+1,FIND("@",SUBSTITUTE(VLOOKUP(H13,杂项!R:X,4,FALSE),",","@",4))-FIND("@",SUBSTITUTE(VLOOKUP(H13,杂项!R:X,4,FALSE),",","@",3))-1),IF($AJ$1=5,MID(VLOOKUP(H13,杂项!R:X,4,FALSE),FIND("@",SUBSTITUTE(VLOOKUP(H13,杂项!R:X,4,FALSE),",","@",4))+1,FIND("@",SUBSTITUTE(VLOOKUP(H13,杂项!R:X,4,FALSE),",","@",5))-FIND("@",SUBSTITUTE(VLOOKUP(H13,杂项!R:X,4,FALSE),",","@",4))-1),IF($AJ$1=6,MID(VLOOKUP(H13,杂项!R:X,4,FALSE),FIND("@",SUBSTITUTE(VLOOKUP(H13,杂项!R:X,4,FALSE),",","@",5))+1,LEN(VLOOKUP(H13,杂项!R:X,4,FALSE))-FIND("@",SUBSTITUTE(VLOOKUP(H13,杂项!R:X,4,FALSE),",","@",5))-1))))))</f>
        <v>4895</v>
      </c>
      <c r="X13" s="193" t="str">
        <f>IF($AJ$1=2,MID(VLOOKUP(H13,杂项!R:X,5,FALSE),FIND("@",SUBSTITUTE(VLOOKUP(H13,杂项!R:X,5,FALSE),",","@",1))+1,FIND("@",SUBSTITUTE(VLOOKUP(H13,杂项!R:X,5,FALSE),",","@",2))-FIND("@",SUBSTITUTE(VLOOKUP(H13,杂项!R:X,5,FALSE),",","@",1))-1),IF($AJ$1=3,MID(VLOOKUP(H13,杂项!R:X,5,FALSE),FIND("@",SUBSTITUTE(VLOOKUP(H13,杂项!R:X,5,FALSE),",","@",2))+1,FIND("@",SUBSTITUTE(VLOOKUP(H13,杂项!R:X,5,FALSE),",","@",3))-FIND("@",SUBSTITUTE(VLOOKUP(H13,杂项!R:X,5,FALSE),",","@",2))-1),IF($AJ$1=4,MID(VLOOKUP(H13,杂项!R:X,5,FALSE),FIND("@",SUBSTITUTE(VLOOKUP(H13,杂项!R:X,5,FALSE),",","@",3))+1,FIND("@",SUBSTITUTE(VLOOKUP(H13,杂项!R:X,5,FALSE),",","@",4))-FIND("@",SUBSTITUTE(VLOOKUP(H13,杂项!R:X,5,FALSE),",","@",3))-1),IF($AJ$1=5,MID(VLOOKUP(H13,杂项!R:X,5,FALSE),FIND("@",SUBSTITUTE(VLOOKUP(H13,杂项!R:X,5,FALSE),",","@",4))+1,FIND("@",SUBSTITUTE(VLOOKUP(H13,杂项!R:X,5,FALSE),",","@",5))-FIND("@",SUBSTITUTE(VLOOKUP(H13,杂项!R:X,5,FALSE),",","@",4))-1),IF($AJ$1=6,MID(VLOOKUP(H13,杂项!R:X,5,FALSE),FIND("@",SUBSTITUTE(VLOOKUP(H13,杂项!R:X,5,FALSE),",","@",5))+1,LEN(VLOOKUP(H13,杂项!R:X,5,FALSE))-FIND("@",SUBSTITUTE(VLOOKUP(H13,杂项!R:X,5,FALSE),",","@",5))-1))))))</f>
        <v>7137</v>
      </c>
      <c r="Y13" s="193" t="str">
        <f>IF($AJ$1=2,MID(VLOOKUP(H13,杂项!R:X,6,FALSE),FIND("@",SUBSTITUTE(VLOOKUP(H13,杂项!R:X,6,FALSE),",","@",1))+1,FIND("@",SUBSTITUTE(VLOOKUP(H13,杂项!R:X,6,FALSE),",","@",2))-FIND("@",SUBSTITUTE(VLOOKUP(H13,杂项!R:X,6,FALSE),",","@",1))-1),IF($AJ$1=3,MID(VLOOKUP(H13,杂项!R:X,6,FALSE),FIND("@",SUBSTITUTE(VLOOKUP(H13,杂项!R:X,6,FALSE),",","@",2))+1,FIND("@",SUBSTITUTE(VLOOKUP(H13,杂项!R:X,6,FALSE),",","@",3))-FIND("@",SUBSTITUTE(VLOOKUP(H13,杂项!R:X,6,FALSE),",","@",2))-1),IF($AJ$1=4,MID(VLOOKUP(H13,杂项!R:X,6,FALSE),FIND("@",SUBSTITUTE(VLOOKUP(H13,杂项!R:X,6,FALSE),",","@",3))+1,FIND("@",SUBSTITUTE(VLOOKUP(H13,杂项!R:X,6,FALSE),",","@",4))-FIND("@",SUBSTITUTE(VLOOKUP(H13,杂项!R:X,6,FALSE),",","@",3))-1),IF($AJ$1=5,MID(VLOOKUP(H13,杂项!R:X,6,FALSE),FIND("@",SUBSTITUTE(VLOOKUP(H13,杂项!R:X,6,FALSE),",","@",4))+1,FIND("@",SUBSTITUTE(VLOOKUP(H13,杂项!R:X,6,FALSE),",","@",5))-FIND("@",SUBSTITUTE(VLOOKUP(H13,杂项!R:X,6,FALSE),",","@",4))-1),IF($AJ$1=6,MID(VLOOKUP(H13,杂项!R:X,6,FALSE),FIND("@",SUBSTITUTE(VLOOKUP(H13,杂项!R:X,6,FALSE),",","@",5))+1,LEN(VLOOKUP(H13,杂项!R:X,6,FALSE))-FIND("@",SUBSTITUTE(VLOOKUP(H13,杂项!R:X,6,FALSE),",","@",5))-1))))))</f>
        <v>7137</v>
      </c>
      <c r="Z13" s="193" t="str">
        <f>IF($AJ$1=2,MID(VLOOKUP(H13,杂项!R:X,7,FALSE),FIND("@",SUBSTITUTE(VLOOKUP(H13,杂项!R:X,7,FALSE),",","@",1))+1,FIND("@",SUBSTITUTE(VLOOKUP(H13,杂项!R:X,7,FALSE),",","@",2))-FIND("@",SUBSTITUTE(VLOOKUP(H13,杂项!R:X,7,FALSE),",","@",1))-1),IF($AJ$1=3,MID(VLOOKUP(H13,杂项!R:X,7,FALSE),FIND("@",SUBSTITUTE(VLOOKUP(H13,杂项!R:X,7,FALSE),",","@",2))+1,FIND("@",SUBSTITUTE(VLOOKUP(H13,杂项!R:X,7,FALSE),",","@",3))-FIND("@",SUBSTITUTE(VLOOKUP(H13,杂项!R:X,7,FALSE),",","@",2))-1),IF($AJ$1=4,MID(VLOOKUP(H13,杂项!R:X,7,FALSE),FIND("@",SUBSTITUTE(VLOOKUP(H13,杂项!R:X,7,FALSE),",","@",3))+1,FIND("@",SUBSTITUTE(VLOOKUP(H13,杂项!R:X,7,FALSE),",","@",4))-FIND("@",SUBSTITUTE(VLOOKUP(H13,杂项!R:X,7,FALSE),",","@",3))-1),IF($AJ$1=5,MID(VLOOKUP(H13,杂项!R:X,7,FALSE),FIND("@",SUBSTITUTE(VLOOKUP(H13,杂项!R:X,7,FALSE),",","@",4))+1,FIND("@",SUBSTITUTE(VLOOKUP(H13,杂项!R:X,7,FALSE),",","@",5))-FIND("@",SUBSTITUTE(VLOOKUP(H13,杂项!R:X,7,FALSE),",","@",4))-1),IF($AJ$1=6,MID(VLOOKUP(H13,杂项!R:X,7,FALSE),FIND("@",SUBSTITUTE(VLOOKUP(H13,杂项!R:X,7,FALSE),",","@",5))+1,LEN(VLOOKUP(H13,杂项!R:X,7,FALSE))-FIND("@",SUBSTITUTE(VLOOKUP(H13,杂项!R:X,7,FALSE),",","@",5))-1))))))</f>
        <v>7137</v>
      </c>
      <c r="AA13" s="196">
        <v>452</v>
      </c>
      <c r="AB13" s="196">
        <v>73</v>
      </c>
      <c r="AC13" s="196">
        <v>0</v>
      </c>
      <c r="AD13" s="196">
        <v>10</v>
      </c>
      <c r="AE13" s="196">
        <v>10</v>
      </c>
      <c r="AF13" s="196">
        <v>5</v>
      </c>
      <c r="AG13" s="203">
        <v>750</v>
      </c>
      <c r="AH13" s="203">
        <v>30</v>
      </c>
      <c r="AI13" s="203">
        <v>40</v>
      </c>
      <c r="AJ13" s="204"/>
      <c r="AK13" s="202">
        <f>(VLOOKUP($H13,杂项!$Z:$AD,2,FALSE))/100</f>
        <v>0.4</v>
      </c>
      <c r="AL13" s="202">
        <f>(VLOOKUP($H13,杂项!$Z:$AD,4,FALSE))/100</f>
        <v>0.4</v>
      </c>
      <c r="AM13" s="202">
        <f>(VLOOKUP($H13,杂项!$Z:$AD,3,FALSE))/100</f>
        <v>0.1</v>
      </c>
      <c r="AN13" s="202">
        <f>(VLOOKUP($H13,杂项!$Z:$AD,5,FALSE))/100</f>
        <v>0.1</v>
      </c>
      <c r="AO13" s="206">
        <v>4</v>
      </c>
      <c r="AP13" s="179" t="s">
        <v>96</v>
      </c>
    </row>
    <row r="14" spans="1:42" s="162" customFormat="1" x14ac:dyDescent="0.2">
      <c r="A14" s="176" t="s">
        <v>97</v>
      </c>
      <c r="B14" s="173">
        <f t="shared" si="0"/>
        <v>4266.0920320000005</v>
      </c>
      <c r="C14" s="173">
        <f t="shared" si="1"/>
        <v>580.3966848</v>
      </c>
      <c r="D14" s="173">
        <f t="shared" si="2"/>
        <v>263.44367360000001</v>
      </c>
      <c r="E14" s="173">
        <f t="shared" si="3"/>
        <v>308.28177920000002</v>
      </c>
      <c r="F14" s="173">
        <f t="shared" si="4"/>
        <v>343.29352959999994</v>
      </c>
      <c r="G14" s="174">
        <f t="shared" si="5"/>
        <v>176.51520000000002</v>
      </c>
      <c r="H14" s="174" t="s">
        <v>98</v>
      </c>
      <c r="I14" s="187">
        <v>28</v>
      </c>
      <c r="J14" s="189" t="s">
        <v>52</v>
      </c>
      <c r="K14" s="189" t="s">
        <v>41</v>
      </c>
      <c r="L14" s="189" t="s">
        <v>42</v>
      </c>
      <c r="M14" s="189" t="s">
        <v>43</v>
      </c>
      <c r="N14" s="189" t="s">
        <v>44</v>
      </c>
      <c r="O14" s="189" t="s">
        <v>45</v>
      </c>
      <c r="P14" s="189" t="s">
        <v>46</v>
      </c>
      <c r="Q14" s="189" t="s">
        <v>47</v>
      </c>
      <c r="R14" s="189" t="s">
        <v>72</v>
      </c>
      <c r="S14" s="189" t="s">
        <v>45</v>
      </c>
      <c r="T14" s="189" t="s">
        <v>73</v>
      </c>
      <c r="U14" s="193" t="str">
        <f>IF($AJ$1=2,MID(VLOOKUP(H14,杂项!R:X,2,FALSE),FIND("@",SUBSTITUTE(VLOOKUP(H14,杂项!R:X,2,FALSE),",","@",1))+1,FIND("@",SUBSTITUTE(VLOOKUP(H14,杂项!R:X,2,FALSE),",","@",2))-FIND("@",SUBSTITUTE(VLOOKUP(H14,杂项!R:X,2,FALSE),",","@",1))-1),IF($AJ$1=3,MID(VLOOKUP(H14,杂项!R:X,2,FALSE),FIND("@",SUBSTITUTE(VLOOKUP(H14,杂项!R:X,2,FALSE),",","@",2))+1,FIND("@",SUBSTITUTE(VLOOKUP(H14,杂项!R:X,2,FALSE),",","@",3))-FIND("@",SUBSTITUTE(VLOOKUP(H14,杂项!R:X,2,FALSE),",","@",2))-1),IF($AJ$1=4,MID(VLOOKUP(H14,杂项!R:X,2,FALSE),FIND("@",SUBSTITUTE(VLOOKUP(H14,杂项!R:X,2,FALSE),",","@",3))+1,FIND("@",SUBSTITUTE(VLOOKUP(H14,杂项!R:X,2,FALSE),",","@",4))-FIND("@",SUBSTITUTE(VLOOKUP(H14,杂项!R:X,2,FALSE),",","@",3))-1),IF($AJ$1=5,MID(VLOOKUP(H14,杂项!R:X,2,FALSE),FIND("@",SUBSTITUTE(VLOOKUP(H14,杂项!R:X,2,FALSE),",","@",4))+1,FIND("@",SUBSTITUTE(VLOOKUP(H14,杂项!R:X,2,FALSE),",","@",5))-FIND("@",SUBSTITUTE(VLOOKUP(H14,杂项!R:X,2,FALSE),",","@",4))-1),IF($AJ$1=6,MID(VLOOKUP(H14,杂项!R:X,2,FALSE),FIND("@",SUBSTITUTE(VLOOKUP(H14,杂项!R:X,2,FALSE),",","@",5))+1,LEN(VLOOKUP(H14,杂项!R:X,2,FALSE))-FIND("@",SUBSTITUTE(VLOOKUP(H14,杂项!R:X,2,FALSE),",","@",5))-1))))))</f>
        <v>7796</v>
      </c>
      <c r="V14" s="193" t="str">
        <f>IF($AJ$1=2,MID(VLOOKUP(H14,杂项!R:X,3,FALSE),FIND("@",SUBSTITUTE(VLOOKUP(H14,杂项!R:X,3,FALSE),",","@",1))+1,FIND("@",SUBSTITUTE(VLOOKUP(H14,杂项!R:X,3,FALSE),",","@",2))-FIND("@",SUBSTITUTE(VLOOKUP(H14,杂项!R:X,3,FALSE),",","@",1))-1),IF($AJ$1=3,MID(VLOOKUP(H14,杂项!R:X,3,FALSE),FIND("@",SUBSTITUTE(VLOOKUP(H14,杂项!R:X,3,FALSE),",","@",2))+1,FIND("@",SUBSTITUTE(VLOOKUP(H14,杂项!R:X,3,FALSE),",","@",3))-FIND("@",SUBSTITUTE(VLOOKUP(H14,杂项!R:X,3,FALSE),",","@",2))-1),IF($AJ$1=4,MID(VLOOKUP(H14,杂项!R:X,3,FALSE),FIND("@",SUBSTITUTE(VLOOKUP(H14,杂项!R:X,3,FALSE),",","@",3))+1,FIND("@",SUBSTITUTE(VLOOKUP(H14,杂项!R:X,3,FALSE),",","@",4))-FIND("@",SUBSTITUTE(VLOOKUP(H14,杂项!R:X,3,FALSE),",","@",3))-1),IF($AJ$1=5,MID(VLOOKUP(H14,杂项!R:X,3,FALSE),FIND("@",SUBSTITUTE(VLOOKUP(H14,杂项!R:X,3,FALSE),",","@",4))+1,FIND("@",SUBSTITUTE(VLOOKUP(H14,杂项!R:X,3,FALSE),",","@",5))-FIND("@",SUBSTITUTE(VLOOKUP(H14,杂项!R:X,3,FALSE),",","@",4))-1),IF($AJ$1=6,MID(VLOOKUP(H14,杂项!R:X,3,FALSE),FIND("@",SUBSTITUTE(VLOOKUP(H14,杂项!R:X,3,FALSE),",","@",5))+1,LEN(VLOOKUP(H14,杂项!R:X,3,FALSE))-FIND("@",SUBSTITUTE(VLOOKUP(H14,杂项!R:X,3,FALSE),",","@",5))-1))))))</f>
        <v>7927</v>
      </c>
      <c r="W14" s="193" t="str">
        <f>IF($AJ$1=2,MID(VLOOKUP(H14,杂项!R:X,4,FALSE),FIND("@",SUBSTITUTE(VLOOKUP(H14,杂项!R:X,4,FALSE),",","@",1))+1,FIND("@",SUBSTITUTE(VLOOKUP(H14,杂项!R:X,4,FALSE),",","@",2))-FIND("@",SUBSTITUTE(VLOOKUP(H14,杂项!R:X,4,FALSE),",","@",1))-1),IF($AJ$1=3,MID(VLOOKUP(H14,杂项!R:X,4,FALSE),FIND("@",SUBSTITUTE(VLOOKUP(H14,杂项!R:X,4,FALSE),",","@",2))+1,FIND("@",SUBSTITUTE(VLOOKUP(H14,杂项!R:X,4,FALSE),",","@",3))-FIND("@",SUBSTITUTE(VLOOKUP(H14,杂项!R:X,4,FALSE),",","@",2))-1),IF($AJ$1=4,MID(VLOOKUP(H14,杂项!R:X,4,FALSE),FIND("@",SUBSTITUTE(VLOOKUP(H14,杂项!R:X,4,FALSE),",","@",3))+1,FIND("@",SUBSTITUTE(VLOOKUP(H14,杂项!R:X,4,FALSE),",","@",4))-FIND("@",SUBSTITUTE(VLOOKUP(H14,杂项!R:X,4,FALSE),",","@",3))-1),IF($AJ$1=5,MID(VLOOKUP(H14,杂项!R:X,4,FALSE),FIND("@",SUBSTITUTE(VLOOKUP(H14,杂项!R:X,4,FALSE),",","@",4))+1,FIND("@",SUBSTITUTE(VLOOKUP(H14,杂项!R:X,4,FALSE),",","@",5))-FIND("@",SUBSTITUTE(VLOOKUP(H14,杂项!R:X,4,FALSE),",","@",4))-1),IF($AJ$1=6,MID(VLOOKUP(H14,杂项!R:X,4,FALSE),FIND("@",SUBSTITUTE(VLOOKUP(H14,杂项!R:X,4,FALSE),",","@",5))+1,LEN(VLOOKUP(H14,杂项!R:X,4,FALSE))-FIND("@",SUBSTITUTE(VLOOKUP(H14,杂项!R:X,4,FALSE),",","@",5))-1))))))</f>
        <v>7137</v>
      </c>
      <c r="X14" s="193" t="str">
        <f>IF($AJ$1=2,MID(VLOOKUP(H14,杂项!R:X,5,FALSE),FIND("@",SUBSTITUTE(VLOOKUP(H14,杂项!R:X,5,FALSE),",","@",1))+1,FIND("@",SUBSTITUTE(VLOOKUP(H14,杂项!R:X,5,FALSE),",","@",2))-FIND("@",SUBSTITUTE(VLOOKUP(H14,杂项!R:X,5,FALSE),",","@",1))-1),IF($AJ$1=3,MID(VLOOKUP(H14,杂项!R:X,5,FALSE),FIND("@",SUBSTITUTE(VLOOKUP(H14,杂项!R:X,5,FALSE),",","@",2))+1,FIND("@",SUBSTITUTE(VLOOKUP(H14,杂项!R:X,5,FALSE),",","@",3))-FIND("@",SUBSTITUTE(VLOOKUP(H14,杂项!R:X,5,FALSE),",","@",2))-1),IF($AJ$1=4,MID(VLOOKUP(H14,杂项!R:X,5,FALSE),FIND("@",SUBSTITUTE(VLOOKUP(H14,杂项!R:X,5,FALSE),",","@",3))+1,FIND("@",SUBSTITUTE(VLOOKUP(H14,杂项!R:X,5,FALSE),",","@",4))-FIND("@",SUBSTITUTE(VLOOKUP(H14,杂项!R:X,5,FALSE),",","@",3))-1),IF($AJ$1=5,MID(VLOOKUP(H14,杂项!R:X,5,FALSE),FIND("@",SUBSTITUTE(VLOOKUP(H14,杂项!R:X,5,FALSE),",","@",4))+1,FIND("@",SUBSTITUTE(VLOOKUP(H14,杂项!R:X,5,FALSE),",","@",5))-FIND("@",SUBSTITUTE(VLOOKUP(H14,杂项!R:X,5,FALSE),",","@",4))-1),IF($AJ$1=6,MID(VLOOKUP(H14,杂项!R:X,5,FALSE),FIND("@",SUBSTITUTE(VLOOKUP(H14,杂项!R:X,5,FALSE),",","@",5))+1,LEN(VLOOKUP(H14,杂项!R:X,5,FALSE))-FIND("@",SUBSTITUTE(VLOOKUP(H14,杂项!R:X,5,FALSE),",","@",5))-1))))))</f>
        <v>7927</v>
      </c>
      <c r="Y14" s="193" t="str">
        <f>IF($AJ$1=2,MID(VLOOKUP(H14,杂项!R:X,6,FALSE),FIND("@",SUBSTITUTE(VLOOKUP(H14,杂项!R:X,6,FALSE),",","@",1))+1,FIND("@",SUBSTITUTE(VLOOKUP(H14,杂项!R:X,6,FALSE),",","@",2))-FIND("@",SUBSTITUTE(VLOOKUP(H14,杂项!R:X,6,FALSE),",","@",1))-1),IF($AJ$1=3,MID(VLOOKUP(H14,杂项!R:X,6,FALSE),FIND("@",SUBSTITUTE(VLOOKUP(H14,杂项!R:X,6,FALSE),",","@",2))+1,FIND("@",SUBSTITUTE(VLOOKUP(H14,杂项!R:X,6,FALSE),",","@",3))-FIND("@",SUBSTITUTE(VLOOKUP(H14,杂项!R:X,6,FALSE),",","@",2))-1),IF($AJ$1=4,MID(VLOOKUP(H14,杂项!R:X,6,FALSE),FIND("@",SUBSTITUTE(VLOOKUP(H14,杂项!R:X,6,FALSE),",","@",3))+1,FIND("@",SUBSTITUTE(VLOOKUP(H14,杂项!R:X,6,FALSE),",","@",4))-FIND("@",SUBSTITUTE(VLOOKUP(H14,杂项!R:X,6,FALSE),",","@",3))-1),IF($AJ$1=5,MID(VLOOKUP(H14,杂项!R:X,6,FALSE),FIND("@",SUBSTITUTE(VLOOKUP(H14,杂项!R:X,6,FALSE),",","@",4))+1,FIND("@",SUBSTITUTE(VLOOKUP(H14,杂项!R:X,6,FALSE),",","@",5))-FIND("@",SUBSTITUTE(VLOOKUP(H14,杂项!R:X,6,FALSE),",","@",4))-1),IF($AJ$1=6,MID(VLOOKUP(H14,杂项!R:X,6,FALSE),FIND("@",SUBSTITUTE(VLOOKUP(H14,杂项!R:X,6,FALSE),",","@",5))+1,LEN(VLOOKUP(H14,杂项!R:X,6,FALSE))-FIND("@",SUBSTITUTE(VLOOKUP(H14,杂项!R:X,6,FALSE),",","@",5))-1))))))</f>
        <v>7927</v>
      </c>
      <c r="Z14" s="193" t="str">
        <f>IF($AJ$1=2,MID(VLOOKUP(H14,杂项!R:X,7,FALSE),FIND("@",SUBSTITUTE(VLOOKUP(H14,杂项!R:X,7,FALSE),",","@",1))+1,FIND("@",SUBSTITUTE(VLOOKUP(H14,杂项!R:X,7,FALSE),",","@",2))-FIND("@",SUBSTITUTE(VLOOKUP(H14,杂项!R:X,7,FALSE),",","@",1))-1),IF($AJ$1=3,MID(VLOOKUP(H14,杂项!R:X,7,FALSE),FIND("@",SUBSTITUTE(VLOOKUP(H14,杂项!R:X,7,FALSE),",","@",2))+1,FIND("@",SUBSTITUTE(VLOOKUP(H14,杂项!R:X,7,FALSE),",","@",3))-FIND("@",SUBSTITUTE(VLOOKUP(H14,杂项!R:X,7,FALSE),",","@",2))-1),IF($AJ$1=4,MID(VLOOKUP(H14,杂项!R:X,7,FALSE),FIND("@",SUBSTITUTE(VLOOKUP(H14,杂项!R:X,7,FALSE),",","@",3))+1,FIND("@",SUBSTITUTE(VLOOKUP(H14,杂项!R:X,7,FALSE),",","@",4))-FIND("@",SUBSTITUTE(VLOOKUP(H14,杂项!R:X,7,FALSE),",","@",3))-1),IF($AJ$1=5,MID(VLOOKUP(H14,杂项!R:X,7,FALSE),FIND("@",SUBSTITUTE(VLOOKUP(H14,杂项!R:X,7,FALSE),",","@",4))+1,FIND("@",SUBSTITUTE(VLOOKUP(H14,杂项!R:X,7,FALSE),",","@",5))-FIND("@",SUBSTITUTE(VLOOKUP(H14,杂项!R:X,7,FALSE),",","@",4))-1),IF($AJ$1=6,MID(VLOOKUP(H14,杂项!R:X,7,FALSE),FIND("@",SUBSTITUTE(VLOOKUP(H14,杂项!R:X,7,FALSE),",","@",5))+1,LEN(VLOOKUP(H14,杂项!R:X,7,FALSE))-FIND("@",SUBSTITUTE(VLOOKUP(H14,杂项!R:X,7,FALSE),",","@",5))-1))))))</f>
        <v>7137</v>
      </c>
      <c r="AA14" s="196">
        <v>416</v>
      </c>
      <c r="AB14" s="196">
        <v>68</v>
      </c>
      <c r="AC14" s="196">
        <v>0</v>
      </c>
      <c r="AD14" s="196">
        <v>10</v>
      </c>
      <c r="AE14" s="196">
        <v>10</v>
      </c>
      <c r="AF14" s="196">
        <v>12</v>
      </c>
      <c r="AG14" s="203">
        <v>800</v>
      </c>
      <c r="AH14" s="203">
        <v>50</v>
      </c>
      <c r="AI14" s="203">
        <v>60</v>
      </c>
      <c r="AJ14" s="204"/>
      <c r="AK14" s="202">
        <f>(VLOOKUP($H14,杂项!$Z:$AD,2,FALSE))/100</f>
        <v>0.4</v>
      </c>
      <c r="AL14" s="202">
        <f>(VLOOKUP($H14,杂项!$Z:$AD,4,FALSE))/100</f>
        <v>0.4</v>
      </c>
      <c r="AM14" s="202">
        <f>(VLOOKUP($H14,杂项!$Z:$AD,3,FALSE))/100</f>
        <v>0.1</v>
      </c>
      <c r="AN14" s="202">
        <f>(VLOOKUP($H14,杂项!$Z:$AD,5,FALSE))/100</f>
        <v>0.1</v>
      </c>
      <c r="AO14" s="206">
        <v>1</v>
      </c>
      <c r="AP14" s="179" t="s">
        <v>99</v>
      </c>
    </row>
    <row r="15" spans="1:42" s="162" customFormat="1" x14ac:dyDescent="0.2">
      <c r="A15" s="179" t="s">
        <v>100</v>
      </c>
      <c r="B15" s="173">
        <f t="shared" si="0"/>
        <v>4126.8756480000002</v>
      </c>
      <c r="C15" s="173">
        <f t="shared" si="1"/>
        <v>578.97102080000002</v>
      </c>
      <c r="D15" s="173">
        <f t="shared" si="2"/>
        <v>253.89619199999999</v>
      </c>
      <c r="E15" s="173">
        <f t="shared" si="3"/>
        <v>315.49859839999999</v>
      </c>
      <c r="F15" s="173">
        <f t="shared" si="4"/>
        <v>322.79733759999999</v>
      </c>
      <c r="G15" s="174">
        <f t="shared" si="5"/>
        <v>162.61849599999999</v>
      </c>
      <c r="H15" s="175" t="s">
        <v>101</v>
      </c>
      <c r="I15" s="187">
        <v>28</v>
      </c>
      <c r="J15" s="188" t="s">
        <v>52</v>
      </c>
      <c r="K15" s="188" t="s">
        <v>62</v>
      </c>
      <c r="L15" s="188" t="s">
        <v>42</v>
      </c>
      <c r="M15" s="188" t="s">
        <v>43</v>
      </c>
      <c r="N15" s="188" t="s">
        <v>63</v>
      </c>
      <c r="O15" s="188" t="s">
        <v>64</v>
      </c>
      <c r="P15" s="188" t="s">
        <v>46</v>
      </c>
      <c r="Q15" s="188" t="s">
        <v>47</v>
      </c>
      <c r="R15" s="188" t="s">
        <v>46</v>
      </c>
      <c r="S15" s="188" t="s">
        <v>47</v>
      </c>
      <c r="T15" s="188" t="s">
        <v>88</v>
      </c>
      <c r="U15" s="192" t="str">
        <f>IF($AJ$1=2,MID(VLOOKUP(H15,杂项!R:X,2,FALSE),FIND("@",SUBSTITUTE(VLOOKUP(H15,杂项!R:X,2,FALSE),",","@",1))+1,FIND("@",SUBSTITUTE(VLOOKUP(H15,杂项!R:X,2,FALSE),",","@",2))-FIND("@",SUBSTITUTE(VLOOKUP(H15,杂项!R:X,2,FALSE),",","@",1))-1),IF($AJ$1=3,MID(VLOOKUP(H15,杂项!R:X,2,FALSE),FIND("@",SUBSTITUTE(VLOOKUP(H15,杂项!R:X,2,FALSE),",","@",2))+1,FIND("@",SUBSTITUTE(VLOOKUP(H15,杂项!R:X,2,FALSE),",","@",3))-FIND("@",SUBSTITUTE(VLOOKUP(H15,杂项!R:X,2,FALSE),",","@",2))-1),IF($AJ$1=4,MID(VLOOKUP(H15,杂项!R:X,2,FALSE),FIND("@",SUBSTITUTE(VLOOKUP(H15,杂项!R:X,2,FALSE),",","@",3))+1,FIND("@",SUBSTITUTE(VLOOKUP(H15,杂项!R:X,2,FALSE),",","@",4))-FIND("@",SUBSTITUTE(VLOOKUP(H15,杂项!R:X,2,FALSE),",","@",3))-1),IF($AJ$1=5,MID(VLOOKUP(H15,杂项!R:X,2,FALSE),FIND("@",SUBSTITUTE(VLOOKUP(H15,杂项!R:X,2,FALSE),",","@",4))+1,FIND("@",SUBSTITUTE(VLOOKUP(H15,杂项!R:X,2,FALSE),",","@",5))-FIND("@",SUBSTITUTE(VLOOKUP(H15,杂项!R:X,2,FALSE),",","@",4))-1),IF($AJ$1=6,MID(VLOOKUP(H15,杂项!R:X,2,FALSE),FIND("@",SUBSTITUTE(VLOOKUP(H15,杂项!R:X,2,FALSE),",","@",5))+1,LEN(VLOOKUP(H15,杂项!R:X,2,FALSE))-FIND("@",SUBSTITUTE(VLOOKUP(H15,杂项!R:X,2,FALSE),",","@",5))-1))))))</f>
        <v>7927</v>
      </c>
      <c r="V15" s="192" t="str">
        <f>IF($AJ$1=2,MID(VLOOKUP(H15,杂项!R:X,3,FALSE),FIND("@",SUBSTITUTE(VLOOKUP(H15,杂项!R:X,3,FALSE),",","@",1))+1,FIND("@",SUBSTITUTE(VLOOKUP(H15,杂项!R:X,3,FALSE),",","@",2))-FIND("@",SUBSTITUTE(VLOOKUP(H15,杂项!R:X,3,FALSE),",","@",1))-1),IF($AJ$1=3,MID(VLOOKUP(H15,杂项!R:X,3,FALSE),FIND("@",SUBSTITUTE(VLOOKUP(H15,杂项!R:X,3,FALSE),",","@",2))+1,FIND("@",SUBSTITUTE(VLOOKUP(H15,杂项!R:X,3,FALSE),",","@",3))-FIND("@",SUBSTITUTE(VLOOKUP(H15,杂项!R:X,3,FALSE),",","@",2))-1),IF($AJ$1=4,MID(VLOOKUP(H15,杂项!R:X,3,FALSE),FIND("@",SUBSTITUTE(VLOOKUP(H15,杂项!R:X,3,FALSE),",","@",3))+1,FIND("@",SUBSTITUTE(VLOOKUP(H15,杂项!R:X,3,FALSE),",","@",4))-FIND("@",SUBSTITUTE(VLOOKUP(H15,杂项!R:X,3,FALSE),",","@",3))-1),IF($AJ$1=5,MID(VLOOKUP(H15,杂项!R:X,3,FALSE),FIND("@",SUBSTITUTE(VLOOKUP(H15,杂项!R:X,3,FALSE),",","@",4))+1,FIND("@",SUBSTITUTE(VLOOKUP(H15,杂项!R:X,3,FALSE),",","@",5))-FIND("@",SUBSTITUTE(VLOOKUP(H15,杂项!R:X,3,FALSE),",","@",4))-1),IF($AJ$1=6,MID(VLOOKUP(H15,杂项!R:X,3,FALSE),FIND("@",SUBSTITUTE(VLOOKUP(H15,杂项!R:X,3,FALSE),",","@",5))+1,LEN(VLOOKUP(H15,杂项!R:X,3,FALSE))-FIND("@",SUBSTITUTE(VLOOKUP(H15,杂项!R:X,3,FALSE),",","@",5))-1))))))</f>
        <v>8192</v>
      </c>
      <c r="W15" s="192" t="str">
        <f>IF($AJ$1=2,MID(VLOOKUP(H15,杂项!R:X,4,FALSE),FIND("@",SUBSTITUTE(VLOOKUP(H15,杂项!R:X,4,FALSE),",","@",1))+1,FIND("@",SUBSTITUTE(VLOOKUP(H15,杂项!R:X,4,FALSE),",","@",2))-FIND("@",SUBSTITUTE(VLOOKUP(H15,杂项!R:X,4,FALSE),",","@",1))-1),IF($AJ$1=3,MID(VLOOKUP(H15,杂项!R:X,4,FALSE),FIND("@",SUBSTITUTE(VLOOKUP(H15,杂项!R:X,4,FALSE),",","@",2))+1,FIND("@",SUBSTITUTE(VLOOKUP(H15,杂项!R:X,4,FALSE),",","@",3))-FIND("@",SUBSTITUTE(VLOOKUP(H15,杂项!R:X,4,FALSE),",","@",2))-1),IF($AJ$1=4,MID(VLOOKUP(H15,杂项!R:X,4,FALSE),FIND("@",SUBSTITUTE(VLOOKUP(H15,杂项!R:X,4,FALSE),",","@",3))+1,FIND("@",SUBSTITUTE(VLOOKUP(H15,杂项!R:X,4,FALSE),",","@",4))-FIND("@",SUBSTITUTE(VLOOKUP(H15,杂项!R:X,4,FALSE),",","@",3))-1),IF($AJ$1=5,MID(VLOOKUP(H15,杂项!R:X,4,FALSE),FIND("@",SUBSTITUTE(VLOOKUP(H15,杂项!R:X,4,FALSE),",","@",4))+1,FIND("@",SUBSTITUTE(VLOOKUP(H15,杂项!R:X,4,FALSE),",","@",5))-FIND("@",SUBSTITUTE(VLOOKUP(H15,杂项!R:X,4,FALSE),",","@",4))-1),IF($AJ$1=6,MID(VLOOKUP(H15,杂项!R:X,4,FALSE),FIND("@",SUBSTITUTE(VLOOKUP(H15,杂项!R:X,4,FALSE),",","@",5))+1,LEN(VLOOKUP(H15,杂项!R:X,4,FALSE))-FIND("@",SUBSTITUTE(VLOOKUP(H15,杂项!R:X,4,FALSE),",","@",5))-1))))))</f>
        <v>5027</v>
      </c>
      <c r="X15" s="192" t="str">
        <f>IF($AJ$1=2,MID(VLOOKUP(H15,杂项!R:X,5,FALSE),FIND("@",SUBSTITUTE(VLOOKUP(H15,杂项!R:X,5,FALSE),",","@",1))+1,FIND("@",SUBSTITUTE(VLOOKUP(H15,杂项!R:X,5,FALSE),",","@",2))-FIND("@",SUBSTITUTE(VLOOKUP(H15,杂项!R:X,5,FALSE),",","@",1))-1),IF($AJ$1=3,MID(VLOOKUP(H15,杂项!R:X,5,FALSE),FIND("@",SUBSTITUTE(VLOOKUP(H15,杂项!R:X,5,FALSE),",","@",2))+1,FIND("@",SUBSTITUTE(VLOOKUP(H15,杂项!R:X,5,FALSE),",","@",3))-FIND("@",SUBSTITUTE(VLOOKUP(H15,杂项!R:X,5,FALSE),",","@",2))-1),IF($AJ$1=4,MID(VLOOKUP(H15,杂项!R:X,5,FALSE),FIND("@",SUBSTITUTE(VLOOKUP(H15,杂项!R:X,5,FALSE),",","@",3))+1,FIND("@",SUBSTITUTE(VLOOKUP(H15,杂项!R:X,5,FALSE),",","@",4))-FIND("@",SUBSTITUTE(VLOOKUP(H15,杂项!R:X,5,FALSE),",","@",3))-1),IF($AJ$1=5,MID(VLOOKUP(H15,杂项!R:X,5,FALSE),FIND("@",SUBSTITUTE(VLOOKUP(H15,杂项!R:X,5,FALSE),",","@",4))+1,FIND("@",SUBSTITUTE(VLOOKUP(H15,杂项!R:X,5,FALSE),",","@",5))-FIND("@",SUBSTITUTE(VLOOKUP(H15,杂项!R:X,5,FALSE),",","@",4))-1),IF($AJ$1=6,MID(VLOOKUP(H15,杂项!R:X,5,FALSE),FIND("@",SUBSTITUTE(VLOOKUP(H15,杂项!R:X,5,FALSE),",","@",5))+1,LEN(VLOOKUP(H15,杂项!R:X,5,FALSE))-FIND("@",SUBSTITUTE(VLOOKUP(H15,杂项!R:X,5,FALSE),",","@",5))-1))))))</f>
        <v>7004</v>
      </c>
      <c r="Y15" s="192" t="str">
        <f>IF($AJ$1=2,MID(VLOOKUP(H15,杂项!R:X,6,FALSE),FIND("@",SUBSTITUTE(VLOOKUP(H15,杂项!R:X,6,FALSE),",","@",1))+1,FIND("@",SUBSTITUTE(VLOOKUP(H15,杂项!R:X,6,FALSE),",","@",2))-FIND("@",SUBSTITUTE(VLOOKUP(H15,杂项!R:X,6,FALSE),",","@",1))-1),IF($AJ$1=3,MID(VLOOKUP(H15,杂项!R:X,6,FALSE),FIND("@",SUBSTITUTE(VLOOKUP(H15,杂项!R:X,6,FALSE),",","@",2))+1,FIND("@",SUBSTITUTE(VLOOKUP(H15,杂项!R:X,6,FALSE),",","@",3))-FIND("@",SUBSTITUTE(VLOOKUP(H15,杂项!R:X,6,FALSE),",","@",2))-1),IF($AJ$1=4,MID(VLOOKUP(H15,杂项!R:X,6,FALSE),FIND("@",SUBSTITUTE(VLOOKUP(H15,杂项!R:X,6,FALSE),",","@",3))+1,FIND("@",SUBSTITUTE(VLOOKUP(H15,杂项!R:X,6,FALSE),",","@",4))-FIND("@",SUBSTITUTE(VLOOKUP(H15,杂项!R:X,6,FALSE),",","@",3))-1),IF($AJ$1=5,MID(VLOOKUP(H15,杂项!R:X,6,FALSE),FIND("@",SUBSTITUTE(VLOOKUP(H15,杂项!R:X,6,FALSE),",","@",4))+1,FIND("@",SUBSTITUTE(VLOOKUP(H15,杂项!R:X,6,FALSE),",","@",5))-FIND("@",SUBSTITUTE(VLOOKUP(H15,杂项!R:X,6,FALSE),",","@",4))-1),IF($AJ$1=6,MID(VLOOKUP(H15,杂项!R:X,6,FALSE),FIND("@",SUBSTITUTE(VLOOKUP(H15,杂项!R:X,6,FALSE),",","@",5))+1,LEN(VLOOKUP(H15,杂项!R:X,6,FALSE))-FIND("@",SUBSTITUTE(VLOOKUP(H15,杂项!R:X,6,FALSE),",","@",5))-1))))))</f>
        <v>7531</v>
      </c>
      <c r="Z15" s="192" t="str">
        <f>IF($AJ$1=2,MID(VLOOKUP(H15,杂项!R:X,7,FALSE),FIND("@",SUBSTITUTE(VLOOKUP(H15,杂项!R:X,7,FALSE),",","@",1))+1,FIND("@",SUBSTITUTE(VLOOKUP(H15,杂项!R:X,7,FALSE),",","@",2))-FIND("@",SUBSTITUTE(VLOOKUP(H15,杂项!R:X,7,FALSE),",","@",1))-1),IF($AJ$1=3,MID(VLOOKUP(H15,杂项!R:X,7,FALSE),FIND("@",SUBSTITUTE(VLOOKUP(H15,杂项!R:X,7,FALSE),",","@",2))+1,FIND("@",SUBSTITUTE(VLOOKUP(H15,杂项!R:X,7,FALSE),",","@",3))-FIND("@",SUBSTITUTE(VLOOKUP(H15,杂项!R:X,7,FALSE),",","@",2))-1),IF($AJ$1=4,MID(VLOOKUP(H15,杂项!R:X,7,FALSE),FIND("@",SUBSTITUTE(VLOOKUP(H15,杂项!R:X,7,FALSE),",","@",3))+1,FIND("@",SUBSTITUTE(VLOOKUP(H15,杂项!R:X,7,FALSE),",","@",4))-FIND("@",SUBSTITUTE(VLOOKUP(H15,杂项!R:X,7,FALSE),",","@",3))-1),IF($AJ$1=5,MID(VLOOKUP(H15,杂项!R:X,7,FALSE),FIND("@",SUBSTITUTE(VLOOKUP(H15,杂项!R:X,7,FALSE),",","@",4))+1,FIND("@",SUBSTITUTE(VLOOKUP(H15,杂项!R:X,7,FALSE),",","@",5))-FIND("@",SUBSTITUTE(VLOOKUP(H15,杂项!R:X,7,FALSE),",","@",4))-1),IF($AJ$1=6,MID(VLOOKUP(H15,杂项!R:X,7,FALSE),FIND("@",SUBSTITUTE(VLOOKUP(H15,杂项!R:X,7,FALSE),",","@",5))+1,LEN(VLOOKUP(H15,杂项!R:X,7,FALSE))-FIND("@",SUBSTITUTE(VLOOKUP(H15,杂项!R:X,7,FALSE),",","@",5))-1))))))</f>
        <v>7796</v>
      </c>
      <c r="AA15" s="194">
        <v>196</v>
      </c>
      <c r="AB15" s="194">
        <v>59</v>
      </c>
      <c r="AC15" s="195"/>
      <c r="AD15" s="194">
        <v>20</v>
      </c>
      <c r="AE15" s="194">
        <v>20</v>
      </c>
      <c r="AF15" s="194">
        <v>10</v>
      </c>
      <c r="AG15" s="192">
        <v>700</v>
      </c>
      <c r="AH15" s="192">
        <v>60</v>
      </c>
      <c r="AI15" s="192">
        <v>60</v>
      </c>
      <c r="AJ15" s="195"/>
      <c r="AK15" s="202">
        <f>(VLOOKUP($H15,杂项!$Z:$AD,2,FALSE))/100</f>
        <v>0.15</v>
      </c>
      <c r="AL15" s="202">
        <f>(VLOOKUP($H15,杂项!$Z:$AD,4,FALSE))/100</f>
        <v>0.35</v>
      </c>
      <c r="AM15" s="202">
        <f>(VLOOKUP($H15,杂项!$Z:$AD,3,FALSE))/100</f>
        <v>0.35</v>
      </c>
      <c r="AN15" s="202">
        <f>(VLOOKUP($H15,杂项!$Z:$AD,5,FALSE))/100</f>
        <v>0.15</v>
      </c>
      <c r="AO15" s="206">
        <v>7</v>
      </c>
      <c r="AP15" s="179" t="s">
        <v>102</v>
      </c>
    </row>
    <row r="16" spans="1:42" s="162" customFormat="1" x14ac:dyDescent="0.2">
      <c r="A16" s="176" t="s">
        <v>103</v>
      </c>
      <c r="B16" s="173">
        <f t="shared" si="0"/>
        <v>3980.2496000000001</v>
      </c>
      <c r="C16" s="173">
        <f t="shared" si="1"/>
        <v>576.65239040000006</v>
      </c>
      <c r="D16" s="173">
        <f t="shared" si="2"/>
        <v>240.53145599999999</v>
      </c>
      <c r="E16" s="173">
        <f t="shared" si="3"/>
        <v>273.57468160000002</v>
      </c>
      <c r="F16" s="173">
        <f t="shared" si="4"/>
        <v>259.41145600000004</v>
      </c>
      <c r="G16" s="174">
        <f t="shared" si="5"/>
        <v>246.16006399999998</v>
      </c>
      <c r="H16" s="174" t="s">
        <v>104</v>
      </c>
      <c r="I16" s="187">
        <v>28</v>
      </c>
      <c r="J16" s="189" t="s">
        <v>61</v>
      </c>
      <c r="K16" s="189" t="s">
        <v>62</v>
      </c>
      <c r="L16" s="189" t="s">
        <v>42</v>
      </c>
      <c r="M16" s="189" t="s">
        <v>43</v>
      </c>
      <c r="N16" s="189" t="s">
        <v>63</v>
      </c>
      <c r="O16" s="189" t="s">
        <v>64</v>
      </c>
      <c r="P16" s="189" t="s">
        <v>46</v>
      </c>
      <c r="Q16" s="189" t="s">
        <v>47</v>
      </c>
      <c r="R16" s="189" t="s">
        <v>53</v>
      </c>
      <c r="S16" s="189" t="s">
        <v>47</v>
      </c>
      <c r="T16" s="189" t="s">
        <v>65</v>
      </c>
      <c r="U16" s="193" t="str">
        <f>IF($AJ$1=2,MID(VLOOKUP(H16,杂项!R:X,2,FALSE),FIND("@",SUBSTITUTE(VLOOKUP(H16,杂项!R:X,2,FALSE),",","@",1))+1,FIND("@",SUBSTITUTE(VLOOKUP(H16,杂项!R:X,2,FALSE),",","@",2))-FIND("@",SUBSTITUTE(VLOOKUP(H16,杂项!R:X,2,FALSE),",","@",1))-1),IF($AJ$1=3,MID(VLOOKUP(H16,杂项!R:X,2,FALSE),FIND("@",SUBSTITUTE(VLOOKUP(H16,杂项!R:X,2,FALSE),",","@",2))+1,FIND("@",SUBSTITUTE(VLOOKUP(H16,杂项!R:X,2,FALSE),",","@",3))-FIND("@",SUBSTITUTE(VLOOKUP(H16,杂项!R:X,2,FALSE),",","@",2))-1),IF($AJ$1=4,MID(VLOOKUP(H16,杂项!R:X,2,FALSE),FIND("@",SUBSTITUTE(VLOOKUP(H16,杂项!R:X,2,FALSE),",","@",3))+1,FIND("@",SUBSTITUTE(VLOOKUP(H16,杂项!R:X,2,FALSE),",","@",4))-FIND("@",SUBSTITUTE(VLOOKUP(H16,杂项!R:X,2,FALSE),",","@",3))-1),IF($AJ$1=5,MID(VLOOKUP(H16,杂项!R:X,2,FALSE),FIND("@",SUBSTITUTE(VLOOKUP(H16,杂项!R:X,2,FALSE),",","@",4))+1,FIND("@",SUBSTITUTE(VLOOKUP(H16,杂项!R:X,2,FALSE),",","@",5))-FIND("@",SUBSTITUTE(VLOOKUP(H16,杂项!R:X,2,FALSE),",","@",4))-1),IF($AJ$1=6,MID(VLOOKUP(H16,杂项!R:X,2,FALSE),FIND("@",SUBSTITUTE(VLOOKUP(H16,杂项!R:X,2,FALSE),",","@",5))+1,LEN(VLOOKUP(H16,杂项!R:X,2,FALSE))-FIND("@",SUBSTITUTE(VLOOKUP(H16,杂项!R:X,2,FALSE),",","@",5))-1))))))</f>
        <v>5817</v>
      </c>
      <c r="V16" s="193" t="str">
        <f>IF($AJ$1=2,MID(VLOOKUP(H16,杂项!R:X,3,FALSE),FIND("@",SUBSTITUTE(VLOOKUP(H16,杂项!R:X,3,FALSE),",","@",1))+1,FIND("@",SUBSTITUTE(VLOOKUP(H16,杂项!R:X,3,FALSE),",","@",2))-FIND("@",SUBSTITUTE(VLOOKUP(H16,杂项!R:X,3,FALSE),",","@",1))-1),IF($AJ$1=3,MID(VLOOKUP(H16,杂项!R:X,3,FALSE),FIND("@",SUBSTITUTE(VLOOKUP(H16,杂项!R:X,3,FALSE),",","@",2))+1,FIND("@",SUBSTITUTE(VLOOKUP(H16,杂项!R:X,3,FALSE),",","@",3))-FIND("@",SUBSTITUTE(VLOOKUP(H16,杂项!R:X,3,FALSE),",","@",2))-1),IF($AJ$1=4,MID(VLOOKUP(H16,杂项!R:X,3,FALSE),FIND("@",SUBSTITUTE(VLOOKUP(H16,杂项!R:X,3,FALSE),",","@",3))+1,FIND("@",SUBSTITUTE(VLOOKUP(H16,杂项!R:X,3,FALSE),",","@",4))-FIND("@",SUBSTITUTE(VLOOKUP(H16,杂项!R:X,3,FALSE),",","@",3))-1),IF($AJ$1=5,MID(VLOOKUP(H16,杂项!R:X,3,FALSE),FIND("@",SUBSTITUTE(VLOOKUP(H16,杂项!R:X,3,FALSE),",","@",4))+1,FIND("@",SUBSTITUTE(VLOOKUP(H16,杂项!R:X,3,FALSE),",","@",5))-FIND("@",SUBSTITUTE(VLOOKUP(H16,杂项!R:X,3,FALSE),",","@",4))-1),IF($AJ$1=6,MID(VLOOKUP(H16,杂项!R:X,3,FALSE),FIND("@",SUBSTITUTE(VLOOKUP(H16,杂项!R:X,3,FALSE),",","@",5))+1,LEN(VLOOKUP(H16,杂项!R:X,3,FALSE))-FIND("@",SUBSTITUTE(VLOOKUP(H16,杂项!R:X,3,FALSE),",","@",5))-1))))))</f>
        <v>7796</v>
      </c>
      <c r="W16" s="193" t="str">
        <f>IF($AJ$1=2,MID(VLOOKUP(H16,杂项!R:X,4,FALSE),FIND("@",SUBSTITUTE(VLOOKUP(H16,杂项!R:X,4,FALSE),",","@",1))+1,FIND("@",SUBSTITUTE(VLOOKUP(H16,杂项!R:X,4,FALSE),",","@",2))-FIND("@",SUBSTITUTE(VLOOKUP(H16,杂项!R:X,4,FALSE),",","@",1))-1),IF($AJ$1=3,MID(VLOOKUP(H16,杂项!R:X,4,FALSE),FIND("@",SUBSTITUTE(VLOOKUP(H16,杂项!R:X,4,FALSE),",","@",2))+1,FIND("@",SUBSTITUTE(VLOOKUP(H16,杂项!R:X,4,FALSE),",","@",3))-FIND("@",SUBSTITUTE(VLOOKUP(H16,杂项!R:X,4,FALSE),",","@",2))-1),IF($AJ$1=4,MID(VLOOKUP(H16,杂项!R:X,4,FALSE),FIND("@",SUBSTITUTE(VLOOKUP(H16,杂项!R:X,4,FALSE),",","@",3))+1,FIND("@",SUBSTITUTE(VLOOKUP(H16,杂项!R:X,4,FALSE),",","@",4))-FIND("@",SUBSTITUTE(VLOOKUP(H16,杂项!R:X,4,FALSE),",","@",3))-1),IF($AJ$1=5,MID(VLOOKUP(H16,杂项!R:X,4,FALSE),FIND("@",SUBSTITUTE(VLOOKUP(H16,杂项!R:X,4,FALSE),",","@",4))+1,FIND("@",SUBSTITUTE(VLOOKUP(H16,杂项!R:X,4,FALSE),",","@",5))-FIND("@",SUBSTITUTE(VLOOKUP(H16,杂项!R:X,4,FALSE),",","@",4))-1),IF($AJ$1=6,MID(VLOOKUP(H16,杂项!R:X,4,FALSE),FIND("@",SUBSTITUTE(VLOOKUP(H16,杂项!R:X,4,FALSE),",","@",5))+1,LEN(VLOOKUP(H16,杂项!R:X,4,FALSE))-FIND("@",SUBSTITUTE(VLOOKUP(H16,杂项!R:X,4,FALSE),",","@",5))-1))))))</f>
        <v>4236</v>
      </c>
      <c r="X16" s="193" t="str">
        <f>IF($AJ$1=2,MID(VLOOKUP(H16,杂项!R:X,5,FALSE),FIND("@",SUBSTITUTE(VLOOKUP(H16,杂项!R:X,5,FALSE),",","@",1))+1,FIND("@",SUBSTITUTE(VLOOKUP(H16,杂项!R:X,5,FALSE),",","@",2))-FIND("@",SUBSTITUTE(VLOOKUP(H16,杂项!R:X,5,FALSE),",","@",1))-1),IF($AJ$1=3,MID(VLOOKUP(H16,杂项!R:X,5,FALSE),FIND("@",SUBSTITUTE(VLOOKUP(H16,杂项!R:X,5,FALSE),",","@",2))+1,FIND("@",SUBSTITUTE(VLOOKUP(H16,杂项!R:X,5,FALSE),",","@",3))-FIND("@",SUBSTITUTE(VLOOKUP(H16,杂项!R:X,5,FALSE),",","@",2))-1),IF($AJ$1=4,MID(VLOOKUP(H16,杂项!R:X,5,FALSE),FIND("@",SUBSTITUTE(VLOOKUP(H16,杂项!R:X,5,FALSE),",","@",3))+1,FIND("@",SUBSTITUTE(VLOOKUP(H16,杂项!R:X,5,FALSE),",","@",4))-FIND("@",SUBSTITUTE(VLOOKUP(H16,杂项!R:X,5,FALSE),",","@",3))-1),IF($AJ$1=5,MID(VLOOKUP(H16,杂项!R:X,5,FALSE),FIND("@",SUBSTITUTE(VLOOKUP(H16,杂项!R:X,5,FALSE),",","@",4))+1,FIND("@",SUBSTITUTE(VLOOKUP(H16,杂项!R:X,5,FALSE),",","@",5))-FIND("@",SUBSTITUTE(VLOOKUP(H16,杂项!R:X,5,FALSE),",","@",4))-1),IF($AJ$1=6,MID(VLOOKUP(H16,杂项!R:X,5,FALSE),FIND("@",SUBSTITUTE(VLOOKUP(H16,杂项!R:X,5,FALSE),",","@",5))+1,LEN(VLOOKUP(H16,杂项!R:X,5,FALSE))-FIND("@",SUBSTITUTE(VLOOKUP(H16,杂项!R:X,5,FALSE),",","@",5))-1))))))</f>
        <v>5421</v>
      </c>
      <c r="Y16" s="193" t="str">
        <f>IF($AJ$1=2,MID(VLOOKUP(H16,杂项!R:X,6,FALSE),FIND("@",SUBSTITUTE(VLOOKUP(H16,杂项!R:X,6,FALSE),",","@",1))+1,FIND("@",SUBSTITUTE(VLOOKUP(H16,杂项!R:X,6,FALSE),",","@",2))-FIND("@",SUBSTITUTE(VLOOKUP(H16,杂项!R:X,6,FALSE),",","@",1))-1),IF($AJ$1=3,MID(VLOOKUP(H16,杂项!R:X,6,FALSE),FIND("@",SUBSTITUTE(VLOOKUP(H16,杂项!R:X,6,FALSE),",","@",2))+1,FIND("@",SUBSTITUTE(VLOOKUP(H16,杂项!R:X,6,FALSE),",","@",3))-FIND("@",SUBSTITUTE(VLOOKUP(H16,杂项!R:X,6,FALSE),",","@",2))-1),IF($AJ$1=4,MID(VLOOKUP(H16,杂项!R:X,6,FALSE),FIND("@",SUBSTITUTE(VLOOKUP(H16,杂项!R:X,6,FALSE),",","@",3))+1,FIND("@",SUBSTITUTE(VLOOKUP(H16,杂项!R:X,6,FALSE),",","@",4))-FIND("@",SUBSTITUTE(VLOOKUP(H16,杂项!R:X,6,FALSE),",","@",3))-1),IF($AJ$1=5,MID(VLOOKUP(H16,杂项!R:X,6,FALSE),FIND("@",SUBSTITUTE(VLOOKUP(H16,杂项!R:X,6,FALSE),",","@",4))+1,FIND("@",SUBSTITUTE(VLOOKUP(H16,杂项!R:X,6,FALSE),",","@",5))-FIND("@",SUBSTITUTE(VLOOKUP(H16,杂项!R:X,6,FALSE),",","@",4))-1),IF($AJ$1=6,MID(VLOOKUP(H16,杂项!R:X,6,FALSE),FIND("@",SUBSTITUTE(VLOOKUP(H16,杂项!R:X,6,FALSE),",","@",5))+1,LEN(VLOOKUP(H16,杂项!R:X,6,FALSE))-FIND("@",SUBSTITUTE(VLOOKUP(H16,杂项!R:X,6,FALSE),",","@",5))-1))))))</f>
        <v>6610</v>
      </c>
      <c r="Z16" s="193" t="str">
        <f>IF($AJ$1=2,MID(VLOOKUP(H16,杂项!R:X,7,FALSE),FIND("@",SUBSTITUTE(VLOOKUP(H16,杂项!R:X,7,FALSE),",","@",1))+1,FIND("@",SUBSTITUTE(VLOOKUP(H16,杂项!R:X,7,FALSE),",","@",2))-FIND("@",SUBSTITUTE(VLOOKUP(H16,杂项!R:X,7,FALSE),",","@",1))-1),IF($AJ$1=3,MID(VLOOKUP(H16,杂项!R:X,7,FALSE),FIND("@",SUBSTITUTE(VLOOKUP(H16,杂项!R:X,7,FALSE),",","@",2))+1,FIND("@",SUBSTITUTE(VLOOKUP(H16,杂项!R:X,7,FALSE),",","@",3))-FIND("@",SUBSTITUTE(VLOOKUP(H16,杂项!R:X,7,FALSE),",","@",2))-1),IF($AJ$1=4,MID(VLOOKUP(H16,杂项!R:X,7,FALSE),FIND("@",SUBSTITUTE(VLOOKUP(H16,杂项!R:X,7,FALSE),",","@",3))+1,FIND("@",SUBSTITUTE(VLOOKUP(H16,杂项!R:X,7,FALSE),",","@",4))-FIND("@",SUBSTITUTE(VLOOKUP(H16,杂项!R:X,7,FALSE),",","@",3))-1),IF($AJ$1=5,MID(VLOOKUP(H16,杂项!R:X,7,FALSE),FIND("@",SUBSTITUTE(VLOOKUP(H16,杂项!R:X,7,FALSE),",","@",4))+1,FIND("@",SUBSTITUTE(VLOOKUP(H16,杂项!R:X,7,FALSE),",","@",5))-FIND("@",SUBSTITUTE(VLOOKUP(H16,杂项!R:X,7,FALSE),",","@",4))-1),IF($AJ$1=6,MID(VLOOKUP(H16,杂项!R:X,7,FALSE),FIND("@",SUBSTITUTE(VLOOKUP(H16,杂项!R:X,7,FALSE),",","@",5))+1,LEN(VLOOKUP(H16,杂项!R:X,7,FALSE))-FIND("@",SUBSTITUTE(VLOOKUP(H16,杂项!R:X,7,FALSE),",","@",5))-1))))))</f>
        <v>7137</v>
      </c>
      <c r="AA16" s="196">
        <v>344</v>
      </c>
      <c r="AB16" s="196">
        <v>68</v>
      </c>
      <c r="AC16" s="196">
        <v>0</v>
      </c>
      <c r="AD16" s="196">
        <v>10</v>
      </c>
      <c r="AE16" s="196">
        <v>0</v>
      </c>
      <c r="AF16" s="196">
        <v>29</v>
      </c>
      <c r="AG16" s="203">
        <v>650</v>
      </c>
      <c r="AH16" s="203">
        <v>50</v>
      </c>
      <c r="AI16" s="203">
        <v>40</v>
      </c>
      <c r="AJ16" s="204"/>
      <c r="AK16" s="202">
        <f>(VLOOKUP($H16,杂项!$Z:$AD,2,FALSE))/100</f>
        <v>0.35</v>
      </c>
      <c r="AL16" s="202">
        <f>(VLOOKUP($H16,杂项!$Z:$AD,4,FALSE))/100</f>
        <v>0.4</v>
      </c>
      <c r="AM16" s="202">
        <f>(VLOOKUP($H16,杂项!$Z:$AD,3,FALSE))/100</f>
        <v>0.1</v>
      </c>
      <c r="AN16" s="202">
        <f>(VLOOKUP($H16,杂项!$Z:$AD,5,FALSE))/100</f>
        <v>0.1</v>
      </c>
      <c r="AO16" s="206">
        <v>9</v>
      </c>
      <c r="AP16" s="179" t="s">
        <v>105</v>
      </c>
    </row>
    <row r="17" spans="1:42" s="162" customFormat="1" x14ac:dyDescent="0.2">
      <c r="A17" s="181" t="s">
        <v>106</v>
      </c>
      <c r="B17" s="178">
        <f t="shared" si="0"/>
        <v>4418.6175999999996</v>
      </c>
      <c r="C17" s="175">
        <f t="shared" si="1"/>
        <v>573.76295679999998</v>
      </c>
      <c r="D17" s="175">
        <f t="shared" si="2"/>
        <v>280.64256</v>
      </c>
      <c r="E17" s="175">
        <f t="shared" si="3"/>
        <v>330.22551039999996</v>
      </c>
      <c r="F17" s="175">
        <f t="shared" si="4"/>
        <v>267.66778880000004</v>
      </c>
      <c r="G17" s="175">
        <f t="shared" si="5"/>
        <v>147.44736</v>
      </c>
      <c r="H17" s="175" t="s">
        <v>58</v>
      </c>
      <c r="I17" s="190">
        <v>28</v>
      </c>
      <c r="J17" s="188">
        <v>716</v>
      </c>
      <c r="K17" s="188">
        <v>110</v>
      </c>
      <c r="L17" s="188">
        <v>100</v>
      </c>
      <c r="M17" s="188">
        <v>16</v>
      </c>
      <c r="N17" s="188">
        <v>63</v>
      </c>
      <c r="O17" s="188">
        <v>10</v>
      </c>
      <c r="P17" s="188">
        <v>57</v>
      </c>
      <c r="Q17" s="188">
        <v>9</v>
      </c>
      <c r="R17" s="188">
        <v>48</v>
      </c>
      <c r="S17" s="188">
        <v>8</v>
      </c>
      <c r="T17" s="188">
        <v>67</v>
      </c>
      <c r="U17" s="192" t="str">
        <f>IF($AJ$1=2,MID(VLOOKUP(H17,杂项!R:X,2,FALSE),FIND("@",SUBSTITUTE(VLOOKUP(H17,杂项!R:X,2,FALSE),",","@",1))+1,FIND("@",SUBSTITUTE(VLOOKUP(H17,杂项!R:X,2,FALSE),",","@",2))-FIND("@",SUBSTITUTE(VLOOKUP(H17,杂项!R:X,2,FALSE),",","@",1))-1),IF($AJ$1=3,MID(VLOOKUP(H17,杂项!R:X,2,FALSE),FIND("@",SUBSTITUTE(VLOOKUP(H17,杂项!R:X,2,FALSE),",","@",2))+1,FIND("@",SUBSTITUTE(VLOOKUP(H17,杂项!R:X,2,FALSE),",","@",3))-FIND("@",SUBSTITUTE(VLOOKUP(H17,杂项!R:X,2,FALSE),",","@",2))-1),IF($AJ$1=4,MID(VLOOKUP(H17,杂项!R:X,2,FALSE),FIND("@",SUBSTITUTE(VLOOKUP(H17,杂项!R:X,2,FALSE),",","@",3))+1,FIND("@",SUBSTITUTE(VLOOKUP(H17,杂项!R:X,2,FALSE),",","@",4))-FIND("@",SUBSTITUTE(VLOOKUP(H17,杂项!R:X,2,FALSE),",","@",3))-1),IF($AJ$1=5,MID(VLOOKUP(H17,杂项!R:X,2,FALSE),FIND("@",SUBSTITUTE(VLOOKUP(H17,杂项!R:X,2,FALSE),",","@",4))+1,FIND("@",SUBSTITUTE(VLOOKUP(H17,杂项!R:X,2,FALSE),",","@",5))-FIND("@",SUBSTITUTE(VLOOKUP(H17,杂项!R:X,2,FALSE),",","@",4))-1),IF($AJ$1=6,MID(VLOOKUP(H17,杂项!R:X,2,FALSE),FIND("@",SUBSTITUTE(VLOOKUP(H17,杂项!R:X,2,FALSE),",","@",5))+1,LEN(VLOOKUP(H17,杂项!R:X,2,FALSE))-FIND("@",SUBSTITUTE(VLOOKUP(H17,杂项!R:X,2,FALSE),",","@",5))-1))))))</f>
        <v>7927</v>
      </c>
      <c r="V17" s="192" t="str">
        <f>IF($AJ$1=2,MID(VLOOKUP(H17,杂项!R:X,3,FALSE),FIND("@",SUBSTITUTE(VLOOKUP(H17,杂项!R:X,3,FALSE),",","@",1))+1,FIND("@",SUBSTITUTE(VLOOKUP(H17,杂项!R:X,3,FALSE),",","@",2))-FIND("@",SUBSTITUTE(VLOOKUP(H17,杂项!R:X,3,FALSE),",","@",1))-1),IF($AJ$1=3,MID(VLOOKUP(H17,杂项!R:X,3,FALSE),FIND("@",SUBSTITUTE(VLOOKUP(H17,杂项!R:X,3,FALSE),",","@",2))+1,FIND("@",SUBSTITUTE(VLOOKUP(H17,杂项!R:X,3,FALSE),",","@",3))-FIND("@",SUBSTITUTE(VLOOKUP(H17,杂项!R:X,3,FALSE),",","@",2))-1),IF($AJ$1=4,MID(VLOOKUP(H17,杂项!R:X,3,FALSE),FIND("@",SUBSTITUTE(VLOOKUP(H17,杂项!R:X,3,FALSE),",","@",3))+1,FIND("@",SUBSTITUTE(VLOOKUP(H17,杂项!R:X,3,FALSE),",","@",4))-FIND("@",SUBSTITUTE(VLOOKUP(H17,杂项!R:X,3,FALSE),",","@",3))-1),IF($AJ$1=5,MID(VLOOKUP(H17,杂项!R:X,3,FALSE),FIND("@",SUBSTITUTE(VLOOKUP(H17,杂项!R:X,3,FALSE),",","@",4))+1,FIND("@",SUBSTITUTE(VLOOKUP(H17,杂项!R:X,3,FALSE),",","@",5))-FIND("@",SUBSTITUTE(VLOOKUP(H17,杂项!R:X,3,FALSE),",","@",4))-1),IF($AJ$1=6,MID(VLOOKUP(H17,杂项!R:X,3,FALSE),FIND("@",SUBSTITUTE(VLOOKUP(H17,杂项!R:X,3,FALSE),",","@",5))+1,LEN(VLOOKUP(H17,杂项!R:X,3,FALSE))-FIND("@",SUBSTITUTE(VLOOKUP(H17,杂项!R:X,3,FALSE),",","@",5))-1))))))</f>
        <v>9114</v>
      </c>
      <c r="W17" s="192" t="str">
        <f>IF($AJ$1=2,MID(VLOOKUP(H17,杂项!R:X,4,FALSE),FIND("@",SUBSTITUTE(VLOOKUP(H17,杂项!R:X,4,FALSE),",","@",1))+1,FIND("@",SUBSTITUTE(VLOOKUP(H17,杂项!R:X,4,FALSE),",","@",2))-FIND("@",SUBSTITUTE(VLOOKUP(H17,杂项!R:X,4,FALSE),",","@",1))-1),IF($AJ$1=3,MID(VLOOKUP(H17,杂项!R:X,4,FALSE),FIND("@",SUBSTITUTE(VLOOKUP(H17,杂项!R:X,4,FALSE),",","@",2))+1,FIND("@",SUBSTITUTE(VLOOKUP(H17,杂项!R:X,4,FALSE),",","@",3))-FIND("@",SUBSTITUTE(VLOOKUP(H17,杂项!R:X,4,FALSE),",","@",2))-1),IF($AJ$1=4,MID(VLOOKUP(H17,杂项!R:X,4,FALSE),FIND("@",SUBSTITUTE(VLOOKUP(H17,杂项!R:X,4,FALSE),",","@",3))+1,FIND("@",SUBSTITUTE(VLOOKUP(H17,杂项!R:X,4,FALSE),",","@",4))-FIND("@",SUBSTITUTE(VLOOKUP(H17,杂项!R:X,4,FALSE),",","@",3))-1),IF($AJ$1=5,MID(VLOOKUP(H17,杂项!R:X,4,FALSE),FIND("@",SUBSTITUTE(VLOOKUP(H17,杂项!R:X,4,FALSE),",","@",4))+1,FIND("@",SUBSTITUTE(VLOOKUP(H17,杂项!R:X,4,FALSE),",","@",5))-FIND("@",SUBSTITUTE(VLOOKUP(H17,杂项!R:X,4,FALSE),",","@",4))-1),IF($AJ$1=6,MID(VLOOKUP(H17,杂项!R:X,4,FALSE),FIND("@",SUBSTITUTE(VLOOKUP(H17,杂项!R:X,4,FALSE),",","@",5))+1,LEN(VLOOKUP(H17,杂项!R:X,4,FALSE))-FIND("@",SUBSTITUTE(VLOOKUP(H17,杂项!R:X,4,FALSE),",","@",5))-1))))))</f>
        <v>6610</v>
      </c>
      <c r="X17" s="192" t="str">
        <f>IF($AJ$1=2,MID(VLOOKUP(H17,杂项!R:X,5,FALSE),FIND("@",SUBSTITUTE(VLOOKUP(H17,杂项!R:X,5,FALSE),",","@",1))+1,FIND("@",SUBSTITUTE(VLOOKUP(H17,杂项!R:X,5,FALSE),",","@",2))-FIND("@",SUBSTITUTE(VLOOKUP(H17,杂项!R:X,5,FALSE),",","@",1))-1),IF($AJ$1=3,MID(VLOOKUP(H17,杂项!R:X,5,FALSE),FIND("@",SUBSTITUTE(VLOOKUP(H17,杂项!R:X,5,FALSE),",","@",2))+1,FIND("@",SUBSTITUTE(VLOOKUP(H17,杂项!R:X,5,FALSE),",","@",3))-FIND("@",SUBSTITUTE(VLOOKUP(H17,杂项!R:X,5,FALSE),",","@",2))-1),IF($AJ$1=4,MID(VLOOKUP(H17,杂项!R:X,5,FALSE),FIND("@",SUBSTITUTE(VLOOKUP(H17,杂项!R:X,5,FALSE),",","@",3))+1,FIND("@",SUBSTITUTE(VLOOKUP(H17,杂项!R:X,5,FALSE),",","@",4))-FIND("@",SUBSTITUTE(VLOOKUP(H17,杂项!R:X,5,FALSE),",","@",3))-1),IF($AJ$1=5,MID(VLOOKUP(H17,杂项!R:X,5,FALSE),FIND("@",SUBSTITUTE(VLOOKUP(H17,杂项!R:X,5,FALSE),",","@",4))+1,FIND("@",SUBSTITUTE(VLOOKUP(H17,杂项!R:X,5,FALSE),",","@",5))-FIND("@",SUBSTITUTE(VLOOKUP(H17,杂项!R:X,5,FALSE),",","@",4))-1),IF($AJ$1=6,MID(VLOOKUP(H17,杂项!R:X,5,FALSE),FIND("@",SUBSTITUTE(VLOOKUP(H17,杂项!R:X,5,FALSE),",","@",5))+1,LEN(VLOOKUP(H17,杂项!R:X,5,FALSE))-FIND("@",SUBSTITUTE(VLOOKUP(H17,杂项!R:X,5,FALSE),",","@",5))-1))))))</f>
        <v>6873</v>
      </c>
      <c r="Y17" s="192" t="str">
        <f>IF($AJ$1=2,MID(VLOOKUP(H17,杂项!R:X,6,FALSE),FIND("@",SUBSTITUTE(VLOOKUP(H17,杂项!R:X,6,FALSE),",","@",1))+1,FIND("@",SUBSTITUTE(VLOOKUP(H17,杂项!R:X,6,FALSE),",","@",2))-FIND("@",SUBSTITUTE(VLOOKUP(H17,杂项!R:X,6,FALSE),",","@",1))-1),IF($AJ$1=3,MID(VLOOKUP(H17,杂项!R:X,6,FALSE),FIND("@",SUBSTITUTE(VLOOKUP(H17,杂项!R:X,6,FALSE),",","@",2))+1,FIND("@",SUBSTITUTE(VLOOKUP(H17,杂项!R:X,6,FALSE),",","@",3))-FIND("@",SUBSTITUTE(VLOOKUP(H17,杂项!R:X,6,FALSE),",","@",2))-1),IF($AJ$1=4,MID(VLOOKUP(H17,杂项!R:X,6,FALSE),FIND("@",SUBSTITUTE(VLOOKUP(H17,杂项!R:X,6,FALSE),",","@",3))+1,FIND("@",SUBSTITUTE(VLOOKUP(H17,杂项!R:X,6,FALSE),",","@",4))-FIND("@",SUBSTITUTE(VLOOKUP(H17,杂项!R:X,6,FALSE),",","@",3))-1),IF($AJ$1=5,MID(VLOOKUP(H17,杂项!R:X,6,FALSE),FIND("@",SUBSTITUTE(VLOOKUP(H17,杂项!R:X,6,FALSE),",","@",4))+1,FIND("@",SUBSTITUTE(VLOOKUP(H17,杂项!R:X,6,FALSE),",","@",5))-FIND("@",SUBSTITUTE(VLOOKUP(H17,杂项!R:X,6,FALSE),",","@",4))-1),IF($AJ$1=6,MID(VLOOKUP(H17,杂项!R:X,6,FALSE),FIND("@",SUBSTITUTE(VLOOKUP(H17,杂项!R:X,6,FALSE),",","@",5))+1,LEN(VLOOKUP(H17,杂项!R:X,6,FALSE))-FIND("@",SUBSTITUTE(VLOOKUP(H17,杂项!R:X,6,FALSE),",","@",5))-1))))))</f>
        <v>6478</v>
      </c>
      <c r="Z17" s="192" t="str">
        <f>IF($AJ$1=2,MID(VLOOKUP(H17,杂项!R:X,7,FALSE),FIND("@",SUBSTITUTE(VLOOKUP(H17,杂项!R:X,7,FALSE),",","@",1))+1,FIND("@",SUBSTITUTE(VLOOKUP(H17,杂项!R:X,7,FALSE),",","@",2))-FIND("@",SUBSTITUTE(VLOOKUP(H17,杂项!R:X,7,FALSE),",","@",1))-1),IF($AJ$1=3,MID(VLOOKUP(H17,杂项!R:X,7,FALSE),FIND("@",SUBSTITUTE(VLOOKUP(H17,杂项!R:X,7,FALSE),",","@",2))+1,FIND("@",SUBSTITUTE(VLOOKUP(H17,杂项!R:X,7,FALSE),",","@",3))-FIND("@",SUBSTITUTE(VLOOKUP(H17,杂项!R:X,7,FALSE),",","@",2))-1),IF($AJ$1=4,MID(VLOOKUP(H17,杂项!R:X,7,FALSE),FIND("@",SUBSTITUTE(VLOOKUP(H17,杂项!R:X,7,FALSE),",","@",3))+1,FIND("@",SUBSTITUTE(VLOOKUP(H17,杂项!R:X,7,FALSE),",","@",4))-FIND("@",SUBSTITUTE(VLOOKUP(H17,杂项!R:X,7,FALSE),",","@",3))-1),IF($AJ$1=5,MID(VLOOKUP(H17,杂项!R:X,7,FALSE),FIND("@",SUBSTITUTE(VLOOKUP(H17,杂项!R:X,7,FALSE),",","@",4))+1,FIND("@",SUBSTITUTE(VLOOKUP(H17,杂项!R:X,7,FALSE),",","@",5))-FIND("@",SUBSTITUTE(VLOOKUP(H17,杂项!R:X,7,FALSE),",","@",4))-1),IF($AJ$1=6,MID(VLOOKUP(H17,杂项!R:X,7,FALSE),FIND("@",SUBSTITUTE(VLOOKUP(H17,杂项!R:X,7,FALSE),",","@",5))+1,LEN(VLOOKUP(H17,杂项!R:X,7,FALSE))-FIND("@",SUBSTITUTE(VLOOKUP(H17,杂项!R:X,7,FALSE),",","@",5))-1))))))</f>
        <v>6610</v>
      </c>
      <c r="AA17" s="194">
        <v>334</v>
      </c>
      <c r="AB17" s="194">
        <v>59</v>
      </c>
      <c r="AC17" s="195"/>
      <c r="AD17" s="194">
        <v>33</v>
      </c>
      <c r="AE17" s="194">
        <v>10</v>
      </c>
      <c r="AF17" s="194">
        <v>5</v>
      </c>
      <c r="AG17" s="192">
        <v>700</v>
      </c>
      <c r="AH17" s="192">
        <v>40</v>
      </c>
      <c r="AI17" s="192">
        <v>40</v>
      </c>
      <c r="AJ17" s="195"/>
      <c r="AK17" s="195"/>
      <c r="AL17" s="195"/>
      <c r="AM17" s="195"/>
      <c r="AN17" s="195"/>
      <c r="AO17" s="195"/>
      <c r="AP17" s="195"/>
    </row>
    <row r="18" spans="1:42" s="162" customFormat="1" x14ac:dyDescent="0.2">
      <c r="A18" s="176" t="s">
        <v>107</v>
      </c>
      <c r="B18" s="173">
        <f t="shared" si="0"/>
        <v>4273.8527999999997</v>
      </c>
      <c r="C18" s="173">
        <f t="shared" si="1"/>
        <v>573.54328320000002</v>
      </c>
      <c r="D18" s="173">
        <f t="shared" si="2"/>
        <v>218.84718079999999</v>
      </c>
      <c r="E18" s="173">
        <f t="shared" si="3"/>
        <v>290.98304000000002</v>
      </c>
      <c r="F18" s="173">
        <f t="shared" si="4"/>
        <v>279.84703999999999</v>
      </c>
      <c r="G18" s="174">
        <f t="shared" si="5"/>
        <v>152.28543999999999</v>
      </c>
      <c r="H18" s="174" t="s">
        <v>108</v>
      </c>
      <c r="I18" s="187">
        <v>28</v>
      </c>
      <c r="J18" s="189" t="s">
        <v>61</v>
      </c>
      <c r="K18" s="189" t="s">
        <v>62</v>
      </c>
      <c r="L18" s="189" t="s">
        <v>41</v>
      </c>
      <c r="M18" s="189" t="s">
        <v>81</v>
      </c>
      <c r="N18" s="189" t="s">
        <v>44</v>
      </c>
      <c r="O18" s="189" t="s">
        <v>45</v>
      </c>
      <c r="P18" s="189" t="s">
        <v>46</v>
      </c>
      <c r="Q18" s="189" t="s">
        <v>47</v>
      </c>
      <c r="R18" s="189" t="s">
        <v>53</v>
      </c>
      <c r="S18" s="189" t="s">
        <v>47</v>
      </c>
      <c r="T18" s="189" t="s">
        <v>48</v>
      </c>
      <c r="U18" s="193" t="str">
        <f>IF($AJ$1=2,MID(VLOOKUP(H18,杂项!R:X,2,FALSE),FIND("@",SUBSTITUTE(VLOOKUP(H18,杂项!R:X,2,FALSE),",","@",1))+1,FIND("@",SUBSTITUTE(VLOOKUP(H18,杂项!R:X,2,FALSE),",","@",2))-FIND("@",SUBSTITUTE(VLOOKUP(H18,杂项!R:X,2,FALSE),",","@",1))-1),IF($AJ$1=3,MID(VLOOKUP(H18,杂项!R:X,2,FALSE),FIND("@",SUBSTITUTE(VLOOKUP(H18,杂项!R:X,2,FALSE),",","@",2))+1,FIND("@",SUBSTITUTE(VLOOKUP(H18,杂项!R:X,2,FALSE),",","@",3))-FIND("@",SUBSTITUTE(VLOOKUP(H18,杂项!R:X,2,FALSE),",","@",2))-1),IF($AJ$1=4,MID(VLOOKUP(H18,杂项!R:X,2,FALSE),FIND("@",SUBSTITUTE(VLOOKUP(H18,杂项!R:X,2,FALSE),",","@",3))+1,FIND("@",SUBSTITUTE(VLOOKUP(H18,杂项!R:X,2,FALSE),",","@",4))-FIND("@",SUBSTITUTE(VLOOKUP(H18,杂项!R:X,2,FALSE),",","@",3))-1),IF($AJ$1=5,MID(VLOOKUP(H18,杂项!R:X,2,FALSE),FIND("@",SUBSTITUTE(VLOOKUP(H18,杂项!R:X,2,FALSE),",","@",4))+1,FIND("@",SUBSTITUTE(VLOOKUP(H18,杂项!R:X,2,FALSE),",","@",5))-FIND("@",SUBSTITUTE(VLOOKUP(H18,杂项!R:X,2,FALSE),",","@",4))-1),IF($AJ$1=6,MID(VLOOKUP(H18,杂项!R:X,2,FALSE),FIND("@",SUBSTITUTE(VLOOKUP(H18,杂项!R:X,2,FALSE),",","@",5))+1,LEN(VLOOKUP(H18,杂项!R:X,2,FALSE))-FIND("@",SUBSTITUTE(VLOOKUP(H18,杂项!R:X,2,FALSE),",","@",5))-1))))))</f>
        <v>7531</v>
      </c>
      <c r="V18" s="193" t="str">
        <f>IF($AJ$1=2,MID(VLOOKUP(H18,杂项!R:X,3,FALSE),FIND("@",SUBSTITUTE(VLOOKUP(H18,杂项!R:X,3,FALSE),",","@",1))+1,FIND("@",SUBSTITUTE(VLOOKUP(H18,杂项!R:X,3,FALSE),",","@",2))-FIND("@",SUBSTITUTE(VLOOKUP(H18,杂项!R:X,3,FALSE),",","@",1))-1),IF($AJ$1=3,MID(VLOOKUP(H18,杂项!R:X,3,FALSE),FIND("@",SUBSTITUTE(VLOOKUP(H18,杂项!R:X,3,FALSE),",","@",2))+1,FIND("@",SUBSTITUTE(VLOOKUP(H18,杂项!R:X,3,FALSE),",","@",3))-FIND("@",SUBSTITUTE(VLOOKUP(H18,杂项!R:X,3,FALSE),",","@",2))-1),IF($AJ$1=4,MID(VLOOKUP(H18,杂项!R:X,3,FALSE),FIND("@",SUBSTITUTE(VLOOKUP(H18,杂项!R:X,3,FALSE),",","@",3))+1,FIND("@",SUBSTITUTE(VLOOKUP(H18,杂项!R:X,3,FALSE),",","@",4))-FIND("@",SUBSTITUTE(VLOOKUP(H18,杂项!R:X,3,FALSE),",","@",3))-1),IF($AJ$1=5,MID(VLOOKUP(H18,杂项!R:X,3,FALSE),FIND("@",SUBSTITUTE(VLOOKUP(H18,杂项!R:X,3,FALSE),",","@",4))+1,FIND("@",SUBSTITUTE(VLOOKUP(H18,杂项!R:X,3,FALSE),",","@",5))-FIND("@",SUBSTITUTE(VLOOKUP(H18,杂项!R:X,3,FALSE),",","@",4))-1),IF($AJ$1=6,MID(VLOOKUP(H18,杂项!R:X,3,FALSE),FIND("@",SUBSTITUTE(VLOOKUP(H18,杂项!R:X,3,FALSE),",","@",5))+1,LEN(VLOOKUP(H18,杂项!R:X,3,FALSE))-FIND("@",SUBSTITUTE(VLOOKUP(H18,杂项!R:X,3,FALSE),",","@",5))-1))))))</f>
        <v>8586</v>
      </c>
      <c r="W18" s="193" t="str">
        <f>IF($AJ$1=2,MID(VLOOKUP(H18,杂项!R:X,4,FALSE),FIND("@",SUBSTITUTE(VLOOKUP(H18,杂项!R:X,4,FALSE),",","@",1))+1,FIND("@",SUBSTITUTE(VLOOKUP(H18,杂项!R:X,4,FALSE),",","@",2))-FIND("@",SUBSTITUTE(VLOOKUP(H18,杂项!R:X,4,FALSE),",","@",1))-1),IF($AJ$1=3,MID(VLOOKUP(H18,杂项!R:X,4,FALSE),FIND("@",SUBSTITUTE(VLOOKUP(H18,杂项!R:X,4,FALSE),",","@",2))+1,FIND("@",SUBSTITUTE(VLOOKUP(H18,杂项!R:X,4,FALSE),",","@",3))-FIND("@",SUBSTITUTE(VLOOKUP(H18,杂项!R:X,4,FALSE),",","@",2))-1),IF($AJ$1=4,MID(VLOOKUP(H18,杂项!R:X,4,FALSE),FIND("@",SUBSTITUTE(VLOOKUP(H18,杂项!R:X,4,FALSE),",","@",3))+1,FIND("@",SUBSTITUTE(VLOOKUP(H18,杂项!R:X,4,FALSE),",","@",4))-FIND("@",SUBSTITUTE(VLOOKUP(H18,杂项!R:X,4,FALSE),",","@",3))-1),IF($AJ$1=5,MID(VLOOKUP(H18,杂项!R:X,4,FALSE),FIND("@",SUBSTITUTE(VLOOKUP(H18,杂项!R:X,4,FALSE),",","@",4))+1,FIND("@",SUBSTITUTE(VLOOKUP(H18,杂项!R:X,4,FALSE),",","@",5))-FIND("@",SUBSTITUTE(VLOOKUP(H18,杂项!R:X,4,FALSE),",","@",4))-1),IF($AJ$1=6,MID(VLOOKUP(H18,杂项!R:X,4,FALSE),FIND("@",SUBSTITUTE(VLOOKUP(H18,杂项!R:X,4,FALSE),",","@",5))+1,LEN(VLOOKUP(H18,杂项!R:X,4,FALSE))-FIND("@",SUBSTITUTE(VLOOKUP(H18,杂项!R:X,4,FALSE),",","@",5))-1))))))</f>
        <v>4236</v>
      </c>
      <c r="X18" s="193" t="str">
        <f>IF($AJ$1=2,MID(VLOOKUP(H18,杂项!R:X,5,FALSE),FIND("@",SUBSTITUTE(VLOOKUP(H18,杂项!R:X,5,FALSE),",","@",1))+1,FIND("@",SUBSTITUTE(VLOOKUP(H18,杂项!R:X,5,FALSE),",","@",2))-FIND("@",SUBSTITUTE(VLOOKUP(H18,杂项!R:X,5,FALSE),",","@",1))-1),IF($AJ$1=3,MID(VLOOKUP(H18,杂项!R:X,5,FALSE),FIND("@",SUBSTITUTE(VLOOKUP(H18,杂项!R:X,5,FALSE),",","@",2))+1,FIND("@",SUBSTITUTE(VLOOKUP(H18,杂项!R:X,5,FALSE),",","@",3))-FIND("@",SUBSTITUTE(VLOOKUP(H18,杂项!R:X,5,FALSE),",","@",2))-1),IF($AJ$1=4,MID(VLOOKUP(H18,杂项!R:X,5,FALSE),FIND("@",SUBSTITUTE(VLOOKUP(H18,杂项!R:X,5,FALSE),",","@",3))+1,FIND("@",SUBSTITUTE(VLOOKUP(H18,杂项!R:X,5,FALSE),",","@",4))-FIND("@",SUBSTITUTE(VLOOKUP(H18,杂项!R:X,5,FALSE),",","@",3))-1),IF($AJ$1=5,MID(VLOOKUP(H18,杂项!R:X,5,FALSE),FIND("@",SUBSTITUTE(VLOOKUP(H18,杂项!R:X,5,FALSE),",","@",4))+1,FIND("@",SUBSTITUTE(VLOOKUP(H18,杂项!R:X,5,FALSE),",","@",5))-FIND("@",SUBSTITUTE(VLOOKUP(H18,杂项!R:X,5,FALSE),",","@",4))-1),IF($AJ$1=6,MID(VLOOKUP(H18,杂项!R:X,5,FALSE),FIND("@",SUBSTITUTE(VLOOKUP(H18,杂项!R:X,5,FALSE),",","@",5))+1,LEN(VLOOKUP(H18,杂项!R:X,5,FALSE))-FIND("@",SUBSTITUTE(VLOOKUP(H18,杂项!R:X,5,FALSE),",","@",5))-1))))))</f>
        <v>7400</v>
      </c>
      <c r="Y18" s="193" t="str">
        <f>IF($AJ$1=2,MID(VLOOKUP(H18,杂项!R:X,6,FALSE),FIND("@",SUBSTITUTE(VLOOKUP(H18,杂项!R:X,6,FALSE),",","@",1))+1,FIND("@",SUBSTITUTE(VLOOKUP(H18,杂项!R:X,6,FALSE),",","@",2))-FIND("@",SUBSTITUTE(VLOOKUP(H18,杂项!R:X,6,FALSE),",","@",1))-1),IF($AJ$1=3,MID(VLOOKUP(H18,杂项!R:X,6,FALSE),FIND("@",SUBSTITUTE(VLOOKUP(H18,杂项!R:X,6,FALSE),",","@",2))+1,FIND("@",SUBSTITUTE(VLOOKUP(H18,杂项!R:X,6,FALSE),",","@",3))-FIND("@",SUBSTITUTE(VLOOKUP(H18,杂项!R:X,6,FALSE),",","@",2))-1),IF($AJ$1=4,MID(VLOOKUP(H18,杂项!R:X,6,FALSE),FIND("@",SUBSTITUTE(VLOOKUP(H18,杂项!R:X,6,FALSE),",","@",3))+1,FIND("@",SUBSTITUTE(VLOOKUP(H18,杂项!R:X,6,FALSE),",","@",4))-FIND("@",SUBSTITUTE(VLOOKUP(H18,杂项!R:X,6,FALSE),",","@",3))-1),IF($AJ$1=5,MID(VLOOKUP(H18,杂项!R:X,6,FALSE),FIND("@",SUBSTITUTE(VLOOKUP(H18,杂项!R:X,6,FALSE),",","@",4))+1,FIND("@",SUBSTITUTE(VLOOKUP(H18,杂项!R:X,6,FALSE),",","@",5))-FIND("@",SUBSTITUTE(VLOOKUP(H18,杂项!R:X,6,FALSE),",","@",4))-1),IF($AJ$1=6,MID(VLOOKUP(H18,杂项!R:X,6,FALSE),FIND("@",SUBSTITUTE(VLOOKUP(H18,杂项!R:X,6,FALSE),",","@",5))+1,LEN(VLOOKUP(H18,杂项!R:X,6,FALSE))-FIND("@",SUBSTITUTE(VLOOKUP(H18,杂项!R:X,6,FALSE),",","@",5))-1))))))</f>
        <v>7400</v>
      </c>
      <c r="Z18" s="193" t="str">
        <f>IF($AJ$1=2,MID(VLOOKUP(H18,杂项!R:X,7,FALSE),FIND("@",SUBSTITUTE(VLOOKUP(H18,杂项!R:X,7,FALSE),",","@",1))+1,FIND("@",SUBSTITUTE(VLOOKUP(H18,杂项!R:X,7,FALSE),",","@",2))-FIND("@",SUBSTITUTE(VLOOKUP(H18,杂项!R:X,7,FALSE),",","@",1))-1),IF($AJ$1=3,MID(VLOOKUP(H18,杂项!R:X,7,FALSE),FIND("@",SUBSTITUTE(VLOOKUP(H18,杂项!R:X,7,FALSE),",","@",2))+1,FIND("@",SUBSTITUTE(VLOOKUP(H18,杂项!R:X,7,FALSE),",","@",3))-FIND("@",SUBSTITUTE(VLOOKUP(H18,杂项!R:X,7,FALSE),",","@",2))-1),IF($AJ$1=4,MID(VLOOKUP(H18,杂项!R:X,7,FALSE),FIND("@",SUBSTITUTE(VLOOKUP(H18,杂项!R:X,7,FALSE),",","@",3))+1,FIND("@",SUBSTITUTE(VLOOKUP(H18,杂项!R:X,7,FALSE),",","@",4))-FIND("@",SUBSTITUTE(VLOOKUP(H18,杂项!R:X,7,FALSE),",","@",3))-1),IF($AJ$1=5,MID(VLOOKUP(H18,杂项!R:X,7,FALSE),FIND("@",SUBSTITUTE(VLOOKUP(H18,杂项!R:X,7,FALSE),",","@",4))+1,FIND("@",SUBSTITUTE(VLOOKUP(H18,杂项!R:X,7,FALSE),",","@",5))-FIND("@",SUBSTITUTE(VLOOKUP(H18,杂项!R:X,7,FALSE),",","@",4))-1),IF($AJ$1=6,MID(VLOOKUP(H18,杂项!R:X,7,FALSE),FIND("@",SUBSTITUTE(VLOOKUP(H18,杂项!R:X,7,FALSE),",","@",5))+1,LEN(VLOOKUP(H18,杂项!R:X,7,FALSE))-FIND("@",SUBSTITUTE(VLOOKUP(H18,杂项!R:X,7,FALSE),",","@",5))-1))))))</f>
        <v>8455</v>
      </c>
      <c r="AA18" s="196">
        <v>314</v>
      </c>
      <c r="AB18" s="196">
        <v>73</v>
      </c>
      <c r="AC18" s="196">
        <v>0</v>
      </c>
      <c r="AD18" s="196">
        <v>20</v>
      </c>
      <c r="AE18" s="196">
        <v>0</v>
      </c>
      <c r="AF18" s="196">
        <v>20</v>
      </c>
      <c r="AG18" s="203">
        <v>650</v>
      </c>
      <c r="AH18" s="203">
        <v>30</v>
      </c>
      <c r="AI18" s="203">
        <v>50</v>
      </c>
      <c r="AJ18" s="204"/>
      <c r="AK18" s="202">
        <f>(VLOOKUP($H18,杂项!$Z:$AD,2,FALSE))/100</f>
        <v>0.2</v>
      </c>
      <c r="AL18" s="202">
        <f>(VLOOKUP($H18,杂项!$Z:$AD,4,FALSE))/100</f>
        <v>0.35</v>
      </c>
      <c r="AM18" s="202">
        <f>(VLOOKUP($H18,杂项!$Z:$AD,3,FALSE))/100</f>
        <v>0.35</v>
      </c>
      <c r="AN18" s="202">
        <f>(VLOOKUP($H18,杂项!$Z:$AD,5,FALSE))/100</f>
        <v>0.1</v>
      </c>
      <c r="AO18" s="206">
        <v>11</v>
      </c>
      <c r="AP18" s="179" t="s">
        <v>109</v>
      </c>
    </row>
    <row r="19" spans="1:42" s="162" customFormat="1" x14ac:dyDescent="0.2">
      <c r="A19" s="176" t="s">
        <v>110</v>
      </c>
      <c r="B19" s="173">
        <f t="shared" si="0"/>
        <v>4636.3040000000001</v>
      </c>
      <c r="C19" s="173">
        <f t="shared" si="1"/>
        <v>573.48819200000003</v>
      </c>
      <c r="D19" s="173">
        <f t="shared" si="2"/>
        <v>267.244032</v>
      </c>
      <c r="E19" s="173">
        <f t="shared" si="3"/>
        <v>303.68430080000002</v>
      </c>
      <c r="F19" s="173">
        <f t="shared" si="4"/>
        <v>272.88558080000007</v>
      </c>
      <c r="G19" s="174">
        <f t="shared" si="5"/>
        <v>246.86176</v>
      </c>
      <c r="H19" s="174" t="s">
        <v>111</v>
      </c>
      <c r="I19" s="187">
        <v>28</v>
      </c>
      <c r="J19" s="189" t="s">
        <v>61</v>
      </c>
      <c r="K19" s="189" t="s">
        <v>62</v>
      </c>
      <c r="L19" s="189" t="s">
        <v>42</v>
      </c>
      <c r="M19" s="189" t="s">
        <v>43</v>
      </c>
      <c r="N19" s="189" t="s">
        <v>63</v>
      </c>
      <c r="O19" s="189" t="s">
        <v>64</v>
      </c>
      <c r="P19" s="189" t="s">
        <v>46</v>
      </c>
      <c r="Q19" s="189" t="s">
        <v>47</v>
      </c>
      <c r="R19" s="189" t="s">
        <v>53</v>
      </c>
      <c r="S19" s="189" t="s">
        <v>47</v>
      </c>
      <c r="T19" s="189" t="s">
        <v>65</v>
      </c>
      <c r="U19" s="193" t="str">
        <f>IF($AJ$1=2,MID(VLOOKUP(H19,杂项!R:X,2,FALSE),FIND("@",SUBSTITUTE(VLOOKUP(H19,杂项!R:X,2,FALSE),",","@",1))+1,FIND("@",SUBSTITUTE(VLOOKUP(H19,杂项!R:X,2,FALSE),",","@",2))-FIND("@",SUBSTITUTE(VLOOKUP(H19,杂项!R:X,2,FALSE),",","@",1))-1),IF($AJ$1=3,MID(VLOOKUP(H19,杂项!R:X,2,FALSE),FIND("@",SUBSTITUTE(VLOOKUP(H19,杂项!R:X,2,FALSE),",","@",2))+1,FIND("@",SUBSTITUTE(VLOOKUP(H19,杂项!R:X,2,FALSE),",","@",3))-FIND("@",SUBSTITUTE(VLOOKUP(H19,杂项!R:X,2,FALSE),",","@",2))-1),IF($AJ$1=4,MID(VLOOKUP(H19,杂项!R:X,2,FALSE),FIND("@",SUBSTITUTE(VLOOKUP(H19,杂项!R:X,2,FALSE),",","@",3))+1,FIND("@",SUBSTITUTE(VLOOKUP(H19,杂项!R:X,2,FALSE),",","@",4))-FIND("@",SUBSTITUTE(VLOOKUP(H19,杂项!R:X,2,FALSE),",","@",3))-1),IF($AJ$1=5,MID(VLOOKUP(H19,杂项!R:X,2,FALSE),FIND("@",SUBSTITUTE(VLOOKUP(H19,杂项!R:X,2,FALSE),",","@",4))+1,FIND("@",SUBSTITUTE(VLOOKUP(H19,杂项!R:X,2,FALSE),",","@",5))-FIND("@",SUBSTITUTE(VLOOKUP(H19,杂项!R:X,2,FALSE),",","@",4))-1),IF($AJ$1=6,MID(VLOOKUP(H19,杂项!R:X,2,FALSE),FIND("@",SUBSTITUTE(VLOOKUP(H19,杂项!R:X,2,FALSE),",","@",5))+1,LEN(VLOOKUP(H19,杂项!R:X,2,FALSE))-FIND("@",SUBSTITUTE(VLOOKUP(H19,杂项!R:X,2,FALSE),",","@",5))-1))))))</f>
        <v>8455</v>
      </c>
      <c r="V19" s="193" t="str">
        <f>IF($AJ$1=2,MID(VLOOKUP(H19,杂项!R:X,3,FALSE),FIND("@",SUBSTITUTE(VLOOKUP(H19,杂项!R:X,3,FALSE),",","@",1))+1,FIND("@",SUBSTITUTE(VLOOKUP(H19,杂项!R:X,3,FALSE),",","@",2))-FIND("@",SUBSTITUTE(VLOOKUP(H19,杂项!R:X,3,FALSE),",","@",1))-1),IF($AJ$1=3,MID(VLOOKUP(H19,杂项!R:X,3,FALSE),FIND("@",SUBSTITUTE(VLOOKUP(H19,杂项!R:X,3,FALSE),",","@",2))+1,FIND("@",SUBSTITUTE(VLOOKUP(H19,杂项!R:X,3,FALSE),",","@",3))-FIND("@",SUBSTITUTE(VLOOKUP(H19,杂项!R:X,3,FALSE),",","@",2))-1),IF($AJ$1=4,MID(VLOOKUP(H19,杂项!R:X,3,FALSE),FIND("@",SUBSTITUTE(VLOOKUP(H19,杂项!R:X,3,FALSE),",","@",3))+1,FIND("@",SUBSTITUTE(VLOOKUP(H19,杂项!R:X,3,FALSE),",","@",4))-FIND("@",SUBSTITUTE(VLOOKUP(H19,杂项!R:X,3,FALSE),",","@",3))-1),IF($AJ$1=5,MID(VLOOKUP(H19,杂项!R:X,3,FALSE),FIND("@",SUBSTITUTE(VLOOKUP(H19,杂项!R:X,3,FALSE),",","@",4))+1,FIND("@",SUBSTITUTE(VLOOKUP(H19,杂项!R:X,3,FALSE),",","@",5))-FIND("@",SUBSTITUTE(VLOOKUP(H19,杂项!R:X,3,FALSE),",","@",4))-1),IF($AJ$1=6,MID(VLOOKUP(H19,杂项!R:X,3,FALSE),FIND("@",SUBSTITUTE(VLOOKUP(H19,杂项!R:X,3,FALSE),",","@",5))+1,LEN(VLOOKUP(H19,杂项!R:X,3,FALSE))-FIND("@",SUBSTITUTE(VLOOKUP(H19,杂项!R:X,3,FALSE),",","@",5))-1))))))</f>
        <v>8455</v>
      </c>
      <c r="W19" s="193" t="str">
        <f>IF($AJ$1=2,MID(VLOOKUP(H19,杂项!R:X,4,FALSE),FIND("@",SUBSTITUTE(VLOOKUP(H19,杂项!R:X,4,FALSE),",","@",1))+1,FIND("@",SUBSTITUTE(VLOOKUP(H19,杂项!R:X,4,FALSE),",","@",2))-FIND("@",SUBSTITUTE(VLOOKUP(H19,杂项!R:X,4,FALSE),",","@",1))-1),IF($AJ$1=3,MID(VLOOKUP(H19,杂项!R:X,4,FALSE),FIND("@",SUBSTITUTE(VLOOKUP(H19,杂项!R:X,4,FALSE),",","@",2))+1,FIND("@",SUBSTITUTE(VLOOKUP(H19,杂项!R:X,4,FALSE),",","@",3))-FIND("@",SUBSTITUTE(VLOOKUP(H19,杂项!R:X,4,FALSE),",","@",2))-1),IF($AJ$1=4,MID(VLOOKUP(H19,杂项!R:X,4,FALSE),FIND("@",SUBSTITUTE(VLOOKUP(H19,杂项!R:X,4,FALSE),",","@",3))+1,FIND("@",SUBSTITUTE(VLOOKUP(H19,杂项!R:X,4,FALSE),",","@",4))-FIND("@",SUBSTITUTE(VLOOKUP(H19,杂项!R:X,4,FALSE),",","@",3))-1),IF($AJ$1=5,MID(VLOOKUP(H19,杂项!R:X,4,FALSE),FIND("@",SUBSTITUTE(VLOOKUP(H19,杂项!R:X,4,FALSE),",","@",4))+1,FIND("@",SUBSTITUTE(VLOOKUP(H19,杂项!R:X,4,FALSE),",","@",5))-FIND("@",SUBSTITUTE(VLOOKUP(H19,杂项!R:X,4,FALSE),",","@",4))-1),IF($AJ$1=6,MID(VLOOKUP(H19,杂项!R:X,4,FALSE),FIND("@",SUBSTITUTE(VLOOKUP(H19,杂项!R:X,4,FALSE),",","@",5))+1,LEN(VLOOKUP(H19,杂项!R:X,4,FALSE))-FIND("@",SUBSTITUTE(VLOOKUP(H19,杂项!R:X,4,FALSE),",","@",5))-1))))))</f>
        <v>5817</v>
      </c>
      <c r="X19" s="193" t="str">
        <f>IF($AJ$1=2,MID(VLOOKUP(H19,杂项!R:X,5,FALSE),FIND("@",SUBSTITUTE(VLOOKUP(H19,杂项!R:X,5,FALSE),",","@",1))+1,FIND("@",SUBSTITUTE(VLOOKUP(H19,杂项!R:X,5,FALSE),",","@",2))-FIND("@",SUBSTITUTE(VLOOKUP(H19,杂项!R:X,5,FALSE),",","@",1))-1),IF($AJ$1=3,MID(VLOOKUP(H19,杂项!R:X,5,FALSE),FIND("@",SUBSTITUTE(VLOOKUP(H19,杂项!R:X,5,FALSE),",","@",2))+1,FIND("@",SUBSTITUTE(VLOOKUP(H19,杂项!R:X,5,FALSE),",","@",3))-FIND("@",SUBSTITUTE(VLOOKUP(H19,杂项!R:X,5,FALSE),",","@",2))-1),IF($AJ$1=4,MID(VLOOKUP(H19,杂项!R:X,5,FALSE),FIND("@",SUBSTITUTE(VLOOKUP(H19,杂项!R:X,5,FALSE),",","@",3))+1,FIND("@",SUBSTITUTE(VLOOKUP(H19,杂项!R:X,5,FALSE),",","@",4))-FIND("@",SUBSTITUTE(VLOOKUP(H19,杂项!R:X,5,FALSE),",","@",3))-1),IF($AJ$1=5,MID(VLOOKUP(H19,杂项!R:X,5,FALSE),FIND("@",SUBSTITUTE(VLOOKUP(H19,杂项!R:X,5,FALSE),",","@",4))+1,FIND("@",SUBSTITUTE(VLOOKUP(H19,杂项!R:X,5,FALSE),",","@",5))-FIND("@",SUBSTITUTE(VLOOKUP(H19,杂项!R:X,5,FALSE),",","@",4))-1),IF($AJ$1=6,MID(VLOOKUP(H19,杂项!R:X,5,FALSE),FIND("@",SUBSTITUTE(VLOOKUP(H19,杂项!R:X,5,FALSE),",","@",5))+1,LEN(VLOOKUP(H19,杂项!R:X,5,FALSE))-FIND("@",SUBSTITUTE(VLOOKUP(H19,杂项!R:X,5,FALSE),",","@",5))-1))))))</f>
        <v>6873</v>
      </c>
      <c r="Y19" s="193" t="str">
        <f>IF($AJ$1=2,MID(VLOOKUP(H19,杂项!R:X,6,FALSE),FIND("@",SUBSTITUTE(VLOOKUP(H19,杂项!R:X,6,FALSE),",","@",1))+1,FIND("@",SUBSTITUTE(VLOOKUP(H19,杂项!R:X,6,FALSE),",","@",2))-FIND("@",SUBSTITUTE(VLOOKUP(H19,杂项!R:X,6,FALSE),",","@",1))-1),IF($AJ$1=3,MID(VLOOKUP(H19,杂项!R:X,6,FALSE),FIND("@",SUBSTITUTE(VLOOKUP(H19,杂项!R:X,6,FALSE),",","@",2))+1,FIND("@",SUBSTITUTE(VLOOKUP(H19,杂项!R:X,6,FALSE),",","@",3))-FIND("@",SUBSTITUTE(VLOOKUP(H19,杂项!R:X,6,FALSE),",","@",2))-1),IF($AJ$1=4,MID(VLOOKUP(H19,杂项!R:X,6,FALSE),FIND("@",SUBSTITUTE(VLOOKUP(H19,杂项!R:X,6,FALSE),",","@",3))+1,FIND("@",SUBSTITUTE(VLOOKUP(H19,杂项!R:X,6,FALSE),",","@",4))-FIND("@",SUBSTITUTE(VLOOKUP(H19,杂项!R:X,6,FALSE),",","@",3))-1),IF($AJ$1=5,MID(VLOOKUP(H19,杂项!R:X,6,FALSE),FIND("@",SUBSTITUTE(VLOOKUP(H19,杂项!R:X,6,FALSE),",","@",4))+1,FIND("@",SUBSTITUTE(VLOOKUP(H19,杂项!R:X,6,FALSE),",","@",5))-FIND("@",SUBSTITUTE(VLOOKUP(H19,杂项!R:X,6,FALSE),",","@",4))-1),IF($AJ$1=6,MID(VLOOKUP(H19,杂项!R:X,6,FALSE),FIND("@",SUBSTITUTE(VLOOKUP(H19,杂项!R:X,6,FALSE),",","@",5))+1,LEN(VLOOKUP(H19,杂项!R:X,6,FALSE))-FIND("@",SUBSTITUTE(VLOOKUP(H19,杂项!R:X,6,FALSE),",","@",5))-1))))))</f>
        <v>6873</v>
      </c>
      <c r="Z19" s="193" t="str">
        <f>IF($AJ$1=2,MID(VLOOKUP(H19,杂项!R:X,7,FALSE),FIND("@",SUBSTITUTE(VLOOKUP(H19,杂项!R:X,7,FALSE),",","@",1))+1,FIND("@",SUBSTITUTE(VLOOKUP(H19,杂项!R:X,7,FALSE),",","@",2))-FIND("@",SUBSTITUTE(VLOOKUP(H19,杂项!R:X,7,FALSE),",","@",1))-1),IF($AJ$1=3,MID(VLOOKUP(H19,杂项!R:X,7,FALSE),FIND("@",SUBSTITUTE(VLOOKUP(H19,杂项!R:X,7,FALSE),",","@",2))+1,FIND("@",SUBSTITUTE(VLOOKUP(H19,杂项!R:X,7,FALSE),",","@",3))-FIND("@",SUBSTITUTE(VLOOKUP(H19,杂项!R:X,7,FALSE),",","@",2))-1),IF($AJ$1=4,MID(VLOOKUP(H19,杂项!R:X,7,FALSE),FIND("@",SUBSTITUTE(VLOOKUP(H19,杂项!R:X,7,FALSE),",","@",3))+1,FIND("@",SUBSTITUTE(VLOOKUP(H19,杂项!R:X,7,FALSE),",","@",4))-FIND("@",SUBSTITUTE(VLOOKUP(H19,杂项!R:X,7,FALSE),",","@",3))-1),IF($AJ$1=5,MID(VLOOKUP(H19,杂项!R:X,7,FALSE),FIND("@",SUBSTITUTE(VLOOKUP(H19,杂项!R:X,7,FALSE),",","@",4))+1,FIND("@",SUBSTITUTE(VLOOKUP(H19,杂项!R:X,7,FALSE),",","@",5))-FIND("@",SUBSTITUTE(VLOOKUP(H19,杂项!R:X,7,FALSE),",","@",4))-1),IF($AJ$1=6,MID(VLOOKUP(H19,杂项!R:X,7,FALSE),FIND("@",SUBSTITUTE(VLOOKUP(H19,杂项!R:X,7,FALSE),",","@",5))+1,LEN(VLOOKUP(H19,杂项!R:X,7,FALSE))-FIND("@",SUBSTITUTE(VLOOKUP(H19,杂项!R:X,7,FALSE),",","@",5))-1))))))</f>
        <v>8455</v>
      </c>
      <c r="AA19" s="196">
        <v>452</v>
      </c>
      <c r="AB19" s="196">
        <v>46</v>
      </c>
      <c r="AC19" s="196"/>
      <c r="AD19" s="196">
        <v>20</v>
      </c>
      <c r="AE19" s="196">
        <v>10</v>
      </c>
      <c r="AF19" s="196">
        <v>13</v>
      </c>
      <c r="AG19" s="203">
        <v>700</v>
      </c>
      <c r="AH19" s="203">
        <v>50</v>
      </c>
      <c r="AI19" s="203">
        <v>40</v>
      </c>
      <c r="AJ19" s="204"/>
      <c r="AK19" s="202">
        <f>(VLOOKUP($H19,杂项!$Z:$AD,2,FALSE))/100</f>
        <v>0.4</v>
      </c>
      <c r="AL19" s="202">
        <f>(VLOOKUP($H19,杂项!$Z:$AD,4,FALSE))/100</f>
        <v>0.4</v>
      </c>
      <c r="AM19" s="202">
        <f>(VLOOKUP($H19,杂项!$Z:$AD,3,FALSE))/100</f>
        <v>0.1</v>
      </c>
      <c r="AN19" s="202">
        <f>(VLOOKUP($H19,杂项!$Z:$AD,5,FALSE))/100</f>
        <v>0.1</v>
      </c>
      <c r="AO19" s="206">
        <v>2</v>
      </c>
      <c r="AP19" s="179" t="s">
        <v>112</v>
      </c>
    </row>
    <row r="20" spans="1:42" s="162" customFormat="1" x14ac:dyDescent="0.2">
      <c r="A20" s="176" t="s">
        <v>113</v>
      </c>
      <c r="B20" s="173">
        <f t="shared" si="0"/>
        <v>4395.8847999999998</v>
      </c>
      <c r="C20" s="173">
        <f t="shared" si="1"/>
        <v>571.3966848</v>
      </c>
      <c r="D20" s="173">
        <f t="shared" si="2"/>
        <v>289.54675200000003</v>
      </c>
      <c r="E20" s="173">
        <f t="shared" si="3"/>
        <v>323.28177920000002</v>
      </c>
      <c r="F20" s="173">
        <f t="shared" si="4"/>
        <v>276.3860608</v>
      </c>
      <c r="G20" s="174">
        <f t="shared" si="5"/>
        <v>127.83801600000001</v>
      </c>
      <c r="H20" s="174" t="s">
        <v>114</v>
      </c>
      <c r="I20" s="187">
        <v>28</v>
      </c>
      <c r="J20" s="189" t="s">
        <v>61</v>
      </c>
      <c r="K20" s="189" t="s">
        <v>62</v>
      </c>
      <c r="L20" s="189" t="s">
        <v>42</v>
      </c>
      <c r="M20" s="189" t="s">
        <v>43</v>
      </c>
      <c r="N20" s="189" t="s">
        <v>63</v>
      </c>
      <c r="O20" s="189" t="s">
        <v>64</v>
      </c>
      <c r="P20" s="189" t="s">
        <v>46</v>
      </c>
      <c r="Q20" s="189" t="s">
        <v>47</v>
      </c>
      <c r="R20" s="189" t="s">
        <v>87</v>
      </c>
      <c r="S20" s="189" t="s">
        <v>55</v>
      </c>
      <c r="T20" s="189" t="s">
        <v>48</v>
      </c>
      <c r="U20" s="193" t="str">
        <f>IF($AJ$1=2,MID(VLOOKUP(H20,杂项!R:X,2,FALSE),FIND("@",SUBSTITUTE(VLOOKUP(H20,杂项!R:X,2,FALSE),",","@",1))+1,FIND("@",SUBSTITUTE(VLOOKUP(H20,杂项!R:X,2,FALSE),",","@",2))-FIND("@",SUBSTITUTE(VLOOKUP(H20,杂项!R:X,2,FALSE),",","@",1))-1),IF($AJ$1=3,MID(VLOOKUP(H20,杂项!R:X,2,FALSE),FIND("@",SUBSTITUTE(VLOOKUP(H20,杂项!R:X,2,FALSE),",","@",2))+1,FIND("@",SUBSTITUTE(VLOOKUP(H20,杂项!R:X,2,FALSE),",","@",3))-FIND("@",SUBSTITUTE(VLOOKUP(H20,杂项!R:X,2,FALSE),",","@",2))-1),IF($AJ$1=4,MID(VLOOKUP(H20,杂项!R:X,2,FALSE),FIND("@",SUBSTITUTE(VLOOKUP(H20,杂项!R:X,2,FALSE),",","@",3))+1,FIND("@",SUBSTITUTE(VLOOKUP(H20,杂项!R:X,2,FALSE),",","@",4))-FIND("@",SUBSTITUTE(VLOOKUP(H20,杂项!R:X,2,FALSE),",","@",3))-1),IF($AJ$1=5,MID(VLOOKUP(H20,杂项!R:X,2,FALSE),FIND("@",SUBSTITUTE(VLOOKUP(H20,杂项!R:X,2,FALSE),",","@",4))+1,FIND("@",SUBSTITUTE(VLOOKUP(H20,杂项!R:X,2,FALSE),",","@",5))-FIND("@",SUBSTITUTE(VLOOKUP(H20,杂项!R:X,2,FALSE),",","@",4))-1),IF($AJ$1=6,MID(VLOOKUP(H20,杂项!R:X,2,FALSE),FIND("@",SUBSTITUTE(VLOOKUP(H20,杂项!R:X,2,FALSE),",","@",5))+1,LEN(VLOOKUP(H20,杂项!R:X,2,FALSE))-FIND("@",SUBSTITUTE(VLOOKUP(H20,杂项!R:X,2,FALSE),",","@",5))-1))))))</f>
        <v>7796</v>
      </c>
      <c r="V20" s="193" t="str">
        <f>IF($AJ$1=2,MID(VLOOKUP(H20,杂项!R:X,3,FALSE),FIND("@",SUBSTITUTE(VLOOKUP(H20,杂项!R:X,3,FALSE),",","@",1))+1,FIND("@",SUBSTITUTE(VLOOKUP(H20,杂项!R:X,3,FALSE),",","@",2))-FIND("@",SUBSTITUTE(VLOOKUP(H20,杂项!R:X,3,FALSE),",","@",1))-1),IF($AJ$1=3,MID(VLOOKUP(H20,杂项!R:X,3,FALSE),FIND("@",SUBSTITUTE(VLOOKUP(H20,杂项!R:X,3,FALSE),",","@",2))+1,FIND("@",SUBSTITUTE(VLOOKUP(H20,杂项!R:X,3,FALSE),",","@",3))-FIND("@",SUBSTITUTE(VLOOKUP(H20,杂项!R:X,3,FALSE),",","@",2))-1),IF($AJ$1=4,MID(VLOOKUP(H20,杂项!R:X,3,FALSE),FIND("@",SUBSTITUTE(VLOOKUP(H20,杂项!R:X,3,FALSE),",","@",3))+1,FIND("@",SUBSTITUTE(VLOOKUP(H20,杂项!R:X,3,FALSE),",","@",4))-FIND("@",SUBSTITUTE(VLOOKUP(H20,杂项!R:X,3,FALSE),",","@",3))-1),IF($AJ$1=5,MID(VLOOKUP(H20,杂项!R:X,3,FALSE),FIND("@",SUBSTITUTE(VLOOKUP(H20,杂项!R:X,3,FALSE),",","@",4))+1,FIND("@",SUBSTITUTE(VLOOKUP(H20,杂项!R:X,3,FALSE),",","@",5))-FIND("@",SUBSTITUTE(VLOOKUP(H20,杂项!R:X,3,FALSE),",","@",4))-1),IF($AJ$1=6,MID(VLOOKUP(H20,杂项!R:X,3,FALSE),FIND("@",SUBSTITUTE(VLOOKUP(H20,杂项!R:X,3,FALSE),",","@",5))+1,LEN(VLOOKUP(H20,杂项!R:X,3,FALSE))-FIND("@",SUBSTITUTE(VLOOKUP(H20,杂项!R:X,3,FALSE),",","@",5))-1))))))</f>
        <v>7927</v>
      </c>
      <c r="W20" s="193" t="str">
        <f>IF($AJ$1=2,MID(VLOOKUP(H20,杂项!R:X,4,FALSE),FIND("@",SUBSTITUTE(VLOOKUP(H20,杂项!R:X,4,FALSE),",","@",1))+1,FIND("@",SUBSTITUTE(VLOOKUP(H20,杂项!R:X,4,FALSE),",","@",2))-FIND("@",SUBSTITUTE(VLOOKUP(H20,杂项!R:X,4,FALSE),",","@",1))-1),IF($AJ$1=3,MID(VLOOKUP(H20,杂项!R:X,4,FALSE),FIND("@",SUBSTITUTE(VLOOKUP(H20,杂项!R:X,4,FALSE),",","@",2))+1,FIND("@",SUBSTITUTE(VLOOKUP(H20,杂项!R:X,4,FALSE),",","@",3))-FIND("@",SUBSTITUTE(VLOOKUP(H20,杂项!R:X,4,FALSE),",","@",2))-1),IF($AJ$1=4,MID(VLOOKUP(H20,杂项!R:X,4,FALSE),FIND("@",SUBSTITUTE(VLOOKUP(H20,杂项!R:X,4,FALSE),",","@",3))+1,FIND("@",SUBSTITUTE(VLOOKUP(H20,杂项!R:X,4,FALSE),",","@",4))-FIND("@",SUBSTITUTE(VLOOKUP(H20,杂项!R:X,4,FALSE),",","@",3))-1),IF($AJ$1=5,MID(VLOOKUP(H20,杂项!R:X,4,FALSE),FIND("@",SUBSTITUTE(VLOOKUP(H20,杂项!R:X,4,FALSE),",","@",4))+1,FIND("@",SUBSTITUTE(VLOOKUP(H20,杂项!R:X,4,FALSE),",","@",5))-FIND("@",SUBSTITUTE(VLOOKUP(H20,杂项!R:X,4,FALSE),",","@",4))-1),IF($AJ$1=6,MID(VLOOKUP(H20,杂项!R:X,4,FALSE),FIND("@",SUBSTITUTE(VLOOKUP(H20,杂项!R:X,4,FALSE),",","@",5))+1,LEN(VLOOKUP(H20,杂项!R:X,4,FALSE))-FIND("@",SUBSTITUTE(VLOOKUP(H20,杂项!R:X,4,FALSE),",","@",5))-1))))))</f>
        <v>7137</v>
      </c>
      <c r="X20" s="193" t="str">
        <f>IF($AJ$1=2,MID(VLOOKUP(H20,杂项!R:X,5,FALSE),FIND("@",SUBSTITUTE(VLOOKUP(H20,杂项!R:X,5,FALSE),",","@",1))+1,FIND("@",SUBSTITUTE(VLOOKUP(H20,杂项!R:X,5,FALSE),",","@",2))-FIND("@",SUBSTITUTE(VLOOKUP(H20,杂项!R:X,5,FALSE),",","@",1))-1),IF($AJ$1=3,MID(VLOOKUP(H20,杂项!R:X,5,FALSE),FIND("@",SUBSTITUTE(VLOOKUP(H20,杂项!R:X,5,FALSE),",","@",2))+1,FIND("@",SUBSTITUTE(VLOOKUP(H20,杂项!R:X,5,FALSE),",","@",3))-FIND("@",SUBSTITUTE(VLOOKUP(H20,杂项!R:X,5,FALSE),",","@",2))-1),IF($AJ$1=4,MID(VLOOKUP(H20,杂项!R:X,5,FALSE),FIND("@",SUBSTITUTE(VLOOKUP(H20,杂项!R:X,5,FALSE),",","@",3))+1,FIND("@",SUBSTITUTE(VLOOKUP(H20,杂项!R:X,5,FALSE),",","@",4))-FIND("@",SUBSTITUTE(VLOOKUP(H20,杂项!R:X,5,FALSE),",","@",3))-1),IF($AJ$1=5,MID(VLOOKUP(H20,杂项!R:X,5,FALSE),FIND("@",SUBSTITUTE(VLOOKUP(H20,杂项!R:X,5,FALSE),",","@",4))+1,FIND("@",SUBSTITUTE(VLOOKUP(H20,杂项!R:X,5,FALSE),",","@",5))-FIND("@",SUBSTITUTE(VLOOKUP(H20,杂项!R:X,5,FALSE),",","@",4))-1),IF($AJ$1=6,MID(VLOOKUP(H20,杂项!R:X,5,FALSE),FIND("@",SUBSTITUTE(VLOOKUP(H20,杂项!R:X,5,FALSE),",","@",5))+1,LEN(VLOOKUP(H20,杂项!R:X,5,FALSE))-FIND("@",SUBSTITUTE(VLOOKUP(H20,杂项!R:X,5,FALSE),",","@",5))-1))))))</f>
        <v>7927</v>
      </c>
      <c r="Y20" s="193" t="str">
        <f>IF($AJ$1=2,MID(VLOOKUP(H20,杂项!R:X,6,FALSE),FIND("@",SUBSTITUTE(VLOOKUP(H20,杂项!R:X,6,FALSE),",","@",1))+1,FIND("@",SUBSTITUTE(VLOOKUP(H20,杂项!R:X,6,FALSE),",","@",2))-FIND("@",SUBSTITUTE(VLOOKUP(H20,杂项!R:X,6,FALSE),",","@",1))-1),IF($AJ$1=3,MID(VLOOKUP(H20,杂项!R:X,6,FALSE),FIND("@",SUBSTITUTE(VLOOKUP(H20,杂项!R:X,6,FALSE),",","@",2))+1,FIND("@",SUBSTITUTE(VLOOKUP(H20,杂项!R:X,6,FALSE),",","@",3))-FIND("@",SUBSTITUTE(VLOOKUP(H20,杂项!R:X,6,FALSE),",","@",2))-1),IF($AJ$1=4,MID(VLOOKUP(H20,杂项!R:X,6,FALSE),FIND("@",SUBSTITUTE(VLOOKUP(H20,杂项!R:X,6,FALSE),",","@",3))+1,FIND("@",SUBSTITUTE(VLOOKUP(H20,杂项!R:X,6,FALSE),",","@",4))-FIND("@",SUBSTITUTE(VLOOKUP(H20,杂项!R:X,6,FALSE),",","@",3))-1),IF($AJ$1=5,MID(VLOOKUP(H20,杂项!R:X,6,FALSE),FIND("@",SUBSTITUTE(VLOOKUP(H20,杂项!R:X,6,FALSE),",","@",4))+1,FIND("@",SUBSTITUTE(VLOOKUP(H20,杂项!R:X,6,FALSE),",","@",5))-FIND("@",SUBSTITUTE(VLOOKUP(H20,杂项!R:X,6,FALSE),",","@",4))-1),IF($AJ$1=6,MID(VLOOKUP(H20,杂项!R:X,6,FALSE),FIND("@",SUBSTITUTE(VLOOKUP(H20,杂项!R:X,6,FALSE),",","@",5))+1,LEN(VLOOKUP(H20,杂项!R:X,6,FALSE))-FIND("@",SUBSTITUTE(VLOOKUP(H20,杂项!R:X,6,FALSE),",","@",5))-1))))))</f>
        <v>7927</v>
      </c>
      <c r="Z20" s="193" t="str">
        <f>IF($AJ$1=2,MID(VLOOKUP(H20,杂项!R:X,7,FALSE),FIND("@",SUBSTITUTE(VLOOKUP(H20,杂项!R:X,7,FALSE),",","@",1))+1,FIND("@",SUBSTITUTE(VLOOKUP(H20,杂项!R:X,7,FALSE),",","@",2))-FIND("@",SUBSTITUTE(VLOOKUP(H20,杂项!R:X,7,FALSE),",","@",1))-1),IF($AJ$1=3,MID(VLOOKUP(H20,杂项!R:X,7,FALSE),FIND("@",SUBSTITUTE(VLOOKUP(H20,杂项!R:X,7,FALSE),",","@",2))+1,FIND("@",SUBSTITUTE(VLOOKUP(H20,杂项!R:X,7,FALSE),",","@",3))-FIND("@",SUBSTITUTE(VLOOKUP(H20,杂项!R:X,7,FALSE),",","@",2))-1),IF($AJ$1=4,MID(VLOOKUP(H20,杂项!R:X,7,FALSE),FIND("@",SUBSTITUTE(VLOOKUP(H20,杂项!R:X,7,FALSE),",","@",3))+1,FIND("@",SUBSTITUTE(VLOOKUP(H20,杂项!R:X,7,FALSE),",","@",4))-FIND("@",SUBSTITUTE(VLOOKUP(H20,杂项!R:X,7,FALSE),",","@",3))-1),IF($AJ$1=5,MID(VLOOKUP(H20,杂项!R:X,7,FALSE),FIND("@",SUBSTITUTE(VLOOKUP(H20,杂项!R:X,7,FALSE),",","@",4))+1,FIND("@",SUBSTITUTE(VLOOKUP(H20,杂项!R:X,7,FALSE),",","@",5))-FIND("@",SUBSTITUTE(VLOOKUP(H20,杂项!R:X,7,FALSE),",","@",4))-1),IF($AJ$1=6,MID(VLOOKUP(H20,杂项!R:X,7,FALSE),FIND("@",SUBSTITUTE(VLOOKUP(H20,杂项!R:X,7,FALSE),",","@",5))+1,LEN(VLOOKUP(H20,杂项!R:X,7,FALSE))-FIND("@",SUBSTITUTE(VLOOKUP(H20,杂项!R:X,7,FALSE),",","@",5))-1))))))</f>
        <v>7137</v>
      </c>
      <c r="AA20" s="196">
        <v>286</v>
      </c>
      <c r="AB20" s="196">
        <v>59</v>
      </c>
      <c r="AC20" s="196"/>
      <c r="AD20" s="196">
        <v>25</v>
      </c>
      <c r="AE20" s="196">
        <v>10</v>
      </c>
      <c r="AF20" s="196">
        <v>5</v>
      </c>
      <c r="AG20" s="203">
        <v>750</v>
      </c>
      <c r="AH20" s="203">
        <v>50</v>
      </c>
      <c r="AI20" s="203">
        <v>50</v>
      </c>
      <c r="AJ20" s="204"/>
      <c r="AK20" s="202">
        <f>(VLOOKUP($H20,杂项!$Z:$AD,2,FALSE))/100</f>
        <v>0.2</v>
      </c>
      <c r="AL20" s="202">
        <f>(VLOOKUP($H20,杂项!$Z:$AD,4,FALSE))/100</f>
        <v>0.2</v>
      </c>
      <c r="AM20" s="202">
        <f>(VLOOKUP($H20,杂项!$Z:$AD,3,FALSE))/100</f>
        <v>0.25</v>
      </c>
      <c r="AN20" s="202">
        <f>(VLOOKUP($H20,杂项!$Z:$AD,5,FALSE))/100</f>
        <v>0.35</v>
      </c>
      <c r="AO20" s="206">
        <v>6</v>
      </c>
      <c r="AP20" s="179" t="s">
        <v>115</v>
      </c>
    </row>
    <row r="21" spans="1:42" s="162" customFormat="1" x14ac:dyDescent="0.2">
      <c r="A21" s="179" t="s">
        <v>116</v>
      </c>
      <c r="B21" s="173">
        <f t="shared" si="0"/>
        <v>4433.7280000000001</v>
      </c>
      <c r="C21" s="173">
        <f t="shared" si="1"/>
        <v>570.01529600000003</v>
      </c>
      <c r="D21" s="173">
        <f t="shared" si="2"/>
        <v>253.3129984</v>
      </c>
      <c r="E21" s="173">
        <f t="shared" si="3"/>
        <v>303.68430080000002</v>
      </c>
      <c r="F21" s="173">
        <f t="shared" si="4"/>
        <v>262.88558080000007</v>
      </c>
      <c r="G21" s="174">
        <f t="shared" si="5"/>
        <v>142.009152</v>
      </c>
      <c r="H21" s="175" t="s">
        <v>60</v>
      </c>
      <c r="I21" s="190">
        <v>28</v>
      </c>
      <c r="J21" s="191" t="s">
        <v>61</v>
      </c>
      <c r="K21" s="191" t="s">
        <v>62</v>
      </c>
      <c r="L21" s="191" t="s">
        <v>41</v>
      </c>
      <c r="M21" s="191" t="s">
        <v>81</v>
      </c>
      <c r="N21" s="191" t="s">
        <v>44</v>
      </c>
      <c r="O21" s="191" t="s">
        <v>45</v>
      </c>
      <c r="P21" s="191" t="s">
        <v>46</v>
      </c>
      <c r="Q21" s="191" t="s">
        <v>47</v>
      </c>
      <c r="R21" s="191" t="s">
        <v>53</v>
      </c>
      <c r="S21" s="191" t="s">
        <v>47</v>
      </c>
      <c r="T21" s="191" t="s">
        <v>48</v>
      </c>
      <c r="U21" s="192" t="str">
        <f>IF($AJ$1=2,MID(VLOOKUP(H21,杂项!R:X,2,FALSE),FIND("@",SUBSTITUTE(VLOOKUP(H21,杂项!R:X,2,FALSE),",","@",1))+1,FIND("@",SUBSTITUTE(VLOOKUP(H21,杂项!R:X,2,FALSE),",","@",2))-FIND("@",SUBSTITUTE(VLOOKUP(H21,杂项!R:X,2,FALSE),",","@",1))-1),IF($AJ$1=3,MID(VLOOKUP(H21,杂项!R:X,2,FALSE),FIND("@",SUBSTITUTE(VLOOKUP(H21,杂项!R:X,2,FALSE),",","@",2))+1,FIND("@",SUBSTITUTE(VLOOKUP(H21,杂项!R:X,2,FALSE),",","@",3))-FIND("@",SUBSTITUTE(VLOOKUP(H21,杂项!R:X,2,FALSE),",","@",2))-1),IF($AJ$1=4,MID(VLOOKUP(H21,杂项!R:X,2,FALSE),FIND("@",SUBSTITUTE(VLOOKUP(H21,杂项!R:X,2,FALSE),",","@",3))+1,FIND("@",SUBSTITUTE(VLOOKUP(H21,杂项!R:X,2,FALSE),",","@",4))-FIND("@",SUBSTITUTE(VLOOKUP(H21,杂项!R:X,2,FALSE),",","@",3))-1),IF($AJ$1=5,MID(VLOOKUP(H21,杂项!R:X,2,FALSE),FIND("@",SUBSTITUTE(VLOOKUP(H21,杂项!R:X,2,FALSE),",","@",4))+1,FIND("@",SUBSTITUTE(VLOOKUP(H21,杂项!R:X,2,FALSE),",","@",5))-FIND("@",SUBSTITUTE(VLOOKUP(H21,杂项!R:X,2,FALSE),",","@",4))-1),IF($AJ$1=6,MID(VLOOKUP(H21,杂项!R:X,2,FALSE),FIND("@",SUBSTITUTE(VLOOKUP(H21,杂项!R:X,2,FALSE),",","@",5))+1,LEN(VLOOKUP(H21,杂项!R:X,2,FALSE))-FIND("@",SUBSTITUTE(VLOOKUP(H21,杂项!R:X,2,FALSE),",","@",5))-1))))))</f>
        <v>8060</v>
      </c>
      <c r="V21" s="192" t="str">
        <f>IF($AJ$1=2,MID(VLOOKUP(H21,杂项!R:X,3,FALSE),FIND("@",SUBSTITUTE(VLOOKUP(H21,杂项!R:X,3,FALSE),",","@",1))+1,FIND("@",SUBSTITUTE(VLOOKUP(H21,杂项!R:X,3,FALSE),",","@",2))-FIND("@",SUBSTITUTE(VLOOKUP(H21,杂项!R:X,3,FALSE),",","@",1))-1),IF($AJ$1=3,MID(VLOOKUP(H21,杂项!R:X,3,FALSE),FIND("@",SUBSTITUTE(VLOOKUP(H21,杂项!R:X,3,FALSE),",","@",2))+1,FIND("@",SUBSTITUTE(VLOOKUP(H21,杂项!R:X,3,FALSE),",","@",3))-FIND("@",SUBSTITUTE(VLOOKUP(H21,杂项!R:X,3,FALSE),",","@",2))-1),IF($AJ$1=4,MID(VLOOKUP(H21,杂项!R:X,3,FALSE),FIND("@",SUBSTITUTE(VLOOKUP(H21,杂项!R:X,3,FALSE),",","@",3))+1,FIND("@",SUBSTITUTE(VLOOKUP(H21,杂项!R:X,3,FALSE),",","@",4))-FIND("@",SUBSTITUTE(VLOOKUP(H21,杂项!R:X,3,FALSE),",","@",3))-1),IF($AJ$1=5,MID(VLOOKUP(H21,杂项!R:X,3,FALSE),FIND("@",SUBSTITUTE(VLOOKUP(H21,杂项!R:X,3,FALSE),",","@",4))+1,FIND("@",SUBSTITUTE(VLOOKUP(H21,杂项!R:X,3,FALSE),",","@",5))-FIND("@",SUBSTITUTE(VLOOKUP(H21,杂项!R:X,3,FALSE),",","@",4))-1),IF($AJ$1=6,MID(VLOOKUP(H21,杂项!R:X,3,FALSE),FIND("@",SUBSTITUTE(VLOOKUP(H21,杂项!R:X,3,FALSE),",","@",5))+1,LEN(VLOOKUP(H21,杂项!R:X,3,FALSE))-FIND("@",SUBSTITUTE(VLOOKUP(H21,杂项!R:X,3,FALSE),",","@",5))-1))))))</f>
        <v>8455</v>
      </c>
      <c r="W21" s="192" t="str">
        <f>IF($AJ$1=2,MID(VLOOKUP(H21,杂项!R:X,4,FALSE),FIND("@",SUBSTITUTE(VLOOKUP(H21,杂项!R:X,4,FALSE),",","@",1))+1,FIND("@",SUBSTITUTE(VLOOKUP(H21,杂项!R:X,4,FALSE),",","@",2))-FIND("@",SUBSTITUTE(VLOOKUP(H21,杂项!R:X,4,FALSE),",","@",1))-1),IF($AJ$1=3,MID(VLOOKUP(H21,杂项!R:X,4,FALSE),FIND("@",SUBSTITUTE(VLOOKUP(H21,杂项!R:X,4,FALSE),",","@",2))+1,FIND("@",SUBSTITUTE(VLOOKUP(H21,杂项!R:X,4,FALSE),",","@",3))-FIND("@",SUBSTITUTE(VLOOKUP(H21,杂项!R:X,4,FALSE),",","@",2))-1),IF($AJ$1=4,MID(VLOOKUP(H21,杂项!R:X,4,FALSE),FIND("@",SUBSTITUTE(VLOOKUP(H21,杂项!R:X,4,FALSE),",","@",3))+1,FIND("@",SUBSTITUTE(VLOOKUP(H21,杂项!R:X,4,FALSE),",","@",4))-FIND("@",SUBSTITUTE(VLOOKUP(H21,杂项!R:X,4,FALSE),",","@",3))-1),IF($AJ$1=5,MID(VLOOKUP(H21,杂项!R:X,4,FALSE),FIND("@",SUBSTITUTE(VLOOKUP(H21,杂项!R:X,4,FALSE),",","@",4))+1,FIND("@",SUBSTITUTE(VLOOKUP(H21,杂项!R:X,4,FALSE),",","@",5))-FIND("@",SUBSTITUTE(VLOOKUP(H21,杂项!R:X,4,FALSE),",","@",4))-1),IF($AJ$1=6,MID(VLOOKUP(H21,杂项!R:X,4,FALSE),FIND("@",SUBSTITUTE(VLOOKUP(H21,杂项!R:X,4,FALSE),",","@",5))+1,LEN(VLOOKUP(H21,杂项!R:X,4,FALSE))-FIND("@",SUBSTITUTE(VLOOKUP(H21,杂项!R:X,4,FALSE),",","@",5))-1))))))</f>
        <v>6478</v>
      </c>
      <c r="X21" s="192" t="str">
        <f>IF($AJ$1=2,MID(VLOOKUP(H21,杂项!R:X,5,FALSE),FIND("@",SUBSTITUTE(VLOOKUP(H21,杂项!R:X,5,FALSE),",","@",1))+1,FIND("@",SUBSTITUTE(VLOOKUP(H21,杂项!R:X,5,FALSE),",","@",2))-FIND("@",SUBSTITUTE(VLOOKUP(H21,杂项!R:X,5,FALSE),",","@",1))-1),IF($AJ$1=3,MID(VLOOKUP(H21,杂项!R:X,5,FALSE),FIND("@",SUBSTITUTE(VLOOKUP(H21,杂项!R:X,5,FALSE),",","@",2))+1,FIND("@",SUBSTITUTE(VLOOKUP(H21,杂项!R:X,5,FALSE),",","@",3))-FIND("@",SUBSTITUTE(VLOOKUP(H21,杂项!R:X,5,FALSE),",","@",2))-1),IF($AJ$1=4,MID(VLOOKUP(H21,杂项!R:X,5,FALSE),FIND("@",SUBSTITUTE(VLOOKUP(H21,杂项!R:X,5,FALSE),",","@",3))+1,FIND("@",SUBSTITUTE(VLOOKUP(H21,杂项!R:X,5,FALSE),",","@",4))-FIND("@",SUBSTITUTE(VLOOKUP(H21,杂项!R:X,5,FALSE),",","@",3))-1),IF($AJ$1=5,MID(VLOOKUP(H21,杂项!R:X,5,FALSE),FIND("@",SUBSTITUTE(VLOOKUP(H21,杂项!R:X,5,FALSE),",","@",4))+1,FIND("@",SUBSTITUTE(VLOOKUP(H21,杂项!R:X,5,FALSE),",","@",5))-FIND("@",SUBSTITUTE(VLOOKUP(H21,杂项!R:X,5,FALSE),",","@",4))-1),IF($AJ$1=6,MID(VLOOKUP(H21,杂项!R:X,5,FALSE),FIND("@",SUBSTITUTE(VLOOKUP(H21,杂项!R:X,5,FALSE),",","@",5))+1,LEN(VLOOKUP(H21,杂项!R:X,5,FALSE))-FIND("@",SUBSTITUTE(VLOOKUP(H21,杂项!R:X,5,FALSE),",","@",5))-1))))))</f>
        <v>6873</v>
      </c>
      <c r="Y21" s="192" t="str">
        <f>IF($AJ$1=2,MID(VLOOKUP(H21,杂项!R:X,6,FALSE),FIND("@",SUBSTITUTE(VLOOKUP(H21,杂项!R:X,6,FALSE),",","@",1))+1,FIND("@",SUBSTITUTE(VLOOKUP(H21,杂项!R:X,6,FALSE),",","@",2))-FIND("@",SUBSTITUTE(VLOOKUP(H21,杂项!R:X,6,FALSE),",","@",1))-1),IF($AJ$1=3,MID(VLOOKUP(H21,杂项!R:X,6,FALSE),FIND("@",SUBSTITUTE(VLOOKUP(H21,杂项!R:X,6,FALSE),",","@",2))+1,FIND("@",SUBSTITUTE(VLOOKUP(H21,杂项!R:X,6,FALSE),",","@",3))-FIND("@",SUBSTITUTE(VLOOKUP(H21,杂项!R:X,6,FALSE),",","@",2))-1),IF($AJ$1=4,MID(VLOOKUP(H21,杂项!R:X,6,FALSE),FIND("@",SUBSTITUTE(VLOOKUP(H21,杂项!R:X,6,FALSE),",","@",3))+1,FIND("@",SUBSTITUTE(VLOOKUP(H21,杂项!R:X,6,FALSE),",","@",4))-FIND("@",SUBSTITUTE(VLOOKUP(H21,杂项!R:X,6,FALSE),",","@",3))-1),IF($AJ$1=5,MID(VLOOKUP(H21,杂项!R:X,6,FALSE),FIND("@",SUBSTITUTE(VLOOKUP(H21,杂项!R:X,6,FALSE),",","@",4))+1,FIND("@",SUBSTITUTE(VLOOKUP(H21,杂项!R:X,6,FALSE),",","@",5))-FIND("@",SUBSTITUTE(VLOOKUP(H21,杂项!R:X,6,FALSE),",","@",4))-1),IF($AJ$1=6,MID(VLOOKUP(H21,杂项!R:X,6,FALSE),FIND("@",SUBSTITUTE(VLOOKUP(H21,杂项!R:X,6,FALSE),",","@",5))+1,LEN(VLOOKUP(H21,杂项!R:X,6,FALSE))-FIND("@",SUBSTITUTE(VLOOKUP(H21,杂项!R:X,6,FALSE),",","@",5))-1))))))</f>
        <v>6873</v>
      </c>
      <c r="Z21" s="192" t="str">
        <f>IF($AJ$1=2,MID(VLOOKUP(H21,杂项!R:X,7,FALSE),FIND("@",SUBSTITUTE(VLOOKUP(H21,杂项!R:X,7,FALSE),",","@",1))+1,FIND("@",SUBSTITUTE(VLOOKUP(H21,杂项!R:X,7,FALSE),",","@",2))-FIND("@",SUBSTITUTE(VLOOKUP(H21,杂项!R:X,7,FALSE),",","@",1))-1),IF($AJ$1=3,MID(VLOOKUP(H21,杂项!R:X,7,FALSE),FIND("@",SUBSTITUTE(VLOOKUP(H21,杂项!R:X,7,FALSE),",","@",2))+1,FIND("@",SUBSTITUTE(VLOOKUP(H21,杂项!R:X,7,FALSE),",","@",3))-FIND("@",SUBSTITUTE(VLOOKUP(H21,杂项!R:X,7,FALSE),",","@",2))-1),IF($AJ$1=4,MID(VLOOKUP(H21,杂项!R:X,7,FALSE),FIND("@",SUBSTITUTE(VLOOKUP(H21,杂项!R:X,7,FALSE),",","@",3))+1,FIND("@",SUBSTITUTE(VLOOKUP(H21,杂项!R:X,7,FALSE),",","@",4))-FIND("@",SUBSTITUTE(VLOOKUP(H21,杂项!R:X,7,FALSE),",","@",3))-1),IF($AJ$1=5,MID(VLOOKUP(H21,杂项!R:X,7,FALSE),FIND("@",SUBSTITUTE(VLOOKUP(H21,杂项!R:X,7,FALSE),",","@",4))+1,FIND("@",SUBSTITUTE(VLOOKUP(H21,杂项!R:X,7,FALSE),",","@",5))-FIND("@",SUBSTITUTE(VLOOKUP(H21,杂项!R:X,7,FALSE),",","@",4))-1),IF($AJ$1=6,MID(VLOOKUP(H21,杂项!R:X,7,FALSE),FIND("@",SUBSTITUTE(VLOOKUP(H21,杂项!R:X,7,FALSE),",","@",5))+1,LEN(VLOOKUP(H21,杂项!R:X,7,FALSE))-FIND("@",SUBSTITUTE(VLOOKUP(H21,杂项!R:X,7,FALSE),",","@",5))-1))))))</f>
        <v>9114</v>
      </c>
      <c r="AA21" s="194">
        <v>324</v>
      </c>
      <c r="AB21" s="194">
        <v>73</v>
      </c>
      <c r="AC21" s="195"/>
      <c r="AD21" s="194">
        <v>20</v>
      </c>
      <c r="AE21" s="195"/>
      <c r="AF21" s="194">
        <v>5</v>
      </c>
      <c r="AG21" s="192">
        <v>700</v>
      </c>
      <c r="AH21" s="192">
        <v>50</v>
      </c>
      <c r="AI21" s="192">
        <v>40</v>
      </c>
      <c r="AJ21" s="195"/>
      <c r="AK21" s="202">
        <f>(VLOOKUP($H21,杂项!$Z:$AD,2,FALSE))/100</f>
        <v>0.2</v>
      </c>
      <c r="AL21" s="202">
        <f>(VLOOKUP($H21,杂项!$Z:$AD,4,FALSE))/100</f>
        <v>0.35</v>
      </c>
      <c r="AM21" s="202">
        <f>(VLOOKUP($H21,杂项!$Z:$AD,3,FALSE))/100</f>
        <v>0.25</v>
      </c>
      <c r="AN21" s="202">
        <f>(VLOOKUP($H21,杂项!$Z:$AD,5,FALSE))/100</f>
        <v>0.2</v>
      </c>
      <c r="AO21" s="206">
        <v>11</v>
      </c>
      <c r="AP21" s="179" t="s">
        <v>117</v>
      </c>
    </row>
    <row r="22" spans="1:42" s="162" customFormat="1" x14ac:dyDescent="0.2">
      <c r="A22" s="176" t="s">
        <v>118</v>
      </c>
      <c r="B22" s="173">
        <f t="shared" si="0"/>
        <v>4215.963264</v>
      </c>
      <c r="C22" s="173">
        <f t="shared" si="1"/>
        <v>568.97102080000002</v>
      </c>
      <c r="D22" s="173">
        <f t="shared" si="2"/>
        <v>243.15157760000002</v>
      </c>
      <c r="E22" s="173">
        <f t="shared" si="3"/>
        <v>309.28177920000002</v>
      </c>
      <c r="F22" s="173">
        <f t="shared" si="4"/>
        <v>335.25951999999995</v>
      </c>
      <c r="G22" s="174">
        <f t="shared" si="5"/>
        <v>175.18880000000001</v>
      </c>
      <c r="H22" s="174" t="s">
        <v>119</v>
      </c>
      <c r="I22" s="187">
        <v>28</v>
      </c>
      <c r="J22" s="189" t="s">
        <v>52</v>
      </c>
      <c r="K22" s="189" t="s">
        <v>41</v>
      </c>
      <c r="L22" s="189" t="s">
        <v>42</v>
      </c>
      <c r="M22" s="189" t="s">
        <v>43</v>
      </c>
      <c r="N22" s="189" t="s">
        <v>44</v>
      </c>
      <c r="O22" s="189" t="s">
        <v>45</v>
      </c>
      <c r="P22" s="189" t="s">
        <v>46</v>
      </c>
      <c r="Q22" s="189" t="s">
        <v>47</v>
      </c>
      <c r="R22" s="189" t="s">
        <v>72</v>
      </c>
      <c r="S22" s="189" t="s">
        <v>45</v>
      </c>
      <c r="T22" s="189" t="s">
        <v>73</v>
      </c>
      <c r="U22" s="193" t="str">
        <f>IF($AJ$1=2,MID(VLOOKUP(H22,杂项!R:X,2,FALSE),FIND("@",SUBSTITUTE(VLOOKUP(H22,杂项!R:X,2,FALSE),",","@",1))+1,FIND("@",SUBSTITUTE(VLOOKUP(H22,杂项!R:X,2,FALSE),",","@",2))-FIND("@",SUBSTITUTE(VLOOKUP(H22,杂项!R:X,2,FALSE),",","@",1))-1),IF($AJ$1=3,MID(VLOOKUP(H22,杂项!R:X,2,FALSE),FIND("@",SUBSTITUTE(VLOOKUP(H22,杂项!R:X,2,FALSE),",","@",2))+1,FIND("@",SUBSTITUTE(VLOOKUP(H22,杂项!R:X,2,FALSE),",","@",3))-FIND("@",SUBSTITUTE(VLOOKUP(H22,杂项!R:X,2,FALSE),",","@",2))-1),IF($AJ$1=4,MID(VLOOKUP(H22,杂项!R:X,2,FALSE),FIND("@",SUBSTITUTE(VLOOKUP(H22,杂项!R:X,2,FALSE),",","@",3))+1,FIND("@",SUBSTITUTE(VLOOKUP(H22,杂项!R:X,2,FALSE),",","@",4))-FIND("@",SUBSTITUTE(VLOOKUP(H22,杂项!R:X,2,FALSE),",","@",3))-1),IF($AJ$1=5,MID(VLOOKUP(H22,杂项!R:X,2,FALSE),FIND("@",SUBSTITUTE(VLOOKUP(H22,杂项!R:X,2,FALSE),",","@",4))+1,FIND("@",SUBSTITUTE(VLOOKUP(H22,杂项!R:X,2,FALSE),",","@",5))-FIND("@",SUBSTITUTE(VLOOKUP(H22,杂项!R:X,2,FALSE),",","@",4))-1),IF($AJ$1=6,MID(VLOOKUP(H22,杂项!R:X,2,FALSE),FIND("@",SUBSTITUTE(VLOOKUP(H22,杂项!R:X,2,FALSE),",","@",5))+1,LEN(VLOOKUP(H22,杂项!R:X,2,FALSE))-FIND("@",SUBSTITUTE(VLOOKUP(H22,杂项!R:X,2,FALSE),",","@",5))-1))))))</f>
        <v>8192</v>
      </c>
      <c r="V22" s="193" t="str">
        <f>IF($AJ$1=2,MID(VLOOKUP(H22,杂项!R:X,3,FALSE),FIND("@",SUBSTITUTE(VLOOKUP(H22,杂项!R:X,3,FALSE),",","@",1))+1,FIND("@",SUBSTITUTE(VLOOKUP(H22,杂项!R:X,3,FALSE),",","@",2))-FIND("@",SUBSTITUTE(VLOOKUP(H22,杂项!R:X,3,FALSE),",","@",1))-1),IF($AJ$1=3,MID(VLOOKUP(H22,杂项!R:X,3,FALSE),FIND("@",SUBSTITUTE(VLOOKUP(H22,杂项!R:X,3,FALSE),",","@",2))+1,FIND("@",SUBSTITUTE(VLOOKUP(H22,杂项!R:X,3,FALSE),",","@",3))-FIND("@",SUBSTITUTE(VLOOKUP(H22,杂项!R:X,3,FALSE),",","@",2))-1),IF($AJ$1=4,MID(VLOOKUP(H22,杂项!R:X,3,FALSE),FIND("@",SUBSTITUTE(VLOOKUP(H22,杂项!R:X,3,FALSE),",","@",3))+1,FIND("@",SUBSTITUTE(VLOOKUP(H22,杂项!R:X,3,FALSE),",","@",4))-FIND("@",SUBSTITUTE(VLOOKUP(H22,杂项!R:X,3,FALSE),",","@",3))-1),IF($AJ$1=5,MID(VLOOKUP(H22,杂项!R:X,3,FALSE),FIND("@",SUBSTITUTE(VLOOKUP(H22,杂项!R:X,3,FALSE),",","@",4))+1,FIND("@",SUBSTITUTE(VLOOKUP(H22,杂项!R:X,3,FALSE),",","@",5))-FIND("@",SUBSTITUTE(VLOOKUP(H22,杂项!R:X,3,FALSE),",","@",4))-1),IF($AJ$1=6,MID(VLOOKUP(H22,杂项!R:X,3,FALSE),FIND("@",SUBSTITUTE(VLOOKUP(H22,杂项!R:X,3,FALSE),",","@",5))+1,LEN(VLOOKUP(H22,杂项!R:X,3,FALSE))-FIND("@",SUBSTITUTE(VLOOKUP(H22,杂项!R:X,3,FALSE),",","@",5))-1))))))</f>
        <v>8192</v>
      </c>
      <c r="W22" s="193" t="str">
        <f>IF($AJ$1=2,MID(VLOOKUP(H22,杂项!R:X,4,FALSE),FIND("@",SUBSTITUTE(VLOOKUP(H22,杂项!R:X,4,FALSE),",","@",1))+1,FIND("@",SUBSTITUTE(VLOOKUP(H22,杂项!R:X,4,FALSE),",","@",2))-FIND("@",SUBSTITUTE(VLOOKUP(H22,杂项!R:X,4,FALSE),",","@",1))-1),IF($AJ$1=3,MID(VLOOKUP(H22,杂项!R:X,4,FALSE),FIND("@",SUBSTITUTE(VLOOKUP(H22,杂项!R:X,4,FALSE),",","@",2))+1,FIND("@",SUBSTITUTE(VLOOKUP(H22,杂项!R:X,4,FALSE),",","@",3))-FIND("@",SUBSTITUTE(VLOOKUP(H22,杂项!R:X,4,FALSE),",","@",2))-1),IF($AJ$1=4,MID(VLOOKUP(H22,杂项!R:X,4,FALSE),FIND("@",SUBSTITUTE(VLOOKUP(H22,杂项!R:X,4,FALSE),",","@",3))+1,FIND("@",SUBSTITUTE(VLOOKUP(H22,杂项!R:X,4,FALSE),",","@",4))-FIND("@",SUBSTITUTE(VLOOKUP(H22,杂项!R:X,4,FALSE),",","@",3))-1),IF($AJ$1=5,MID(VLOOKUP(H22,杂项!R:X,4,FALSE),FIND("@",SUBSTITUTE(VLOOKUP(H22,杂项!R:X,4,FALSE),",","@",4))+1,FIND("@",SUBSTITUTE(VLOOKUP(H22,杂项!R:X,4,FALSE),",","@",5))-FIND("@",SUBSTITUTE(VLOOKUP(H22,杂项!R:X,4,FALSE),",","@",4))-1),IF($AJ$1=6,MID(VLOOKUP(H22,杂项!R:X,4,FALSE),FIND("@",SUBSTITUTE(VLOOKUP(H22,杂项!R:X,4,FALSE),",","@",5))+1,LEN(VLOOKUP(H22,杂项!R:X,4,FALSE))-FIND("@",SUBSTITUTE(VLOOKUP(H22,杂项!R:X,4,FALSE),",","@",5))-1))))))</f>
        <v>5817</v>
      </c>
      <c r="X22" s="193" t="str">
        <f>IF($AJ$1=2,MID(VLOOKUP(H22,杂项!R:X,5,FALSE),FIND("@",SUBSTITUTE(VLOOKUP(H22,杂项!R:X,5,FALSE),",","@",1))+1,FIND("@",SUBSTITUTE(VLOOKUP(H22,杂项!R:X,5,FALSE),",","@",2))-FIND("@",SUBSTITUTE(VLOOKUP(H22,杂项!R:X,5,FALSE),",","@",1))-1),IF($AJ$1=3,MID(VLOOKUP(H22,杂项!R:X,5,FALSE),FIND("@",SUBSTITUTE(VLOOKUP(H22,杂项!R:X,5,FALSE),",","@",2))+1,FIND("@",SUBSTITUTE(VLOOKUP(H22,杂项!R:X,5,FALSE),",","@",3))-FIND("@",SUBSTITUTE(VLOOKUP(H22,杂项!R:X,5,FALSE),",","@",2))-1),IF($AJ$1=4,MID(VLOOKUP(H22,杂项!R:X,5,FALSE),FIND("@",SUBSTITUTE(VLOOKUP(H22,杂项!R:X,5,FALSE),",","@",3))+1,FIND("@",SUBSTITUTE(VLOOKUP(H22,杂项!R:X,5,FALSE),",","@",4))-FIND("@",SUBSTITUTE(VLOOKUP(H22,杂项!R:X,5,FALSE),",","@",3))-1),IF($AJ$1=5,MID(VLOOKUP(H22,杂项!R:X,5,FALSE),FIND("@",SUBSTITUTE(VLOOKUP(H22,杂项!R:X,5,FALSE),",","@",4))+1,FIND("@",SUBSTITUTE(VLOOKUP(H22,杂项!R:X,5,FALSE),",","@",5))-FIND("@",SUBSTITUTE(VLOOKUP(H22,杂项!R:X,5,FALSE),",","@",4))-1),IF($AJ$1=6,MID(VLOOKUP(H22,杂项!R:X,5,FALSE),FIND("@",SUBSTITUTE(VLOOKUP(H22,杂项!R:X,5,FALSE),",","@",5))+1,LEN(VLOOKUP(H22,杂项!R:X,5,FALSE))-FIND("@",SUBSTITUTE(VLOOKUP(H22,杂项!R:X,5,FALSE),",","@",5))-1))))))</f>
        <v>7927</v>
      </c>
      <c r="Y22" s="193" t="str">
        <f>IF($AJ$1=2,MID(VLOOKUP(H22,杂项!R:X,6,FALSE),FIND("@",SUBSTITUTE(VLOOKUP(H22,杂项!R:X,6,FALSE),",","@",1))+1,FIND("@",SUBSTITUTE(VLOOKUP(H22,杂项!R:X,6,FALSE),",","@",2))-FIND("@",SUBSTITUTE(VLOOKUP(H22,杂项!R:X,6,FALSE),",","@",1))-1),IF($AJ$1=3,MID(VLOOKUP(H22,杂项!R:X,6,FALSE),FIND("@",SUBSTITUTE(VLOOKUP(H22,杂项!R:X,6,FALSE),",","@",2))+1,FIND("@",SUBSTITUTE(VLOOKUP(H22,杂项!R:X,6,FALSE),",","@",3))-FIND("@",SUBSTITUTE(VLOOKUP(H22,杂项!R:X,6,FALSE),",","@",2))-1),IF($AJ$1=4,MID(VLOOKUP(H22,杂项!R:X,6,FALSE),FIND("@",SUBSTITUTE(VLOOKUP(H22,杂项!R:X,6,FALSE),",","@",3))+1,FIND("@",SUBSTITUTE(VLOOKUP(H22,杂项!R:X,6,FALSE),",","@",4))-FIND("@",SUBSTITUTE(VLOOKUP(H22,杂项!R:X,6,FALSE),",","@",3))-1),IF($AJ$1=5,MID(VLOOKUP(H22,杂项!R:X,6,FALSE),FIND("@",SUBSTITUTE(VLOOKUP(H22,杂项!R:X,6,FALSE),",","@",4))+1,FIND("@",SUBSTITUTE(VLOOKUP(H22,杂项!R:X,6,FALSE),",","@",5))-FIND("@",SUBSTITUTE(VLOOKUP(H22,杂项!R:X,6,FALSE),",","@",4))-1),IF($AJ$1=6,MID(VLOOKUP(H22,杂项!R:X,6,FALSE),FIND("@",SUBSTITUTE(VLOOKUP(H22,杂项!R:X,6,FALSE),",","@",5))+1,LEN(VLOOKUP(H22,杂项!R:X,6,FALSE))-FIND("@",SUBSTITUTE(VLOOKUP(H22,杂项!R:X,6,FALSE),",","@",5))-1))))))</f>
        <v>7400</v>
      </c>
      <c r="Z22" s="193" t="str">
        <f>IF($AJ$1=2,MID(VLOOKUP(H22,杂项!R:X,7,FALSE),FIND("@",SUBSTITUTE(VLOOKUP(H22,杂项!R:X,7,FALSE),",","@",1))+1,FIND("@",SUBSTITUTE(VLOOKUP(H22,杂项!R:X,7,FALSE),",","@",2))-FIND("@",SUBSTITUTE(VLOOKUP(H22,杂项!R:X,7,FALSE),",","@",1))-1),IF($AJ$1=3,MID(VLOOKUP(H22,杂项!R:X,7,FALSE),FIND("@",SUBSTITUTE(VLOOKUP(H22,杂项!R:X,7,FALSE),",","@",2))+1,FIND("@",SUBSTITUTE(VLOOKUP(H22,杂项!R:X,7,FALSE),",","@",3))-FIND("@",SUBSTITUTE(VLOOKUP(H22,杂项!R:X,7,FALSE),",","@",2))-1),IF($AJ$1=4,MID(VLOOKUP(H22,杂项!R:X,7,FALSE),FIND("@",SUBSTITUTE(VLOOKUP(H22,杂项!R:X,7,FALSE),",","@",3))+1,FIND("@",SUBSTITUTE(VLOOKUP(H22,杂项!R:X,7,FALSE),",","@",4))-FIND("@",SUBSTITUTE(VLOOKUP(H22,杂项!R:X,7,FALSE),",","@",3))-1),IF($AJ$1=5,MID(VLOOKUP(H22,杂项!R:X,7,FALSE),FIND("@",SUBSTITUTE(VLOOKUP(H22,杂项!R:X,7,FALSE),",","@",4))+1,FIND("@",SUBSTITUTE(VLOOKUP(H22,杂项!R:X,7,FALSE),",","@",5))-FIND("@",SUBSTITUTE(VLOOKUP(H22,杂项!R:X,7,FALSE),",","@",4))-1),IF($AJ$1=6,MID(VLOOKUP(H22,杂项!R:X,7,FALSE),FIND("@",SUBSTITUTE(VLOOKUP(H22,杂项!R:X,7,FALSE),",","@",5))+1,LEN(VLOOKUP(H22,杂项!R:X,7,FALSE))-FIND("@",SUBSTITUTE(VLOOKUP(H22,杂项!R:X,7,FALSE),",","@",5))-1))))))</f>
        <v>6478</v>
      </c>
      <c r="AA22" s="196">
        <v>298</v>
      </c>
      <c r="AB22" s="196">
        <v>49</v>
      </c>
      <c r="AC22" s="196">
        <v>0</v>
      </c>
      <c r="AD22" s="196">
        <v>21</v>
      </c>
      <c r="AE22" s="196">
        <v>20</v>
      </c>
      <c r="AF22" s="196">
        <v>17</v>
      </c>
      <c r="AG22" s="203">
        <v>800</v>
      </c>
      <c r="AH22" s="203">
        <v>40</v>
      </c>
      <c r="AI22" s="203">
        <v>50</v>
      </c>
      <c r="AJ22" s="204"/>
      <c r="AK22" s="202">
        <f>(VLOOKUP($H22,杂项!$Z:$AD,2,FALSE))/100</f>
        <v>0.2</v>
      </c>
      <c r="AL22" s="202">
        <f>(VLOOKUP($H22,杂项!$Z:$AD,4,FALSE))/100</f>
        <v>0.2</v>
      </c>
      <c r="AM22" s="202">
        <f>(VLOOKUP($H22,杂项!$Z:$AD,3,FALSE))/100</f>
        <v>0.35</v>
      </c>
      <c r="AN22" s="202">
        <f>(VLOOKUP($H22,杂项!$Z:$AD,5,FALSE))/100</f>
        <v>0.25</v>
      </c>
      <c r="AO22" s="206">
        <v>1</v>
      </c>
      <c r="AP22" s="179" t="s">
        <v>120</v>
      </c>
    </row>
    <row r="23" spans="1:42" s="162" customFormat="1" x14ac:dyDescent="0.2">
      <c r="A23" s="176" t="s">
        <v>121</v>
      </c>
      <c r="B23" s="173">
        <f t="shared" si="0"/>
        <v>4768.6175999999996</v>
      </c>
      <c r="C23" s="173">
        <f t="shared" si="1"/>
        <v>565.01529600000003</v>
      </c>
      <c r="D23" s="173">
        <f t="shared" si="2"/>
        <v>253.89619199999999</v>
      </c>
      <c r="E23" s="173">
        <f t="shared" si="3"/>
        <v>351.29646079999998</v>
      </c>
      <c r="F23" s="173">
        <f t="shared" si="4"/>
        <v>266.37291519999997</v>
      </c>
      <c r="G23" s="174">
        <f t="shared" si="5"/>
        <v>151.96691200000001</v>
      </c>
      <c r="H23" s="174" t="s">
        <v>122</v>
      </c>
      <c r="I23" s="187">
        <v>28</v>
      </c>
      <c r="J23" s="189" t="s">
        <v>61</v>
      </c>
      <c r="K23" s="189" t="s">
        <v>62</v>
      </c>
      <c r="L23" s="189" t="s">
        <v>41</v>
      </c>
      <c r="M23" s="189" t="s">
        <v>81</v>
      </c>
      <c r="N23" s="189" t="s">
        <v>63</v>
      </c>
      <c r="O23" s="189" t="s">
        <v>64</v>
      </c>
      <c r="P23" s="189" t="s">
        <v>72</v>
      </c>
      <c r="Q23" s="189" t="s">
        <v>45</v>
      </c>
      <c r="R23" s="189" t="s">
        <v>53</v>
      </c>
      <c r="S23" s="189" t="s">
        <v>47</v>
      </c>
      <c r="T23" s="189" t="s">
        <v>88</v>
      </c>
      <c r="U23" s="193" t="str">
        <f>IF($AJ$1=2,MID(VLOOKUP(H23,杂项!R:X,2,FALSE),FIND("@",SUBSTITUTE(VLOOKUP(H23,杂项!R:X,2,FALSE),",","@",1))+1,FIND("@",SUBSTITUTE(VLOOKUP(H23,杂项!R:X,2,FALSE),",","@",2))-FIND("@",SUBSTITUTE(VLOOKUP(H23,杂项!R:X,2,FALSE),",","@",1))-1),IF($AJ$1=3,MID(VLOOKUP(H23,杂项!R:X,2,FALSE),FIND("@",SUBSTITUTE(VLOOKUP(H23,杂项!R:X,2,FALSE),",","@",2))+1,FIND("@",SUBSTITUTE(VLOOKUP(H23,杂项!R:X,2,FALSE),",","@",3))-FIND("@",SUBSTITUTE(VLOOKUP(H23,杂项!R:X,2,FALSE),",","@",2))-1),IF($AJ$1=4,MID(VLOOKUP(H23,杂项!R:X,2,FALSE),FIND("@",SUBSTITUTE(VLOOKUP(H23,杂项!R:X,2,FALSE),",","@",3))+1,FIND("@",SUBSTITUTE(VLOOKUP(H23,杂项!R:X,2,FALSE),",","@",4))-FIND("@",SUBSTITUTE(VLOOKUP(H23,杂项!R:X,2,FALSE),",","@",3))-1),IF($AJ$1=5,MID(VLOOKUP(H23,杂项!R:X,2,FALSE),FIND("@",SUBSTITUTE(VLOOKUP(H23,杂项!R:X,2,FALSE),",","@",4))+1,FIND("@",SUBSTITUTE(VLOOKUP(H23,杂项!R:X,2,FALSE),",","@",5))-FIND("@",SUBSTITUTE(VLOOKUP(H23,杂项!R:X,2,FALSE),",","@",4))-1),IF($AJ$1=6,MID(VLOOKUP(H23,杂项!R:X,2,FALSE),FIND("@",SUBSTITUTE(VLOOKUP(H23,杂项!R:X,2,FALSE),",","@",5))+1,LEN(VLOOKUP(H23,杂项!R:X,2,FALSE))-FIND("@",SUBSTITUTE(VLOOKUP(H23,杂项!R:X,2,FALSE),",","@",5))-1))))))</f>
        <v>7927</v>
      </c>
      <c r="V23" s="193" t="str">
        <f>IF($AJ$1=2,MID(VLOOKUP(H23,杂项!R:X,3,FALSE),FIND("@",SUBSTITUTE(VLOOKUP(H23,杂项!R:X,3,FALSE),",","@",1))+1,FIND("@",SUBSTITUTE(VLOOKUP(H23,杂项!R:X,3,FALSE),",","@",2))-FIND("@",SUBSTITUTE(VLOOKUP(H23,杂项!R:X,3,FALSE),",","@",1))-1),IF($AJ$1=3,MID(VLOOKUP(H23,杂项!R:X,3,FALSE),FIND("@",SUBSTITUTE(VLOOKUP(H23,杂项!R:X,3,FALSE),",","@",2))+1,FIND("@",SUBSTITUTE(VLOOKUP(H23,杂项!R:X,3,FALSE),",","@",3))-FIND("@",SUBSTITUTE(VLOOKUP(H23,杂项!R:X,3,FALSE),",","@",2))-1),IF($AJ$1=4,MID(VLOOKUP(H23,杂项!R:X,3,FALSE),FIND("@",SUBSTITUTE(VLOOKUP(H23,杂项!R:X,3,FALSE),",","@",3))+1,FIND("@",SUBSTITUTE(VLOOKUP(H23,杂项!R:X,3,FALSE),",","@",4))-FIND("@",SUBSTITUTE(VLOOKUP(H23,杂项!R:X,3,FALSE),",","@",3))-1),IF($AJ$1=5,MID(VLOOKUP(H23,杂项!R:X,3,FALSE),FIND("@",SUBSTITUTE(VLOOKUP(H23,杂项!R:X,3,FALSE),",","@",4))+1,FIND("@",SUBSTITUTE(VLOOKUP(H23,杂项!R:X,3,FALSE),",","@",5))-FIND("@",SUBSTITUTE(VLOOKUP(H23,杂项!R:X,3,FALSE),",","@",4))-1),IF($AJ$1=6,MID(VLOOKUP(H23,杂项!R:X,3,FALSE),FIND("@",SUBSTITUTE(VLOOKUP(H23,杂项!R:X,3,FALSE),",","@",5))+1,LEN(VLOOKUP(H23,杂项!R:X,3,FALSE))-FIND("@",SUBSTITUTE(VLOOKUP(H23,杂项!R:X,3,FALSE),",","@",5))-1))))))</f>
        <v>8455</v>
      </c>
      <c r="W23" s="193" t="str">
        <f>IF($AJ$1=2,MID(VLOOKUP(H23,杂项!R:X,4,FALSE),FIND("@",SUBSTITUTE(VLOOKUP(H23,杂项!R:X,4,FALSE),",","@",1))+1,FIND("@",SUBSTITUTE(VLOOKUP(H23,杂项!R:X,4,FALSE),",","@",2))-FIND("@",SUBSTITUTE(VLOOKUP(H23,杂项!R:X,4,FALSE),",","@",1))-1),IF($AJ$1=3,MID(VLOOKUP(H23,杂项!R:X,4,FALSE),FIND("@",SUBSTITUTE(VLOOKUP(H23,杂项!R:X,4,FALSE),",","@",2))+1,FIND("@",SUBSTITUTE(VLOOKUP(H23,杂项!R:X,4,FALSE),",","@",3))-FIND("@",SUBSTITUTE(VLOOKUP(H23,杂项!R:X,4,FALSE),",","@",2))-1),IF($AJ$1=4,MID(VLOOKUP(H23,杂项!R:X,4,FALSE),FIND("@",SUBSTITUTE(VLOOKUP(H23,杂项!R:X,4,FALSE),",","@",3))+1,FIND("@",SUBSTITUTE(VLOOKUP(H23,杂项!R:X,4,FALSE),",","@",4))-FIND("@",SUBSTITUTE(VLOOKUP(H23,杂项!R:X,4,FALSE),",","@",3))-1),IF($AJ$1=5,MID(VLOOKUP(H23,杂项!R:X,4,FALSE),FIND("@",SUBSTITUTE(VLOOKUP(H23,杂项!R:X,4,FALSE),",","@",4))+1,FIND("@",SUBSTITUTE(VLOOKUP(H23,杂项!R:X,4,FALSE),",","@",5))-FIND("@",SUBSTITUTE(VLOOKUP(H23,杂项!R:X,4,FALSE),",","@",4))-1),IF($AJ$1=6,MID(VLOOKUP(H23,杂项!R:X,4,FALSE),FIND("@",SUBSTITUTE(VLOOKUP(H23,杂项!R:X,4,FALSE),",","@",5))+1,LEN(VLOOKUP(H23,杂项!R:X,4,FALSE))-FIND("@",SUBSTITUTE(VLOOKUP(H23,杂项!R:X,4,FALSE),",","@",5))-1))))))</f>
        <v>5027</v>
      </c>
      <c r="X23" s="193" t="str">
        <f>IF($AJ$1=2,MID(VLOOKUP(H23,杂项!R:X,5,FALSE),FIND("@",SUBSTITUTE(VLOOKUP(H23,杂项!R:X,5,FALSE),",","@",1))+1,FIND("@",SUBSTITUTE(VLOOKUP(H23,杂项!R:X,5,FALSE),",","@",2))-FIND("@",SUBSTITUTE(VLOOKUP(H23,杂项!R:X,5,FALSE),",","@",1))-1),IF($AJ$1=3,MID(VLOOKUP(H23,杂项!R:X,5,FALSE),FIND("@",SUBSTITUTE(VLOOKUP(H23,杂项!R:X,5,FALSE),",","@",2))+1,FIND("@",SUBSTITUTE(VLOOKUP(H23,杂项!R:X,5,FALSE),",","@",3))-FIND("@",SUBSTITUTE(VLOOKUP(H23,杂项!R:X,5,FALSE),",","@",2))-1),IF($AJ$1=4,MID(VLOOKUP(H23,杂项!R:X,5,FALSE),FIND("@",SUBSTITUTE(VLOOKUP(H23,杂项!R:X,5,FALSE),",","@",3))+1,FIND("@",SUBSTITUTE(VLOOKUP(H23,杂项!R:X,5,FALSE),",","@",4))-FIND("@",SUBSTITUTE(VLOOKUP(H23,杂项!R:X,5,FALSE),",","@",3))-1),IF($AJ$1=5,MID(VLOOKUP(H23,杂项!R:X,5,FALSE),FIND("@",SUBSTITUTE(VLOOKUP(H23,杂项!R:X,5,FALSE),",","@",4))+1,FIND("@",SUBSTITUTE(VLOOKUP(H23,杂项!R:X,5,FALSE),",","@",5))-FIND("@",SUBSTITUTE(VLOOKUP(H23,杂项!R:X,5,FALSE),",","@",4))-1),IF($AJ$1=6,MID(VLOOKUP(H23,杂项!R:X,5,FALSE),FIND("@",SUBSTITUTE(VLOOKUP(H23,杂项!R:X,5,FALSE),",","@",5))+1,LEN(VLOOKUP(H23,杂项!R:X,5,FALSE))-FIND("@",SUBSTITUTE(VLOOKUP(H23,杂项!R:X,5,FALSE),",","@",5))-1))))))</f>
        <v>7796</v>
      </c>
      <c r="Y23" s="193" t="str">
        <f>IF($AJ$1=2,MID(VLOOKUP(H23,杂项!R:X,6,FALSE),FIND("@",SUBSTITUTE(VLOOKUP(H23,杂项!R:X,6,FALSE),",","@",1))+1,FIND("@",SUBSTITUTE(VLOOKUP(H23,杂项!R:X,6,FALSE),",","@",2))-FIND("@",SUBSTITUTE(VLOOKUP(H23,杂项!R:X,6,FALSE),",","@",1))-1),IF($AJ$1=3,MID(VLOOKUP(H23,杂项!R:X,6,FALSE),FIND("@",SUBSTITUTE(VLOOKUP(H23,杂项!R:X,6,FALSE),",","@",2))+1,FIND("@",SUBSTITUTE(VLOOKUP(H23,杂项!R:X,6,FALSE),",","@",3))-FIND("@",SUBSTITUTE(VLOOKUP(H23,杂项!R:X,6,FALSE),",","@",2))-1),IF($AJ$1=4,MID(VLOOKUP(H23,杂项!R:X,6,FALSE),FIND("@",SUBSTITUTE(VLOOKUP(H23,杂项!R:X,6,FALSE),",","@",3))+1,FIND("@",SUBSTITUTE(VLOOKUP(H23,杂项!R:X,6,FALSE),",","@",4))-FIND("@",SUBSTITUTE(VLOOKUP(H23,杂项!R:X,6,FALSE),",","@",3))-1),IF($AJ$1=5,MID(VLOOKUP(H23,杂项!R:X,6,FALSE),FIND("@",SUBSTITUTE(VLOOKUP(H23,杂项!R:X,6,FALSE),",","@",4))+1,FIND("@",SUBSTITUTE(VLOOKUP(H23,杂项!R:X,6,FALSE),",","@",5))-FIND("@",SUBSTITUTE(VLOOKUP(H23,杂项!R:X,6,FALSE),",","@",4))-1),IF($AJ$1=6,MID(VLOOKUP(H23,杂项!R:X,6,FALSE),FIND("@",SUBSTITUTE(VLOOKUP(H23,杂项!R:X,6,FALSE),",","@",5))+1,LEN(VLOOKUP(H23,杂项!R:X,6,FALSE))-FIND("@",SUBSTITUTE(VLOOKUP(H23,杂项!R:X,6,FALSE),",","@",5))-1))))))</f>
        <v>7137</v>
      </c>
      <c r="Z23" s="193" t="str">
        <f>IF($AJ$1=2,MID(VLOOKUP(H23,杂项!R:X,7,FALSE),FIND("@",SUBSTITUTE(VLOOKUP(H23,杂项!R:X,7,FALSE),",","@",1))+1,FIND("@",SUBSTITUTE(VLOOKUP(H23,杂项!R:X,7,FALSE),",","@",2))-FIND("@",SUBSTITUTE(VLOOKUP(H23,杂项!R:X,7,FALSE),",","@",1))-1),IF($AJ$1=3,MID(VLOOKUP(H23,杂项!R:X,7,FALSE),FIND("@",SUBSTITUTE(VLOOKUP(H23,杂项!R:X,7,FALSE),",","@",2))+1,FIND("@",SUBSTITUTE(VLOOKUP(H23,杂项!R:X,7,FALSE),",","@",3))-FIND("@",SUBSTITUTE(VLOOKUP(H23,杂项!R:X,7,FALSE),",","@",2))-1),IF($AJ$1=4,MID(VLOOKUP(H23,杂项!R:X,7,FALSE),FIND("@",SUBSTITUTE(VLOOKUP(H23,杂项!R:X,7,FALSE),",","@",3))+1,FIND("@",SUBSTITUTE(VLOOKUP(H23,杂项!R:X,7,FALSE),",","@",4))-FIND("@",SUBSTITUTE(VLOOKUP(H23,杂项!R:X,7,FALSE),",","@",3))-1),IF($AJ$1=5,MID(VLOOKUP(H23,杂项!R:X,7,FALSE),FIND("@",SUBSTITUTE(VLOOKUP(H23,杂项!R:X,7,FALSE),",","@",4))+1,FIND("@",SUBSTITUTE(VLOOKUP(H23,杂项!R:X,7,FALSE),",","@",5))-FIND("@",SUBSTITUTE(VLOOKUP(H23,杂项!R:X,7,FALSE),",","@",4))-1),IF($AJ$1=6,MID(VLOOKUP(H23,杂项!R:X,7,FALSE),FIND("@",SUBSTITUTE(VLOOKUP(H23,杂项!R:X,7,FALSE),",","@",5))+1,LEN(VLOOKUP(H23,杂项!R:X,7,FALSE))-FIND("@",SUBSTITUTE(VLOOKUP(H23,杂项!R:X,7,FALSE),",","@",5))-1))))))</f>
        <v>7137</v>
      </c>
      <c r="AA23" s="196">
        <v>484</v>
      </c>
      <c r="AB23" s="196">
        <v>68</v>
      </c>
      <c r="AC23" s="196">
        <v>0</v>
      </c>
      <c r="AD23" s="196">
        <v>20</v>
      </c>
      <c r="AE23" s="196">
        <v>0</v>
      </c>
      <c r="AF23" s="196">
        <v>5</v>
      </c>
      <c r="AG23" s="203">
        <v>900</v>
      </c>
      <c r="AH23" s="203">
        <v>60</v>
      </c>
      <c r="AI23" s="203">
        <v>40</v>
      </c>
      <c r="AJ23" s="204"/>
      <c r="AK23" s="202">
        <f>(VLOOKUP($H23,杂项!$Z:$AD,2,FALSE))/100</f>
        <v>0.15</v>
      </c>
      <c r="AL23" s="202">
        <f>(VLOOKUP($H23,杂项!$Z:$AD,4,FALSE))/100</f>
        <v>0.35</v>
      </c>
      <c r="AM23" s="202">
        <f>(VLOOKUP($H23,杂项!$Z:$AD,3,FALSE))/100</f>
        <v>0.35</v>
      </c>
      <c r="AN23" s="202">
        <f>(VLOOKUP($H23,杂项!$Z:$AD,5,FALSE))/100</f>
        <v>0.15</v>
      </c>
      <c r="AO23" s="206">
        <v>6</v>
      </c>
      <c r="AP23" s="179" t="s">
        <v>123</v>
      </c>
    </row>
    <row r="24" spans="1:42" s="162" customFormat="1" x14ac:dyDescent="0.2">
      <c r="A24" s="176" t="s">
        <v>124</v>
      </c>
      <c r="B24" s="173">
        <f t="shared" si="0"/>
        <v>3772.2208000000001</v>
      </c>
      <c r="C24" s="173">
        <f t="shared" si="1"/>
        <v>561.01529600000003</v>
      </c>
      <c r="D24" s="173">
        <f t="shared" si="2"/>
        <v>236.087808</v>
      </c>
      <c r="E24" s="173">
        <f t="shared" si="3"/>
        <v>290.98304000000002</v>
      </c>
      <c r="F24" s="173">
        <f t="shared" si="4"/>
        <v>276.80849920000003</v>
      </c>
      <c r="G24" s="174">
        <f t="shared" si="5"/>
        <v>228.49439999999998</v>
      </c>
      <c r="H24" s="174" t="s">
        <v>125</v>
      </c>
      <c r="I24" s="187">
        <v>28</v>
      </c>
      <c r="J24" s="189" t="s">
        <v>52</v>
      </c>
      <c r="K24" s="189" t="s">
        <v>41</v>
      </c>
      <c r="L24" s="189" t="s">
        <v>41</v>
      </c>
      <c r="M24" s="189" t="s">
        <v>81</v>
      </c>
      <c r="N24" s="189" t="s">
        <v>63</v>
      </c>
      <c r="O24" s="189" t="s">
        <v>64</v>
      </c>
      <c r="P24" s="189" t="s">
        <v>46</v>
      </c>
      <c r="Q24" s="189" t="s">
        <v>47</v>
      </c>
      <c r="R24" s="189" t="s">
        <v>53</v>
      </c>
      <c r="S24" s="189" t="s">
        <v>47</v>
      </c>
      <c r="T24" s="189" t="s">
        <v>73</v>
      </c>
      <c r="U24" s="193" t="str">
        <f>IF($AJ$1=2,MID(VLOOKUP(H24,杂项!R:X,2,FALSE),FIND("@",SUBSTITUTE(VLOOKUP(H24,杂项!R:X,2,FALSE),",","@",1))+1,FIND("@",SUBSTITUTE(VLOOKUP(H24,杂项!R:X,2,FALSE),",","@",2))-FIND("@",SUBSTITUTE(VLOOKUP(H24,杂项!R:X,2,FALSE),",","@",1))-1),IF($AJ$1=3,MID(VLOOKUP(H24,杂项!R:X,2,FALSE),FIND("@",SUBSTITUTE(VLOOKUP(H24,杂项!R:X,2,FALSE),",","@",2))+1,FIND("@",SUBSTITUTE(VLOOKUP(H24,杂项!R:X,2,FALSE),",","@",3))-FIND("@",SUBSTITUTE(VLOOKUP(H24,杂项!R:X,2,FALSE),",","@",2))-1),IF($AJ$1=4,MID(VLOOKUP(H24,杂项!R:X,2,FALSE),FIND("@",SUBSTITUTE(VLOOKUP(H24,杂项!R:X,2,FALSE),",","@",3))+1,FIND("@",SUBSTITUTE(VLOOKUP(H24,杂项!R:X,2,FALSE),",","@",4))-FIND("@",SUBSTITUTE(VLOOKUP(H24,杂项!R:X,2,FALSE),",","@",3))-1),IF($AJ$1=5,MID(VLOOKUP(H24,杂项!R:X,2,FALSE),FIND("@",SUBSTITUTE(VLOOKUP(H24,杂项!R:X,2,FALSE),",","@",4))+1,FIND("@",SUBSTITUTE(VLOOKUP(H24,杂项!R:X,2,FALSE),",","@",5))-FIND("@",SUBSTITUTE(VLOOKUP(H24,杂项!R:X,2,FALSE),",","@",4))-1),IF($AJ$1=6,MID(VLOOKUP(H24,杂项!R:X,2,FALSE),FIND("@",SUBSTITUTE(VLOOKUP(H24,杂项!R:X,2,FALSE),",","@",5))+1,LEN(VLOOKUP(H24,杂项!R:X,2,FALSE))-FIND("@",SUBSTITUTE(VLOOKUP(H24,杂项!R:X,2,FALSE),",","@",5))-1))))))</f>
        <v>7400</v>
      </c>
      <c r="V24" s="193" t="str">
        <f>IF($AJ$1=2,MID(VLOOKUP(H24,杂项!R:X,3,FALSE),FIND("@",SUBSTITUTE(VLOOKUP(H24,杂项!R:X,3,FALSE),",","@",1))+1,FIND("@",SUBSTITUTE(VLOOKUP(H24,杂项!R:X,3,FALSE),",","@",2))-FIND("@",SUBSTITUTE(VLOOKUP(H24,杂项!R:X,3,FALSE),",","@",1))-1),IF($AJ$1=3,MID(VLOOKUP(H24,杂项!R:X,3,FALSE),FIND("@",SUBSTITUTE(VLOOKUP(H24,杂项!R:X,3,FALSE),",","@",2))+1,FIND("@",SUBSTITUTE(VLOOKUP(H24,杂项!R:X,3,FALSE),",","@",3))-FIND("@",SUBSTITUTE(VLOOKUP(H24,杂项!R:X,3,FALSE),",","@",2))-1),IF($AJ$1=4,MID(VLOOKUP(H24,杂项!R:X,3,FALSE),FIND("@",SUBSTITUTE(VLOOKUP(H24,杂项!R:X,3,FALSE),",","@",3))+1,FIND("@",SUBSTITUTE(VLOOKUP(H24,杂项!R:X,3,FALSE),",","@",4))-FIND("@",SUBSTITUTE(VLOOKUP(H24,杂项!R:X,3,FALSE),",","@",3))-1),IF($AJ$1=5,MID(VLOOKUP(H24,杂项!R:X,3,FALSE),FIND("@",SUBSTITUTE(VLOOKUP(H24,杂项!R:X,3,FALSE),",","@",4))+1,FIND("@",SUBSTITUTE(VLOOKUP(H24,杂项!R:X,3,FALSE),",","@",5))-FIND("@",SUBSTITUTE(VLOOKUP(H24,杂项!R:X,3,FALSE),",","@",4))-1),IF($AJ$1=6,MID(VLOOKUP(H24,杂项!R:X,3,FALSE),FIND("@",SUBSTITUTE(VLOOKUP(H24,杂项!R:X,3,FALSE),",","@",5))+1,LEN(VLOOKUP(H24,杂项!R:X,3,FALSE))-FIND("@",SUBSTITUTE(VLOOKUP(H24,杂项!R:X,3,FALSE),",","@",5))-1))))))</f>
        <v>8455</v>
      </c>
      <c r="W24" s="193" t="str">
        <f>IF($AJ$1=2,MID(VLOOKUP(H24,杂项!R:X,4,FALSE),FIND("@",SUBSTITUTE(VLOOKUP(H24,杂项!R:X,4,FALSE),",","@",1))+1,FIND("@",SUBSTITUTE(VLOOKUP(H24,杂项!R:X,4,FALSE),",","@",2))-FIND("@",SUBSTITUTE(VLOOKUP(H24,杂项!R:X,4,FALSE),",","@",1))-1),IF($AJ$1=3,MID(VLOOKUP(H24,杂项!R:X,4,FALSE),FIND("@",SUBSTITUTE(VLOOKUP(H24,杂项!R:X,4,FALSE),",","@",2))+1,FIND("@",SUBSTITUTE(VLOOKUP(H24,杂项!R:X,4,FALSE),",","@",3))-FIND("@",SUBSTITUTE(VLOOKUP(H24,杂项!R:X,4,FALSE),",","@",2))-1),IF($AJ$1=4,MID(VLOOKUP(H24,杂项!R:X,4,FALSE),FIND("@",SUBSTITUTE(VLOOKUP(H24,杂项!R:X,4,FALSE),",","@",3))+1,FIND("@",SUBSTITUTE(VLOOKUP(H24,杂项!R:X,4,FALSE),",","@",4))-FIND("@",SUBSTITUTE(VLOOKUP(H24,杂项!R:X,4,FALSE),",","@",3))-1),IF($AJ$1=5,MID(VLOOKUP(H24,杂项!R:X,4,FALSE),FIND("@",SUBSTITUTE(VLOOKUP(H24,杂项!R:X,4,FALSE),",","@",4))+1,FIND("@",SUBSTITUTE(VLOOKUP(H24,杂项!R:X,4,FALSE),",","@",5))-FIND("@",SUBSTITUTE(VLOOKUP(H24,杂项!R:X,4,FALSE),",","@",4))-1),IF($AJ$1=6,MID(VLOOKUP(H24,杂项!R:X,4,FALSE),FIND("@",SUBSTITUTE(VLOOKUP(H24,杂项!R:X,4,FALSE),",","@",5))+1,LEN(VLOOKUP(H24,杂项!R:X,4,FALSE))-FIND("@",SUBSTITUTE(VLOOKUP(H24,杂项!R:X,4,FALSE),",","@",5))-1))))))</f>
        <v>3973</v>
      </c>
      <c r="X24" s="193" t="str">
        <f>IF($AJ$1=2,MID(VLOOKUP(H24,杂项!R:X,5,FALSE),FIND("@",SUBSTITUTE(VLOOKUP(H24,杂项!R:X,5,FALSE),",","@",1))+1,FIND("@",SUBSTITUTE(VLOOKUP(H24,杂项!R:X,5,FALSE),",","@",2))-FIND("@",SUBSTITUTE(VLOOKUP(H24,杂项!R:X,5,FALSE),",","@",1))-1),IF($AJ$1=3,MID(VLOOKUP(H24,杂项!R:X,5,FALSE),FIND("@",SUBSTITUTE(VLOOKUP(H24,杂项!R:X,5,FALSE),",","@",2))+1,FIND("@",SUBSTITUTE(VLOOKUP(H24,杂项!R:X,5,FALSE),",","@",3))-FIND("@",SUBSTITUTE(VLOOKUP(H24,杂项!R:X,5,FALSE),",","@",2))-1),IF($AJ$1=4,MID(VLOOKUP(H24,杂项!R:X,5,FALSE),FIND("@",SUBSTITUTE(VLOOKUP(H24,杂项!R:X,5,FALSE),",","@",3))+1,FIND("@",SUBSTITUTE(VLOOKUP(H24,杂项!R:X,5,FALSE),",","@",4))-FIND("@",SUBSTITUTE(VLOOKUP(H24,杂项!R:X,5,FALSE),",","@",3))-1),IF($AJ$1=5,MID(VLOOKUP(H24,杂项!R:X,5,FALSE),FIND("@",SUBSTITUTE(VLOOKUP(H24,杂项!R:X,5,FALSE),",","@",4))+1,FIND("@",SUBSTITUTE(VLOOKUP(H24,杂项!R:X,5,FALSE),",","@",5))-FIND("@",SUBSTITUTE(VLOOKUP(H24,杂项!R:X,5,FALSE),",","@",4))-1),IF($AJ$1=6,MID(VLOOKUP(H24,杂项!R:X,5,FALSE),FIND("@",SUBSTITUTE(VLOOKUP(H24,杂项!R:X,5,FALSE),",","@",5))+1,LEN(VLOOKUP(H24,杂项!R:X,5,FALSE))-FIND("@",SUBSTITUTE(VLOOKUP(H24,杂项!R:X,5,FALSE),",","@",5))-1))))))</f>
        <v>7400</v>
      </c>
      <c r="Y24" s="193" t="str">
        <f>IF($AJ$1=2,MID(VLOOKUP(H24,杂项!R:X,6,FALSE),FIND("@",SUBSTITUTE(VLOOKUP(H24,杂项!R:X,6,FALSE),",","@",1))+1,FIND("@",SUBSTITUTE(VLOOKUP(H24,杂项!R:X,6,FALSE),",","@",2))-FIND("@",SUBSTITUTE(VLOOKUP(H24,杂项!R:X,6,FALSE),",","@",1))-1),IF($AJ$1=3,MID(VLOOKUP(H24,杂项!R:X,6,FALSE),FIND("@",SUBSTITUTE(VLOOKUP(H24,杂项!R:X,6,FALSE),",","@",2))+1,FIND("@",SUBSTITUTE(VLOOKUP(H24,杂项!R:X,6,FALSE),",","@",3))-FIND("@",SUBSTITUTE(VLOOKUP(H24,杂项!R:X,6,FALSE),",","@",2))-1),IF($AJ$1=4,MID(VLOOKUP(H24,杂项!R:X,6,FALSE),FIND("@",SUBSTITUTE(VLOOKUP(H24,杂项!R:X,6,FALSE),",","@",3))+1,FIND("@",SUBSTITUTE(VLOOKUP(H24,杂项!R:X,6,FALSE),",","@",4))-FIND("@",SUBSTITUTE(VLOOKUP(H24,杂项!R:X,6,FALSE),",","@",3))-1),IF($AJ$1=5,MID(VLOOKUP(H24,杂项!R:X,6,FALSE),FIND("@",SUBSTITUTE(VLOOKUP(H24,杂项!R:X,6,FALSE),",","@",4))+1,FIND("@",SUBSTITUTE(VLOOKUP(H24,杂项!R:X,6,FALSE),",","@",5))-FIND("@",SUBSTITUTE(VLOOKUP(H24,杂项!R:X,6,FALSE),",","@",4))-1),IF($AJ$1=6,MID(VLOOKUP(H24,杂项!R:X,6,FALSE),FIND("@",SUBSTITUTE(VLOOKUP(H24,杂项!R:X,6,FALSE),",","@",5))+1,LEN(VLOOKUP(H24,杂项!R:X,6,FALSE))-FIND("@",SUBSTITUTE(VLOOKUP(H24,杂项!R:X,6,FALSE),",","@",5))-1))))))</f>
        <v>7927</v>
      </c>
      <c r="Z24" s="193" t="str">
        <f>IF($AJ$1=2,MID(VLOOKUP(H24,杂项!R:X,7,FALSE),FIND("@",SUBSTITUTE(VLOOKUP(H24,杂项!R:X,7,FALSE),",","@",1))+1,FIND("@",SUBSTITUTE(VLOOKUP(H24,杂项!R:X,7,FALSE),",","@",2))-FIND("@",SUBSTITUTE(VLOOKUP(H24,杂项!R:X,7,FALSE),",","@",1))-1),IF($AJ$1=3,MID(VLOOKUP(H24,杂项!R:X,7,FALSE),FIND("@",SUBSTITUTE(VLOOKUP(H24,杂项!R:X,7,FALSE),",","@",2))+1,FIND("@",SUBSTITUTE(VLOOKUP(H24,杂项!R:X,7,FALSE),",","@",3))-FIND("@",SUBSTITUTE(VLOOKUP(H24,杂项!R:X,7,FALSE),",","@",2))-1),IF($AJ$1=4,MID(VLOOKUP(H24,杂项!R:X,7,FALSE),FIND("@",SUBSTITUTE(VLOOKUP(H24,杂项!R:X,7,FALSE),",","@",3))+1,FIND("@",SUBSTITUTE(VLOOKUP(H24,杂项!R:X,7,FALSE),",","@",4))-FIND("@",SUBSTITUTE(VLOOKUP(H24,杂项!R:X,7,FALSE),",","@",3))-1),IF($AJ$1=5,MID(VLOOKUP(H24,杂项!R:X,7,FALSE),FIND("@",SUBSTITUTE(VLOOKUP(H24,杂项!R:X,7,FALSE),",","@",4))+1,FIND("@",SUBSTITUTE(VLOOKUP(H24,杂项!R:X,7,FALSE),",","@",5))-FIND("@",SUBSTITUTE(VLOOKUP(H24,杂项!R:X,7,FALSE),",","@",4))-1),IF($AJ$1=6,MID(VLOOKUP(H24,杂项!R:X,7,FALSE),FIND("@",SUBSTITUTE(VLOOKUP(H24,杂项!R:X,7,FALSE),",","@",5))+1,LEN(VLOOKUP(H24,杂项!R:X,7,FALSE))-FIND("@",SUBSTITUTE(VLOOKUP(H24,杂项!R:X,7,FALSE),",","@",5))-1))))))</f>
        <v>9114</v>
      </c>
      <c r="AA24" s="196">
        <v>90</v>
      </c>
      <c r="AB24" s="196">
        <v>64</v>
      </c>
      <c r="AC24" s="196"/>
      <c r="AD24" s="196">
        <v>10</v>
      </c>
      <c r="AE24" s="196"/>
      <c r="AF24" s="196">
        <v>45</v>
      </c>
      <c r="AG24" s="203">
        <v>700</v>
      </c>
      <c r="AH24" s="203">
        <v>40</v>
      </c>
      <c r="AI24" s="203">
        <v>40</v>
      </c>
      <c r="AJ24" s="204"/>
      <c r="AK24" s="202">
        <f>(VLOOKUP($H24,杂项!$Z:$AD,2,FALSE))/100</f>
        <v>0.2</v>
      </c>
      <c r="AL24" s="202">
        <f>(VLOOKUP($H24,杂项!$Z:$AD,4,FALSE))/100</f>
        <v>0.4</v>
      </c>
      <c r="AM24" s="202">
        <f>(VLOOKUP($H24,杂项!$Z:$AD,3,FALSE))/100</f>
        <v>0.1</v>
      </c>
      <c r="AN24" s="202">
        <f>(VLOOKUP($H24,杂项!$Z:$AD,5,FALSE))/100</f>
        <v>0.3</v>
      </c>
      <c r="AO24" s="206">
        <v>9</v>
      </c>
      <c r="AP24" s="179" t="s">
        <v>126</v>
      </c>
    </row>
    <row r="25" spans="1:42" s="162" customFormat="1" x14ac:dyDescent="0.2">
      <c r="A25" s="179" t="s">
        <v>127</v>
      </c>
      <c r="B25" s="173">
        <f t="shared" si="0"/>
        <v>3771.4017280000003</v>
      </c>
      <c r="C25" s="173">
        <f t="shared" si="1"/>
        <v>560.7098496000001</v>
      </c>
      <c r="D25" s="173">
        <f t="shared" si="2"/>
        <v>236.087808</v>
      </c>
      <c r="E25" s="173">
        <f t="shared" si="3"/>
        <v>330.25951999999995</v>
      </c>
      <c r="F25" s="173">
        <f t="shared" si="4"/>
        <v>297.80849920000003</v>
      </c>
      <c r="G25" s="174">
        <f t="shared" si="5"/>
        <v>194.92166399999999</v>
      </c>
      <c r="H25" s="175" t="s">
        <v>128</v>
      </c>
      <c r="I25" s="187">
        <v>28</v>
      </c>
      <c r="J25" s="188" t="s">
        <v>52</v>
      </c>
      <c r="K25" s="188" t="s">
        <v>62</v>
      </c>
      <c r="L25" s="188" t="s">
        <v>41</v>
      </c>
      <c r="M25" s="188" t="s">
        <v>81</v>
      </c>
      <c r="N25" s="188" t="s">
        <v>63</v>
      </c>
      <c r="O25" s="188" t="s">
        <v>64</v>
      </c>
      <c r="P25" s="188" t="s">
        <v>72</v>
      </c>
      <c r="Q25" s="188" t="s">
        <v>45</v>
      </c>
      <c r="R25" s="188" t="s">
        <v>53</v>
      </c>
      <c r="S25" s="188" t="s">
        <v>47</v>
      </c>
      <c r="T25" s="188" t="s">
        <v>88</v>
      </c>
      <c r="U25" s="192" t="str">
        <f>IF($AJ$1=2,MID(VLOOKUP(H25,杂项!R:X,2,FALSE),FIND("@",SUBSTITUTE(VLOOKUP(H25,杂项!R:X,2,FALSE),",","@",1))+1,FIND("@",SUBSTITUTE(VLOOKUP(H25,杂项!R:X,2,FALSE),",","@",2))-FIND("@",SUBSTITUTE(VLOOKUP(H25,杂项!R:X,2,FALSE),",","@",1))-1),IF($AJ$1=3,MID(VLOOKUP(H25,杂项!R:X,2,FALSE),FIND("@",SUBSTITUTE(VLOOKUP(H25,杂项!R:X,2,FALSE),",","@",2))+1,FIND("@",SUBSTITUTE(VLOOKUP(H25,杂项!R:X,2,FALSE),",","@",3))-FIND("@",SUBSTITUTE(VLOOKUP(H25,杂项!R:X,2,FALSE),",","@",2))-1),IF($AJ$1=4,MID(VLOOKUP(H25,杂项!R:X,2,FALSE),FIND("@",SUBSTITUTE(VLOOKUP(H25,杂项!R:X,2,FALSE),",","@",3))+1,FIND("@",SUBSTITUTE(VLOOKUP(H25,杂项!R:X,2,FALSE),",","@",4))-FIND("@",SUBSTITUTE(VLOOKUP(H25,杂项!R:X,2,FALSE),",","@",3))-1),IF($AJ$1=5,MID(VLOOKUP(H25,杂项!R:X,2,FALSE),FIND("@",SUBSTITUTE(VLOOKUP(H25,杂项!R:X,2,FALSE),",","@",4))+1,FIND("@",SUBSTITUTE(VLOOKUP(H25,杂项!R:X,2,FALSE),",","@",5))-FIND("@",SUBSTITUTE(VLOOKUP(H25,杂项!R:X,2,FALSE),",","@",4))-1),IF($AJ$1=6,MID(VLOOKUP(H25,杂项!R:X,2,FALSE),FIND("@",SUBSTITUTE(VLOOKUP(H25,杂项!R:X,2,FALSE),",","@",5))+1,LEN(VLOOKUP(H25,杂项!R:X,2,FALSE))-FIND("@",SUBSTITUTE(VLOOKUP(H25,杂项!R:X,2,FALSE),",","@",5))-1))))))</f>
        <v>7597</v>
      </c>
      <c r="V25" s="192" t="str">
        <f>IF($AJ$1=2,MID(VLOOKUP(H25,杂项!R:X,3,FALSE),FIND("@",SUBSTITUTE(VLOOKUP(H25,杂项!R:X,3,FALSE),",","@",1))+1,FIND("@",SUBSTITUTE(VLOOKUP(H25,杂项!R:X,3,FALSE),",","@",2))-FIND("@",SUBSTITUTE(VLOOKUP(H25,杂项!R:X,3,FALSE),",","@",1))-1),IF($AJ$1=3,MID(VLOOKUP(H25,杂项!R:X,3,FALSE),FIND("@",SUBSTITUTE(VLOOKUP(H25,杂项!R:X,3,FALSE),",","@",2))+1,FIND("@",SUBSTITUTE(VLOOKUP(H25,杂项!R:X,3,FALSE),",","@",3))-FIND("@",SUBSTITUTE(VLOOKUP(H25,杂项!R:X,3,FALSE),",","@",2))-1),IF($AJ$1=4,MID(VLOOKUP(H25,杂项!R:X,3,FALSE),FIND("@",SUBSTITUTE(VLOOKUP(H25,杂项!R:X,3,FALSE),",","@",3))+1,FIND("@",SUBSTITUTE(VLOOKUP(H25,杂项!R:X,3,FALSE),",","@",4))-FIND("@",SUBSTITUTE(VLOOKUP(H25,杂项!R:X,3,FALSE),",","@",3))-1),IF($AJ$1=5,MID(VLOOKUP(H25,杂项!R:X,3,FALSE),FIND("@",SUBSTITUTE(VLOOKUP(H25,杂项!R:X,3,FALSE),",","@",4))+1,FIND("@",SUBSTITUTE(VLOOKUP(H25,杂项!R:X,3,FALSE),",","@",5))-FIND("@",SUBSTITUTE(VLOOKUP(H25,杂项!R:X,3,FALSE),",","@",4))-1),IF($AJ$1=6,MID(VLOOKUP(H25,杂项!R:X,3,FALSE),FIND("@",SUBSTITUTE(VLOOKUP(H25,杂项!R:X,3,FALSE),",","@",5))+1,LEN(VLOOKUP(H25,杂项!R:X,3,FALSE))-FIND("@",SUBSTITUTE(VLOOKUP(H25,杂项!R:X,3,FALSE),",","@",5))-1))))))</f>
        <v>8258</v>
      </c>
      <c r="W25" s="192" t="str">
        <f>IF($AJ$1=2,MID(VLOOKUP(H25,杂项!R:X,4,FALSE),FIND("@",SUBSTITUTE(VLOOKUP(H25,杂项!R:X,4,FALSE),",","@",1))+1,FIND("@",SUBSTITUTE(VLOOKUP(H25,杂项!R:X,4,FALSE),",","@",2))-FIND("@",SUBSTITUTE(VLOOKUP(H25,杂项!R:X,4,FALSE),",","@",1))-1),IF($AJ$1=3,MID(VLOOKUP(H25,杂项!R:X,4,FALSE),FIND("@",SUBSTITUTE(VLOOKUP(H25,杂项!R:X,4,FALSE),",","@",2))+1,FIND("@",SUBSTITUTE(VLOOKUP(H25,杂项!R:X,4,FALSE),",","@",3))-FIND("@",SUBSTITUTE(VLOOKUP(H25,杂项!R:X,4,FALSE),",","@",2))-1),IF($AJ$1=4,MID(VLOOKUP(H25,杂项!R:X,4,FALSE),FIND("@",SUBSTITUTE(VLOOKUP(H25,杂项!R:X,4,FALSE),",","@",3))+1,FIND("@",SUBSTITUTE(VLOOKUP(H25,杂项!R:X,4,FALSE),",","@",4))-FIND("@",SUBSTITUTE(VLOOKUP(H25,杂项!R:X,4,FALSE),",","@",3))-1),IF($AJ$1=5,MID(VLOOKUP(H25,杂项!R:X,4,FALSE),FIND("@",SUBSTITUTE(VLOOKUP(H25,杂项!R:X,4,FALSE),",","@",4))+1,FIND("@",SUBSTITUTE(VLOOKUP(H25,杂项!R:X,4,FALSE),",","@",5))-FIND("@",SUBSTITUTE(VLOOKUP(H25,杂项!R:X,4,FALSE),",","@",4))-1),IF($AJ$1=6,MID(VLOOKUP(H25,杂项!R:X,4,FALSE),FIND("@",SUBSTITUTE(VLOOKUP(H25,杂项!R:X,4,FALSE),",","@",5))+1,LEN(VLOOKUP(H25,杂项!R:X,4,FALSE))-FIND("@",SUBSTITUTE(VLOOKUP(H25,杂项!R:X,4,FALSE),",","@",5))-1))))))</f>
        <v>3973</v>
      </c>
      <c r="X25" s="192" t="str">
        <f>IF($AJ$1=2,MID(VLOOKUP(H25,杂项!R:X,5,FALSE),FIND("@",SUBSTITUTE(VLOOKUP(H25,杂项!R:X,5,FALSE),",","@",1))+1,FIND("@",SUBSTITUTE(VLOOKUP(H25,杂项!R:X,5,FALSE),",","@",2))-FIND("@",SUBSTITUTE(VLOOKUP(H25,杂项!R:X,5,FALSE),",","@",1))-1),IF($AJ$1=3,MID(VLOOKUP(H25,杂项!R:X,5,FALSE),FIND("@",SUBSTITUTE(VLOOKUP(H25,杂项!R:X,5,FALSE),",","@",2))+1,FIND("@",SUBSTITUTE(VLOOKUP(H25,杂项!R:X,5,FALSE),",","@",3))-FIND("@",SUBSTITUTE(VLOOKUP(H25,杂项!R:X,5,FALSE),",","@",2))-1),IF($AJ$1=4,MID(VLOOKUP(H25,杂项!R:X,5,FALSE),FIND("@",SUBSTITUTE(VLOOKUP(H25,杂项!R:X,5,FALSE),",","@",3))+1,FIND("@",SUBSTITUTE(VLOOKUP(H25,杂项!R:X,5,FALSE),",","@",4))-FIND("@",SUBSTITUTE(VLOOKUP(H25,杂项!R:X,5,FALSE),",","@",3))-1),IF($AJ$1=5,MID(VLOOKUP(H25,杂项!R:X,5,FALSE),FIND("@",SUBSTITUTE(VLOOKUP(H25,杂项!R:X,5,FALSE),",","@",4))+1,FIND("@",SUBSTITUTE(VLOOKUP(H25,杂项!R:X,5,FALSE),",","@",5))-FIND("@",SUBSTITUTE(VLOOKUP(H25,杂项!R:X,5,FALSE),",","@",4))-1),IF($AJ$1=6,MID(VLOOKUP(H25,杂项!R:X,5,FALSE),FIND("@",SUBSTITUTE(VLOOKUP(H25,杂项!R:X,5,FALSE),",","@",5))+1,LEN(VLOOKUP(H25,杂项!R:X,5,FALSE))-FIND("@",SUBSTITUTE(VLOOKUP(H25,杂项!R:X,5,FALSE),",","@",5))-1))))))</f>
        <v>7400</v>
      </c>
      <c r="Y25" s="192" t="str">
        <f>IF($AJ$1=2,MID(VLOOKUP(H25,杂项!R:X,6,FALSE),FIND("@",SUBSTITUTE(VLOOKUP(H25,杂项!R:X,6,FALSE),",","@",1))+1,FIND("@",SUBSTITUTE(VLOOKUP(H25,杂项!R:X,6,FALSE),",","@",2))-FIND("@",SUBSTITUTE(VLOOKUP(H25,杂项!R:X,6,FALSE),",","@",1))-1),IF($AJ$1=3,MID(VLOOKUP(H25,杂项!R:X,6,FALSE),FIND("@",SUBSTITUTE(VLOOKUP(H25,杂项!R:X,6,FALSE),",","@",2))+1,FIND("@",SUBSTITUTE(VLOOKUP(H25,杂项!R:X,6,FALSE),",","@",3))-FIND("@",SUBSTITUTE(VLOOKUP(H25,杂项!R:X,6,FALSE),",","@",2))-1),IF($AJ$1=4,MID(VLOOKUP(H25,杂项!R:X,6,FALSE),FIND("@",SUBSTITUTE(VLOOKUP(H25,杂项!R:X,6,FALSE),",","@",3))+1,FIND("@",SUBSTITUTE(VLOOKUP(H25,杂项!R:X,6,FALSE),",","@",4))-FIND("@",SUBSTITUTE(VLOOKUP(H25,杂项!R:X,6,FALSE),",","@",3))-1),IF($AJ$1=5,MID(VLOOKUP(H25,杂项!R:X,6,FALSE),FIND("@",SUBSTITUTE(VLOOKUP(H25,杂项!R:X,6,FALSE),",","@",4))+1,FIND("@",SUBSTITUTE(VLOOKUP(H25,杂项!R:X,6,FALSE),",","@",5))-FIND("@",SUBSTITUTE(VLOOKUP(H25,杂项!R:X,6,FALSE),",","@",4))-1),IF($AJ$1=6,MID(VLOOKUP(H25,杂项!R:X,6,FALSE),FIND("@",SUBSTITUTE(VLOOKUP(H25,杂项!R:X,6,FALSE),",","@",5))+1,LEN(VLOOKUP(H25,杂项!R:X,6,FALSE))-FIND("@",SUBSTITUTE(VLOOKUP(H25,杂项!R:X,6,FALSE),",","@",5))-1))))))</f>
        <v>7927</v>
      </c>
      <c r="Z25" s="192" t="str">
        <f>IF($AJ$1=2,MID(VLOOKUP(H25,杂项!R:X,7,FALSE),FIND("@",SUBSTITUTE(VLOOKUP(H25,杂项!R:X,7,FALSE),",","@",1))+1,FIND("@",SUBSTITUTE(VLOOKUP(H25,杂项!R:X,7,FALSE),",","@",2))-FIND("@",SUBSTITUTE(VLOOKUP(H25,杂项!R:X,7,FALSE),",","@",1))-1),IF($AJ$1=3,MID(VLOOKUP(H25,杂项!R:X,7,FALSE),FIND("@",SUBSTITUTE(VLOOKUP(H25,杂项!R:X,7,FALSE),",","@",2))+1,FIND("@",SUBSTITUTE(VLOOKUP(H25,杂项!R:X,7,FALSE),",","@",3))-FIND("@",SUBSTITUTE(VLOOKUP(H25,杂项!R:X,7,FALSE),",","@",2))-1),IF($AJ$1=4,MID(VLOOKUP(H25,杂项!R:X,7,FALSE),FIND("@",SUBSTITUTE(VLOOKUP(H25,杂项!R:X,7,FALSE),",","@",3))+1,FIND("@",SUBSTITUTE(VLOOKUP(H25,杂项!R:X,7,FALSE),",","@",4))-FIND("@",SUBSTITUTE(VLOOKUP(H25,杂项!R:X,7,FALSE),",","@",3))-1),IF($AJ$1=5,MID(VLOOKUP(H25,杂项!R:X,7,FALSE),FIND("@",SUBSTITUTE(VLOOKUP(H25,杂项!R:X,7,FALSE),",","@",4))+1,FIND("@",SUBSTITUTE(VLOOKUP(H25,杂项!R:X,7,FALSE),",","@",5))-FIND("@",SUBSTITUTE(VLOOKUP(H25,杂项!R:X,7,FALSE),",","@",4))-1),IF($AJ$1=6,MID(VLOOKUP(H25,杂项!R:X,7,FALSE),FIND("@",SUBSTITUTE(VLOOKUP(H25,杂项!R:X,7,FALSE),",","@",5))+1,LEN(VLOOKUP(H25,杂项!R:X,7,FALSE))-FIND("@",SUBSTITUTE(VLOOKUP(H25,杂项!R:X,7,FALSE),",","@",5))-1))))))</f>
        <v>9114</v>
      </c>
      <c r="AA25" s="195"/>
      <c r="AB25" s="194">
        <v>69</v>
      </c>
      <c r="AC25" s="195"/>
      <c r="AD25" s="194">
        <v>15</v>
      </c>
      <c r="AE25" s="194">
        <v>21</v>
      </c>
      <c r="AF25" s="194">
        <v>31</v>
      </c>
      <c r="AG25" s="192">
        <v>600</v>
      </c>
      <c r="AH25" s="192">
        <v>50</v>
      </c>
      <c r="AI25" s="192">
        <v>40</v>
      </c>
      <c r="AJ25" s="195"/>
      <c r="AK25" s="202">
        <f>(VLOOKUP($H25,杂项!$Z:$AD,2,FALSE))/100</f>
        <v>0.2</v>
      </c>
      <c r="AL25" s="202">
        <f>(VLOOKUP($H25,杂项!$Z:$AD,4,FALSE))/100</f>
        <v>0.3</v>
      </c>
      <c r="AM25" s="202">
        <f>(VLOOKUP($H25,杂项!$Z:$AD,3,FALSE))/100</f>
        <v>0.25</v>
      </c>
      <c r="AN25" s="202">
        <f>(VLOOKUP($H25,杂项!$Z:$AD,5,FALSE))/100</f>
        <v>0.25</v>
      </c>
      <c r="AO25" s="206">
        <v>1</v>
      </c>
      <c r="AP25" s="179" t="s">
        <v>129</v>
      </c>
    </row>
    <row r="26" spans="1:42" s="162" customFormat="1" x14ac:dyDescent="0.2">
      <c r="A26" s="179" t="s">
        <v>130</v>
      </c>
      <c r="B26" s="173">
        <f t="shared" si="0"/>
        <v>4712.3040000000001</v>
      </c>
      <c r="C26" s="173">
        <f t="shared" si="1"/>
        <v>558.09820160000004</v>
      </c>
      <c r="D26" s="173">
        <f t="shared" si="2"/>
        <v>228.977856</v>
      </c>
      <c r="E26" s="173">
        <f t="shared" si="3"/>
        <v>326.98304000000002</v>
      </c>
      <c r="F26" s="173">
        <f t="shared" si="4"/>
        <v>241.14191360000001</v>
      </c>
      <c r="G26" s="174">
        <f t="shared" si="5"/>
        <v>118.11430400000002</v>
      </c>
      <c r="H26" s="175" t="s">
        <v>131</v>
      </c>
      <c r="I26" s="190">
        <v>28</v>
      </c>
      <c r="J26" s="191" t="s">
        <v>61</v>
      </c>
      <c r="K26" s="191" t="s">
        <v>62</v>
      </c>
      <c r="L26" s="191" t="s">
        <v>41</v>
      </c>
      <c r="M26" s="191" t="s">
        <v>81</v>
      </c>
      <c r="N26" s="191" t="s">
        <v>44</v>
      </c>
      <c r="O26" s="191" t="s">
        <v>45</v>
      </c>
      <c r="P26" s="191" t="s">
        <v>46</v>
      </c>
      <c r="Q26" s="191" t="s">
        <v>47</v>
      </c>
      <c r="R26" s="191" t="s">
        <v>53</v>
      </c>
      <c r="S26" s="191" t="s">
        <v>47</v>
      </c>
      <c r="T26" s="191" t="s">
        <v>48</v>
      </c>
      <c r="U26" s="192" t="str">
        <f>IF($AJ$1=2,MID(VLOOKUP(H26,杂项!R:X,2,FALSE),FIND("@",SUBSTITUTE(VLOOKUP(H26,杂项!R:X,2,FALSE),",","@",1))+1,FIND("@",SUBSTITUTE(VLOOKUP(H26,杂项!R:X,2,FALSE),",","@",2))-FIND("@",SUBSTITUTE(VLOOKUP(H26,杂项!R:X,2,FALSE),",","@",1))-1),IF($AJ$1=3,MID(VLOOKUP(H26,杂项!R:X,2,FALSE),FIND("@",SUBSTITUTE(VLOOKUP(H26,杂项!R:X,2,FALSE),",","@",2))+1,FIND("@",SUBSTITUTE(VLOOKUP(H26,杂项!R:X,2,FALSE),",","@",3))-FIND("@",SUBSTITUTE(VLOOKUP(H26,杂项!R:X,2,FALSE),",","@",2))-1),IF($AJ$1=4,MID(VLOOKUP(H26,杂项!R:X,2,FALSE),FIND("@",SUBSTITUTE(VLOOKUP(H26,杂项!R:X,2,FALSE),",","@",3))+1,FIND("@",SUBSTITUTE(VLOOKUP(H26,杂项!R:X,2,FALSE),",","@",4))-FIND("@",SUBSTITUTE(VLOOKUP(H26,杂项!R:X,2,FALSE),",","@",3))-1),IF($AJ$1=5,MID(VLOOKUP(H26,杂项!R:X,2,FALSE),FIND("@",SUBSTITUTE(VLOOKUP(H26,杂项!R:X,2,FALSE),",","@",4))+1,FIND("@",SUBSTITUTE(VLOOKUP(H26,杂项!R:X,2,FALSE),",","@",5))-FIND("@",SUBSTITUTE(VLOOKUP(H26,杂项!R:X,2,FALSE),",","@",4))-1),IF($AJ$1=6,MID(VLOOKUP(H26,杂项!R:X,2,FALSE),FIND("@",SUBSTITUTE(VLOOKUP(H26,杂项!R:X,2,FALSE),",","@",5))+1,LEN(VLOOKUP(H26,杂项!R:X,2,FALSE))-FIND("@",SUBSTITUTE(VLOOKUP(H26,杂项!R:X,2,FALSE),",","@",5))-1))))))</f>
        <v>8455</v>
      </c>
      <c r="V26" s="192" t="str">
        <f>IF($AJ$1=2,MID(VLOOKUP(H26,杂项!R:X,3,FALSE),FIND("@",SUBSTITUTE(VLOOKUP(H26,杂项!R:X,3,FALSE),",","@",1))+1,FIND("@",SUBSTITUTE(VLOOKUP(H26,杂项!R:X,3,FALSE),",","@",2))-FIND("@",SUBSTITUTE(VLOOKUP(H26,杂项!R:X,3,FALSE),",","@",1))-1),IF($AJ$1=3,MID(VLOOKUP(H26,杂项!R:X,3,FALSE),FIND("@",SUBSTITUTE(VLOOKUP(H26,杂项!R:X,3,FALSE),",","@",2))+1,FIND("@",SUBSTITUTE(VLOOKUP(H26,杂项!R:X,3,FALSE),",","@",3))-FIND("@",SUBSTITUTE(VLOOKUP(H26,杂项!R:X,3,FALSE),",","@",2))-1),IF($AJ$1=4,MID(VLOOKUP(H26,杂项!R:X,3,FALSE),FIND("@",SUBSTITUTE(VLOOKUP(H26,杂项!R:X,3,FALSE),",","@",3))+1,FIND("@",SUBSTITUTE(VLOOKUP(H26,杂项!R:X,3,FALSE),",","@",4))-FIND("@",SUBSTITUTE(VLOOKUP(H26,杂项!R:X,3,FALSE),",","@",3))-1),IF($AJ$1=5,MID(VLOOKUP(H26,杂项!R:X,3,FALSE),FIND("@",SUBSTITUTE(VLOOKUP(H26,杂项!R:X,3,FALSE),",","@",4))+1,FIND("@",SUBSTITUTE(VLOOKUP(H26,杂项!R:X,3,FALSE),",","@",5))-FIND("@",SUBSTITUTE(VLOOKUP(H26,杂项!R:X,3,FALSE),",","@",4))-1),IF($AJ$1=6,MID(VLOOKUP(H26,杂项!R:X,3,FALSE),FIND("@",SUBSTITUTE(VLOOKUP(H26,杂项!R:X,3,FALSE),",","@",5))+1,LEN(VLOOKUP(H26,杂项!R:X,3,FALSE))-FIND("@",SUBSTITUTE(VLOOKUP(H26,杂项!R:X,3,FALSE),",","@",5))-1))))))</f>
        <v>8718</v>
      </c>
      <c r="W26" s="192" t="str">
        <f>IF($AJ$1=2,MID(VLOOKUP(H26,杂项!R:X,4,FALSE),FIND("@",SUBSTITUTE(VLOOKUP(H26,杂项!R:X,4,FALSE),",","@",1))+1,FIND("@",SUBSTITUTE(VLOOKUP(H26,杂项!R:X,4,FALSE),",","@",2))-FIND("@",SUBSTITUTE(VLOOKUP(H26,杂项!R:X,4,FALSE),",","@",1))-1),IF($AJ$1=3,MID(VLOOKUP(H26,杂项!R:X,4,FALSE),FIND("@",SUBSTITUTE(VLOOKUP(H26,杂项!R:X,4,FALSE),",","@",2))+1,FIND("@",SUBSTITUTE(VLOOKUP(H26,杂项!R:X,4,FALSE),",","@",3))-FIND("@",SUBSTITUTE(VLOOKUP(H26,杂项!R:X,4,FALSE),",","@",2))-1),IF($AJ$1=4,MID(VLOOKUP(H26,杂项!R:X,4,FALSE),FIND("@",SUBSTITUTE(VLOOKUP(H26,杂项!R:X,4,FALSE),",","@",3))+1,FIND("@",SUBSTITUTE(VLOOKUP(H26,杂项!R:X,4,FALSE),",","@",4))-FIND("@",SUBSTITUTE(VLOOKUP(H26,杂项!R:X,4,FALSE),",","@",3))-1),IF($AJ$1=5,MID(VLOOKUP(H26,杂项!R:X,4,FALSE),FIND("@",SUBSTITUTE(VLOOKUP(H26,杂项!R:X,4,FALSE),",","@",4))+1,FIND("@",SUBSTITUTE(VLOOKUP(H26,杂项!R:X,4,FALSE),",","@",5))-FIND("@",SUBSTITUTE(VLOOKUP(H26,杂项!R:X,4,FALSE),",","@",4))-1),IF($AJ$1=6,MID(VLOOKUP(H26,杂项!R:X,4,FALSE),FIND("@",SUBSTITUTE(VLOOKUP(H26,杂项!R:X,4,FALSE),",","@",5))+1,LEN(VLOOKUP(H26,杂项!R:X,4,FALSE))-FIND("@",SUBSTITUTE(VLOOKUP(H26,杂项!R:X,4,FALSE),",","@",5))-1))))))</f>
        <v>4895</v>
      </c>
      <c r="X26" s="192" t="str">
        <f>IF($AJ$1=2,MID(VLOOKUP(H26,杂项!R:X,5,FALSE),FIND("@",SUBSTITUTE(VLOOKUP(H26,杂项!R:X,5,FALSE),",","@",1))+1,FIND("@",SUBSTITUTE(VLOOKUP(H26,杂项!R:X,5,FALSE),",","@",2))-FIND("@",SUBSTITUTE(VLOOKUP(H26,杂项!R:X,5,FALSE),",","@",1))-1),IF($AJ$1=3,MID(VLOOKUP(H26,杂项!R:X,5,FALSE),FIND("@",SUBSTITUTE(VLOOKUP(H26,杂项!R:X,5,FALSE),",","@",2))+1,FIND("@",SUBSTITUTE(VLOOKUP(H26,杂项!R:X,5,FALSE),",","@",3))-FIND("@",SUBSTITUTE(VLOOKUP(H26,杂项!R:X,5,FALSE),",","@",2))-1),IF($AJ$1=4,MID(VLOOKUP(H26,杂项!R:X,5,FALSE),FIND("@",SUBSTITUTE(VLOOKUP(H26,杂项!R:X,5,FALSE),",","@",3))+1,FIND("@",SUBSTITUTE(VLOOKUP(H26,杂项!R:X,5,FALSE),",","@",4))-FIND("@",SUBSTITUTE(VLOOKUP(H26,杂项!R:X,5,FALSE),",","@",3))-1),IF($AJ$1=5,MID(VLOOKUP(H26,杂项!R:X,5,FALSE),FIND("@",SUBSTITUTE(VLOOKUP(H26,杂项!R:X,5,FALSE),",","@",4))+1,FIND("@",SUBSTITUTE(VLOOKUP(H26,杂项!R:X,5,FALSE),",","@",5))-FIND("@",SUBSTITUTE(VLOOKUP(H26,杂项!R:X,5,FALSE),",","@",4))-1),IF($AJ$1=6,MID(VLOOKUP(H26,杂项!R:X,5,FALSE),FIND("@",SUBSTITUTE(VLOOKUP(H26,杂项!R:X,5,FALSE),",","@",5))+1,LEN(VLOOKUP(H26,杂项!R:X,5,FALSE))-FIND("@",SUBSTITUTE(VLOOKUP(H26,杂项!R:X,5,FALSE),",","@",5))-1))))))</f>
        <v>7400</v>
      </c>
      <c r="Y26" s="192" t="str">
        <f>IF($AJ$1=2,MID(VLOOKUP(H26,杂项!R:X,6,FALSE),FIND("@",SUBSTITUTE(VLOOKUP(H26,杂项!R:X,6,FALSE),",","@",1))+1,FIND("@",SUBSTITUTE(VLOOKUP(H26,杂项!R:X,6,FALSE),",","@",2))-FIND("@",SUBSTITUTE(VLOOKUP(H26,杂项!R:X,6,FALSE),",","@",1))-1),IF($AJ$1=3,MID(VLOOKUP(H26,杂项!R:X,6,FALSE),FIND("@",SUBSTITUTE(VLOOKUP(H26,杂项!R:X,6,FALSE),",","@",2))+1,FIND("@",SUBSTITUTE(VLOOKUP(H26,杂项!R:X,6,FALSE),",","@",3))-FIND("@",SUBSTITUTE(VLOOKUP(H26,杂项!R:X,6,FALSE),",","@",2))-1),IF($AJ$1=4,MID(VLOOKUP(H26,杂项!R:X,6,FALSE),FIND("@",SUBSTITUTE(VLOOKUP(H26,杂项!R:X,6,FALSE),",","@",3))+1,FIND("@",SUBSTITUTE(VLOOKUP(H26,杂项!R:X,6,FALSE),",","@",4))-FIND("@",SUBSTITUTE(VLOOKUP(H26,杂项!R:X,6,FALSE),",","@",3))-1),IF($AJ$1=5,MID(VLOOKUP(H26,杂项!R:X,6,FALSE),FIND("@",SUBSTITUTE(VLOOKUP(H26,杂项!R:X,6,FALSE),",","@",4))+1,FIND("@",SUBSTITUTE(VLOOKUP(H26,杂项!R:X,6,FALSE),",","@",5))-FIND("@",SUBSTITUTE(VLOOKUP(H26,杂项!R:X,6,FALSE),",","@",4))-1),IF($AJ$1=6,MID(VLOOKUP(H26,杂项!R:X,6,FALSE),FIND("@",SUBSTITUTE(VLOOKUP(H26,杂项!R:X,6,FALSE),",","@",5))+1,LEN(VLOOKUP(H26,杂项!R:X,6,FALSE))-FIND("@",SUBSTITUTE(VLOOKUP(H26,杂项!R:X,6,FALSE),",","@",5))-1))))))</f>
        <v>6741</v>
      </c>
      <c r="Z26" s="192" t="str">
        <f>IF($AJ$1=2,MID(VLOOKUP(H26,杂项!R:X,7,FALSE),FIND("@",SUBSTITUTE(VLOOKUP(H26,杂项!R:X,7,FALSE),",","@",1))+1,FIND("@",SUBSTITUTE(VLOOKUP(H26,杂项!R:X,7,FALSE),",","@",2))-FIND("@",SUBSTITUTE(VLOOKUP(H26,杂项!R:X,7,FALSE),",","@",1))-1),IF($AJ$1=3,MID(VLOOKUP(H26,杂项!R:X,7,FALSE),FIND("@",SUBSTITUTE(VLOOKUP(H26,杂项!R:X,7,FALSE),",","@",2))+1,FIND("@",SUBSTITUTE(VLOOKUP(H26,杂项!R:X,7,FALSE),",","@",3))-FIND("@",SUBSTITUTE(VLOOKUP(H26,杂项!R:X,7,FALSE),",","@",2))-1),IF($AJ$1=4,MID(VLOOKUP(H26,杂项!R:X,7,FALSE),FIND("@",SUBSTITUTE(VLOOKUP(H26,杂项!R:X,7,FALSE),",","@",3))+1,FIND("@",SUBSTITUTE(VLOOKUP(H26,杂项!R:X,7,FALSE),",","@",4))-FIND("@",SUBSTITUTE(VLOOKUP(H26,杂项!R:X,7,FALSE),",","@",3))-1),IF($AJ$1=5,MID(VLOOKUP(H26,杂项!R:X,7,FALSE),FIND("@",SUBSTITUTE(VLOOKUP(H26,杂项!R:X,7,FALSE),",","@",4))+1,FIND("@",SUBSTITUTE(VLOOKUP(H26,杂项!R:X,7,FALSE),",","@",5))-FIND("@",SUBSTITUTE(VLOOKUP(H26,杂项!R:X,7,FALSE),",","@",4))-1),IF($AJ$1=6,MID(VLOOKUP(H26,杂项!R:X,7,FALSE),FIND("@",SUBSTITUTE(VLOOKUP(H26,杂项!R:X,7,FALSE),",","@",5))+1,LEN(VLOOKUP(H26,杂项!R:X,7,FALSE))-FIND("@",SUBSTITUTE(VLOOKUP(H26,杂项!R:X,7,FALSE),",","@",5))-1))))))</f>
        <v>6478</v>
      </c>
      <c r="AA26" s="194">
        <v>428</v>
      </c>
      <c r="AB26" s="194">
        <v>54</v>
      </c>
      <c r="AC26" s="195"/>
      <c r="AD26" s="194">
        <v>26</v>
      </c>
      <c r="AE26" s="195"/>
      <c r="AF26" s="195"/>
      <c r="AG26" s="192">
        <v>800</v>
      </c>
      <c r="AH26" s="192">
        <v>60</v>
      </c>
      <c r="AI26" s="192">
        <v>20</v>
      </c>
      <c r="AJ26" s="195"/>
      <c r="AK26" s="202">
        <f>(VLOOKUP($H26,杂项!$Z:$AD,2,FALSE))/100</f>
        <v>0.35</v>
      </c>
      <c r="AL26" s="202">
        <f>(VLOOKUP($H26,杂项!$Z:$AD,4,FALSE))/100</f>
        <v>0.2</v>
      </c>
      <c r="AM26" s="202">
        <f>(VLOOKUP($H26,杂项!$Z:$AD,3,FALSE))/100</f>
        <v>0.35</v>
      </c>
      <c r="AN26" s="202">
        <f>(VLOOKUP($H26,杂项!$Z:$AD,5,FALSE))/100</f>
        <v>0.1</v>
      </c>
      <c r="AO26" s="206">
        <v>11</v>
      </c>
      <c r="AP26" s="179" t="s">
        <v>132</v>
      </c>
    </row>
    <row r="27" spans="1:42" s="162" customFormat="1" x14ac:dyDescent="0.2">
      <c r="A27" s="179" t="s">
        <v>133</v>
      </c>
      <c r="B27" s="173">
        <f t="shared" si="0"/>
        <v>5024.1196799999998</v>
      </c>
      <c r="C27" s="173">
        <f t="shared" si="1"/>
        <v>558.09820160000004</v>
      </c>
      <c r="D27" s="173">
        <f t="shared" si="2"/>
        <v>228.977856</v>
      </c>
      <c r="E27" s="173">
        <f t="shared" si="3"/>
        <v>373.30880000000002</v>
      </c>
      <c r="F27" s="173">
        <f t="shared" si="4"/>
        <v>190.14213120000005</v>
      </c>
      <c r="G27" s="174">
        <f t="shared" si="5"/>
        <v>105.45920000000002</v>
      </c>
      <c r="H27" s="175" t="s">
        <v>131</v>
      </c>
      <c r="I27" s="190">
        <v>28</v>
      </c>
      <c r="J27" s="191" t="s">
        <v>134</v>
      </c>
      <c r="K27" s="191" t="s">
        <v>135</v>
      </c>
      <c r="L27" s="191" t="s">
        <v>41</v>
      </c>
      <c r="M27" s="191" t="s">
        <v>81</v>
      </c>
      <c r="N27" s="191" t="s">
        <v>44</v>
      </c>
      <c r="O27" s="191" t="s">
        <v>45</v>
      </c>
      <c r="P27" s="191" t="s">
        <v>136</v>
      </c>
      <c r="Q27" s="191" t="s">
        <v>64</v>
      </c>
      <c r="R27" s="191" t="s">
        <v>137</v>
      </c>
      <c r="S27" s="191" t="s">
        <v>138</v>
      </c>
      <c r="T27" s="191" t="s">
        <v>139</v>
      </c>
      <c r="U27" s="192" t="str">
        <f>IF($AJ$1=2,MID(VLOOKUP(H27,杂项!R:X,2,FALSE),FIND("@",SUBSTITUTE(VLOOKUP(H27,杂项!R:X,2,FALSE),",","@",1))+1,FIND("@",SUBSTITUTE(VLOOKUP(H27,杂项!R:X,2,FALSE),",","@",2))-FIND("@",SUBSTITUTE(VLOOKUP(H27,杂项!R:X,2,FALSE),",","@",1))-1),IF($AJ$1=3,MID(VLOOKUP(H27,杂项!R:X,2,FALSE),FIND("@",SUBSTITUTE(VLOOKUP(H27,杂项!R:X,2,FALSE),",","@",2))+1,FIND("@",SUBSTITUTE(VLOOKUP(H27,杂项!R:X,2,FALSE),",","@",3))-FIND("@",SUBSTITUTE(VLOOKUP(H27,杂项!R:X,2,FALSE),",","@",2))-1),IF($AJ$1=4,MID(VLOOKUP(H27,杂项!R:X,2,FALSE),FIND("@",SUBSTITUTE(VLOOKUP(H27,杂项!R:X,2,FALSE),",","@",3))+1,FIND("@",SUBSTITUTE(VLOOKUP(H27,杂项!R:X,2,FALSE),",","@",4))-FIND("@",SUBSTITUTE(VLOOKUP(H27,杂项!R:X,2,FALSE),",","@",3))-1),IF($AJ$1=5,MID(VLOOKUP(H27,杂项!R:X,2,FALSE),FIND("@",SUBSTITUTE(VLOOKUP(H27,杂项!R:X,2,FALSE),",","@",4))+1,FIND("@",SUBSTITUTE(VLOOKUP(H27,杂项!R:X,2,FALSE),",","@",5))-FIND("@",SUBSTITUTE(VLOOKUP(H27,杂项!R:X,2,FALSE),",","@",4))-1),IF($AJ$1=6,MID(VLOOKUP(H27,杂项!R:X,2,FALSE),FIND("@",SUBSTITUTE(VLOOKUP(H27,杂项!R:X,2,FALSE),",","@",5))+1,LEN(VLOOKUP(H27,杂项!R:X,2,FALSE))-FIND("@",SUBSTITUTE(VLOOKUP(H27,杂项!R:X,2,FALSE),",","@",5))-1))))))</f>
        <v>8455</v>
      </c>
      <c r="V27" s="192" t="str">
        <f>IF($AJ$1=2,MID(VLOOKUP(H27,杂项!R:X,3,FALSE),FIND("@",SUBSTITUTE(VLOOKUP(H27,杂项!R:X,3,FALSE),",","@",1))+1,FIND("@",SUBSTITUTE(VLOOKUP(H27,杂项!R:X,3,FALSE),",","@",2))-FIND("@",SUBSTITUTE(VLOOKUP(H27,杂项!R:X,3,FALSE),",","@",1))-1),IF($AJ$1=3,MID(VLOOKUP(H27,杂项!R:X,3,FALSE),FIND("@",SUBSTITUTE(VLOOKUP(H27,杂项!R:X,3,FALSE),",","@",2))+1,FIND("@",SUBSTITUTE(VLOOKUP(H27,杂项!R:X,3,FALSE),",","@",3))-FIND("@",SUBSTITUTE(VLOOKUP(H27,杂项!R:X,3,FALSE),",","@",2))-1),IF($AJ$1=4,MID(VLOOKUP(H27,杂项!R:X,3,FALSE),FIND("@",SUBSTITUTE(VLOOKUP(H27,杂项!R:X,3,FALSE),",","@",3))+1,FIND("@",SUBSTITUTE(VLOOKUP(H27,杂项!R:X,3,FALSE),",","@",4))-FIND("@",SUBSTITUTE(VLOOKUP(H27,杂项!R:X,3,FALSE),",","@",3))-1),IF($AJ$1=5,MID(VLOOKUP(H27,杂项!R:X,3,FALSE),FIND("@",SUBSTITUTE(VLOOKUP(H27,杂项!R:X,3,FALSE),",","@",4))+1,FIND("@",SUBSTITUTE(VLOOKUP(H27,杂项!R:X,3,FALSE),",","@",5))-FIND("@",SUBSTITUTE(VLOOKUP(H27,杂项!R:X,3,FALSE),",","@",4))-1),IF($AJ$1=6,MID(VLOOKUP(H27,杂项!R:X,3,FALSE),FIND("@",SUBSTITUTE(VLOOKUP(H27,杂项!R:X,3,FALSE),",","@",5))+1,LEN(VLOOKUP(H27,杂项!R:X,3,FALSE))-FIND("@",SUBSTITUTE(VLOOKUP(H27,杂项!R:X,3,FALSE),",","@",5))-1))))))</f>
        <v>8718</v>
      </c>
      <c r="W27" s="192" t="str">
        <f>IF($AJ$1=2,MID(VLOOKUP(H27,杂项!R:X,4,FALSE),FIND("@",SUBSTITUTE(VLOOKUP(H27,杂项!R:X,4,FALSE),",","@",1))+1,FIND("@",SUBSTITUTE(VLOOKUP(H27,杂项!R:X,4,FALSE),",","@",2))-FIND("@",SUBSTITUTE(VLOOKUP(H27,杂项!R:X,4,FALSE),",","@",1))-1),IF($AJ$1=3,MID(VLOOKUP(H27,杂项!R:X,4,FALSE),FIND("@",SUBSTITUTE(VLOOKUP(H27,杂项!R:X,4,FALSE),",","@",2))+1,FIND("@",SUBSTITUTE(VLOOKUP(H27,杂项!R:X,4,FALSE),",","@",3))-FIND("@",SUBSTITUTE(VLOOKUP(H27,杂项!R:X,4,FALSE),",","@",2))-1),IF($AJ$1=4,MID(VLOOKUP(H27,杂项!R:X,4,FALSE),FIND("@",SUBSTITUTE(VLOOKUP(H27,杂项!R:X,4,FALSE),",","@",3))+1,FIND("@",SUBSTITUTE(VLOOKUP(H27,杂项!R:X,4,FALSE),",","@",4))-FIND("@",SUBSTITUTE(VLOOKUP(H27,杂项!R:X,4,FALSE),",","@",3))-1),IF($AJ$1=5,MID(VLOOKUP(H27,杂项!R:X,4,FALSE),FIND("@",SUBSTITUTE(VLOOKUP(H27,杂项!R:X,4,FALSE),",","@",4))+1,FIND("@",SUBSTITUTE(VLOOKUP(H27,杂项!R:X,4,FALSE),",","@",5))-FIND("@",SUBSTITUTE(VLOOKUP(H27,杂项!R:X,4,FALSE),",","@",4))-1),IF($AJ$1=6,MID(VLOOKUP(H27,杂项!R:X,4,FALSE),FIND("@",SUBSTITUTE(VLOOKUP(H27,杂项!R:X,4,FALSE),",","@",5))+1,LEN(VLOOKUP(H27,杂项!R:X,4,FALSE))-FIND("@",SUBSTITUTE(VLOOKUP(H27,杂项!R:X,4,FALSE),",","@",5))-1))))))</f>
        <v>4895</v>
      </c>
      <c r="X27" s="192" t="str">
        <f>IF($AJ$1=2,MID(VLOOKUP(H27,杂项!R:X,5,FALSE),FIND("@",SUBSTITUTE(VLOOKUP(H27,杂项!R:X,5,FALSE),",","@",1))+1,FIND("@",SUBSTITUTE(VLOOKUP(H27,杂项!R:X,5,FALSE),",","@",2))-FIND("@",SUBSTITUTE(VLOOKUP(H27,杂项!R:X,5,FALSE),",","@",1))-1),IF($AJ$1=3,MID(VLOOKUP(H27,杂项!R:X,5,FALSE),FIND("@",SUBSTITUTE(VLOOKUP(H27,杂项!R:X,5,FALSE),",","@",2))+1,FIND("@",SUBSTITUTE(VLOOKUP(H27,杂项!R:X,5,FALSE),",","@",3))-FIND("@",SUBSTITUTE(VLOOKUP(H27,杂项!R:X,5,FALSE),",","@",2))-1),IF($AJ$1=4,MID(VLOOKUP(H27,杂项!R:X,5,FALSE),FIND("@",SUBSTITUTE(VLOOKUP(H27,杂项!R:X,5,FALSE),",","@",3))+1,FIND("@",SUBSTITUTE(VLOOKUP(H27,杂项!R:X,5,FALSE),",","@",4))-FIND("@",SUBSTITUTE(VLOOKUP(H27,杂项!R:X,5,FALSE),",","@",3))-1),IF($AJ$1=5,MID(VLOOKUP(H27,杂项!R:X,5,FALSE),FIND("@",SUBSTITUTE(VLOOKUP(H27,杂项!R:X,5,FALSE),",","@",4))+1,FIND("@",SUBSTITUTE(VLOOKUP(H27,杂项!R:X,5,FALSE),",","@",5))-FIND("@",SUBSTITUTE(VLOOKUP(H27,杂项!R:X,5,FALSE),",","@",4))-1),IF($AJ$1=6,MID(VLOOKUP(H27,杂项!R:X,5,FALSE),FIND("@",SUBSTITUTE(VLOOKUP(H27,杂项!R:X,5,FALSE),",","@",5))+1,LEN(VLOOKUP(H27,杂项!R:X,5,FALSE))-FIND("@",SUBSTITUTE(VLOOKUP(H27,杂项!R:X,5,FALSE),",","@",5))-1))))))</f>
        <v>7400</v>
      </c>
      <c r="Y27" s="192" t="str">
        <f>IF($AJ$1=2,MID(VLOOKUP(H27,杂项!R:X,6,FALSE),FIND("@",SUBSTITUTE(VLOOKUP(H27,杂项!R:X,6,FALSE),",","@",1))+1,FIND("@",SUBSTITUTE(VLOOKUP(H27,杂项!R:X,6,FALSE),",","@",2))-FIND("@",SUBSTITUTE(VLOOKUP(H27,杂项!R:X,6,FALSE),",","@",1))-1),IF($AJ$1=3,MID(VLOOKUP(H27,杂项!R:X,6,FALSE),FIND("@",SUBSTITUTE(VLOOKUP(H27,杂项!R:X,6,FALSE),",","@",2))+1,FIND("@",SUBSTITUTE(VLOOKUP(H27,杂项!R:X,6,FALSE),",","@",3))-FIND("@",SUBSTITUTE(VLOOKUP(H27,杂项!R:X,6,FALSE),",","@",2))-1),IF($AJ$1=4,MID(VLOOKUP(H27,杂项!R:X,6,FALSE),FIND("@",SUBSTITUTE(VLOOKUP(H27,杂项!R:X,6,FALSE),",","@",3))+1,FIND("@",SUBSTITUTE(VLOOKUP(H27,杂项!R:X,6,FALSE),",","@",4))-FIND("@",SUBSTITUTE(VLOOKUP(H27,杂项!R:X,6,FALSE),",","@",3))-1),IF($AJ$1=5,MID(VLOOKUP(H27,杂项!R:X,6,FALSE),FIND("@",SUBSTITUTE(VLOOKUP(H27,杂项!R:X,6,FALSE),",","@",4))+1,FIND("@",SUBSTITUTE(VLOOKUP(H27,杂项!R:X,6,FALSE),",","@",5))-FIND("@",SUBSTITUTE(VLOOKUP(H27,杂项!R:X,6,FALSE),",","@",4))-1),IF($AJ$1=6,MID(VLOOKUP(H27,杂项!R:X,6,FALSE),FIND("@",SUBSTITUTE(VLOOKUP(H27,杂项!R:X,6,FALSE),",","@",5))+1,LEN(VLOOKUP(H27,杂项!R:X,6,FALSE))-FIND("@",SUBSTITUTE(VLOOKUP(H27,杂项!R:X,6,FALSE),",","@",5))-1))))))</f>
        <v>6741</v>
      </c>
      <c r="Z27" s="192" t="str">
        <f>IF($AJ$1=2,MID(VLOOKUP(H27,杂项!R:X,7,FALSE),FIND("@",SUBSTITUTE(VLOOKUP(H27,杂项!R:X,7,FALSE),",","@",1))+1,FIND("@",SUBSTITUTE(VLOOKUP(H27,杂项!R:X,7,FALSE),",","@",2))-FIND("@",SUBSTITUTE(VLOOKUP(H27,杂项!R:X,7,FALSE),",","@",1))-1),IF($AJ$1=3,MID(VLOOKUP(H27,杂项!R:X,7,FALSE),FIND("@",SUBSTITUTE(VLOOKUP(H27,杂项!R:X,7,FALSE),",","@",2))+1,FIND("@",SUBSTITUTE(VLOOKUP(H27,杂项!R:X,7,FALSE),",","@",3))-FIND("@",SUBSTITUTE(VLOOKUP(H27,杂项!R:X,7,FALSE),",","@",2))-1),IF($AJ$1=4,MID(VLOOKUP(H27,杂项!R:X,7,FALSE),FIND("@",SUBSTITUTE(VLOOKUP(H27,杂项!R:X,7,FALSE),",","@",3))+1,FIND("@",SUBSTITUTE(VLOOKUP(H27,杂项!R:X,7,FALSE),",","@",4))-FIND("@",SUBSTITUTE(VLOOKUP(H27,杂项!R:X,7,FALSE),",","@",3))-1),IF($AJ$1=5,MID(VLOOKUP(H27,杂项!R:X,7,FALSE),FIND("@",SUBSTITUTE(VLOOKUP(H27,杂项!R:X,7,FALSE),",","@",4))+1,FIND("@",SUBSTITUTE(VLOOKUP(H27,杂项!R:X,7,FALSE),",","@",5))-FIND("@",SUBSTITUTE(VLOOKUP(H27,杂项!R:X,7,FALSE),",","@",4))-1),IF($AJ$1=6,MID(VLOOKUP(H27,杂项!R:X,7,FALSE),FIND("@",SUBSTITUTE(VLOOKUP(H27,杂项!R:X,7,FALSE),",","@",5))+1,LEN(VLOOKUP(H27,杂项!R:X,7,FALSE))-FIND("@",SUBSTITUTE(VLOOKUP(H27,杂项!R:X,7,FALSE),",","@",5))-1))))))</f>
        <v>6478</v>
      </c>
      <c r="AA27" s="194">
        <v>428</v>
      </c>
      <c r="AB27" s="194">
        <v>54</v>
      </c>
      <c r="AC27" s="195"/>
      <c r="AD27" s="194">
        <v>26</v>
      </c>
      <c r="AE27" s="195"/>
      <c r="AF27" s="195"/>
      <c r="AG27" s="192">
        <v>800</v>
      </c>
      <c r="AH27" s="192">
        <v>60</v>
      </c>
      <c r="AI27" s="192">
        <v>20</v>
      </c>
      <c r="AJ27" s="195"/>
      <c r="AK27" s="202">
        <f>(VLOOKUP($H27,杂项!$Z:$AD,2,FALSE))/100</f>
        <v>0.35</v>
      </c>
      <c r="AL27" s="202">
        <f>(VLOOKUP($H27,杂项!$Z:$AD,4,FALSE))/100</f>
        <v>0.2</v>
      </c>
      <c r="AM27" s="202">
        <f>(VLOOKUP($H27,杂项!$Z:$AD,3,FALSE))/100</f>
        <v>0.35</v>
      </c>
      <c r="AN27" s="202">
        <f>(VLOOKUP($H27,杂项!$Z:$AD,5,FALSE))/100</f>
        <v>0.1</v>
      </c>
      <c r="AO27" s="206">
        <v>8</v>
      </c>
      <c r="AP27" s="179" t="s">
        <v>140</v>
      </c>
    </row>
    <row r="28" spans="1:42" s="162" customFormat="1" x14ac:dyDescent="0.2">
      <c r="A28" s="182" t="s">
        <v>141</v>
      </c>
      <c r="B28" s="173">
        <f t="shared" si="0"/>
        <v>4459.6431999999995</v>
      </c>
      <c r="C28" s="173">
        <f t="shared" si="1"/>
        <v>557.67303679999998</v>
      </c>
      <c r="D28" s="173">
        <f t="shared" si="2"/>
        <v>250.38182400000002</v>
      </c>
      <c r="E28" s="173">
        <f t="shared" si="3"/>
        <v>312.63682559999995</v>
      </c>
      <c r="F28" s="173">
        <f t="shared" si="4"/>
        <v>263.55960320000003</v>
      </c>
      <c r="G28" s="174">
        <f t="shared" si="5"/>
        <v>153.64819199999999</v>
      </c>
      <c r="H28" s="174" t="s">
        <v>142</v>
      </c>
      <c r="I28" s="187">
        <v>28</v>
      </c>
      <c r="J28" s="189" t="s">
        <v>61</v>
      </c>
      <c r="K28" s="189" t="s">
        <v>62</v>
      </c>
      <c r="L28" s="189" t="s">
        <v>41</v>
      </c>
      <c r="M28" s="189" t="s">
        <v>81</v>
      </c>
      <c r="N28" s="189" t="s">
        <v>63</v>
      </c>
      <c r="O28" s="189" t="s">
        <v>64</v>
      </c>
      <c r="P28" s="189" t="s">
        <v>72</v>
      </c>
      <c r="Q28" s="189" t="s">
        <v>45</v>
      </c>
      <c r="R28" s="189" t="s">
        <v>53</v>
      </c>
      <c r="S28" s="189" t="s">
        <v>47</v>
      </c>
      <c r="T28" s="189" t="s">
        <v>88</v>
      </c>
      <c r="U28" s="193" t="str">
        <f>IF($AJ$1=2,MID(VLOOKUP(H28,杂项!R:X,2,FALSE),FIND("@",SUBSTITUTE(VLOOKUP(H28,杂项!R:X,2,FALSE),",","@",1))+1,FIND("@",SUBSTITUTE(VLOOKUP(H28,杂项!R:X,2,FALSE),",","@",2))-FIND("@",SUBSTITUTE(VLOOKUP(H28,杂项!R:X,2,FALSE),",","@",1))-1),IF($AJ$1=3,MID(VLOOKUP(H28,杂项!R:X,2,FALSE),FIND("@",SUBSTITUTE(VLOOKUP(H28,杂项!R:X,2,FALSE),",","@",2))+1,FIND("@",SUBSTITUTE(VLOOKUP(H28,杂项!R:X,2,FALSE),",","@",3))-FIND("@",SUBSTITUTE(VLOOKUP(H28,杂项!R:X,2,FALSE),",","@",2))-1),IF($AJ$1=4,MID(VLOOKUP(H28,杂项!R:X,2,FALSE),FIND("@",SUBSTITUTE(VLOOKUP(H28,杂项!R:X,2,FALSE),",","@",3))+1,FIND("@",SUBSTITUTE(VLOOKUP(H28,杂项!R:X,2,FALSE),",","@",4))-FIND("@",SUBSTITUTE(VLOOKUP(H28,杂项!R:X,2,FALSE),",","@",3))-1),IF($AJ$1=5,MID(VLOOKUP(H28,杂项!R:X,2,FALSE),FIND("@",SUBSTITUTE(VLOOKUP(H28,杂项!R:X,2,FALSE),",","@",4))+1,FIND("@",SUBSTITUTE(VLOOKUP(H28,杂项!R:X,2,FALSE),",","@",5))-FIND("@",SUBSTITUTE(VLOOKUP(H28,杂项!R:X,2,FALSE),",","@",4))-1),IF($AJ$1=6,MID(VLOOKUP(H28,杂项!R:X,2,FALSE),FIND("@",SUBSTITUTE(VLOOKUP(H28,杂项!R:X,2,FALSE),",","@",5))+1,LEN(VLOOKUP(H28,杂项!R:X,2,FALSE))-FIND("@",SUBSTITUTE(VLOOKUP(H28,杂项!R:X,2,FALSE),",","@",5))-1))))))</f>
        <v>7514</v>
      </c>
      <c r="V28" s="193" t="str">
        <f>IF($AJ$1=2,MID(VLOOKUP(H28,杂项!R:X,3,FALSE),FIND("@",SUBSTITUTE(VLOOKUP(H28,杂项!R:X,3,FALSE),",","@",1))+1,FIND("@",SUBSTITUTE(VLOOKUP(H28,杂项!R:X,3,FALSE),",","@",2))-FIND("@",SUBSTITUTE(VLOOKUP(H28,杂项!R:X,3,FALSE),",","@",1))-1),IF($AJ$1=3,MID(VLOOKUP(H28,杂项!R:X,3,FALSE),FIND("@",SUBSTITUTE(VLOOKUP(H28,杂项!R:X,3,FALSE),",","@",2))+1,FIND("@",SUBSTITUTE(VLOOKUP(H28,杂项!R:X,3,FALSE),",","@",3))-FIND("@",SUBSTITUTE(VLOOKUP(H28,杂项!R:X,3,FALSE),",","@",2))-1),IF($AJ$1=4,MID(VLOOKUP(H28,杂项!R:X,3,FALSE),FIND("@",SUBSTITUTE(VLOOKUP(H28,杂项!R:X,3,FALSE),",","@",3))+1,FIND("@",SUBSTITUTE(VLOOKUP(H28,杂项!R:X,3,FALSE),",","@",4))-FIND("@",SUBSTITUTE(VLOOKUP(H28,杂项!R:X,3,FALSE),",","@",3))-1),IF($AJ$1=5,MID(VLOOKUP(H28,杂项!R:X,3,FALSE),FIND("@",SUBSTITUTE(VLOOKUP(H28,杂项!R:X,3,FALSE),",","@",4))+1,FIND("@",SUBSTITUTE(VLOOKUP(H28,杂项!R:X,3,FALSE),",","@",5))-FIND("@",SUBSTITUTE(VLOOKUP(H28,杂项!R:X,3,FALSE),",","@",4))-1),IF($AJ$1=6,MID(VLOOKUP(H28,杂项!R:X,3,FALSE),FIND("@",SUBSTITUTE(VLOOKUP(H28,杂项!R:X,3,FALSE),",","@",5))+1,LEN(VLOOKUP(H28,杂项!R:X,3,FALSE))-FIND("@",SUBSTITUTE(VLOOKUP(H28,杂项!R:X,3,FALSE),",","@",5))-1))))))</f>
        <v>7514</v>
      </c>
      <c r="W28" s="193" t="str">
        <f>IF($AJ$1=2,MID(VLOOKUP(H28,杂项!R:X,4,FALSE),FIND("@",SUBSTITUTE(VLOOKUP(H28,杂项!R:X,4,FALSE),",","@",1))+1,FIND("@",SUBSTITUTE(VLOOKUP(H28,杂项!R:X,4,FALSE),",","@",2))-FIND("@",SUBSTITUTE(VLOOKUP(H28,杂项!R:X,4,FALSE),",","@",1))-1),IF($AJ$1=3,MID(VLOOKUP(H28,杂项!R:X,4,FALSE),FIND("@",SUBSTITUTE(VLOOKUP(H28,杂项!R:X,4,FALSE),",","@",2))+1,FIND("@",SUBSTITUTE(VLOOKUP(H28,杂项!R:X,4,FALSE),",","@",3))-FIND("@",SUBSTITUTE(VLOOKUP(H28,杂项!R:X,4,FALSE),",","@",2))-1),IF($AJ$1=4,MID(VLOOKUP(H28,杂项!R:X,4,FALSE),FIND("@",SUBSTITUTE(VLOOKUP(H28,杂项!R:X,4,FALSE),",","@",3))+1,FIND("@",SUBSTITUTE(VLOOKUP(H28,杂项!R:X,4,FALSE),",","@",4))-FIND("@",SUBSTITUTE(VLOOKUP(H28,杂项!R:X,4,FALSE),",","@",3))-1),IF($AJ$1=5,MID(VLOOKUP(H28,杂项!R:X,4,FALSE),FIND("@",SUBSTITUTE(VLOOKUP(H28,杂项!R:X,4,FALSE),",","@",4))+1,FIND("@",SUBSTITUTE(VLOOKUP(H28,杂项!R:X,4,FALSE),",","@",5))-FIND("@",SUBSTITUTE(VLOOKUP(H28,杂项!R:X,4,FALSE),",","@",4))-1),IF($AJ$1=6,MID(VLOOKUP(H28,杂项!R:X,4,FALSE),FIND("@",SUBSTITUTE(VLOOKUP(H28,杂项!R:X,4,FALSE),",","@",5))+1,LEN(VLOOKUP(H28,杂项!R:X,4,FALSE))-FIND("@",SUBSTITUTE(VLOOKUP(H28,杂项!R:X,4,FALSE),",","@",5))-1))))))</f>
        <v>4819</v>
      </c>
      <c r="X28" s="193" t="str">
        <f>IF($AJ$1=2,MID(VLOOKUP(H28,杂项!R:X,5,FALSE),FIND("@",SUBSTITUTE(VLOOKUP(H28,杂项!R:X,5,FALSE),",","@",1))+1,FIND("@",SUBSTITUTE(VLOOKUP(H28,杂项!R:X,5,FALSE),",","@",2))-FIND("@",SUBSTITUTE(VLOOKUP(H28,杂项!R:X,5,FALSE),",","@",1))-1),IF($AJ$1=3,MID(VLOOKUP(H28,杂项!R:X,5,FALSE),FIND("@",SUBSTITUTE(VLOOKUP(H28,杂项!R:X,5,FALSE),",","@",2))+1,FIND("@",SUBSTITUTE(VLOOKUP(H28,杂项!R:X,5,FALSE),",","@",3))-FIND("@",SUBSTITUTE(VLOOKUP(H28,杂项!R:X,5,FALSE),",","@",2))-1),IF($AJ$1=4,MID(VLOOKUP(H28,杂项!R:X,5,FALSE),FIND("@",SUBSTITUTE(VLOOKUP(H28,杂项!R:X,5,FALSE),",","@",3))+1,FIND("@",SUBSTITUTE(VLOOKUP(H28,杂项!R:X,5,FALSE),",","@",4))-FIND("@",SUBSTITUTE(VLOOKUP(H28,杂项!R:X,5,FALSE),",","@",3))-1),IF($AJ$1=5,MID(VLOOKUP(H28,杂项!R:X,5,FALSE),FIND("@",SUBSTITUTE(VLOOKUP(H28,杂项!R:X,5,FALSE),",","@",4))+1,FIND("@",SUBSTITUTE(VLOOKUP(H28,杂项!R:X,5,FALSE),",","@",5))-FIND("@",SUBSTITUTE(VLOOKUP(H28,杂项!R:X,5,FALSE),",","@",4))-1),IF($AJ$1=6,MID(VLOOKUP(H28,杂项!R:X,5,FALSE),FIND("@",SUBSTITUTE(VLOOKUP(H28,杂项!R:X,5,FALSE),",","@",5))+1,LEN(VLOOKUP(H28,杂项!R:X,5,FALSE))-FIND("@",SUBSTITUTE(VLOOKUP(H28,杂项!R:X,5,FALSE),",","@",5))-1))))))</f>
        <v>6572</v>
      </c>
      <c r="Y28" s="193" t="str">
        <f>IF($AJ$1=2,MID(VLOOKUP(H28,杂项!R:X,6,FALSE),FIND("@",SUBSTITUTE(VLOOKUP(H28,杂项!R:X,6,FALSE),",","@",1))+1,FIND("@",SUBSTITUTE(VLOOKUP(H28,杂项!R:X,6,FALSE),",","@",2))-FIND("@",SUBSTITUTE(VLOOKUP(H28,杂项!R:X,6,FALSE),",","@",1))-1),IF($AJ$1=3,MID(VLOOKUP(H28,杂项!R:X,6,FALSE),FIND("@",SUBSTITUTE(VLOOKUP(H28,杂项!R:X,6,FALSE),",","@",2))+1,FIND("@",SUBSTITUTE(VLOOKUP(H28,杂项!R:X,6,FALSE),",","@",3))-FIND("@",SUBSTITUTE(VLOOKUP(H28,杂项!R:X,6,FALSE),",","@",2))-1),IF($AJ$1=4,MID(VLOOKUP(H28,杂项!R:X,6,FALSE),FIND("@",SUBSTITUTE(VLOOKUP(H28,杂项!R:X,6,FALSE),",","@",3))+1,FIND("@",SUBSTITUTE(VLOOKUP(H28,杂项!R:X,6,FALSE),",","@",4))-FIND("@",SUBSTITUTE(VLOOKUP(H28,杂项!R:X,6,FALSE),",","@",3))-1),IF($AJ$1=5,MID(VLOOKUP(H28,杂项!R:X,6,FALSE),FIND("@",SUBSTITUTE(VLOOKUP(H28,杂项!R:X,6,FALSE),",","@",4))+1,FIND("@",SUBSTITUTE(VLOOKUP(H28,杂项!R:X,6,FALSE),",","@",5))-FIND("@",SUBSTITUTE(VLOOKUP(H28,杂项!R:X,6,FALSE),",","@",4))-1),IF($AJ$1=6,MID(VLOOKUP(H28,杂项!R:X,6,FALSE),FIND("@",SUBSTITUTE(VLOOKUP(H28,杂项!R:X,6,FALSE),",","@",5))+1,LEN(VLOOKUP(H28,杂项!R:X,6,FALSE))-FIND("@",SUBSTITUTE(VLOOKUP(H28,杂项!R:X,6,FALSE),",","@",5))-1))))))</f>
        <v>6167</v>
      </c>
      <c r="Z28" s="193" t="str">
        <f>IF($AJ$1=2,MID(VLOOKUP(H28,杂项!R:X,7,FALSE),FIND("@",SUBSTITUTE(VLOOKUP(H28,杂项!R:X,7,FALSE),",","@",1))+1,FIND("@",SUBSTITUTE(VLOOKUP(H28,杂项!R:X,7,FALSE),",","@",2))-FIND("@",SUBSTITUTE(VLOOKUP(H28,杂项!R:X,7,FALSE),",","@",1))-1),IF($AJ$1=3,MID(VLOOKUP(H28,杂项!R:X,7,FALSE),FIND("@",SUBSTITUTE(VLOOKUP(H28,杂项!R:X,7,FALSE),",","@",2))+1,FIND("@",SUBSTITUTE(VLOOKUP(H28,杂项!R:X,7,FALSE),",","@",3))-FIND("@",SUBSTITUTE(VLOOKUP(H28,杂项!R:X,7,FALSE),",","@",2))-1),IF($AJ$1=4,MID(VLOOKUP(H28,杂项!R:X,7,FALSE),FIND("@",SUBSTITUTE(VLOOKUP(H28,杂项!R:X,7,FALSE),",","@",3))+1,FIND("@",SUBSTITUTE(VLOOKUP(H28,杂项!R:X,7,FALSE),",","@",4))-FIND("@",SUBSTITUTE(VLOOKUP(H28,杂项!R:X,7,FALSE),",","@",3))-1),IF($AJ$1=5,MID(VLOOKUP(H28,杂项!R:X,7,FALSE),FIND("@",SUBSTITUTE(VLOOKUP(H28,杂项!R:X,7,FALSE),",","@",4))+1,FIND("@",SUBSTITUTE(VLOOKUP(H28,杂项!R:X,7,FALSE),",","@",5))-FIND("@",SUBSTITUTE(VLOOKUP(H28,杂项!R:X,7,FALSE),",","@",4))-1),IF($AJ$1=6,MID(VLOOKUP(H28,杂项!R:X,7,FALSE),FIND("@",SUBSTITUTE(VLOOKUP(H28,杂项!R:X,7,FALSE),",","@",5))+1,LEN(VLOOKUP(H28,杂项!R:X,7,FALSE))-FIND("@",SUBSTITUTE(VLOOKUP(H28,杂项!R:X,7,FALSE),",","@",5))-1))))))</f>
        <v>6167</v>
      </c>
      <c r="AA28" s="196">
        <v>403</v>
      </c>
      <c r="AB28" s="196">
        <v>86</v>
      </c>
      <c r="AC28" s="196">
        <v>0</v>
      </c>
      <c r="AD28" s="196">
        <v>10</v>
      </c>
      <c r="AE28" s="196">
        <v>0</v>
      </c>
      <c r="AF28" s="196">
        <v>15</v>
      </c>
      <c r="AG28" s="203">
        <v>750</v>
      </c>
      <c r="AH28" s="203">
        <v>50</v>
      </c>
      <c r="AI28" s="203">
        <v>50</v>
      </c>
      <c r="AJ28" s="204"/>
      <c r="AK28" s="202">
        <f>(VLOOKUP($H28,杂项!$Z:$AD,2,FALSE))/100</f>
        <v>0.15</v>
      </c>
      <c r="AL28" s="202">
        <f>(VLOOKUP($H28,杂项!$Z:$AD,4,FALSE))/100</f>
        <v>0.35</v>
      </c>
      <c r="AM28" s="202">
        <f>(VLOOKUP($H28,杂项!$Z:$AD,3,FALSE))/100</f>
        <v>0.3</v>
      </c>
      <c r="AN28" s="202">
        <f>(VLOOKUP($H28,杂项!$Z:$AD,5,FALSE))/100</f>
        <v>0.15</v>
      </c>
      <c r="AO28" s="206">
        <v>6</v>
      </c>
      <c r="AP28" s="179" t="s">
        <v>143</v>
      </c>
    </row>
    <row r="29" spans="1:42" s="162" customFormat="1" x14ac:dyDescent="0.2">
      <c r="A29" s="176" t="s">
        <v>144</v>
      </c>
      <c r="B29" s="173">
        <f t="shared" si="0"/>
        <v>3223.1471999999999</v>
      </c>
      <c r="C29" s="173">
        <f t="shared" si="1"/>
        <v>557.22233600000004</v>
      </c>
      <c r="D29" s="173">
        <f t="shared" si="2"/>
        <v>240.53145599999999</v>
      </c>
      <c r="E29" s="173">
        <f t="shared" si="3"/>
        <v>246.85044480000002</v>
      </c>
      <c r="F29" s="173">
        <f t="shared" si="4"/>
        <v>311.25013759999996</v>
      </c>
      <c r="G29" s="174">
        <f t="shared" si="5"/>
        <v>229.51487999999998</v>
      </c>
      <c r="H29" s="174" t="s">
        <v>84</v>
      </c>
      <c r="I29" s="187">
        <v>28</v>
      </c>
      <c r="J29" s="189" t="s">
        <v>40</v>
      </c>
      <c r="K29" s="189" t="s">
        <v>92</v>
      </c>
      <c r="L29" s="189" t="s">
        <v>145</v>
      </c>
      <c r="M29" s="189" t="s">
        <v>146</v>
      </c>
      <c r="N29" s="189" t="s">
        <v>63</v>
      </c>
      <c r="O29" s="189" t="s">
        <v>64</v>
      </c>
      <c r="P29" s="189" t="s">
        <v>87</v>
      </c>
      <c r="Q29" s="189" t="s">
        <v>55</v>
      </c>
      <c r="R29" s="189" t="s">
        <v>72</v>
      </c>
      <c r="S29" s="189" t="s">
        <v>45</v>
      </c>
      <c r="T29" s="189" t="s">
        <v>93</v>
      </c>
      <c r="U29" s="193" t="str">
        <f>IF($AJ$1=2,MID(VLOOKUP(H29,杂项!R:X,2,FALSE),FIND("@",SUBSTITUTE(VLOOKUP(H29,杂项!R:X,2,FALSE),",","@",1))+1,FIND("@",SUBSTITUTE(VLOOKUP(H29,杂项!R:X,2,FALSE),",","@",2))-FIND("@",SUBSTITUTE(VLOOKUP(H29,杂项!R:X,2,FALSE),",","@",1))-1),IF($AJ$1=3,MID(VLOOKUP(H29,杂项!R:X,2,FALSE),FIND("@",SUBSTITUTE(VLOOKUP(H29,杂项!R:X,2,FALSE),",","@",2))+1,FIND("@",SUBSTITUTE(VLOOKUP(H29,杂项!R:X,2,FALSE),",","@",3))-FIND("@",SUBSTITUTE(VLOOKUP(H29,杂项!R:X,2,FALSE),",","@",2))-1),IF($AJ$1=4,MID(VLOOKUP(H29,杂项!R:X,2,FALSE),FIND("@",SUBSTITUTE(VLOOKUP(H29,杂项!R:X,2,FALSE),",","@",3))+1,FIND("@",SUBSTITUTE(VLOOKUP(H29,杂项!R:X,2,FALSE),",","@",4))-FIND("@",SUBSTITUTE(VLOOKUP(H29,杂项!R:X,2,FALSE),",","@",3))-1),IF($AJ$1=5,MID(VLOOKUP(H29,杂项!R:X,2,FALSE),FIND("@",SUBSTITUTE(VLOOKUP(H29,杂项!R:X,2,FALSE),",","@",4))+1,FIND("@",SUBSTITUTE(VLOOKUP(H29,杂项!R:X,2,FALSE),",","@",5))-FIND("@",SUBSTITUTE(VLOOKUP(H29,杂项!R:X,2,FALSE),",","@",4))-1),IF($AJ$1=6,MID(VLOOKUP(H29,杂项!R:X,2,FALSE),FIND("@",SUBSTITUTE(VLOOKUP(H29,杂项!R:X,2,FALSE),",","@",5))+1,LEN(VLOOKUP(H29,杂项!R:X,2,FALSE))-FIND("@",SUBSTITUTE(VLOOKUP(H29,杂项!R:X,2,FALSE),",","@",5))-1))))))</f>
        <v>7137</v>
      </c>
      <c r="V29" s="193" t="str">
        <f>IF($AJ$1=2,MID(VLOOKUP(H29,杂项!R:X,3,FALSE),FIND("@",SUBSTITUTE(VLOOKUP(H29,杂项!R:X,3,FALSE),",","@",1))+1,FIND("@",SUBSTITUTE(VLOOKUP(H29,杂项!R:X,3,FALSE),",","@",2))-FIND("@",SUBSTITUTE(VLOOKUP(H29,杂项!R:X,3,FALSE),",","@",1))-1),IF($AJ$1=3,MID(VLOOKUP(H29,杂项!R:X,3,FALSE),FIND("@",SUBSTITUTE(VLOOKUP(H29,杂项!R:X,3,FALSE),",","@",2))+1,FIND("@",SUBSTITUTE(VLOOKUP(H29,杂项!R:X,3,FALSE),",","@",3))-FIND("@",SUBSTITUTE(VLOOKUP(H29,杂项!R:X,3,FALSE),",","@",2))-1),IF($AJ$1=4,MID(VLOOKUP(H29,杂项!R:X,3,FALSE),FIND("@",SUBSTITUTE(VLOOKUP(H29,杂项!R:X,3,FALSE),",","@",3))+1,FIND("@",SUBSTITUTE(VLOOKUP(H29,杂项!R:X,3,FALSE),",","@",4))-FIND("@",SUBSTITUTE(VLOOKUP(H29,杂项!R:X,3,FALSE),",","@",3))-1),IF($AJ$1=5,MID(VLOOKUP(H29,杂项!R:X,3,FALSE),FIND("@",SUBSTITUTE(VLOOKUP(H29,杂项!R:X,3,FALSE),",","@",4))+1,FIND("@",SUBSTITUTE(VLOOKUP(H29,杂项!R:X,3,FALSE),",","@",5))-FIND("@",SUBSTITUTE(VLOOKUP(H29,杂项!R:X,3,FALSE),",","@",4))-1),IF($AJ$1=6,MID(VLOOKUP(H29,杂项!R:X,3,FALSE),FIND("@",SUBSTITUTE(VLOOKUP(H29,杂项!R:X,3,FALSE),",","@",5))+1,LEN(VLOOKUP(H29,杂项!R:X,3,FALSE))-FIND("@",SUBSTITUTE(VLOOKUP(H29,杂项!R:X,3,FALSE),",","@",5))-1))))))</f>
        <v>8192</v>
      </c>
      <c r="W29" s="193" t="str">
        <f>IF($AJ$1=2,MID(VLOOKUP(H29,杂项!R:X,4,FALSE),FIND("@",SUBSTITUTE(VLOOKUP(H29,杂项!R:X,4,FALSE),",","@",1))+1,FIND("@",SUBSTITUTE(VLOOKUP(H29,杂项!R:X,4,FALSE),",","@",2))-FIND("@",SUBSTITUTE(VLOOKUP(H29,杂项!R:X,4,FALSE),",","@",1))-1),IF($AJ$1=3,MID(VLOOKUP(H29,杂项!R:X,4,FALSE),FIND("@",SUBSTITUTE(VLOOKUP(H29,杂项!R:X,4,FALSE),",","@",2))+1,FIND("@",SUBSTITUTE(VLOOKUP(H29,杂项!R:X,4,FALSE),",","@",3))-FIND("@",SUBSTITUTE(VLOOKUP(H29,杂项!R:X,4,FALSE),",","@",2))-1),IF($AJ$1=4,MID(VLOOKUP(H29,杂项!R:X,4,FALSE),FIND("@",SUBSTITUTE(VLOOKUP(H29,杂项!R:X,4,FALSE),",","@",3))+1,FIND("@",SUBSTITUTE(VLOOKUP(H29,杂项!R:X,4,FALSE),",","@",4))-FIND("@",SUBSTITUTE(VLOOKUP(H29,杂项!R:X,4,FALSE),",","@",3))-1),IF($AJ$1=5,MID(VLOOKUP(H29,杂项!R:X,4,FALSE),FIND("@",SUBSTITUTE(VLOOKUP(H29,杂项!R:X,4,FALSE),",","@",4))+1,FIND("@",SUBSTITUTE(VLOOKUP(H29,杂项!R:X,4,FALSE),",","@",5))-FIND("@",SUBSTITUTE(VLOOKUP(H29,杂项!R:X,4,FALSE),",","@",4))-1),IF($AJ$1=6,MID(VLOOKUP(H29,杂项!R:X,4,FALSE),FIND("@",SUBSTITUTE(VLOOKUP(H29,杂项!R:X,4,FALSE),",","@",5))+1,LEN(VLOOKUP(H29,杂项!R:X,4,FALSE))-FIND("@",SUBSTITUTE(VLOOKUP(H29,杂项!R:X,4,FALSE),",","@",5))-1))))))</f>
        <v>4236</v>
      </c>
      <c r="X29" s="193" t="str">
        <f>IF($AJ$1=2,MID(VLOOKUP(H29,杂项!R:X,5,FALSE),FIND("@",SUBSTITUTE(VLOOKUP(H29,杂项!R:X,5,FALSE),",","@",1))+1,FIND("@",SUBSTITUTE(VLOOKUP(H29,杂项!R:X,5,FALSE),",","@",2))-FIND("@",SUBSTITUTE(VLOOKUP(H29,杂项!R:X,5,FALSE),",","@",1))-1),IF($AJ$1=3,MID(VLOOKUP(H29,杂项!R:X,5,FALSE),FIND("@",SUBSTITUTE(VLOOKUP(H29,杂项!R:X,5,FALSE),",","@",2))+1,FIND("@",SUBSTITUTE(VLOOKUP(H29,杂项!R:X,5,FALSE),",","@",3))-FIND("@",SUBSTITUTE(VLOOKUP(H29,杂项!R:X,5,FALSE),",","@",2))-1),IF($AJ$1=4,MID(VLOOKUP(H29,杂项!R:X,5,FALSE),FIND("@",SUBSTITUTE(VLOOKUP(H29,杂项!R:X,5,FALSE),",","@",3))+1,FIND("@",SUBSTITUTE(VLOOKUP(H29,杂项!R:X,5,FALSE),",","@",4))-FIND("@",SUBSTITUTE(VLOOKUP(H29,杂项!R:X,5,FALSE),",","@",3))-1),IF($AJ$1=5,MID(VLOOKUP(H29,杂项!R:X,5,FALSE),FIND("@",SUBSTITUTE(VLOOKUP(H29,杂项!R:X,5,FALSE),",","@",4))+1,FIND("@",SUBSTITUTE(VLOOKUP(H29,杂项!R:X,5,FALSE),",","@",5))-FIND("@",SUBSTITUTE(VLOOKUP(H29,杂项!R:X,5,FALSE),",","@",4))-1),IF($AJ$1=6,MID(VLOOKUP(H29,杂项!R:X,5,FALSE),FIND("@",SUBSTITUTE(VLOOKUP(H29,杂项!R:X,5,FALSE),",","@",5))+1,LEN(VLOOKUP(H29,杂项!R:X,5,FALSE))-FIND("@",SUBSTITUTE(VLOOKUP(H29,杂项!R:X,5,FALSE),",","@",5))-1))))))</f>
        <v>7137</v>
      </c>
      <c r="Y29" s="193" t="str">
        <f>IF($AJ$1=2,MID(VLOOKUP(H29,杂项!R:X,6,FALSE),FIND("@",SUBSTITUTE(VLOOKUP(H29,杂项!R:X,6,FALSE),",","@",1))+1,FIND("@",SUBSTITUTE(VLOOKUP(H29,杂项!R:X,6,FALSE),",","@",2))-FIND("@",SUBSTITUTE(VLOOKUP(H29,杂项!R:X,6,FALSE),",","@",1))-1),IF($AJ$1=3,MID(VLOOKUP(H29,杂项!R:X,6,FALSE),FIND("@",SUBSTITUTE(VLOOKUP(H29,杂项!R:X,6,FALSE),",","@",2))+1,FIND("@",SUBSTITUTE(VLOOKUP(H29,杂项!R:X,6,FALSE),",","@",3))-FIND("@",SUBSTITUTE(VLOOKUP(H29,杂项!R:X,6,FALSE),",","@",2))-1),IF($AJ$1=4,MID(VLOOKUP(H29,杂项!R:X,6,FALSE),FIND("@",SUBSTITUTE(VLOOKUP(H29,杂项!R:X,6,FALSE),",","@",3))+1,FIND("@",SUBSTITUTE(VLOOKUP(H29,杂项!R:X,6,FALSE),",","@",4))-FIND("@",SUBSTITUTE(VLOOKUP(H29,杂项!R:X,6,FALSE),",","@",3))-1),IF($AJ$1=5,MID(VLOOKUP(H29,杂项!R:X,6,FALSE),FIND("@",SUBSTITUTE(VLOOKUP(H29,杂项!R:X,6,FALSE),",","@",4))+1,FIND("@",SUBSTITUTE(VLOOKUP(H29,杂项!R:X,6,FALSE),",","@",5))-FIND("@",SUBSTITUTE(VLOOKUP(H29,杂项!R:X,6,FALSE),",","@",4))-1),IF($AJ$1=6,MID(VLOOKUP(H29,杂项!R:X,6,FALSE),FIND("@",SUBSTITUTE(VLOOKUP(H29,杂项!R:X,6,FALSE),",","@",5))+1,LEN(VLOOKUP(H29,杂项!R:X,6,FALSE))-FIND("@",SUBSTITUTE(VLOOKUP(H29,杂项!R:X,6,FALSE),",","@",5))-1))))))</f>
        <v>7137</v>
      </c>
      <c r="Z29" s="193" t="str">
        <f>IF($AJ$1=2,MID(VLOOKUP(H29,杂项!R:X,7,FALSE),FIND("@",SUBSTITUTE(VLOOKUP(H29,杂项!R:X,7,FALSE),",","@",1))+1,FIND("@",SUBSTITUTE(VLOOKUP(H29,杂项!R:X,7,FALSE),",","@",2))-FIND("@",SUBSTITUTE(VLOOKUP(H29,杂项!R:X,7,FALSE),",","@",1))-1),IF($AJ$1=3,MID(VLOOKUP(H29,杂项!R:X,7,FALSE),FIND("@",SUBSTITUTE(VLOOKUP(H29,杂项!R:X,7,FALSE),",","@",2))+1,FIND("@",SUBSTITUTE(VLOOKUP(H29,杂项!R:X,7,FALSE),",","@",3))-FIND("@",SUBSTITUTE(VLOOKUP(H29,杂项!R:X,7,FALSE),",","@",2))-1),IF($AJ$1=4,MID(VLOOKUP(H29,杂项!R:X,7,FALSE),FIND("@",SUBSTITUTE(VLOOKUP(H29,杂项!R:X,7,FALSE),",","@",3))+1,FIND("@",SUBSTITUTE(VLOOKUP(H29,杂项!R:X,7,FALSE),",","@",4))-FIND("@",SUBSTITUTE(VLOOKUP(H29,杂项!R:X,7,FALSE),",","@",3))-1),IF($AJ$1=5,MID(VLOOKUP(H29,杂项!R:X,7,FALSE),FIND("@",SUBSTITUTE(VLOOKUP(H29,杂项!R:X,7,FALSE),",","@",4))+1,FIND("@",SUBSTITUTE(VLOOKUP(H29,杂项!R:X,7,FALSE),",","@",5))-FIND("@",SUBSTITUTE(VLOOKUP(H29,杂项!R:X,7,FALSE),",","@",4))-1),IF($AJ$1=6,MID(VLOOKUP(H29,杂项!R:X,7,FALSE),FIND("@",SUBSTITUTE(VLOOKUP(H29,杂项!R:X,7,FALSE),",","@",5))+1,LEN(VLOOKUP(H29,杂项!R:X,7,FALSE))-FIND("@",SUBSTITUTE(VLOOKUP(H29,杂项!R:X,7,FALSE),",","@",5))-1))))))</f>
        <v>8455</v>
      </c>
      <c r="AA29" s="196">
        <v>228</v>
      </c>
      <c r="AB29" s="196">
        <v>95</v>
      </c>
      <c r="AC29" s="196"/>
      <c r="AD29" s="196">
        <v>10</v>
      </c>
      <c r="AE29" s="196"/>
      <c r="AF29" s="196">
        <v>24</v>
      </c>
      <c r="AG29" s="203">
        <v>500</v>
      </c>
      <c r="AH29" s="203">
        <v>30</v>
      </c>
      <c r="AI29" s="203">
        <v>50</v>
      </c>
      <c r="AJ29" s="204"/>
      <c r="AK29" s="202">
        <f>(VLOOKUP($H29,杂项!$Z:$AD,2,FALSE))/100</f>
        <v>0.3</v>
      </c>
      <c r="AL29" s="202">
        <f>(VLOOKUP($H29,杂项!$Z:$AD,4,FALSE))/100</f>
        <v>0.4</v>
      </c>
      <c r="AM29" s="202">
        <f>(VLOOKUP($H29,杂项!$Z:$AD,3,FALSE))/100</f>
        <v>0.1</v>
      </c>
      <c r="AN29" s="202">
        <f>(VLOOKUP($H29,杂项!$Z:$AD,5,FALSE))/100</f>
        <v>0.2</v>
      </c>
      <c r="AO29" s="206">
        <v>3</v>
      </c>
      <c r="AP29" s="179" t="s">
        <v>147</v>
      </c>
    </row>
    <row r="30" spans="1:42" s="162" customFormat="1" x14ac:dyDescent="0.2">
      <c r="A30" s="179" t="s">
        <v>148</v>
      </c>
      <c r="B30" s="173">
        <f t="shared" si="0"/>
        <v>3378.5135999999998</v>
      </c>
      <c r="C30" s="173">
        <f t="shared" si="1"/>
        <v>555.23308799999995</v>
      </c>
      <c r="D30" s="173">
        <f t="shared" si="2"/>
        <v>240.53145599999999</v>
      </c>
      <c r="E30" s="173">
        <f t="shared" si="3"/>
        <v>250.02495999999999</v>
      </c>
      <c r="F30" s="173">
        <f t="shared" si="4"/>
        <v>315.25951999999995</v>
      </c>
      <c r="G30" s="174">
        <f t="shared" si="5"/>
        <v>229.51487999999998</v>
      </c>
      <c r="H30" s="175" t="s">
        <v>91</v>
      </c>
      <c r="I30" s="187">
        <v>28</v>
      </c>
      <c r="J30" s="188" t="s">
        <v>40</v>
      </c>
      <c r="K30" s="188" t="s">
        <v>92</v>
      </c>
      <c r="L30" s="188" t="s">
        <v>145</v>
      </c>
      <c r="M30" s="188" t="s">
        <v>146</v>
      </c>
      <c r="N30" s="188" t="s">
        <v>63</v>
      </c>
      <c r="O30" s="188" t="s">
        <v>64</v>
      </c>
      <c r="P30" s="188" t="s">
        <v>87</v>
      </c>
      <c r="Q30" s="188" t="s">
        <v>55</v>
      </c>
      <c r="R30" s="188" t="s">
        <v>72</v>
      </c>
      <c r="S30" s="188" t="s">
        <v>45</v>
      </c>
      <c r="T30" s="188" t="s">
        <v>93</v>
      </c>
      <c r="U30" s="192" t="str">
        <f>IF($AJ$1=2,MID(VLOOKUP(H30,杂项!R:X,2,FALSE),FIND("@",SUBSTITUTE(VLOOKUP(H30,杂项!R:X,2,FALSE),",","@",1))+1,FIND("@",SUBSTITUTE(VLOOKUP(H30,杂项!R:X,2,FALSE),",","@",2))-FIND("@",SUBSTITUTE(VLOOKUP(H30,杂项!R:X,2,FALSE),",","@",1))-1),IF($AJ$1=3,MID(VLOOKUP(H30,杂项!R:X,2,FALSE),FIND("@",SUBSTITUTE(VLOOKUP(H30,杂项!R:X,2,FALSE),",","@",2))+1,FIND("@",SUBSTITUTE(VLOOKUP(H30,杂项!R:X,2,FALSE),",","@",3))-FIND("@",SUBSTITUTE(VLOOKUP(H30,杂项!R:X,2,FALSE),",","@",2))-1),IF($AJ$1=4,MID(VLOOKUP(H30,杂项!R:X,2,FALSE),FIND("@",SUBSTITUTE(VLOOKUP(H30,杂项!R:X,2,FALSE),",","@",3))+1,FIND("@",SUBSTITUTE(VLOOKUP(H30,杂项!R:X,2,FALSE),",","@",4))-FIND("@",SUBSTITUTE(VLOOKUP(H30,杂项!R:X,2,FALSE),",","@",3))-1),IF($AJ$1=5,MID(VLOOKUP(H30,杂项!R:X,2,FALSE),FIND("@",SUBSTITUTE(VLOOKUP(H30,杂项!R:X,2,FALSE),",","@",4))+1,FIND("@",SUBSTITUTE(VLOOKUP(H30,杂项!R:X,2,FALSE),",","@",5))-FIND("@",SUBSTITUTE(VLOOKUP(H30,杂项!R:X,2,FALSE),",","@",4))-1),IF($AJ$1=6,MID(VLOOKUP(H30,杂项!R:X,2,FALSE),FIND("@",SUBSTITUTE(VLOOKUP(H30,杂项!R:X,2,FALSE),",","@",5))+1,LEN(VLOOKUP(H30,杂项!R:X,2,FALSE))-FIND("@",SUBSTITUTE(VLOOKUP(H30,杂项!R:X,2,FALSE),",","@",5))-1))))))</f>
        <v>7531</v>
      </c>
      <c r="V30" s="192" t="str">
        <f>IF($AJ$1=2,MID(VLOOKUP(H30,杂项!R:X,3,FALSE),FIND("@",SUBSTITUTE(VLOOKUP(H30,杂项!R:X,3,FALSE),",","@",1))+1,FIND("@",SUBSTITUTE(VLOOKUP(H30,杂项!R:X,3,FALSE),",","@",2))-FIND("@",SUBSTITUTE(VLOOKUP(H30,杂项!R:X,3,FALSE),",","@",1))-1),IF($AJ$1=3,MID(VLOOKUP(H30,杂项!R:X,3,FALSE),FIND("@",SUBSTITUTE(VLOOKUP(H30,杂项!R:X,3,FALSE),",","@",2))+1,FIND("@",SUBSTITUTE(VLOOKUP(H30,杂项!R:X,3,FALSE),",","@",3))-FIND("@",SUBSTITUTE(VLOOKUP(H30,杂项!R:X,3,FALSE),",","@",2))-1),IF($AJ$1=4,MID(VLOOKUP(H30,杂项!R:X,3,FALSE),FIND("@",SUBSTITUTE(VLOOKUP(H30,杂项!R:X,3,FALSE),",","@",3))+1,FIND("@",SUBSTITUTE(VLOOKUP(H30,杂项!R:X,3,FALSE),",","@",4))-FIND("@",SUBSTITUTE(VLOOKUP(H30,杂项!R:X,3,FALSE),",","@",3))-1),IF($AJ$1=5,MID(VLOOKUP(H30,杂项!R:X,3,FALSE),FIND("@",SUBSTITUTE(VLOOKUP(H30,杂项!R:X,3,FALSE),",","@",4))+1,FIND("@",SUBSTITUTE(VLOOKUP(H30,杂项!R:X,3,FALSE),",","@",5))-FIND("@",SUBSTITUTE(VLOOKUP(H30,杂项!R:X,3,FALSE),",","@",4))-1),IF($AJ$1=6,MID(VLOOKUP(H30,杂项!R:X,3,FALSE),FIND("@",SUBSTITUTE(VLOOKUP(H30,杂项!R:X,3,FALSE),",","@",5))+1,LEN(VLOOKUP(H30,杂项!R:X,3,FALSE))-FIND("@",SUBSTITUTE(VLOOKUP(H30,杂项!R:X,3,FALSE),",","@",5))-1))))))</f>
        <v>8586</v>
      </c>
      <c r="W30" s="192" t="str">
        <f>IF($AJ$1=2,MID(VLOOKUP(H30,杂项!R:X,4,FALSE),FIND("@",SUBSTITUTE(VLOOKUP(H30,杂项!R:X,4,FALSE),",","@",1))+1,FIND("@",SUBSTITUTE(VLOOKUP(H30,杂项!R:X,4,FALSE),",","@",2))-FIND("@",SUBSTITUTE(VLOOKUP(H30,杂项!R:X,4,FALSE),",","@",1))-1),IF($AJ$1=3,MID(VLOOKUP(H30,杂项!R:X,4,FALSE),FIND("@",SUBSTITUTE(VLOOKUP(H30,杂项!R:X,4,FALSE),",","@",2))+1,FIND("@",SUBSTITUTE(VLOOKUP(H30,杂项!R:X,4,FALSE),",","@",3))-FIND("@",SUBSTITUTE(VLOOKUP(H30,杂项!R:X,4,FALSE),",","@",2))-1),IF($AJ$1=4,MID(VLOOKUP(H30,杂项!R:X,4,FALSE),FIND("@",SUBSTITUTE(VLOOKUP(H30,杂项!R:X,4,FALSE),",","@",3))+1,FIND("@",SUBSTITUTE(VLOOKUP(H30,杂项!R:X,4,FALSE),",","@",4))-FIND("@",SUBSTITUTE(VLOOKUP(H30,杂项!R:X,4,FALSE),",","@",3))-1),IF($AJ$1=5,MID(VLOOKUP(H30,杂项!R:X,4,FALSE),FIND("@",SUBSTITUTE(VLOOKUP(H30,杂项!R:X,4,FALSE),",","@",4))+1,FIND("@",SUBSTITUTE(VLOOKUP(H30,杂项!R:X,4,FALSE),",","@",5))-FIND("@",SUBSTITUTE(VLOOKUP(H30,杂项!R:X,4,FALSE),",","@",4))-1),IF($AJ$1=6,MID(VLOOKUP(H30,杂项!R:X,4,FALSE),FIND("@",SUBSTITUTE(VLOOKUP(H30,杂项!R:X,4,FALSE),",","@",5))+1,LEN(VLOOKUP(H30,杂项!R:X,4,FALSE))-FIND("@",SUBSTITUTE(VLOOKUP(H30,杂项!R:X,4,FALSE),",","@",5))-1))))))</f>
        <v>4236</v>
      </c>
      <c r="X30" s="192" t="str">
        <f>IF($AJ$1=2,MID(VLOOKUP(H30,杂项!R:X,5,FALSE),FIND("@",SUBSTITUTE(VLOOKUP(H30,杂项!R:X,5,FALSE),",","@",1))+1,FIND("@",SUBSTITUTE(VLOOKUP(H30,杂项!R:X,5,FALSE),",","@",2))-FIND("@",SUBSTITUTE(VLOOKUP(H30,杂项!R:X,5,FALSE),",","@",1))-1),IF($AJ$1=3,MID(VLOOKUP(H30,杂项!R:X,5,FALSE),FIND("@",SUBSTITUTE(VLOOKUP(H30,杂项!R:X,5,FALSE),",","@",2))+1,FIND("@",SUBSTITUTE(VLOOKUP(H30,杂项!R:X,5,FALSE),",","@",3))-FIND("@",SUBSTITUTE(VLOOKUP(H30,杂项!R:X,5,FALSE),",","@",2))-1),IF($AJ$1=4,MID(VLOOKUP(H30,杂项!R:X,5,FALSE),FIND("@",SUBSTITUTE(VLOOKUP(H30,杂项!R:X,5,FALSE),",","@",3))+1,FIND("@",SUBSTITUTE(VLOOKUP(H30,杂项!R:X,5,FALSE),",","@",4))-FIND("@",SUBSTITUTE(VLOOKUP(H30,杂项!R:X,5,FALSE),",","@",3))-1),IF($AJ$1=5,MID(VLOOKUP(H30,杂项!R:X,5,FALSE),FIND("@",SUBSTITUTE(VLOOKUP(H30,杂项!R:X,5,FALSE),",","@",4))+1,FIND("@",SUBSTITUTE(VLOOKUP(H30,杂项!R:X,5,FALSE),",","@",5))-FIND("@",SUBSTITUTE(VLOOKUP(H30,杂项!R:X,5,FALSE),",","@",4))-1),IF($AJ$1=6,MID(VLOOKUP(H30,杂项!R:X,5,FALSE),FIND("@",SUBSTITUTE(VLOOKUP(H30,杂项!R:X,5,FALSE),",","@",5))+1,LEN(VLOOKUP(H30,杂项!R:X,5,FALSE))-FIND("@",SUBSTITUTE(VLOOKUP(H30,杂项!R:X,5,FALSE),",","@",5))-1))))))</f>
        <v>7400</v>
      </c>
      <c r="Y30" s="192" t="str">
        <f>IF($AJ$1=2,MID(VLOOKUP(H30,杂项!R:X,6,FALSE),FIND("@",SUBSTITUTE(VLOOKUP(H30,杂项!R:X,6,FALSE),",","@",1))+1,FIND("@",SUBSTITUTE(VLOOKUP(H30,杂项!R:X,6,FALSE),",","@",2))-FIND("@",SUBSTITUTE(VLOOKUP(H30,杂项!R:X,6,FALSE),",","@",1))-1),IF($AJ$1=3,MID(VLOOKUP(H30,杂项!R:X,6,FALSE),FIND("@",SUBSTITUTE(VLOOKUP(H30,杂项!R:X,6,FALSE),",","@",2))+1,FIND("@",SUBSTITUTE(VLOOKUP(H30,杂项!R:X,6,FALSE),",","@",3))-FIND("@",SUBSTITUTE(VLOOKUP(H30,杂项!R:X,6,FALSE),",","@",2))-1),IF($AJ$1=4,MID(VLOOKUP(H30,杂项!R:X,6,FALSE),FIND("@",SUBSTITUTE(VLOOKUP(H30,杂项!R:X,6,FALSE),",","@",3))+1,FIND("@",SUBSTITUTE(VLOOKUP(H30,杂项!R:X,6,FALSE),",","@",4))-FIND("@",SUBSTITUTE(VLOOKUP(H30,杂项!R:X,6,FALSE),",","@",3))-1),IF($AJ$1=5,MID(VLOOKUP(H30,杂项!R:X,6,FALSE),FIND("@",SUBSTITUTE(VLOOKUP(H30,杂项!R:X,6,FALSE),",","@",4))+1,FIND("@",SUBSTITUTE(VLOOKUP(H30,杂项!R:X,6,FALSE),",","@",5))-FIND("@",SUBSTITUTE(VLOOKUP(H30,杂项!R:X,6,FALSE),",","@",4))-1),IF($AJ$1=6,MID(VLOOKUP(H30,杂项!R:X,6,FALSE),FIND("@",SUBSTITUTE(VLOOKUP(H30,杂项!R:X,6,FALSE),",","@",5))+1,LEN(VLOOKUP(H30,杂项!R:X,6,FALSE))-FIND("@",SUBSTITUTE(VLOOKUP(H30,杂项!R:X,6,FALSE),",","@",5))-1))))))</f>
        <v>7400</v>
      </c>
      <c r="Z30" s="192" t="str">
        <f>IF($AJ$1=2,MID(VLOOKUP(H30,杂项!R:X,7,FALSE),FIND("@",SUBSTITUTE(VLOOKUP(H30,杂项!R:X,7,FALSE),",","@",1))+1,FIND("@",SUBSTITUTE(VLOOKUP(H30,杂项!R:X,7,FALSE),",","@",2))-FIND("@",SUBSTITUTE(VLOOKUP(H30,杂项!R:X,7,FALSE),",","@",1))-1),IF($AJ$1=3,MID(VLOOKUP(H30,杂项!R:X,7,FALSE),FIND("@",SUBSTITUTE(VLOOKUP(H30,杂项!R:X,7,FALSE),",","@",2))+1,FIND("@",SUBSTITUTE(VLOOKUP(H30,杂项!R:X,7,FALSE),",","@",3))-FIND("@",SUBSTITUTE(VLOOKUP(H30,杂项!R:X,7,FALSE),",","@",2))-1),IF($AJ$1=4,MID(VLOOKUP(H30,杂项!R:X,7,FALSE),FIND("@",SUBSTITUTE(VLOOKUP(H30,杂项!R:X,7,FALSE),",","@",3))+1,FIND("@",SUBSTITUTE(VLOOKUP(H30,杂项!R:X,7,FALSE),",","@",4))-FIND("@",SUBSTITUTE(VLOOKUP(H30,杂项!R:X,7,FALSE),",","@",3))-1),IF($AJ$1=5,MID(VLOOKUP(H30,杂项!R:X,7,FALSE),FIND("@",SUBSTITUTE(VLOOKUP(H30,杂项!R:X,7,FALSE),",","@",4))+1,FIND("@",SUBSTITUTE(VLOOKUP(H30,杂项!R:X,7,FALSE),",","@",5))-FIND("@",SUBSTITUTE(VLOOKUP(H30,杂项!R:X,7,FALSE),",","@",4))-1),IF($AJ$1=6,MID(VLOOKUP(H30,杂项!R:X,7,FALSE),FIND("@",SUBSTITUTE(VLOOKUP(H30,杂项!R:X,7,FALSE),",","@",5))+1,LEN(VLOOKUP(H30,杂项!R:X,7,FALSE))-FIND("@",SUBSTITUTE(VLOOKUP(H30,杂项!R:X,7,FALSE),",","@",5))-1))))))</f>
        <v>8455</v>
      </c>
      <c r="AA30" s="194">
        <v>276</v>
      </c>
      <c r="AB30" s="194">
        <v>83</v>
      </c>
      <c r="AC30" s="195"/>
      <c r="AD30" s="195"/>
      <c r="AE30" s="195"/>
      <c r="AF30" s="194">
        <v>24</v>
      </c>
      <c r="AG30" s="192">
        <v>550</v>
      </c>
      <c r="AH30" s="192">
        <v>40</v>
      </c>
      <c r="AI30" s="192">
        <v>50</v>
      </c>
      <c r="AJ30" s="195"/>
      <c r="AK30" s="202">
        <f>(VLOOKUP($H30,杂项!$Z:$AD,2,FALSE))/100</f>
        <v>0.2</v>
      </c>
      <c r="AL30" s="202">
        <f>(VLOOKUP($H30,杂项!$Z:$AD,4,FALSE))/100</f>
        <v>0.35</v>
      </c>
      <c r="AM30" s="202">
        <f>(VLOOKUP($H30,杂项!$Z:$AD,3,FALSE))/100</f>
        <v>0.35</v>
      </c>
      <c r="AN30" s="202">
        <f>(VLOOKUP($H30,杂项!$Z:$AD,5,FALSE))/100</f>
        <v>0.1</v>
      </c>
      <c r="AO30" s="206">
        <v>1</v>
      </c>
      <c r="AP30" s="179" t="s">
        <v>149</v>
      </c>
    </row>
    <row r="31" spans="1:42" s="162" customFormat="1" x14ac:dyDescent="0.2">
      <c r="A31" s="176" t="s">
        <v>150</v>
      </c>
      <c r="B31" s="173">
        <f t="shared" si="0"/>
        <v>4978.6495999999997</v>
      </c>
      <c r="C31" s="173">
        <f t="shared" si="1"/>
        <v>555.01529600000003</v>
      </c>
      <c r="D31" s="173">
        <f t="shared" si="2"/>
        <v>243.15157760000002</v>
      </c>
      <c r="E31" s="173">
        <f t="shared" si="3"/>
        <v>291.85615360000003</v>
      </c>
      <c r="F31" s="173">
        <f t="shared" si="4"/>
        <v>261.57749760000002</v>
      </c>
      <c r="G31" s="174">
        <f t="shared" si="5"/>
        <v>129.72320000000002</v>
      </c>
      <c r="H31" s="174" t="s">
        <v>151</v>
      </c>
      <c r="I31" s="187">
        <v>28</v>
      </c>
      <c r="J31" s="189" t="s">
        <v>61</v>
      </c>
      <c r="K31" s="189" t="s">
        <v>62</v>
      </c>
      <c r="L31" s="189" t="s">
        <v>41</v>
      </c>
      <c r="M31" s="189" t="s">
        <v>81</v>
      </c>
      <c r="N31" s="189" t="s">
        <v>44</v>
      </c>
      <c r="O31" s="189" t="s">
        <v>45</v>
      </c>
      <c r="P31" s="189" t="s">
        <v>46</v>
      </c>
      <c r="Q31" s="189" t="s">
        <v>47</v>
      </c>
      <c r="R31" s="189" t="s">
        <v>53</v>
      </c>
      <c r="S31" s="189" t="s">
        <v>47</v>
      </c>
      <c r="T31" s="189" t="s">
        <v>48</v>
      </c>
      <c r="U31" s="193" t="str">
        <f>IF($AJ$1=2,MID(VLOOKUP(H31,杂项!R:X,2,FALSE),FIND("@",SUBSTITUTE(VLOOKUP(H31,杂项!R:X,2,FALSE),",","@",1))+1,FIND("@",SUBSTITUTE(VLOOKUP(H31,杂项!R:X,2,FALSE),",","@",2))-FIND("@",SUBSTITUTE(VLOOKUP(H31,杂项!R:X,2,FALSE),",","@",1))-1),IF($AJ$1=3,MID(VLOOKUP(H31,杂项!R:X,2,FALSE),FIND("@",SUBSTITUTE(VLOOKUP(H31,杂项!R:X,2,FALSE),",","@",2))+1,FIND("@",SUBSTITUTE(VLOOKUP(H31,杂项!R:X,2,FALSE),",","@",3))-FIND("@",SUBSTITUTE(VLOOKUP(H31,杂项!R:X,2,FALSE),",","@",2))-1),IF($AJ$1=4,MID(VLOOKUP(H31,杂项!R:X,2,FALSE),FIND("@",SUBSTITUTE(VLOOKUP(H31,杂项!R:X,2,FALSE),",","@",3))+1,FIND("@",SUBSTITUTE(VLOOKUP(H31,杂项!R:X,2,FALSE),",","@",4))-FIND("@",SUBSTITUTE(VLOOKUP(H31,杂项!R:X,2,FALSE),",","@",3))-1),IF($AJ$1=5,MID(VLOOKUP(H31,杂项!R:X,2,FALSE),FIND("@",SUBSTITUTE(VLOOKUP(H31,杂项!R:X,2,FALSE),",","@",4))+1,FIND("@",SUBSTITUTE(VLOOKUP(H31,杂项!R:X,2,FALSE),",","@",5))-FIND("@",SUBSTITUTE(VLOOKUP(H31,杂项!R:X,2,FALSE),",","@",4))-1),IF($AJ$1=6,MID(VLOOKUP(H31,杂项!R:X,2,FALSE),FIND("@",SUBSTITUTE(VLOOKUP(H31,杂项!R:X,2,FALSE),",","@",5))+1,LEN(VLOOKUP(H31,杂项!R:X,2,FALSE))-FIND("@",SUBSTITUTE(VLOOKUP(H31,杂项!R:X,2,FALSE),",","@",5))-1))))))</f>
        <v>8192</v>
      </c>
      <c r="V31" s="193" t="str">
        <f>IF($AJ$1=2,MID(VLOOKUP(H31,杂项!R:X,3,FALSE),FIND("@",SUBSTITUTE(VLOOKUP(H31,杂项!R:X,3,FALSE),",","@",1))+1,FIND("@",SUBSTITUTE(VLOOKUP(H31,杂项!R:X,3,FALSE),",","@",2))-FIND("@",SUBSTITUTE(VLOOKUP(H31,杂项!R:X,3,FALSE),",","@",1))-1),IF($AJ$1=3,MID(VLOOKUP(H31,杂项!R:X,3,FALSE),FIND("@",SUBSTITUTE(VLOOKUP(H31,杂项!R:X,3,FALSE),",","@",2))+1,FIND("@",SUBSTITUTE(VLOOKUP(H31,杂项!R:X,3,FALSE),",","@",3))-FIND("@",SUBSTITUTE(VLOOKUP(H31,杂项!R:X,3,FALSE),",","@",2))-1),IF($AJ$1=4,MID(VLOOKUP(H31,杂项!R:X,3,FALSE),FIND("@",SUBSTITUTE(VLOOKUP(H31,杂项!R:X,3,FALSE),",","@",3))+1,FIND("@",SUBSTITUTE(VLOOKUP(H31,杂项!R:X,3,FALSE),",","@",4))-FIND("@",SUBSTITUTE(VLOOKUP(H31,杂项!R:X,3,FALSE),",","@",3))-1),IF($AJ$1=5,MID(VLOOKUP(H31,杂项!R:X,3,FALSE),FIND("@",SUBSTITUTE(VLOOKUP(H31,杂项!R:X,3,FALSE),",","@",4))+1,FIND("@",SUBSTITUTE(VLOOKUP(H31,杂项!R:X,3,FALSE),",","@",5))-FIND("@",SUBSTITUTE(VLOOKUP(H31,杂项!R:X,3,FALSE),",","@",4))-1),IF($AJ$1=6,MID(VLOOKUP(H31,杂项!R:X,3,FALSE),FIND("@",SUBSTITUTE(VLOOKUP(H31,杂项!R:X,3,FALSE),",","@",5))+1,LEN(VLOOKUP(H31,杂项!R:X,3,FALSE))-FIND("@",SUBSTITUTE(VLOOKUP(H31,杂项!R:X,3,FALSE),",","@",5))-1))))))</f>
        <v>8455</v>
      </c>
      <c r="W31" s="193" t="str">
        <f>IF($AJ$1=2,MID(VLOOKUP(H31,杂项!R:X,4,FALSE),FIND("@",SUBSTITUTE(VLOOKUP(H31,杂项!R:X,4,FALSE),",","@",1))+1,FIND("@",SUBSTITUTE(VLOOKUP(H31,杂项!R:X,4,FALSE),",","@",2))-FIND("@",SUBSTITUTE(VLOOKUP(H31,杂项!R:X,4,FALSE),",","@",1))-1),IF($AJ$1=3,MID(VLOOKUP(H31,杂项!R:X,4,FALSE),FIND("@",SUBSTITUTE(VLOOKUP(H31,杂项!R:X,4,FALSE),",","@",2))+1,FIND("@",SUBSTITUTE(VLOOKUP(H31,杂项!R:X,4,FALSE),",","@",3))-FIND("@",SUBSTITUTE(VLOOKUP(H31,杂项!R:X,4,FALSE),",","@",2))-1),IF($AJ$1=4,MID(VLOOKUP(H31,杂项!R:X,4,FALSE),FIND("@",SUBSTITUTE(VLOOKUP(H31,杂项!R:X,4,FALSE),",","@",3))+1,FIND("@",SUBSTITUTE(VLOOKUP(H31,杂项!R:X,4,FALSE),",","@",4))-FIND("@",SUBSTITUTE(VLOOKUP(H31,杂项!R:X,4,FALSE),",","@",3))-1),IF($AJ$1=5,MID(VLOOKUP(H31,杂项!R:X,4,FALSE),FIND("@",SUBSTITUTE(VLOOKUP(H31,杂项!R:X,4,FALSE),",","@",4))+1,FIND("@",SUBSTITUTE(VLOOKUP(H31,杂项!R:X,4,FALSE),",","@",5))-FIND("@",SUBSTITUTE(VLOOKUP(H31,杂项!R:X,4,FALSE),",","@",4))-1),IF($AJ$1=6,MID(VLOOKUP(H31,杂项!R:X,4,FALSE),FIND("@",SUBSTITUTE(VLOOKUP(H31,杂项!R:X,4,FALSE),",","@",5))+1,LEN(VLOOKUP(H31,杂项!R:X,4,FALSE))-FIND("@",SUBSTITUTE(VLOOKUP(H31,杂项!R:X,4,FALSE),",","@",5))-1))))))</f>
        <v>5817</v>
      </c>
      <c r="X31" s="193" t="str">
        <f>IF($AJ$1=2,MID(VLOOKUP(H31,杂项!R:X,5,FALSE),FIND("@",SUBSTITUTE(VLOOKUP(H31,杂项!R:X,5,FALSE),",","@",1))+1,FIND("@",SUBSTITUTE(VLOOKUP(H31,杂项!R:X,5,FALSE),",","@",2))-FIND("@",SUBSTITUTE(VLOOKUP(H31,杂项!R:X,5,FALSE),",","@",1))-1),IF($AJ$1=3,MID(VLOOKUP(H31,杂项!R:X,5,FALSE),FIND("@",SUBSTITUTE(VLOOKUP(H31,杂项!R:X,5,FALSE),",","@",2))+1,FIND("@",SUBSTITUTE(VLOOKUP(H31,杂项!R:X,5,FALSE),",","@",3))-FIND("@",SUBSTITUTE(VLOOKUP(H31,杂项!R:X,5,FALSE),",","@",2))-1),IF($AJ$1=4,MID(VLOOKUP(H31,杂项!R:X,5,FALSE),FIND("@",SUBSTITUTE(VLOOKUP(H31,杂项!R:X,5,FALSE),",","@",3))+1,FIND("@",SUBSTITUTE(VLOOKUP(H31,杂项!R:X,5,FALSE),",","@",4))-FIND("@",SUBSTITUTE(VLOOKUP(H31,杂项!R:X,5,FALSE),",","@",3))-1),IF($AJ$1=5,MID(VLOOKUP(H31,杂项!R:X,5,FALSE),FIND("@",SUBSTITUTE(VLOOKUP(H31,杂项!R:X,5,FALSE),",","@",4))+1,FIND("@",SUBSTITUTE(VLOOKUP(H31,杂项!R:X,5,FALSE),",","@",5))-FIND("@",SUBSTITUTE(VLOOKUP(H31,杂项!R:X,5,FALSE),",","@",4))-1),IF($AJ$1=6,MID(VLOOKUP(H31,杂项!R:X,5,FALSE),FIND("@",SUBSTITUTE(VLOOKUP(H31,杂项!R:X,5,FALSE),",","@",5))+1,LEN(VLOOKUP(H31,杂项!R:X,5,FALSE))-FIND("@",SUBSTITUTE(VLOOKUP(H31,杂项!R:X,5,FALSE),",","@",5))-1))))))</f>
        <v>6741</v>
      </c>
      <c r="Y31" s="193" t="str">
        <f>IF($AJ$1=2,MID(VLOOKUP(H31,杂项!R:X,6,FALSE),FIND("@",SUBSTITUTE(VLOOKUP(H31,杂项!R:X,6,FALSE),",","@",1))+1,FIND("@",SUBSTITUTE(VLOOKUP(H31,杂项!R:X,6,FALSE),",","@",2))-FIND("@",SUBSTITUTE(VLOOKUP(H31,杂项!R:X,6,FALSE),",","@",1))-1),IF($AJ$1=3,MID(VLOOKUP(H31,杂项!R:X,6,FALSE),FIND("@",SUBSTITUTE(VLOOKUP(H31,杂项!R:X,6,FALSE),",","@",2))+1,FIND("@",SUBSTITUTE(VLOOKUP(H31,杂项!R:X,6,FALSE),",","@",3))-FIND("@",SUBSTITUTE(VLOOKUP(H31,杂项!R:X,6,FALSE),",","@",2))-1),IF($AJ$1=4,MID(VLOOKUP(H31,杂项!R:X,6,FALSE),FIND("@",SUBSTITUTE(VLOOKUP(H31,杂项!R:X,6,FALSE),",","@",3))+1,FIND("@",SUBSTITUTE(VLOOKUP(H31,杂项!R:X,6,FALSE),",","@",4))-FIND("@",SUBSTITUTE(VLOOKUP(H31,杂项!R:X,6,FALSE),",","@",3))-1),IF($AJ$1=5,MID(VLOOKUP(H31,杂项!R:X,6,FALSE),FIND("@",SUBSTITUTE(VLOOKUP(H31,杂项!R:X,6,FALSE),",","@",4))+1,FIND("@",SUBSTITUTE(VLOOKUP(H31,杂项!R:X,6,FALSE),",","@",5))-FIND("@",SUBSTITUTE(VLOOKUP(H31,杂项!R:X,6,FALSE),",","@",4))-1),IF($AJ$1=6,MID(VLOOKUP(H31,杂项!R:X,6,FALSE),FIND("@",SUBSTITUTE(VLOOKUP(H31,杂项!R:X,6,FALSE),",","@",5))+1,LEN(VLOOKUP(H31,杂项!R:X,6,FALSE))-FIND("@",SUBSTITUTE(VLOOKUP(H31,杂项!R:X,6,FALSE),",","@",5))-1))))))</f>
        <v>7531</v>
      </c>
      <c r="Z31" s="193" t="str">
        <f>IF($AJ$1=2,MID(VLOOKUP(H31,杂项!R:X,7,FALSE),FIND("@",SUBSTITUTE(VLOOKUP(H31,杂项!R:X,7,FALSE),",","@",1))+1,FIND("@",SUBSTITUTE(VLOOKUP(H31,杂项!R:X,7,FALSE),",","@",2))-FIND("@",SUBSTITUTE(VLOOKUP(H31,杂项!R:X,7,FALSE),",","@",1))-1),IF($AJ$1=3,MID(VLOOKUP(H31,杂项!R:X,7,FALSE),FIND("@",SUBSTITUTE(VLOOKUP(H31,杂项!R:X,7,FALSE),",","@",2))+1,FIND("@",SUBSTITUTE(VLOOKUP(H31,杂项!R:X,7,FALSE),",","@",3))-FIND("@",SUBSTITUTE(VLOOKUP(H31,杂项!R:X,7,FALSE),",","@",2))-1),IF($AJ$1=4,MID(VLOOKUP(H31,杂项!R:X,7,FALSE),FIND("@",SUBSTITUTE(VLOOKUP(H31,杂项!R:X,7,FALSE),",","@",3))+1,FIND("@",SUBSTITUTE(VLOOKUP(H31,杂项!R:X,7,FALSE),",","@",4))-FIND("@",SUBSTITUTE(VLOOKUP(H31,杂项!R:X,7,FALSE),",","@",3))-1),IF($AJ$1=5,MID(VLOOKUP(H31,杂项!R:X,7,FALSE),FIND("@",SUBSTITUTE(VLOOKUP(H31,杂项!R:X,7,FALSE),",","@",4))+1,FIND("@",SUBSTITUTE(VLOOKUP(H31,杂项!R:X,7,FALSE),",","@",5))-FIND("@",SUBSTITUTE(VLOOKUP(H31,杂项!R:X,7,FALSE),",","@",4))-1),IF($AJ$1=6,MID(VLOOKUP(H31,杂项!R:X,7,FALSE),FIND("@",SUBSTITUTE(VLOOKUP(H31,杂项!R:X,7,FALSE),",","@",5))+1,LEN(VLOOKUP(H31,杂项!R:X,7,FALSE))-FIND("@",SUBSTITUTE(VLOOKUP(H31,杂项!R:X,7,FALSE),",","@",5))-1))))))</f>
        <v>7400</v>
      </c>
      <c r="AA31" s="196">
        <v>544</v>
      </c>
      <c r="AB31" s="196">
        <v>58</v>
      </c>
      <c r="AC31" s="196">
        <v>0</v>
      </c>
      <c r="AD31" s="196">
        <v>20</v>
      </c>
      <c r="AE31" s="196">
        <v>0</v>
      </c>
      <c r="AF31" s="196">
        <v>5</v>
      </c>
      <c r="AG31" s="203">
        <v>1000</v>
      </c>
      <c r="AH31" s="203">
        <v>40</v>
      </c>
      <c r="AI31" s="203">
        <v>30</v>
      </c>
      <c r="AJ31" s="204"/>
      <c r="AK31" s="202">
        <f>(VLOOKUP($H31,杂项!$Z:$AD,2,FALSE))/100</f>
        <v>0.2</v>
      </c>
      <c r="AL31" s="202">
        <f>(VLOOKUP($H31,杂项!$Z:$AD,4,FALSE))/100</f>
        <v>0.35</v>
      </c>
      <c r="AM31" s="202">
        <f>(VLOOKUP($H31,杂项!$Z:$AD,3,FALSE))/100</f>
        <v>0.35</v>
      </c>
      <c r="AN31" s="202">
        <f>(VLOOKUP($H31,杂项!$Z:$AD,5,FALSE))/100</f>
        <v>0.1</v>
      </c>
      <c r="AO31" s="206">
        <v>6</v>
      </c>
      <c r="AP31" s="179" t="s">
        <v>152</v>
      </c>
    </row>
    <row r="32" spans="1:42" s="162" customFormat="1" x14ac:dyDescent="0.2">
      <c r="A32" s="176" t="s">
        <v>153</v>
      </c>
      <c r="B32" s="173">
        <f t="shared" si="0"/>
        <v>3975.4656</v>
      </c>
      <c r="C32" s="173">
        <f t="shared" si="1"/>
        <v>554.54328320000002</v>
      </c>
      <c r="D32" s="173">
        <f t="shared" si="2"/>
        <v>236.087808</v>
      </c>
      <c r="E32" s="173">
        <f t="shared" si="3"/>
        <v>320.25951999999995</v>
      </c>
      <c r="F32" s="173">
        <f t="shared" si="4"/>
        <v>297.80849920000003</v>
      </c>
      <c r="G32" s="174">
        <f t="shared" si="5"/>
        <v>203.92166399999999</v>
      </c>
      <c r="H32" s="174" t="s">
        <v>154</v>
      </c>
      <c r="I32" s="187">
        <v>28</v>
      </c>
      <c r="J32" s="189" t="s">
        <v>61</v>
      </c>
      <c r="K32" s="189" t="s">
        <v>62</v>
      </c>
      <c r="L32" s="189" t="s">
        <v>41</v>
      </c>
      <c r="M32" s="189" t="s">
        <v>81</v>
      </c>
      <c r="N32" s="189" t="s">
        <v>63</v>
      </c>
      <c r="O32" s="189" t="s">
        <v>64</v>
      </c>
      <c r="P32" s="189" t="s">
        <v>72</v>
      </c>
      <c r="Q32" s="189" t="s">
        <v>45</v>
      </c>
      <c r="R32" s="189" t="s">
        <v>53</v>
      </c>
      <c r="S32" s="189" t="s">
        <v>47</v>
      </c>
      <c r="T32" s="189" t="s">
        <v>88</v>
      </c>
      <c r="U32" s="193" t="str">
        <f>IF($AJ$1=2,MID(VLOOKUP(H32,杂项!R:X,2,FALSE),FIND("@",SUBSTITUTE(VLOOKUP(H32,杂项!R:X,2,FALSE),",","@",1))+1,FIND("@",SUBSTITUTE(VLOOKUP(H32,杂项!R:X,2,FALSE),",","@",2))-FIND("@",SUBSTITUTE(VLOOKUP(H32,杂项!R:X,2,FALSE),",","@",1))-1),IF($AJ$1=3,MID(VLOOKUP(H32,杂项!R:X,2,FALSE),FIND("@",SUBSTITUTE(VLOOKUP(H32,杂项!R:X,2,FALSE),",","@",2))+1,FIND("@",SUBSTITUTE(VLOOKUP(H32,杂项!R:X,2,FALSE),",","@",3))-FIND("@",SUBSTITUTE(VLOOKUP(H32,杂项!R:X,2,FALSE),",","@",2))-1),IF($AJ$1=4,MID(VLOOKUP(H32,杂项!R:X,2,FALSE),FIND("@",SUBSTITUTE(VLOOKUP(H32,杂项!R:X,2,FALSE),",","@",3))+1,FIND("@",SUBSTITUTE(VLOOKUP(H32,杂项!R:X,2,FALSE),",","@",4))-FIND("@",SUBSTITUTE(VLOOKUP(H32,杂项!R:X,2,FALSE),",","@",3))-1),IF($AJ$1=5,MID(VLOOKUP(H32,杂项!R:X,2,FALSE),FIND("@",SUBSTITUTE(VLOOKUP(H32,杂项!R:X,2,FALSE),",","@",4))+1,FIND("@",SUBSTITUTE(VLOOKUP(H32,杂项!R:X,2,FALSE),",","@",5))-FIND("@",SUBSTITUTE(VLOOKUP(H32,杂项!R:X,2,FALSE),",","@",4))-1),IF($AJ$1=6,MID(VLOOKUP(H32,杂项!R:X,2,FALSE),FIND("@",SUBSTITUTE(VLOOKUP(H32,杂项!R:X,2,FALSE),",","@",5))+1,LEN(VLOOKUP(H32,杂项!R:X,2,FALSE))-FIND("@",SUBSTITUTE(VLOOKUP(H32,杂项!R:X,2,FALSE),",","@",5))-1))))))</f>
        <v>7137</v>
      </c>
      <c r="V32" s="193" t="str">
        <f>IF($AJ$1=2,MID(VLOOKUP(H32,杂项!R:X,3,FALSE),FIND("@",SUBSTITUTE(VLOOKUP(H32,杂项!R:X,3,FALSE),",","@",1))+1,FIND("@",SUBSTITUTE(VLOOKUP(H32,杂项!R:X,3,FALSE),",","@",2))-FIND("@",SUBSTITUTE(VLOOKUP(H32,杂项!R:X,3,FALSE),",","@",1))-1),IF($AJ$1=3,MID(VLOOKUP(H32,杂项!R:X,3,FALSE),FIND("@",SUBSTITUTE(VLOOKUP(H32,杂项!R:X,3,FALSE),",","@",2))+1,FIND("@",SUBSTITUTE(VLOOKUP(H32,杂项!R:X,3,FALSE),",","@",3))-FIND("@",SUBSTITUTE(VLOOKUP(H32,杂项!R:X,3,FALSE),",","@",2))-1),IF($AJ$1=4,MID(VLOOKUP(H32,杂项!R:X,3,FALSE),FIND("@",SUBSTITUTE(VLOOKUP(H32,杂项!R:X,3,FALSE),",","@",3))+1,FIND("@",SUBSTITUTE(VLOOKUP(H32,杂项!R:X,3,FALSE),",","@",4))-FIND("@",SUBSTITUTE(VLOOKUP(H32,杂项!R:X,3,FALSE),",","@",3))-1),IF($AJ$1=5,MID(VLOOKUP(H32,杂项!R:X,3,FALSE),FIND("@",SUBSTITUTE(VLOOKUP(H32,杂项!R:X,3,FALSE),",","@",4))+1,FIND("@",SUBSTITUTE(VLOOKUP(H32,杂项!R:X,3,FALSE),",","@",5))-FIND("@",SUBSTITUTE(VLOOKUP(H32,杂项!R:X,3,FALSE),",","@",4))-1),IF($AJ$1=6,MID(VLOOKUP(H32,杂项!R:X,3,FALSE),FIND("@",SUBSTITUTE(VLOOKUP(H32,杂项!R:X,3,FALSE),",","@",5))+1,LEN(VLOOKUP(H32,杂项!R:X,3,FALSE))-FIND("@",SUBSTITUTE(VLOOKUP(H32,杂项!R:X,3,FALSE),",","@",5))-1))))))</f>
        <v>8586</v>
      </c>
      <c r="W32" s="193" t="str">
        <f>IF($AJ$1=2,MID(VLOOKUP(H32,杂项!R:X,4,FALSE),FIND("@",SUBSTITUTE(VLOOKUP(H32,杂项!R:X,4,FALSE),",","@",1))+1,FIND("@",SUBSTITUTE(VLOOKUP(H32,杂项!R:X,4,FALSE),",","@",2))-FIND("@",SUBSTITUTE(VLOOKUP(H32,杂项!R:X,4,FALSE),",","@",1))-1),IF($AJ$1=3,MID(VLOOKUP(H32,杂项!R:X,4,FALSE),FIND("@",SUBSTITUTE(VLOOKUP(H32,杂项!R:X,4,FALSE),",","@",2))+1,FIND("@",SUBSTITUTE(VLOOKUP(H32,杂项!R:X,4,FALSE),",","@",3))-FIND("@",SUBSTITUTE(VLOOKUP(H32,杂项!R:X,4,FALSE),",","@",2))-1),IF($AJ$1=4,MID(VLOOKUP(H32,杂项!R:X,4,FALSE),FIND("@",SUBSTITUTE(VLOOKUP(H32,杂项!R:X,4,FALSE),",","@",3))+1,FIND("@",SUBSTITUTE(VLOOKUP(H32,杂项!R:X,4,FALSE),",","@",4))-FIND("@",SUBSTITUTE(VLOOKUP(H32,杂项!R:X,4,FALSE),",","@",3))-1),IF($AJ$1=5,MID(VLOOKUP(H32,杂项!R:X,4,FALSE),FIND("@",SUBSTITUTE(VLOOKUP(H32,杂项!R:X,4,FALSE),",","@",4))+1,FIND("@",SUBSTITUTE(VLOOKUP(H32,杂项!R:X,4,FALSE),",","@",5))-FIND("@",SUBSTITUTE(VLOOKUP(H32,杂项!R:X,4,FALSE),",","@",4))-1),IF($AJ$1=6,MID(VLOOKUP(H32,杂项!R:X,4,FALSE),FIND("@",SUBSTITUTE(VLOOKUP(H32,杂项!R:X,4,FALSE),",","@",5))+1,LEN(VLOOKUP(H32,杂项!R:X,4,FALSE))-FIND("@",SUBSTITUTE(VLOOKUP(H32,杂项!R:X,4,FALSE),",","@",5))-1))))))</f>
        <v>3973</v>
      </c>
      <c r="X32" s="193" t="str">
        <f>IF($AJ$1=2,MID(VLOOKUP(H32,杂项!R:X,5,FALSE),FIND("@",SUBSTITUTE(VLOOKUP(H32,杂项!R:X,5,FALSE),",","@",1))+1,FIND("@",SUBSTITUTE(VLOOKUP(H32,杂项!R:X,5,FALSE),",","@",2))-FIND("@",SUBSTITUTE(VLOOKUP(H32,杂项!R:X,5,FALSE),",","@",1))-1),IF($AJ$1=3,MID(VLOOKUP(H32,杂项!R:X,5,FALSE),FIND("@",SUBSTITUTE(VLOOKUP(H32,杂项!R:X,5,FALSE),",","@",2))+1,FIND("@",SUBSTITUTE(VLOOKUP(H32,杂项!R:X,5,FALSE),",","@",3))-FIND("@",SUBSTITUTE(VLOOKUP(H32,杂项!R:X,5,FALSE),",","@",2))-1),IF($AJ$1=4,MID(VLOOKUP(H32,杂项!R:X,5,FALSE),FIND("@",SUBSTITUTE(VLOOKUP(H32,杂项!R:X,5,FALSE),",","@",3))+1,FIND("@",SUBSTITUTE(VLOOKUP(H32,杂项!R:X,5,FALSE),",","@",4))-FIND("@",SUBSTITUTE(VLOOKUP(H32,杂项!R:X,5,FALSE),",","@",3))-1),IF($AJ$1=5,MID(VLOOKUP(H32,杂项!R:X,5,FALSE),FIND("@",SUBSTITUTE(VLOOKUP(H32,杂项!R:X,5,FALSE),",","@",4))+1,FIND("@",SUBSTITUTE(VLOOKUP(H32,杂项!R:X,5,FALSE),",","@",5))-FIND("@",SUBSTITUTE(VLOOKUP(H32,杂项!R:X,5,FALSE),",","@",4))-1),IF($AJ$1=6,MID(VLOOKUP(H32,杂项!R:X,5,FALSE),FIND("@",SUBSTITUTE(VLOOKUP(H32,杂项!R:X,5,FALSE),",","@",5))+1,LEN(VLOOKUP(H32,杂项!R:X,5,FALSE))-FIND("@",SUBSTITUTE(VLOOKUP(H32,杂项!R:X,5,FALSE),",","@",5))-1))))))</f>
        <v>7400</v>
      </c>
      <c r="Y32" s="193" t="str">
        <f>IF($AJ$1=2,MID(VLOOKUP(H32,杂项!R:X,6,FALSE),FIND("@",SUBSTITUTE(VLOOKUP(H32,杂项!R:X,6,FALSE),",","@",1))+1,FIND("@",SUBSTITUTE(VLOOKUP(H32,杂项!R:X,6,FALSE),",","@",2))-FIND("@",SUBSTITUTE(VLOOKUP(H32,杂项!R:X,6,FALSE),",","@",1))-1),IF($AJ$1=3,MID(VLOOKUP(H32,杂项!R:X,6,FALSE),FIND("@",SUBSTITUTE(VLOOKUP(H32,杂项!R:X,6,FALSE),",","@",2))+1,FIND("@",SUBSTITUTE(VLOOKUP(H32,杂项!R:X,6,FALSE),",","@",3))-FIND("@",SUBSTITUTE(VLOOKUP(H32,杂项!R:X,6,FALSE),",","@",2))-1),IF($AJ$1=4,MID(VLOOKUP(H32,杂项!R:X,6,FALSE),FIND("@",SUBSTITUTE(VLOOKUP(H32,杂项!R:X,6,FALSE),",","@",3))+1,FIND("@",SUBSTITUTE(VLOOKUP(H32,杂项!R:X,6,FALSE),",","@",4))-FIND("@",SUBSTITUTE(VLOOKUP(H32,杂项!R:X,6,FALSE),",","@",3))-1),IF($AJ$1=5,MID(VLOOKUP(H32,杂项!R:X,6,FALSE),FIND("@",SUBSTITUTE(VLOOKUP(H32,杂项!R:X,6,FALSE),",","@",4))+1,FIND("@",SUBSTITUTE(VLOOKUP(H32,杂项!R:X,6,FALSE),",","@",5))-FIND("@",SUBSTITUTE(VLOOKUP(H32,杂项!R:X,6,FALSE),",","@",4))-1),IF($AJ$1=6,MID(VLOOKUP(H32,杂项!R:X,6,FALSE),FIND("@",SUBSTITUTE(VLOOKUP(H32,杂项!R:X,6,FALSE),",","@",5))+1,LEN(VLOOKUP(H32,杂项!R:X,6,FALSE))-FIND("@",SUBSTITUTE(VLOOKUP(H32,杂项!R:X,6,FALSE),",","@",5))-1))))))</f>
        <v>7927</v>
      </c>
      <c r="Z32" s="193" t="str">
        <f>IF($AJ$1=2,MID(VLOOKUP(H32,杂项!R:X,7,FALSE),FIND("@",SUBSTITUTE(VLOOKUP(H32,杂项!R:X,7,FALSE),",","@",1))+1,FIND("@",SUBSTITUTE(VLOOKUP(H32,杂项!R:X,7,FALSE),",","@",2))-FIND("@",SUBSTITUTE(VLOOKUP(H32,杂项!R:X,7,FALSE),",","@",1))-1),IF($AJ$1=3,MID(VLOOKUP(H32,杂项!R:X,7,FALSE),FIND("@",SUBSTITUTE(VLOOKUP(H32,杂项!R:X,7,FALSE),",","@",2))+1,FIND("@",SUBSTITUTE(VLOOKUP(H32,杂项!R:X,7,FALSE),",","@",3))-FIND("@",SUBSTITUTE(VLOOKUP(H32,杂项!R:X,7,FALSE),",","@",2))-1),IF($AJ$1=4,MID(VLOOKUP(H32,杂项!R:X,7,FALSE),FIND("@",SUBSTITUTE(VLOOKUP(H32,杂项!R:X,7,FALSE),",","@",3))+1,FIND("@",SUBSTITUTE(VLOOKUP(H32,杂项!R:X,7,FALSE),",","@",4))-FIND("@",SUBSTITUTE(VLOOKUP(H32,杂项!R:X,7,FALSE),",","@",3))-1),IF($AJ$1=5,MID(VLOOKUP(H32,杂项!R:X,7,FALSE),FIND("@",SUBSTITUTE(VLOOKUP(H32,杂项!R:X,7,FALSE),",","@",4))+1,FIND("@",SUBSTITUTE(VLOOKUP(H32,杂项!R:X,7,FALSE),",","@",5))-FIND("@",SUBSTITUTE(VLOOKUP(H32,杂项!R:X,7,FALSE),",","@",4))-1),IF($AJ$1=6,MID(VLOOKUP(H32,杂项!R:X,7,FALSE),FIND("@",SUBSTITUTE(VLOOKUP(H32,杂项!R:X,7,FALSE),",","@",5))+1,LEN(VLOOKUP(H32,杂项!R:X,7,FALSE))-FIND("@",SUBSTITUTE(VLOOKUP(H32,杂项!R:X,7,FALSE),",","@",5))-1))))))</f>
        <v>9114</v>
      </c>
      <c r="AA32" s="196">
        <v>90</v>
      </c>
      <c r="AB32" s="196">
        <v>54</v>
      </c>
      <c r="AC32" s="196"/>
      <c r="AD32" s="196">
        <v>5</v>
      </c>
      <c r="AE32" s="196">
        <v>21</v>
      </c>
      <c r="AF32" s="196">
        <v>40</v>
      </c>
      <c r="AG32" s="203">
        <v>650</v>
      </c>
      <c r="AH32" s="203">
        <v>50</v>
      </c>
      <c r="AI32" s="203">
        <v>40</v>
      </c>
      <c r="AJ32" s="204"/>
      <c r="AK32" s="202">
        <f>(VLOOKUP($H32,杂项!$Z:$AD,2,FALSE))/100</f>
        <v>0.1</v>
      </c>
      <c r="AL32" s="202">
        <f>(VLOOKUP($H32,杂项!$Z:$AD,4,FALSE))/100</f>
        <v>0.4</v>
      </c>
      <c r="AM32" s="202">
        <f>(VLOOKUP($H32,杂项!$Z:$AD,3,FALSE))/100</f>
        <v>0.1</v>
      </c>
      <c r="AN32" s="202">
        <f>(VLOOKUP($H32,杂项!$Z:$AD,5,FALSE))/100</f>
        <v>0.4</v>
      </c>
      <c r="AO32" s="206">
        <v>4</v>
      </c>
      <c r="AP32" s="179" t="s">
        <v>155</v>
      </c>
    </row>
    <row r="33" spans="1:42" s="162" customFormat="1" x14ac:dyDescent="0.2">
      <c r="A33" s="176" t="s">
        <v>156</v>
      </c>
      <c r="B33" s="173">
        <f t="shared" si="0"/>
        <v>3480.1547519999999</v>
      </c>
      <c r="C33" s="173">
        <f t="shared" si="1"/>
        <v>554.07805439999993</v>
      </c>
      <c r="D33" s="173">
        <f t="shared" si="2"/>
        <v>255.84718079999999</v>
      </c>
      <c r="E33" s="173">
        <f t="shared" si="3"/>
        <v>277.66778880000004</v>
      </c>
      <c r="F33" s="173">
        <f t="shared" si="4"/>
        <v>255.45931520000002</v>
      </c>
      <c r="G33" s="174">
        <f t="shared" si="5"/>
        <v>116.65254400000001</v>
      </c>
      <c r="H33" s="174" t="s">
        <v>157</v>
      </c>
      <c r="I33" s="187">
        <v>28</v>
      </c>
      <c r="J33" s="189" t="s">
        <v>52</v>
      </c>
      <c r="K33" s="189" t="s">
        <v>41</v>
      </c>
      <c r="L33" s="189" t="s">
        <v>42</v>
      </c>
      <c r="M33" s="189" t="s">
        <v>43</v>
      </c>
      <c r="N33" s="189" t="s">
        <v>44</v>
      </c>
      <c r="O33" s="189" t="s">
        <v>45</v>
      </c>
      <c r="P33" s="189" t="s">
        <v>53</v>
      </c>
      <c r="Q33" s="189" t="s">
        <v>47</v>
      </c>
      <c r="R33" s="189" t="s">
        <v>54</v>
      </c>
      <c r="S33" s="189" t="s">
        <v>55</v>
      </c>
      <c r="T33" s="189" t="s">
        <v>48</v>
      </c>
      <c r="U33" s="193" t="str">
        <f>IF($AJ$1=2,MID(VLOOKUP(H33,杂项!R:X,2,FALSE),FIND("@",SUBSTITUTE(VLOOKUP(H33,杂项!R:X,2,FALSE),",","@",1))+1,FIND("@",SUBSTITUTE(VLOOKUP(H33,杂项!R:X,2,FALSE),",","@",2))-FIND("@",SUBSTITUTE(VLOOKUP(H33,杂项!R:X,2,FALSE),",","@",1))-1),IF($AJ$1=3,MID(VLOOKUP(H33,杂项!R:X,2,FALSE),FIND("@",SUBSTITUTE(VLOOKUP(H33,杂项!R:X,2,FALSE),",","@",2))+1,FIND("@",SUBSTITUTE(VLOOKUP(H33,杂项!R:X,2,FALSE),",","@",3))-FIND("@",SUBSTITUTE(VLOOKUP(H33,杂项!R:X,2,FALSE),",","@",2))-1),IF($AJ$1=4,MID(VLOOKUP(H33,杂项!R:X,2,FALSE),FIND("@",SUBSTITUTE(VLOOKUP(H33,杂项!R:X,2,FALSE),",","@",3))+1,FIND("@",SUBSTITUTE(VLOOKUP(H33,杂项!R:X,2,FALSE),",","@",4))-FIND("@",SUBSTITUTE(VLOOKUP(H33,杂项!R:X,2,FALSE),",","@",3))-1),IF($AJ$1=5,MID(VLOOKUP(H33,杂项!R:X,2,FALSE),FIND("@",SUBSTITUTE(VLOOKUP(H33,杂项!R:X,2,FALSE),",","@",4))+1,FIND("@",SUBSTITUTE(VLOOKUP(H33,杂项!R:X,2,FALSE),",","@",5))-FIND("@",SUBSTITUTE(VLOOKUP(H33,杂项!R:X,2,FALSE),",","@",4))-1),IF($AJ$1=6,MID(VLOOKUP(H33,杂项!R:X,2,FALSE),FIND("@",SUBSTITUTE(VLOOKUP(H33,杂项!R:X,2,FALSE),",","@",5))+1,LEN(VLOOKUP(H33,杂项!R:X,2,FALSE))-FIND("@",SUBSTITUTE(VLOOKUP(H33,杂项!R:X,2,FALSE),",","@",5))-1))))))</f>
        <v>6081</v>
      </c>
      <c r="V33" s="193" t="str">
        <f>IF($AJ$1=2,MID(VLOOKUP(H33,杂项!R:X,3,FALSE),FIND("@",SUBSTITUTE(VLOOKUP(H33,杂项!R:X,3,FALSE),",","@",1))+1,FIND("@",SUBSTITUTE(VLOOKUP(H33,杂项!R:X,3,FALSE),",","@",2))-FIND("@",SUBSTITUTE(VLOOKUP(H33,杂项!R:X,3,FALSE),",","@",1))-1),IF($AJ$1=3,MID(VLOOKUP(H33,杂项!R:X,3,FALSE),FIND("@",SUBSTITUTE(VLOOKUP(H33,杂项!R:X,3,FALSE),",","@",2))+1,FIND("@",SUBSTITUTE(VLOOKUP(H33,杂项!R:X,3,FALSE),",","@",3))-FIND("@",SUBSTITUTE(VLOOKUP(H33,杂项!R:X,3,FALSE),",","@",2))-1),IF($AJ$1=4,MID(VLOOKUP(H33,杂项!R:X,3,FALSE),FIND("@",SUBSTITUTE(VLOOKUP(H33,杂项!R:X,3,FALSE),",","@",3))+1,FIND("@",SUBSTITUTE(VLOOKUP(H33,杂项!R:X,3,FALSE),",","@",4))-FIND("@",SUBSTITUTE(VLOOKUP(H33,杂项!R:X,3,FALSE),",","@",3))-1),IF($AJ$1=5,MID(VLOOKUP(H33,杂项!R:X,3,FALSE),FIND("@",SUBSTITUTE(VLOOKUP(H33,杂项!R:X,3,FALSE),",","@",4))+1,FIND("@",SUBSTITUTE(VLOOKUP(H33,杂项!R:X,3,FALSE),",","@",5))-FIND("@",SUBSTITUTE(VLOOKUP(H33,杂项!R:X,3,FALSE),",","@",4))-1),IF($AJ$1=6,MID(VLOOKUP(H33,杂项!R:X,3,FALSE),FIND("@",SUBSTITUTE(VLOOKUP(H33,杂项!R:X,3,FALSE),",","@",5))+1,LEN(VLOOKUP(H33,杂项!R:X,3,FALSE))-FIND("@",SUBSTITUTE(VLOOKUP(H33,杂项!R:X,3,FALSE),",","@",5))-1))))))</f>
        <v>7531</v>
      </c>
      <c r="W33" s="193" t="str">
        <f>IF($AJ$1=2,MID(VLOOKUP(H33,杂项!R:X,4,FALSE),FIND("@",SUBSTITUTE(VLOOKUP(H33,杂项!R:X,4,FALSE),",","@",1))+1,FIND("@",SUBSTITUTE(VLOOKUP(H33,杂项!R:X,4,FALSE),",","@",2))-FIND("@",SUBSTITUTE(VLOOKUP(H33,杂项!R:X,4,FALSE),",","@",1))-1),IF($AJ$1=3,MID(VLOOKUP(H33,杂项!R:X,4,FALSE),FIND("@",SUBSTITUTE(VLOOKUP(H33,杂项!R:X,4,FALSE),",","@",2))+1,FIND("@",SUBSTITUTE(VLOOKUP(H33,杂项!R:X,4,FALSE),",","@",3))-FIND("@",SUBSTITUTE(VLOOKUP(H33,杂项!R:X,4,FALSE),",","@",2))-1),IF($AJ$1=4,MID(VLOOKUP(H33,杂项!R:X,4,FALSE),FIND("@",SUBSTITUTE(VLOOKUP(H33,杂项!R:X,4,FALSE),",","@",3))+1,FIND("@",SUBSTITUTE(VLOOKUP(H33,杂项!R:X,4,FALSE),",","@",4))-FIND("@",SUBSTITUTE(VLOOKUP(H33,杂项!R:X,4,FALSE),",","@",3))-1),IF($AJ$1=5,MID(VLOOKUP(H33,杂项!R:X,4,FALSE),FIND("@",SUBSTITUTE(VLOOKUP(H33,杂项!R:X,4,FALSE),",","@",4))+1,FIND("@",SUBSTITUTE(VLOOKUP(H33,杂项!R:X,4,FALSE),",","@",5))-FIND("@",SUBSTITUTE(VLOOKUP(H33,杂项!R:X,4,FALSE),",","@",4))-1),IF($AJ$1=6,MID(VLOOKUP(H33,杂项!R:X,4,FALSE),FIND("@",SUBSTITUTE(VLOOKUP(H33,杂项!R:X,4,FALSE),",","@",5))+1,LEN(VLOOKUP(H33,杂项!R:X,4,FALSE))-FIND("@",SUBSTITUTE(VLOOKUP(H33,杂项!R:X,4,FALSE),",","@",5))-1))))))</f>
        <v>4236</v>
      </c>
      <c r="X33" s="193" t="str">
        <f>IF($AJ$1=2,MID(VLOOKUP(H33,杂项!R:X,5,FALSE),FIND("@",SUBSTITUTE(VLOOKUP(H33,杂项!R:X,5,FALSE),",","@",1))+1,FIND("@",SUBSTITUTE(VLOOKUP(H33,杂项!R:X,5,FALSE),",","@",2))-FIND("@",SUBSTITUTE(VLOOKUP(H33,杂项!R:X,5,FALSE),",","@",1))-1),IF($AJ$1=3,MID(VLOOKUP(H33,杂项!R:X,5,FALSE),FIND("@",SUBSTITUTE(VLOOKUP(H33,杂项!R:X,5,FALSE),",","@",2))+1,FIND("@",SUBSTITUTE(VLOOKUP(H33,杂项!R:X,5,FALSE),",","@",3))-FIND("@",SUBSTITUTE(VLOOKUP(H33,杂项!R:X,5,FALSE),",","@",2))-1),IF($AJ$1=4,MID(VLOOKUP(H33,杂项!R:X,5,FALSE),FIND("@",SUBSTITUTE(VLOOKUP(H33,杂项!R:X,5,FALSE),",","@",3))+1,FIND("@",SUBSTITUTE(VLOOKUP(H33,杂项!R:X,5,FALSE),",","@",4))-FIND("@",SUBSTITUTE(VLOOKUP(H33,杂项!R:X,5,FALSE),",","@",3))-1),IF($AJ$1=5,MID(VLOOKUP(H33,杂项!R:X,5,FALSE),FIND("@",SUBSTITUTE(VLOOKUP(H33,杂项!R:X,5,FALSE),",","@",4))+1,FIND("@",SUBSTITUTE(VLOOKUP(H33,杂项!R:X,5,FALSE),",","@",5))-FIND("@",SUBSTITUTE(VLOOKUP(H33,杂项!R:X,5,FALSE),",","@",4))-1),IF($AJ$1=6,MID(VLOOKUP(H33,杂项!R:X,5,FALSE),FIND("@",SUBSTITUTE(VLOOKUP(H33,杂项!R:X,5,FALSE),",","@",5))+1,LEN(VLOOKUP(H33,杂项!R:X,5,FALSE))-FIND("@",SUBSTITUTE(VLOOKUP(H33,杂项!R:X,5,FALSE),",","@",5))-1))))))</f>
        <v>6478</v>
      </c>
      <c r="Y33" s="193" t="str">
        <f>IF($AJ$1=2,MID(VLOOKUP(H33,杂项!R:X,6,FALSE),FIND("@",SUBSTITUTE(VLOOKUP(H33,杂项!R:X,6,FALSE),",","@",1))+1,FIND("@",SUBSTITUTE(VLOOKUP(H33,杂项!R:X,6,FALSE),",","@",2))-FIND("@",SUBSTITUTE(VLOOKUP(H33,杂项!R:X,6,FALSE),",","@",1))-1),IF($AJ$1=3,MID(VLOOKUP(H33,杂项!R:X,6,FALSE),FIND("@",SUBSTITUTE(VLOOKUP(H33,杂项!R:X,6,FALSE),",","@",2))+1,FIND("@",SUBSTITUTE(VLOOKUP(H33,杂项!R:X,6,FALSE),",","@",3))-FIND("@",SUBSTITUTE(VLOOKUP(H33,杂项!R:X,6,FALSE),",","@",2))-1),IF($AJ$1=4,MID(VLOOKUP(H33,杂项!R:X,6,FALSE),FIND("@",SUBSTITUTE(VLOOKUP(H33,杂项!R:X,6,FALSE),",","@",3))+1,FIND("@",SUBSTITUTE(VLOOKUP(H33,杂项!R:X,6,FALSE),",","@",4))-FIND("@",SUBSTITUTE(VLOOKUP(H33,杂项!R:X,6,FALSE),",","@",3))-1),IF($AJ$1=5,MID(VLOOKUP(H33,杂项!R:X,6,FALSE),FIND("@",SUBSTITUTE(VLOOKUP(H33,杂项!R:X,6,FALSE),",","@",4))+1,FIND("@",SUBSTITUTE(VLOOKUP(H33,杂项!R:X,6,FALSE),",","@",5))-FIND("@",SUBSTITUTE(VLOOKUP(H33,杂项!R:X,6,FALSE),",","@",4))-1),IF($AJ$1=6,MID(VLOOKUP(H33,杂项!R:X,6,FALSE),FIND("@",SUBSTITUTE(VLOOKUP(H33,杂项!R:X,6,FALSE),",","@",5))+1,LEN(VLOOKUP(H33,杂项!R:X,6,FALSE))-FIND("@",SUBSTITUTE(VLOOKUP(H33,杂项!R:X,6,FALSE),",","@",5))-1))))))</f>
        <v>6478</v>
      </c>
      <c r="Z33" s="193" t="str">
        <f>IF($AJ$1=2,MID(VLOOKUP(H33,杂项!R:X,7,FALSE),FIND("@",SUBSTITUTE(VLOOKUP(H33,杂项!R:X,7,FALSE),",","@",1))+1,FIND("@",SUBSTITUTE(VLOOKUP(H33,杂项!R:X,7,FALSE),",","@",2))-FIND("@",SUBSTITUTE(VLOOKUP(H33,杂项!R:X,7,FALSE),",","@",1))-1),IF($AJ$1=3,MID(VLOOKUP(H33,杂项!R:X,7,FALSE),FIND("@",SUBSTITUTE(VLOOKUP(H33,杂项!R:X,7,FALSE),",","@",2))+1,FIND("@",SUBSTITUTE(VLOOKUP(H33,杂项!R:X,7,FALSE),",","@",3))-FIND("@",SUBSTITUTE(VLOOKUP(H33,杂项!R:X,7,FALSE),",","@",2))-1),IF($AJ$1=4,MID(VLOOKUP(H33,杂项!R:X,7,FALSE),FIND("@",SUBSTITUTE(VLOOKUP(H33,杂项!R:X,7,FALSE),",","@",3))+1,FIND("@",SUBSTITUTE(VLOOKUP(H33,杂项!R:X,7,FALSE),",","@",4))-FIND("@",SUBSTITUTE(VLOOKUP(H33,杂项!R:X,7,FALSE),",","@",3))-1),IF($AJ$1=5,MID(VLOOKUP(H33,杂项!R:X,7,FALSE),FIND("@",SUBSTITUTE(VLOOKUP(H33,杂项!R:X,7,FALSE),",","@",4))+1,FIND("@",SUBSTITUTE(VLOOKUP(H33,杂项!R:X,7,FALSE),",","@",5))-FIND("@",SUBSTITUTE(VLOOKUP(H33,杂项!R:X,7,FALSE),",","@",4))-1),IF($AJ$1=6,MID(VLOOKUP(H33,杂项!R:X,7,FALSE),FIND("@",SUBSTITUTE(VLOOKUP(H33,杂项!R:X,7,FALSE),",","@",5))+1,LEN(VLOOKUP(H33,杂项!R:X,7,FALSE))-FIND("@",SUBSTITUTE(VLOOKUP(H33,杂项!R:X,7,FALSE),",","@",5))-1))))))</f>
        <v>5158</v>
      </c>
      <c r="AA33" s="196">
        <v>174</v>
      </c>
      <c r="AB33" s="196">
        <v>53</v>
      </c>
      <c r="AC33" s="196">
        <v>37</v>
      </c>
      <c r="AD33" s="196">
        <v>20</v>
      </c>
      <c r="AE33" s="196">
        <v>15</v>
      </c>
      <c r="AF33" s="196">
        <v>8</v>
      </c>
      <c r="AG33" s="203">
        <v>550</v>
      </c>
      <c r="AH33" s="203">
        <v>40</v>
      </c>
      <c r="AI33" s="203">
        <v>50</v>
      </c>
      <c r="AJ33" s="204"/>
      <c r="AK33" s="202">
        <f>(VLOOKUP($H33,杂项!$Z:$AD,2,FALSE))/100</f>
        <v>0.35</v>
      </c>
      <c r="AL33" s="202">
        <f>(VLOOKUP($H33,杂项!$Z:$AD,4,FALSE))/100</f>
        <v>0.4</v>
      </c>
      <c r="AM33" s="202">
        <f>(VLOOKUP($H33,杂项!$Z:$AD,3,FALSE))/100</f>
        <v>0.1</v>
      </c>
      <c r="AN33" s="202">
        <f>(VLOOKUP($H33,杂项!$Z:$AD,5,FALSE))/100</f>
        <v>0.1</v>
      </c>
      <c r="AO33" s="206">
        <v>8</v>
      </c>
      <c r="AP33" s="179" t="s">
        <v>158</v>
      </c>
    </row>
    <row r="34" spans="1:42" s="162" customFormat="1" x14ac:dyDescent="0.2">
      <c r="A34" s="176" t="s">
        <v>159</v>
      </c>
      <c r="B34" s="173">
        <f t="shared" ref="B34:B65" si="6">(J34+K34*69/10)*(1+U34/10000)*(1+I34/100)+AA34+AG34</f>
        <v>4106.7594879999997</v>
      </c>
      <c r="C34" s="173">
        <f t="shared" ref="C34:C65" si="7">(L34+M34*69/10)*(1+V34/10000)*(1+I34/100)+AB34</f>
        <v>552.67303679999998</v>
      </c>
      <c r="D34" s="173">
        <f t="shared" ref="D34:D65" si="8">(N34+O34*69/10)*(1+W34/10000)*(1+I34/100)+AC34</f>
        <v>227.8095232</v>
      </c>
      <c r="E34" s="173">
        <f t="shared" ref="E34:E65" si="9">(P34+Q34*69/10)*(1+X34/10000)*(1+I34/100)+AD34+AH34</f>
        <v>289.51557120000001</v>
      </c>
      <c r="F34" s="173">
        <f t="shared" ref="F34:F65" si="10">(R34+S34*69/10)*(1+Y34/10000)*(1+I34/100)+AE34+AI34</f>
        <v>255.14215680000001</v>
      </c>
      <c r="G34" s="174">
        <f t="shared" ref="G34:G65" si="11">T34*(1+Z34/10000)*(1+I34/100)+AF34</f>
        <v>128.88505600000002</v>
      </c>
      <c r="H34" s="174" t="s">
        <v>142</v>
      </c>
      <c r="I34" s="187">
        <v>28</v>
      </c>
      <c r="J34" s="189" t="s">
        <v>52</v>
      </c>
      <c r="K34" s="189" t="s">
        <v>41</v>
      </c>
      <c r="L34" s="189" t="s">
        <v>41</v>
      </c>
      <c r="M34" s="189" t="s">
        <v>81</v>
      </c>
      <c r="N34" s="189" t="s">
        <v>44</v>
      </c>
      <c r="O34" s="189" t="s">
        <v>45</v>
      </c>
      <c r="P34" s="189" t="s">
        <v>46</v>
      </c>
      <c r="Q34" s="189" t="s">
        <v>47</v>
      </c>
      <c r="R34" s="189" t="s">
        <v>87</v>
      </c>
      <c r="S34" s="189" t="s">
        <v>55</v>
      </c>
      <c r="T34" s="189" t="s">
        <v>48</v>
      </c>
      <c r="U34" s="193" t="str">
        <f>IF($AJ$1=2,MID(VLOOKUP(H34,杂项!R:X,2,FALSE),FIND("@",SUBSTITUTE(VLOOKUP(H34,杂项!R:X,2,FALSE),",","@",1))+1,FIND("@",SUBSTITUTE(VLOOKUP(H34,杂项!R:X,2,FALSE),",","@",2))-FIND("@",SUBSTITUTE(VLOOKUP(H34,杂项!R:X,2,FALSE),",","@",1))-1),IF($AJ$1=3,MID(VLOOKUP(H34,杂项!R:X,2,FALSE),FIND("@",SUBSTITUTE(VLOOKUP(H34,杂项!R:X,2,FALSE),",","@",2))+1,FIND("@",SUBSTITUTE(VLOOKUP(H34,杂项!R:X,2,FALSE),",","@",3))-FIND("@",SUBSTITUTE(VLOOKUP(H34,杂项!R:X,2,FALSE),",","@",2))-1),IF($AJ$1=4,MID(VLOOKUP(H34,杂项!R:X,2,FALSE),FIND("@",SUBSTITUTE(VLOOKUP(H34,杂项!R:X,2,FALSE),",","@",3))+1,FIND("@",SUBSTITUTE(VLOOKUP(H34,杂项!R:X,2,FALSE),",","@",4))-FIND("@",SUBSTITUTE(VLOOKUP(H34,杂项!R:X,2,FALSE),",","@",3))-1),IF($AJ$1=5,MID(VLOOKUP(H34,杂项!R:X,2,FALSE),FIND("@",SUBSTITUTE(VLOOKUP(H34,杂项!R:X,2,FALSE),",","@",4))+1,FIND("@",SUBSTITUTE(VLOOKUP(H34,杂项!R:X,2,FALSE),",","@",5))-FIND("@",SUBSTITUTE(VLOOKUP(H34,杂项!R:X,2,FALSE),",","@",4))-1),IF($AJ$1=6,MID(VLOOKUP(H34,杂项!R:X,2,FALSE),FIND("@",SUBSTITUTE(VLOOKUP(H34,杂项!R:X,2,FALSE),",","@",5))+1,LEN(VLOOKUP(H34,杂项!R:X,2,FALSE))-FIND("@",SUBSTITUTE(VLOOKUP(H34,杂项!R:X,2,FALSE),",","@",5))-1))))))</f>
        <v>7514</v>
      </c>
      <c r="V34" s="193" t="str">
        <f>IF($AJ$1=2,MID(VLOOKUP(H34,杂项!R:X,3,FALSE),FIND("@",SUBSTITUTE(VLOOKUP(H34,杂项!R:X,3,FALSE),",","@",1))+1,FIND("@",SUBSTITUTE(VLOOKUP(H34,杂项!R:X,3,FALSE),",","@",2))-FIND("@",SUBSTITUTE(VLOOKUP(H34,杂项!R:X,3,FALSE),",","@",1))-1),IF($AJ$1=3,MID(VLOOKUP(H34,杂项!R:X,3,FALSE),FIND("@",SUBSTITUTE(VLOOKUP(H34,杂项!R:X,3,FALSE),",","@",2))+1,FIND("@",SUBSTITUTE(VLOOKUP(H34,杂项!R:X,3,FALSE),",","@",3))-FIND("@",SUBSTITUTE(VLOOKUP(H34,杂项!R:X,3,FALSE),",","@",2))-1),IF($AJ$1=4,MID(VLOOKUP(H34,杂项!R:X,3,FALSE),FIND("@",SUBSTITUTE(VLOOKUP(H34,杂项!R:X,3,FALSE),",","@",3))+1,FIND("@",SUBSTITUTE(VLOOKUP(H34,杂项!R:X,3,FALSE),",","@",4))-FIND("@",SUBSTITUTE(VLOOKUP(H34,杂项!R:X,3,FALSE),",","@",3))-1),IF($AJ$1=5,MID(VLOOKUP(H34,杂项!R:X,3,FALSE),FIND("@",SUBSTITUTE(VLOOKUP(H34,杂项!R:X,3,FALSE),",","@",4))+1,FIND("@",SUBSTITUTE(VLOOKUP(H34,杂项!R:X,3,FALSE),",","@",5))-FIND("@",SUBSTITUTE(VLOOKUP(H34,杂项!R:X,3,FALSE),",","@",4))-1),IF($AJ$1=6,MID(VLOOKUP(H34,杂项!R:X,3,FALSE),FIND("@",SUBSTITUTE(VLOOKUP(H34,杂项!R:X,3,FALSE),",","@",5))+1,LEN(VLOOKUP(H34,杂项!R:X,3,FALSE))-FIND("@",SUBSTITUTE(VLOOKUP(H34,杂项!R:X,3,FALSE),",","@",5))-1))))))</f>
        <v>7514</v>
      </c>
      <c r="W34" s="193" t="str">
        <f>IF($AJ$1=2,MID(VLOOKUP(H34,杂项!R:X,4,FALSE),FIND("@",SUBSTITUTE(VLOOKUP(H34,杂项!R:X,4,FALSE),",","@",1))+1,FIND("@",SUBSTITUTE(VLOOKUP(H34,杂项!R:X,4,FALSE),",","@",2))-FIND("@",SUBSTITUTE(VLOOKUP(H34,杂项!R:X,4,FALSE),",","@",1))-1),IF($AJ$1=3,MID(VLOOKUP(H34,杂项!R:X,4,FALSE),FIND("@",SUBSTITUTE(VLOOKUP(H34,杂项!R:X,4,FALSE),",","@",2))+1,FIND("@",SUBSTITUTE(VLOOKUP(H34,杂项!R:X,4,FALSE),",","@",3))-FIND("@",SUBSTITUTE(VLOOKUP(H34,杂项!R:X,4,FALSE),",","@",2))-1),IF($AJ$1=4,MID(VLOOKUP(H34,杂项!R:X,4,FALSE),FIND("@",SUBSTITUTE(VLOOKUP(H34,杂项!R:X,4,FALSE),",","@",3))+1,FIND("@",SUBSTITUTE(VLOOKUP(H34,杂项!R:X,4,FALSE),",","@",4))-FIND("@",SUBSTITUTE(VLOOKUP(H34,杂项!R:X,4,FALSE),",","@",3))-1),IF($AJ$1=5,MID(VLOOKUP(H34,杂项!R:X,4,FALSE),FIND("@",SUBSTITUTE(VLOOKUP(H34,杂项!R:X,4,FALSE),",","@",4))+1,FIND("@",SUBSTITUTE(VLOOKUP(H34,杂项!R:X,4,FALSE),",","@",5))-FIND("@",SUBSTITUTE(VLOOKUP(H34,杂项!R:X,4,FALSE),",","@",4))-1),IF($AJ$1=6,MID(VLOOKUP(H34,杂项!R:X,4,FALSE),FIND("@",SUBSTITUTE(VLOOKUP(H34,杂项!R:X,4,FALSE),",","@",5))+1,LEN(VLOOKUP(H34,杂项!R:X,4,FALSE))-FIND("@",SUBSTITUTE(VLOOKUP(H34,杂项!R:X,4,FALSE),",","@",5))-1))))))</f>
        <v>4819</v>
      </c>
      <c r="X34" s="193" t="str">
        <f>IF($AJ$1=2,MID(VLOOKUP(H34,杂项!R:X,5,FALSE),FIND("@",SUBSTITUTE(VLOOKUP(H34,杂项!R:X,5,FALSE),",","@",1))+1,FIND("@",SUBSTITUTE(VLOOKUP(H34,杂项!R:X,5,FALSE),",","@",2))-FIND("@",SUBSTITUTE(VLOOKUP(H34,杂项!R:X,5,FALSE),",","@",1))-1),IF($AJ$1=3,MID(VLOOKUP(H34,杂项!R:X,5,FALSE),FIND("@",SUBSTITUTE(VLOOKUP(H34,杂项!R:X,5,FALSE),",","@",2))+1,FIND("@",SUBSTITUTE(VLOOKUP(H34,杂项!R:X,5,FALSE),",","@",3))-FIND("@",SUBSTITUTE(VLOOKUP(H34,杂项!R:X,5,FALSE),",","@",2))-1),IF($AJ$1=4,MID(VLOOKUP(H34,杂项!R:X,5,FALSE),FIND("@",SUBSTITUTE(VLOOKUP(H34,杂项!R:X,5,FALSE),",","@",3))+1,FIND("@",SUBSTITUTE(VLOOKUP(H34,杂项!R:X,5,FALSE),",","@",4))-FIND("@",SUBSTITUTE(VLOOKUP(H34,杂项!R:X,5,FALSE),",","@",3))-1),IF($AJ$1=5,MID(VLOOKUP(H34,杂项!R:X,5,FALSE),FIND("@",SUBSTITUTE(VLOOKUP(H34,杂项!R:X,5,FALSE),",","@",4))+1,FIND("@",SUBSTITUTE(VLOOKUP(H34,杂项!R:X,5,FALSE),",","@",5))-FIND("@",SUBSTITUTE(VLOOKUP(H34,杂项!R:X,5,FALSE),",","@",4))-1),IF($AJ$1=6,MID(VLOOKUP(H34,杂项!R:X,5,FALSE),FIND("@",SUBSTITUTE(VLOOKUP(H34,杂项!R:X,5,FALSE),",","@",5))+1,LEN(VLOOKUP(H34,杂项!R:X,5,FALSE))-FIND("@",SUBSTITUTE(VLOOKUP(H34,杂项!R:X,5,FALSE),",","@",5))-1))))))</f>
        <v>6572</v>
      </c>
      <c r="Y34" s="193" t="str">
        <f>IF($AJ$1=2,MID(VLOOKUP(H34,杂项!R:X,6,FALSE),FIND("@",SUBSTITUTE(VLOOKUP(H34,杂项!R:X,6,FALSE),",","@",1))+1,FIND("@",SUBSTITUTE(VLOOKUP(H34,杂项!R:X,6,FALSE),",","@",2))-FIND("@",SUBSTITUTE(VLOOKUP(H34,杂项!R:X,6,FALSE),",","@",1))-1),IF($AJ$1=3,MID(VLOOKUP(H34,杂项!R:X,6,FALSE),FIND("@",SUBSTITUTE(VLOOKUP(H34,杂项!R:X,6,FALSE),",","@",2))+1,FIND("@",SUBSTITUTE(VLOOKUP(H34,杂项!R:X,6,FALSE),",","@",3))-FIND("@",SUBSTITUTE(VLOOKUP(H34,杂项!R:X,6,FALSE),",","@",2))-1),IF($AJ$1=4,MID(VLOOKUP(H34,杂项!R:X,6,FALSE),FIND("@",SUBSTITUTE(VLOOKUP(H34,杂项!R:X,6,FALSE),",","@",3))+1,FIND("@",SUBSTITUTE(VLOOKUP(H34,杂项!R:X,6,FALSE),",","@",4))-FIND("@",SUBSTITUTE(VLOOKUP(H34,杂项!R:X,6,FALSE),",","@",3))-1),IF($AJ$1=5,MID(VLOOKUP(H34,杂项!R:X,6,FALSE),FIND("@",SUBSTITUTE(VLOOKUP(H34,杂项!R:X,6,FALSE),",","@",4))+1,FIND("@",SUBSTITUTE(VLOOKUP(H34,杂项!R:X,6,FALSE),",","@",5))-FIND("@",SUBSTITUTE(VLOOKUP(H34,杂项!R:X,6,FALSE),",","@",4))-1),IF($AJ$1=6,MID(VLOOKUP(H34,杂项!R:X,6,FALSE),FIND("@",SUBSTITUTE(VLOOKUP(H34,杂项!R:X,6,FALSE),",","@",5))+1,LEN(VLOOKUP(H34,杂项!R:X,6,FALSE))-FIND("@",SUBSTITUTE(VLOOKUP(H34,杂项!R:X,6,FALSE),",","@",5))-1))))))</f>
        <v>6167</v>
      </c>
      <c r="Z34" s="193" t="str">
        <f>IF($AJ$1=2,MID(VLOOKUP(H34,杂项!R:X,7,FALSE),FIND("@",SUBSTITUTE(VLOOKUP(H34,杂项!R:X,7,FALSE),",","@",1))+1,FIND("@",SUBSTITUTE(VLOOKUP(H34,杂项!R:X,7,FALSE),",","@",2))-FIND("@",SUBSTITUTE(VLOOKUP(H34,杂项!R:X,7,FALSE),",","@",1))-1),IF($AJ$1=3,MID(VLOOKUP(H34,杂项!R:X,7,FALSE),FIND("@",SUBSTITUTE(VLOOKUP(H34,杂项!R:X,7,FALSE),",","@",2))+1,FIND("@",SUBSTITUTE(VLOOKUP(H34,杂项!R:X,7,FALSE),",","@",3))-FIND("@",SUBSTITUTE(VLOOKUP(H34,杂项!R:X,7,FALSE),",","@",2))-1),IF($AJ$1=4,MID(VLOOKUP(H34,杂项!R:X,7,FALSE),FIND("@",SUBSTITUTE(VLOOKUP(H34,杂项!R:X,7,FALSE),",","@",3))+1,FIND("@",SUBSTITUTE(VLOOKUP(H34,杂项!R:X,7,FALSE),",","@",4))-FIND("@",SUBSTITUTE(VLOOKUP(H34,杂项!R:X,7,FALSE),",","@",3))-1),IF($AJ$1=5,MID(VLOOKUP(H34,杂项!R:X,7,FALSE),FIND("@",SUBSTITUTE(VLOOKUP(H34,杂项!R:X,7,FALSE),",","@",4))+1,FIND("@",SUBSTITUTE(VLOOKUP(H34,杂项!R:X,7,FALSE),",","@",5))-FIND("@",SUBSTITUTE(VLOOKUP(H34,杂项!R:X,7,FALSE),",","@",4))-1),IF($AJ$1=6,MID(VLOOKUP(H34,杂项!R:X,7,FALSE),FIND("@",SUBSTITUTE(VLOOKUP(H34,杂项!R:X,7,FALSE),",","@",5))+1,LEN(VLOOKUP(H34,杂项!R:X,7,FALSE))-FIND("@",SUBSTITUTE(VLOOKUP(H34,杂项!R:X,7,FALSE),",","@",5))-1))))))</f>
        <v>6167</v>
      </c>
      <c r="AA34" s="196">
        <v>355</v>
      </c>
      <c r="AB34" s="196">
        <v>81</v>
      </c>
      <c r="AC34" s="196">
        <v>0</v>
      </c>
      <c r="AD34" s="196">
        <v>10</v>
      </c>
      <c r="AE34" s="196">
        <v>10</v>
      </c>
      <c r="AF34" s="196">
        <v>13</v>
      </c>
      <c r="AG34" s="203">
        <v>750</v>
      </c>
      <c r="AH34" s="203">
        <v>50</v>
      </c>
      <c r="AI34" s="203">
        <v>50</v>
      </c>
      <c r="AJ34" s="204"/>
      <c r="AK34" s="202">
        <f>(VLOOKUP($H34,杂项!$Z:$AD,2,FALSE))/100</f>
        <v>0.15</v>
      </c>
      <c r="AL34" s="202">
        <f>(VLOOKUP($H34,杂项!$Z:$AD,4,FALSE))/100</f>
        <v>0.35</v>
      </c>
      <c r="AM34" s="202">
        <f>(VLOOKUP($H34,杂项!$Z:$AD,3,FALSE))/100</f>
        <v>0.3</v>
      </c>
      <c r="AN34" s="202">
        <f>(VLOOKUP($H34,杂项!$Z:$AD,5,FALSE))/100</f>
        <v>0.15</v>
      </c>
      <c r="AO34" s="206">
        <v>3</v>
      </c>
      <c r="AP34" s="179" t="s">
        <v>160</v>
      </c>
    </row>
    <row r="35" spans="1:42" s="162" customFormat="1" x14ac:dyDescent="0.2">
      <c r="A35" s="176" t="s">
        <v>161</v>
      </c>
      <c r="B35" s="173">
        <f t="shared" si="6"/>
        <v>3893.1447039999998</v>
      </c>
      <c r="C35" s="173">
        <f t="shared" si="7"/>
        <v>548.98078720000012</v>
      </c>
      <c r="D35" s="173">
        <f t="shared" si="8"/>
        <v>243.15157760000002</v>
      </c>
      <c r="E35" s="173">
        <f t="shared" si="9"/>
        <v>259.05912320000004</v>
      </c>
      <c r="F35" s="173">
        <f t="shared" si="10"/>
        <v>311.20381440000006</v>
      </c>
      <c r="G35" s="174">
        <f t="shared" si="11"/>
        <v>180.18880000000001</v>
      </c>
      <c r="H35" s="174" t="s">
        <v>162</v>
      </c>
      <c r="I35" s="187">
        <v>28</v>
      </c>
      <c r="J35" s="189" t="s">
        <v>52</v>
      </c>
      <c r="K35" s="189" t="s">
        <v>41</v>
      </c>
      <c r="L35" s="189" t="s">
        <v>42</v>
      </c>
      <c r="M35" s="189" t="s">
        <v>43</v>
      </c>
      <c r="N35" s="189" t="s">
        <v>44</v>
      </c>
      <c r="O35" s="189" t="s">
        <v>45</v>
      </c>
      <c r="P35" s="189" t="s">
        <v>46</v>
      </c>
      <c r="Q35" s="189" t="s">
        <v>47</v>
      </c>
      <c r="R35" s="189" t="s">
        <v>72</v>
      </c>
      <c r="S35" s="189" t="s">
        <v>45</v>
      </c>
      <c r="T35" s="189" t="s">
        <v>73</v>
      </c>
      <c r="U35" s="193" t="str">
        <f>IF($AJ$1=2,MID(VLOOKUP(H35,杂项!R:X,2,FALSE),FIND("@",SUBSTITUTE(VLOOKUP(H35,杂项!R:X,2,FALSE),",","@",1))+1,FIND("@",SUBSTITUTE(VLOOKUP(H35,杂项!R:X,2,FALSE),",","@",2))-FIND("@",SUBSTITUTE(VLOOKUP(H35,杂项!R:X,2,FALSE),",","@",1))-1),IF($AJ$1=3,MID(VLOOKUP(H35,杂项!R:X,2,FALSE),FIND("@",SUBSTITUTE(VLOOKUP(H35,杂项!R:X,2,FALSE),",","@",2))+1,FIND("@",SUBSTITUTE(VLOOKUP(H35,杂项!R:X,2,FALSE),",","@",3))-FIND("@",SUBSTITUTE(VLOOKUP(H35,杂项!R:X,2,FALSE),",","@",2))-1),IF($AJ$1=4,MID(VLOOKUP(H35,杂项!R:X,2,FALSE),FIND("@",SUBSTITUTE(VLOOKUP(H35,杂项!R:X,2,FALSE),",","@",3))+1,FIND("@",SUBSTITUTE(VLOOKUP(H35,杂项!R:X,2,FALSE),",","@",4))-FIND("@",SUBSTITUTE(VLOOKUP(H35,杂项!R:X,2,FALSE),",","@",3))-1),IF($AJ$1=5,MID(VLOOKUP(H35,杂项!R:X,2,FALSE),FIND("@",SUBSTITUTE(VLOOKUP(H35,杂项!R:X,2,FALSE),",","@",4))+1,FIND("@",SUBSTITUTE(VLOOKUP(H35,杂项!R:X,2,FALSE),",","@",5))-FIND("@",SUBSTITUTE(VLOOKUP(H35,杂项!R:X,2,FALSE),",","@",4))-1),IF($AJ$1=6,MID(VLOOKUP(H35,杂项!R:X,2,FALSE),FIND("@",SUBSTITUTE(VLOOKUP(H35,杂项!R:X,2,FALSE),",","@",5))+1,LEN(VLOOKUP(H35,杂项!R:X,2,FALSE))-FIND("@",SUBSTITUTE(VLOOKUP(H35,杂项!R:X,2,FALSE),",","@",5))-1))))))</f>
        <v>7137</v>
      </c>
      <c r="V35" s="193" t="str">
        <f>IF($AJ$1=2,MID(VLOOKUP(H35,杂项!R:X,3,FALSE),FIND("@",SUBSTITUTE(VLOOKUP(H35,杂项!R:X,3,FALSE),",","@",1))+1,FIND("@",SUBSTITUTE(VLOOKUP(H35,杂项!R:X,3,FALSE),",","@",2))-FIND("@",SUBSTITUTE(VLOOKUP(H35,杂项!R:X,3,FALSE),",","@",1))-1),IF($AJ$1=3,MID(VLOOKUP(H35,杂项!R:X,3,FALSE),FIND("@",SUBSTITUTE(VLOOKUP(H35,杂项!R:X,3,FALSE),",","@",2))+1,FIND("@",SUBSTITUTE(VLOOKUP(H35,杂项!R:X,3,FALSE),",","@",3))-FIND("@",SUBSTITUTE(VLOOKUP(H35,杂项!R:X,3,FALSE),",","@",2))-1),IF($AJ$1=4,MID(VLOOKUP(H35,杂项!R:X,3,FALSE),FIND("@",SUBSTITUTE(VLOOKUP(H35,杂项!R:X,3,FALSE),",","@",3))+1,FIND("@",SUBSTITUTE(VLOOKUP(H35,杂项!R:X,3,FALSE),",","@",4))-FIND("@",SUBSTITUTE(VLOOKUP(H35,杂项!R:X,3,FALSE),",","@",3))-1),IF($AJ$1=5,MID(VLOOKUP(H35,杂项!R:X,3,FALSE),FIND("@",SUBSTITUTE(VLOOKUP(H35,杂项!R:X,3,FALSE),",","@",4))+1,FIND("@",SUBSTITUTE(VLOOKUP(H35,杂项!R:X,3,FALSE),",","@",5))-FIND("@",SUBSTITUTE(VLOOKUP(H35,杂项!R:X,3,FALSE),",","@",4))-1),IF($AJ$1=6,MID(VLOOKUP(H35,杂项!R:X,3,FALSE),FIND("@",SUBSTITUTE(VLOOKUP(H35,杂项!R:X,3,FALSE),",","@",5))+1,LEN(VLOOKUP(H35,杂项!R:X,3,FALSE))-FIND("@",SUBSTITUTE(VLOOKUP(H35,杂项!R:X,3,FALSE),",","@",5))-1))))))</f>
        <v>6478</v>
      </c>
      <c r="W35" s="193" t="str">
        <f>IF($AJ$1=2,MID(VLOOKUP(H35,杂项!R:X,4,FALSE),FIND("@",SUBSTITUTE(VLOOKUP(H35,杂项!R:X,4,FALSE),",","@",1))+1,FIND("@",SUBSTITUTE(VLOOKUP(H35,杂项!R:X,4,FALSE),",","@",2))-FIND("@",SUBSTITUTE(VLOOKUP(H35,杂项!R:X,4,FALSE),",","@",1))-1),IF($AJ$1=3,MID(VLOOKUP(H35,杂项!R:X,4,FALSE),FIND("@",SUBSTITUTE(VLOOKUP(H35,杂项!R:X,4,FALSE),",","@",2))+1,FIND("@",SUBSTITUTE(VLOOKUP(H35,杂项!R:X,4,FALSE),",","@",3))-FIND("@",SUBSTITUTE(VLOOKUP(H35,杂项!R:X,4,FALSE),",","@",2))-1),IF($AJ$1=4,MID(VLOOKUP(H35,杂项!R:X,4,FALSE),FIND("@",SUBSTITUTE(VLOOKUP(H35,杂项!R:X,4,FALSE),",","@",3))+1,FIND("@",SUBSTITUTE(VLOOKUP(H35,杂项!R:X,4,FALSE),",","@",4))-FIND("@",SUBSTITUTE(VLOOKUP(H35,杂项!R:X,4,FALSE),",","@",3))-1),IF($AJ$1=5,MID(VLOOKUP(H35,杂项!R:X,4,FALSE),FIND("@",SUBSTITUTE(VLOOKUP(H35,杂项!R:X,4,FALSE),",","@",4))+1,FIND("@",SUBSTITUTE(VLOOKUP(H35,杂项!R:X,4,FALSE),",","@",5))-FIND("@",SUBSTITUTE(VLOOKUP(H35,杂项!R:X,4,FALSE),",","@",4))-1),IF($AJ$1=6,MID(VLOOKUP(H35,杂项!R:X,4,FALSE),FIND("@",SUBSTITUTE(VLOOKUP(H35,杂项!R:X,4,FALSE),",","@",5))+1,LEN(VLOOKUP(H35,杂项!R:X,4,FALSE))-FIND("@",SUBSTITUTE(VLOOKUP(H35,杂项!R:X,4,FALSE),",","@",5))-1))))))</f>
        <v>5817</v>
      </c>
      <c r="X35" s="193" t="str">
        <f>IF($AJ$1=2,MID(VLOOKUP(H35,杂项!R:X,5,FALSE),FIND("@",SUBSTITUTE(VLOOKUP(H35,杂项!R:X,5,FALSE),",","@",1))+1,FIND("@",SUBSTITUTE(VLOOKUP(H35,杂项!R:X,5,FALSE),",","@",2))-FIND("@",SUBSTITUTE(VLOOKUP(H35,杂项!R:X,5,FALSE),",","@",1))-1),IF($AJ$1=3,MID(VLOOKUP(H35,杂项!R:X,5,FALSE),FIND("@",SUBSTITUTE(VLOOKUP(H35,杂项!R:X,5,FALSE),",","@",2))+1,FIND("@",SUBSTITUTE(VLOOKUP(H35,杂项!R:X,5,FALSE),",","@",3))-FIND("@",SUBSTITUTE(VLOOKUP(H35,杂项!R:X,5,FALSE),",","@",2))-1),IF($AJ$1=4,MID(VLOOKUP(H35,杂项!R:X,5,FALSE),FIND("@",SUBSTITUTE(VLOOKUP(H35,杂项!R:X,5,FALSE),",","@",3))+1,FIND("@",SUBSTITUTE(VLOOKUP(H35,杂项!R:X,5,FALSE),",","@",4))-FIND("@",SUBSTITUTE(VLOOKUP(H35,杂项!R:X,5,FALSE),",","@",3))-1),IF($AJ$1=5,MID(VLOOKUP(H35,杂项!R:X,5,FALSE),FIND("@",SUBSTITUTE(VLOOKUP(H35,杂项!R:X,5,FALSE),",","@",4))+1,FIND("@",SUBSTITUTE(VLOOKUP(H35,杂项!R:X,5,FALSE),",","@",5))-FIND("@",SUBSTITUTE(VLOOKUP(H35,杂项!R:X,5,FALSE),",","@",4))-1),IF($AJ$1=6,MID(VLOOKUP(H35,杂项!R:X,5,FALSE),FIND("@",SUBSTITUTE(VLOOKUP(H35,杂项!R:X,5,FALSE),",","@",5))+1,LEN(VLOOKUP(H35,杂项!R:X,5,FALSE))-FIND("@",SUBSTITUTE(VLOOKUP(H35,杂项!R:X,5,FALSE),",","@",5))-1))))))</f>
        <v>5817</v>
      </c>
      <c r="Y35" s="193" t="str">
        <f>IF($AJ$1=2,MID(VLOOKUP(H35,杂项!R:X,6,FALSE),FIND("@",SUBSTITUTE(VLOOKUP(H35,杂项!R:X,6,FALSE),",","@",1))+1,FIND("@",SUBSTITUTE(VLOOKUP(H35,杂项!R:X,6,FALSE),",","@",2))-FIND("@",SUBSTITUTE(VLOOKUP(H35,杂项!R:X,6,FALSE),",","@",1))-1),IF($AJ$1=3,MID(VLOOKUP(H35,杂项!R:X,6,FALSE),FIND("@",SUBSTITUTE(VLOOKUP(H35,杂项!R:X,6,FALSE),",","@",2))+1,FIND("@",SUBSTITUTE(VLOOKUP(H35,杂项!R:X,6,FALSE),",","@",3))-FIND("@",SUBSTITUTE(VLOOKUP(H35,杂项!R:X,6,FALSE),",","@",2))-1),IF($AJ$1=4,MID(VLOOKUP(H35,杂项!R:X,6,FALSE),FIND("@",SUBSTITUTE(VLOOKUP(H35,杂项!R:X,6,FALSE),",","@",3))+1,FIND("@",SUBSTITUTE(VLOOKUP(H35,杂项!R:X,6,FALSE),",","@",4))-FIND("@",SUBSTITUTE(VLOOKUP(H35,杂项!R:X,6,FALSE),",","@",3))-1),IF($AJ$1=5,MID(VLOOKUP(H35,杂项!R:X,6,FALSE),FIND("@",SUBSTITUTE(VLOOKUP(H35,杂项!R:X,6,FALSE),",","@",4))+1,FIND("@",SUBSTITUTE(VLOOKUP(H35,杂项!R:X,6,FALSE),",","@",5))-FIND("@",SUBSTITUTE(VLOOKUP(H35,杂项!R:X,6,FALSE),",","@",4))-1),IF($AJ$1=6,MID(VLOOKUP(H35,杂项!R:X,6,FALSE),FIND("@",SUBSTITUTE(VLOOKUP(H35,杂项!R:X,6,FALSE),",","@",5))+1,LEN(VLOOKUP(H35,杂项!R:X,6,FALSE))-FIND("@",SUBSTITUTE(VLOOKUP(H35,杂项!R:X,6,FALSE),",","@",5))-1))))))</f>
        <v>6478</v>
      </c>
      <c r="Z35" s="193" t="str">
        <f>IF($AJ$1=2,MID(VLOOKUP(H35,杂项!R:X,7,FALSE),FIND("@",SUBSTITUTE(VLOOKUP(H35,杂项!R:X,7,FALSE),",","@",1))+1,FIND("@",SUBSTITUTE(VLOOKUP(H35,杂项!R:X,7,FALSE),",","@",2))-FIND("@",SUBSTITUTE(VLOOKUP(H35,杂项!R:X,7,FALSE),",","@",1))-1),IF($AJ$1=3,MID(VLOOKUP(H35,杂项!R:X,7,FALSE),FIND("@",SUBSTITUTE(VLOOKUP(H35,杂项!R:X,7,FALSE),",","@",2))+1,FIND("@",SUBSTITUTE(VLOOKUP(H35,杂项!R:X,7,FALSE),",","@",3))-FIND("@",SUBSTITUTE(VLOOKUP(H35,杂项!R:X,7,FALSE),",","@",2))-1),IF($AJ$1=4,MID(VLOOKUP(H35,杂项!R:X,7,FALSE),FIND("@",SUBSTITUTE(VLOOKUP(H35,杂项!R:X,7,FALSE),",","@",3))+1,FIND("@",SUBSTITUTE(VLOOKUP(H35,杂项!R:X,7,FALSE),",","@",4))-FIND("@",SUBSTITUTE(VLOOKUP(H35,杂项!R:X,7,FALSE),",","@",3))-1),IF($AJ$1=5,MID(VLOOKUP(H35,杂项!R:X,7,FALSE),FIND("@",SUBSTITUTE(VLOOKUP(H35,杂项!R:X,7,FALSE),",","@",4))+1,FIND("@",SUBSTITUTE(VLOOKUP(H35,杂项!R:X,7,FALSE),",","@",5))-FIND("@",SUBSTITUTE(VLOOKUP(H35,杂项!R:X,7,FALSE),",","@",4))-1),IF($AJ$1=6,MID(VLOOKUP(H35,杂项!R:X,7,FALSE),FIND("@",SUBSTITUTE(VLOOKUP(H35,杂项!R:X,7,FALSE),",","@",5))+1,LEN(VLOOKUP(H35,杂项!R:X,7,FALSE))-FIND("@",SUBSTITUTE(VLOOKUP(H35,杂项!R:X,7,FALSE),",","@",5))-1))))))</f>
        <v>6478</v>
      </c>
      <c r="AA35" s="196">
        <v>356</v>
      </c>
      <c r="AB35" s="196">
        <v>78</v>
      </c>
      <c r="AC35" s="196">
        <v>0</v>
      </c>
      <c r="AD35" s="196">
        <v>0</v>
      </c>
      <c r="AE35" s="196">
        <v>10</v>
      </c>
      <c r="AF35" s="196">
        <v>22</v>
      </c>
      <c r="AG35" s="203">
        <v>600</v>
      </c>
      <c r="AH35" s="203">
        <v>40</v>
      </c>
      <c r="AI35" s="203">
        <v>50</v>
      </c>
      <c r="AJ35" s="204"/>
      <c r="AK35" s="202">
        <f>(VLOOKUP($H35,杂项!$Z:$AD,2,FALSE))/100</f>
        <v>0.15</v>
      </c>
      <c r="AL35" s="202">
        <f>(VLOOKUP($H35,杂项!$Z:$AD,4,FALSE))/100</f>
        <v>0.2</v>
      </c>
      <c r="AM35" s="202">
        <f>(VLOOKUP($H35,杂项!$Z:$AD,3,FALSE))/100</f>
        <v>0.35</v>
      </c>
      <c r="AN35" s="202">
        <f>(VLOOKUP($H35,杂项!$Z:$AD,5,FALSE))/100</f>
        <v>0.25</v>
      </c>
      <c r="AO35" s="206">
        <v>11</v>
      </c>
      <c r="AP35" s="179" t="s">
        <v>163</v>
      </c>
    </row>
    <row r="36" spans="1:42" s="162" customFormat="1" x14ac:dyDescent="0.2">
      <c r="A36" s="172" t="s">
        <v>164</v>
      </c>
      <c r="B36" s="173">
        <f t="shared" si="6"/>
        <v>3743.6680959999999</v>
      </c>
      <c r="C36" s="173">
        <f t="shared" si="7"/>
        <v>548.93239040000003</v>
      </c>
      <c r="D36" s="173">
        <f t="shared" si="8"/>
        <v>253.89619199999999</v>
      </c>
      <c r="E36" s="173">
        <f t="shared" si="9"/>
        <v>315.49859839999999</v>
      </c>
      <c r="F36" s="173">
        <f t="shared" si="10"/>
        <v>347.25658879999997</v>
      </c>
      <c r="G36" s="174">
        <f t="shared" si="11"/>
        <v>162.61849599999999</v>
      </c>
      <c r="H36" s="175" t="s">
        <v>101</v>
      </c>
      <c r="I36" s="187">
        <v>28</v>
      </c>
      <c r="J36" s="188" t="s">
        <v>40</v>
      </c>
      <c r="K36" s="188" t="s">
        <v>41</v>
      </c>
      <c r="L36" s="188" t="s">
        <v>41</v>
      </c>
      <c r="M36" s="188" t="s">
        <v>81</v>
      </c>
      <c r="N36" s="188" t="s">
        <v>63</v>
      </c>
      <c r="O36" s="188" t="s">
        <v>64</v>
      </c>
      <c r="P36" s="188" t="s">
        <v>46</v>
      </c>
      <c r="Q36" s="188" t="s">
        <v>47</v>
      </c>
      <c r="R36" s="188" t="s">
        <v>72</v>
      </c>
      <c r="S36" s="188" t="s">
        <v>45</v>
      </c>
      <c r="T36" s="188" t="s">
        <v>88</v>
      </c>
      <c r="U36" s="192" t="str">
        <f>IF($AJ$1=2,MID(VLOOKUP(H36,杂项!R:X,2,FALSE),FIND("@",SUBSTITUTE(VLOOKUP(H36,杂项!R:X,2,FALSE),",","@",1))+1,FIND("@",SUBSTITUTE(VLOOKUP(H36,杂项!R:X,2,FALSE),",","@",2))-FIND("@",SUBSTITUTE(VLOOKUP(H36,杂项!R:X,2,FALSE),",","@",1))-1),IF($AJ$1=3,MID(VLOOKUP(H36,杂项!R:X,2,FALSE),FIND("@",SUBSTITUTE(VLOOKUP(H36,杂项!R:X,2,FALSE),",","@",2))+1,FIND("@",SUBSTITUTE(VLOOKUP(H36,杂项!R:X,2,FALSE),",","@",3))-FIND("@",SUBSTITUTE(VLOOKUP(H36,杂项!R:X,2,FALSE),",","@",2))-1),IF($AJ$1=4,MID(VLOOKUP(H36,杂项!R:X,2,FALSE),FIND("@",SUBSTITUTE(VLOOKUP(H36,杂项!R:X,2,FALSE),",","@",3))+1,FIND("@",SUBSTITUTE(VLOOKUP(H36,杂项!R:X,2,FALSE),",","@",4))-FIND("@",SUBSTITUTE(VLOOKUP(H36,杂项!R:X,2,FALSE),",","@",3))-1),IF($AJ$1=5,MID(VLOOKUP(H36,杂项!R:X,2,FALSE),FIND("@",SUBSTITUTE(VLOOKUP(H36,杂项!R:X,2,FALSE),",","@",4))+1,FIND("@",SUBSTITUTE(VLOOKUP(H36,杂项!R:X,2,FALSE),",","@",5))-FIND("@",SUBSTITUTE(VLOOKUP(H36,杂项!R:X,2,FALSE),",","@",4))-1),IF($AJ$1=6,MID(VLOOKUP(H36,杂项!R:X,2,FALSE),FIND("@",SUBSTITUTE(VLOOKUP(H36,杂项!R:X,2,FALSE),",","@",5))+1,LEN(VLOOKUP(H36,杂项!R:X,2,FALSE))-FIND("@",SUBSTITUTE(VLOOKUP(H36,杂项!R:X,2,FALSE),",","@",5))-1))))))</f>
        <v>7927</v>
      </c>
      <c r="V36" s="192" t="str">
        <f>IF($AJ$1=2,MID(VLOOKUP(H36,杂项!R:X,3,FALSE),FIND("@",SUBSTITUTE(VLOOKUP(H36,杂项!R:X,3,FALSE),",","@",1))+1,FIND("@",SUBSTITUTE(VLOOKUP(H36,杂项!R:X,3,FALSE),",","@",2))-FIND("@",SUBSTITUTE(VLOOKUP(H36,杂项!R:X,3,FALSE),",","@",1))-1),IF($AJ$1=3,MID(VLOOKUP(H36,杂项!R:X,3,FALSE),FIND("@",SUBSTITUTE(VLOOKUP(H36,杂项!R:X,3,FALSE),",","@",2))+1,FIND("@",SUBSTITUTE(VLOOKUP(H36,杂项!R:X,3,FALSE),",","@",3))-FIND("@",SUBSTITUTE(VLOOKUP(H36,杂项!R:X,3,FALSE),",","@",2))-1),IF($AJ$1=4,MID(VLOOKUP(H36,杂项!R:X,3,FALSE),FIND("@",SUBSTITUTE(VLOOKUP(H36,杂项!R:X,3,FALSE),",","@",3))+1,FIND("@",SUBSTITUTE(VLOOKUP(H36,杂项!R:X,3,FALSE),",","@",4))-FIND("@",SUBSTITUTE(VLOOKUP(H36,杂项!R:X,3,FALSE),",","@",3))-1),IF($AJ$1=5,MID(VLOOKUP(H36,杂项!R:X,3,FALSE),FIND("@",SUBSTITUTE(VLOOKUP(H36,杂项!R:X,3,FALSE),",","@",4))+1,FIND("@",SUBSTITUTE(VLOOKUP(H36,杂项!R:X,3,FALSE),",","@",5))-FIND("@",SUBSTITUTE(VLOOKUP(H36,杂项!R:X,3,FALSE),",","@",4))-1),IF($AJ$1=6,MID(VLOOKUP(H36,杂项!R:X,3,FALSE),FIND("@",SUBSTITUTE(VLOOKUP(H36,杂项!R:X,3,FALSE),",","@",5))+1,LEN(VLOOKUP(H36,杂项!R:X,3,FALSE))-FIND("@",SUBSTITUTE(VLOOKUP(H36,杂项!R:X,3,FALSE),",","@",5))-1))))))</f>
        <v>8192</v>
      </c>
      <c r="W36" s="192" t="str">
        <f>IF($AJ$1=2,MID(VLOOKUP(H36,杂项!R:X,4,FALSE),FIND("@",SUBSTITUTE(VLOOKUP(H36,杂项!R:X,4,FALSE),",","@",1))+1,FIND("@",SUBSTITUTE(VLOOKUP(H36,杂项!R:X,4,FALSE),",","@",2))-FIND("@",SUBSTITUTE(VLOOKUP(H36,杂项!R:X,4,FALSE),",","@",1))-1),IF($AJ$1=3,MID(VLOOKUP(H36,杂项!R:X,4,FALSE),FIND("@",SUBSTITUTE(VLOOKUP(H36,杂项!R:X,4,FALSE),",","@",2))+1,FIND("@",SUBSTITUTE(VLOOKUP(H36,杂项!R:X,4,FALSE),",","@",3))-FIND("@",SUBSTITUTE(VLOOKUP(H36,杂项!R:X,4,FALSE),",","@",2))-1),IF($AJ$1=4,MID(VLOOKUP(H36,杂项!R:X,4,FALSE),FIND("@",SUBSTITUTE(VLOOKUP(H36,杂项!R:X,4,FALSE),",","@",3))+1,FIND("@",SUBSTITUTE(VLOOKUP(H36,杂项!R:X,4,FALSE),",","@",4))-FIND("@",SUBSTITUTE(VLOOKUP(H36,杂项!R:X,4,FALSE),",","@",3))-1),IF($AJ$1=5,MID(VLOOKUP(H36,杂项!R:X,4,FALSE),FIND("@",SUBSTITUTE(VLOOKUP(H36,杂项!R:X,4,FALSE),",","@",4))+1,FIND("@",SUBSTITUTE(VLOOKUP(H36,杂项!R:X,4,FALSE),",","@",5))-FIND("@",SUBSTITUTE(VLOOKUP(H36,杂项!R:X,4,FALSE),",","@",4))-1),IF($AJ$1=6,MID(VLOOKUP(H36,杂项!R:X,4,FALSE),FIND("@",SUBSTITUTE(VLOOKUP(H36,杂项!R:X,4,FALSE),",","@",5))+1,LEN(VLOOKUP(H36,杂项!R:X,4,FALSE))-FIND("@",SUBSTITUTE(VLOOKUP(H36,杂项!R:X,4,FALSE),",","@",5))-1))))))</f>
        <v>5027</v>
      </c>
      <c r="X36" s="192" t="str">
        <f>IF($AJ$1=2,MID(VLOOKUP(H36,杂项!R:X,5,FALSE),FIND("@",SUBSTITUTE(VLOOKUP(H36,杂项!R:X,5,FALSE),",","@",1))+1,FIND("@",SUBSTITUTE(VLOOKUP(H36,杂项!R:X,5,FALSE),",","@",2))-FIND("@",SUBSTITUTE(VLOOKUP(H36,杂项!R:X,5,FALSE),",","@",1))-1),IF($AJ$1=3,MID(VLOOKUP(H36,杂项!R:X,5,FALSE),FIND("@",SUBSTITUTE(VLOOKUP(H36,杂项!R:X,5,FALSE),",","@",2))+1,FIND("@",SUBSTITUTE(VLOOKUP(H36,杂项!R:X,5,FALSE),",","@",3))-FIND("@",SUBSTITUTE(VLOOKUP(H36,杂项!R:X,5,FALSE),",","@",2))-1),IF($AJ$1=4,MID(VLOOKUP(H36,杂项!R:X,5,FALSE),FIND("@",SUBSTITUTE(VLOOKUP(H36,杂项!R:X,5,FALSE),",","@",3))+1,FIND("@",SUBSTITUTE(VLOOKUP(H36,杂项!R:X,5,FALSE),",","@",4))-FIND("@",SUBSTITUTE(VLOOKUP(H36,杂项!R:X,5,FALSE),",","@",3))-1),IF($AJ$1=5,MID(VLOOKUP(H36,杂项!R:X,5,FALSE),FIND("@",SUBSTITUTE(VLOOKUP(H36,杂项!R:X,5,FALSE),",","@",4))+1,FIND("@",SUBSTITUTE(VLOOKUP(H36,杂项!R:X,5,FALSE),",","@",5))-FIND("@",SUBSTITUTE(VLOOKUP(H36,杂项!R:X,5,FALSE),",","@",4))-1),IF($AJ$1=6,MID(VLOOKUP(H36,杂项!R:X,5,FALSE),FIND("@",SUBSTITUTE(VLOOKUP(H36,杂项!R:X,5,FALSE),",","@",5))+1,LEN(VLOOKUP(H36,杂项!R:X,5,FALSE))-FIND("@",SUBSTITUTE(VLOOKUP(H36,杂项!R:X,5,FALSE),",","@",5))-1))))))</f>
        <v>7004</v>
      </c>
      <c r="Y36" s="192" t="str">
        <f>IF($AJ$1=2,MID(VLOOKUP(H36,杂项!R:X,6,FALSE),FIND("@",SUBSTITUTE(VLOOKUP(H36,杂项!R:X,6,FALSE),",","@",1))+1,FIND("@",SUBSTITUTE(VLOOKUP(H36,杂项!R:X,6,FALSE),",","@",2))-FIND("@",SUBSTITUTE(VLOOKUP(H36,杂项!R:X,6,FALSE),",","@",1))-1),IF($AJ$1=3,MID(VLOOKUP(H36,杂项!R:X,6,FALSE),FIND("@",SUBSTITUTE(VLOOKUP(H36,杂项!R:X,6,FALSE),",","@",2))+1,FIND("@",SUBSTITUTE(VLOOKUP(H36,杂项!R:X,6,FALSE),",","@",3))-FIND("@",SUBSTITUTE(VLOOKUP(H36,杂项!R:X,6,FALSE),",","@",2))-1),IF($AJ$1=4,MID(VLOOKUP(H36,杂项!R:X,6,FALSE),FIND("@",SUBSTITUTE(VLOOKUP(H36,杂项!R:X,6,FALSE),",","@",3))+1,FIND("@",SUBSTITUTE(VLOOKUP(H36,杂项!R:X,6,FALSE),",","@",4))-FIND("@",SUBSTITUTE(VLOOKUP(H36,杂项!R:X,6,FALSE),",","@",3))-1),IF($AJ$1=5,MID(VLOOKUP(H36,杂项!R:X,6,FALSE),FIND("@",SUBSTITUTE(VLOOKUP(H36,杂项!R:X,6,FALSE),",","@",4))+1,FIND("@",SUBSTITUTE(VLOOKUP(H36,杂项!R:X,6,FALSE),",","@",5))-FIND("@",SUBSTITUTE(VLOOKUP(H36,杂项!R:X,6,FALSE),",","@",4))-1),IF($AJ$1=6,MID(VLOOKUP(H36,杂项!R:X,6,FALSE),FIND("@",SUBSTITUTE(VLOOKUP(H36,杂项!R:X,6,FALSE),",","@",5))+1,LEN(VLOOKUP(H36,杂项!R:X,6,FALSE))-FIND("@",SUBSTITUTE(VLOOKUP(H36,杂项!R:X,6,FALSE),",","@",5))-1))))))</f>
        <v>7531</v>
      </c>
      <c r="Z36" s="192" t="str">
        <f>IF($AJ$1=2,MID(VLOOKUP(H36,杂项!R:X,7,FALSE),FIND("@",SUBSTITUTE(VLOOKUP(H36,杂项!R:X,7,FALSE),",","@",1))+1,FIND("@",SUBSTITUTE(VLOOKUP(H36,杂项!R:X,7,FALSE),",","@",2))-FIND("@",SUBSTITUTE(VLOOKUP(H36,杂项!R:X,7,FALSE),",","@",1))-1),IF($AJ$1=3,MID(VLOOKUP(H36,杂项!R:X,7,FALSE),FIND("@",SUBSTITUTE(VLOOKUP(H36,杂项!R:X,7,FALSE),",","@",2))+1,FIND("@",SUBSTITUTE(VLOOKUP(H36,杂项!R:X,7,FALSE),",","@",3))-FIND("@",SUBSTITUTE(VLOOKUP(H36,杂项!R:X,7,FALSE),",","@",2))-1),IF($AJ$1=4,MID(VLOOKUP(H36,杂项!R:X,7,FALSE),FIND("@",SUBSTITUTE(VLOOKUP(H36,杂项!R:X,7,FALSE),",","@",3))+1,FIND("@",SUBSTITUTE(VLOOKUP(H36,杂项!R:X,7,FALSE),",","@",4))-FIND("@",SUBSTITUTE(VLOOKUP(H36,杂项!R:X,7,FALSE),",","@",3))-1),IF($AJ$1=5,MID(VLOOKUP(H36,杂项!R:X,7,FALSE),FIND("@",SUBSTITUTE(VLOOKUP(H36,杂项!R:X,7,FALSE),",","@",4))+1,FIND("@",SUBSTITUTE(VLOOKUP(H36,杂项!R:X,7,FALSE),",","@",5))-FIND("@",SUBSTITUTE(VLOOKUP(H36,杂项!R:X,7,FALSE),",","@",4))-1),IF($AJ$1=6,MID(VLOOKUP(H36,杂项!R:X,7,FALSE),FIND("@",SUBSTITUTE(VLOOKUP(H36,杂项!R:X,7,FALSE),",","@",5))+1,LEN(VLOOKUP(H36,杂项!R:X,7,FALSE))-FIND("@",SUBSTITUTE(VLOOKUP(H36,杂项!R:X,7,FALSE),",","@",5))-1))))))</f>
        <v>7796</v>
      </c>
      <c r="AA36" s="194">
        <v>196</v>
      </c>
      <c r="AB36" s="194">
        <v>59</v>
      </c>
      <c r="AC36" s="195"/>
      <c r="AD36" s="194">
        <v>20</v>
      </c>
      <c r="AE36" s="194">
        <v>20</v>
      </c>
      <c r="AF36" s="194">
        <v>10</v>
      </c>
      <c r="AG36" s="192">
        <v>700</v>
      </c>
      <c r="AH36" s="192">
        <v>60</v>
      </c>
      <c r="AI36" s="192">
        <v>60</v>
      </c>
      <c r="AJ36" s="195"/>
      <c r="AK36" s="202">
        <f>(VLOOKUP($H36,杂项!$Z:$AD,2,FALSE))/100</f>
        <v>0.15</v>
      </c>
      <c r="AL36" s="202">
        <f>(VLOOKUP($H36,杂项!$Z:$AD,4,FALSE))/100</f>
        <v>0.35</v>
      </c>
      <c r="AM36" s="202">
        <f>(VLOOKUP($H36,杂项!$Z:$AD,3,FALSE))/100</f>
        <v>0.35</v>
      </c>
      <c r="AN36" s="202">
        <f>(VLOOKUP($H36,杂项!$Z:$AD,5,FALSE))/100</f>
        <v>0.15</v>
      </c>
      <c r="AO36" s="206">
        <v>7</v>
      </c>
      <c r="AP36" s="179" t="s">
        <v>165</v>
      </c>
    </row>
    <row r="37" spans="1:42" s="162" customFormat="1" x14ac:dyDescent="0.2">
      <c r="A37" s="180" t="s">
        <v>166</v>
      </c>
      <c r="B37" s="173">
        <f t="shared" si="6"/>
        <v>4611.3824000000004</v>
      </c>
      <c r="C37" s="173">
        <f t="shared" si="7"/>
        <v>547.37747200000013</v>
      </c>
      <c r="D37" s="173">
        <f t="shared" si="8"/>
        <v>244.97510399999999</v>
      </c>
      <c r="E37" s="173">
        <f t="shared" si="9"/>
        <v>359.32108799999997</v>
      </c>
      <c r="F37" s="173">
        <f t="shared" si="10"/>
        <v>301.57749760000002</v>
      </c>
      <c r="G37" s="174">
        <f t="shared" si="11"/>
        <v>134.99500800000001</v>
      </c>
      <c r="H37" s="175" t="s">
        <v>167</v>
      </c>
      <c r="I37" s="187">
        <v>28</v>
      </c>
      <c r="J37" s="188" t="s">
        <v>61</v>
      </c>
      <c r="K37" s="188" t="s">
        <v>62</v>
      </c>
      <c r="L37" s="188" t="s">
        <v>41</v>
      </c>
      <c r="M37" s="188" t="s">
        <v>81</v>
      </c>
      <c r="N37" s="188" t="s">
        <v>63</v>
      </c>
      <c r="O37" s="188" t="s">
        <v>64</v>
      </c>
      <c r="P37" s="188" t="s">
        <v>72</v>
      </c>
      <c r="Q37" s="188" t="s">
        <v>45</v>
      </c>
      <c r="R37" s="188" t="s">
        <v>53</v>
      </c>
      <c r="S37" s="188" t="s">
        <v>47</v>
      </c>
      <c r="T37" s="188" t="s">
        <v>88</v>
      </c>
      <c r="U37" s="193" t="str">
        <f>IF($AJ$1=2,MID(VLOOKUP(H37,杂项!R:X,2,FALSE),FIND("@",SUBSTITUTE(VLOOKUP(H37,杂项!R:X,2,FALSE),",","@",1))+1,FIND("@",SUBSTITUTE(VLOOKUP(H37,杂项!R:X,2,FALSE),",","@",2))-FIND("@",SUBSTITUTE(VLOOKUP(H37,杂项!R:X,2,FALSE),",","@",1))-1),IF($AJ$1=3,MID(VLOOKUP(H37,杂项!R:X,2,FALSE),FIND("@",SUBSTITUTE(VLOOKUP(H37,杂项!R:X,2,FALSE),",","@",2))+1,FIND("@",SUBSTITUTE(VLOOKUP(H37,杂项!R:X,2,FALSE),",","@",3))-FIND("@",SUBSTITUTE(VLOOKUP(H37,杂项!R:X,2,FALSE),",","@",2))-1),IF($AJ$1=4,MID(VLOOKUP(H37,杂项!R:X,2,FALSE),FIND("@",SUBSTITUTE(VLOOKUP(H37,杂项!R:X,2,FALSE),",","@",3))+1,FIND("@",SUBSTITUTE(VLOOKUP(H37,杂项!R:X,2,FALSE),",","@",4))-FIND("@",SUBSTITUTE(VLOOKUP(H37,杂项!R:X,2,FALSE),",","@",3))-1),IF($AJ$1=5,MID(VLOOKUP(H37,杂项!R:X,2,FALSE),FIND("@",SUBSTITUTE(VLOOKUP(H37,杂项!R:X,2,FALSE),",","@",4))+1,FIND("@",SUBSTITUTE(VLOOKUP(H37,杂项!R:X,2,FALSE),",","@",5))-FIND("@",SUBSTITUTE(VLOOKUP(H37,杂项!R:X,2,FALSE),",","@",4))-1),IF($AJ$1=6,MID(VLOOKUP(H37,杂项!R:X,2,FALSE),FIND("@",SUBSTITUTE(VLOOKUP(H37,杂项!R:X,2,FALSE),",","@",5))+1,LEN(VLOOKUP(H37,杂项!R:X,2,FALSE))-FIND("@",SUBSTITUTE(VLOOKUP(H37,杂项!R:X,2,FALSE),",","@",5))-1))))))</f>
        <v>8323</v>
      </c>
      <c r="V37" s="193" t="str">
        <f>IF($AJ$1=2,MID(VLOOKUP(H37,杂项!R:X,3,FALSE),FIND("@",SUBSTITUTE(VLOOKUP(H37,杂项!R:X,3,FALSE),",","@",1))+1,FIND("@",SUBSTITUTE(VLOOKUP(H37,杂项!R:X,3,FALSE),",","@",2))-FIND("@",SUBSTITUTE(VLOOKUP(H37,杂项!R:X,3,FALSE),",","@",1))-1),IF($AJ$1=3,MID(VLOOKUP(H37,杂项!R:X,3,FALSE),FIND("@",SUBSTITUTE(VLOOKUP(H37,杂项!R:X,3,FALSE),",","@",2))+1,FIND("@",SUBSTITUTE(VLOOKUP(H37,杂项!R:X,3,FALSE),",","@",3))-FIND("@",SUBSTITUTE(VLOOKUP(H37,杂项!R:X,3,FALSE),",","@",2))-1),IF($AJ$1=4,MID(VLOOKUP(H37,杂项!R:X,3,FALSE),FIND("@",SUBSTITUTE(VLOOKUP(H37,杂项!R:X,3,FALSE),",","@",3))+1,FIND("@",SUBSTITUTE(VLOOKUP(H37,杂项!R:X,3,FALSE),",","@",4))-FIND("@",SUBSTITUTE(VLOOKUP(H37,杂项!R:X,3,FALSE),",","@",3))-1),IF($AJ$1=5,MID(VLOOKUP(H37,杂项!R:X,3,FALSE),FIND("@",SUBSTITUTE(VLOOKUP(H37,杂项!R:X,3,FALSE),",","@",4))+1,FIND("@",SUBSTITUTE(VLOOKUP(H37,杂项!R:X,3,FALSE),",","@",5))-FIND("@",SUBSTITUTE(VLOOKUP(H37,杂项!R:X,3,FALSE),",","@",4))-1),IF($AJ$1=6,MID(VLOOKUP(H37,杂项!R:X,3,FALSE),FIND("@",SUBSTITUTE(VLOOKUP(H37,杂项!R:X,3,FALSE),",","@",5))+1,LEN(VLOOKUP(H37,杂项!R:X,3,FALSE))-FIND("@",SUBSTITUTE(VLOOKUP(H37,杂项!R:X,3,FALSE),",","@",5))-1))))))</f>
        <v>8060</v>
      </c>
      <c r="W37" s="193" t="str">
        <f>IF($AJ$1=2,MID(VLOOKUP(H37,杂项!R:X,4,FALSE),FIND("@",SUBSTITUTE(VLOOKUP(H37,杂项!R:X,4,FALSE),",","@",1))+1,FIND("@",SUBSTITUTE(VLOOKUP(H37,杂项!R:X,4,FALSE),",","@",2))-FIND("@",SUBSTITUTE(VLOOKUP(H37,杂项!R:X,4,FALSE),",","@",1))-1),IF($AJ$1=3,MID(VLOOKUP(H37,杂项!R:X,4,FALSE),FIND("@",SUBSTITUTE(VLOOKUP(H37,杂项!R:X,4,FALSE),",","@",2))+1,FIND("@",SUBSTITUTE(VLOOKUP(H37,杂项!R:X,4,FALSE),",","@",3))-FIND("@",SUBSTITUTE(VLOOKUP(H37,杂项!R:X,4,FALSE),",","@",2))-1),IF($AJ$1=4,MID(VLOOKUP(H37,杂项!R:X,4,FALSE),FIND("@",SUBSTITUTE(VLOOKUP(H37,杂项!R:X,4,FALSE),",","@",3))+1,FIND("@",SUBSTITUTE(VLOOKUP(H37,杂项!R:X,4,FALSE),",","@",4))-FIND("@",SUBSTITUTE(VLOOKUP(H37,杂项!R:X,4,FALSE),",","@",3))-1),IF($AJ$1=5,MID(VLOOKUP(H37,杂项!R:X,4,FALSE),FIND("@",SUBSTITUTE(VLOOKUP(H37,杂项!R:X,4,FALSE),",","@",4))+1,FIND("@",SUBSTITUTE(VLOOKUP(H37,杂项!R:X,4,FALSE),",","@",5))-FIND("@",SUBSTITUTE(VLOOKUP(H37,杂项!R:X,4,FALSE),",","@",4))-1),IF($AJ$1=6,MID(VLOOKUP(H37,杂项!R:X,4,FALSE),FIND("@",SUBSTITUTE(VLOOKUP(H37,杂项!R:X,4,FALSE),",","@",5))+1,LEN(VLOOKUP(H37,杂项!R:X,4,FALSE))-FIND("@",SUBSTITUTE(VLOOKUP(H37,杂项!R:X,4,FALSE),",","@",5))-1))))))</f>
        <v>4499</v>
      </c>
      <c r="X37" s="193" t="str">
        <f>IF($AJ$1=2,MID(VLOOKUP(H37,杂项!R:X,5,FALSE),FIND("@",SUBSTITUTE(VLOOKUP(H37,杂项!R:X,5,FALSE),",","@",1))+1,FIND("@",SUBSTITUTE(VLOOKUP(H37,杂项!R:X,5,FALSE),",","@",2))-FIND("@",SUBSTITUTE(VLOOKUP(H37,杂项!R:X,5,FALSE),",","@",1))-1),IF($AJ$1=3,MID(VLOOKUP(H37,杂项!R:X,5,FALSE),FIND("@",SUBSTITUTE(VLOOKUP(H37,杂项!R:X,5,FALSE),",","@",2))+1,FIND("@",SUBSTITUTE(VLOOKUP(H37,杂项!R:X,5,FALSE),",","@",3))-FIND("@",SUBSTITUTE(VLOOKUP(H37,杂项!R:X,5,FALSE),",","@",2))-1),IF($AJ$1=4,MID(VLOOKUP(H37,杂项!R:X,5,FALSE),FIND("@",SUBSTITUTE(VLOOKUP(H37,杂项!R:X,5,FALSE),",","@",3))+1,FIND("@",SUBSTITUTE(VLOOKUP(H37,杂项!R:X,5,FALSE),",","@",4))-FIND("@",SUBSTITUTE(VLOOKUP(H37,杂项!R:X,5,FALSE),",","@",3))-1),IF($AJ$1=5,MID(VLOOKUP(H37,杂项!R:X,5,FALSE),FIND("@",SUBSTITUTE(VLOOKUP(H37,杂项!R:X,5,FALSE),",","@",4))+1,FIND("@",SUBSTITUTE(VLOOKUP(H37,杂项!R:X,5,FALSE),",","@",5))-FIND("@",SUBSTITUTE(VLOOKUP(H37,杂项!R:X,5,FALSE),",","@",4))-1),IF($AJ$1=6,MID(VLOOKUP(H37,杂项!R:X,5,FALSE),FIND("@",SUBSTITUTE(VLOOKUP(H37,杂项!R:X,5,FALSE),",","@",5))+1,LEN(VLOOKUP(H37,杂项!R:X,5,FALSE))-FIND("@",SUBSTITUTE(VLOOKUP(H37,杂项!R:X,5,FALSE),",","@",5))-1))))))</f>
        <v>8060</v>
      </c>
      <c r="Y37" s="193" t="str">
        <f>IF($AJ$1=2,MID(VLOOKUP(H37,杂项!R:X,6,FALSE),FIND("@",SUBSTITUTE(VLOOKUP(H37,杂项!R:X,6,FALSE),",","@",1))+1,FIND("@",SUBSTITUTE(VLOOKUP(H37,杂项!R:X,6,FALSE),",","@",2))-FIND("@",SUBSTITUTE(VLOOKUP(H37,杂项!R:X,6,FALSE),",","@",1))-1),IF($AJ$1=3,MID(VLOOKUP(H37,杂项!R:X,6,FALSE),FIND("@",SUBSTITUTE(VLOOKUP(H37,杂项!R:X,6,FALSE),",","@",2))+1,FIND("@",SUBSTITUTE(VLOOKUP(H37,杂项!R:X,6,FALSE),",","@",3))-FIND("@",SUBSTITUTE(VLOOKUP(H37,杂项!R:X,6,FALSE),",","@",2))-1),IF($AJ$1=4,MID(VLOOKUP(H37,杂项!R:X,6,FALSE),FIND("@",SUBSTITUTE(VLOOKUP(H37,杂项!R:X,6,FALSE),",","@",3))+1,FIND("@",SUBSTITUTE(VLOOKUP(H37,杂项!R:X,6,FALSE),",","@",4))-FIND("@",SUBSTITUTE(VLOOKUP(H37,杂项!R:X,6,FALSE),",","@",3))-1),IF($AJ$1=5,MID(VLOOKUP(H37,杂项!R:X,6,FALSE),FIND("@",SUBSTITUTE(VLOOKUP(H37,杂项!R:X,6,FALSE),",","@",4))+1,FIND("@",SUBSTITUTE(VLOOKUP(H37,杂项!R:X,6,FALSE),",","@",5))-FIND("@",SUBSTITUTE(VLOOKUP(H37,杂项!R:X,6,FALSE),",","@",4))-1),IF($AJ$1=6,MID(VLOOKUP(H37,杂项!R:X,6,FALSE),FIND("@",SUBSTITUTE(VLOOKUP(H37,杂项!R:X,6,FALSE),",","@",5))+1,LEN(VLOOKUP(H37,杂项!R:X,6,FALSE))-FIND("@",SUBSTITUTE(VLOOKUP(H37,杂项!R:X,6,FALSE),",","@",5))-1))))))</f>
        <v>7531</v>
      </c>
      <c r="Z37" s="193" t="str">
        <f>IF($AJ$1=2,MID(VLOOKUP(H37,杂项!R:X,7,FALSE),FIND("@",SUBSTITUTE(VLOOKUP(H37,杂项!R:X,7,FALSE),",","@",1))+1,FIND("@",SUBSTITUTE(VLOOKUP(H37,杂项!R:X,7,FALSE),",","@",2))-FIND("@",SUBSTITUTE(VLOOKUP(H37,杂项!R:X,7,FALSE),",","@",1))-1),IF($AJ$1=3,MID(VLOOKUP(H37,杂项!R:X,7,FALSE),FIND("@",SUBSTITUTE(VLOOKUP(H37,杂项!R:X,7,FALSE),",","@",2))+1,FIND("@",SUBSTITUTE(VLOOKUP(H37,杂项!R:X,7,FALSE),",","@",3))-FIND("@",SUBSTITUTE(VLOOKUP(H37,杂项!R:X,7,FALSE),",","@",2))-1),IF($AJ$1=4,MID(VLOOKUP(H37,杂项!R:X,7,FALSE),FIND("@",SUBSTITUTE(VLOOKUP(H37,杂项!R:X,7,FALSE),",","@",3))+1,FIND("@",SUBSTITUTE(VLOOKUP(H37,杂项!R:X,7,FALSE),",","@",4))-FIND("@",SUBSTITUTE(VLOOKUP(H37,杂项!R:X,7,FALSE),",","@",3))-1),IF($AJ$1=5,MID(VLOOKUP(H37,杂项!R:X,7,FALSE),FIND("@",SUBSTITUTE(VLOOKUP(H37,杂项!R:X,7,FALSE),",","@",4))+1,FIND("@",SUBSTITUTE(VLOOKUP(H37,杂项!R:X,7,FALSE),",","@",5))-FIND("@",SUBSTITUTE(VLOOKUP(H37,杂项!R:X,7,FALSE),",","@",4))-1),IF($AJ$1=6,MID(VLOOKUP(H37,杂项!R:X,7,FALSE),FIND("@",SUBSTITUTE(VLOOKUP(H37,杂项!R:X,7,FALSE),",","@",5))+1,LEN(VLOOKUP(H37,杂项!R:X,7,FALSE))-FIND("@",SUBSTITUTE(VLOOKUP(H37,杂项!R:X,7,FALSE),",","@",5))-1))))))</f>
        <v>5158</v>
      </c>
      <c r="AA37" s="196">
        <v>302</v>
      </c>
      <c r="AB37" s="196">
        <v>61</v>
      </c>
      <c r="AC37" s="196"/>
      <c r="AD37" s="196">
        <v>34</v>
      </c>
      <c r="AE37" s="196">
        <v>10</v>
      </c>
      <c r="AF37" s="196">
        <v>5</v>
      </c>
      <c r="AG37" s="203">
        <v>850</v>
      </c>
      <c r="AH37" s="203">
        <v>50</v>
      </c>
      <c r="AI37" s="203">
        <v>60</v>
      </c>
      <c r="AJ37" s="204"/>
      <c r="AK37" s="202">
        <f>(VLOOKUP($H37,杂项!$Z:$AD,2,FALSE))/100</f>
        <v>0.2</v>
      </c>
      <c r="AL37" s="202">
        <f>(VLOOKUP($H37,杂项!$Z:$AD,4,FALSE))/100</f>
        <v>0.25</v>
      </c>
      <c r="AM37" s="202">
        <f>(VLOOKUP($H37,杂项!$Z:$AD,3,FALSE))/100</f>
        <v>0.35</v>
      </c>
      <c r="AN37" s="202">
        <f>(VLOOKUP($H37,杂项!$Z:$AD,5,FALSE))/100</f>
        <v>0.2</v>
      </c>
      <c r="AO37" s="204">
        <v>2</v>
      </c>
      <c r="AP37" s="179" t="s">
        <v>168</v>
      </c>
    </row>
    <row r="38" spans="1:42" s="162" customFormat="1" x14ac:dyDescent="0.2">
      <c r="A38" s="176" t="s">
        <v>169</v>
      </c>
      <c r="B38" s="173">
        <f t="shared" si="6"/>
        <v>4154.7594879999997</v>
      </c>
      <c r="C38" s="173">
        <f t="shared" si="7"/>
        <v>545.67303679999998</v>
      </c>
      <c r="D38" s="173">
        <f t="shared" si="8"/>
        <v>227.8095232</v>
      </c>
      <c r="E38" s="173">
        <f t="shared" si="9"/>
        <v>289.51557120000001</v>
      </c>
      <c r="F38" s="173">
        <f t="shared" si="10"/>
        <v>306.4626816</v>
      </c>
      <c r="G38" s="174">
        <f t="shared" si="11"/>
        <v>168.20320000000001</v>
      </c>
      <c r="H38" s="174" t="s">
        <v>142</v>
      </c>
      <c r="I38" s="187">
        <v>28</v>
      </c>
      <c r="J38" s="189" t="s">
        <v>52</v>
      </c>
      <c r="K38" s="189" t="s">
        <v>41</v>
      </c>
      <c r="L38" s="189" t="s">
        <v>41</v>
      </c>
      <c r="M38" s="189" t="s">
        <v>81</v>
      </c>
      <c r="N38" s="189" t="s">
        <v>44</v>
      </c>
      <c r="O38" s="189" t="s">
        <v>45</v>
      </c>
      <c r="P38" s="189" t="s">
        <v>46</v>
      </c>
      <c r="Q38" s="189" t="s">
        <v>47</v>
      </c>
      <c r="R38" s="189" t="s">
        <v>72</v>
      </c>
      <c r="S38" s="189" t="s">
        <v>45</v>
      </c>
      <c r="T38" s="189" t="s">
        <v>73</v>
      </c>
      <c r="U38" s="193" t="str">
        <f>IF($AJ$1=2,MID(VLOOKUP(H38,杂项!R:X,2,FALSE),FIND("@",SUBSTITUTE(VLOOKUP(H38,杂项!R:X,2,FALSE),",","@",1))+1,FIND("@",SUBSTITUTE(VLOOKUP(H38,杂项!R:X,2,FALSE),",","@",2))-FIND("@",SUBSTITUTE(VLOOKUP(H38,杂项!R:X,2,FALSE),",","@",1))-1),IF($AJ$1=3,MID(VLOOKUP(H38,杂项!R:X,2,FALSE),FIND("@",SUBSTITUTE(VLOOKUP(H38,杂项!R:X,2,FALSE),",","@",2))+1,FIND("@",SUBSTITUTE(VLOOKUP(H38,杂项!R:X,2,FALSE),",","@",3))-FIND("@",SUBSTITUTE(VLOOKUP(H38,杂项!R:X,2,FALSE),",","@",2))-1),IF($AJ$1=4,MID(VLOOKUP(H38,杂项!R:X,2,FALSE),FIND("@",SUBSTITUTE(VLOOKUP(H38,杂项!R:X,2,FALSE),",","@",3))+1,FIND("@",SUBSTITUTE(VLOOKUP(H38,杂项!R:X,2,FALSE),",","@",4))-FIND("@",SUBSTITUTE(VLOOKUP(H38,杂项!R:X,2,FALSE),",","@",3))-1),IF($AJ$1=5,MID(VLOOKUP(H38,杂项!R:X,2,FALSE),FIND("@",SUBSTITUTE(VLOOKUP(H38,杂项!R:X,2,FALSE),",","@",4))+1,FIND("@",SUBSTITUTE(VLOOKUP(H38,杂项!R:X,2,FALSE),",","@",5))-FIND("@",SUBSTITUTE(VLOOKUP(H38,杂项!R:X,2,FALSE),",","@",4))-1),IF($AJ$1=6,MID(VLOOKUP(H38,杂项!R:X,2,FALSE),FIND("@",SUBSTITUTE(VLOOKUP(H38,杂项!R:X,2,FALSE),",","@",5))+1,LEN(VLOOKUP(H38,杂项!R:X,2,FALSE))-FIND("@",SUBSTITUTE(VLOOKUP(H38,杂项!R:X,2,FALSE),",","@",5))-1))))))</f>
        <v>7514</v>
      </c>
      <c r="V38" s="193" t="str">
        <f>IF($AJ$1=2,MID(VLOOKUP(H38,杂项!R:X,3,FALSE),FIND("@",SUBSTITUTE(VLOOKUP(H38,杂项!R:X,3,FALSE),",","@",1))+1,FIND("@",SUBSTITUTE(VLOOKUP(H38,杂项!R:X,3,FALSE),",","@",2))-FIND("@",SUBSTITUTE(VLOOKUP(H38,杂项!R:X,3,FALSE),",","@",1))-1),IF($AJ$1=3,MID(VLOOKUP(H38,杂项!R:X,3,FALSE),FIND("@",SUBSTITUTE(VLOOKUP(H38,杂项!R:X,3,FALSE),",","@",2))+1,FIND("@",SUBSTITUTE(VLOOKUP(H38,杂项!R:X,3,FALSE),",","@",3))-FIND("@",SUBSTITUTE(VLOOKUP(H38,杂项!R:X,3,FALSE),",","@",2))-1),IF($AJ$1=4,MID(VLOOKUP(H38,杂项!R:X,3,FALSE),FIND("@",SUBSTITUTE(VLOOKUP(H38,杂项!R:X,3,FALSE),",","@",3))+1,FIND("@",SUBSTITUTE(VLOOKUP(H38,杂项!R:X,3,FALSE),",","@",4))-FIND("@",SUBSTITUTE(VLOOKUP(H38,杂项!R:X,3,FALSE),",","@",3))-1),IF($AJ$1=5,MID(VLOOKUP(H38,杂项!R:X,3,FALSE),FIND("@",SUBSTITUTE(VLOOKUP(H38,杂项!R:X,3,FALSE),",","@",4))+1,FIND("@",SUBSTITUTE(VLOOKUP(H38,杂项!R:X,3,FALSE),",","@",5))-FIND("@",SUBSTITUTE(VLOOKUP(H38,杂项!R:X,3,FALSE),",","@",4))-1),IF($AJ$1=6,MID(VLOOKUP(H38,杂项!R:X,3,FALSE),FIND("@",SUBSTITUTE(VLOOKUP(H38,杂项!R:X,3,FALSE),",","@",5))+1,LEN(VLOOKUP(H38,杂项!R:X,3,FALSE))-FIND("@",SUBSTITUTE(VLOOKUP(H38,杂项!R:X,3,FALSE),",","@",5))-1))))))</f>
        <v>7514</v>
      </c>
      <c r="W38" s="193" t="str">
        <f>IF($AJ$1=2,MID(VLOOKUP(H38,杂项!R:X,4,FALSE),FIND("@",SUBSTITUTE(VLOOKUP(H38,杂项!R:X,4,FALSE),",","@",1))+1,FIND("@",SUBSTITUTE(VLOOKUP(H38,杂项!R:X,4,FALSE),",","@",2))-FIND("@",SUBSTITUTE(VLOOKUP(H38,杂项!R:X,4,FALSE),",","@",1))-1),IF($AJ$1=3,MID(VLOOKUP(H38,杂项!R:X,4,FALSE),FIND("@",SUBSTITUTE(VLOOKUP(H38,杂项!R:X,4,FALSE),",","@",2))+1,FIND("@",SUBSTITUTE(VLOOKUP(H38,杂项!R:X,4,FALSE),",","@",3))-FIND("@",SUBSTITUTE(VLOOKUP(H38,杂项!R:X,4,FALSE),",","@",2))-1),IF($AJ$1=4,MID(VLOOKUP(H38,杂项!R:X,4,FALSE),FIND("@",SUBSTITUTE(VLOOKUP(H38,杂项!R:X,4,FALSE),",","@",3))+1,FIND("@",SUBSTITUTE(VLOOKUP(H38,杂项!R:X,4,FALSE),",","@",4))-FIND("@",SUBSTITUTE(VLOOKUP(H38,杂项!R:X,4,FALSE),",","@",3))-1),IF($AJ$1=5,MID(VLOOKUP(H38,杂项!R:X,4,FALSE),FIND("@",SUBSTITUTE(VLOOKUP(H38,杂项!R:X,4,FALSE),",","@",4))+1,FIND("@",SUBSTITUTE(VLOOKUP(H38,杂项!R:X,4,FALSE),",","@",5))-FIND("@",SUBSTITUTE(VLOOKUP(H38,杂项!R:X,4,FALSE),",","@",4))-1),IF($AJ$1=6,MID(VLOOKUP(H38,杂项!R:X,4,FALSE),FIND("@",SUBSTITUTE(VLOOKUP(H38,杂项!R:X,4,FALSE),",","@",5))+1,LEN(VLOOKUP(H38,杂项!R:X,4,FALSE))-FIND("@",SUBSTITUTE(VLOOKUP(H38,杂项!R:X,4,FALSE),",","@",5))-1))))))</f>
        <v>4819</v>
      </c>
      <c r="X38" s="193" t="str">
        <f>IF($AJ$1=2,MID(VLOOKUP(H38,杂项!R:X,5,FALSE),FIND("@",SUBSTITUTE(VLOOKUP(H38,杂项!R:X,5,FALSE),",","@",1))+1,FIND("@",SUBSTITUTE(VLOOKUP(H38,杂项!R:X,5,FALSE),",","@",2))-FIND("@",SUBSTITUTE(VLOOKUP(H38,杂项!R:X,5,FALSE),",","@",1))-1),IF($AJ$1=3,MID(VLOOKUP(H38,杂项!R:X,5,FALSE),FIND("@",SUBSTITUTE(VLOOKUP(H38,杂项!R:X,5,FALSE),",","@",2))+1,FIND("@",SUBSTITUTE(VLOOKUP(H38,杂项!R:X,5,FALSE),",","@",3))-FIND("@",SUBSTITUTE(VLOOKUP(H38,杂项!R:X,5,FALSE),",","@",2))-1),IF($AJ$1=4,MID(VLOOKUP(H38,杂项!R:X,5,FALSE),FIND("@",SUBSTITUTE(VLOOKUP(H38,杂项!R:X,5,FALSE),",","@",3))+1,FIND("@",SUBSTITUTE(VLOOKUP(H38,杂项!R:X,5,FALSE),",","@",4))-FIND("@",SUBSTITUTE(VLOOKUP(H38,杂项!R:X,5,FALSE),",","@",3))-1),IF($AJ$1=5,MID(VLOOKUP(H38,杂项!R:X,5,FALSE),FIND("@",SUBSTITUTE(VLOOKUP(H38,杂项!R:X,5,FALSE),",","@",4))+1,FIND("@",SUBSTITUTE(VLOOKUP(H38,杂项!R:X,5,FALSE),",","@",5))-FIND("@",SUBSTITUTE(VLOOKUP(H38,杂项!R:X,5,FALSE),",","@",4))-1),IF($AJ$1=6,MID(VLOOKUP(H38,杂项!R:X,5,FALSE),FIND("@",SUBSTITUTE(VLOOKUP(H38,杂项!R:X,5,FALSE),",","@",5))+1,LEN(VLOOKUP(H38,杂项!R:X,5,FALSE))-FIND("@",SUBSTITUTE(VLOOKUP(H38,杂项!R:X,5,FALSE),",","@",5))-1))))))</f>
        <v>6572</v>
      </c>
      <c r="Y38" s="193" t="str">
        <f>IF($AJ$1=2,MID(VLOOKUP(H38,杂项!R:X,6,FALSE),FIND("@",SUBSTITUTE(VLOOKUP(H38,杂项!R:X,6,FALSE),",","@",1))+1,FIND("@",SUBSTITUTE(VLOOKUP(H38,杂项!R:X,6,FALSE),",","@",2))-FIND("@",SUBSTITUTE(VLOOKUP(H38,杂项!R:X,6,FALSE),",","@",1))-1),IF($AJ$1=3,MID(VLOOKUP(H38,杂项!R:X,6,FALSE),FIND("@",SUBSTITUTE(VLOOKUP(H38,杂项!R:X,6,FALSE),",","@",2))+1,FIND("@",SUBSTITUTE(VLOOKUP(H38,杂项!R:X,6,FALSE),",","@",3))-FIND("@",SUBSTITUTE(VLOOKUP(H38,杂项!R:X,6,FALSE),",","@",2))-1),IF($AJ$1=4,MID(VLOOKUP(H38,杂项!R:X,6,FALSE),FIND("@",SUBSTITUTE(VLOOKUP(H38,杂项!R:X,6,FALSE),",","@",3))+1,FIND("@",SUBSTITUTE(VLOOKUP(H38,杂项!R:X,6,FALSE),",","@",4))-FIND("@",SUBSTITUTE(VLOOKUP(H38,杂项!R:X,6,FALSE),",","@",3))-1),IF($AJ$1=5,MID(VLOOKUP(H38,杂项!R:X,6,FALSE),FIND("@",SUBSTITUTE(VLOOKUP(H38,杂项!R:X,6,FALSE),",","@",4))+1,FIND("@",SUBSTITUTE(VLOOKUP(H38,杂项!R:X,6,FALSE),",","@",5))-FIND("@",SUBSTITUTE(VLOOKUP(H38,杂项!R:X,6,FALSE),",","@",4))-1),IF($AJ$1=6,MID(VLOOKUP(H38,杂项!R:X,6,FALSE),FIND("@",SUBSTITUTE(VLOOKUP(H38,杂项!R:X,6,FALSE),",","@",5))+1,LEN(VLOOKUP(H38,杂项!R:X,6,FALSE))-FIND("@",SUBSTITUTE(VLOOKUP(H38,杂项!R:X,6,FALSE),",","@",5))-1))))))</f>
        <v>6167</v>
      </c>
      <c r="Z38" s="193" t="str">
        <f>IF($AJ$1=2,MID(VLOOKUP(H38,杂项!R:X,7,FALSE),FIND("@",SUBSTITUTE(VLOOKUP(H38,杂项!R:X,7,FALSE),",","@",1))+1,FIND("@",SUBSTITUTE(VLOOKUP(H38,杂项!R:X,7,FALSE),",","@",2))-FIND("@",SUBSTITUTE(VLOOKUP(H38,杂项!R:X,7,FALSE),",","@",1))-1),IF($AJ$1=3,MID(VLOOKUP(H38,杂项!R:X,7,FALSE),FIND("@",SUBSTITUTE(VLOOKUP(H38,杂项!R:X,7,FALSE),",","@",2))+1,FIND("@",SUBSTITUTE(VLOOKUP(H38,杂项!R:X,7,FALSE),",","@",3))-FIND("@",SUBSTITUTE(VLOOKUP(H38,杂项!R:X,7,FALSE),",","@",2))-1),IF($AJ$1=4,MID(VLOOKUP(H38,杂项!R:X,7,FALSE),FIND("@",SUBSTITUTE(VLOOKUP(H38,杂项!R:X,7,FALSE),",","@",3))+1,FIND("@",SUBSTITUTE(VLOOKUP(H38,杂项!R:X,7,FALSE),",","@",4))-FIND("@",SUBSTITUTE(VLOOKUP(H38,杂项!R:X,7,FALSE),",","@",3))-1),IF($AJ$1=5,MID(VLOOKUP(H38,杂项!R:X,7,FALSE),FIND("@",SUBSTITUTE(VLOOKUP(H38,杂项!R:X,7,FALSE),",","@",4))+1,FIND("@",SUBSTITUTE(VLOOKUP(H38,杂项!R:X,7,FALSE),",","@",5))-FIND("@",SUBSTITUTE(VLOOKUP(H38,杂项!R:X,7,FALSE),",","@",4))-1),IF($AJ$1=6,MID(VLOOKUP(H38,杂项!R:X,7,FALSE),FIND("@",SUBSTITUTE(VLOOKUP(H38,杂项!R:X,7,FALSE),",","@",5))+1,LEN(VLOOKUP(H38,杂项!R:X,7,FALSE))-FIND("@",SUBSTITUTE(VLOOKUP(H38,杂项!R:X,7,FALSE),",","@",5))-1))))))</f>
        <v>6167</v>
      </c>
      <c r="AA38" s="196">
        <v>403</v>
      </c>
      <c r="AB38" s="196">
        <v>74</v>
      </c>
      <c r="AC38" s="196">
        <v>0</v>
      </c>
      <c r="AD38" s="196">
        <v>10</v>
      </c>
      <c r="AE38" s="196">
        <v>10</v>
      </c>
      <c r="AF38" s="196">
        <v>13</v>
      </c>
      <c r="AG38" s="203">
        <v>750</v>
      </c>
      <c r="AH38" s="203">
        <v>50</v>
      </c>
      <c r="AI38" s="203">
        <v>50</v>
      </c>
      <c r="AJ38" s="204"/>
      <c r="AK38" s="202">
        <f>(VLOOKUP($H38,杂项!$Z:$AD,2,FALSE))/100</f>
        <v>0.15</v>
      </c>
      <c r="AL38" s="202">
        <f>(VLOOKUP($H38,杂项!$Z:$AD,4,FALSE))/100</f>
        <v>0.35</v>
      </c>
      <c r="AM38" s="202">
        <f>(VLOOKUP($H38,杂项!$Z:$AD,3,FALSE))/100</f>
        <v>0.3</v>
      </c>
      <c r="AN38" s="202">
        <f>(VLOOKUP($H38,杂项!$Z:$AD,5,FALSE))/100</f>
        <v>0.15</v>
      </c>
      <c r="AO38" s="206">
        <v>11</v>
      </c>
      <c r="AP38" s="179" t="s">
        <v>170</v>
      </c>
    </row>
    <row r="39" spans="1:42" s="162" customFormat="1" x14ac:dyDescent="0.2">
      <c r="A39" s="176" t="s">
        <v>171</v>
      </c>
      <c r="B39" s="173">
        <f t="shared" si="6"/>
        <v>3968.6731519999994</v>
      </c>
      <c r="C39" s="173">
        <f t="shared" si="7"/>
        <v>545.23308799999995</v>
      </c>
      <c r="D39" s="173">
        <f t="shared" si="8"/>
        <v>240.53145599999999</v>
      </c>
      <c r="E39" s="173">
        <f t="shared" si="9"/>
        <v>279.84703999999999</v>
      </c>
      <c r="F39" s="173">
        <f t="shared" si="10"/>
        <v>260.02495999999996</v>
      </c>
      <c r="G39" s="174">
        <f t="shared" si="11"/>
        <v>296.38207999999997</v>
      </c>
      <c r="H39" s="174" t="s">
        <v>108</v>
      </c>
      <c r="I39" s="187">
        <v>28</v>
      </c>
      <c r="J39" s="189" t="s">
        <v>52</v>
      </c>
      <c r="K39" s="189" t="s">
        <v>41</v>
      </c>
      <c r="L39" s="189" t="s">
        <v>145</v>
      </c>
      <c r="M39" s="189" t="s">
        <v>146</v>
      </c>
      <c r="N39" s="189" t="s">
        <v>63</v>
      </c>
      <c r="O39" s="189" t="s">
        <v>64</v>
      </c>
      <c r="P39" s="189" t="s">
        <v>53</v>
      </c>
      <c r="Q39" s="189" t="s">
        <v>47</v>
      </c>
      <c r="R39" s="189" t="s">
        <v>87</v>
      </c>
      <c r="S39" s="189" t="s">
        <v>55</v>
      </c>
      <c r="T39" s="189" t="s">
        <v>172</v>
      </c>
      <c r="U39" s="193" t="str">
        <f>IF($AJ$1=2,MID(VLOOKUP(H39,杂项!R:X,2,FALSE),FIND("@",SUBSTITUTE(VLOOKUP(H39,杂项!R:X,2,FALSE),",","@",1))+1,FIND("@",SUBSTITUTE(VLOOKUP(H39,杂项!R:X,2,FALSE),",","@",2))-FIND("@",SUBSTITUTE(VLOOKUP(H39,杂项!R:X,2,FALSE),",","@",1))-1),IF($AJ$1=3,MID(VLOOKUP(H39,杂项!R:X,2,FALSE),FIND("@",SUBSTITUTE(VLOOKUP(H39,杂项!R:X,2,FALSE),",","@",2))+1,FIND("@",SUBSTITUTE(VLOOKUP(H39,杂项!R:X,2,FALSE),",","@",3))-FIND("@",SUBSTITUTE(VLOOKUP(H39,杂项!R:X,2,FALSE),",","@",2))-1),IF($AJ$1=4,MID(VLOOKUP(H39,杂项!R:X,2,FALSE),FIND("@",SUBSTITUTE(VLOOKUP(H39,杂项!R:X,2,FALSE),",","@",3))+1,FIND("@",SUBSTITUTE(VLOOKUP(H39,杂项!R:X,2,FALSE),",","@",4))-FIND("@",SUBSTITUTE(VLOOKUP(H39,杂项!R:X,2,FALSE),",","@",3))-1),IF($AJ$1=5,MID(VLOOKUP(H39,杂项!R:X,2,FALSE),FIND("@",SUBSTITUTE(VLOOKUP(H39,杂项!R:X,2,FALSE),",","@",4))+1,FIND("@",SUBSTITUTE(VLOOKUP(H39,杂项!R:X,2,FALSE),",","@",5))-FIND("@",SUBSTITUTE(VLOOKUP(H39,杂项!R:X,2,FALSE),",","@",4))-1),IF($AJ$1=6,MID(VLOOKUP(H39,杂项!R:X,2,FALSE),FIND("@",SUBSTITUTE(VLOOKUP(H39,杂项!R:X,2,FALSE),",","@",5))+1,LEN(VLOOKUP(H39,杂项!R:X,2,FALSE))-FIND("@",SUBSTITUTE(VLOOKUP(H39,杂项!R:X,2,FALSE),",","@",5))-1))))))</f>
        <v>7531</v>
      </c>
      <c r="V39" s="193" t="str">
        <f>IF($AJ$1=2,MID(VLOOKUP(H39,杂项!R:X,3,FALSE),FIND("@",SUBSTITUTE(VLOOKUP(H39,杂项!R:X,3,FALSE),",","@",1))+1,FIND("@",SUBSTITUTE(VLOOKUP(H39,杂项!R:X,3,FALSE),",","@",2))-FIND("@",SUBSTITUTE(VLOOKUP(H39,杂项!R:X,3,FALSE),",","@",1))-1),IF($AJ$1=3,MID(VLOOKUP(H39,杂项!R:X,3,FALSE),FIND("@",SUBSTITUTE(VLOOKUP(H39,杂项!R:X,3,FALSE),",","@",2))+1,FIND("@",SUBSTITUTE(VLOOKUP(H39,杂项!R:X,3,FALSE),",","@",3))-FIND("@",SUBSTITUTE(VLOOKUP(H39,杂项!R:X,3,FALSE),",","@",2))-1),IF($AJ$1=4,MID(VLOOKUP(H39,杂项!R:X,3,FALSE),FIND("@",SUBSTITUTE(VLOOKUP(H39,杂项!R:X,3,FALSE),",","@",3))+1,FIND("@",SUBSTITUTE(VLOOKUP(H39,杂项!R:X,3,FALSE),",","@",4))-FIND("@",SUBSTITUTE(VLOOKUP(H39,杂项!R:X,3,FALSE),",","@",3))-1),IF($AJ$1=5,MID(VLOOKUP(H39,杂项!R:X,3,FALSE),FIND("@",SUBSTITUTE(VLOOKUP(H39,杂项!R:X,3,FALSE),",","@",4))+1,FIND("@",SUBSTITUTE(VLOOKUP(H39,杂项!R:X,3,FALSE),",","@",5))-FIND("@",SUBSTITUTE(VLOOKUP(H39,杂项!R:X,3,FALSE),",","@",4))-1),IF($AJ$1=6,MID(VLOOKUP(H39,杂项!R:X,3,FALSE),FIND("@",SUBSTITUTE(VLOOKUP(H39,杂项!R:X,3,FALSE),",","@",5))+1,LEN(VLOOKUP(H39,杂项!R:X,3,FALSE))-FIND("@",SUBSTITUTE(VLOOKUP(H39,杂项!R:X,3,FALSE),",","@",5))-1))))))</f>
        <v>8586</v>
      </c>
      <c r="W39" s="193" t="str">
        <f>IF($AJ$1=2,MID(VLOOKUP(H39,杂项!R:X,4,FALSE),FIND("@",SUBSTITUTE(VLOOKUP(H39,杂项!R:X,4,FALSE),",","@",1))+1,FIND("@",SUBSTITUTE(VLOOKUP(H39,杂项!R:X,4,FALSE),",","@",2))-FIND("@",SUBSTITUTE(VLOOKUP(H39,杂项!R:X,4,FALSE),",","@",1))-1),IF($AJ$1=3,MID(VLOOKUP(H39,杂项!R:X,4,FALSE),FIND("@",SUBSTITUTE(VLOOKUP(H39,杂项!R:X,4,FALSE),",","@",2))+1,FIND("@",SUBSTITUTE(VLOOKUP(H39,杂项!R:X,4,FALSE),",","@",3))-FIND("@",SUBSTITUTE(VLOOKUP(H39,杂项!R:X,4,FALSE),",","@",2))-1),IF($AJ$1=4,MID(VLOOKUP(H39,杂项!R:X,4,FALSE),FIND("@",SUBSTITUTE(VLOOKUP(H39,杂项!R:X,4,FALSE),",","@",3))+1,FIND("@",SUBSTITUTE(VLOOKUP(H39,杂项!R:X,4,FALSE),",","@",4))-FIND("@",SUBSTITUTE(VLOOKUP(H39,杂项!R:X,4,FALSE),",","@",3))-1),IF($AJ$1=5,MID(VLOOKUP(H39,杂项!R:X,4,FALSE),FIND("@",SUBSTITUTE(VLOOKUP(H39,杂项!R:X,4,FALSE),",","@",4))+1,FIND("@",SUBSTITUTE(VLOOKUP(H39,杂项!R:X,4,FALSE),",","@",5))-FIND("@",SUBSTITUTE(VLOOKUP(H39,杂项!R:X,4,FALSE),",","@",4))-1),IF($AJ$1=6,MID(VLOOKUP(H39,杂项!R:X,4,FALSE),FIND("@",SUBSTITUTE(VLOOKUP(H39,杂项!R:X,4,FALSE),",","@",5))+1,LEN(VLOOKUP(H39,杂项!R:X,4,FALSE))-FIND("@",SUBSTITUTE(VLOOKUP(H39,杂项!R:X,4,FALSE),",","@",5))-1))))))</f>
        <v>4236</v>
      </c>
      <c r="X39" s="193" t="str">
        <f>IF($AJ$1=2,MID(VLOOKUP(H39,杂项!R:X,5,FALSE),FIND("@",SUBSTITUTE(VLOOKUP(H39,杂项!R:X,5,FALSE),",","@",1))+1,FIND("@",SUBSTITUTE(VLOOKUP(H39,杂项!R:X,5,FALSE),",","@",2))-FIND("@",SUBSTITUTE(VLOOKUP(H39,杂项!R:X,5,FALSE),",","@",1))-1),IF($AJ$1=3,MID(VLOOKUP(H39,杂项!R:X,5,FALSE),FIND("@",SUBSTITUTE(VLOOKUP(H39,杂项!R:X,5,FALSE),",","@",2))+1,FIND("@",SUBSTITUTE(VLOOKUP(H39,杂项!R:X,5,FALSE),",","@",3))-FIND("@",SUBSTITUTE(VLOOKUP(H39,杂项!R:X,5,FALSE),",","@",2))-1),IF($AJ$1=4,MID(VLOOKUP(H39,杂项!R:X,5,FALSE),FIND("@",SUBSTITUTE(VLOOKUP(H39,杂项!R:X,5,FALSE),",","@",3))+1,FIND("@",SUBSTITUTE(VLOOKUP(H39,杂项!R:X,5,FALSE),",","@",4))-FIND("@",SUBSTITUTE(VLOOKUP(H39,杂项!R:X,5,FALSE),",","@",3))-1),IF($AJ$1=5,MID(VLOOKUP(H39,杂项!R:X,5,FALSE),FIND("@",SUBSTITUTE(VLOOKUP(H39,杂项!R:X,5,FALSE),",","@",4))+1,FIND("@",SUBSTITUTE(VLOOKUP(H39,杂项!R:X,5,FALSE),",","@",5))-FIND("@",SUBSTITUTE(VLOOKUP(H39,杂项!R:X,5,FALSE),",","@",4))-1),IF($AJ$1=6,MID(VLOOKUP(H39,杂项!R:X,5,FALSE),FIND("@",SUBSTITUTE(VLOOKUP(H39,杂项!R:X,5,FALSE),",","@",5))+1,LEN(VLOOKUP(H39,杂项!R:X,5,FALSE))-FIND("@",SUBSTITUTE(VLOOKUP(H39,杂项!R:X,5,FALSE),",","@",5))-1))))))</f>
        <v>7400</v>
      </c>
      <c r="Y39" s="193" t="str">
        <f>IF($AJ$1=2,MID(VLOOKUP(H39,杂项!R:X,6,FALSE),FIND("@",SUBSTITUTE(VLOOKUP(H39,杂项!R:X,6,FALSE),",","@",1))+1,FIND("@",SUBSTITUTE(VLOOKUP(H39,杂项!R:X,6,FALSE),",","@",2))-FIND("@",SUBSTITUTE(VLOOKUP(H39,杂项!R:X,6,FALSE),",","@",1))-1),IF($AJ$1=3,MID(VLOOKUP(H39,杂项!R:X,6,FALSE),FIND("@",SUBSTITUTE(VLOOKUP(H39,杂项!R:X,6,FALSE),",","@",2))+1,FIND("@",SUBSTITUTE(VLOOKUP(H39,杂项!R:X,6,FALSE),",","@",3))-FIND("@",SUBSTITUTE(VLOOKUP(H39,杂项!R:X,6,FALSE),",","@",2))-1),IF($AJ$1=4,MID(VLOOKUP(H39,杂项!R:X,6,FALSE),FIND("@",SUBSTITUTE(VLOOKUP(H39,杂项!R:X,6,FALSE),",","@",3))+1,FIND("@",SUBSTITUTE(VLOOKUP(H39,杂项!R:X,6,FALSE),",","@",4))-FIND("@",SUBSTITUTE(VLOOKUP(H39,杂项!R:X,6,FALSE),",","@",3))-1),IF($AJ$1=5,MID(VLOOKUP(H39,杂项!R:X,6,FALSE),FIND("@",SUBSTITUTE(VLOOKUP(H39,杂项!R:X,6,FALSE),",","@",4))+1,FIND("@",SUBSTITUTE(VLOOKUP(H39,杂项!R:X,6,FALSE),",","@",5))-FIND("@",SUBSTITUTE(VLOOKUP(H39,杂项!R:X,6,FALSE),",","@",4))-1),IF($AJ$1=6,MID(VLOOKUP(H39,杂项!R:X,6,FALSE),FIND("@",SUBSTITUTE(VLOOKUP(H39,杂项!R:X,6,FALSE),",","@",5))+1,LEN(VLOOKUP(H39,杂项!R:X,6,FALSE))-FIND("@",SUBSTITUTE(VLOOKUP(H39,杂项!R:X,6,FALSE),",","@",5))-1))))))</f>
        <v>7400</v>
      </c>
      <c r="Z39" s="193" t="str">
        <f>IF($AJ$1=2,MID(VLOOKUP(H39,杂项!R:X,7,FALSE),FIND("@",SUBSTITUTE(VLOOKUP(H39,杂项!R:X,7,FALSE),",","@",1))+1,FIND("@",SUBSTITUTE(VLOOKUP(H39,杂项!R:X,7,FALSE),",","@",2))-FIND("@",SUBSTITUTE(VLOOKUP(H39,杂项!R:X,7,FALSE),",","@",1))-1),IF($AJ$1=3,MID(VLOOKUP(H39,杂项!R:X,7,FALSE),FIND("@",SUBSTITUTE(VLOOKUP(H39,杂项!R:X,7,FALSE),",","@",2))+1,FIND("@",SUBSTITUTE(VLOOKUP(H39,杂项!R:X,7,FALSE),",","@",3))-FIND("@",SUBSTITUTE(VLOOKUP(H39,杂项!R:X,7,FALSE),",","@",2))-1),IF($AJ$1=4,MID(VLOOKUP(H39,杂项!R:X,7,FALSE),FIND("@",SUBSTITUTE(VLOOKUP(H39,杂项!R:X,7,FALSE),",","@",3))+1,FIND("@",SUBSTITUTE(VLOOKUP(H39,杂项!R:X,7,FALSE),",","@",4))-FIND("@",SUBSTITUTE(VLOOKUP(H39,杂项!R:X,7,FALSE),",","@",3))-1),IF($AJ$1=5,MID(VLOOKUP(H39,杂项!R:X,7,FALSE),FIND("@",SUBSTITUTE(VLOOKUP(H39,杂项!R:X,7,FALSE),",","@",4))+1,FIND("@",SUBSTITUTE(VLOOKUP(H39,杂项!R:X,7,FALSE),",","@",5))-FIND("@",SUBSTITUTE(VLOOKUP(H39,杂项!R:X,7,FALSE),",","@",4))-1),IF($AJ$1=6,MID(VLOOKUP(H39,杂项!R:X,7,FALSE),FIND("@",SUBSTITUTE(VLOOKUP(H39,杂项!R:X,7,FALSE),",","@",5))+1,LEN(VLOOKUP(H39,杂项!R:X,7,FALSE))-FIND("@",SUBSTITUTE(VLOOKUP(H39,杂项!R:X,7,FALSE),",","@",5))-1))))))</f>
        <v>8455</v>
      </c>
      <c r="AA39" s="196">
        <v>314</v>
      </c>
      <c r="AB39" s="196">
        <v>73</v>
      </c>
      <c r="AC39" s="196">
        <v>0</v>
      </c>
      <c r="AD39" s="196">
        <v>20</v>
      </c>
      <c r="AE39" s="196">
        <v>0</v>
      </c>
      <c r="AF39" s="196">
        <v>20</v>
      </c>
      <c r="AG39" s="203">
        <v>650</v>
      </c>
      <c r="AH39" s="203">
        <v>30</v>
      </c>
      <c r="AI39" s="203">
        <v>50</v>
      </c>
      <c r="AJ39" s="204"/>
      <c r="AK39" s="202">
        <f>(VLOOKUP($H39,杂项!$Z:$AD,2,FALSE))/100</f>
        <v>0.2</v>
      </c>
      <c r="AL39" s="202">
        <f>(VLOOKUP($H39,杂项!$Z:$AD,4,FALSE))/100</f>
        <v>0.35</v>
      </c>
      <c r="AM39" s="202">
        <f>(VLOOKUP($H39,杂项!$Z:$AD,3,FALSE))/100</f>
        <v>0.35</v>
      </c>
      <c r="AN39" s="202">
        <f>(VLOOKUP($H39,杂项!$Z:$AD,5,FALSE))/100</f>
        <v>0.1</v>
      </c>
      <c r="AO39" s="206">
        <v>2</v>
      </c>
      <c r="AP39" s="179" t="s">
        <v>173</v>
      </c>
    </row>
    <row r="40" spans="1:42" s="162" customFormat="1" x14ac:dyDescent="0.2">
      <c r="A40" s="176" t="s">
        <v>174</v>
      </c>
      <c r="B40" s="173">
        <f t="shared" si="6"/>
        <v>3840.1973760000005</v>
      </c>
      <c r="C40" s="173">
        <f t="shared" si="7"/>
        <v>543.27083519999996</v>
      </c>
      <c r="D40" s="173">
        <f t="shared" si="8"/>
        <v>247.20999679999997</v>
      </c>
      <c r="E40" s="173">
        <f t="shared" si="9"/>
        <v>268.21370880000006</v>
      </c>
      <c r="F40" s="173">
        <f t="shared" si="10"/>
        <v>311.20381440000006</v>
      </c>
      <c r="G40" s="174">
        <f t="shared" si="11"/>
        <v>168.84320000000002</v>
      </c>
      <c r="H40" s="174" t="s">
        <v>175</v>
      </c>
      <c r="I40" s="187">
        <v>28</v>
      </c>
      <c r="J40" s="189" t="s">
        <v>52</v>
      </c>
      <c r="K40" s="189" t="s">
        <v>41</v>
      </c>
      <c r="L40" s="189" t="s">
        <v>42</v>
      </c>
      <c r="M40" s="189" t="s">
        <v>43</v>
      </c>
      <c r="N40" s="189" t="s">
        <v>44</v>
      </c>
      <c r="O40" s="189" t="s">
        <v>45</v>
      </c>
      <c r="P40" s="189" t="s">
        <v>46</v>
      </c>
      <c r="Q40" s="189" t="s">
        <v>47</v>
      </c>
      <c r="R40" s="189" t="s">
        <v>72</v>
      </c>
      <c r="S40" s="189" t="s">
        <v>45</v>
      </c>
      <c r="T40" s="189" t="s">
        <v>73</v>
      </c>
      <c r="U40" s="193" t="str">
        <f>IF($AJ$1=2,MID(VLOOKUP(H40,杂项!R:X,2,FALSE),FIND("@",SUBSTITUTE(VLOOKUP(H40,杂项!R:X,2,FALSE),",","@",1))+1,FIND("@",SUBSTITUTE(VLOOKUP(H40,杂项!R:X,2,FALSE),",","@",2))-FIND("@",SUBSTITUTE(VLOOKUP(H40,杂项!R:X,2,FALSE),",","@",1))-1),IF($AJ$1=3,MID(VLOOKUP(H40,杂项!R:X,2,FALSE),FIND("@",SUBSTITUTE(VLOOKUP(H40,杂项!R:X,2,FALSE),",","@",2))+1,FIND("@",SUBSTITUTE(VLOOKUP(H40,杂项!R:X,2,FALSE),",","@",3))-FIND("@",SUBSTITUTE(VLOOKUP(H40,杂项!R:X,2,FALSE),",","@",2))-1),IF($AJ$1=4,MID(VLOOKUP(H40,杂项!R:X,2,FALSE),FIND("@",SUBSTITUTE(VLOOKUP(H40,杂项!R:X,2,FALSE),",","@",3))+1,FIND("@",SUBSTITUTE(VLOOKUP(H40,杂项!R:X,2,FALSE),",","@",4))-FIND("@",SUBSTITUTE(VLOOKUP(H40,杂项!R:X,2,FALSE),",","@",3))-1),IF($AJ$1=5,MID(VLOOKUP(H40,杂项!R:X,2,FALSE),FIND("@",SUBSTITUTE(VLOOKUP(H40,杂项!R:X,2,FALSE),",","@",4))+1,FIND("@",SUBSTITUTE(VLOOKUP(H40,杂项!R:X,2,FALSE),",","@",5))-FIND("@",SUBSTITUTE(VLOOKUP(H40,杂项!R:X,2,FALSE),",","@",4))-1),IF($AJ$1=6,MID(VLOOKUP(H40,杂项!R:X,2,FALSE),FIND("@",SUBSTITUTE(VLOOKUP(H40,杂项!R:X,2,FALSE),",","@",5))+1,LEN(VLOOKUP(H40,杂项!R:X,2,FALSE))-FIND("@",SUBSTITUTE(VLOOKUP(H40,杂项!R:X,2,FALSE),",","@",5))-1))))))</f>
        <v>6478</v>
      </c>
      <c r="V40" s="193" t="str">
        <f>IF($AJ$1=2,MID(VLOOKUP(H40,杂项!R:X,3,FALSE),FIND("@",SUBSTITUTE(VLOOKUP(H40,杂项!R:X,3,FALSE),",","@",1))+1,FIND("@",SUBSTITUTE(VLOOKUP(H40,杂项!R:X,3,FALSE),",","@",2))-FIND("@",SUBSTITUTE(VLOOKUP(H40,杂项!R:X,3,FALSE),",","@",1))-1),IF($AJ$1=3,MID(VLOOKUP(H40,杂项!R:X,3,FALSE),FIND("@",SUBSTITUTE(VLOOKUP(H40,杂项!R:X,3,FALSE),",","@",2))+1,FIND("@",SUBSTITUTE(VLOOKUP(H40,杂项!R:X,3,FALSE),",","@",3))-FIND("@",SUBSTITUTE(VLOOKUP(H40,杂项!R:X,3,FALSE),",","@",2))-1),IF($AJ$1=4,MID(VLOOKUP(H40,杂项!R:X,3,FALSE),FIND("@",SUBSTITUTE(VLOOKUP(H40,杂项!R:X,3,FALSE),",","@",3))+1,FIND("@",SUBSTITUTE(VLOOKUP(H40,杂项!R:X,3,FALSE),",","@",4))-FIND("@",SUBSTITUTE(VLOOKUP(H40,杂项!R:X,3,FALSE),",","@",3))-1),IF($AJ$1=5,MID(VLOOKUP(H40,杂项!R:X,3,FALSE),FIND("@",SUBSTITUTE(VLOOKUP(H40,杂项!R:X,3,FALSE),",","@",4))+1,FIND("@",SUBSTITUTE(VLOOKUP(H40,杂项!R:X,3,FALSE),",","@",5))-FIND("@",SUBSTITUTE(VLOOKUP(H40,杂项!R:X,3,FALSE),",","@",4))-1),IF($AJ$1=6,MID(VLOOKUP(H40,杂项!R:X,3,FALSE),FIND("@",SUBSTITUTE(VLOOKUP(H40,杂项!R:X,3,FALSE),",","@",5))+1,LEN(VLOOKUP(H40,杂项!R:X,3,FALSE))-FIND("@",SUBSTITUTE(VLOOKUP(H40,杂项!R:X,3,FALSE),",","@",5))-1))))))</f>
        <v>6873</v>
      </c>
      <c r="W40" s="193" t="str">
        <f>IF($AJ$1=2,MID(VLOOKUP(H40,杂项!R:X,4,FALSE),FIND("@",SUBSTITUTE(VLOOKUP(H40,杂项!R:X,4,FALSE),",","@",1))+1,FIND("@",SUBSTITUTE(VLOOKUP(H40,杂项!R:X,4,FALSE),",","@",2))-FIND("@",SUBSTITUTE(VLOOKUP(H40,杂项!R:X,4,FALSE),",","@",1))-1),IF($AJ$1=3,MID(VLOOKUP(H40,杂项!R:X,4,FALSE),FIND("@",SUBSTITUTE(VLOOKUP(H40,杂项!R:X,4,FALSE),",","@",2))+1,FIND("@",SUBSTITUTE(VLOOKUP(H40,杂项!R:X,4,FALSE),",","@",3))-FIND("@",SUBSTITUTE(VLOOKUP(H40,杂项!R:X,4,FALSE),",","@",2))-1),IF($AJ$1=4,MID(VLOOKUP(H40,杂项!R:X,4,FALSE),FIND("@",SUBSTITUTE(VLOOKUP(H40,杂项!R:X,4,FALSE),",","@",3))+1,FIND("@",SUBSTITUTE(VLOOKUP(H40,杂项!R:X,4,FALSE),",","@",4))-FIND("@",SUBSTITUTE(VLOOKUP(H40,杂项!R:X,4,FALSE),",","@",3))-1),IF($AJ$1=5,MID(VLOOKUP(H40,杂项!R:X,4,FALSE),FIND("@",SUBSTITUTE(VLOOKUP(H40,杂项!R:X,4,FALSE),",","@",4))+1,FIND("@",SUBSTITUTE(VLOOKUP(H40,杂项!R:X,4,FALSE),",","@",5))-FIND("@",SUBSTITUTE(VLOOKUP(H40,杂项!R:X,4,FALSE),",","@",4))-1),IF($AJ$1=6,MID(VLOOKUP(H40,杂项!R:X,4,FALSE),FIND("@",SUBSTITUTE(VLOOKUP(H40,杂项!R:X,4,FALSE),",","@",5))+1,LEN(VLOOKUP(H40,杂项!R:X,4,FALSE))-FIND("@",SUBSTITUTE(VLOOKUP(H40,杂项!R:X,4,FALSE),",","@",5))-1))))))</f>
        <v>6081</v>
      </c>
      <c r="X40" s="193" t="str">
        <f>IF($AJ$1=2,MID(VLOOKUP(H40,杂项!R:X,5,FALSE),FIND("@",SUBSTITUTE(VLOOKUP(H40,杂项!R:X,5,FALSE),",","@",1))+1,FIND("@",SUBSTITUTE(VLOOKUP(H40,杂项!R:X,5,FALSE),",","@",2))-FIND("@",SUBSTITUTE(VLOOKUP(H40,杂项!R:X,5,FALSE),",","@",1))-1),IF($AJ$1=3,MID(VLOOKUP(H40,杂项!R:X,5,FALSE),FIND("@",SUBSTITUTE(VLOOKUP(H40,杂项!R:X,5,FALSE),",","@",2))+1,FIND("@",SUBSTITUTE(VLOOKUP(H40,杂项!R:X,5,FALSE),",","@",3))-FIND("@",SUBSTITUTE(VLOOKUP(H40,杂项!R:X,5,FALSE),",","@",2))-1),IF($AJ$1=4,MID(VLOOKUP(H40,杂项!R:X,5,FALSE),FIND("@",SUBSTITUTE(VLOOKUP(H40,杂项!R:X,5,FALSE),",","@",3))+1,FIND("@",SUBSTITUTE(VLOOKUP(H40,杂项!R:X,5,FALSE),",","@",4))-FIND("@",SUBSTITUTE(VLOOKUP(H40,杂项!R:X,5,FALSE),",","@",3))-1),IF($AJ$1=5,MID(VLOOKUP(H40,杂项!R:X,5,FALSE),FIND("@",SUBSTITUTE(VLOOKUP(H40,杂项!R:X,5,FALSE),",","@",4))+1,FIND("@",SUBSTITUTE(VLOOKUP(H40,杂项!R:X,5,FALSE),",","@",5))-FIND("@",SUBSTITUTE(VLOOKUP(H40,杂项!R:X,5,FALSE),",","@",4))-1),IF($AJ$1=6,MID(VLOOKUP(H40,杂项!R:X,5,FALSE),FIND("@",SUBSTITUTE(VLOOKUP(H40,杂项!R:X,5,FALSE),",","@",5))+1,LEN(VLOOKUP(H40,杂项!R:X,5,FALSE))-FIND("@",SUBSTITUTE(VLOOKUP(H40,杂项!R:X,5,FALSE),",","@",5))-1))))))</f>
        <v>6478</v>
      </c>
      <c r="Y40" s="193" t="str">
        <f>IF($AJ$1=2,MID(VLOOKUP(H40,杂项!R:X,6,FALSE),FIND("@",SUBSTITUTE(VLOOKUP(H40,杂项!R:X,6,FALSE),",","@",1))+1,FIND("@",SUBSTITUTE(VLOOKUP(H40,杂项!R:X,6,FALSE),",","@",2))-FIND("@",SUBSTITUTE(VLOOKUP(H40,杂项!R:X,6,FALSE),",","@",1))-1),IF($AJ$1=3,MID(VLOOKUP(H40,杂项!R:X,6,FALSE),FIND("@",SUBSTITUTE(VLOOKUP(H40,杂项!R:X,6,FALSE),",","@",2))+1,FIND("@",SUBSTITUTE(VLOOKUP(H40,杂项!R:X,6,FALSE),",","@",3))-FIND("@",SUBSTITUTE(VLOOKUP(H40,杂项!R:X,6,FALSE),",","@",2))-1),IF($AJ$1=4,MID(VLOOKUP(H40,杂项!R:X,6,FALSE),FIND("@",SUBSTITUTE(VLOOKUP(H40,杂项!R:X,6,FALSE),",","@",3))+1,FIND("@",SUBSTITUTE(VLOOKUP(H40,杂项!R:X,6,FALSE),",","@",4))-FIND("@",SUBSTITUTE(VLOOKUP(H40,杂项!R:X,6,FALSE),",","@",3))-1),IF($AJ$1=5,MID(VLOOKUP(H40,杂项!R:X,6,FALSE),FIND("@",SUBSTITUTE(VLOOKUP(H40,杂项!R:X,6,FALSE),",","@",4))+1,FIND("@",SUBSTITUTE(VLOOKUP(H40,杂项!R:X,6,FALSE),",","@",5))-FIND("@",SUBSTITUTE(VLOOKUP(H40,杂项!R:X,6,FALSE),",","@",4))-1),IF($AJ$1=6,MID(VLOOKUP(H40,杂项!R:X,6,FALSE),FIND("@",SUBSTITUTE(VLOOKUP(H40,杂项!R:X,6,FALSE),",","@",5))+1,LEN(VLOOKUP(H40,杂项!R:X,6,FALSE))-FIND("@",SUBSTITUTE(VLOOKUP(H40,杂项!R:X,6,FALSE),",","@",5))-1))))))</f>
        <v>6478</v>
      </c>
      <c r="Z40" s="193" t="str">
        <f>IF($AJ$1=2,MID(VLOOKUP(H40,杂项!R:X,7,FALSE),FIND("@",SUBSTITUTE(VLOOKUP(H40,杂项!R:X,7,FALSE),",","@",1))+1,FIND("@",SUBSTITUTE(VLOOKUP(H40,杂项!R:X,7,FALSE),",","@",2))-FIND("@",SUBSTITUTE(VLOOKUP(H40,杂项!R:X,7,FALSE),",","@",1))-1),IF($AJ$1=3,MID(VLOOKUP(H40,杂项!R:X,7,FALSE),FIND("@",SUBSTITUTE(VLOOKUP(H40,杂项!R:X,7,FALSE),",","@",2))+1,FIND("@",SUBSTITUTE(VLOOKUP(H40,杂项!R:X,7,FALSE),",","@",3))-FIND("@",SUBSTITUTE(VLOOKUP(H40,杂项!R:X,7,FALSE),",","@",2))-1),IF($AJ$1=4,MID(VLOOKUP(H40,杂项!R:X,7,FALSE),FIND("@",SUBSTITUTE(VLOOKUP(H40,杂项!R:X,7,FALSE),",","@",3))+1,FIND("@",SUBSTITUTE(VLOOKUP(H40,杂项!R:X,7,FALSE),",","@",4))-FIND("@",SUBSTITUTE(VLOOKUP(H40,杂项!R:X,7,FALSE),",","@",3))-1),IF($AJ$1=5,MID(VLOOKUP(H40,杂项!R:X,7,FALSE),FIND("@",SUBSTITUTE(VLOOKUP(H40,杂项!R:X,7,FALSE),",","@",4))+1,FIND("@",SUBSTITUTE(VLOOKUP(H40,杂项!R:X,7,FALSE),",","@",5))-FIND("@",SUBSTITUTE(VLOOKUP(H40,杂项!R:X,7,FALSE),",","@",4))-1),IF($AJ$1=6,MID(VLOOKUP(H40,杂项!R:X,7,FALSE),FIND("@",SUBSTITUTE(VLOOKUP(H40,杂项!R:X,7,FALSE),",","@",5))+1,LEN(VLOOKUP(H40,杂项!R:X,7,FALSE))-FIND("@",SUBSTITUTE(VLOOKUP(H40,杂项!R:X,7,FALSE),",","@",5))-1))))))</f>
        <v>5817</v>
      </c>
      <c r="AA40" s="196">
        <v>416</v>
      </c>
      <c r="AB40" s="196">
        <v>61</v>
      </c>
      <c r="AC40" s="196">
        <v>0</v>
      </c>
      <c r="AD40" s="196">
        <v>10</v>
      </c>
      <c r="AE40" s="196">
        <v>10</v>
      </c>
      <c r="AF40" s="196">
        <v>17</v>
      </c>
      <c r="AG40" s="203">
        <v>600</v>
      </c>
      <c r="AH40" s="203">
        <v>30</v>
      </c>
      <c r="AI40" s="203">
        <v>50</v>
      </c>
      <c r="AJ40" s="204"/>
      <c r="AK40" s="202">
        <f>(VLOOKUP($H40,杂项!$Z:$AD,2,FALSE))/100</f>
        <v>0.35</v>
      </c>
      <c r="AL40" s="202">
        <f>(VLOOKUP($H40,杂项!$Z:$AD,4,FALSE))/100</f>
        <v>0.15</v>
      </c>
      <c r="AM40" s="202">
        <f>(VLOOKUP($H40,杂项!$Z:$AD,3,FALSE))/100</f>
        <v>0.35</v>
      </c>
      <c r="AN40" s="202">
        <f>(VLOOKUP($H40,杂项!$Z:$AD,5,FALSE))/100</f>
        <v>0.1</v>
      </c>
      <c r="AO40" s="206">
        <v>3</v>
      </c>
      <c r="AP40" s="179" t="s">
        <v>176</v>
      </c>
    </row>
    <row r="41" spans="1:42" s="162" customFormat="1" x14ac:dyDescent="0.2">
      <c r="A41" s="176" t="s">
        <v>177</v>
      </c>
      <c r="B41" s="173">
        <f t="shared" si="6"/>
        <v>4636.3040000000001</v>
      </c>
      <c r="C41" s="173">
        <f t="shared" si="7"/>
        <v>543.01529600000003</v>
      </c>
      <c r="D41" s="173">
        <f t="shared" si="8"/>
        <v>243.15157760000002</v>
      </c>
      <c r="E41" s="173">
        <f t="shared" si="9"/>
        <v>303.68430080000002</v>
      </c>
      <c r="F41" s="173">
        <f t="shared" si="10"/>
        <v>272.88558080000007</v>
      </c>
      <c r="G41" s="174">
        <f t="shared" si="11"/>
        <v>145.28543999999999</v>
      </c>
      <c r="H41" s="174" t="s">
        <v>111</v>
      </c>
      <c r="I41" s="187">
        <v>28</v>
      </c>
      <c r="J41" s="189" t="s">
        <v>61</v>
      </c>
      <c r="K41" s="189" t="s">
        <v>62</v>
      </c>
      <c r="L41" s="189" t="s">
        <v>41</v>
      </c>
      <c r="M41" s="189" t="s">
        <v>81</v>
      </c>
      <c r="N41" s="189" t="s">
        <v>44</v>
      </c>
      <c r="O41" s="189" t="s">
        <v>45</v>
      </c>
      <c r="P41" s="189" t="s">
        <v>46</v>
      </c>
      <c r="Q41" s="189" t="s">
        <v>47</v>
      </c>
      <c r="R41" s="189" t="s">
        <v>53</v>
      </c>
      <c r="S41" s="189" t="s">
        <v>47</v>
      </c>
      <c r="T41" s="189" t="s">
        <v>48</v>
      </c>
      <c r="U41" s="193" t="str">
        <f>IF($AJ$1=2,MID(VLOOKUP(H41,杂项!R:X,2,FALSE),FIND("@",SUBSTITUTE(VLOOKUP(H41,杂项!R:X,2,FALSE),",","@",1))+1,FIND("@",SUBSTITUTE(VLOOKUP(H41,杂项!R:X,2,FALSE),",","@",2))-FIND("@",SUBSTITUTE(VLOOKUP(H41,杂项!R:X,2,FALSE),",","@",1))-1),IF($AJ$1=3,MID(VLOOKUP(H41,杂项!R:X,2,FALSE),FIND("@",SUBSTITUTE(VLOOKUP(H41,杂项!R:X,2,FALSE),",","@",2))+1,FIND("@",SUBSTITUTE(VLOOKUP(H41,杂项!R:X,2,FALSE),",","@",3))-FIND("@",SUBSTITUTE(VLOOKUP(H41,杂项!R:X,2,FALSE),",","@",2))-1),IF($AJ$1=4,MID(VLOOKUP(H41,杂项!R:X,2,FALSE),FIND("@",SUBSTITUTE(VLOOKUP(H41,杂项!R:X,2,FALSE),",","@",3))+1,FIND("@",SUBSTITUTE(VLOOKUP(H41,杂项!R:X,2,FALSE),",","@",4))-FIND("@",SUBSTITUTE(VLOOKUP(H41,杂项!R:X,2,FALSE),",","@",3))-1),IF($AJ$1=5,MID(VLOOKUP(H41,杂项!R:X,2,FALSE),FIND("@",SUBSTITUTE(VLOOKUP(H41,杂项!R:X,2,FALSE),",","@",4))+1,FIND("@",SUBSTITUTE(VLOOKUP(H41,杂项!R:X,2,FALSE),",","@",5))-FIND("@",SUBSTITUTE(VLOOKUP(H41,杂项!R:X,2,FALSE),",","@",4))-1),IF($AJ$1=6,MID(VLOOKUP(H41,杂项!R:X,2,FALSE),FIND("@",SUBSTITUTE(VLOOKUP(H41,杂项!R:X,2,FALSE),",","@",5))+1,LEN(VLOOKUP(H41,杂项!R:X,2,FALSE))-FIND("@",SUBSTITUTE(VLOOKUP(H41,杂项!R:X,2,FALSE),",","@",5))-1))))))</f>
        <v>8455</v>
      </c>
      <c r="V41" s="193" t="str">
        <f>IF($AJ$1=2,MID(VLOOKUP(H41,杂项!R:X,3,FALSE),FIND("@",SUBSTITUTE(VLOOKUP(H41,杂项!R:X,3,FALSE),",","@",1))+1,FIND("@",SUBSTITUTE(VLOOKUP(H41,杂项!R:X,3,FALSE),",","@",2))-FIND("@",SUBSTITUTE(VLOOKUP(H41,杂项!R:X,3,FALSE),",","@",1))-1),IF($AJ$1=3,MID(VLOOKUP(H41,杂项!R:X,3,FALSE),FIND("@",SUBSTITUTE(VLOOKUP(H41,杂项!R:X,3,FALSE),",","@",2))+1,FIND("@",SUBSTITUTE(VLOOKUP(H41,杂项!R:X,3,FALSE),",","@",3))-FIND("@",SUBSTITUTE(VLOOKUP(H41,杂项!R:X,3,FALSE),",","@",2))-1),IF($AJ$1=4,MID(VLOOKUP(H41,杂项!R:X,3,FALSE),FIND("@",SUBSTITUTE(VLOOKUP(H41,杂项!R:X,3,FALSE),",","@",3))+1,FIND("@",SUBSTITUTE(VLOOKUP(H41,杂项!R:X,3,FALSE),",","@",4))-FIND("@",SUBSTITUTE(VLOOKUP(H41,杂项!R:X,3,FALSE),",","@",3))-1),IF($AJ$1=5,MID(VLOOKUP(H41,杂项!R:X,3,FALSE),FIND("@",SUBSTITUTE(VLOOKUP(H41,杂项!R:X,3,FALSE),",","@",4))+1,FIND("@",SUBSTITUTE(VLOOKUP(H41,杂项!R:X,3,FALSE),",","@",5))-FIND("@",SUBSTITUTE(VLOOKUP(H41,杂项!R:X,3,FALSE),",","@",4))-1),IF($AJ$1=6,MID(VLOOKUP(H41,杂项!R:X,3,FALSE),FIND("@",SUBSTITUTE(VLOOKUP(H41,杂项!R:X,3,FALSE),",","@",5))+1,LEN(VLOOKUP(H41,杂项!R:X,3,FALSE))-FIND("@",SUBSTITUTE(VLOOKUP(H41,杂项!R:X,3,FALSE),",","@",5))-1))))))</f>
        <v>8455</v>
      </c>
      <c r="W41" s="193" t="str">
        <f>IF($AJ$1=2,MID(VLOOKUP(H41,杂项!R:X,4,FALSE),FIND("@",SUBSTITUTE(VLOOKUP(H41,杂项!R:X,4,FALSE),",","@",1))+1,FIND("@",SUBSTITUTE(VLOOKUP(H41,杂项!R:X,4,FALSE),",","@",2))-FIND("@",SUBSTITUTE(VLOOKUP(H41,杂项!R:X,4,FALSE),",","@",1))-1),IF($AJ$1=3,MID(VLOOKUP(H41,杂项!R:X,4,FALSE),FIND("@",SUBSTITUTE(VLOOKUP(H41,杂项!R:X,4,FALSE),",","@",2))+1,FIND("@",SUBSTITUTE(VLOOKUP(H41,杂项!R:X,4,FALSE),",","@",3))-FIND("@",SUBSTITUTE(VLOOKUP(H41,杂项!R:X,4,FALSE),",","@",2))-1),IF($AJ$1=4,MID(VLOOKUP(H41,杂项!R:X,4,FALSE),FIND("@",SUBSTITUTE(VLOOKUP(H41,杂项!R:X,4,FALSE),",","@",3))+1,FIND("@",SUBSTITUTE(VLOOKUP(H41,杂项!R:X,4,FALSE),",","@",4))-FIND("@",SUBSTITUTE(VLOOKUP(H41,杂项!R:X,4,FALSE),",","@",3))-1),IF($AJ$1=5,MID(VLOOKUP(H41,杂项!R:X,4,FALSE),FIND("@",SUBSTITUTE(VLOOKUP(H41,杂项!R:X,4,FALSE),",","@",4))+1,FIND("@",SUBSTITUTE(VLOOKUP(H41,杂项!R:X,4,FALSE),",","@",5))-FIND("@",SUBSTITUTE(VLOOKUP(H41,杂项!R:X,4,FALSE),",","@",4))-1),IF($AJ$1=6,MID(VLOOKUP(H41,杂项!R:X,4,FALSE),FIND("@",SUBSTITUTE(VLOOKUP(H41,杂项!R:X,4,FALSE),",","@",5))+1,LEN(VLOOKUP(H41,杂项!R:X,4,FALSE))-FIND("@",SUBSTITUTE(VLOOKUP(H41,杂项!R:X,4,FALSE),",","@",5))-1))))))</f>
        <v>5817</v>
      </c>
      <c r="X41" s="193" t="str">
        <f>IF($AJ$1=2,MID(VLOOKUP(H41,杂项!R:X,5,FALSE),FIND("@",SUBSTITUTE(VLOOKUP(H41,杂项!R:X,5,FALSE),",","@",1))+1,FIND("@",SUBSTITUTE(VLOOKUP(H41,杂项!R:X,5,FALSE),",","@",2))-FIND("@",SUBSTITUTE(VLOOKUP(H41,杂项!R:X,5,FALSE),",","@",1))-1),IF($AJ$1=3,MID(VLOOKUP(H41,杂项!R:X,5,FALSE),FIND("@",SUBSTITUTE(VLOOKUP(H41,杂项!R:X,5,FALSE),",","@",2))+1,FIND("@",SUBSTITUTE(VLOOKUP(H41,杂项!R:X,5,FALSE),",","@",3))-FIND("@",SUBSTITUTE(VLOOKUP(H41,杂项!R:X,5,FALSE),",","@",2))-1),IF($AJ$1=4,MID(VLOOKUP(H41,杂项!R:X,5,FALSE),FIND("@",SUBSTITUTE(VLOOKUP(H41,杂项!R:X,5,FALSE),",","@",3))+1,FIND("@",SUBSTITUTE(VLOOKUP(H41,杂项!R:X,5,FALSE),",","@",4))-FIND("@",SUBSTITUTE(VLOOKUP(H41,杂项!R:X,5,FALSE),",","@",3))-1),IF($AJ$1=5,MID(VLOOKUP(H41,杂项!R:X,5,FALSE),FIND("@",SUBSTITUTE(VLOOKUP(H41,杂项!R:X,5,FALSE),",","@",4))+1,FIND("@",SUBSTITUTE(VLOOKUP(H41,杂项!R:X,5,FALSE),",","@",5))-FIND("@",SUBSTITUTE(VLOOKUP(H41,杂项!R:X,5,FALSE),",","@",4))-1),IF($AJ$1=6,MID(VLOOKUP(H41,杂项!R:X,5,FALSE),FIND("@",SUBSTITUTE(VLOOKUP(H41,杂项!R:X,5,FALSE),",","@",5))+1,LEN(VLOOKUP(H41,杂项!R:X,5,FALSE))-FIND("@",SUBSTITUTE(VLOOKUP(H41,杂项!R:X,5,FALSE),",","@",5))-1))))))</f>
        <v>6873</v>
      </c>
      <c r="Y41" s="193" t="str">
        <f>IF($AJ$1=2,MID(VLOOKUP(H41,杂项!R:X,6,FALSE),FIND("@",SUBSTITUTE(VLOOKUP(H41,杂项!R:X,6,FALSE),",","@",1))+1,FIND("@",SUBSTITUTE(VLOOKUP(H41,杂项!R:X,6,FALSE),",","@",2))-FIND("@",SUBSTITUTE(VLOOKUP(H41,杂项!R:X,6,FALSE),",","@",1))-1),IF($AJ$1=3,MID(VLOOKUP(H41,杂项!R:X,6,FALSE),FIND("@",SUBSTITUTE(VLOOKUP(H41,杂项!R:X,6,FALSE),",","@",2))+1,FIND("@",SUBSTITUTE(VLOOKUP(H41,杂项!R:X,6,FALSE),",","@",3))-FIND("@",SUBSTITUTE(VLOOKUP(H41,杂项!R:X,6,FALSE),",","@",2))-1),IF($AJ$1=4,MID(VLOOKUP(H41,杂项!R:X,6,FALSE),FIND("@",SUBSTITUTE(VLOOKUP(H41,杂项!R:X,6,FALSE),",","@",3))+1,FIND("@",SUBSTITUTE(VLOOKUP(H41,杂项!R:X,6,FALSE),",","@",4))-FIND("@",SUBSTITUTE(VLOOKUP(H41,杂项!R:X,6,FALSE),",","@",3))-1),IF($AJ$1=5,MID(VLOOKUP(H41,杂项!R:X,6,FALSE),FIND("@",SUBSTITUTE(VLOOKUP(H41,杂项!R:X,6,FALSE),",","@",4))+1,FIND("@",SUBSTITUTE(VLOOKUP(H41,杂项!R:X,6,FALSE),",","@",5))-FIND("@",SUBSTITUTE(VLOOKUP(H41,杂项!R:X,6,FALSE),",","@",4))-1),IF($AJ$1=6,MID(VLOOKUP(H41,杂项!R:X,6,FALSE),FIND("@",SUBSTITUTE(VLOOKUP(H41,杂项!R:X,6,FALSE),",","@",5))+1,LEN(VLOOKUP(H41,杂项!R:X,6,FALSE))-FIND("@",SUBSTITUTE(VLOOKUP(H41,杂项!R:X,6,FALSE),",","@",5))-1))))))</f>
        <v>6873</v>
      </c>
      <c r="Z41" s="193" t="str">
        <f>IF($AJ$1=2,MID(VLOOKUP(H41,杂项!R:X,7,FALSE),FIND("@",SUBSTITUTE(VLOOKUP(H41,杂项!R:X,7,FALSE),",","@",1))+1,FIND("@",SUBSTITUTE(VLOOKUP(H41,杂项!R:X,7,FALSE),",","@",2))-FIND("@",SUBSTITUTE(VLOOKUP(H41,杂项!R:X,7,FALSE),",","@",1))-1),IF($AJ$1=3,MID(VLOOKUP(H41,杂项!R:X,7,FALSE),FIND("@",SUBSTITUTE(VLOOKUP(H41,杂项!R:X,7,FALSE),",","@",2))+1,FIND("@",SUBSTITUTE(VLOOKUP(H41,杂项!R:X,7,FALSE),",","@",3))-FIND("@",SUBSTITUTE(VLOOKUP(H41,杂项!R:X,7,FALSE),",","@",2))-1),IF($AJ$1=4,MID(VLOOKUP(H41,杂项!R:X,7,FALSE),FIND("@",SUBSTITUTE(VLOOKUP(H41,杂项!R:X,7,FALSE),",","@",3))+1,FIND("@",SUBSTITUTE(VLOOKUP(H41,杂项!R:X,7,FALSE),",","@",4))-FIND("@",SUBSTITUTE(VLOOKUP(H41,杂项!R:X,7,FALSE),",","@",3))-1),IF($AJ$1=5,MID(VLOOKUP(H41,杂项!R:X,7,FALSE),FIND("@",SUBSTITUTE(VLOOKUP(H41,杂项!R:X,7,FALSE),",","@",4))+1,FIND("@",SUBSTITUTE(VLOOKUP(H41,杂项!R:X,7,FALSE),",","@",5))-FIND("@",SUBSTITUTE(VLOOKUP(H41,杂项!R:X,7,FALSE),",","@",4))-1),IF($AJ$1=6,MID(VLOOKUP(H41,杂项!R:X,7,FALSE),FIND("@",SUBSTITUTE(VLOOKUP(H41,杂项!R:X,7,FALSE),",","@",5))+1,LEN(VLOOKUP(H41,杂项!R:X,7,FALSE))-FIND("@",SUBSTITUTE(VLOOKUP(H41,杂项!R:X,7,FALSE),",","@",5))-1))))))</f>
        <v>8455</v>
      </c>
      <c r="AA41" s="196">
        <v>452</v>
      </c>
      <c r="AB41" s="196">
        <v>46</v>
      </c>
      <c r="AC41" s="196"/>
      <c r="AD41" s="196">
        <v>20</v>
      </c>
      <c r="AE41" s="196">
        <v>10</v>
      </c>
      <c r="AF41" s="196">
        <v>13</v>
      </c>
      <c r="AG41" s="203">
        <v>700</v>
      </c>
      <c r="AH41" s="203">
        <v>50</v>
      </c>
      <c r="AI41" s="203">
        <v>40</v>
      </c>
      <c r="AJ41" s="204"/>
      <c r="AK41" s="202">
        <f>(VLOOKUP($H41,杂项!$Z:$AD,2,FALSE))/100</f>
        <v>0.4</v>
      </c>
      <c r="AL41" s="202">
        <f>(VLOOKUP($H41,杂项!$Z:$AD,4,FALSE))/100</f>
        <v>0.4</v>
      </c>
      <c r="AM41" s="202">
        <f>(VLOOKUP($H41,杂项!$Z:$AD,3,FALSE))/100</f>
        <v>0.1</v>
      </c>
      <c r="AN41" s="202">
        <f>(VLOOKUP($H41,杂项!$Z:$AD,5,FALSE))/100</f>
        <v>0.1</v>
      </c>
      <c r="AO41" s="206">
        <v>3</v>
      </c>
      <c r="AP41" s="179" t="s">
        <v>178</v>
      </c>
    </row>
    <row r="42" spans="1:42" s="162" customFormat="1" x14ac:dyDescent="0.2">
      <c r="A42" s="176" t="s">
        <v>179</v>
      </c>
      <c r="B42" s="173">
        <f t="shared" si="6"/>
        <v>4696.5660160000007</v>
      </c>
      <c r="C42" s="173">
        <f t="shared" si="7"/>
        <v>541.79562239999996</v>
      </c>
      <c r="D42" s="173">
        <f t="shared" si="8"/>
        <v>289.54675200000003</v>
      </c>
      <c r="E42" s="173">
        <f t="shared" si="9"/>
        <v>348.29352959999994</v>
      </c>
      <c r="F42" s="173">
        <f t="shared" si="10"/>
        <v>296.80849920000003</v>
      </c>
      <c r="G42" s="174">
        <f t="shared" si="11"/>
        <v>114.6768</v>
      </c>
      <c r="H42" s="174" t="s">
        <v>114</v>
      </c>
      <c r="I42" s="187">
        <v>28</v>
      </c>
      <c r="J42" s="189" t="s">
        <v>134</v>
      </c>
      <c r="K42" s="189" t="s">
        <v>135</v>
      </c>
      <c r="L42" s="189" t="s">
        <v>41</v>
      </c>
      <c r="M42" s="189" t="s">
        <v>81</v>
      </c>
      <c r="N42" s="189" t="s">
        <v>63</v>
      </c>
      <c r="O42" s="189" t="s">
        <v>64</v>
      </c>
      <c r="P42" s="189" t="s">
        <v>72</v>
      </c>
      <c r="Q42" s="189" t="s">
        <v>45</v>
      </c>
      <c r="R42" s="189" t="s">
        <v>53</v>
      </c>
      <c r="S42" s="189" t="s">
        <v>47</v>
      </c>
      <c r="T42" s="189" t="s">
        <v>139</v>
      </c>
      <c r="U42" s="193" t="str">
        <f>IF($AJ$1=2,MID(VLOOKUP(H42,杂项!R:X,2,FALSE),FIND("@",SUBSTITUTE(VLOOKUP(H42,杂项!R:X,2,FALSE),",","@",1))+1,FIND("@",SUBSTITUTE(VLOOKUP(H42,杂项!R:X,2,FALSE),",","@",2))-FIND("@",SUBSTITUTE(VLOOKUP(H42,杂项!R:X,2,FALSE),",","@",1))-1),IF($AJ$1=3,MID(VLOOKUP(H42,杂项!R:X,2,FALSE),FIND("@",SUBSTITUTE(VLOOKUP(H42,杂项!R:X,2,FALSE),",","@",2))+1,FIND("@",SUBSTITUTE(VLOOKUP(H42,杂项!R:X,2,FALSE),",","@",3))-FIND("@",SUBSTITUTE(VLOOKUP(H42,杂项!R:X,2,FALSE),",","@",2))-1),IF($AJ$1=4,MID(VLOOKUP(H42,杂项!R:X,2,FALSE),FIND("@",SUBSTITUTE(VLOOKUP(H42,杂项!R:X,2,FALSE),",","@",3))+1,FIND("@",SUBSTITUTE(VLOOKUP(H42,杂项!R:X,2,FALSE),",","@",4))-FIND("@",SUBSTITUTE(VLOOKUP(H42,杂项!R:X,2,FALSE),",","@",3))-1),IF($AJ$1=5,MID(VLOOKUP(H42,杂项!R:X,2,FALSE),FIND("@",SUBSTITUTE(VLOOKUP(H42,杂项!R:X,2,FALSE),",","@",4))+1,FIND("@",SUBSTITUTE(VLOOKUP(H42,杂项!R:X,2,FALSE),",","@",5))-FIND("@",SUBSTITUTE(VLOOKUP(H42,杂项!R:X,2,FALSE),",","@",4))-1),IF($AJ$1=6,MID(VLOOKUP(H42,杂项!R:X,2,FALSE),FIND("@",SUBSTITUTE(VLOOKUP(H42,杂项!R:X,2,FALSE),",","@",5))+1,LEN(VLOOKUP(H42,杂项!R:X,2,FALSE))-FIND("@",SUBSTITUTE(VLOOKUP(H42,杂项!R:X,2,FALSE),",","@",5))-1))))))</f>
        <v>7796</v>
      </c>
      <c r="V42" s="193" t="str">
        <f>IF($AJ$1=2,MID(VLOOKUP(H42,杂项!R:X,3,FALSE),FIND("@",SUBSTITUTE(VLOOKUP(H42,杂项!R:X,3,FALSE),",","@",1))+1,FIND("@",SUBSTITUTE(VLOOKUP(H42,杂项!R:X,3,FALSE),",","@",2))-FIND("@",SUBSTITUTE(VLOOKUP(H42,杂项!R:X,3,FALSE),",","@",1))-1),IF($AJ$1=3,MID(VLOOKUP(H42,杂项!R:X,3,FALSE),FIND("@",SUBSTITUTE(VLOOKUP(H42,杂项!R:X,3,FALSE),",","@",2))+1,FIND("@",SUBSTITUTE(VLOOKUP(H42,杂项!R:X,3,FALSE),",","@",3))-FIND("@",SUBSTITUTE(VLOOKUP(H42,杂项!R:X,3,FALSE),",","@",2))-1),IF($AJ$1=4,MID(VLOOKUP(H42,杂项!R:X,3,FALSE),FIND("@",SUBSTITUTE(VLOOKUP(H42,杂项!R:X,3,FALSE),",","@",3))+1,FIND("@",SUBSTITUTE(VLOOKUP(H42,杂项!R:X,3,FALSE),",","@",4))-FIND("@",SUBSTITUTE(VLOOKUP(H42,杂项!R:X,3,FALSE),",","@",3))-1),IF($AJ$1=5,MID(VLOOKUP(H42,杂项!R:X,3,FALSE),FIND("@",SUBSTITUTE(VLOOKUP(H42,杂项!R:X,3,FALSE),",","@",4))+1,FIND("@",SUBSTITUTE(VLOOKUP(H42,杂项!R:X,3,FALSE),",","@",5))-FIND("@",SUBSTITUTE(VLOOKUP(H42,杂项!R:X,3,FALSE),",","@",4))-1),IF($AJ$1=6,MID(VLOOKUP(H42,杂项!R:X,3,FALSE),FIND("@",SUBSTITUTE(VLOOKUP(H42,杂项!R:X,3,FALSE),",","@",5))+1,LEN(VLOOKUP(H42,杂项!R:X,3,FALSE))-FIND("@",SUBSTITUTE(VLOOKUP(H42,杂项!R:X,3,FALSE),",","@",5))-1))))))</f>
        <v>7927</v>
      </c>
      <c r="W42" s="193" t="str">
        <f>IF($AJ$1=2,MID(VLOOKUP(H42,杂项!R:X,4,FALSE),FIND("@",SUBSTITUTE(VLOOKUP(H42,杂项!R:X,4,FALSE),",","@",1))+1,FIND("@",SUBSTITUTE(VLOOKUP(H42,杂项!R:X,4,FALSE),",","@",2))-FIND("@",SUBSTITUTE(VLOOKUP(H42,杂项!R:X,4,FALSE),",","@",1))-1),IF($AJ$1=3,MID(VLOOKUP(H42,杂项!R:X,4,FALSE),FIND("@",SUBSTITUTE(VLOOKUP(H42,杂项!R:X,4,FALSE),",","@",2))+1,FIND("@",SUBSTITUTE(VLOOKUP(H42,杂项!R:X,4,FALSE),",","@",3))-FIND("@",SUBSTITUTE(VLOOKUP(H42,杂项!R:X,4,FALSE),",","@",2))-1),IF($AJ$1=4,MID(VLOOKUP(H42,杂项!R:X,4,FALSE),FIND("@",SUBSTITUTE(VLOOKUP(H42,杂项!R:X,4,FALSE),",","@",3))+1,FIND("@",SUBSTITUTE(VLOOKUP(H42,杂项!R:X,4,FALSE),",","@",4))-FIND("@",SUBSTITUTE(VLOOKUP(H42,杂项!R:X,4,FALSE),",","@",3))-1),IF($AJ$1=5,MID(VLOOKUP(H42,杂项!R:X,4,FALSE),FIND("@",SUBSTITUTE(VLOOKUP(H42,杂项!R:X,4,FALSE),",","@",4))+1,FIND("@",SUBSTITUTE(VLOOKUP(H42,杂项!R:X,4,FALSE),",","@",5))-FIND("@",SUBSTITUTE(VLOOKUP(H42,杂项!R:X,4,FALSE),",","@",4))-1),IF($AJ$1=6,MID(VLOOKUP(H42,杂项!R:X,4,FALSE),FIND("@",SUBSTITUTE(VLOOKUP(H42,杂项!R:X,4,FALSE),",","@",5))+1,LEN(VLOOKUP(H42,杂项!R:X,4,FALSE))-FIND("@",SUBSTITUTE(VLOOKUP(H42,杂项!R:X,4,FALSE),",","@",5))-1))))))</f>
        <v>7137</v>
      </c>
      <c r="X42" s="193" t="str">
        <f>IF($AJ$1=2,MID(VLOOKUP(H42,杂项!R:X,5,FALSE),FIND("@",SUBSTITUTE(VLOOKUP(H42,杂项!R:X,5,FALSE),",","@",1))+1,FIND("@",SUBSTITUTE(VLOOKUP(H42,杂项!R:X,5,FALSE),",","@",2))-FIND("@",SUBSTITUTE(VLOOKUP(H42,杂项!R:X,5,FALSE),",","@",1))-1),IF($AJ$1=3,MID(VLOOKUP(H42,杂项!R:X,5,FALSE),FIND("@",SUBSTITUTE(VLOOKUP(H42,杂项!R:X,5,FALSE),",","@",2))+1,FIND("@",SUBSTITUTE(VLOOKUP(H42,杂项!R:X,5,FALSE),",","@",3))-FIND("@",SUBSTITUTE(VLOOKUP(H42,杂项!R:X,5,FALSE),",","@",2))-1),IF($AJ$1=4,MID(VLOOKUP(H42,杂项!R:X,5,FALSE),FIND("@",SUBSTITUTE(VLOOKUP(H42,杂项!R:X,5,FALSE),",","@",3))+1,FIND("@",SUBSTITUTE(VLOOKUP(H42,杂项!R:X,5,FALSE),",","@",4))-FIND("@",SUBSTITUTE(VLOOKUP(H42,杂项!R:X,5,FALSE),",","@",3))-1),IF($AJ$1=5,MID(VLOOKUP(H42,杂项!R:X,5,FALSE),FIND("@",SUBSTITUTE(VLOOKUP(H42,杂项!R:X,5,FALSE),",","@",4))+1,FIND("@",SUBSTITUTE(VLOOKUP(H42,杂项!R:X,5,FALSE),",","@",5))-FIND("@",SUBSTITUTE(VLOOKUP(H42,杂项!R:X,5,FALSE),",","@",4))-1),IF($AJ$1=6,MID(VLOOKUP(H42,杂项!R:X,5,FALSE),FIND("@",SUBSTITUTE(VLOOKUP(H42,杂项!R:X,5,FALSE),",","@",5))+1,LEN(VLOOKUP(H42,杂项!R:X,5,FALSE))-FIND("@",SUBSTITUTE(VLOOKUP(H42,杂项!R:X,5,FALSE),",","@",5))-1))))))</f>
        <v>7927</v>
      </c>
      <c r="Y42" s="193" t="str">
        <f>IF($AJ$1=2,MID(VLOOKUP(H42,杂项!R:X,6,FALSE),FIND("@",SUBSTITUTE(VLOOKUP(H42,杂项!R:X,6,FALSE),",","@",1))+1,FIND("@",SUBSTITUTE(VLOOKUP(H42,杂项!R:X,6,FALSE),",","@",2))-FIND("@",SUBSTITUTE(VLOOKUP(H42,杂项!R:X,6,FALSE),",","@",1))-1),IF($AJ$1=3,MID(VLOOKUP(H42,杂项!R:X,6,FALSE),FIND("@",SUBSTITUTE(VLOOKUP(H42,杂项!R:X,6,FALSE),",","@",2))+1,FIND("@",SUBSTITUTE(VLOOKUP(H42,杂项!R:X,6,FALSE),",","@",3))-FIND("@",SUBSTITUTE(VLOOKUP(H42,杂项!R:X,6,FALSE),",","@",2))-1),IF($AJ$1=4,MID(VLOOKUP(H42,杂项!R:X,6,FALSE),FIND("@",SUBSTITUTE(VLOOKUP(H42,杂项!R:X,6,FALSE),",","@",3))+1,FIND("@",SUBSTITUTE(VLOOKUP(H42,杂项!R:X,6,FALSE),",","@",4))-FIND("@",SUBSTITUTE(VLOOKUP(H42,杂项!R:X,6,FALSE),",","@",3))-1),IF($AJ$1=5,MID(VLOOKUP(H42,杂项!R:X,6,FALSE),FIND("@",SUBSTITUTE(VLOOKUP(H42,杂项!R:X,6,FALSE),",","@",4))+1,FIND("@",SUBSTITUTE(VLOOKUP(H42,杂项!R:X,6,FALSE),",","@",5))-FIND("@",SUBSTITUTE(VLOOKUP(H42,杂项!R:X,6,FALSE),",","@",4))-1),IF($AJ$1=6,MID(VLOOKUP(H42,杂项!R:X,6,FALSE),FIND("@",SUBSTITUTE(VLOOKUP(H42,杂项!R:X,6,FALSE),",","@",5))+1,LEN(VLOOKUP(H42,杂项!R:X,6,FALSE))-FIND("@",SUBSTITUTE(VLOOKUP(H42,杂项!R:X,6,FALSE),",","@",5))-1))))))</f>
        <v>7927</v>
      </c>
      <c r="Z42" s="193" t="str">
        <f>IF($AJ$1=2,MID(VLOOKUP(H42,杂项!R:X,7,FALSE),FIND("@",SUBSTITUTE(VLOOKUP(H42,杂项!R:X,7,FALSE),",","@",1))+1,FIND("@",SUBSTITUTE(VLOOKUP(H42,杂项!R:X,7,FALSE),",","@",2))-FIND("@",SUBSTITUTE(VLOOKUP(H42,杂项!R:X,7,FALSE),",","@",1))-1),IF($AJ$1=3,MID(VLOOKUP(H42,杂项!R:X,7,FALSE),FIND("@",SUBSTITUTE(VLOOKUP(H42,杂项!R:X,7,FALSE),",","@",2))+1,FIND("@",SUBSTITUTE(VLOOKUP(H42,杂项!R:X,7,FALSE),",","@",3))-FIND("@",SUBSTITUTE(VLOOKUP(H42,杂项!R:X,7,FALSE),",","@",2))-1),IF($AJ$1=4,MID(VLOOKUP(H42,杂项!R:X,7,FALSE),FIND("@",SUBSTITUTE(VLOOKUP(H42,杂项!R:X,7,FALSE),",","@",3))+1,FIND("@",SUBSTITUTE(VLOOKUP(H42,杂项!R:X,7,FALSE),",","@",4))-FIND("@",SUBSTITUTE(VLOOKUP(H42,杂项!R:X,7,FALSE),",","@",3))-1),IF($AJ$1=5,MID(VLOOKUP(H42,杂项!R:X,7,FALSE),FIND("@",SUBSTITUTE(VLOOKUP(H42,杂项!R:X,7,FALSE),",","@",4))+1,FIND("@",SUBSTITUTE(VLOOKUP(H42,杂项!R:X,7,FALSE),",","@",5))-FIND("@",SUBSTITUTE(VLOOKUP(H42,杂项!R:X,7,FALSE),",","@",4))-1),IF($AJ$1=6,MID(VLOOKUP(H42,杂项!R:X,7,FALSE),FIND("@",SUBSTITUTE(VLOOKUP(H42,杂项!R:X,7,FALSE),",","@",5))+1,LEN(VLOOKUP(H42,杂项!R:X,7,FALSE))-FIND("@",SUBSTITUTE(VLOOKUP(H42,杂项!R:X,7,FALSE),",","@",5))-1))))))</f>
        <v>7137</v>
      </c>
      <c r="AA42" s="196">
        <v>286</v>
      </c>
      <c r="AB42" s="196">
        <v>59</v>
      </c>
      <c r="AC42" s="196"/>
      <c r="AD42" s="196">
        <v>25</v>
      </c>
      <c r="AE42" s="196">
        <v>10</v>
      </c>
      <c r="AF42" s="196">
        <v>5</v>
      </c>
      <c r="AG42" s="203">
        <v>750</v>
      </c>
      <c r="AH42" s="203">
        <v>50</v>
      </c>
      <c r="AI42" s="203">
        <v>50</v>
      </c>
      <c r="AJ42" s="204"/>
      <c r="AK42" s="202">
        <f>(VLOOKUP($H42,杂项!$Z:$AD,2,FALSE))/100</f>
        <v>0.2</v>
      </c>
      <c r="AL42" s="202">
        <f>(VLOOKUP($H42,杂项!$Z:$AD,4,FALSE))/100</f>
        <v>0.2</v>
      </c>
      <c r="AM42" s="202">
        <f>(VLOOKUP($H42,杂项!$Z:$AD,3,FALSE))/100</f>
        <v>0.25</v>
      </c>
      <c r="AN42" s="202">
        <f>(VLOOKUP($H42,杂项!$Z:$AD,5,FALSE))/100</f>
        <v>0.35</v>
      </c>
      <c r="AO42" s="206">
        <v>1</v>
      </c>
      <c r="AP42" s="179" t="s">
        <v>180</v>
      </c>
    </row>
    <row r="43" spans="1:42" s="162" customFormat="1" x14ac:dyDescent="0.2">
      <c r="A43" s="179" t="s">
        <v>181</v>
      </c>
      <c r="B43" s="173">
        <f t="shared" si="6"/>
        <v>3963.33952</v>
      </c>
      <c r="C43" s="173">
        <f t="shared" si="7"/>
        <v>541.22233600000004</v>
      </c>
      <c r="D43" s="173">
        <f t="shared" si="8"/>
        <v>240.53145599999999</v>
      </c>
      <c r="E43" s="173">
        <f t="shared" si="9"/>
        <v>271.37291519999997</v>
      </c>
      <c r="F43" s="173">
        <f t="shared" si="10"/>
        <v>263.21154560000002</v>
      </c>
      <c r="G43" s="174">
        <f t="shared" si="11"/>
        <v>299.47475200000002</v>
      </c>
      <c r="H43" s="183" t="s">
        <v>182</v>
      </c>
      <c r="I43" s="187">
        <v>28</v>
      </c>
      <c r="J43" s="188" t="s">
        <v>52</v>
      </c>
      <c r="K43" s="188" t="s">
        <v>41</v>
      </c>
      <c r="L43" s="188" t="s">
        <v>145</v>
      </c>
      <c r="M43" s="188" t="s">
        <v>146</v>
      </c>
      <c r="N43" s="188" t="s">
        <v>63</v>
      </c>
      <c r="O43" s="188" t="s">
        <v>64</v>
      </c>
      <c r="P43" s="188" t="s">
        <v>53</v>
      </c>
      <c r="Q43" s="188" t="s">
        <v>47</v>
      </c>
      <c r="R43" s="188" t="s">
        <v>87</v>
      </c>
      <c r="S43" s="188" t="s">
        <v>55</v>
      </c>
      <c r="T43" s="188" t="s">
        <v>172</v>
      </c>
      <c r="U43" s="193" t="str">
        <f>IF($AJ$1=2,MID(VLOOKUP(H43,杂项!R:X,2,FALSE),FIND("@",SUBSTITUTE(VLOOKUP(H43,杂项!R:X,2,FALSE),",","@",1))+1,FIND("@",SUBSTITUTE(VLOOKUP(H43,杂项!R:X,2,FALSE),",","@",2))-FIND("@",SUBSTITUTE(VLOOKUP(H43,杂项!R:X,2,FALSE),",","@",1))-1),IF($AJ$1=3,MID(VLOOKUP(H43,杂项!R:X,2,FALSE),FIND("@",SUBSTITUTE(VLOOKUP(H43,杂项!R:X,2,FALSE),",","@",2))+1,FIND("@",SUBSTITUTE(VLOOKUP(H43,杂项!R:X,2,FALSE),",","@",3))-FIND("@",SUBSTITUTE(VLOOKUP(H43,杂项!R:X,2,FALSE),",","@",2))-1),IF($AJ$1=4,MID(VLOOKUP(H43,杂项!R:X,2,FALSE),FIND("@",SUBSTITUTE(VLOOKUP(H43,杂项!R:X,2,FALSE),",","@",3))+1,FIND("@",SUBSTITUTE(VLOOKUP(H43,杂项!R:X,2,FALSE),",","@",4))-FIND("@",SUBSTITUTE(VLOOKUP(H43,杂项!R:X,2,FALSE),",","@",3))-1),IF($AJ$1=5,MID(VLOOKUP(H43,杂项!R:X,2,FALSE),FIND("@",SUBSTITUTE(VLOOKUP(H43,杂项!R:X,2,FALSE),",","@",4))+1,FIND("@",SUBSTITUTE(VLOOKUP(H43,杂项!R:X,2,FALSE),",","@",5))-FIND("@",SUBSTITUTE(VLOOKUP(H43,杂项!R:X,2,FALSE),",","@",4))-1),IF($AJ$1=6,MID(VLOOKUP(H43,杂项!R:X,2,FALSE),FIND("@",SUBSTITUTE(VLOOKUP(H43,杂项!R:X,2,FALSE),",","@",5))+1,LEN(VLOOKUP(H43,杂项!R:X,2,FALSE))-FIND("@",SUBSTITUTE(VLOOKUP(H43,杂项!R:X,2,FALSE),",","@",5))-1))))))</f>
        <v>8060</v>
      </c>
      <c r="V43" s="193" t="str">
        <f>IF($AJ$1=2,MID(VLOOKUP(H43,杂项!R:X,3,FALSE),FIND("@",SUBSTITUTE(VLOOKUP(H43,杂项!R:X,3,FALSE),",","@",1))+1,FIND("@",SUBSTITUTE(VLOOKUP(H43,杂项!R:X,3,FALSE),",","@",2))-FIND("@",SUBSTITUTE(VLOOKUP(H43,杂项!R:X,3,FALSE),",","@",1))-1),IF($AJ$1=3,MID(VLOOKUP(H43,杂项!R:X,3,FALSE),FIND("@",SUBSTITUTE(VLOOKUP(H43,杂项!R:X,3,FALSE),",","@",2))+1,FIND("@",SUBSTITUTE(VLOOKUP(H43,杂项!R:X,3,FALSE),",","@",3))-FIND("@",SUBSTITUTE(VLOOKUP(H43,杂项!R:X,3,FALSE),",","@",2))-1),IF($AJ$1=4,MID(VLOOKUP(H43,杂项!R:X,3,FALSE),FIND("@",SUBSTITUTE(VLOOKUP(H43,杂项!R:X,3,FALSE),",","@",3))+1,FIND("@",SUBSTITUTE(VLOOKUP(H43,杂项!R:X,3,FALSE),",","@",4))-FIND("@",SUBSTITUTE(VLOOKUP(H43,杂项!R:X,3,FALSE),",","@",3))-1),IF($AJ$1=5,MID(VLOOKUP(H43,杂项!R:X,3,FALSE),FIND("@",SUBSTITUTE(VLOOKUP(H43,杂项!R:X,3,FALSE),",","@",4))+1,FIND("@",SUBSTITUTE(VLOOKUP(H43,杂项!R:X,3,FALSE),",","@",5))-FIND("@",SUBSTITUTE(VLOOKUP(H43,杂项!R:X,3,FALSE),",","@",4))-1),IF($AJ$1=6,MID(VLOOKUP(H43,杂项!R:X,3,FALSE),FIND("@",SUBSTITUTE(VLOOKUP(H43,杂项!R:X,3,FALSE),",","@",5))+1,LEN(VLOOKUP(H43,杂项!R:X,3,FALSE))-FIND("@",SUBSTITUTE(VLOOKUP(H43,杂项!R:X,3,FALSE),",","@",5))-1))))))</f>
        <v>8192</v>
      </c>
      <c r="W43" s="193" t="str">
        <f>IF($AJ$1=2,MID(VLOOKUP(H43,杂项!R:X,4,FALSE),FIND("@",SUBSTITUTE(VLOOKUP(H43,杂项!R:X,4,FALSE),",","@",1))+1,FIND("@",SUBSTITUTE(VLOOKUP(H43,杂项!R:X,4,FALSE),",","@",2))-FIND("@",SUBSTITUTE(VLOOKUP(H43,杂项!R:X,4,FALSE),",","@",1))-1),IF($AJ$1=3,MID(VLOOKUP(H43,杂项!R:X,4,FALSE),FIND("@",SUBSTITUTE(VLOOKUP(H43,杂项!R:X,4,FALSE),",","@",2))+1,FIND("@",SUBSTITUTE(VLOOKUP(H43,杂项!R:X,4,FALSE),",","@",3))-FIND("@",SUBSTITUTE(VLOOKUP(H43,杂项!R:X,4,FALSE),",","@",2))-1),IF($AJ$1=4,MID(VLOOKUP(H43,杂项!R:X,4,FALSE),FIND("@",SUBSTITUTE(VLOOKUP(H43,杂项!R:X,4,FALSE),",","@",3))+1,FIND("@",SUBSTITUTE(VLOOKUP(H43,杂项!R:X,4,FALSE),",","@",4))-FIND("@",SUBSTITUTE(VLOOKUP(H43,杂项!R:X,4,FALSE),",","@",3))-1),IF($AJ$1=5,MID(VLOOKUP(H43,杂项!R:X,4,FALSE),FIND("@",SUBSTITUTE(VLOOKUP(H43,杂项!R:X,4,FALSE),",","@",4))+1,FIND("@",SUBSTITUTE(VLOOKUP(H43,杂项!R:X,4,FALSE),",","@",5))-FIND("@",SUBSTITUTE(VLOOKUP(H43,杂项!R:X,4,FALSE),",","@",4))-1),IF($AJ$1=6,MID(VLOOKUP(H43,杂项!R:X,4,FALSE),FIND("@",SUBSTITUTE(VLOOKUP(H43,杂项!R:X,4,FALSE),",","@",5))+1,LEN(VLOOKUP(H43,杂项!R:X,4,FALSE))-FIND("@",SUBSTITUTE(VLOOKUP(H43,杂项!R:X,4,FALSE),",","@",5))-1))))))</f>
        <v>4236</v>
      </c>
      <c r="X43" s="193" t="str">
        <f>IF($AJ$1=2,MID(VLOOKUP(H43,杂项!R:X,5,FALSE),FIND("@",SUBSTITUTE(VLOOKUP(H43,杂项!R:X,5,FALSE),",","@",1))+1,FIND("@",SUBSTITUTE(VLOOKUP(H43,杂项!R:X,5,FALSE),",","@",2))-FIND("@",SUBSTITUTE(VLOOKUP(H43,杂项!R:X,5,FALSE),",","@",1))-1),IF($AJ$1=3,MID(VLOOKUP(H43,杂项!R:X,5,FALSE),FIND("@",SUBSTITUTE(VLOOKUP(H43,杂项!R:X,5,FALSE),",","@",2))+1,FIND("@",SUBSTITUTE(VLOOKUP(H43,杂项!R:X,5,FALSE),",","@",3))-FIND("@",SUBSTITUTE(VLOOKUP(H43,杂项!R:X,5,FALSE),",","@",2))-1),IF($AJ$1=4,MID(VLOOKUP(H43,杂项!R:X,5,FALSE),FIND("@",SUBSTITUTE(VLOOKUP(H43,杂项!R:X,5,FALSE),",","@",3))+1,FIND("@",SUBSTITUTE(VLOOKUP(H43,杂项!R:X,5,FALSE),",","@",4))-FIND("@",SUBSTITUTE(VLOOKUP(H43,杂项!R:X,5,FALSE),",","@",3))-1),IF($AJ$1=5,MID(VLOOKUP(H43,杂项!R:X,5,FALSE),FIND("@",SUBSTITUTE(VLOOKUP(H43,杂项!R:X,5,FALSE),",","@",4))+1,FIND("@",SUBSTITUTE(VLOOKUP(H43,杂项!R:X,5,FALSE),",","@",5))-FIND("@",SUBSTITUTE(VLOOKUP(H43,杂项!R:X,5,FALSE),",","@",4))-1),IF($AJ$1=6,MID(VLOOKUP(H43,杂项!R:X,5,FALSE),FIND("@",SUBSTITUTE(VLOOKUP(H43,杂项!R:X,5,FALSE),",","@",5))+1,LEN(VLOOKUP(H43,杂项!R:X,5,FALSE))-FIND("@",SUBSTITUTE(VLOOKUP(H43,杂项!R:X,5,FALSE),",","@",5))-1))))))</f>
        <v>7137</v>
      </c>
      <c r="Y43" s="193" t="str">
        <f>IF($AJ$1=2,MID(VLOOKUP(H43,杂项!R:X,6,FALSE),FIND("@",SUBSTITUTE(VLOOKUP(H43,杂项!R:X,6,FALSE),",","@",1))+1,FIND("@",SUBSTITUTE(VLOOKUP(H43,杂项!R:X,6,FALSE),",","@",2))-FIND("@",SUBSTITUTE(VLOOKUP(H43,杂项!R:X,6,FALSE),",","@",1))-1),IF($AJ$1=3,MID(VLOOKUP(H43,杂项!R:X,6,FALSE),FIND("@",SUBSTITUTE(VLOOKUP(H43,杂项!R:X,6,FALSE),",","@",2))+1,FIND("@",SUBSTITUTE(VLOOKUP(H43,杂项!R:X,6,FALSE),",","@",3))-FIND("@",SUBSTITUTE(VLOOKUP(H43,杂项!R:X,6,FALSE),",","@",2))-1),IF($AJ$1=4,MID(VLOOKUP(H43,杂项!R:X,6,FALSE),FIND("@",SUBSTITUTE(VLOOKUP(H43,杂项!R:X,6,FALSE),",","@",3))+1,FIND("@",SUBSTITUTE(VLOOKUP(H43,杂项!R:X,6,FALSE),",","@",4))-FIND("@",SUBSTITUTE(VLOOKUP(H43,杂项!R:X,6,FALSE),",","@",3))-1),IF($AJ$1=5,MID(VLOOKUP(H43,杂项!R:X,6,FALSE),FIND("@",SUBSTITUTE(VLOOKUP(H43,杂项!R:X,6,FALSE),",","@",4))+1,FIND("@",SUBSTITUTE(VLOOKUP(H43,杂项!R:X,6,FALSE),",","@",5))-FIND("@",SUBSTITUTE(VLOOKUP(H43,杂项!R:X,6,FALSE),",","@",4))-1),IF($AJ$1=6,MID(VLOOKUP(H43,杂项!R:X,6,FALSE),FIND("@",SUBSTITUTE(VLOOKUP(H43,杂项!R:X,6,FALSE),",","@",5))+1,LEN(VLOOKUP(H43,杂项!R:X,6,FALSE))-FIND("@",SUBSTITUTE(VLOOKUP(H43,杂项!R:X,6,FALSE),",","@",5))-1))))))</f>
        <v>7664</v>
      </c>
      <c r="Z43" s="193" t="str">
        <f>IF($AJ$1=2,MID(VLOOKUP(H43,杂项!R:X,7,FALSE),FIND("@",SUBSTITUTE(VLOOKUP(H43,杂项!R:X,7,FALSE),",","@",1))+1,FIND("@",SUBSTITUTE(VLOOKUP(H43,杂项!R:X,7,FALSE),",","@",2))-FIND("@",SUBSTITUTE(VLOOKUP(H43,杂项!R:X,7,FALSE),",","@",1))-1),IF($AJ$1=3,MID(VLOOKUP(H43,杂项!R:X,7,FALSE),FIND("@",SUBSTITUTE(VLOOKUP(H43,杂项!R:X,7,FALSE),",","@",2))+1,FIND("@",SUBSTITUTE(VLOOKUP(H43,杂项!R:X,7,FALSE),",","@",3))-FIND("@",SUBSTITUTE(VLOOKUP(H43,杂项!R:X,7,FALSE),",","@",2))-1),IF($AJ$1=4,MID(VLOOKUP(H43,杂项!R:X,7,FALSE),FIND("@",SUBSTITUTE(VLOOKUP(H43,杂项!R:X,7,FALSE),",","@",3))+1,FIND("@",SUBSTITUTE(VLOOKUP(H43,杂项!R:X,7,FALSE),",","@",4))-FIND("@",SUBSTITUTE(VLOOKUP(H43,杂项!R:X,7,FALSE),",","@",3))-1),IF($AJ$1=5,MID(VLOOKUP(H43,杂项!R:X,7,FALSE),FIND("@",SUBSTITUTE(VLOOKUP(H43,杂项!R:X,7,FALSE),",","@",4))+1,FIND("@",SUBSTITUTE(VLOOKUP(H43,杂项!R:X,7,FALSE),",","@",5))-FIND("@",SUBSTITUTE(VLOOKUP(H43,杂项!R:X,7,FALSE),",","@",4))-1),IF($AJ$1=6,MID(VLOOKUP(H43,杂项!R:X,7,FALSE),FIND("@",SUBSTITUTE(VLOOKUP(H43,杂项!R:X,7,FALSE),",","@",5))+1,LEN(VLOOKUP(H43,杂项!R:X,7,FALSE))-FIND("@",SUBSTITUTE(VLOOKUP(H43,杂项!R:X,7,FALSE),",","@",5))-1))))))</f>
        <v>7927</v>
      </c>
      <c r="AA43" s="194">
        <v>218</v>
      </c>
      <c r="AB43" s="194">
        <v>79</v>
      </c>
      <c r="AC43" s="195"/>
      <c r="AD43" s="194">
        <v>15</v>
      </c>
      <c r="AE43" s="195"/>
      <c r="AF43" s="194">
        <v>31</v>
      </c>
      <c r="AG43" s="192">
        <v>650</v>
      </c>
      <c r="AH43" s="192">
        <v>30</v>
      </c>
      <c r="AI43" s="192">
        <v>50</v>
      </c>
      <c r="AJ43" s="195"/>
      <c r="AK43" s="202">
        <f>(VLOOKUP($H43,杂项!$Z:$AD,2,FALSE))/100</f>
        <v>0.15</v>
      </c>
      <c r="AL43" s="202">
        <f>(VLOOKUP($H43,杂项!$Z:$AD,4,FALSE))/100</f>
        <v>0.4</v>
      </c>
      <c r="AM43" s="202">
        <f>(VLOOKUP($H43,杂项!$Z:$AD,3,FALSE))/100</f>
        <v>0.2</v>
      </c>
      <c r="AN43" s="202">
        <f>(VLOOKUP($H43,杂项!$Z:$AD,5,FALSE))/100</f>
        <v>0.25</v>
      </c>
      <c r="AO43" s="206">
        <v>4</v>
      </c>
      <c r="AP43" s="179" t="s">
        <v>183</v>
      </c>
    </row>
    <row r="44" spans="1:42" s="162" customFormat="1" x14ac:dyDescent="0.2">
      <c r="A44" s="172" t="s">
        <v>184</v>
      </c>
      <c r="B44" s="173">
        <f t="shared" si="6"/>
        <v>3497.5360000000005</v>
      </c>
      <c r="C44" s="173">
        <f t="shared" si="7"/>
        <v>541.22233600000004</v>
      </c>
      <c r="D44" s="173">
        <f t="shared" si="8"/>
        <v>240.53145599999999</v>
      </c>
      <c r="E44" s="173">
        <f t="shared" si="9"/>
        <v>251.85044480000002</v>
      </c>
      <c r="F44" s="173">
        <f t="shared" si="10"/>
        <v>319.28414719999995</v>
      </c>
      <c r="G44" s="174">
        <f t="shared" si="11"/>
        <v>230.63507200000001</v>
      </c>
      <c r="H44" s="175" t="s">
        <v>182</v>
      </c>
      <c r="I44" s="187">
        <v>28</v>
      </c>
      <c r="J44" s="188" t="s">
        <v>40</v>
      </c>
      <c r="K44" s="188" t="s">
        <v>92</v>
      </c>
      <c r="L44" s="188" t="s">
        <v>145</v>
      </c>
      <c r="M44" s="188" t="s">
        <v>146</v>
      </c>
      <c r="N44" s="188" t="s">
        <v>63</v>
      </c>
      <c r="O44" s="188" t="s">
        <v>64</v>
      </c>
      <c r="P44" s="188" t="s">
        <v>87</v>
      </c>
      <c r="Q44" s="188" t="s">
        <v>55</v>
      </c>
      <c r="R44" s="188" t="s">
        <v>72</v>
      </c>
      <c r="S44" s="188" t="s">
        <v>45</v>
      </c>
      <c r="T44" s="188" t="s">
        <v>93</v>
      </c>
      <c r="U44" s="193" t="str">
        <f>IF($AJ$1=2,MID(VLOOKUP(H44,杂项!R:X,2,FALSE),FIND("@",SUBSTITUTE(VLOOKUP(H44,杂项!R:X,2,FALSE),",","@",1))+1,FIND("@",SUBSTITUTE(VLOOKUP(H44,杂项!R:X,2,FALSE),",","@",2))-FIND("@",SUBSTITUTE(VLOOKUP(H44,杂项!R:X,2,FALSE),",","@",1))-1),IF($AJ$1=3,MID(VLOOKUP(H44,杂项!R:X,2,FALSE),FIND("@",SUBSTITUTE(VLOOKUP(H44,杂项!R:X,2,FALSE),",","@",2))+1,FIND("@",SUBSTITUTE(VLOOKUP(H44,杂项!R:X,2,FALSE),",","@",3))-FIND("@",SUBSTITUTE(VLOOKUP(H44,杂项!R:X,2,FALSE),",","@",2))-1),IF($AJ$1=4,MID(VLOOKUP(H44,杂项!R:X,2,FALSE),FIND("@",SUBSTITUTE(VLOOKUP(H44,杂项!R:X,2,FALSE),",","@",3))+1,FIND("@",SUBSTITUTE(VLOOKUP(H44,杂项!R:X,2,FALSE),",","@",4))-FIND("@",SUBSTITUTE(VLOOKUP(H44,杂项!R:X,2,FALSE),",","@",3))-1),IF($AJ$1=5,MID(VLOOKUP(H44,杂项!R:X,2,FALSE),FIND("@",SUBSTITUTE(VLOOKUP(H44,杂项!R:X,2,FALSE),",","@",4))+1,FIND("@",SUBSTITUTE(VLOOKUP(H44,杂项!R:X,2,FALSE),",","@",5))-FIND("@",SUBSTITUTE(VLOOKUP(H44,杂项!R:X,2,FALSE),",","@",4))-1),IF($AJ$1=6,MID(VLOOKUP(H44,杂项!R:X,2,FALSE),FIND("@",SUBSTITUTE(VLOOKUP(H44,杂项!R:X,2,FALSE),",","@",5))+1,LEN(VLOOKUP(H44,杂项!R:X,2,FALSE))-FIND("@",SUBSTITUTE(VLOOKUP(H44,杂项!R:X,2,FALSE),",","@",5))-1))))))</f>
        <v>8060</v>
      </c>
      <c r="V44" s="193" t="str">
        <f>IF($AJ$1=2,MID(VLOOKUP(H44,杂项!R:X,3,FALSE),FIND("@",SUBSTITUTE(VLOOKUP(H44,杂项!R:X,3,FALSE),",","@",1))+1,FIND("@",SUBSTITUTE(VLOOKUP(H44,杂项!R:X,3,FALSE),",","@",2))-FIND("@",SUBSTITUTE(VLOOKUP(H44,杂项!R:X,3,FALSE),",","@",1))-1),IF($AJ$1=3,MID(VLOOKUP(H44,杂项!R:X,3,FALSE),FIND("@",SUBSTITUTE(VLOOKUP(H44,杂项!R:X,3,FALSE),",","@",2))+1,FIND("@",SUBSTITUTE(VLOOKUP(H44,杂项!R:X,3,FALSE),",","@",3))-FIND("@",SUBSTITUTE(VLOOKUP(H44,杂项!R:X,3,FALSE),",","@",2))-1),IF($AJ$1=4,MID(VLOOKUP(H44,杂项!R:X,3,FALSE),FIND("@",SUBSTITUTE(VLOOKUP(H44,杂项!R:X,3,FALSE),",","@",3))+1,FIND("@",SUBSTITUTE(VLOOKUP(H44,杂项!R:X,3,FALSE),",","@",4))-FIND("@",SUBSTITUTE(VLOOKUP(H44,杂项!R:X,3,FALSE),",","@",3))-1),IF($AJ$1=5,MID(VLOOKUP(H44,杂项!R:X,3,FALSE),FIND("@",SUBSTITUTE(VLOOKUP(H44,杂项!R:X,3,FALSE),",","@",4))+1,FIND("@",SUBSTITUTE(VLOOKUP(H44,杂项!R:X,3,FALSE),",","@",5))-FIND("@",SUBSTITUTE(VLOOKUP(H44,杂项!R:X,3,FALSE),",","@",4))-1),IF($AJ$1=6,MID(VLOOKUP(H44,杂项!R:X,3,FALSE),FIND("@",SUBSTITUTE(VLOOKUP(H44,杂项!R:X,3,FALSE),",","@",5))+1,LEN(VLOOKUP(H44,杂项!R:X,3,FALSE))-FIND("@",SUBSTITUTE(VLOOKUP(H44,杂项!R:X,3,FALSE),",","@",5))-1))))))</f>
        <v>8192</v>
      </c>
      <c r="W44" s="193" t="str">
        <f>IF($AJ$1=2,MID(VLOOKUP(H44,杂项!R:X,4,FALSE),FIND("@",SUBSTITUTE(VLOOKUP(H44,杂项!R:X,4,FALSE),",","@",1))+1,FIND("@",SUBSTITUTE(VLOOKUP(H44,杂项!R:X,4,FALSE),",","@",2))-FIND("@",SUBSTITUTE(VLOOKUP(H44,杂项!R:X,4,FALSE),",","@",1))-1),IF($AJ$1=3,MID(VLOOKUP(H44,杂项!R:X,4,FALSE),FIND("@",SUBSTITUTE(VLOOKUP(H44,杂项!R:X,4,FALSE),",","@",2))+1,FIND("@",SUBSTITUTE(VLOOKUP(H44,杂项!R:X,4,FALSE),",","@",3))-FIND("@",SUBSTITUTE(VLOOKUP(H44,杂项!R:X,4,FALSE),",","@",2))-1),IF($AJ$1=4,MID(VLOOKUP(H44,杂项!R:X,4,FALSE),FIND("@",SUBSTITUTE(VLOOKUP(H44,杂项!R:X,4,FALSE),",","@",3))+1,FIND("@",SUBSTITUTE(VLOOKUP(H44,杂项!R:X,4,FALSE),",","@",4))-FIND("@",SUBSTITUTE(VLOOKUP(H44,杂项!R:X,4,FALSE),",","@",3))-1),IF($AJ$1=5,MID(VLOOKUP(H44,杂项!R:X,4,FALSE),FIND("@",SUBSTITUTE(VLOOKUP(H44,杂项!R:X,4,FALSE),",","@",4))+1,FIND("@",SUBSTITUTE(VLOOKUP(H44,杂项!R:X,4,FALSE),",","@",5))-FIND("@",SUBSTITUTE(VLOOKUP(H44,杂项!R:X,4,FALSE),",","@",4))-1),IF($AJ$1=6,MID(VLOOKUP(H44,杂项!R:X,4,FALSE),FIND("@",SUBSTITUTE(VLOOKUP(H44,杂项!R:X,4,FALSE),",","@",5))+1,LEN(VLOOKUP(H44,杂项!R:X,4,FALSE))-FIND("@",SUBSTITUTE(VLOOKUP(H44,杂项!R:X,4,FALSE),",","@",5))-1))))))</f>
        <v>4236</v>
      </c>
      <c r="X44" s="193" t="str">
        <f>IF($AJ$1=2,MID(VLOOKUP(H44,杂项!R:X,5,FALSE),FIND("@",SUBSTITUTE(VLOOKUP(H44,杂项!R:X,5,FALSE),",","@",1))+1,FIND("@",SUBSTITUTE(VLOOKUP(H44,杂项!R:X,5,FALSE),",","@",2))-FIND("@",SUBSTITUTE(VLOOKUP(H44,杂项!R:X,5,FALSE),",","@",1))-1),IF($AJ$1=3,MID(VLOOKUP(H44,杂项!R:X,5,FALSE),FIND("@",SUBSTITUTE(VLOOKUP(H44,杂项!R:X,5,FALSE),",","@",2))+1,FIND("@",SUBSTITUTE(VLOOKUP(H44,杂项!R:X,5,FALSE),",","@",3))-FIND("@",SUBSTITUTE(VLOOKUP(H44,杂项!R:X,5,FALSE),",","@",2))-1),IF($AJ$1=4,MID(VLOOKUP(H44,杂项!R:X,5,FALSE),FIND("@",SUBSTITUTE(VLOOKUP(H44,杂项!R:X,5,FALSE),",","@",3))+1,FIND("@",SUBSTITUTE(VLOOKUP(H44,杂项!R:X,5,FALSE),",","@",4))-FIND("@",SUBSTITUTE(VLOOKUP(H44,杂项!R:X,5,FALSE),",","@",3))-1),IF($AJ$1=5,MID(VLOOKUP(H44,杂项!R:X,5,FALSE),FIND("@",SUBSTITUTE(VLOOKUP(H44,杂项!R:X,5,FALSE),",","@",4))+1,FIND("@",SUBSTITUTE(VLOOKUP(H44,杂项!R:X,5,FALSE),",","@",5))-FIND("@",SUBSTITUTE(VLOOKUP(H44,杂项!R:X,5,FALSE),",","@",4))-1),IF($AJ$1=6,MID(VLOOKUP(H44,杂项!R:X,5,FALSE),FIND("@",SUBSTITUTE(VLOOKUP(H44,杂项!R:X,5,FALSE),",","@",5))+1,LEN(VLOOKUP(H44,杂项!R:X,5,FALSE))-FIND("@",SUBSTITUTE(VLOOKUP(H44,杂项!R:X,5,FALSE),",","@",5))-1))))))</f>
        <v>7137</v>
      </c>
      <c r="Y44" s="193" t="str">
        <f>IF($AJ$1=2,MID(VLOOKUP(H44,杂项!R:X,6,FALSE),FIND("@",SUBSTITUTE(VLOOKUP(H44,杂项!R:X,6,FALSE),",","@",1))+1,FIND("@",SUBSTITUTE(VLOOKUP(H44,杂项!R:X,6,FALSE),",","@",2))-FIND("@",SUBSTITUTE(VLOOKUP(H44,杂项!R:X,6,FALSE),",","@",1))-1),IF($AJ$1=3,MID(VLOOKUP(H44,杂项!R:X,6,FALSE),FIND("@",SUBSTITUTE(VLOOKUP(H44,杂项!R:X,6,FALSE),",","@",2))+1,FIND("@",SUBSTITUTE(VLOOKUP(H44,杂项!R:X,6,FALSE),",","@",3))-FIND("@",SUBSTITUTE(VLOOKUP(H44,杂项!R:X,6,FALSE),",","@",2))-1),IF($AJ$1=4,MID(VLOOKUP(H44,杂项!R:X,6,FALSE),FIND("@",SUBSTITUTE(VLOOKUP(H44,杂项!R:X,6,FALSE),",","@",3))+1,FIND("@",SUBSTITUTE(VLOOKUP(H44,杂项!R:X,6,FALSE),",","@",4))-FIND("@",SUBSTITUTE(VLOOKUP(H44,杂项!R:X,6,FALSE),",","@",3))-1),IF($AJ$1=5,MID(VLOOKUP(H44,杂项!R:X,6,FALSE),FIND("@",SUBSTITUTE(VLOOKUP(H44,杂项!R:X,6,FALSE),",","@",4))+1,FIND("@",SUBSTITUTE(VLOOKUP(H44,杂项!R:X,6,FALSE),",","@",5))-FIND("@",SUBSTITUTE(VLOOKUP(H44,杂项!R:X,6,FALSE),",","@",4))-1),IF($AJ$1=6,MID(VLOOKUP(H44,杂项!R:X,6,FALSE),FIND("@",SUBSTITUTE(VLOOKUP(H44,杂项!R:X,6,FALSE),",","@",5))+1,LEN(VLOOKUP(H44,杂项!R:X,6,FALSE))-FIND("@",SUBSTITUTE(VLOOKUP(H44,杂项!R:X,6,FALSE),",","@",5))-1))))))</f>
        <v>7664</v>
      </c>
      <c r="Z44" s="193" t="str">
        <f>IF($AJ$1=2,MID(VLOOKUP(H44,杂项!R:X,7,FALSE),FIND("@",SUBSTITUTE(VLOOKUP(H44,杂项!R:X,7,FALSE),",","@",1))+1,FIND("@",SUBSTITUTE(VLOOKUP(H44,杂项!R:X,7,FALSE),",","@",2))-FIND("@",SUBSTITUTE(VLOOKUP(H44,杂项!R:X,7,FALSE),",","@",1))-1),IF($AJ$1=3,MID(VLOOKUP(H44,杂项!R:X,7,FALSE),FIND("@",SUBSTITUTE(VLOOKUP(H44,杂项!R:X,7,FALSE),",","@",2))+1,FIND("@",SUBSTITUTE(VLOOKUP(H44,杂项!R:X,7,FALSE),",","@",3))-FIND("@",SUBSTITUTE(VLOOKUP(H44,杂项!R:X,7,FALSE),",","@",2))-1),IF($AJ$1=4,MID(VLOOKUP(H44,杂项!R:X,7,FALSE),FIND("@",SUBSTITUTE(VLOOKUP(H44,杂项!R:X,7,FALSE),",","@",3))+1,FIND("@",SUBSTITUTE(VLOOKUP(H44,杂项!R:X,7,FALSE),",","@",4))-FIND("@",SUBSTITUTE(VLOOKUP(H44,杂项!R:X,7,FALSE),",","@",3))-1),IF($AJ$1=5,MID(VLOOKUP(H44,杂项!R:X,7,FALSE),FIND("@",SUBSTITUTE(VLOOKUP(H44,杂项!R:X,7,FALSE),",","@",4))+1,FIND("@",SUBSTITUTE(VLOOKUP(H44,杂项!R:X,7,FALSE),",","@",5))-FIND("@",SUBSTITUTE(VLOOKUP(H44,杂项!R:X,7,FALSE),",","@",4))-1),IF($AJ$1=6,MID(VLOOKUP(H44,杂项!R:X,7,FALSE),FIND("@",SUBSTITUTE(VLOOKUP(H44,杂项!R:X,7,FALSE),",","@",5))+1,LEN(VLOOKUP(H44,杂项!R:X,7,FALSE))-FIND("@",SUBSTITUTE(VLOOKUP(H44,杂项!R:X,7,FALSE),",","@",5))-1))))))</f>
        <v>7927</v>
      </c>
      <c r="AA44" s="194">
        <v>218</v>
      </c>
      <c r="AB44" s="194">
        <v>79</v>
      </c>
      <c r="AC44" s="195"/>
      <c r="AD44" s="194">
        <v>15</v>
      </c>
      <c r="AE44" s="195"/>
      <c r="AF44" s="194">
        <v>31</v>
      </c>
      <c r="AG44" s="192">
        <v>650</v>
      </c>
      <c r="AH44" s="192">
        <v>30</v>
      </c>
      <c r="AI44" s="192">
        <v>50</v>
      </c>
      <c r="AJ44" s="195"/>
      <c r="AK44" s="202">
        <f>(VLOOKUP($H44,杂项!$Z:$AD,2,FALSE))/100</f>
        <v>0.15</v>
      </c>
      <c r="AL44" s="202">
        <f>(VLOOKUP($H44,杂项!$Z:$AD,4,FALSE))/100</f>
        <v>0.4</v>
      </c>
      <c r="AM44" s="202">
        <f>(VLOOKUP($H44,杂项!$Z:$AD,3,FALSE))/100</f>
        <v>0.2</v>
      </c>
      <c r="AN44" s="202">
        <f>(VLOOKUP($H44,杂项!$Z:$AD,5,FALSE))/100</f>
        <v>0.25</v>
      </c>
      <c r="AO44" s="207">
        <v>3</v>
      </c>
      <c r="AP44" s="179" t="s">
        <v>185</v>
      </c>
    </row>
    <row r="45" spans="1:42" s="162" customFormat="1" x14ac:dyDescent="0.2">
      <c r="A45" s="176" t="s">
        <v>186</v>
      </c>
      <c r="B45" s="173">
        <f t="shared" si="6"/>
        <v>3715.468288</v>
      </c>
      <c r="C45" s="173">
        <f t="shared" si="7"/>
        <v>539.90463999999997</v>
      </c>
      <c r="D45" s="173">
        <f t="shared" si="8"/>
        <v>233.84063999999998</v>
      </c>
      <c r="E45" s="173">
        <f t="shared" si="9"/>
        <v>271.37291519999997</v>
      </c>
      <c r="F45" s="173">
        <f t="shared" si="10"/>
        <v>274.85044479999999</v>
      </c>
      <c r="G45" s="174">
        <f t="shared" si="11"/>
        <v>309.29759999999999</v>
      </c>
      <c r="H45" s="174" t="s">
        <v>71</v>
      </c>
      <c r="I45" s="187">
        <v>28</v>
      </c>
      <c r="J45" s="189" t="s">
        <v>52</v>
      </c>
      <c r="K45" s="189" t="s">
        <v>41</v>
      </c>
      <c r="L45" s="189" t="s">
        <v>145</v>
      </c>
      <c r="M45" s="189" t="s">
        <v>146</v>
      </c>
      <c r="N45" s="189" t="s">
        <v>63</v>
      </c>
      <c r="O45" s="189" t="s">
        <v>64</v>
      </c>
      <c r="P45" s="189" t="s">
        <v>53</v>
      </c>
      <c r="Q45" s="189" t="s">
        <v>47</v>
      </c>
      <c r="R45" s="189" t="s">
        <v>87</v>
      </c>
      <c r="S45" s="189" t="s">
        <v>55</v>
      </c>
      <c r="T45" s="189" t="s">
        <v>172</v>
      </c>
      <c r="U45" s="193" t="str">
        <f>IF($AJ$1=2,MID(VLOOKUP(H45,杂项!R:X,2,FALSE),FIND("@",SUBSTITUTE(VLOOKUP(H45,杂项!R:X,2,FALSE),",","@",1))+1,FIND("@",SUBSTITUTE(VLOOKUP(H45,杂项!R:X,2,FALSE),",","@",2))-FIND("@",SUBSTITUTE(VLOOKUP(H45,杂项!R:X,2,FALSE),",","@",1))-1),IF($AJ$1=3,MID(VLOOKUP(H45,杂项!R:X,2,FALSE),FIND("@",SUBSTITUTE(VLOOKUP(H45,杂项!R:X,2,FALSE),",","@",2))+1,FIND("@",SUBSTITUTE(VLOOKUP(H45,杂项!R:X,2,FALSE),",","@",3))-FIND("@",SUBSTITUTE(VLOOKUP(H45,杂项!R:X,2,FALSE),",","@",2))-1),IF($AJ$1=4,MID(VLOOKUP(H45,杂项!R:X,2,FALSE),FIND("@",SUBSTITUTE(VLOOKUP(H45,杂项!R:X,2,FALSE),",","@",3))+1,FIND("@",SUBSTITUTE(VLOOKUP(H45,杂项!R:X,2,FALSE),",","@",4))-FIND("@",SUBSTITUTE(VLOOKUP(H45,杂项!R:X,2,FALSE),",","@",3))-1),IF($AJ$1=5,MID(VLOOKUP(H45,杂项!R:X,2,FALSE),FIND("@",SUBSTITUTE(VLOOKUP(H45,杂项!R:X,2,FALSE),",","@",4))+1,FIND("@",SUBSTITUTE(VLOOKUP(H45,杂项!R:X,2,FALSE),",","@",5))-FIND("@",SUBSTITUTE(VLOOKUP(H45,杂项!R:X,2,FALSE),",","@",4))-1),IF($AJ$1=6,MID(VLOOKUP(H45,杂项!R:X,2,FALSE),FIND("@",SUBSTITUTE(VLOOKUP(H45,杂项!R:X,2,FALSE),",","@",5))+1,LEN(VLOOKUP(H45,杂项!R:X,2,FALSE))-FIND("@",SUBSTITUTE(VLOOKUP(H45,杂项!R:X,2,FALSE),",","@",5))-1))))))</f>
        <v>7664</v>
      </c>
      <c r="V45" s="193" t="str">
        <f>IF($AJ$1=2,MID(VLOOKUP(H45,杂项!R:X,3,FALSE),FIND("@",SUBSTITUTE(VLOOKUP(H45,杂项!R:X,3,FALSE),",","@",1))+1,FIND("@",SUBSTITUTE(VLOOKUP(H45,杂项!R:X,3,FALSE),",","@",2))-FIND("@",SUBSTITUTE(VLOOKUP(H45,杂项!R:X,3,FALSE),",","@",1))-1),IF($AJ$1=3,MID(VLOOKUP(H45,杂项!R:X,3,FALSE),FIND("@",SUBSTITUTE(VLOOKUP(H45,杂项!R:X,3,FALSE),",","@",2))+1,FIND("@",SUBSTITUTE(VLOOKUP(H45,杂项!R:X,3,FALSE),",","@",3))-FIND("@",SUBSTITUTE(VLOOKUP(H45,杂项!R:X,3,FALSE),",","@",2))-1),IF($AJ$1=4,MID(VLOOKUP(H45,杂项!R:X,3,FALSE),FIND("@",SUBSTITUTE(VLOOKUP(H45,杂项!R:X,3,FALSE),",","@",3))+1,FIND("@",SUBSTITUTE(VLOOKUP(H45,杂项!R:X,3,FALSE),",","@",4))-FIND("@",SUBSTITUTE(VLOOKUP(H45,杂项!R:X,3,FALSE),",","@",3))-1),IF($AJ$1=5,MID(VLOOKUP(H45,杂项!R:X,3,FALSE),FIND("@",SUBSTITUTE(VLOOKUP(H45,杂项!R:X,3,FALSE),",","@",4))+1,FIND("@",SUBSTITUTE(VLOOKUP(H45,杂项!R:X,3,FALSE),",","@",5))-FIND("@",SUBSTITUTE(VLOOKUP(H45,杂项!R:X,3,FALSE),",","@",4))-1),IF($AJ$1=6,MID(VLOOKUP(H45,杂项!R:X,3,FALSE),FIND("@",SUBSTITUTE(VLOOKUP(H45,杂项!R:X,3,FALSE),",","@",5))+1,LEN(VLOOKUP(H45,杂项!R:X,3,FALSE))-FIND("@",SUBSTITUTE(VLOOKUP(H45,杂项!R:X,3,FALSE),",","@",5))-1))))))</f>
        <v>8455</v>
      </c>
      <c r="W45" s="193" t="str">
        <f>IF($AJ$1=2,MID(VLOOKUP(H45,杂项!R:X,4,FALSE),FIND("@",SUBSTITUTE(VLOOKUP(H45,杂项!R:X,4,FALSE),",","@",1))+1,FIND("@",SUBSTITUTE(VLOOKUP(H45,杂项!R:X,4,FALSE),",","@",2))-FIND("@",SUBSTITUTE(VLOOKUP(H45,杂项!R:X,4,FALSE),",","@",1))-1),IF($AJ$1=3,MID(VLOOKUP(H45,杂项!R:X,4,FALSE),FIND("@",SUBSTITUTE(VLOOKUP(H45,杂项!R:X,4,FALSE),",","@",2))+1,FIND("@",SUBSTITUTE(VLOOKUP(H45,杂项!R:X,4,FALSE),",","@",3))-FIND("@",SUBSTITUTE(VLOOKUP(H45,杂项!R:X,4,FALSE),",","@",2))-1),IF($AJ$1=4,MID(VLOOKUP(H45,杂项!R:X,4,FALSE),FIND("@",SUBSTITUTE(VLOOKUP(H45,杂项!R:X,4,FALSE),",","@",3))+1,FIND("@",SUBSTITUTE(VLOOKUP(H45,杂项!R:X,4,FALSE),",","@",4))-FIND("@",SUBSTITUTE(VLOOKUP(H45,杂项!R:X,4,FALSE),",","@",3))-1),IF($AJ$1=5,MID(VLOOKUP(H45,杂项!R:X,4,FALSE),FIND("@",SUBSTITUTE(VLOOKUP(H45,杂项!R:X,4,FALSE),",","@",4))+1,FIND("@",SUBSTITUTE(VLOOKUP(H45,杂项!R:X,4,FALSE),",","@",5))-FIND("@",SUBSTITUTE(VLOOKUP(H45,杂项!R:X,4,FALSE),",","@",4))-1),IF($AJ$1=6,MID(VLOOKUP(H45,杂项!R:X,4,FALSE),FIND("@",SUBSTITUTE(VLOOKUP(H45,杂项!R:X,4,FALSE),",","@",5))+1,LEN(VLOOKUP(H45,杂项!R:X,4,FALSE))-FIND("@",SUBSTITUTE(VLOOKUP(H45,杂项!R:X,4,FALSE),",","@",5))-1))))))</f>
        <v>3840</v>
      </c>
      <c r="X45" s="193" t="str">
        <f>IF($AJ$1=2,MID(VLOOKUP(H45,杂项!R:X,5,FALSE),FIND("@",SUBSTITUTE(VLOOKUP(H45,杂项!R:X,5,FALSE),",","@",1))+1,FIND("@",SUBSTITUTE(VLOOKUP(H45,杂项!R:X,5,FALSE),",","@",2))-FIND("@",SUBSTITUTE(VLOOKUP(H45,杂项!R:X,5,FALSE),",","@",1))-1),IF($AJ$1=3,MID(VLOOKUP(H45,杂项!R:X,5,FALSE),FIND("@",SUBSTITUTE(VLOOKUP(H45,杂项!R:X,5,FALSE),",","@",2))+1,FIND("@",SUBSTITUTE(VLOOKUP(H45,杂项!R:X,5,FALSE),",","@",3))-FIND("@",SUBSTITUTE(VLOOKUP(H45,杂项!R:X,5,FALSE),",","@",2))-1),IF($AJ$1=4,MID(VLOOKUP(H45,杂项!R:X,5,FALSE),FIND("@",SUBSTITUTE(VLOOKUP(H45,杂项!R:X,5,FALSE),",","@",3))+1,FIND("@",SUBSTITUTE(VLOOKUP(H45,杂项!R:X,5,FALSE),",","@",4))-FIND("@",SUBSTITUTE(VLOOKUP(H45,杂项!R:X,5,FALSE),",","@",3))-1),IF($AJ$1=5,MID(VLOOKUP(H45,杂项!R:X,5,FALSE),FIND("@",SUBSTITUTE(VLOOKUP(H45,杂项!R:X,5,FALSE),",","@",4))+1,FIND("@",SUBSTITUTE(VLOOKUP(H45,杂项!R:X,5,FALSE),",","@",5))-FIND("@",SUBSTITUTE(VLOOKUP(H45,杂项!R:X,5,FALSE),",","@",4))-1),IF($AJ$1=6,MID(VLOOKUP(H45,杂项!R:X,5,FALSE),FIND("@",SUBSTITUTE(VLOOKUP(H45,杂项!R:X,5,FALSE),",","@",5))+1,LEN(VLOOKUP(H45,杂项!R:X,5,FALSE))-FIND("@",SUBSTITUTE(VLOOKUP(H45,杂项!R:X,5,FALSE),",","@",5))-1))))))</f>
        <v>7137</v>
      </c>
      <c r="Y45" s="193" t="str">
        <f>IF($AJ$1=2,MID(VLOOKUP(H45,杂项!R:X,6,FALSE),FIND("@",SUBSTITUTE(VLOOKUP(H45,杂项!R:X,6,FALSE),",","@",1))+1,FIND("@",SUBSTITUTE(VLOOKUP(H45,杂项!R:X,6,FALSE),",","@",2))-FIND("@",SUBSTITUTE(VLOOKUP(H45,杂项!R:X,6,FALSE),",","@",1))-1),IF($AJ$1=3,MID(VLOOKUP(H45,杂项!R:X,6,FALSE),FIND("@",SUBSTITUTE(VLOOKUP(H45,杂项!R:X,6,FALSE),",","@",2))+1,FIND("@",SUBSTITUTE(VLOOKUP(H45,杂项!R:X,6,FALSE),",","@",3))-FIND("@",SUBSTITUTE(VLOOKUP(H45,杂项!R:X,6,FALSE),",","@",2))-1),IF($AJ$1=4,MID(VLOOKUP(H45,杂项!R:X,6,FALSE),FIND("@",SUBSTITUTE(VLOOKUP(H45,杂项!R:X,6,FALSE),",","@",3))+1,FIND("@",SUBSTITUTE(VLOOKUP(H45,杂项!R:X,6,FALSE),",","@",4))-FIND("@",SUBSTITUTE(VLOOKUP(H45,杂项!R:X,6,FALSE),",","@",3))-1),IF($AJ$1=5,MID(VLOOKUP(H45,杂项!R:X,6,FALSE),FIND("@",SUBSTITUTE(VLOOKUP(H45,杂项!R:X,6,FALSE),",","@",4))+1,FIND("@",SUBSTITUTE(VLOOKUP(H45,杂项!R:X,6,FALSE),",","@",5))-FIND("@",SUBSTITUTE(VLOOKUP(H45,杂项!R:X,6,FALSE),",","@",4))-1),IF($AJ$1=6,MID(VLOOKUP(H45,杂项!R:X,6,FALSE),FIND("@",SUBSTITUTE(VLOOKUP(H45,杂项!R:X,6,FALSE),",","@",5))+1,LEN(VLOOKUP(H45,杂项!R:X,6,FALSE))-FIND("@",SUBSTITUTE(VLOOKUP(H45,杂项!R:X,6,FALSE),",","@",5))-1))))))</f>
        <v>7137</v>
      </c>
      <c r="Z45" s="193" t="str">
        <f>IF($AJ$1=2,MID(VLOOKUP(H45,杂项!R:X,7,FALSE),FIND("@",SUBSTITUTE(VLOOKUP(H45,杂项!R:X,7,FALSE),",","@",1))+1,FIND("@",SUBSTITUTE(VLOOKUP(H45,杂项!R:X,7,FALSE),",","@",2))-FIND("@",SUBSTITUTE(VLOOKUP(H45,杂项!R:X,7,FALSE),",","@",1))-1),IF($AJ$1=3,MID(VLOOKUP(H45,杂项!R:X,7,FALSE),FIND("@",SUBSTITUTE(VLOOKUP(H45,杂项!R:X,7,FALSE),",","@",2))+1,FIND("@",SUBSTITUTE(VLOOKUP(H45,杂项!R:X,7,FALSE),",","@",3))-FIND("@",SUBSTITUTE(VLOOKUP(H45,杂项!R:X,7,FALSE),",","@",2))-1),IF($AJ$1=4,MID(VLOOKUP(H45,杂项!R:X,7,FALSE),FIND("@",SUBSTITUTE(VLOOKUP(H45,杂项!R:X,7,FALSE),",","@",3))+1,FIND("@",SUBSTITUTE(VLOOKUP(H45,杂项!R:X,7,FALSE),",","@",4))-FIND("@",SUBSTITUTE(VLOOKUP(H45,杂项!R:X,7,FALSE),",","@",3))-1),IF($AJ$1=5,MID(VLOOKUP(H45,杂项!R:X,7,FALSE),FIND("@",SUBSTITUTE(VLOOKUP(H45,杂项!R:X,7,FALSE),",","@",4))+1,FIND("@",SUBSTITUTE(VLOOKUP(H45,杂项!R:X,7,FALSE),",","@",5))-FIND("@",SUBSTITUTE(VLOOKUP(H45,杂项!R:X,7,FALSE),",","@",4))-1),IF($AJ$1=6,MID(VLOOKUP(H45,杂项!R:X,7,FALSE),FIND("@",SUBSTITUTE(VLOOKUP(H45,杂项!R:X,7,FALSE),",","@",5))+1,LEN(VLOOKUP(H45,杂项!R:X,7,FALSE))-FIND("@",SUBSTITUTE(VLOOKUP(H45,杂项!R:X,7,FALSE),",","@",5))-1))))))</f>
        <v>8850</v>
      </c>
      <c r="AA45" s="196">
        <v>138</v>
      </c>
      <c r="AB45" s="196">
        <v>71</v>
      </c>
      <c r="AC45" s="196">
        <v>0</v>
      </c>
      <c r="AD45" s="196">
        <v>15</v>
      </c>
      <c r="AE45" s="196">
        <v>18</v>
      </c>
      <c r="AF45" s="196">
        <v>27</v>
      </c>
      <c r="AG45" s="203">
        <v>550</v>
      </c>
      <c r="AH45" s="203">
        <v>30</v>
      </c>
      <c r="AI45" s="203">
        <v>50</v>
      </c>
      <c r="AJ45" s="204"/>
      <c r="AK45" s="202">
        <f>(VLOOKUP($H45,杂项!$Z:$AD,2,FALSE))/100</f>
        <v>0.1</v>
      </c>
      <c r="AL45" s="202">
        <f>(VLOOKUP($H45,杂项!$Z:$AD,4,FALSE))/100</f>
        <v>0.2</v>
      </c>
      <c r="AM45" s="202">
        <f>(VLOOKUP($H45,杂项!$Z:$AD,3,FALSE))/100</f>
        <v>0.35</v>
      </c>
      <c r="AN45" s="202">
        <f>(VLOOKUP($H45,杂项!$Z:$AD,5,FALSE))/100</f>
        <v>0.35</v>
      </c>
      <c r="AO45" s="206">
        <v>2</v>
      </c>
      <c r="AP45" s="179" t="s">
        <v>187</v>
      </c>
    </row>
    <row r="46" spans="1:42" s="162" customFormat="1" x14ac:dyDescent="0.2">
      <c r="A46" s="176" t="s">
        <v>188</v>
      </c>
      <c r="B46" s="173">
        <f t="shared" si="6"/>
        <v>4532.6495999999997</v>
      </c>
      <c r="C46" s="173">
        <f t="shared" si="7"/>
        <v>538.93239040000003</v>
      </c>
      <c r="D46" s="173">
        <f t="shared" si="8"/>
        <v>243.15157760000002</v>
      </c>
      <c r="E46" s="173">
        <f t="shared" si="9"/>
        <v>334.29352959999994</v>
      </c>
      <c r="F46" s="173">
        <f t="shared" si="10"/>
        <v>280.02495999999996</v>
      </c>
      <c r="G46" s="174">
        <f t="shared" si="11"/>
        <v>122.45920000000002</v>
      </c>
      <c r="H46" s="174" t="s">
        <v>119</v>
      </c>
      <c r="I46" s="187">
        <v>28</v>
      </c>
      <c r="J46" s="189" t="s">
        <v>61</v>
      </c>
      <c r="K46" s="189" t="s">
        <v>62</v>
      </c>
      <c r="L46" s="189" t="s">
        <v>41</v>
      </c>
      <c r="M46" s="189" t="s">
        <v>81</v>
      </c>
      <c r="N46" s="189" t="s">
        <v>44</v>
      </c>
      <c r="O46" s="189" t="s">
        <v>45</v>
      </c>
      <c r="P46" s="189" t="s">
        <v>72</v>
      </c>
      <c r="Q46" s="189" t="s">
        <v>45</v>
      </c>
      <c r="R46" s="189" t="s">
        <v>87</v>
      </c>
      <c r="S46" s="189" t="s">
        <v>55</v>
      </c>
      <c r="T46" s="189" t="s">
        <v>139</v>
      </c>
      <c r="U46" s="193" t="str">
        <f>IF($AJ$1=2,MID(VLOOKUP(H46,杂项!R:X,2,FALSE),FIND("@",SUBSTITUTE(VLOOKUP(H46,杂项!R:X,2,FALSE),",","@",1))+1,FIND("@",SUBSTITUTE(VLOOKUP(H46,杂项!R:X,2,FALSE),",","@",2))-FIND("@",SUBSTITUTE(VLOOKUP(H46,杂项!R:X,2,FALSE),",","@",1))-1),IF($AJ$1=3,MID(VLOOKUP(H46,杂项!R:X,2,FALSE),FIND("@",SUBSTITUTE(VLOOKUP(H46,杂项!R:X,2,FALSE),",","@",2))+1,FIND("@",SUBSTITUTE(VLOOKUP(H46,杂项!R:X,2,FALSE),",","@",3))-FIND("@",SUBSTITUTE(VLOOKUP(H46,杂项!R:X,2,FALSE),",","@",2))-1),IF($AJ$1=4,MID(VLOOKUP(H46,杂项!R:X,2,FALSE),FIND("@",SUBSTITUTE(VLOOKUP(H46,杂项!R:X,2,FALSE),",","@",3))+1,FIND("@",SUBSTITUTE(VLOOKUP(H46,杂项!R:X,2,FALSE),",","@",4))-FIND("@",SUBSTITUTE(VLOOKUP(H46,杂项!R:X,2,FALSE),",","@",3))-1),IF($AJ$1=5,MID(VLOOKUP(H46,杂项!R:X,2,FALSE),FIND("@",SUBSTITUTE(VLOOKUP(H46,杂项!R:X,2,FALSE),",","@",4))+1,FIND("@",SUBSTITUTE(VLOOKUP(H46,杂项!R:X,2,FALSE),",","@",5))-FIND("@",SUBSTITUTE(VLOOKUP(H46,杂项!R:X,2,FALSE),",","@",4))-1),IF($AJ$1=6,MID(VLOOKUP(H46,杂项!R:X,2,FALSE),FIND("@",SUBSTITUTE(VLOOKUP(H46,杂项!R:X,2,FALSE),",","@",5))+1,LEN(VLOOKUP(H46,杂项!R:X,2,FALSE))-FIND("@",SUBSTITUTE(VLOOKUP(H46,杂项!R:X,2,FALSE),",","@",5))-1))))))</f>
        <v>8192</v>
      </c>
      <c r="V46" s="193" t="str">
        <f>IF($AJ$1=2,MID(VLOOKUP(H46,杂项!R:X,3,FALSE),FIND("@",SUBSTITUTE(VLOOKUP(H46,杂项!R:X,3,FALSE),",","@",1))+1,FIND("@",SUBSTITUTE(VLOOKUP(H46,杂项!R:X,3,FALSE),",","@",2))-FIND("@",SUBSTITUTE(VLOOKUP(H46,杂项!R:X,3,FALSE),",","@",1))-1),IF($AJ$1=3,MID(VLOOKUP(H46,杂项!R:X,3,FALSE),FIND("@",SUBSTITUTE(VLOOKUP(H46,杂项!R:X,3,FALSE),",","@",2))+1,FIND("@",SUBSTITUTE(VLOOKUP(H46,杂项!R:X,3,FALSE),",","@",3))-FIND("@",SUBSTITUTE(VLOOKUP(H46,杂项!R:X,3,FALSE),",","@",2))-1),IF($AJ$1=4,MID(VLOOKUP(H46,杂项!R:X,3,FALSE),FIND("@",SUBSTITUTE(VLOOKUP(H46,杂项!R:X,3,FALSE),",","@",3))+1,FIND("@",SUBSTITUTE(VLOOKUP(H46,杂项!R:X,3,FALSE),",","@",4))-FIND("@",SUBSTITUTE(VLOOKUP(H46,杂项!R:X,3,FALSE),",","@",3))-1),IF($AJ$1=5,MID(VLOOKUP(H46,杂项!R:X,3,FALSE),FIND("@",SUBSTITUTE(VLOOKUP(H46,杂项!R:X,3,FALSE),",","@",4))+1,FIND("@",SUBSTITUTE(VLOOKUP(H46,杂项!R:X,3,FALSE),",","@",5))-FIND("@",SUBSTITUTE(VLOOKUP(H46,杂项!R:X,3,FALSE),",","@",4))-1),IF($AJ$1=6,MID(VLOOKUP(H46,杂项!R:X,3,FALSE),FIND("@",SUBSTITUTE(VLOOKUP(H46,杂项!R:X,3,FALSE),",","@",5))+1,LEN(VLOOKUP(H46,杂项!R:X,3,FALSE))-FIND("@",SUBSTITUTE(VLOOKUP(H46,杂项!R:X,3,FALSE),",","@",5))-1))))))</f>
        <v>8192</v>
      </c>
      <c r="W46" s="193" t="str">
        <f>IF($AJ$1=2,MID(VLOOKUP(H46,杂项!R:X,4,FALSE),FIND("@",SUBSTITUTE(VLOOKUP(H46,杂项!R:X,4,FALSE),",","@",1))+1,FIND("@",SUBSTITUTE(VLOOKUP(H46,杂项!R:X,4,FALSE),",","@",2))-FIND("@",SUBSTITUTE(VLOOKUP(H46,杂项!R:X,4,FALSE),",","@",1))-1),IF($AJ$1=3,MID(VLOOKUP(H46,杂项!R:X,4,FALSE),FIND("@",SUBSTITUTE(VLOOKUP(H46,杂项!R:X,4,FALSE),",","@",2))+1,FIND("@",SUBSTITUTE(VLOOKUP(H46,杂项!R:X,4,FALSE),",","@",3))-FIND("@",SUBSTITUTE(VLOOKUP(H46,杂项!R:X,4,FALSE),",","@",2))-1),IF($AJ$1=4,MID(VLOOKUP(H46,杂项!R:X,4,FALSE),FIND("@",SUBSTITUTE(VLOOKUP(H46,杂项!R:X,4,FALSE),",","@",3))+1,FIND("@",SUBSTITUTE(VLOOKUP(H46,杂项!R:X,4,FALSE),",","@",4))-FIND("@",SUBSTITUTE(VLOOKUP(H46,杂项!R:X,4,FALSE),",","@",3))-1),IF($AJ$1=5,MID(VLOOKUP(H46,杂项!R:X,4,FALSE),FIND("@",SUBSTITUTE(VLOOKUP(H46,杂项!R:X,4,FALSE),",","@",4))+1,FIND("@",SUBSTITUTE(VLOOKUP(H46,杂项!R:X,4,FALSE),",","@",5))-FIND("@",SUBSTITUTE(VLOOKUP(H46,杂项!R:X,4,FALSE),",","@",4))-1),IF($AJ$1=6,MID(VLOOKUP(H46,杂项!R:X,4,FALSE),FIND("@",SUBSTITUTE(VLOOKUP(H46,杂项!R:X,4,FALSE),",","@",5))+1,LEN(VLOOKUP(H46,杂项!R:X,4,FALSE))-FIND("@",SUBSTITUTE(VLOOKUP(H46,杂项!R:X,4,FALSE),",","@",5))-1))))))</f>
        <v>5817</v>
      </c>
      <c r="X46" s="193" t="str">
        <f>IF($AJ$1=2,MID(VLOOKUP(H46,杂项!R:X,5,FALSE),FIND("@",SUBSTITUTE(VLOOKUP(H46,杂项!R:X,5,FALSE),",","@",1))+1,FIND("@",SUBSTITUTE(VLOOKUP(H46,杂项!R:X,5,FALSE),",","@",2))-FIND("@",SUBSTITUTE(VLOOKUP(H46,杂项!R:X,5,FALSE),",","@",1))-1),IF($AJ$1=3,MID(VLOOKUP(H46,杂项!R:X,5,FALSE),FIND("@",SUBSTITUTE(VLOOKUP(H46,杂项!R:X,5,FALSE),",","@",2))+1,FIND("@",SUBSTITUTE(VLOOKUP(H46,杂项!R:X,5,FALSE),",","@",3))-FIND("@",SUBSTITUTE(VLOOKUP(H46,杂项!R:X,5,FALSE),",","@",2))-1),IF($AJ$1=4,MID(VLOOKUP(H46,杂项!R:X,5,FALSE),FIND("@",SUBSTITUTE(VLOOKUP(H46,杂项!R:X,5,FALSE),",","@",3))+1,FIND("@",SUBSTITUTE(VLOOKUP(H46,杂项!R:X,5,FALSE),",","@",4))-FIND("@",SUBSTITUTE(VLOOKUP(H46,杂项!R:X,5,FALSE),",","@",3))-1),IF($AJ$1=5,MID(VLOOKUP(H46,杂项!R:X,5,FALSE),FIND("@",SUBSTITUTE(VLOOKUP(H46,杂项!R:X,5,FALSE),",","@",4))+1,FIND("@",SUBSTITUTE(VLOOKUP(H46,杂项!R:X,5,FALSE),",","@",5))-FIND("@",SUBSTITUTE(VLOOKUP(H46,杂项!R:X,5,FALSE),",","@",4))-1),IF($AJ$1=6,MID(VLOOKUP(H46,杂项!R:X,5,FALSE),FIND("@",SUBSTITUTE(VLOOKUP(H46,杂项!R:X,5,FALSE),",","@",5))+1,LEN(VLOOKUP(H46,杂项!R:X,5,FALSE))-FIND("@",SUBSTITUTE(VLOOKUP(H46,杂项!R:X,5,FALSE),",","@",5))-1))))))</f>
        <v>7927</v>
      </c>
      <c r="Y46" s="193" t="str">
        <f>IF($AJ$1=2,MID(VLOOKUP(H46,杂项!R:X,6,FALSE),FIND("@",SUBSTITUTE(VLOOKUP(H46,杂项!R:X,6,FALSE),",","@",1))+1,FIND("@",SUBSTITUTE(VLOOKUP(H46,杂项!R:X,6,FALSE),",","@",2))-FIND("@",SUBSTITUTE(VLOOKUP(H46,杂项!R:X,6,FALSE),",","@",1))-1),IF($AJ$1=3,MID(VLOOKUP(H46,杂项!R:X,6,FALSE),FIND("@",SUBSTITUTE(VLOOKUP(H46,杂项!R:X,6,FALSE),",","@",2))+1,FIND("@",SUBSTITUTE(VLOOKUP(H46,杂项!R:X,6,FALSE),",","@",3))-FIND("@",SUBSTITUTE(VLOOKUP(H46,杂项!R:X,6,FALSE),",","@",2))-1),IF($AJ$1=4,MID(VLOOKUP(H46,杂项!R:X,6,FALSE),FIND("@",SUBSTITUTE(VLOOKUP(H46,杂项!R:X,6,FALSE),",","@",3))+1,FIND("@",SUBSTITUTE(VLOOKUP(H46,杂项!R:X,6,FALSE),",","@",4))-FIND("@",SUBSTITUTE(VLOOKUP(H46,杂项!R:X,6,FALSE),",","@",3))-1),IF($AJ$1=5,MID(VLOOKUP(H46,杂项!R:X,6,FALSE),FIND("@",SUBSTITUTE(VLOOKUP(H46,杂项!R:X,6,FALSE),",","@",4))+1,FIND("@",SUBSTITUTE(VLOOKUP(H46,杂项!R:X,6,FALSE),",","@",5))-FIND("@",SUBSTITUTE(VLOOKUP(H46,杂项!R:X,6,FALSE),",","@",4))-1),IF($AJ$1=6,MID(VLOOKUP(H46,杂项!R:X,6,FALSE),FIND("@",SUBSTITUTE(VLOOKUP(H46,杂项!R:X,6,FALSE),",","@",5))+1,LEN(VLOOKUP(H46,杂项!R:X,6,FALSE))-FIND("@",SUBSTITUTE(VLOOKUP(H46,杂项!R:X,6,FALSE),",","@",5))-1))))))</f>
        <v>7400</v>
      </c>
      <c r="Z46" s="193" t="str">
        <f>IF($AJ$1=2,MID(VLOOKUP(H46,杂项!R:X,7,FALSE),FIND("@",SUBSTITUTE(VLOOKUP(H46,杂项!R:X,7,FALSE),",","@",1))+1,FIND("@",SUBSTITUTE(VLOOKUP(H46,杂项!R:X,7,FALSE),",","@",2))-FIND("@",SUBSTITUTE(VLOOKUP(H46,杂项!R:X,7,FALSE),",","@",1))-1),IF($AJ$1=3,MID(VLOOKUP(H46,杂项!R:X,7,FALSE),FIND("@",SUBSTITUTE(VLOOKUP(H46,杂项!R:X,7,FALSE),",","@",2))+1,FIND("@",SUBSTITUTE(VLOOKUP(H46,杂项!R:X,7,FALSE),",","@",3))-FIND("@",SUBSTITUTE(VLOOKUP(H46,杂项!R:X,7,FALSE),",","@",2))-1),IF($AJ$1=4,MID(VLOOKUP(H46,杂项!R:X,7,FALSE),FIND("@",SUBSTITUTE(VLOOKUP(H46,杂项!R:X,7,FALSE),",","@",3))+1,FIND("@",SUBSTITUTE(VLOOKUP(H46,杂项!R:X,7,FALSE),",","@",4))-FIND("@",SUBSTITUTE(VLOOKUP(H46,杂项!R:X,7,FALSE),",","@",3))-1),IF($AJ$1=5,MID(VLOOKUP(H46,杂项!R:X,7,FALSE),FIND("@",SUBSTITUTE(VLOOKUP(H46,杂项!R:X,7,FALSE),",","@",4))+1,FIND("@",SUBSTITUTE(VLOOKUP(H46,杂项!R:X,7,FALSE),",","@",5))-FIND("@",SUBSTITUTE(VLOOKUP(H46,杂项!R:X,7,FALSE),",","@",4))-1),IF($AJ$1=6,MID(VLOOKUP(H46,杂项!R:X,7,FALSE),FIND("@",SUBSTITUTE(VLOOKUP(H46,杂项!R:X,7,FALSE),",","@",5))+1,LEN(VLOOKUP(H46,杂项!R:X,7,FALSE))-FIND("@",SUBSTITUTE(VLOOKUP(H46,杂项!R:X,7,FALSE),",","@",5))-1))))))</f>
        <v>6478</v>
      </c>
      <c r="AA46" s="196">
        <v>298</v>
      </c>
      <c r="AB46" s="196">
        <v>49</v>
      </c>
      <c r="AC46" s="196">
        <v>0</v>
      </c>
      <c r="AD46" s="196">
        <v>21</v>
      </c>
      <c r="AE46" s="196">
        <v>20</v>
      </c>
      <c r="AF46" s="196">
        <v>17</v>
      </c>
      <c r="AG46" s="203">
        <v>800</v>
      </c>
      <c r="AH46" s="203">
        <v>40</v>
      </c>
      <c r="AI46" s="203">
        <v>50</v>
      </c>
      <c r="AJ46" s="204"/>
      <c r="AK46" s="202">
        <f>(VLOOKUP($H46,杂项!$Z:$AD,2,FALSE))/100</f>
        <v>0.2</v>
      </c>
      <c r="AL46" s="202">
        <f>(VLOOKUP($H46,杂项!$Z:$AD,4,FALSE))/100</f>
        <v>0.2</v>
      </c>
      <c r="AM46" s="202">
        <f>(VLOOKUP($H46,杂项!$Z:$AD,3,FALSE))/100</f>
        <v>0.35</v>
      </c>
      <c r="AN46" s="202">
        <f>(VLOOKUP($H46,杂项!$Z:$AD,5,FALSE))/100</f>
        <v>0.25</v>
      </c>
      <c r="AO46" s="206">
        <v>1</v>
      </c>
      <c r="AP46" s="179" t="s">
        <v>189</v>
      </c>
    </row>
    <row r="47" spans="1:42" s="162" customFormat="1" x14ac:dyDescent="0.2">
      <c r="A47" s="176" t="s">
        <v>190</v>
      </c>
      <c r="B47" s="173">
        <f t="shared" si="6"/>
        <v>4668.3040000000001</v>
      </c>
      <c r="C47" s="173">
        <f t="shared" si="7"/>
        <v>538.79562239999996</v>
      </c>
      <c r="D47" s="173">
        <f t="shared" si="8"/>
        <v>260.55321600000002</v>
      </c>
      <c r="E47" s="173">
        <f t="shared" si="9"/>
        <v>375.34278399999994</v>
      </c>
      <c r="F47" s="173">
        <f t="shared" si="10"/>
        <v>277.66778880000004</v>
      </c>
      <c r="G47" s="174">
        <f t="shared" si="11"/>
        <v>140.646592</v>
      </c>
      <c r="H47" s="174" t="s">
        <v>191</v>
      </c>
      <c r="I47" s="187">
        <v>28</v>
      </c>
      <c r="J47" s="189" t="s">
        <v>61</v>
      </c>
      <c r="K47" s="189" t="s">
        <v>62</v>
      </c>
      <c r="L47" s="189" t="s">
        <v>41</v>
      </c>
      <c r="M47" s="189" t="s">
        <v>81</v>
      </c>
      <c r="N47" s="189" t="s">
        <v>63</v>
      </c>
      <c r="O47" s="189" t="s">
        <v>64</v>
      </c>
      <c r="P47" s="189" t="s">
        <v>72</v>
      </c>
      <c r="Q47" s="189" t="s">
        <v>45</v>
      </c>
      <c r="R47" s="189" t="s">
        <v>53</v>
      </c>
      <c r="S47" s="189" t="s">
        <v>47</v>
      </c>
      <c r="T47" s="189" t="s">
        <v>88</v>
      </c>
      <c r="U47" s="193" t="str">
        <f>IF($AJ$1=2,MID(VLOOKUP(H47,杂项!R:X,2,FALSE),FIND("@",SUBSTITUTE(VLOOKUP(H47,杂项!R:X,2,FALSE),",","@",1))+1,FIND("@",SUBSTITUTE(VLOOKUP(H47,杂项!R:X,2,FALSE),",","@",2))-FIND("@",SUBSTITUTE(VLOOKUP(H47,杂项!R:X,2,FALSE),",","@",1))-1),IF($AJ$1=3,MID(VLOOKUP(H47,杂项!R:X,2,FALSE),FIND("@",SUBSTITUTE(VLOOKUP(H47,杂项!R:X,2,FALSE),",","@",2))+1,FIND("@",SUBSTITUTE(VLOOKUP(H47,杂项!R:X,2,FALSE),",","@",3))-FIND("@",SUBSTITUTE(VLOOKUP(H47,杂项!R:X,2,FALSE),",","@",2))-1),IF($AJ$1=4,MID(VLOOKUP(H47,杂项!R:X,2,FALSE),FIND("@",SUBSTITUTE(VLOOKUP(H47,杂项!R:X,2,FALSE),",","@",3))+1,FIND("@",SUBSTITUTE(VLOOKUP(H47,杂项!R:X,2,FALSE),",","@",4))-FIND("@",SUBSTITUTE(VLOOKUP(H47,杂项!R:X,2,FALSE),",","@",3))-1),IF($AJ$1=5,MID(VLOOKUP(H47,杂项!R:X,2,FALSE),FIND("@",SUBSTITUTE(VLOOKUP(H47,杂项!R:X,2,FALSE),",","@",4))+1,FIND("@",SUBSTITUTE(VLOOKUP(H47,杂项!R:X,2,FALSE),",","@",5))-FIND("@",SUBSTITUTE(VLOOKUP(H47,杂项!R:X,2,FALSE),",","@",4))-1),IF($AJ$1=6,MID(VLOOKUP(H47,杂项!R:X,2,FALSE),FIND("@",SUBSTITUTE(VLOOKUP(H47,杂项!R:X,2,FALSE),",","@",5))+1,LEN(VLOOKUP(H47,杂项!R:X,2,FALSE))-FIND("@",SUBSTITUTE(VLOOKUP(H47,杂项!R:X,2,FALSE),",","@",5))-1))))))</f>
        <v>8455</v>
      </c>
      <c r="V47" s="193" t="str">
        <f>IF($AJ$1=2,MID(VLOOKUP(H47,杂项!R:X,3,FALSE),FIND("@",SUBSTITUTE(VLOOKUP(H47,杂项!R:X,3,FALSE),",","@",1))+1,FIND("@",SUBSTITUTE(VLOOKUP(H47,杂项!R:X,3,FALSE),",","@",2))-FIND("@",SUBSTITUTE(VLOOKUP(H47,杂项!R:X,3,FALSE),",","@",1))-1),IF($AJ$1=3,MID(VLOOKUP(H47,杂项!R:X,3,FALSE),FIND("@",SUBSTITUTE(VLOOKUP(H47,杂项!R:X,3,FALSE),",","@",2))+1,FIND("@",SUBSTITUTE(VLOOKUP(H47,杂项!R:X,3,FALSE),",","@",3))-FIND("@",SUBSTITUTE(VLOOKUP(H47,杂项!R:X,3,FALSE),",","@",2))-1),IF($AJ$1=4,MID(VLOOKUP(H47,杂项!R:X,3,FALSE),FIND("@",SUBSTITUTE(VLOOKUP(H47,杂项!R:X,3,FALSE),",","@",3))+1,FIND("@",SUBSTITUTE(VLOOKUP(H47,杂项!R:X,3,FALSE),",","@",4))-FIND("@",SUBSTITUTE(VLOOKUP(H47,杂项!R:X,3,FALSE),",","@",3))-1),IF($AJ$1=5,MID(VLOOKUP(H47,杂项!R:X,3,FALSE),FIND("@",SUBSTITUTE(VLOOKUP(H47,杂项!R:X,3,FALSE),",","@",4))+1,FIND("@",SUBSTITUTE(VLOOKUP(H47,杂项!R:X,3,FALSE),",","@",5))-FIND("@",SUBSTITUTE(VLOOKUP(H47,杂项!R:X,3,FALSE),",","@",4))-1),IF($AJ$1=6,MID(VLOOKUP(H47,杂项!R:X,3,FALSE),FIND("@",SUBSTITUTE(VLOOKUP(H47,杂项!R:X,3,FALSE),",","@",5))+1,LEN(VLOOKUP(H47,杂项!R:X,3,FALSE))-FIND("@",SUBSTITUTE(VLOOKUP(H47,杂项!R:X,3,FALSE),",","@",5))-1))))))</f>
        <v>7927</v>
      </c>
      <c r="W47" s="193" t="str">
        <f>IF($AJ$1=2,MID(VLOOKUP(H47,杂项!R:X,4,FALSE),FIND("@",SUBSTITUTE(VLOOKUP(H47,杂项!R:X,4,FALSE),",","@",1))+1,FIND("@",SUBSTITUTE(VLOOKUP(H47,杂项!R:X,4,FALSE),",","@",2))-FIND("@",SUBSTITUTE(VLOOKUP(H47,杂项!R:X,4,FALSE),",","@",1))-1),IF($AJ$1=3,MID(VLOOKUP(H47,杂项!R:X,4,FALSE),FIND("@",SUBSTITUTE(VLOOKUP(H47,杂项!R:X,4,FALSE),",","@",2))+1,FIND("@",SUBSTITUTE(VLOOKUP(H47,杂项!R:X,4,FALSE),",","@",3))-FIND("@",SUBSTITUTE(VLOOKUP(H47,杂项!R:X,4,FALSE),",","@",2))-1),IF($AJ$1=4,MID(VLOOKUP(H47,杂项!R:X,4,FALSE),FIND("@",SUBSTITUTE(VLOOKUP(H47,杂项!R:X,4,FALSE),",","@",3))+1,FIND("@",SUBSTITUTE(VLOOKUP(H47,杂项!R:X,4,FALSE),",","@",4))-FIND("@",SUBSTITUTE(VLOOKUP(H47,杂项!R:X,4,FALSE),",","@",3))-1),IF($AJ$1=5,MID(VLOOKUP(H47,杂项!R:X,4,FALSE),FIND("@",SUBSTITUTE(VLOOKUP(H47,杂项!R:X,4,FALSE),",","@",4))+1,FIND("@",SUBSTITUTE(VLOOKUP(H47,杂项!R:X,4,FALSE),",","@",5))-FIND("@",SUBSTITUTE(VLOOKUP(H47,杂项!R:X,4,FALSE),",","@",4))-1),IF($AJ$1=6,MID(VLOOKUP(H47,杂项!R:X,4,FALSE),FIND("@",SUBSTITUTE(VLOOKUP(H47,杂项!R:X,4,FALSE),",","@",5))+1,LEN(VLOOKUP(H47,杂项!R:X,4,FALSE))-FIND("@",SUBSTITUTE(VLOOKUP(H47,杂项!R:X,4,FALSE),",","@",5))-1))))))</f>
        <v>5421</v>
      </c>
      <c r="X47" s="193" t="str">
        <f>IF($AJ$1=2,MID(VLOOKUP(H47,杂项!R:X,5,FALSE),FIND("@",SUBSTITUTE(VLOOKUP(H47,杂项!R:X,5,FALSE),",","@",1))+1,FIND("@",SUBSTITUTE(VLOOKUP(H47,杂项!R:X,5,FALSE),",","@",2))-FIND("@",SUBSTITUTE(VLOOKUP(H47,杂项!R:X,5,FALSE),",","@",1))-1),IF($AJ$1=3,MID(VLOOKUP(H47,杂项!R:X,5,FALSE),FIND("@",SUBSTITUTE(VLOOKUP(H47,杂项!R:X,5,FALSE),",","@",2))+1,FIND("@",SUBSTITUTE(VLOOKUP(H47,杂项!R:X,5,FALSE),",","@",3))-FIND("@",SUBSTITUTE(VLOOKUP(H47,杂项!R:X,5,FALSE),",","@",2))-1),IF($AJ$1=4,MID(VLOOKUP(H47,杂项!R:X,5,FALSE),FIND("@",SUBSTITUTE(VLOOKUP(H47,杂项!R:X,5,FALSE),",","@",3))+1,FIND("@",SUBSTITUTE(VLOOKUP(H47,杂项!R:X,5,FALSE),",","@",4))-FIND("@",SUBSTITUTE(VLOOKUP(H47,杂项!R:X,5,FALSE),",","@",3))-1),IF($AJ$1=5,MID(VLOOKUP(H47,杂项!R:X,5,FALSE),FIND("@",SUBSTITUTE(VLOOKUP(H47,杂项!R:X,5,FALSE),",","@",4))+1,FIND("@",SUBSTITUTE(VLOOKUP(H47,杂项!R:X,5,FALSE),",","@",5))-FIND("@",SUBSTITUTE(VLOOKUP(H47,杂项!R:X,5,FALSE),",","@",4))-1),IF($AJ$1=6,MID(VLOOKUP(H47,杂项!R:X,5,FALSE),FIND("@",SUBSTITUTE(VLOOKUP(H47,杂项!R:X,5,FALSE),",","@",5))+1,LEN(VLOOKUP(H47,杂项!R:X,5,FALSE))-FIND("@",SUBSTITUTE(VLOOKUP(H47,杂项!R:X,5,FALSE),",","@",5))-1))))))</f>
        <v>8455</v>
      </c>
      <c r="Y47" s="193" t="str">
        <f>IF($AJ$1=2,MID(VLOOKUP(H47,杂项!R:X,6,FALSE),FIND("@",SUBSTITUTE(VLOOKUP(H47,杂项!R:X,6,FALSE),",","@",1))+1,FIND("@",SUBSTITUTE(VLOOKUP(H47,杂项!R:X,6,FALSE),",","@",2))-FIND("@",SUBSTITUTE(VLOOKUP(H47,杂项!R:X,6,FALSE),",","@",1))-1),IF($AJ$1=3,MID(VLOOKUP(H47,杂项!R:X,6,FALSE),FIND("@",SUBSTITUTE(VLOOKUP(H47,杂项!R:X,6,FALSE),",","@",2))+1,FIND("@",SUBSTITUTE(VLOOKUP(H47,杂项!R:X,6,FALSE),",","@",3))-FIND("@",SUBSTITUTE(VLOOKUP(H47,杂项!R:X,6,FALSE),",","@",2))-1),IF($AJ$1=4,MID(VLOOKUP(H47,杂项!R:X,6,FALSE),FIND("@",SUBSTITUTE(VLOOKUP(H47,杂项!R:X,6,FALSE),",","@",3))+1,FIND("@",SUBSTITUTE(VLOOKUP(H47,杂项!R:X,6,FALSE),",","@",4))-FIND("@",SUBSTITUTE(VLOOKUP(H47,杂项!R:X,6,FALSE),",","@",3))-1),IF($AJ$1=5,MID(VLOOKUP(H47,杂项!R:X,6,FALSE),FIND("@",SUBSTITUTE(VLOOKUP(H47,杂项!R:X,6,FALSE),",","@",4))+1,FIND("@",SUBSTITUTE(VLOOKUP(H47,杂项!R:X,6,FALSE),",","@",5))-FIND("@",SUBSTITUTE(VLOOKUP(H47,杂项!R:X,6,FALSE),",","@",4))-1),IF($AJ$1=6,MID(VLOOKUP(H47,杂项!R:X,6,FALSE),FIND("@",SUBSTITUTE(VLOOKUP(H47,杂项!R:X,6,FALSE),",","@",5))+1,LEN(VLOOKUP(H47,杂项!R:X,6,FALSE))-FIND("@",SUBSTITUTE(VLOOKUP(H47,杂项!R:X,6,FALSE),",","@",5))-1))))))</f>
        <v>6478</v>
      </c>
      <c r="Z47" s="193" t="str">
        <f>IF($AJ$1=2,MID(VLOOKUP(H47,杂项!R:X,7,FALSE),FIND("@",SUBSTITUTE(VLOOKUP(H47,杂项!R:X,7,FALSE),",","@",1))+1,FIND("@",SUBSTITUTE(VLOOKUP(H47,杂项!R:X,7,FALSE),",","@",2))-FIND("@",SUBSTITUTE(VLOOKUP(H47,杂项!R:X,7,FALSE),",","@",1))-1),IF($AJ$1=3,MID(VLOOKUP(H47,杂项!R:X,7,FALSE),FIND("@",SUBSTITUTE(VLOOKUP(H47,杂项!R:X,7,FALSE),",","@",2))+1,FIND("@",SUBSTITUTE(VLOOKUP(H47,杂项!R:X,7,FALSE),",","@",3))-FIND("@",SUBSTITUTE(VLOOKUP(H47,杂项!R:X,7,FALSE),",","@",2))-1),IF($AJ$1=4,MID(VLOOKUP(H47,杂项!R:X,7,FALSE),FIND("@",SUBSTITUTE(VLOOKUP(H47,杂项!R:X,7,FALSE),",","@",3))+1,FIND("@",SUBSTITUTE(VLOOKUP(H47,杂项!R:X,7,FALSE),",","@",4))-FIND("@",SUBSTITUTE(VLOOKUP(H47,杂项!R:X,7,FALSE),",","@",3))-1),IF($AJ$1=5,MID(VLOOKUP(H47,杂项!R:X,7,FALSE),FIND("@",SUBSTITUTE(VLOOKUP(H47,杂项!R:X,7,FALSE),",","@",4))+1,FIND("@",SUBSTITUTE(VLOOKUP(H47,杂项!R:X,7,FALSE),",","@",5))-FIND("@",SUBSTITUTE(VLOOKUP(H47,杂项!R:X,7,FALSE),",","@",4))-1),IF($AJ$1=6,MID(VLOOKUP(H47,杂项!R:X,7,FALSE),FIND("@",SUBSTITUTE(VLOOKUP(H47,杂项!R:X,7,FALSE),",","@",5))+1,LEN(VLOOKUP(H47,杂项!R:X,7,FALSE))-FIND("@",SUBSTITUTE(VLOOKUP(H47,杂项!R:X,7,FALSE),",","@",5))-1))))))</f>
        <v>5817</v>
      </c>
      <c r="AA47" s="196">
        <v>334</v>
      </c>
      <c r="AB47" s="196">
        <v>56</v>
      </c>
      <c r="AC47" s="196">
        <v>0</v>
      </c>
      <c r="AD47" s="196">
        <v>34</v>
      </c>
      <c r="AE47" s="196">
        <v>10</v>
      </c>
      <c r="AF47" s="196">
        <v>5</v>
      </c>
      <c r="AG47" s="203">
        <v>850</v>
      </c>
      <c r="AH47" s="203">
        <v>60</v>
      </c>
      <c r="AI47" s="203">
        <v>50</v>
      </c>
      <c r="AJ47" s="204"/>
      <c r="AK47" s="202">
        <f>(VLOOKUP($H47,杂项!$Z:$AD,2,FALSE))/100</f>
        <v>0.35</v>
      </c>
      <c r="AL47" s="202">
        <f>(VLOOKUP($H47,杂项!$Z:$AD,4,FALSE))/100</f>
        <v>0.35</v>
      </c>
      <c r="AM47" s="202">
        <f>(VLOOKUP($H47,杂项!$Z:$AD,3,FALSE))/100</f>
        <v>0.15</v>
      </c>
      <c r="AN47" s="202">
        <f>(VLOOKUP($H47,杂项!$Z:$AD,5,FALSE))/100</f>
        <v>0.15</v>
      </c>
      <c r="AO47" s="206">
        <v>9</v>
      </c>
      <c r="AP47" s="179" t="s">
        <v>192</v>
      </c>
    </row>
    <row r="48" spans="1:42" s="162" customFormat="1" x14ac:dyDescent="0.2">
      <c r="A48" s="176" t="s">
        <v>193</v>
      </c>
      <c r="B48" s="173">
        <f t="shared" si="6"/>
        <v>5071.5121920000001</v>
      </c>
      <c r="C48" s="173">
        <f t="shared" si="7"/>
        <v>536.90463999999997</v>
      </c>
      <c r="D48" s="173">
        <f t="shared" si="8"/>
        <v>231.0070656</v>
      </c>
      <c r="E48" s="173">
        <f t="shared" si="9"/>
        <v>373.84755199999995</v>
      </c>
      <c r="F48" s="173">
        <f t="shared" si="10"/>
        <v>214.16675839999999</v>
      </c>
      <c r="G48" s="174">
        <f t="shared" si="11"/>
        <v>114.6768</v>
      </c>
      <c r="H48" s="174" t="s">
        <v>122</v>
      </c>
      <c r="I48" s="187">
        <v>28</v>
      </c>
      <c r="J48" s="189" t="s">
        <v>134</v>
      </c>
      <c r="K48" s="189" t="s">
        <v>135</v>
      </c>
      <c r="L48" s="189" t="s">
        <v>145</v>
      </c>
      <c r="M48" s="189" t="s">
        <v>146</v>
      </c>
      <c r="N48" s="189" t="s">
        <v>44</v>
      </c>
      <c r="O48" s="189" t="s">
        <v>45</v>
      </c>
      <c r="P48" s="189" t="s">
        <v>136</v>
      </c>
      <c r="Q48" s="189" t="s">
        <v>64</v>
      </c>
      <c r="R48" s="189" t="s">
        <v>137</v>
      </c>
      <c r="S48" s="189" t="s">
        <v>138</v>
      </c>
      <c r="T48" s="189" t="s">
        <v>139</v>
      </c>
      <c r="U48" s="193" t="str">
        <f>IF($AJ$1=2,MID(VLOOKUP(H48,杂项!R:X,2,FALSE),FIND("@",SUBSTITUTE(VLOOKUP(H48,杂项!R:X,2,FALSE),",","@",1))+1,FIND("@",SUBSTITUTE(VLOOKUP(H48,杂项!R:X,2,FALSE),",","@",2))-FIND("@",SUBSTITUTE(VLOOKUP(H48,杂项!R:X,2,FALSE),",","@",1))-1),IF($AJ$1=3,MID(VLOOKUP(H48,杂项!R:X,2,FALSE),FIND("@",SUBSTITUTE(VLOOKUP(H48,杂项!R:X,2,FALSE),",","@",2))+1,FIND("@",SUBSTITUTE(VLOOKUP(H48,杂项!R:X,2,FALSE),",","@",3))-FIND("@",SUBSTITUTE(VLOOKUP(H48,杂项!R:X,2,FALSE),",","@",2))-1),IF($AJ$1=4,MID(VLOOKUP(H48,杂项!R:X,2,FALSE),FIND("@",SUBSTITUTE(VLOOKUP(H48,杂项!R:X,2,FALSE),",","@",3))+1,FIND("@",SUBSTITUTE(VLOOKUP(H48,杂项!R:X,2,FALSE),",","@",4))-FIND("@",SUBSTITUTE(VLOOKUP(H48,杂项!R:X,2,FALSE),",","@",3))-1),IF($AJ$1=5,MID(VLOOKUP(H48,杂项!R:X,2,FALSE),FIND("@",SUBSTITUTE(VLOOKUP(H48,杂项!R:X,2,FALSE),",","@",4))+1,FIND("@",SUBSTITUTE(VLOOKUP(H48,杂项!R:X,2,FALSE),",","@",5))-FIND("@",SUBSTITUTE(VLOOKUP(H48,杂项!R:X,2,FALSE),",","@",4))-1),IF($AJ$1=6,MID(VLOOKUP(H48,杂项!R:X,2,FALSE),FIND("@",SUBSTITUTE(VLOOKUP(H48,杂项!R:X,2,FALSE),",","@",5))+1,LEN(VLOOKUP(H48,杂项!R:X,2,FALSE))-FIND("@",SUBSTITUTE(VLOOKUP(H48,杂项!R:X,2,FALSE),",","@",5))-1))))))</f>
        <v>7927</v>
      </c>
      <c r="V48" s="193" t="str">
        <f>IF($AJ$1=2,MID(VLOOKUP(H48,杂项!R:X,3,FALSE),FIND("@",SUBSTITUTE(VLOOKUP(H48,杂项!R:X,3,FALSE),",","@",1))+1,FIND("@",SUBSTITUTE(VLOOKUP(H48,杂项!R:X,3,FALSE),",","@",2))-FIND("@",SUBSTITUTE(VLOOKUP(H48,杂项!R:X,3,FALSE),",","@",1))-1),IF($AJ$1=3,MID(VLOOKUP(H48,杂项!R:X,3,FALSE),FIND("@",SUBSTITUTE(VLOOKUP(H48,杂项!R:X,3,FALSE),",","@",2))+1,FIND("@",SUBSTITUTE(VLOOKUP(H48,杂项!R:X,3,FALSE),",","@",3))-FIND("@",SUBSTITUTE(VLOOKUP(H48,杂项!R:X,3,FALSE),",","@",2))-1),IF($AJ$1=4,MID(VLOOKUP(H48,杂项!R:X,3,FALSE),FIND("@",SUBSTITUTE(VLOOKUP(H48,杂项!R:X,3,FALSE),",","@",3))+1,FIND("@",SUBSTITUTE(VLOOKUP(H48,杂项!R:X,3,FALSE),",","@",4))-FIND("@",SUBSTITUTE(VLOOKUP(H48,杂项!R:X,3,FALSE),",","@",3))-1),IF($AJ$1=5,MID(VLOOKUP(H48,杂项!R:X,3,FALSE),FIND("@",SUBSTITUTE(VLOOKUP(H48,杂项!R:X,3,FALSE),",","@",4))+1,FIND("@",SUBSTITUTE(VLOOKUP(H48,杂项!R:X,3,FALSE),",","@",5))-FIND("@",SUBSTITUTE(VLOOKUP(H48,杂项!R:X,3,FALSE),",","@",4))-1),IF($AJ$1=6,MID(VLOOKUP(H48,杂项!R:X,3,FALSE),FIND("@",SUBSTITUTE(VLOOKUP(H48,杂项!R:X,3,FALSE),",","@",5))+1,LEN(VLOOKUP(H48,杂项!R:X,3,FALSE))-FIND("@",SUBSTITUTE(VLOOKUP(H48,杂项!R:X,3,FALSE),",","@",5))-1))))))</f>
        <v>8455</v>
      </c>
      <c r="W48" s="193" t="str">
        <f>IF($AJ$1=2,MID(VLOOKUP(H48,杂项!R:X,4,FALSE),FIND("@",SUBSTITUTE(VLOOKUP(H48,杂项!R:X,4,FALSE),",","@",1))+1,FIND("@",SUBSTITUTE(VLOOKUP(H48,杂项!R:X,4,FALSE),",","@",2))-FIND("@",SUBSTITUTE(VLOOKUP(H48,杂项!R:X,4,FALSE),",","@",1))-1),IF($AJ$1=3,MID(VLOOKUP(H48,杂项!R:X,4,FALSE),FIND("@",SUBSTITUTE(VLOOKUP(H48,杂项!R:X,4,FALSE),",","@",2))+1,FIND("@",SUBSTITUTE(VLOOKUP(H48,杂项!R:X,4,FALSE),",","@",3))-FIND("@",SUBSTITUTE(VLOOKUP(H48,杂项!R:X,4,FALSE),",","@",2))-1),IF($AJ$1=4,MID(VLOOKUP(H48,杂项!R:X,4,FALSE),FIND("@",SUBSTITUTE(VLOOKUP(H48,杂项!R:X,4,FALSE),",","@",3))+1,FIND("@",SUBSTITUTE(VLOOKUP(H48,杂项!R:X,4,FALSE),",","@",4))-FIND("@",SUBSTITUTE(VLOOKUP(H48,杂项!R:X,4,FALSE),",","@",3))-1),IF($AJ$1=5,MID(VLOOKUP(H48,杂项!R:X,4,FALSE),FIND("@",SUBSTITUTE(VLOOKUP(H48,杂项!R:X,4,FALSE),",","@",4))+1,FIND("@",SUBSTITUTE(VLOOKUP(H48,杂项!R:X,4,FALSE),",","@",5))-FIND("@",SUBSTITUTE(VLOOKUP(H48,杂项!R:X,4,FALSE),",","@",4))-1),IF($AJ$1=6,MID(VLOOKUP(H48,杂项!R:X,4,FALSE),FIND("@",SUBSTITUTE(VLOOKUP(H48,杂项!R:X,4,FALSE),",","@",5))+1,LEN(VLOOKUP(H48,杂项!R:X,4,FALSE))-FIND("@",SUBSTITUTE(VLOOKUP(H48,杂项!R:X,4,FALSE),",","@",5))-1))))))</f>
        <v>5027</v>
      </c>
      <c r="X48" s="193" t="str">
        <f>IF($AJ$1=2,MID(VLOOKUP(H48,杂项!R:X,5,FALSE),FIND("@",SUBSTITUTE(VLOOKUP(H48,杂项!R:X,5,FALSE),",","@",1))+1,FIND("@",SUBSTITUTE(VLOOKUP(H48,杂项!R:X,5,FALSE),",","@",2))-FIND("@",SUBSTITUTE(VLOOKUP(H48,杂项!R:X,5,FALSE),",","@",1))-1),IF($AJ$1=3,MID(VLOOKUP(H48,杂项!R:X,5,FALSE),FIND("@",SUBSTITUTE(VLOOKUP(H48,杂项!R:X,5,FALSE),",","@",2))+1,FIND("@",SUBSTITUTE(VLOOKUP(H48,杂项!R:X,5,FALSE),",","@",3))-FIND("@",SUBSTITUTE(VLOOKUP(H48,杂项!R:X,5,FALSE),",","@",2))-1),IF($AJ$1=4,MID(VLOOKUP(H48,杂项!R:X,5,FALSE),FIND("@",SUBSTITUTE(VLOOKUP(H48,杂项!R:X,5,FALSE),",","@",3))+1,FIND("@",SUBSTITUTE(VLOOKUP(H48,杂项!R:X,5,FALSE),",","@",4))-FIND("@",SUBSTITUTE(VLOOKUP(H48,杂项!R:X,5,FALSE),",","@",3))-1),IF($AJ$1=5,MID(VLOOKUP(H48,杂项!R:X,5,FALSE),FIND("@",SUBSTITUTE(VLOOKUP(H48,杂项!R:X,5,FALSE),",","@",4))+1,FIND("@",SUBSTITUTE(VLOOKUP(H48,杂项!R:X,5,FALSE),",","@",5))-FIND("@",SUBSTITUTE(VLOOKUP(H48,杂项!R:X,5,FALSE),",","@",4))-1),IF($AJ$1=6,MID(VLOOKUP(H48,杂项!R:X,5,FALSE),FIND("@",SUBSTITUTE(VLOOKUP(H48,杂项!R:X,5,FALSE),",","@",5))+1,LEN(VLOOKUP(H48,杂项!R:X,5,FALSE))-FIND("@",SUBSTITUTE(VLOOKUP(H48,杂项!R:X,5,FALSE),",","@",5))-1))))))</f>
        <v>7796</v>
      </c>
      <c r="Y48" s="193" t="str">
        <f>IF($AJ$1=2,MID(VLOOKUP(H48,杂项!R:X,6,FALSE),FIND("@",SUBSTITUTE(VLOOKUP(H48,杂项!R:X,6,FALSE),",","@",1))+1,FIND("@",SUBSTITUTE(VLOOKUP(H48,杂项!R:X,6,FALSE),",","@",2))-FIND("@",SUBSTITUTE(VLOOKUP(H48,杂项!R:X,6,FALSE),",","@",1))-1),IF($AJ$1=3,MID(VLOOKUP(H48,杂项!R:X,6,FALSE),FIND("@",SUBSTITUTE(VLOOKUP(H48,杂项!R:X,6,FALSE),",","@",2))+1,FIND("@",SUBSTITUTE(VLOOKUP(H48,杂项!R:X,6,FALSE),",","@",3))-FIND("@",SUBSTITUTE(VLOOKUP(H48,杂项!R:X,6,FALSE),",","@",2))-1),IF($AJ$1=4,MID(VLOOKUP(H48,杂项!R:X,6,FALSE),FIND("@",SUBSTITUTE(VLOOKUP(H48,杂项!R:X,6,FALSE),",","@",3))+1,FIND("@",SUBSTITUTE(VLOOKUP(H48,杂项!R:X,6,FALSE),",","@",4))-FIND("@",SUBSTITUTE(VLOOKUP(H48,杂项!R:X,6,FALSE),",","@",3))-1),IF($AJ$1=5,MID(VLOOKUP(H48,杂项!R:X,6,FALSE),FIND("@",SUBSTITUTE(VLOOKUP(H48,杂项!R:X,6,FALSE),",","@",4))+1,FIND("@",SUBSTITUTE(VLOOKUP(H48,杂项!R:X,6,FALSE),",","@",5))-FIND("@",SUBSTITUTE(VLOOKUP(H48,杂项!R:X,6,FALSE),",","@",4))-1),IF($AJ$1=6,MID(VLOOKUP(H48,杂项!R:X,6,FALSE),FIND("@",SUBSTITUTE(VLOOKUP(H48,杂项!R:X,6,FALSE),",","@",5))+1,LEN(VLOOKUP(H48,杂项!R:X,6,FALSE))-FIND("@",SUBSTITUTE(VLOOKUP(H48,杂项!R:X,6,FALSE),",","@",5))-1))))))</f>
        <v>7137</v>
      </c>
      <c r="Z48" s="193" t="str">
        <f>IF($AJ$1=2,MID(VLOOKUP(H48,杂项!R:X,7,FALSE),FIND("@",SUBSTITUTE(VLOOKUP(H48,杂项!R:X,7,FALSE),",","@",1))+1,FIND("@",SUBSTITUTE(VLOOKUP(H48,杂项!R:X,7,FALSE),",","@",2))-FIND("@",SUBSTITUTE(VLOOKUP(H48,杂项!R:X,7,FALSE),",","@",1))-1),IF($AJ$1=3,MID(VLOOKUP(H48,杂项!R:X,7,FALSE),FIND("@",SUBSTITUTE(VLOOKUP(H48,杂项!R:X,7,FALSE),",","@",2))+1,FIND("@",SUBSTITUTE(VLOOKUP(H48,杂项!R:X,7,FALSE),",","@",3))-FIND("@",SUBSTITUTE(VLOOKUP(H48,杂项!R:X,7,FALSE),",","@",2))-1),IF($AJ$1=4,MID(VLOOKUP(H48,杂项!R:X,7,FALSE),FIND("@",SUBSTITUTE(VLOOKUP(H48,杂项!R:X,7,FALSE),",","@",3))+1,FIND("@",SUBSTITUTE(VLOOKUP(H48,杂项!R:X,7,FALSE),",","@",4))-FIND("@",SUBSTITUTE(VLOOKUP(H48,杂项!R:X,7,FALSE),",","@",3))-1),IF($AJ$1=5,MID(VLOOKUP(H48,杂项!R:X,7,FALSE),FIND("@",SUBSTITUTE(VLOOKUP(H48,杂项!R:X,7,FALSE),",","@",4))+1,FIND("@",SUBSTITUTE(VLOOKUP(H48,杂项!R:X,7,FALSE),",","@",5))-FIND("@",SUBSTITUTE(VLOOKUP(H48,杂项!R:X,7,FALSE),",","@",4))-1),IF($AJ$1=6,MID(VLOOKUP(H48,杂项!R:X,7,FALSE),FIND("@",SUBSTITUTE(VLOOKUP(H48,杂项!R:X,7,FALSE),",","@",5))+1,LEN(VLOOKUP(H48,杂项!R:X,7,FALSE))-FIND("@",SUBSTITUTE(VLOOKUP(H48,杂项!R:X,7,FALSE),",","@",5))-1))))))</f>
        <v>7137</v>
      </c>
      <c r="AA48" s="196">
        <v>484</v>
      </c>
      <c r="AB48" s="196">
        <v>68</v>
      </c>
      <c r="AC48" s="196">
        <v>0</v>
      </c>
      <c r="AD48" s="196">
        <v>20</v>
      </c>
      <c r="AE48" s="196">
        <v>0</v>
      </c>
      <c r="AF48" s="196">
        <v>5</v>
      </c>
      <c r="AG48" s="203">
        <v>900</v>
      </c>
      <c r="AH48" s="203">
        <v>60</v>
      </c>
      <c r="AI48" s="203">
        <v>40</v>
      </c>
      <c r="AJ48" s="204"/>
      <c r="AK48" s="202">
        <f>(VLOOKUP($H48,杂项!$Z:$AD,2,FALSE))/100</f>
        <v>0.15</v>
      </c>
      <c r="AL48" s="202">
        <f>(VLOOKUP($H48,杂项!$Z:$AD,4,FALSE))/100</f>
        <v>0.35</v>
      </c>
      <c r="AM48" s="202">
        <f>(VLOOKUP($H48,杂项!$Z:$AD,3,FALSE))/100</f>
        <v>0.35</v>
      </c>
      <c r="AN48" s="202">
        <f>(VLOOKUP($H48,杂项!$Z:$AD,5,FALSE))/100</f>
        <v>0.15</v>
      </c>
      <c r="AO48" s="206">
        <v>7</v>
      </c>
      <c r="AP48" s="179" t="s">
        <v>194</v>
      </c>
    </row>
    <row r="49" spans="1:42" s="162" customFormat="1" x14ac:dyDescent="0.2">
      <c r="A49" s="176" t="s">
        <v>195</v>
      </c>
      <c r="B49" s="173">
        <f t="shared" si="6"/>
        <v>3772.2208000000001</v>
      </c>
      <c r="C49" s="173">
        <f t="shared" si="7"/>
        <v>532.90463999999997</v>
      </c>
      <c r="D49" s="173">
        <f t="shared" si="8"/>
        <v>236.087808</v>
      </c>
      <c r="E49" s="173">
        <f t="shared" si="9"/>
        <v>279.84703999999999</v>
      </c>
      <c r="F49" s="173">
        <f t="shared" si="10"/>
        <v>256.3860608</v>
      </c>
      <c r="G49" s="174">
        <f t="shared" si="11"/>
        <v>331.25126399999999</v>
      </c>
      <c r="H49" s="174" t="s">
        <v>125</v>
      </c>
      <c r="I49" s="187">
        <v>28</v>
      </c>
      <c r="J49" s="189" t="s">
        <v>52</v>
      </c>
      <c r="K49" s="189" t="s">
        <v>41</v>
      </c>
      <c r="L49" s="189" t="s">
        <v>145</v>
      </c>
      <c r="M49" s="189" t="s">
        <v>146</v>
      </c>
      <c r="N49" s="189" t="s">
        <v>63</v>
      </c>
      <c r="O49" s="189" t="s">
        <v>64</v>
      </c>
      <c r="P49" s="189" t="s">
        <v>53</v>
      </c>
      <c r="Q49" s="189" t="s">
        <v>47</v>
      </c>
      <c r="R49" s="189" t="s">
        <v>87</v>
      </c>
      <c r="S49" s="189" t="s">
        <v>55</v>
      </c>
      <c r="T49" s="189" t="s">
        <v>172</v>
      </c>
      <c r="U49" s="193" t="str">
        <f>IF($AJ$1=2,MID(VLOOKUP(H49,杂项!R:X,2,FALSE),FIND("@",SUBSTITUTE(VLOOKUP(H49,杂项!R:X,2,FALSE),",","@",1))+1,FIND("@",SUBSTITUTE(VLOOKUP(H49,杂项!R:X,2,FALSE),",","@",2))-FIND("@",SUBSTITUTE(VLOOKUP(H49,杂项!R:X,2,FALSE),",","@",1))-1),IF($AJ$1=3,MID(VLOOKUP(H49,杂项!R:X,2,FALSE),FIND("@",SUBSTITUTE(VLOOKUP(H49,杂项!R:X,2,FALSE),",","@",2))+1,FIND("@",SUBSTITUTE(VLOOKUP(H49,杂项!R:X,2,FALSE),",","@",3))-FIND("@",SUBSTITUTE(VLOOKUP(H49,杂项!R:X,2,FALSE),",","@",2))-1),IF($AJ$1=4,MID(VLOOKUP(H49,杂项!R:X,2,FALSE),FIND("@",SUBSTITUTE(VLOOKUP(H49,杂项!R:X,2,FALSE),",","@",3))+1,FIND("@",SUBSTITUTE(VLOOKUP(H49,杂项!R:X,2,FALSE),",","@",4))-FIND("@",SUBSTITUTE(VLOOKUP(H49,杂项!R:X,2,FALSE),",","@",3))-1),IF($AJ$1=5,MID(VLOOKUP(H49,杂项!R:X,2,FALSE),FIND("@",SUBSTITUTE(VLOOKUP(H49,杂项!R:X,2,FALSE),",","@",4))+1,FIND("@",SUBSTITUTE(VLOOKUP(H49,杂项!R:X,2,FALSE),",","@",5))-FIND("@",SUBSTITUTE(VLOOKUP(H49,杂项!R:X,2,FALSE),",","@",4))-1),IF($AJ$1=6,MID(VLOOKUP(H49,杂项!R:X,2,FALSE),FIND("@",SUBSTITUTE(VLOOKUP(H49,杂项!R:X,2,FALSE),",","@",5))+1,LEN(VLOOKUP(H49,杂项!R:X,2,FALSE))-FIND("@",SUBSTITUTE(VLOOKUP(H49,杂项!R:X,2,FALSE),",","@",5))-1))))))</f>
        <v>7400</v>
      </c>
      <c r="V49" s="193" t="str">
        <f>IF($AJ$1=2,MID(VLOOKUP(H49,杂项!R:X,3,FALSE),FIND("@",SUBSTITUTE(VLOOKUP(H49,杂项!R:X,3,FALSE),",","@",1))+1,FIND("@",SUBSTITUTE(VLOOKUP(H49,杂项!R:X,3,FALSE),",","@",2))-FIND("@",SUBSTITUTE(VLOOKUP(H49,杂项!R:X,3,FALSE),",","@",1))-1),IF($AJ$1=3,MID(VLOOKUP(H49,杂项!R:X,3,FALSE),FIND("@",SUBSTITUTE(VLOOKUP(H49,杂项!R:X,3,FALSE),",","@",2))+1,FIND("@",SUBSTITUTE(VLOOKUP(H49,杂项!R:X,3,FALSE),",","@",3))-FIND("@",SUBSTITUTE(VLOOKUP(H49,杂项!R:X,3,FALSE),",","@",2))-1),IF($AJ$1=4,MID(VLOOKUP(H49,杂项!R:X,3,FALSE),FIND("@",SUBSTITUTE(VLOOKUP(H49,杂项!R:X,3,FALSE),",","@",3))+1,FIND("@",SUBSTITUTE(VLOOKUP(H49,杂项!R:X,3,FALSE),",","@",4))-FIND("@",SUBSTITUTE(VLOOKUP(H49,杂项!R:X,3,FALSE),",","@",3))-1),IF($AJ$1=5,MID(VLOOKUP(H49,杂项!R:X,3,FALSE),FIND("@",SUBSTITUTE(VLOOKUP(H49,杂项!R:X,3,FALSE),",","@",4))+1,FIND("@",SUBSTITUTE(VLOOKUP(H49,杂项!R:X,3,FALSE),",","@",5))-FIND("@",SUBSTITUTE(VLOOKUP(H49,杂项!R:X,3,FALSE),",","@",4))-1),IF($AJ$1=6,MID(VLOOKUP(H49,杂项!R:X,3,FALSE),FIND("@",SUBSTITUTE(VLOOKUP(H49,杂项!R:X,3,FALSE),",","@",5))+1,LEN(VLOOKUP(H49,杂项!R:X,3,FALSE))-FIND("@",SUBSTITUTE(VLOOKUP(H49,杂项!R:X,3,FALSE),",","@",5))-1))))))</f>
        <v>8455</v>
      </c>
      <c r="W49" s="193" t="str">
        <f>IF($AJ$1=2,MID(VLOOKUP(H49,杂项!R:X,4,FALSE),FIND("@",SUBSTITUTE(VLOOKUP(H49,杂项!R:X,4,FALSE),",","@",1))+1,FIND("@",SUBSTITUTE(VLOOKUP(H49,杂项!R:X,4,FALSE),",","@",2))-FIND("@",SUBSTITUTE(VLOOKUP(H49,杂项!R:X,4,FALSE),",","@",1))-1),IF($AJ$1=3,MID(VLOOKUP(H49,杂项!R:X,4,FALSE),FIND("@",SUBSTITUTE(VLOOKUP(H49,杂项!R:X,4,FALSE),",","@",2))+1,FIND("@",SUBSTITUTE(VLOOKUP(H49,杂项!R:X,4,FALSE),",","@",3))-FIND("@",SUBSTITUTE(VLOOKUP(H49,杂项!R:X,4,FALSE),",","@",2))-1),IF($AJ$1=4,MID(VLOOKUP(H49,杂项!R:X,4,FALSE),FIND("@",SUBSTITUTE(VLOOKUP(H49,杂项!R:X,4,FALSE),",","@",3))+1,FIND("@",SUBSTITUTE(VLOOKUP(H49,杂项!R:X,4,FALSE),",","@",4))-FIND("@",SUBSTITUTE(VLOOKUP(H49,杂项!R:X,4,FALSE),",","@",3))-1),IF($AJ$1=5,MID(VLOOKUP(H49,杂项!R:X,4,FALSE),FIND("@",SUBSTITUTE(VLOOKUP(H49,杂项!R:X,4,FALSE),",","@",4))+1,FIND("@",SUBSTITUTE(VLOOKUP(H49,杂项!R:X,4,FALSE),",","@",5))-FIND("@",SUBSTITUTE(VLOOKUP(H49,杂项!R:X,4,FALSE),",","@",4))-1),IF($AJ$1=6,MID(VLOOKUP(H49,杂项!R:X,4,FALSE),FIND("@",SUBSTITUTE(VLOOKUP(H49,杂项!R:X,4,FALSE),",","@",5))+1,LEN(VLOOKUP(H49,杂项!R:X,4,FALSE))-FIND("@",SUBSTITUTE(VLOOKUP(H49,杂项!R:X,4,FALSE),",","@",5))-1))))))</f>
        <v>3973</v>
      </c>
      <c r="X49" s="193" t="str">
        <f>IF($AJ$1=2,MID(VLOOKUP(H49,杂项!R:X,5,FALSE),FIND("@",SUBSTITUTE(VLOOKUP(H49,杂项!R:X,5,FALSE),",","@",1))+1,FIND("@",SUBSTITUTE(VLOOKUP(H49,杂项!R:X,5,FALSE),",","@",2))-FIND("@",SUBSTITUTE(VLOOKUP(H49,杂项!R:X,5,FALSE),",","@",1))-1),IF($AJ$1=3,MID(VLOOKUP(H49,杂项!R:X,5,FALSE),FIND("@",SUBSTITUTE(VLOOKUP(H49,杂项!R:X,5,FALSE),",","@",2))+1,FIND("@",SUBSTITUTE(VLOOKUP(H49,杂项!R:X,5,FALSE),",","@",3))-FIND("@",SUBSTITUTE(VLOOKUP(H49,杂项!R:X,5,FALSE),",","@",2))-1),IF($AJ$1=4,MID(VLOOKUP(H49,杂项!R:X,5,FALSE),FIND("@",SUBSTITUTE(VLOOKUP(H49,杂项!R:X,5,FALSE),",","@",3))+1,FIND("@",SUBSTITUTE(VLOOKUP(H49,杂项!R:X,5,FALSE),",","@",4))-FIND("@",SUBSTITUTE(VLOOKUP(H49,杂项!R:X,5,FALSE),",","@",3))-1),IF($AJ$1=5,MID(VLOOKUP(H49,杂项!R:X,5,FALSE),FIND("@",SUBSTITUTE(VLOOKUP(H49,杂项!R:X,5,FALSE),",","@",4))+1,FIND("@",SUBSTITUTE(VLOOKUP(H49,杂项!R:X,5,FALSE),",","@",5))-FIND("@",SUBSTITUTE(VLOOKUP(H49,杂项!R:X,5,FALSE),",","@",4))-1),IF($AJ$1=6,MID(VLOOKUP(H49,杂项!R:X,5,FALSE),FIND("@",SUBSTITUTE(VLOOKUP(H49,杂项!R:X,5,FALSE),",","@",5))+1,LEN(VLOOKUP(H49,杂项!R:X,5,FALSE))-FIND("@",SUBSTITUTE(VLOOKUP(H49,杂项!R:X,5,FALSE),",","@",5))-1))))))</f>
        <v>7400</v>
      </c>
      <c r="Y49" s="193" t="str">
        <f>IF($AJ$1=2,MID(VLOOKUP(H49,杂项!R:X,6,FALSE),FIND("@",SUBSTITUTE(VLOOKUP(H49,杂项!R:X,6,FALSE),",","@",1))+1,FIND("@",SUBSTITUTE(VLOOKUP(H49,杂项!R:X,6,FALSE),",","@",2))-FIND("@",SUBSTITUTE(VLOOKUP(H49,杂项!R:X,6,FALSE),",","@",1))-1),IF($AJ$1=3,MID(VLOOKUP(H49,杂项!R:X,6,FALSE),FIND("@",SUBSTITUTE(VLOOKUP(H49,杂项!R:X,6,FALSE),",","@",2))+1,FIND("@",SUBSTITUTE(VLOOKUP(H49,杂项!R:X,6,FALSE),",","@",3))-FIND("@",SUBSTITUTE(VLOOKUP(H49,杂项!R:X,6,FALSE),",","@",2))-1),IF($AJ$1=4,MID(VLOOKUP(H49,杂项!R:X,6,FALSE),FIND("@",SUBSTITUTE(VLOOKUP(H49,杂项!R:X,6,FALSE),",","@",3))+1,FIND("@",SUBSTITUTE(VLOOKUP(H49,杂项!R:X,6,FALSE),",","@",4))-FIND("@",SUBSTITUTE(VLOOKUP(H49,杂项!R:X,6,FALSE),",","@",3))-1),IF($AJ$1=5,MID(VLOOKUP(H49,杂项!R:X,6,FALSE),FIND("@",SUBSTITUTE(VLOOKUP(H49,杂项!R:X,6,FALSE),",","@",4))+1,FIND("@",SUBSTITUTE(VLOOKUP(H49,杂项!R:X,6,FALSE),",","@",5))-FIND("@",SUBSTITUTE(VLOOKUP(H49,杂项!R:X,6,FALSE),",","@",4))-1),IF($AJ$1=6,MID(VLOOKUP(H49,杂项!R:X,6,FALSE),FIND("@",SUBSTITUTE(VLOOKUP(H49,杂项!R:X,6,FALSE),",","@",5))+1,LEN(VLOOKUP(H49,杂项!R:X,6,FALSE))-FIND("@",SUBSTITUTE(VLOOKUP(H49,杂项!R:X,6,FALSE),",","@",5))-1))))))</f>
        <v>7927</v>
      </c>
      <c r="Z49" s="193" t="str">
        <f>IF($AJ$1=2,MID(VLOOKUP(H49,杂项!R:X,7,FALSE),FIND("@",SUBSTITUTE(VLOOKUP(H49,杂项!R:X,7,FALSE),",","@",1))+1,FIND("@",SUBSTITUTE(VLOOKUP(H49,杂项!R:X,7,FALSE),",","@",2))-FIND("@",SUBSTITUTE(VLOOKUP(H49,杂项!R:X,7,FALSE),",","@",1))-1),IF($AJ$1=3,MID(VLOOKUP(H49,杂项!R:X,7,FALSE),FIND("@",SUBSTITUTE(VLOOKUP(H49,杂项!R:X,7,FALSE),",","@",2))+1,FIND("@",SUBSTITUTE(VLOOKUP(H49,杂项!R:X,7,FALSE),",","@",3))-FIND("@",SUBSTITUTE(VLOOKUP(H49,杂项!R:X,7,FALSE),",","@",2))-1),IF($AJ$1=4,MID(VLOOKUP(H49,杂项!R:X,7,FALSE),FIND("@",SUBSTITUTE(VLOOKUP(H49,杂项!R:X,7,FALSE),",","@",3))+1,FIND("@",SUBSTITUTE(VLOOKUP(H49,杂项!R:X,7,FALSE),",","@",4))-FIND("@",SUBSTITUTE(VLOOKUP(H49,杂项!R:X,7,FALSE),",","@",3))-1),IF($AJ$1=5,MID(VLOOKUP(H49,杂项!R:X,7,FALSE),FIND("@",SUBSTITUTE(VLOOKUP(H49,杂项!R:X,7,FALSE),",","@",4))+1,FIND("@",SUBSTITUTE(VLOOKUP(H49,杂项!R:X,7,FALSE),",","@",5))-FIND("@",SUBSTITUTE(VLOOKUP(H49,杂项!R:X,7,FALSE),",","@",4))-1),IF($AJ$1=6,MID(VLOOKUP(H49,杂项!R:X,7,FALSE),FIND("@",SUBSTITUTE(VLOOKUP(H49,杂项!R:X,7,FALSE),",","@",5))+1,LEN(VLOOKUP(H49,杂项!R:X,7,FALSE))-FIND("@",SUBSTITUTE(VLOOKUP(H49,杂项!R:X,7,FALSE),",","@",5))-1))))))</f>
        <v>9114</v>
      </c>
      <c r="AA49" s="196">
        <v>90</v>
      </c>
      <c r="AB49" s="196">
        <v>64</v>
      </c>
      <c r="AC49" s="196"/>
      <c r="AD49" s="196">
        <v>10</v>
      </c>
      <c r="AE49" s="196"/>
      <c r="AF49" s="196">
        <v>45</v>
      </c>
      <c r="AG49" s="203">
        <v>700</v>
      </c>
      <c r="AH49" s="203">
        <v>40</v>
      </c>
      <c r="AI49" s="203">
        <v>40</v>
      </c>
      <c r="AJ49" s="204"/>
      <c r="AK49" s="202">
        <f>(VLOOKUP($H49,杂项!$Z:$AD,2,FALSE))/100</f>
        <v>0.2</v>
      </c>
      <c r="AL49" s="202">
        <f>(VLOOKUP($H49,杂项!$Z:$AD,4,FALSE))/100</f>
        <v>0.4</v>
      </c>
      <c r="AM49" s="202">
        <f>(VLOOKUP($H49,杂项!$Z:$AD,3,FALSE))/100</f>
        <v>0.1</v>
      </c>
      <c r="AN49" s="202">
        <f>(VLOOKUP($H49,杂项!$Z:$AD,5,FALSE))/100</f>
        <v>0.3</v>
      </c>
      <c r="AO49" s="206">
        <v>3</v>
      </c>
      <c r="AP49" s="179" t="s">
        <v>196</v>
      </c>
    </row>
    <row r="50" spans="1:42" s="162" customFormat="1" x14ac:dyDescent="0.2">
      <c r="A50" s="172" t="s">
        <v>197</v>
      </c>
      <c r="B50" s="173">
        <f t="shared" si="6"/>
        <v>3395.2482559999999</v>
      </c>
      <c r="C50" s="173">
        <f t="shared" si="7"/>
        <v>532.89926400000013</v>
      </c>
      <c r="D50" s="173">
        <f t="shared" si="8"/>
        <v>236.087808</v>
      </c>
      <c r="E50" s="173">
        <f t="shared" si="9"/>
        <v>294.84703999999999</v>
      </c>
      <c r="F50" s="173">
        <f t="shared" si="10"/>
        <v>277.3860608</v>
      </c>
      <c r="G50" s="174">
        <f t="shared" si="11"/>
        <v>317.25126399999999</v>
      </c>
      <c r="H50" s="175" t="s">
        <v>128</v>
      </c>
      <c r="I50" s="187">
        <v>28</v>
      </c>
      <c r="J50" s="188" t="s">
        <v>40</v>
      </c>
      <c r="K50" s="188" t="s">
        <v>41</v>
      </c>
      <c r="L50" s="188" t="s">
        <v>145</v>
      </c>
      <c r="M50" s="188" t="s">
        <v>146</v>
      </c>
      <c r="N50" s="188" t="s">
        <v>63</v>
      </c>
      <c r="O50" s="188" t="s">
        <v>64</v>
      </c>
      <c r="P50" s="188" t="s">
        <v>53</v>
      </c>
      <c r="Q50" s="188" t="s">
        <v>47</v>
      </c>
      <c r="R50" s="188" t="s">
        <v>87</v>
      </c>
      <c r="S50" s="188" t="s">
        <v>55</v>
      </c>
      <c r="T50" s="188" t="s">
        <v>172</v>
      </c>
      <c r="U50" s="192" t="str">
        <f>IF($AJ$1=2,MID(VLOOKUP(H50,杂项!R:X,2,FALSE),FIND("@",SUBSTITUTE(VLOOKUP(H50,杂项!R:X,2,FALSE),",","@",1))+1,FIND("@",SUBSTITUTE(VLOOKUP(H50,杂项!R:X,2,FALSE),",","@",2))-FIND("@",SUBSTITUTE(VLOOKUP(H50,杂项!R:X,2,FALSE),",","@",1))-1),IF($AJ$1=3,MID(VLOOKUP(H50,杂项!R:X,2,FALSE),FIND("@",SUBSTITUTE(VLOOKUP(H50,杂项!R:X,2,FALSE),",","@",2))+1,FIND("@",SUBSTITUTE(VLOOKUP(H50,杂项!R:X,2,FALSE),",","@",3))-FIND("@",SUBSTITUTE(VLOOKUP(H50,杂项!R:X,2,FALSE),",","@",2))-1),IF($AJ$1=4,MID(VLOOKUP(H50,杂项!R:X,2,FALSE),FIND("@",SUBSTITUTE(VLOOKUP(H50,杂项!R:X,2,FALSE),",","@",3))+1,FIND("@",SUBSTITUTE(VLOOKUP(H50,杂项!R:X,2,FALSE),",","@",4))-FIND("@",SUBSTITUTE(VLOOKUP(H50,杂项!R:X,2,FALSE),",","@",3))-1),IF($AJ$1=5,MID(VLOOKUP(H50,杂项!R:X,2,FALSE),FIND("@",SUBSTITUTE(VLOOKUP(H50,杂项!R:X,2,FALSE),",","@",4))+1,FIND("@",SUBSTITUTE(VLOOKUP(H50,杂项!R:X,2,FALSE),",","@",5))-FIND("@",SUBSTITUTE(VLOOKUP(H50,杂项!R:X,2,FALSE),",","@",4))-1),IF($AJ$1=6,MID(VLOOKUP(H50,杂项!R:X,2,FALSE),FIND("@",SUBSTITUTE(VLOOKUP(H50,杂项!R:X,2,FALSE),",","@",5))+1,LEN(VLOOKUP(H50,杂项!R:X,2,FALSE))-FIND("@",SUBSTITUTE(VLOOKUP(H50,杂项!R:X,2,FALSE),",","@",5))-1))))))</f>
        <v>7597</v>
      </c>
      <c r="V50" s="192" t="str">
        <f>IF($AJ$1=2,MID(VLOOKUP(H50,杂项!R:X,3,FALSE),FIND("@",SUBSTITUTE(VLOOKUP(H50,杂项!R:X,3,FALSE),",","@",1))+1,FIND("@",SUBSTITUTE(VLOOKUP(H50,杂项!R:X,3,FALSE),",","@",2))-FIND("@",SUBSTITUTE(VLOOKUP(H50,杂项!R:X,3,FALSE),",","@",1))-1),IF($AJ$1=3,MID(VLOOKUP(H50,杂项!R:X,3,FALSE),FIND("@",SUBSTITUTE(VLOOKUP(H50,杂项!R:X,3,FALSE),",","@",2))+1,FIND("@",SUBSTITUTE(VLOOKUP(H50,杂项!R:X,3,FALSE),",","@",3))-FIND("@",SUBSTITUTE(VLOOKUP(H50,杂项!R:X,3,FALSE),",","@",2))-1),IF($AJ$1=4,MID(VLOOKUP(H50,杂项!R:X,3,FALSE),FIND("@",SUBSTITUTE(VLOOKUP(H50,杂项!R:X,3,FALSE),",","@",3))+1,FIND("@",SUBSTITUTE(VLOOKUP(H50,杂项!R:X,3,FALSE),",","@",4))-FIND("@",SUBSTITUTE(VLOOKUP(H50,杂项!R:X,3,FALSE),",","@",3))-1),IF($AJ$1=5,MID(VLOOKUP(H50,杂项!R:X,3,FALSE),FIND("@",SUBSTITUTE(VLOOKUP(H50,杂项!R:X,3,FALSE),",","@",4))+1,FIND("@",SUBSTITUTE(VLOOKUP(H50,杂项!R:X,3,FALSE),",","@",5))-FIND("@",SUBSTITUTE(VLOOKUP(H50,杂项!R:X,3,FALSE),",","@",4))-1),IF($AJ$1=6,MID(VLOOKUP(H50,杂项!R:X,3,FALSE),FIND("@",SUBSTITUTE(VLOOKUP(H50,杂项!R:X,3,FALSE),",","@",5))+1,LEN(VLOOKUP(H50,杂项!R:X,3,FALSE))-FIND("@",SUBSTITUTE(VLOOKUP(H50,杂项!R:X,3,FALSE),",","@",5))-1))))))</f>
        <v>8258</v>
      </c>
      <c r="W50" s="192" t="str">
        <f>IF($AJ$1=2,MID(VLOOKUP(H50,杂项!R:X,4,FALSE),FIND("@",SUBSTITUTE(VLOOKUP(H50,杂项!R:X,4,FALSE),",","@",1))+1,FIND("@",SUBSTITUTE(VLOOKUP(H50,杂项!R:X,4,FALSE),",","@",2))-FIND("@",SUBSTITUTE(VLOOKUP(H50,杂项!R:X,4,FALSE),",","@",1))-1),IF($AJ$1=3,MID(VLOOKUP(H50,杂项!R:X,4,FALSE),FIND("@",SUBSTITUTE(VLOOKUP(H50,杂项!R:X,4,FALSE),",","@",2))+1,FIND("@",SUBSTITUTE(VLOOKUP(H50,杂项!R:X,4,FALSE),",","@",3))-FIND("@",SUBSTITUTE(VLOOKUP(H50,杂项!R:X,4,FALSE),",","@",2))-1),IF($AJ$1=4,MID(VLOOKUP(H50,杂项!R:X,4,FALSE),FIND("@",SUBSTITUTE(VLOOKUP(H50,杂项!R:X,4,FALSE),",","@",3))+1,FIND("@",SUBSTITUTE(VLOOKUP(H50,杂项!R:X,4,FALSE),",","@",4))-FIND("@",SUBSTITUTE(VLOOKUP(H50,杂项!R:X,4,FALSE),",","@",3))-1),IF($AJ$1=5,MID(VLOOKUP(H50,杂项!R:X,4,FALSE),FIND("@",SUBSTITUTE(VLOOKUP(H50,杂项!R:X,4,FALSE),",","@",4))+1,FIND("@",SUBSTITUTE(VLOOKUP(H50,杂项!R:X,4,FALSE),",","@",5))-FIND("@",SUBSTITUTE(VLOOKUP(H50,杂项!R:X,4,FALSE),",","@",4))-1),IF($AJ$1=6,MID(VLOOKUP(H50,杂项!R:X,4,FALSE),FIND("@",SUBSTITUTE(VLOOKUP(H50,杂项!R:X,4,FALSE),",","@",5))+1,LEN(VLOOKUP(H50,杂项!R:X,4,FALSE))-FIND("@",SUBSTITUTE(VLOOKUP(H50,杂项!R:X,4,FALSE),",","@",5))-1))))))</f>
        <v>3973</v>
      </c>
      <c r="X50" s="192" t="str">
        <f>IF($AJ$1=2,MID(VLOOKUP(H50,杂项!R:X,5,FALSE),FIND("@",SUBSTITUTE(VLOOKUP(H50,杂项!R:X,5,FALSE),",","@",1))+1,FIND("@",SUBSTITUTE(VLOOKUP(H50,杂项!R:X,5,FALSE),",","@",2))-FIND("@",SUBSTITUTE(VLOOKUP(H50,杂项!R:X,5,FALSE),",","@",1))-1),IF($AJ$1=3,MID(VLOOKUP(H50,杂项!R:X,5,FALSE),FIND("@",SUBSTITUTE(VLOOKUP(H50,杂项!R:X,5,FALSE),",","@",2))+1,FIND("@",SUBSTITUTE(VLOOKUP(H50,杂项!R:X,5,FALSE),",","@",3))-FIND("@",SUBSTITUTE(VLOOKUP(H50,杂项!R:X,5,FALSE),",","@",2))-1),IF($AJ$1=4,MID(VLOOKUP(H50,杂项!R:X,5,FALSE),FIND("@",SUBSTITUTE(VLOOKUP(H50,杂项!R:X,5,FALSE),",","@",3))+1,FIND("@",SUBSTITUTE(VLOOKUP(H50,杂项!R:X,5,FALSE),",","@",4))-FIND("@",SUBSTITUTE(VLOOKUP(H50,杂项!R:X,5,FALSE),",","@",3))-1),IF($AJ$1=5,MID(VLOOKUP(H50,杂项!R:X,5,FALSE),FIND("@",SUBSTITUTE(VLOOKUP(H50,杂项!R:X,5,FALSE),",","@",4))+1,FIND("@",SUBSTITUTE(VLOOKUP(H50,杂项!R:X,5,FALSE),",","@",5))-FIND("@",SUBSTITUTE(VLOOKUP(H50,杂项!R:X,5,FALSE),",","@",4))-1),IF($AJ$1=6,MID(VLOOKUP(H50,杂项!R:X,5,FALSE),FIND("@",SUBSTITUTE(VLOOKUP(H50,杂项!R:X,5,FALSE),",","@",5))+1,LEN(VLOOKUP(H50,杂项!R:X,5,FALSE))-FIND("@",SUBSTITUTE(VLOOKUP(H50,杂项!R:X,5,FALSE),",","@",5))-1))))))</f>
        <v>7400</v>
      </c>
      <c r="Y50" s="192" t="str">
        <f>IF($AJ$1=2,MID(VLOOKUP(H50,杂项!R:X,6,FALSE),FIND("@",SUBSTITUTE(VLOOKUP(H50,杂项!R:X,6,FALSE),",","@",1))+1,FIND("@",SUBSTITUTE(VLOOKUP(H50,杂项!R:X,6,FALSE),",","@",2))-FIND("@",SUBSTITUTE(VLOOKUP(H50,杂项!R:X,6,FALSE),",","@",1))-1),IF($AJ$1=3,MID(VLOOKUP(H50,杂项!R:X,6,FALSE),FIND("@",SUBSTITUTE(VLOOKUP(H50,杂项!R:X,6,FALSE),",","@",2))+1,FIND("@",SUBSTITUTE(VLOOKUP(H50,杂项!R:X,6,FALSE),",","@",3))-FIND("@",SUBSTITUTE(VLOOKUP(H50,杂项!R:X,6,FALSE),",","@",2))-1),IF($AJ$1=4,MID(VLOOKUP(H50,杂项!R:X,6,FALSE),FIND("@",SUBSTITUTE(VLOOKUP(H50,杂项!R:X,6,FALSE),",","@",3))+1,FIND("@",SUBSTITUTE(VLOOKUP(H50,杂项!R:X,6,FALSE),",","@",4))-FIND("@",SUBSTITUTE(VLOOKUP(H50,杂项!R:X,6,FALSE),",","@",3))-1),IF($AJ$1=5,MID(VLOOKUP(H50,杂项!R:X,6,FALSE),FIND("@",SUBSTITUTE(VLOOKUP(H50,杂项!R:X,6,FALSE),",","@",4))+1,FIND("@",SUBSTITUTE(VLOOKUP(H50,杂项!R:X,6,FALSE),",","@",5))-FIND("@",SUBSTITUTE(VLOOKUP(H50,杂项!R:X,6,FALSE),",","@",4))-1),IF($AJ$1=6,MID(VLOOKUP(H50,杂项!R:X,6,FALSE),FIND("@",SUBSTITUTE(VLOOKUP(H50,杂项!R:X,6,FALSE),",","@",5))+1,LEN(VLOOKUP(H50,杂项!R:X,6,FALSE))-FIND("@",SUBSTITUTE(VLOOKUP(H50,杂项!R:X,6,FALSE),",","@",5))-1))))))</f>
        <v>7927</v>
      </c>
      <c r="Z50" s="192" t="str">
        <f>IF($AJ$1=2,MID(VLOOKUP(H50,杂项!R:X,7,FALSE),FIND("@",SUBSTITUTE(VLOOKUP(H50,杂项!R:X,7,FALSE),",","@",1))+1,FIND("@",SUBSTITUTE(VLOOKUP(H50,杂项!R:X,7,FALSE),",","@",2))-FIND("@",SUBSTITUTE(VLOOKUP(H50,杂项!R:X,7,FALSE),",","@",1))-1),IF($AJ$1=3,MID(VLOOKUP(H50,杂项!R:X,7,FALSE),FIND("@",SUBSTITUTE(VLOOKUP(H50,杂项!R:X,7,FALSE),",","@",2))+1,FIND("@",SUBSTITUTE(VLOOKUP(H50,杂项!R:X,7,FALSE),",","@",3))-FIND("@",SUBSTITUTE(VLOOKUP(H50,杂项!R:X,7,FALSE),",","@",2))-1),IF($AJ$1=4,MID(VLOOKUP(H50,杂项!R:X,7,FALSE),FIND("@",SUBSTITUTE(VLOOKUP(H50,杂项!R:X,7,FALSE),",","@",3))+1,FIND("@",SUBSTITUTE(VLOOKUP(H50,杂项!R:X,7,FALSE),",","@",4))-FIND("@",SUBSTITUTE(VLOOKUP(H50,杂项!R:X,7,FALSE),",","@",3))-1),IF($AJ$1=5,MID(VLOOKUP(H50,杂项!R:X,7,FALSE),FIND("@",SUBSTITUTE(VLOOKUP(H50,杂项!R:X,7,FALSE),",","@",4))+1,FIND("@",SUBSTITUTE(VLOOKUP(H50,杂项!R:X,7,FALSE),",","@",5))-FIND("@",SUBSTITUTE(VLOOKUP(H50,杂项!R:X,7,FALSE),",","@",4))-1),IF($AJ$1=6,MID(VLOOKUP(H50,杂项!R:X,7,FALSE),FIND("@",SUBSTITUTE(VLOOKUP(H50,杂项!R:X,7,FALSE),",","@",5))+1,LEN(VLOOKUP(H50,杂项!R:X,7,FALSE))-FIND("@",SUBSTITUTE(VLOOKUP(H50,杂项!R:X,7,FALSE),",","@",5))-1))))))</f>
        <v>9114</v>
      </c>
      <c r="AA50" s="195"/>
      <c r="AB50" s="194">
        <v>69</v>
      </c>
      <c r="AC50" s="195"/>
      <c r="AD50" s="194">
        <v>15</v>
      </c>
      <c r="AE50" s="194">
        <v>21</v>
      </c>
      <c r="AF50" s="194">
        <v>31</v>
      </c>
      <c r="AG50" s="192">
        <v>600</v>
      </c>
      <c r="AH50" s="192">
        <v>50</v>
      </c>
      <c r="AI50" s="192">
        <v>40</v>
      </c>
      <c r="AJ50" s="195"/>
      <c r="AK50" s="202">
        <f>(VLOOKUP($H50,杂项!$Z:$AD,2,FALSE))/100</f>
        <v>0.2</v>
      </c>
      <c r="AL50" s="202">
        <f>(VLOOKUP($H50,杂项!$Z:$AD,4,FALSE))/100</f>
        <v>0.3</v>
      </c>
      <c r="AM50" s="202">
        <f>(VLOOKUP($H50,杂项!$Z:$AD,3,FALSE))/100</f>
        <v>0.25</v>
      </c>
      <c r="AN50" s="202">
        <f>(VLOOKUP($H50,杂项!$Z:$AD,5,FALSE))/100</f>
        <v>0.25</v>
      </c>
      <c r="AO50" s="206">
        <v>6</v>
      </c>
      <c r="AP50" s="179" t="s">
        <v>198</v>
      </c>
    </row>
    <row r="51" spans="1:42" s="162" customFormat="1" x14ac:dyDescent="0.2">
      <c r="A51" s="176" t="s">
        <v>199</v>
      </c>
      <c r="B51" s="173">
        <f t="shared" si="6"/>
        <v>4965.5121920000001</v>
      </c>
      <c r="C51" s="173">
        <f t="shared" si="7"/>
        <v>531.93239040000003</v>
      </c>
      <c r="D51" s="173">
        <f t="shared" si="8"/>
        <v>231.0070656</v>
      </c>
      <c r="E51" s="173">
        <f t="shared" si="9"/>
        <v>399.47187199999996</v>
      </c>
      <c r="F51" s="173">
        <f t="shared" si="10"/>
        <v>217.56185600000001</v>
      </c>
      <c r="G51" s="174">
        <f t="shared" si="11"/>
        <v>109.6768</v>
      </c>
      <c r="H51" s="174" t="s">
        <v>200</v>
      </c>
      <c r="I51" s="187">
        <v>28</v>
      </c>
      <c r="J51" s="189" t="s">
        <v>134</v>
      </c>
      <c r="K51" s="189" t="s">
        <v>135</v>
      </c>
      <c r="L51" s="189" t="s">
        <v>41</v>
      </c>
      <c r="M51" s="189" t="s">
        <v>81</v>
      </c>
      <c r="N51" s="189" t="s">
        <v>44</v>
      </c>
      <c r="O51" s="189" t="s">
        <v>45</v>
      </c>
      <c r="P51" s="189" t="s">
        <v>136</v>
      </c>
      <c r="Q51" s="189" t="s">
        <v>64</v>
      </c>
      <c r="R51" s="189" t="s">
        <v>137</v>
      </c>
      <c r="S51" s="189" t="s">
        <v>138</v>
      </c>
      <c r="T51" s="189" t="s">
        <v>139</v>
      </c>
      <c r="U51" s="193" t="str">
        <f>IF($AJ$1=2,MID(VLOOKUP(H51,杂项!R:X,2,FALSE),FIND("@",SUBSTITUTE(VLOOKUP(H51,杂项!R:X,2,FALSE),",","@",1))+1,FIND("@",SUBSTITUTE(VLOOKUP(H51,杂项!R:X,2,FALSE),",","@",2))-FIND("@",SUBSTITUTE(VLOOKUP(H51,杂项!R:X,2,FALSE),",","@",1))-1),IF($AJ$1=3,MID(VLOOKUP(H51,杂项!R:X,2,FALSE),FIND("@",SUBSTITUTE(VLOOKUP(H51,杂项!R:X,2,FALSE),",","@",2))+1,FIND("@",SUBSTITUTE(VLOOKUP(H51,杂项!R:X,2,FALSE),",","@",3))-FIND("@",SUBSTITUTE(VLOOKUP(H51,杂项!R:X,2,FALSE),",","@",2))-1),IF($AJ$1=4,MID(VLOOKUP(H51,杂项!R:X,2,FALSE),FIND("@",SUBSTITUTE(VLOOKUP(H51,杂项!R:X,2,FALSE),",","@",3))+1,FIND("@",SUBSTITUTE(VLOOKUP(H51,杂项!R:X,2,FALSE),",","@",4))-FIND("@",SUBSTITUTE(VLOOKUP(H51,杂项!R:X,2,FALSE),",","@",3))-1),IF($AJ$1=5,MID(VLOOKUP(H51,杂项!R:X,2,FALSE),FIND("@",SUBSTITUTE(VLOOKUP(H51,杂项!R:X,2,FALSE),",","@",4))+1,FIND("@",SUBSTITUTE(VLOOKUP(H51,杂项!R:X,2,FALSE),",","@",5))-FIND("@",SUBSTITUTE(VLOOKUP(H51,杂项!R:X,2,FALSE),",","@",4))-1),IF($AJ$1=6,MID(VLOOKUP(H51,杂项!R:X,2,FALSE),FIND("@",SUBSTITUTE(VLOOKUP(H51,杂项!R:X,2,FALSE),",","@",5))+1,LEN(VLOOKUP(H51,杂项!R:X,2,FALSE))-FIND("@",SUBSTITUTE(VLOOKUP(H51,杂项!R:X,2,FALSE),",","@",5))-1))))))</f>
        <v>7927</v>
      </c>
      <c r="V51" s="193" t="str">
        <f>IF($AJ$1=2,MID(VLOOKUP(H51,杂项!R:X,3,FALSE),FIND("@",SUBSTITUTE(VLOOKUP(H51,杂项!R:X,3,FALSE),",","@",1))+1,FIND("@",SUBSTITUTE(VLOOKUP(H51,杂项!R:X,3,FALSE),",","@",2))-FIND("@",SUBSTITUTE(VLOOKUP(H51,杂项!R:X,3,FALSE),",","@",1))-1),IF($AJ$1=3,MID(VLOOKUP(H51,杂项!R:X,3,FALSE),FIND("@",SUBSTITUTE(VLOOKUP(H51,杂项!R:X,3,FALSE),",","@",2))+1,FIND("@",SUBSTITUTE(VLOOKUP(H51,杂项!R:X,3,FALSE),",","@",3))-FIND("@",SUBSTITUTE(VLOOKUP(H51,杂项!R:X,3,FALSE),",","@",2))-1),IF($AJ$1=4,MID(VLOOKUP(H51,杂项!R:X,3,FALSE),FIND("@",SUBSTITUTE(VLOOKUP(H51,杂项!R:X,3,FALSE),",","@",3))+1,FIND("@",SUBSTITUTE(VLOOKUP(H51,杂项!R:X,3,FALSE),",","@",4))-FIND("@",SUBSTITUTE(VLOOKUP(H51,杂项!R:X,3,FALSE),",","@",3))-1),IF($AJ$1=5,MID(VLOOKUP(H51,杂项!R:X,3,FALSE),FIND("@",SUBSTITUTE(VLOOKUP(H51,杂项!R:X,3,FALSE),",","@",4))+1,FIND("@",SUBSTITUTE(VLOOKUP(H51,杂项!R:X,3,FALSE),",","@",5))-FIND("@",SUBSTITUTE(VLOOKUP(H51,杂项!R:X,3,FALSE),",","@",4))-1),IF($AJ$1=6,MID(VLOOKUP(H51,杂项!R:X,3,FALSE),FIND("@",SUBSTITUTE(VLOOKUP(H51,杂项!R:X,3,FALSE),",","@",5))+1,LEN(VLOOKUP(H51,杂项!R:X,3,FALSE))-FIND("@",SUBSTITUTE(VLOOKUP(H51,杂项!R:X,3,FALSE),",","@",5))-1))))))</f>
        <v>8192</v>
      </c>
      <c r="W51" s="193" t="str">
        <f>IF($AJ$1=2,MID(VLOOKUP(H51,杂项!R:X,4,FALSE),FIND("@",SUBSTITUTE(VLOOKUP(H51,杂项!R:X,4,FALSE),",","@",1))+1,FIND("@",SUBSTITUTE(VLOOKUP(H51,杂项!R:X,4,FALSE),",","@",2))-FIND("@",SUBSTITUTE(VLOOKUP(H51,杂项!R:X,4,FALSE),",","@",1))-1),IF($AJ$1=3,MID(VLOOKUP(H51,杂项!R:X,4,FALSE),FIND("@",SUBSTITUTE(VLOOKUP(H51,杂项!R:X,4,FALSE),",","@",2))+1,FIND("@",SUBSTITUTE(VLOOKUP(H51,杂项!R:X,4,FALSE),",","@",3))-FIND("@",SUBSTITUTE(VLOOKUP(H51,杂项!R:X,4,FALSE),",","@",2))-1),IF($AJ$1=4,MID(VLOOKUP(H51,杂项!R:X,4,FALSE),FIND("@",SUBSTITUTE(VLOOKUP(H51,杂项!R:X,4,FALSE),",","@",3))+1,FIND("@",SUBSTITUTE(VLOOKUP(H51,杂项!R:X,4,FALSE),",","@",4))-FIND("@",SUBSTITUTE(VLOOKUP(H51,杂项!R:X,4,FALSE),",","@",3))-1),IF($AJ$1=5,MID(VLOOKUP(H51,杂项!R:X,4,FALSE),FIND("@",SUBSTITUTE(VLOOKUP(H51,杂项!R:X,4,FALSE),",","@",4))+1,FIND("@",SUBSTITUTE(VLOOKUP(H51,杂项!R:X,4,FALSE),",","@",5))-FIND("@",SUBSTITUTE(VLOOKUP(H51,杂项!R:X,4,FALSE),",","@",4))-1),IF($AJ$1=6,MID(VLOOKUP(H51,杂项!R:X,4,FALSE),FIND("@",SUBSTITUTE(VLOOKUP(H51,杂项!R:X,4,FALSE),",","@",5))+1,LEN(VLOOKUP(H51,杂项!R:X,4,FALSE))-FIND("@",SUBSTITUTE(VLOOKUP(H51,杂项!R:X,4,FALSE),",","@",5))-1))))))</f>
        <v>5027</v>
      </c>
      <c r="X51" s="193" t="str">
        <f>IF($AJ$1=2,MID(VLOOKUP(H51,杂项!R:X,5,FALSE),FIND("@",SUBSTITUTE(VLOOKUP(H51,杂项!R:X,5,FALSE),",","@",1))+1,FIND("@",SUBSTITUTE(VLOOKUP(H51,杂项!R:X,5,FALSE),",","@",2))-FIND("@",SUBSTITUTE(VLOOKUP(H51,杂项!R:X,5,FALSE),",","@",1))-1),IF($AJ$1=3,MID(VLOOKUP(H51,杂项!R:X,5,FALSE),FIND("@",SUBSTITUTE(VLOOKUP(H51,杂项!R:X,5,FALSE),",","@",2))+1,FIND("@",SUBSTITUTE(VLOOKUP(H51,杂项!R:X,5,FALSE),",","@",3))-FIND("@",SUBSTITUTE(VLOOKUP(H51,杂项!R:X,5,FALSE),",","@",2))-1),IF($AJ$1=4,MID(VLOOKUP(H51,杂项!R:X,5,FALSE),FIND("@",SUBSTITUTE(VLOOKUP(H51,杂项!R:X,5,FALSE),",","@",3))+1,FIND("@",SUBSTITUTE(VLOOKUP(H51,杂项!R:X,5,FALSE),",","@",4))-FIND("@",SUBSTITUTE(VLOOKUP(H51,杂项!R:X,5,FALSE),",","@",3))-1),IF($AJ$1=5,MID(VLOOKUP(H51,杂项!R:X,5,FALSE),FIND("@",SUBSTITUTE(VLOOKUP(H51,杂项!R:X,5,FALSE),",","@",4))+1,FIND("@",SUBSTITUTE(VLOOKUP(H51,杂项!R:X,5,FALSE),",","@",5))-FIND("@",SUBSTITUTE(VLOOKUP(H51,杂项!R:X,5,FALSE),",","@",4))-1),IF($AJ$1=6,MID(VLOOKUP(H51,杂项!R:X,5,FALSE),FIND("@",SUBSTITUTE(VLOOKUP(H51,杂项!R:X,5,FALSE),",","@",5))+1,LEN(VLOOKUP(H51,杂项!R:X,5,FALSE))-FIND("@",SUBSTITUTE(VLOOKUP(H51,杂项!R:X,5,FALSE),",","@",5))-1))))))</f>
        <v>7531</v>
      </c>
      <c r="Y51" s="193" t="str">
        <f>IF($AJ$1=2,MID(VLOOKUP(H51,杂项!R:X,6,FALSE),FIND("@",SUBSTITUTE(VLOOKUP(H51,杂项!R:X,6,FALSE),",","@",1))+1,FIND("@",SUBSTITUTE(VLOOKUP(H51,杂项!R:X,6,FALSE),",","@",2))-FIND("@",SUBSTITUTE(VLOOKUP(H51,杂项!R:X,6,FALSE),",","@",1))-1),IF($AJ$1=3,MID(VLOOKUP(H51,杂项!R:X,6,FALSE),FIND("@",SUBSTITUTE(VLOOKUP(H51,杂项!R:X,6,FALSE),",","@",2))+1,FIND("@",SUBSTITUTE(VLOOKUP(H51,杂项!R:X,6,FALSE),",","@",3))-FIND("@",SUBSTITUTE(VLOOKUP(H51,杂项!R:X,6,FALSE),",","@",2))-1),IF($AJ$1=4,MID(VLOOKUP(H51,杂项!R:X,6,FALSE),FIND("@",SUBSTITUTE(VLOOKUP(H51,杂项!R:X,6,FALSE),",","@",3))+1,FIND("@",SUBSTITUTE(VLOOKUP(H51,杂项!R:X,6,FALSE),",","@",4))-FIND("@",SUBSTITUTE(VLOOKUP(H51,杂项!R:X,6,FALSE),",","@",3))-1),IF($AJ$1=5,MID(VLOOKUP(H51,杂项!R:X,6,FALSE),FIND("@",SUBSTITUTE(VLOOKUP(H51,杂项!R:X,6,FALSE),",","@",4))+1,FIND("@",SUBSTITUTE(VLOOKUP(H51,杂项!R:X,6,FALSE),",","@",5))-FIND("@",SUBSTITUTE(VLOOKUP(H51,杂项!R:X,6,FALSE),",","@",4))-1),IF($AJ$1=6,MID(VLOOKUP(H51,杂项!R:X,6,FALSE),FIND("@",SUBSTITUTE(VLOOKUP(H51,杂项!R:X,6,FALSE),",","@",5))+1,LEN(VLOOKUP(H51,杂项!R:X,6,FALSE))-FIND("@",SUBSTITUTE(VLOOKUP(H51,杂项!R:X,6,FALSE),",","@",5))-1))))))</f>
        <v>8455</v>
      </c>
      <c r="Z51" s="193" t="str">
        <f>IF($AJ$1=2,MID(VLOOKUP(H51,杂项!R:X,7,FALSE),FIND("@",SUBSTITUTE(VLOOKUP(H51,杂项!R:X,7,FALSE),",","@",1))+1,FIND("@",SUBSTITUTE(VLOOKUP(H51,杂项!R:X,7,FALSE),",","@",2))-FIND("@",SUBSTITUTE(VLOOKUP(H51,杂项!R:X,7,FALSE),",","@",1))-1),IF($AJ$1=3,MID(VLOOKUP(H51,杂项!R:X,7,FALSE),FIND("@",SUBSTITUTE(VLOOKUP(H51,杂项!R:X,7,FALSE),",","@",2))+1,FIND("@",SUBSTITUTE(VLOOKUP(H51,杂项!R:X,7,FALSE),",","@",3))-FIND("@",SUBSTITUTE(VLOOKUP(H51,杂项!R:X,7,FALSE),",","@",2))-1),IF($AJ$1=4,MID(VLOOKUP(H51,杂项!R:X,7,FALSE),FIND("@",SUBSTITUTE(VLOOKUP(H51,杂项!R:X,7,FALSE),",","@",3))+1,FIND("@",SUBSTITUTE(VLOOKUP(H51,杂项!R:X,7,FALSE),",","@",4))-FIND("@",SUBSTITUTE(VLOOKUP(H51,杂项!R:X,7,FALSE),",","@",3))-1),IF($AJ$1=5,MID(VLOOKUP(H51,杂项!R:X,7,FALSE),FIND("@",SUBSTITUTE(VLOOKUP(H51,杂项!R:X,7,FALSE),",","@",4))+1,FIND("@",SUBSTITUTE(VLOOKUP(H51,杂项!R:X,7,FALSE),",","@",5))-FIND("@",SUBSTITUTE(VLOOKUP(H51,杂项!R:X,7,FALSE),",","@",4))-1),IF($AJ$1=6,MID(VLOOKUP(H51,杂项!R:X,7,FALSE),FIND("@",SUBSTITUTE(VLOOKUP(H51,杂项!R:X,7,FALSE),",","@",5))+1,LEN(VLOOKUP(H51,杂项!R:X,7,FALSE))-FIND("@",SUBSTITUTE(VLOOKUP(H51,杂项!R:X,7,FALSE),",","@",5))-1))))))</f>
        <v>7137</v>
      </c>
      <c r="AA51" s="196">
        <v>278</v>
      </c>
      <c r="AB51" s="196">
        <v>42</v>
      </c>
      <c r="AC51" s="196"/>
      <c r="AD51" s="196">
        <v>40</v>
      </c>
      <c r="AE51" s="196">
        <v>10</v>
      </c>
      <c r="AF51" s="196"/>
      <c r="AG51" s="203">
        <v>1000</v>
      </c>
      <c r="AH51" s="203">
        <v>70</v>
      </c>
      <c r="AI51" s="203">
        <v>20</v>
      </c>
      <c r="AJ51" s="204"/>
      <c r="AK51" s="202">
        <f>(VLOOKUP($H51,杂项!$Z:$AD,2,FALSE))/100</f>
        <v>0.4</v>
      </c>
      <c r="AL51" s="202">
        <f>(VLOOKUP($H51,杂项!$Z:$AD,4,FALSE))/100</f>
        <v>0.1</v>
      </c>
      <c r="AM51" s="202">
        <f>(VLOOKUP($H51,杂项!$Z:$AD,3,FALSE))/100</f>
        <v>0.35</v>
      </c>
      <c r="AN51" s="202">
        <f>(VLOOKUP($H51,杂项!$Z:$AD,5,FALSE))/100</f>
        <v>0.15</v>
      </c>
      <c r="AO51" s="206">
        <v>8</v>
      </c>
      <c r="AP51" s="179" t="s">
        <v>201</v>
      </c>
    </row>
    <row r="52" spans="1:42" s="162" customFormat="1" x14ac:dyDescent="0.2">
      <c r="A52" s="184" t="s">
        <v>202</v>
      </c>
      <c r="B52" s="173">
        <f t="shared" si="6"/>
        <v>3964.092032</v>
      </c>
      <c r="C52" s="173">
        <f t="shared" si="7"/>
        <v>531.86847999999998</v>
      </c>
      <c r="D52" s="173">
        <f t="shared" si="8"/>
        <v>289.54675200000003</v>
      </c>
      <c r="E52" s="173">
        <f t="shared" si="9"/>
        <v>289.84703999999999</v>
      </c>
      <c r="F52" s="173">
        <f t="shared" si="10"/>
        <v>270.02495999999996</v>
      </c>
      <c r="G52" s="174">
        <f t="shared" si="11"/>
        <v>306.38207999999997</v>
      </c>
      <c r="H52" s="175" t="s">
        <v>78</v>
      </c>
      <c r="I52" s="187">
        <v>28</v>
      </c>
      <c r="J52" s="188" t="s">
        <v>52</v>
      </c>
      <c r="K52" s="188" t="s">
        <v>41</v>
      </c>
      <c r="L52" s="188" t="s">
        <v>145</v>
      </c>
      <c r="M52" s="188" t="s">
        <v>146</v>
      </c>
      <c r="N52" s="188" t="s">
        <v>63</v>
      </c>
      <c r="O52" s="188" t="s">
        <v>64</v>
      </c>
      <c r="P52" s="188" t="s">
        <v>53</v>
      </c>
      <c r="Q52" s="188" t="s">
        <v>47</v>
      </c>
      <c r="R52" s="188" t="s">
        <v>87</v>
      </c>
      <c r="S52" s="188" t="s">
        <v>55</v>
      </c>
      <c r="T52" s="188" t="s">
        <v>172</v>
      </c>
      <c r="U52" s="193" t="str">
        <f>IF($AJ$1=2,MID(VLOOKUP(H52,杂项!R:X,2,FALSE),FIND("@",SUBSTITUTE(VLOOKUP(H52,杂项!R:X,2,FALSE),",","@",1))+1,FIND("@",SUBSTITUTE(VLOOKUP(H52,杂项!R:X,2,FALSE),",","@",2))-FIND("@",SUBSTITUTE(VLOOKUP(H52,杂项!R:X,2,FALSE),",","@",1))-1),IF($AJ$1=3,MID(VLOOKUP(H52,杂项!R:X,2,FALSE),FIND("@",SUBSTITUTE(VLOOKUP(H52,杂项!R:X,2,FALSE),",","@",2))+1,FIND("@",SUBSTITUTE(VLOOKUP(H52,杂项!R:X,2,FALSE),",","@",3))-FIND("@",SUBSTITUTE(VLOOKUP(H52,杂项!R:X,2,FALSE),",","@",2))-1),IF($AJ$1=4,MID(VLOOKUP(H52,杂项!R:X,2,FALSE),FIND("@",SUBSTITUTE(VLOOKUP(H52,杂项!R:X,2,FALSE),",","@",3))+1,FIND("@",SUBSTITUTE(VLOOKUP(H52,杂项!R:X,2,FALSE),",","@",4))-FIND("@",SUBSTITUTE(VLOOKUP(H52,杂项!R:X,2,FALSE),",","@",3))-1),IF($AJ$1=5,MID(VLOOKUP(H52,杂项!R:X,2,FALSE),FIND("@",SUBSTITUTE(VLOOKUP(H52,杂项!R:X,2,FALSE),",","@",4))+1,FIND("@",SUBSTITUTE(VLOOKUP(H52,杂项!R:X,2,FALSE),",","@",5))-FIND("@",SUBSTITUTE(VLOOKUP(H52,杂项!R:X,2,FALSE),",","@",4))-1),IF($AJ$1=6,MID(VLOOKUP(H52,杂项!R:X,2,FALSE),FIND("@",SUBSTITUTE(VLOOKUP(H52,杂项!R:X,2,FALSE),",","@",5))+1,LEN(VLOOKUP(H52,杂项!R:X,2,FALSE))-FIND("@",SUBSTITUTE(VLOOKUP(H52,杂项!R:X,2,FALSE),",","@",5))-1))))))</f>
        <v>7796</v>
      </c>
      <c r="V52" s="193" t="str">
        <f>IF($AJ$1=2,MID(VLOOKUP(H52,杂项!R:X,3,FALSE),FIND("@",SUBSTITUTE(VLOOKUP(H52,杂项!R:X,3,FALSE),",","@",1))+1,FIND("@",SUBSTITUTE(VLOOKUP(H52,杂项!R:X,3,FALSE),",","@",2))-FIND("@",SUBSTITUTE(VLOOKUP(H52,杂项!R:X,3,FALSE),",","@",1))-1),IF($AJ$1=3,MID(VLOOKUP(H52,杂项!R:X,3,FALSE),FIND("@",SUBSTITUTE(VLOOKUP(H52,杂项!R:X,3,FALSE),",","@",2))+1,FIND("@",SUBSTITUTE(VLOOKUP(H52,杂项!R:X,3,FALSE),",","@",3))-FIND("@",SUBSTITUTE(VLOOKUP(H52,杂项!R:X,3,FALSE),",","@",2))-1),IF($AJ$1=4,MID(VLOOKUP(H52,杂项!R:X,3,FALSE),FIND("@",SUBSTITUTE(VLOOKUP(H52,杂项!R:X,3,FALSE),",","@",3))+1,FIND("@",SUBSTITUTE(VLOOKUP(H52,杂项!R:X,3,FALSE),",","@",4))-FIND("@",SUBSTITUTE(VLOOKUP(H52,杂项!R:X,3,FALSE),",","@",3))-1),IF($AJ$1=5,MID(VLOOKUP(H52,杂项!R:X,3,FALSE),FIND("@",SUBSTITUTE(VLOOKUP(H52,杂项!R:X,3,FALSE),",","@",4))+1,FIND("@",SUBSTITUTE(VLOOKUP(H52,杂项!R:X,3,FALSE),",","@",5))-FIND("@",SUBSTITUTE(VLOOKUP(H52,杂项!R:X,3,FALSE),",","@",4))-1),IF($AJ$1=6,MID(VLOOKUP(H52,杂项!R:X,3,FALSE),FIND("@",SUBSTITUTE(VLOOKUP(H52,杂项!R:X,3,FALSE),",","@",5))+1,LEN(VLOOKUP(H52,杂项!R:X,3,FALSE))-FIND("@",SUBSTITUTE(VLOOKUP(H52,杂项!R:X,3,FALSE),",","@",5))-1))))))</f>
        <v>8060</v>
      </c>
      <c r="W52" s="193" t="str">
        <f>IF($AJ$1=2,MID(VLOOKUP(H52,杂项!R:X,4,FALSE),FIND("@",SUBSTITUTE(VLOOKUP(H52,杂项!R:X,4,FALSE),",","@",1))+1,FIND("@",SUBSTITUTE(VLOOKUP(H52,杂项!R:X,4,FALSE),",","@",2))-FIND("@",SUBSTITUTE(VLOOKUP(H52,杂项!R:X,4,FALSE),",","@",1))-1),IF($AJ$1=3,MID(VLOOKUP(H52,杂项!R:X,4,FALSE),FIND("@",SUBSTITUTE(VLOOKUP(H52,杂项!R:X,4,FALSE),",","@",2))+1,FIND("@",SUBSTITUTE(VLOOKUP(H52,杂项!R:X,4,FALSE),",","@",3))-FIND("@",SUBSTITUTE(VLOOKUP(H52,杂项!R:X,4,FALSE),",","@",2))-1),IF($AJ$1=4,MID(VLOOKUP(H52,杂项!R:X,4,FALSE),FIND("@",SUBSTITUTE(VLOOKUP(H52,杂项!R:X,4,FALSE),",","@",3))+1,FIND("@",SUBSTITUTE(VLOOKUP(H52,杂项!R:X,4,FALSE),",","@",4))-FIND("@",SUBSTITUTE(VLOOKUP(H52,杂项!R:X,4,FALSE),",","@",3))-1),IF($AJ$1=5,MID(VLOOKUP(H52,杂项!R:X,4,FALSE),FIND("@",SUBSTITUTE(VLOOKUP(H52,杂项!R:X,4,FALSE),",","@",4))+1,FIND("@",SUBSTITUTE(VLOOKUP(H52,杂项!R:X,4,FALSE),",","@",5))-FIND("@",SUBSTITUTE(VLOOKUP(H52,杂项!R:X,4,FALSE),",","@",4))-1),IF($AJ$1=6,MID(VLOOKUP(H52,杂项!R:X,4,FALSE),FIND("@",SUBSTITUTE(VLOOKUP(H52,杂项!R:X,4,FALSE),",","@",5))+1,LEN(VLOOKUP(H52,杂项!R:X,4,FALSE))-FIND("@",SUBSTITUTE(VLOOKUP(H52,杂项!R:X,4,FALSE),",","@",5))-1))))))</f>
        <v>7137</v>
      </c>
      <c r="X52" s="193" t="str">
        <f>IF($AJ$1=2,MID(VLOOKUP(H52,杂项!R:X,5,FALSE),FIND("@",SUBSTITUTE(VLOOKUP(H52,杂项!R:X,5,FALSE),",","@",1))+1,FIND("@",SUBSTITUTE(VLOOKUP(H52,杂项!R:X,5,FALSE),",","@",2))-FIND("@",SUBSTITUTE(VLOOKUP(H52,杂项!R:X,5,FALSE),",","@",1))-1),IF($AJ$1=3,MID(VLOOKUP(H52,杂项!R:X,5,FALSE),FIND("@",SUBSTITUTE(VLOOKUP(H52,杂项!R:X,5,FALSE),",","@",2))+1,FIND("@",SUBSTITUTE(VLOOKUP(H52,杂项!R:X,5,FALSE),",","@",3))-FIND("@",SUBSTITUTE(VLOOKUP(H52,杂项!R:X,5,FALSE),",","@",2))-1),IF($AJ$1=4,MID(VLOOKUP(H52,杂项!R:X,5,FALSE),FIND("@",SUBSTITUTE(VLOOKUP(H52,杂项!R:X,5,FALSE),",","@",3))+1,FIND("@",SUBSTITUTE(VLOOKUP(H52,杂项!R:X,5,FALSE),",","@",4))-FIND("@",SUBSTITUTE(VLOOKUP(H52,杂项!R:X,5,FALSE),",","@",3))-1),IF($AJ$1=5,MID(VLOOKUP(H52,杂项!R:X,5,FALSE),FIND("@",SUBSTITUTE(VLOOKUP(H52,杂项!R:X,5,FALSE),",","@",4))+1,FIND("@",SUBSTITUTE(VLOOKUP(H52,杂项!R:X,5,FALSE),",","@",5))-FIND("@",SUBSTITUTE(VLOOKUP(H52,杂项!R:X,5,FALSE),",","@",4))-1),IF($AJ$1=6,MID(VLOOKUP(H52,杂项!R:X,5,FALSE),FIND("@",SUBSTITUTE(VLOOKUP(H52,杂项!R:X,5,FALSE),",","@",5))+1,LEN(VLOOKUP(H52,杂项!R:X,5,FALSE))-FIND("@",SUBSTITUTE(VLOOKUP(H52,杂项!R:X,5,FALSE),",","@",5))-1))))))</f>
        <v>7400</v>
      </c>
      <c r="Y52" s="193" t="str">
        <f>IF($AJ$1=2,MID(VLOOKUP(H52,杂项!R:X,6,FALSE),FIND("@",SUBSTITUTE(VLOOKUP(H52,杂项!R:X,6,FALSE),",","@",1))+1,FIND("@",SUBSTITUTE(VLOOKUP(H52,杂项!R:X,6,FALSE),",","@",2))-FIND("@",SUBSTITUTE(VLOOKUP(H52,杂项!R:X,6,FALSE),",","@",1))-1),IF($AJ$1=3,MID(VLOOKUP(H52,杂项!R:X,6,FALSE),FIND("@",SUBSTITUTE(VLOOKUP(H52,杂项!R:X,6,FALSE),",","@",2))+1,FIND("@",SUBSTITUTE(VLOOKUP(H52,杂项!R:X,6,FALSE),",","@",3))-FIND("@",SUBSTITUTE(VLOOKUP(H52,杂项!R:X,6,FALSE),",","@",2))-1),IF($AJ$1=4,MID(VLOOKUP(H52,杂项!R:X,6,FALSE),FIND("@",SUBSTITUTE(VLOOKUP(H52,杂项!R:X,6,FALSE),",","@",3))+1,FIND("@",SUBSTITUTE(VLOOKUP(H52,杂项!R:X,6,FALSE),",","@",4))-FIND("@",SUBSTITUTE(VLOOKUP(H52,杂项!R:X,6,FALSE),",","@",3))-1),IF($AJ$1=5,MID(VLOOKUP(H52,杂项!R:X,6,FALSE),FIND("@",SUBSTITUTE(VLOOKUP(H52,杂项!R:X,6,FALSE),",","@",4))+1,FIND("@",SUBSTITUTE(VLOOKUP(H52,杂项!R:X,6,FALSE),",","@",5))-FIND("@",SUBSTITUTE(VLOOKUP(H52,杂项!R:X,6,FALSE),",","@",4))-1),IF($AJ$1=6,MID(VLOOKUP(H52,杂项!R:X,6,FALSE),FIND("@",SUBSTITUTE(VLOOKUP(H52,杂项!R:X,6,FALSE),",","@",5))+1,LEN(VLOOKUP(H52,杂项!R:X,6,FALSE))-FIND("@",SUBSTITUTE(VLOOKUP(H52,杂项!R:X,6,FALSE),",","@",5))-1))))))</f>
        <v>7400</v>
      </c>
      <c r="Z52" s="193" t="str">
        <f>IF($AJ$1=2,MID(VLOOKUP(H52,杂项!R:X,7,FALSE),FIND("@",SUBSTITUTE(VLOOKUP(H52,杂项!R:X,7,FALSE),",","@",1))+1,FIND("@",SUBSTITUTE(VLOOKUP(H52,杂项!R:X,7,FALSE),",","@",2))-FIND("@",SUBSTITUTE(VLOOKUP(H52,杂项!R:X,7,FALSE),",","@",1))-1),IF($AJ$1=3,MID(VLOOKUP(H52,杂项!R:X,7,FALSE),FIND("@",SUBSTITUTE(VLOOKUP(H52,杂项!R:X,7,FALSE),",","@",2))+1,FIND("@",SUBSTITUTE(VLOOKUP(H52,杂项!R:X,7,FALSE),",","@",3))-FIND("@",SUBSTITUTE(VLOOKUP(H52,杂项!R:X,7,FALSE),",","@",2))-1),IF($AJ$1=4,MID(VLOOKUP(H52,杂项!R:X,7,FALSE),FIND("@",SUBSTITUTE(VLOOKUP(H52,杂项!R:X,7,FALSE),",","@",3))+1,FIND("@",SUBSTITUTE(VLOOKUP(H52,杂项!R:X,7,FALSE),",","@",4))-FIND("@",SUBSTITUTE(VLOOKUP(H52,杂项!R:X,7,FALSE),",","@",3))-1),IF($AJ$1=5,MID(VLOOKUP(H52,杂项!R:X,7,FALSE),FIND("@",SUBSTITUTE(VLOOKUP(H52,杂项!R:X,7,FALSE),",","@",4))+1,FIND("@",SUBSTITUTE(VLOOKUP(H52,杂项!R:X,7,FALSE),",","@",5))-FIND("@",SUBSTITUTE(VLOOKUP(H52,杂项!R:X,7,FALSE),",","@",4))-1),IF($AJ$1=6,MID(VLOOKUP(H52,杂项!R:X,7,FALSE),FIND("@",SUBSTITUTE(VLOOKUP(H52,杂项!R:X,7,FALSE),",","@",5))+1,LEN(VLOOKUP(H52,杂项!R:X,7,FALSE))-FIND("@",SUBSTITUTE(VLOOKUP(H52,杂项!R:X,7,FALSE),",","@",5))-1))))))</f>
        <v>8455</v>
      </c>
      <c r="AA52" s="196">
        <v>264</v>
      </c>
      <c r="AB52" s="196">
        <v>73</v>
      </c>
      <c r="AC52" s="196"/>
      <c r="AD52" s="196">
        <v>10</v>
      </c>
      <c r="AE52" s="196"/>
      <c r="AF52" s="196">
        <v>30</v>
      </c>
      <c r="AG52" s="203">
        <v>650</v>
      </c>
      <c r="AH52" s="203">
        <v>50</v>
      </c>
      <c r="AI52" s="203">
        <v>60</v>
      </c>
      <c r="AJ52" s="204"/>
      <c r="AK52" s="202">
        <f>(VLOOKUP($H52,杂项!$Z:$AD,2,FALSE))/100</f>
        <v>0.2</v>
      </c>
      <c r="AL52" s="202">
        <f>(VLOOKUP($H52,杂项!$Z:$AD,4,FALSE))/100</f>
        <v>0.35</v>
      </c>
      <c r="AM52" s="202">
        <f>(VLOOKUP($H52,杂项!$Z:$AD,3,FALSE))/100</f>
        <v>0.2</v>
      </c>
      <c r="AN52" s="202">
        <f>(VLOOKUP($H52,杂项!$Z:$AD,5,FALSE))/100</f>
        <v>0.25</v>
      </c>
      <c r="AO52" s="204">
        <v>17</v>
      </c>
      <c r="AP52" s="179" t="s">
        <v>203</v>
      </c>
    </row>
    <row r="53" spans="1:42" s="162" customFormat="1" x14ac:dyDescent="0.2">
      <c r="A53" s="176" t="s">
        <v>204</v>
      </c>
      <c r="B53" s="173">
        <f t="shared" si="6"/>
        <v>3703.0383999999999</v>
      </c>
      <c r="C53" s="173">
        <f t="shared" si="7"/>
        <v>530.99571199999991</v>
      </c>
      <c r="D53" s="173">
        <f t="shared" si="8"/>
        <v>250.38182400000002</v>
      </c>
      <c r="E53" s="173">
        <f t="shared" si="9"/>
        <v>260.0306688</v>
      </c>
      <c r="F53" s="173">
        <f t="shared" si="10"/>
        <v>296.4626816</v>
      </c>
      <c r="G53" s="174">
        <f t="shared" si="11"/>
        <v>195.03571199999999</v>
      </c>
      <c r="H53" s="174" t="s">
        <v>142</v>
      </c>
      <c r="I53" s="187">
        <v>28</v>
      </c>
      <c r="J53" s="189" t="s">
        <v>40</v>
      </c>
      <c r="K53" s="189" t="s">
        <v>92</v>
      </c>
      <c r="L53" s="189" t="s">
        <v>145</v>
      </c>
      <c r="M53" s="189" t="s">
        <v>146</v>
      </c>
      <c r="N53" s="189" t="s">
        <v>63</v>
      </c>
      <c r="O53" s="189" t="s">
        <v>64</v>
      </c>
      <c r="P53" s="189" t="s">
        <v>87</v>
      </c>
      <c r="Q53" s="189" t="s">
        <v>55</v>
      </c>
      <c r="R53" s="189" t="s">
        <v>72</v>
      </c>
      <c r="S53" s="189" t="s">
        <v>45</v>
      </c>
      <c r="T53" s="189" t="s">
        <v>93</v>
      </c>
      <c r="U53" s="193" t="str">
        <f>IF($AJ$1=2,MID(VLOOKUP(H53,杂项!R:X,2,FALSE),FIND("@",SUBSTITUTE(VLOOKUP(H53,杂项!R:X,2,FALSE),",","@",1))+1,FIND("@",SUBSTITUTE(VLOOKUP(H53,杂项!R:X,2,FALSE),",","@",2))-FIND("@",SUBSTITUTE(VLOOKUP(H53,杂项!R:X,2,FALSE),",","@",1))-1),IF($AJ$1=3,MID(VLOOKUP(H53,杂项!R:X,2,FALSE),FIND("@",SUBSTITUTE(VLOOKUP(H53,杂项!R:X,2,FALSE),",","@",2))+1,FIND("@",SUBSTITUTE(VLOOKUP(H53,杂项!R:X,2,FALSE),",","@",3))-FIND("@",SUBSTITUTE(VLOOKUP(H53,杂项!R:X,2,FALSE),",","@",2))-1),IF($AJ$1=4,MID(VLOOKUP(H53,杂项!R:X,2,FALSE),FIND("@",SUBSTITUTE(VLOOKUP(H53,杂项!R:X,2,FALSE),",","@",3))+1,FIND("@",SUBSTITUTE(VLOOKUP(H53,杂项!R:X,2,FALSE),",","@",4))-FIND("@",SUBSTITUTE(VLOOKUP(H53,杂项!R:X,2,FALSE),",","@",3))-1),IF($AJ$1=5,MID(VLOOKUP(H53,杂项!R:X,2,FALSE),FIND("@",SUBSTITUTE(VLOOKUP(H53,杂项!R:X,2,FALSE),",","@",4))+1,FIND("@",SUBSTITUTE(VLOOKUP(H53,杂项!R:X,2,FALSE),",","@",5))-FIND("@",SUBSTITUTE(VLOOKUP(H53,杂项!R:X,2,FALSE),",","@",4))-1),IF($AJ$1=6,MID(VLOOKUP(H53,杂项!R:X,2,FALSE),FIND("@",SUBSTITUTE(VLOOKUP(H53,杂项!R:X,2,FALSE),",","@",5))+1,LEN(VLOOKUP(H53,杂项!R:X,2,FALSE))-FIND("@",SUBSTITUTE(VLOOKUP(H53,杂项!R:X,2,FALSE),",","@",5))-1))))))</f>
        <v>7514</v>
      </c>
      <c r="V53" s="193" t="str">
        <f>IF($AJ$1=2,MID(VLOOKUP(H53,杂项!R:X,3,FALSE),FIND("@",SUBSTITUTE(VLOOKUP(H53,杂项!R:X,3,FALSE),",","@",1))+1,FIND("@",SUBSTITUTE(VLOOKUP(H53,杂项!R:X,3,FALSE),",","@",2))-FIND("@",SUBSTITUTE(VLOOKUP(H53,杂项!R:X,3,FALSE),",","@",1))-1),IF($AJ$1=3,MID(VLOOKUP(H53,杂项!R:X,3,FALSE),FIND("@",SUBSTITUTE(VLOOKUP(H53,杂项!R:X,3,FALSE),",","@",2))+1,FIND("@",SUBSTITUTE(VLOOKUP(H53,杂项!R:X,3,FALSE),",","@",3))-FIND("@",SUBSTITUTE(VLOOKUP(H53,杂项!R:X,3,FALSE),",","@",2))-1),IF($AJ$1=4,MID(VLOOKUP(H53,杂项!R:X,3,FALSE),FIND("@",SUBSTITUTE(VLOOKUP(H53,杂项!R:X,3,FALSE),",","@",3))+1,FIND("@",SUBSTITUTE(VLOOKUP(H53,杂项!R:X,3,FALSE),",","@",4))-FIND("@",SUBSTITUTE(VLOOKUP(H53,杂项!R:X,3,FALSE),",","@",3))-1),IF($AJ$1=5,MID(VLOOKUP(H53,杂项!R:X,3,FALSE),FIND("@",SUBSTITUTE(VLOOKUP(H53,杂项!R:X,3,FALSE),",","@",4))+1,FIND("@",SUBSTITUTE(VLOOKUP(H53,杂项!R:X,3,FALSE),",","@",5))-FIND("@",SUBSTITUTE(VLOOKUP(H53,杂项!R:X,3,FALSE),",","@",4))-1),IF($AJ$1=6,MID(VLOOKUP(H53,杂项!R:X,3,FALSE),FIND("@",SUBSTITUTE(VLOOKUP(H53,杂项!R:X,3,FALSE),",","@",5))+1,LEN(VLOOKUP(H53,杂项!R:X,3,FALSE))-FIND("@",SUBSTITUTE(VLOOKUP(H53,杂项!R:X,3,FALSE),",","@",5))-1))))))</f>
        <v>7514</v>
      </c>
      <c r="W53" s="193" t="str">
        <f>IF($AJ$1=2,MID(VLOOKUP(H53,杂项!R:X,4,FALSE),FIND("@",SUBSTITUTE(VLOOKUP(H53,杂项!R:X,4,FALSE),",","@",1))+1,FIND("@",SUBSTITUTE(VLOOKUP(H53,杂项!R:X,4,FALSE),",","@",2))-FIND("@",SUBSTITUTE(VLOOKUP(H53,杂项!R:X,4,FALSE),",","@",1))-1),IF($AJ$1=3,MID(VLOOKUP(H53,杂项!R:X,4,FALSE),FIND("@",SUBSTITUTE(VLOOKUP(H53,杂项!R:X,4,FALSE),",","@",2))+1,FIND("@",SUBSTITUTE(VLOOKUP(H53,杂项!R:X,4,FALSE),",","@",3))-FIND("@",SUBSTITUTE(VLOOKUP(H53,杂项!R:X,4,FALSE),",","@",2))-1),IF($AJ$1=4,MID(VLOOKUP(H53,杂项!R:X,4,FALSE),FIND("@",SUBSTITUTE(VLOOKUP(H53,杂项!R:X,4,FALSE),",","@",3))+1,FIND("@",SUBSTITUTE(VLOOKUP(H53,杂项!R:X,4,FALSE),",","@",4))-FIND("@",SUBSTITUTE(VLOOKUP(H53,杂项!R:X,4,FALSE),",","@",3))-1),IF($AJ$1=5,MID(VLOOKUP(H53,杂项!R:X,4,FALSE),FIND("@",SUBSTITUTE(VLOOKUP(H53,杂项!R:X,4,FALSE),",","@",4))+1,FIND("@",SUBSTITUTE(VLOOKUP(H53,杂项!R:X,4,FALSE),",","@",5))-FIND("@",SUBSTITUTE(VLOOKUP(H53,杂项!R:X,4,FALSE),",","@",4))-1),IF($AJ$1=6,MID(VLOOKUP(H53,杂项!R:X,4,FALSE),FIND("@",SUBSTITUTE(VLOOKUP(H53,杂项!R:X,4,FALSE),",","@",5))+1,LEN(VLOOKUP(H53,杂项!R:X,4,FALSE))-FIND("@",SUBSTITUTE(VLOOKUP(H53,杂项!R:X,4,FALSE),",","@",5))-1))))))</f>
        <v>4819</v>
      </c>
      <c r="X53" s="193" t="str">
        <f>IF($AJ$1=2,MID(VLOOKUP(H53,杂项!R:X,5,FALSE),FIND("@",SUBSTITUTE(VLOOKUP(H53,杂项!R:X,5,FALSE),",","@",1))+1,FIND("@",SUBSTITUTE(VLOOKUP(H53,杂项!R:X,5,FALSE),",","@",2))-FIND("@",SUBSTITUTE(VLOOKUP(H53,杂项!R:X,5,FALSE),",","@",1))-1),IF($AJ$1=3,MID(VLOOKUP(H53,杂项!R:X,5,FALSE),FIND("@",SUBSTITUTE(VLOOKUP(H53,杂项!R:X,5,FALSE),",","@",2))+1,FIND("@",SUBSTITUTE(VLOOKUP(H53,杂项!R:X,5,FALSE),",","@",3))-FIND("@",SUBSTITUTE(VLOOKUP(H53,杂项!R:X,5,FALSE),",","@",2))-1),IF($AJ$1=4,MID(VLOOKUP(H53,杂项!R:X,5,FALSE),FIND("@",SUBSTITUTE(VLOOKUP(H53,杂项!R:X,5,FALSE),",","@",3))+1,FIND("@",SUBSTITUTE(VLOOKUP(H53,杂项!R:X,5,FALSE),",","@",4))-FIND("@",SUBSTITUTE(VLOOKUP(H53,杂项!R:X,5,FALSE),",","@",3))-1),IF($AJ$1=5,MID(VLOOKUP(H53,杂项!R:X,5,FALSE),FIND("@",SUBSTITUTE(VLOOKUP(H53,杂项!R:X,5,FALSE),",","@",4))+1,FIND("@",SUBSTITUTE(VLOOKUP(H53,杂项!R:X,5,FALSE),",","@",5))-FIND("@",SUBSTITUTE(VLOOKUP(H53,杂项!R:X,5,FALSE),",","@",4))-1),IF($AJ$1=6,MID(VLOOKUP(H53,杂项!R:X,5,FALSE),FIND("@",SUBSTITUTE(VLOOKUP(H53,杂项!R:X,5,FALSE),",","@",5))+1,LEN(VLOOKUP(H53,杂项!R:X,5,FALSE))-FIND("@",SUBSTITUTE(VLOOKUP(H53,杂项!R:X,5,FALSE),",","@",5))-1))))))</f>
        <v>6572</v>
      </c>
      <c r="Y53" s="193" t="str">
        <f>IF($AJ$1=2,MID(VLOOKUP(H53,杂项!R:X,6,FALSE),FIND("@",SUBSTITUTE(VLOOKUP(H53,杂项!R:X,6,FALSE),",","@",1))+1,FIND("@",SUBSTITUTE(VLOOKUP(H53,杂项!R:X,6,FALSE),",","@",2))-FIND("@",SUBSTITUTE(VLOOKUP(H53,杂项!R:X,6,FALSE),",","@",1))-1),IF($AJ$1=3,MID(VLOOKUP(H53,杂项!R:X,6,FALSE),FIND("@",SUBSTITUTE(VLOOKUP(H53,杂项!R:X,6,FALSE),",","@",2))+1,FIND("@",SUBSTITUTE(VLOOKUP(H53,杂项!R:X,6,FALSE),",","@",3))-FIND("@",SUBSTITUTE(VLOOKUP(H53,杂项!R:X,6,FALSE),",","@",2))-1),IF($AJ$1=4,MID(VLOOKUP(H53,杂项!R:X,6,FALSE),FIND("@",SUBSTITUTE(VLOOKUP(H53,杂项!R:X,6,FALSE),",","@",3))+1,FIND("@",SUBSTITUTE(VLOOKUP(H53,杂项!R:X,6,FALSE),",","@",4))-FIND("@",SUBSTITUTE(VLOOKUP(H53,杂项!R:X,6,FALSE),",","@",3))-1),IF($AJ$1=5,MID(VLOOKUP(H53,杂项!R:X,6,FALSE),FIND("@",SUBSTITUTE(VLOOKUP(H53,杂项!R:X,6,FALSE),",","@",4))+1,FIND("@",SUBSTITUTE(VLOOKUP(H53,杂项!R:X,6,FALSE),",","@",5))-FIND("@",SUBSTITUTE(VLOOKUP(H53,杂项!R:X,6,FALSE),",","@",4))-1),IF($AJ$1=6,MID(VLOOKUP(H53,杂项!R:X,6,FALSE),FIND("@",SUBSTITUTE(VLOOKUP(H53,杂项!R:X,6,FALSE),",","@",5))+1,LEN(VLOOKUP(H53,杂项!R:X,6,FALSE))-FIND("@",SUBSTITUTE(VLOOKUP(H53,杂项!R:X,6,FALSE),",","@",5))-1))))))</f>
        <v>6167</v>
      </c>
      <c r="Z53" s="193" t="str">
        <f>IF($AJ$1=2,MID(VLOOKUP(H53,杂项!R:X,7,FALSE),FIND("@",SUBSTITUTE(VLOOKUP(H53,杂项!R:X,7,FALSE),",","@",1))+1,FIND("@",SUBSTITUTE(VLOOKUP(H53,杂项!R:X,7,FALSE),",","@",2))-FIND("@",SUBSTITUTE(VLOOKUP(H53,杂项!R:X,7,FALSE),",","@",1))-1),IF($AJ$1=3,MID(VLOOKUP(H53,杂项!R:X,7,FALSE),FIND("@",SUBSTITUTE(VLOOKUP(H53,杂项!R:X,7,FALSE),",","@",2))+1,FIND("@",SUBSTITUTE(VLOOKUP(H53,杂项!R:X,7,FALSE),",","@",3))-FIND("@",SUBSTITUTE(VLOOKUP(H53,杂项!R:X,7,FALSE),",","@",2))-1),IF($AJ$1=4,MID(VLOOKUP(H53,杂项!R:X,7,FALSE),FIND("@",SUBSTITUTE(VLOOKUP(H53,杂项!R:X,7,FALSE),",","@",3))+1,FIND("@",SUBSTITUTE(VLOOKUP(H53,杂项!R:X,7,FALSE),",","@",4))-FIND("@",SUBSTITUTE(VLOOKUP(H53,杂项!R:X,7,FALSE),",","@",3))-1),IF($AJ$1=5,MID(VLOOKUP(H53,杂项!R:X,7,FALSE),FIND("@",SUBSTITUTE(VLOOKUP(H53,杂项!R:X,7,FALSE),",","@",4))+1,FIND("@",SUBSTITUTE(VLOOKUP(H53,杂项!R:X,7,FALSE),",","@",5))-FIND("@",SUBSTITUTE(VLOOKUP(H53,杂项!R:X,7,FALSE),",","@",4))-1),IF($AJ$1=6,MID(VLOOKUP(H53,杂项!R:X,7,FALSE),FIND("@",SUBSTITUTE(VLOOKUP(H53,杂项!R:X,7,FALSE),",","@",5))+1,LEN(VLOOKUP(H53,杂项!R:X,7,FALSE))-FIND("@",SUBSTITUTE(VLOOKUP(H53,杂项!R:X,7,FALSE),",","@",5))-1))))))</f>
        <v>6167</v>
      </c>
      <c r="AA53" s="196">
        <v>403</v>
      </c>
      <c r="AB53" s="196">
        <v>86</v>
      </c>
      <c r="AC53" s="196">
        <v>0</v>
      </c>
      <c r="AD53" s="196">
        <v>10</v>
      </c>
      <c r="AE53" s="196">
        <v>0</v>
      </c>
      <c r="AF53" s="196">
        <v>15</v>
      </c>
      <c r="AG53" s="203">
        <v>750</v>
      </c>
      <c r="AH53" s="203">
        <v>50</v>
      </c>
      <c r="AI53" s="203">
        <v>50</v>
      </c>
      <c r="AJ53" s="204"/>
      <c r="AK53" s="202">
        <f>(VLOOKUP($H53,杂项!$Z:$AD,2,FALSE))/100</f>
        <v>0.15</v>
      </c>
      <c r="AL53" s="202">
        <f>(VLOOKUP($H53,杂项!$Z:$AD,4,FALSE))/100</f>
        <v>0.35</v>
      </c>
      <c r="AM53" s="202">
        <f>(VLOOKUP($H53,杂项!$Z:$AD,3,FALSE))/100</f>
        <v>0.3</v>
      </c>
      <c r="AN53" s="202">
        <f>(VLOOKUP($H53,杂项!$Z:$AD,5,FALSE))/100</f>
        <v>0.15</v>
      </c>
      <c r="AO53" s="206">
        <v>3</v>
      </c>
      <c r="AP53" s="179" t="s">
        <v>205</v>
      </c>
    </row>
    <row r="54" spans="1:42" s="162" customFormat="1" ht="13.5" x14ac:dyDescent="0.2">
      <c r="A54" s="172" t="s">
        <v>206</v>
      </c>
      <c r="B54" s="173">
        <f t="shared" si="6"/>
        <v>4207.8995199999999</v>
      </c>
      <c r="C54" s="173">
        <f t="shared" si="7"/>
        <v>528.13086720000001</v>
      </c>
      <c r="D54" s="173">
        <f t="shared" si="8"/>
        <v>231.627264</v>
      </c>
      <c r="E54" s="173">
        <f t="shared" si="9"/>
        <v>333.21612800000003</v>
      </c>
      <c r="F54" s="173">
        <f t="shared" si="10"/>
        <v>259.41145600000004</v>
      </c>
      <c r="G54" s="174">
        <f t="shared" si="11"/>
        <v>123.69184</v>
      </c>
      <c r="H54" s="175" t="s">
        <v>207</v>
      </c>
      <c r="I54" s="187">
        <v>28</v>
      </c>
      <c r="J54" s="188" t="s">
        <v>40</v>
      </c>
      <c r="K54" s="188" t="s">
        <v>62</v>
      </c>
      <c r="L54" s="188" t="s">
        <v>41</v>
      </c>
      <c r="M54" s="188" t="s">
        <v>81</v>
      </c>
      <c r="N54" s="188" t="s">
        <v>63</v>
      </c>
      <c r="O54" s="188" t="s">
        <v>64</v>
      </c>
      <c r="P54" s="188" t="s">
        <v>72</v>
      </c>
      <c r="Q54" s="188" t="s">
        <v>45</v>
      </c>
      <c r="R54" s="188" t="s">
        <v>53</v>
      </c>
      <c r="S54" s="188" t="s">
        <v>47</v>
      </c>
      <c r="T54" s="188" t="s">
        <v>88</v>
      </c>
      <c r="U54" s="192" t="str">
        <f>IF($AJ$1=2,MID(VLOOKUP(H54,杂项!R:X,2,FALSE),FIND("@",SUBSTITUTE(VLOOKUP(H54,杂项!R:X,2,FALSE),",","@",1))+1,FIND("@",SUBSTITUTE(VLOOKUP(H54,杂项!R:X,2,FALSE),",","@",2))-FIND("@",SUBSTITUTE(VLOOKUP(H54,杂项!R:X,2,FALSE),",","@",1))-1),IF($AJ$1=3,MID(VLOOKUP(H54,杂项!R:X,2,FALSE),FIND("@",SUBSTITUTE(VLOOKUP(H54,杂项!R:X,2,FALSE),",","@",2))+1,FIND("@",SUBSTITUTE(VLOOKUP(H54,杂项!R:X,2,FALSE),",","@",3))-FIND("@",SUBSTITUTE(VLOOKUP(H54,杂项!R:X,2,FALSE),",","@",2))-1),IF($AJ$1=4,MID(VLOOKUP(H54,杂项!R:X,2,FALSE),FIND("@",SUBSTITUTE(VLOOKUP(H54,杂项!R:X,2,FALSE),",","@",3))+1,FIND("@",SUBSTITUTE(VLOOKUP(H54,杂项!R:X,2,FALSE),",","@",4))-FIND("@",SUBSTITUTE(VLOOKUP(H54,杂项!R:X,2,FALSE),",","@",3))-1),IF($AJ$1=5,MID(VLOOKUP(H54,杂项!R:X,2,FALSE),FIND("@",SUBSTITUTE(VLOOKUP(H54,杂项!R:X,2,FALSE),",","@",4))+1,FIND("@",SUBSTITUTE(VLOOKUP(H54,杂项!R:X,2,FALSE),",","@",5))-FIND("@",SUBSTITUTE(VLOOKUP(H54,杂项!R:X,2,FALSE),",","@",4))-1),IF($AJ$1=6,MID(VLOOKUP(H54,杂项!R:X,2,FALSE),FIND("@",SUBSTITUTE(VLOOKUP(H54,杂项!R:X,2,FALSE),",","@",5))+1,LEN(VLOOKUP(H54,杂项!R:X,2,FALSE))-FIND("@",SUBSTITUTE(VLOOKUP(H54,杂项!R:X,2,FALSE),",","@",5))-1))))))</f>
        <v>7664</v>
      </c>
      <c r="V54" s="192" t="str">
        <f>IF($AJ$1=2,MID(VLOOKUP(H54,杂项!R:X,3,FALSE),FIND("@",SUBSTITUTE(VLOOKUP(H54,杂项!R:X,3,FALSE),",","@",1))+1,FIND("@",SUBSTITUTE(VLOOKUP(H54,杂项!R:X,3,FALSE),",","@",2))-FIND("@",SUBSTITUTE(VLOOKUP(H54,杂项!R:X,3,FALSE),",","@",1))-1),IF($AJ$1=3,MID(VLOOKUP(H54,杂项!R:X,3,FALSE),FIND("@",SUBSTITUTE(VLOOKUP(H54,杂项!R:X,3,FALSE),",","@",2))+1,FIND("@",SUBSTITUTE(VLOOKUP(H54,杂项!R:X,3,FALSE),",","@",3))-FIND("@",SUBSTITUTE(VLOOKUP(H54,杂项!R:X,3,FALSE),",","@",2))-1),IF($AJ$1=4,MID(VLOOKUP(H54,杂项!R:X,3,FALSE),FIND("@",SUBSTITUTE(VLOOKUP(H54,杂项!R:X,3,FALSE),",","@",3))+1,FIND("@",SUBSTITUTE(VLOOKUP(H54,杂项!R:X,3,FALSE),",","@",4))-FIND("@",SUBSTITUTE(VLOOKUP(H54,杂项!R:X,3,FALSE),",","@",3))-1),IF($AJ$1=5,MID(VLOOKUP(H54,杂项!R:X,3,FALSE),FIND("@",SUBSTITUTE(VLOOKUP(H54,杂项!R:X,3,FALSE),",","@",4))+1,FIND("@",SUBSTITUTE(VLOOKUP(H54,杂项!R:X,3,FALSE),",","@",5))-FIND("@",SUBSTITUTE(VLOOKUP(H54,杂项!R:X,3,FALSE),",","@",4))-1),IF($AJ$1=6,MID(VLOOKUP(H54,杂项!R:X,3,FALSE),FIND("@",SUBSTITUTE(VLOOKUP(H54,杂项!R:X,3,FALSE),",","@",5))+1,LEN(VLOOKUP(H54,杂项!R:X,3,FALSE))-FIND("@",SUBSTITUTE(VLOOKUP(H54,杂项!R:X,3,FALSE),",","@",5))-1))))))</f>
        <v>7531</v>
      </c>
      <c r="W54" s="192" t="str">
        <f>IF($AJ$1=2,MID(VLOOKUP(H54,杂项!R:X,4,FALSE),FIND("@",SUBSTITUTE(VLOOKUP(H54,杂项!R:X,4,FALSE),",","@",1))+1,FIND("@",SUBSTITUTE(VLOOKUP(H54,杂项!R:X,4,FALSE),",","@",2))-FIND("@",SUBSTITUTE(VLOOKUP(H54,杂项!R:X,4,FALSE),",","@",1))-1),IF($AJ$1=3,MID(VLOOKUP(H54,杂项!R:X,4,FALSE),FIND("@",SUBSTITUTE(VLOOKUP(H54,杂项!R:X,4,FALSE),",","@",2))+1,FIND("@",SUBSTITUTE(VLOOKUP(H54,杂项!R:X,4,FALSE),",","@",3))-FIND("@",SUBSTITUTE(VLOOKUP(H54,杂项!R:X,4,FALSE),",","@",2))-1),IF($AJ$1=4,MID(VLOOKUP(H54,杂项!R:X,4,FALSE),FIND("@",SUBSTITUTE(VLOOKUP(H54,杂项!R:X,4,FALSE),",","@",3))+1,FIND("@",SUBSTITUTE(VLOOKUP(H54,杂项!R:X,4,FALSE),",","@",4))-FIND("@",SUBSTITUTE(VLOOKUP(H54,杂项!R:X,4,FALSE),",","@",3))-1),IF($AJ$1=5,MID(VLOOKUP(H54,杂项!R:X,4,FALSE),FIND("@",SUBSTITUTE(VLOOKUP(H54,杂项!R:X,4,FALSE),",","@",4))+1,FIND("@",SUBSTITUTE(VLOOKUP(H54,杂项!R:X,4,FALSE),",","@",5))-FIND("@",SUBSTITUTE(VLOOKUP(H54,杂项!R:X,4,FALSE),",","@",4))-1),IF($AJ$1=6,MID(VLOOKUP(H54,杂项!R:X,4,FALSE),FIND("@",SUBSTITUTE(VLOOKUP(H54,杂项!R:X,4,FALSE),",","@",5))+1,LEN(VLOOKUP(H54,杂项!R:X,4,FALSE))-FIND("@",SUBSTITUTE(VLOOKUP(H54,杂项!R:X,4,FALSE),",","@",5))-1))))))</f>
        <v>3709</v>
      </c>
      <c r="X54" s="192" t="str">
        <f>IF($AJ$1=2,MID(VLOOKUP(H54,杂项!R:X,5,FALSE),FIND("@",SUBSTITUTE(VLOOKUP(H54,杂项!R:X,5,FALSE),",","@",1))+1,FIND("@",SUBSTITUTE(VLOOKUP(H54,杂项!R:X,5,FALSE),",","@",2))-FIND("@",SUBSTITUTE(VLOOKUP(H54,杂项!R:X,5,FALSE),",","@",1))-1),IF($AJ$1=3,MID(VLOOKUP(H54,杂项!R:X,5,FALSE),FIND("@",SUBSTITUTE(VLOOKUP(H54,杂项!R:X,5,FALSE),",","@",2))+1,FIND("@",SUBSTITUTE(VLOOKUP(H54,杂项!R:X,5,FALSE),",","@",3))-FIND("@",SUBSTITUTE(VLOOKUP(H54,杂项!R:X,5,FALSE),",","@",2))-1),IF($AJ$1=4,MID(VLOOKUP(H54,杂项!R:X,5,FALSE),FIND("@",SUBSTITUTE(VLOOKUP(H54,杂项!R:X,5,FALSE),",","@",3))+1,FIND("@",SUBSTITUTE(VLOOKUP(H54,杂项!R:X,5,FALSE),",","@",4))-FIND("@",SUBSTITUTE(VLOOKUP(H54,杂项!R:X,5,FALSE),",","@",3))-1),IF($AJ$1=5,MID(VLOOKUP(H54,杂项!R:X,5,FALSE),FIND("@",SUBSTITUTE(VLOOKUP(H54,杂项!R:X,5,FALSE),",","@",4))+1,FIND("@",SUBSTITUTE(VLOOKUP(H54,杂项!R:X,5,FALSE),",","@",5))-FIND("@",SUBSTITUTE(VLOOKUP(H54,杂项!R:X,5,FALSE),",","@",4))-1),IF($AJ$1=6,MID(VLOOKUP(H54,杂项!R:X,5,FALSE),FIND("@",SUBSTITUTE(VLOOKUP(H54,杂项!R:X,5,FALSE),",","@",5))+1,LEN(VLOOKUP(H54,杂项!R:X,5,FALSE))-FIND("@",SUBSTITUTE(VLOOKUP(H54,杂项!R:X,5,FALSE),",","@",5))-1))))))</f>
        <v>6610</v>
      </c>
      <c r="Y54" s="192" t="str">
        <f>IF($AJ$1=2,MID(VLOOKUP(H54,杂项!R:X,6,FALSE),FIND("@",SUBSTITUTE(VLOOKUP(H54,杂项!R:X,6,FALSE),",","@",1))+1,FIND("@",SUBSTITUTE(VLOOKUP(H54,杂项!R:X,6,FALSE),",","@",2))-FIND("@",SUBSTITUTE(VLOOKUP(H54,杂项!R:X,6,FALSE),",","@",1))-1),IF($AJ$1=3,MID(VLOOKUP(H54,杂项!R:X,6,FALSE),FIND("@",SUBSTITUTE(VLOOKUP(H54,杂项!R:X,6,FALSE),",","@",2))+1,FIND("@",SUBSTITUTE(VLOOKUP(H54,杂项!R:X,6,FALSE),",","@",3))-FIND("@",SUBSTITUTE(VLOOKUP(H54,杂项!R:X,6,FALSE),",","@",2))-1),IF($AJ$1=4,MID(VLOOKUP(H54,杂项!R:X,6,FALSE),FIND("@",SUBSTITUTE(VLOOKUP(H54,杂项!R:X,6,FALSE),",","@",3))+1,FIND("@",SUBSTITUTE(VLOOKUP(H54,杂项!R:X,6,FALSE),",","@",4))-FIND("@",SUBSTITUTE(VLOOKUP(H54,杂项!R:X,6,FALSE),",","@",3))-1),IF($AJ$1=5,MID(VLOOKUP(H54,杂项!R:X,6,FALSE),FIND("@",SUBSTITUTE(VLOOKUP(H54,杂项!R:X,6,FALSE),",","@",4))+1,FIND("@",SUBSTITUTE(VLOOKUP(H54,杂项!R:X,6,FALSE),",","@",5))-FIND("@",SUBSTITUTE(VLOOKUP(H54,杂项!R:X,6,FALSE),",","@",4))-1),IF($AJ$1=6,MID(VLOOKUP(H54,杂项!R:X,6,FALSE),FIND("@",SUBSTITUTE(VLOOKUP(H54,杂项!R:X,6,FALSE),",","@",5))+1,LEN(VLOOKUP(H54,杂项!R:X,6,FALSE))-FIND("@",SUBSTITUTE(VLOOKUP(H54,杂项!R:X,6,FALSE),",","@",5))-1))))))</f>
        <v>6610</v>
      </c>
      <c r="Z54" s="192" t="str">
        <f>IF($AJ$1=2,MID(VLOOKUP(H54,杂项!R:X,7,FALSE),FIND("@",SUBSTITUTE(VLOOKUP(H54,杂项!R:X,7,FALSE),",","@",1))+1,FIND("@",SUBSTITUTE(VLOOKUP(H54,杂项!R:X,7,FALSE),",","@",2))-FIND("@",SUBSTITUTE(VLOOKUP(H54,杂项!R:X,7,FALSE),",","@",1))-1),IF($AJ$1=3,MID(VLOOKUP(H54,杂项!R:X,7,FALSE),FIND("@",SUBSTITUTE(VLOOKUP(H54,杂项!R:X,7,FALSE),",","@",2))+1,FIND("@",SUBSTITUTE(VLOOKUP(H54,杂项!R:X,7,FALSE),",","@",3))-FIND("@",SUBSTITUTE(VLOOKUP(H54,杂项!R:X,7,FALSE),",","@",2))-1),IF($AJ$1=4,MID(VLOOKUP(H54,杂项!R:X,7,FALSE),FIND("@",SUBSTITUTE(VLOOKUP(H54,杂项!R:X,7,FALSE),",","@",3))+1,FIND("@",SUBSTITUTE(VLOOKUP(H54,杂项!R:X,7,FALSE),",","@",4))-FIND("@",SUBSTITUTE(VLOOKUP(H54,杂项!R:X,7,FALSE),",","@",3))-1),IF($AJ$1=5,MID(VLOOKUP(H54,杂项!R:X,7,FALSE),FIND("@",SUBSTITUTE(VLOOKUP(H54,杂项!R:X,7,FALSE),",","@",4))+1,FIND("@",SUBSTITUTE(VLOOKUP(H54,杂项!R:X,7,FALSE),",","@",5))-FIND("@",SUBSTITUTE(VLOOKUP(H54,杂项!R:X,7,FALSE),",","@",4))-1),IF($AJ$1=6,MID(VLOOKUP(H54,杂项!R:X,7,FALSE),FIND("@",SUBSTITUTE(VLOOKUP(H54,杂项!R:X,7,FALSE),",","@",5))+1,LEN(VLOOKUP(H54,杂项!R:X,7,FALSE))-FIND("@",SUBSTITUTE(VLOOKUP(H54,杂项!R:X,7,FALSE),",","@",5))-1))))))</f>
        <v>3840</v>
      </c>
      <c r="AA54" s="194">
        <v>346</v>
      </c>
      <c r="AB54" s="194">
        <v>56</v>
      </c>
      <c r="AC54" s="197"/>
      <c r="AD54" s="194">
        <v>20</v>
      </c>
      <c r="AE54" s="194">
        <v>10</v>
      </c>
      <c r="AF54" s="194">
        <v>5</v>
      </c>
      <c r="AG54" s="192">
        <v>900</v>
      </c>
      <c r="AH54" s="192">
        <v>60</v>
      </c>
      <c r="AI54" s="192">
        <v>30</v>
      </c>
      <c r="AJ54" s="197"/>
      <c r="AK54" s="202">
        <f>(VLOOKUP($H54,杂项!$Z:$AD,2,FALSE))/100</f>
        <v>0.4</v>
      </c>
      <c r="AL54" s="202">
        <f>(VLOOKUP($H54,杂项!$Z:$AD,4,FALSE))/100</f>
        <v>0.1</v>
      </c>
      <c r="AM54" s="202">
        <f>(VLOOKUP($H54,杂项!$Z:$AD,3,FALSE))/100</f>
        <v>0.35</v>
      </c>
      <c r="AN54" s="202">
        <f>(VLOOKUP($H54,杂项!$Z:$AD,5,FALSE))/100</f>
        <v>0.1</v>
      </c>
      <c r="AO54" s="206">
        <v>8</v>
      </c>
      <c r="AP54" s="179" t="s">
        <v>208</v>
      </c>
    </row>
    <row r="55" spans="1:42" s="162" customFormat="1" x14ac:dyDescent="0.2">
      <c r="A55" s="176" t="s">
        <v>209</v>
      </c>
      <c r="B55" s="173">
        <f t="shared" si="6"/>
        <v>5286.021632</v>
      </c>
      <c r="C55" s="173">
        <f t="shared" si="7"/>
        <v>526.90463999999997</v>
      </c>
      <c r="D55" s="173">
        <f t="shared" si="8"/>
        <v>243.15157760000002</v>
      </c>
      <c r="E55" s="173">
        <f t="shared" si="9"/>
        <v>336.42739200000005</v>
      </c>
      <c r="F55" s="173">
        <f t="shared" si="10"/>
        <v>208.17105920000003</v>
      </c>
      <c r="G55" s="174">
        <f t="shared" si="11"/>
        <v>116.36</v>
      </c>
      <c r="H55" s="174" t="s">
        <v>151</v>
      </c>
      <c r="I55" s="187">
        <v>28</v>
      </c>
      <c r="J55" s="189" t="s">
        <v>134</v>
      </c>
      <c r="K55" s="189" t="s">
        <v>135</v>
      </c>
      <c r="L55" s="189" t="s">
        <v>145</v>
      </c>
      <c r="M55" s="189" t="s">
        <v>146</v>
      </c>
      <c r="N55" s="189" t="s">
        <v>44</v>
      </c>
      <c r="O55" s="189" t="s">
        <v>45</v>
      </c>
      <c r="P55" s="189" t="s">
        <v>136</v>
      </c>
      <c r="Q55" s="189" t="s">
        <v>64</v>
      </c>
      <c r="R55" s="189" t="s">
        <v>137</v>
      </c>
      <c r="S55" s="189" t="s">
        <v>138</v>
      </c>
      <c r="T55" s="189" t="s">
        <v>139</v>
      </c>
      <c r="U55" s="193" t="str">
        <f>IF($AJ$1=2,MID(VLOOKUP(H55,杂项!R:X,2,FALSE),FIND("@",SUBSTITUTE(VLOOKUP(H55,杂项!R:X,2,FALSE),",","@",1))+1,FIND("@",SUBSTITUTE(VLOOKUP(H55,杂项!R:X,2,FALSE),",","@",2))-FIND("@",SUBSTITUTE(VLOOKUP(H55,杂项!R:X,2,FALSE),",","@",1))-1),IF($AJ$1=3,MID(VLOOKUP(H55,杂项!R:X,2,FALSE),FIND("@",SUBSTITUTE(VLOOKUP(H55,杂项!R:X,2,FALSE),",","@",2))+1,FIND("@",SUBSTITUTE(VLOOKUP(H55,杂项!R:X,2,FALSE),",","@",3))-FIND("@",SUBSTITUTE(VLOOKUP(H55,杂项!R:X,2,FALSE),",","@",2))-1),IF($AJ$1=4,MID(VLOOKUP(H55,杂项!R:X,2,FALSE),FIND("@",SUBSTITUTE(VLOOKUP(H55,杂项!R:X,2,FALSE),",","@",3))+1,FIND("@",SUBSTITUTE(VLOOKUP(H55,杂项!R:X,2,FALSE),",","@",4))-FIND("@",SUBSTITUTE(VLOOKUP(H55,杂项!R:X,2,FALSE),",","@",3))-1),IF($AJ$1=5,MID(VLOOKUP(H55,杂项!R:X,2,FALSE),FIND("@",SUBSTITUTE(VLOOKUP(H55,杂项!R:X,2,FALSE),",","@",4))+1,FIND("@",SUBSTITUTE(VLOOKUP(H55,杂项!R:X,2,FALSE),",","@",5))-FIND("@",SUBSTITUTE(VLOOKUP(H55,杂项!R:X,2,FALSE),",","@",4))-1),IF($AJ$1=6,MID(VLOOKUP(H55,杂项!R:X,2,FALSE),FIND("@",SUBSTITUTE(VLOOKUP(H55,杂项!R:X,2,FALSE),",","@",5))+1,LEN(VLOOKUP(H55,杂项!R:X,2,FALSE))-FIND("@",SUBSTITUTE(VLOOKUP(H55,杂项!R:X,2,FALSE),",","@",5))-1))))))</f>
        <v>8192</v>
      </c>
      <c r="V55" s="193" t="str">
        <f>IF($AJ$1=2,MID(VLOOKUP(H55,杂项!R:X,3,FALSE),FIND("@",SUBSTITUTE(VLOOKUP(H55,杂项!R:X,3,FALSE),",","@",1))+1,FIND("@",SUBSTITUTE(VLOOKUP(H55,杂项!R:X,3,FALSE),",","@",2))-FIND("@",SUBSTITUTE(VLOOKUP(H55,杂项!R:X,3,FALSE),",","@",1))-1),IF($AJ$1=3,MID(VLOOKUP(H55,杂项!R:X,3,FALSE),FIND("@",SUBSTITUTE(VLOOKUP(H55,杂项!R:X,3,FALSE),",","@",2))+1,FIND("@",SUBSTITUTE(VLOOKUP(H55,杂项!R:X,3,FALSE),",","@",3))-FIND("@",SUBSTITUTE(VLOOKUP(H55,杂项!R:X,3,FALSE),",","@",2))-1),IF($AJ$1=4,MID(VLOOKUP(H55,杂项!R:X,3,FALSE),FIND("@",SUBSTITUTE(VLOOKUP(H55,杂项!R:X,3,FALSE),",","@",3))+1,FIND("@",SUBSTITUTE(VLOOKUP(H55,杂项!R:X,3,FALSE),",","@",4))-FIND("@",SUBSTITUTE(VLOOKUP(H55,杂项!R:X,3,FALSE),",","@",3))-1),IF($AJ$1=5,MID(VLOOKUP(H55,杂项!R:X,3,FALSE),FIND("@",SUBSTITUTE(VLOOKUP(H55,杂项!R:X,3,FALSE),",","@",4))+1,FIND("@",SUBSTITUTE(VLOOKUP(H55,杂项!R:X,3,FALSE),",","@",5))-FIND("@",SUBSTITUTE(VLOOKUP(H55,杂项!R:X,3,FALSE),",","@",4))-1),IF($AJ$1=6,MID(VLOOKUP(H55,杂项!R:X,3,FALSE),FIND("@",SUBSTITUTE(VLOOKUP(H55,杂项!R:X,3,FALSE),",","@",5))+1,LEN(VLOOKUP(H55,杂项!R:X,3,FALSE))-FIND("@",SUBSTITUTE(VLOOKUP(H55,杂项!R:X,3,FALSE),",","@",5))-1))))))</f>
        <v>8455</v>
      </c>
      <c r="W55" s="193" t="str">
        <f>IF($AJ$1=2,MID(VLOOKUP(H55,杂项!R:X,4,FALSE),FIND("@",SUBSTITUTE(VLOOKUP(H55,杂项!R:X,4,FALSE),",","@",1))+1,FIND("@",SUBSTITUTE(VLOOKUP(H55,杂项!R:X,4,FALSE),",","@",2))-FIND("@",SUBSTITUTE(VLOOKUP(H55,杂项!R:X,4,FALSE),",","@",1))-1),IF($AJ$1=3,MID(VLOOKUP(H55,杂项!R:X,4,FALSE),FIND("@",SUBSTITUTE(VLOOKUP(H55,杂项!R:X,4,FALSE),",","@",2))+1,FIND("@",SUBSTITUTE(VLOOKUP(H55,杂项!R:X,4,FALSE),",","@",3))-FIND("@",SUBSTITUTE(VLOOKUP(H55,杂项!R:X,4,FALSE),",","@",2))-1),IF($AJ$1=4,MID(VLOOKUP(H55,杂项!R:X,4,FALSE),FIND("@",SUBSTITUTE(VLOOKUP(H55,杂项!R:X,4,FALSE),",","@",3))+1,FIND("@",SUBSTITUTE(VLOOKUP(H55,杂项!R:X,4,FALSE),",","@",4))-FIND("@",SUBSTITUTE(VLOOKUP(H55,杂项!R:X,4,FALSE),",","@",3))-1),IF($AJ$1=5,MID(VLOOKUP(H55,杂项!R:X,4,FALSE),FIND("@",SUBSTITUTE(VLOOKUP(H55,杂项!R:X,4,FALSE),",","@",4))+1,FIND("@",SUBSTITUTE(VLOOKUP(H55,杂项!R:X,4,FALSE),",","@",5))-FIND("@",SUBSTITUTE(VLOOKUP(H55,杂项!R:X,4,FALSE),",","@",4))-1),IF($AJ$1=6,MID(VLOOKUP(H55,杂项!R:X,4,FALSE),FIND("@",SUBSTITUTE(VLOOKUP(H55,杂项!R:X,4,FALSE),",","@",5))+1,LEN(VLOOKUP(H55,杂项!R:X,4,FALSE))-FIND("@",SUBSTITUTE(VLOOKUP(H55,杂项!R:X,4,FALSE),",","@",5))-1))))))</f>
        <v>5817</v>
      </c>
      <c r="X55" s="193" t="str">
        <f>IF($AJ$1=2,MID(VLOOKUP(H55,杂项!R:X,5,FALSE),FIND("@",SUBSTITUTE(VLOOKUP(H55,杂项!R:X,5,FALSE),",","@",1))+1,FIND("@",SUBSTITUTE(VLOOKUP(H55,杂项!R:X,5,FALSE),",","@",2))-FIND("@",SUBSTITUTE(VLOOKUP(H55,杂项!R:X,5,FALSE),",","@",1))-1),IF($AJ$1=3,MID(VLOOKUP(H55,杂项!R:X,5,FALSE),FIND("@",SUBSTITUTE(VLOOKUP(H55,杂项!R:X,5,FALSE),",","@",2))+1,FIND("@",SUBSTITUTE(VLOOKUP(H55,杂项!R:X,5,FALSE),",","@",3))-FIND("@",SUBSTITUTE(VLOOKUP(H55,杂项!R:X,5,FALSE),",","@",2))-1),IF($AJ$1=4,MID(VLOOKUP(H55,杂项!R:X,5,FALSE),FIND("@",SUBSTITUTE(VLOOKUP(H55,杂项!R:X,5,FALSE),",","@",3))+1,FIND("@",SUBSTITUTE(VLOOKUP(H55,杂项!R:X,5,FALSE),",","@",4))-FIND("@",SUBSTITUTE(VLOOKUP(H55,杂项!R:X,5,FALSE),",","@",3))-1),IF($AJ$1=5,MID(VLOOKUP(H55,杂项!R:X,5,FALSE),FIND("@",SUBSTITUTE(VLOOKUP(H55,杂项!R:X,5,FALSE),",","@",4))+1,FIND("@",SUBSTITUTE(VLOOKUP(H55,杂项!R:X,5,FALSE),",","@",5))-FIND("@",SUBSTITUTE(VLOOKUP(H55,杂项!R:X,5,FALSE),",","@",4))-1),IF($AJ$1=6,MID(VLOOKUP(H55,杂项!R:X,5,FALSE),FIND("@",SUBSTITUTE(VLOOKUP(H55,杂项!R:X,5,FALSE),",","@",5))+1,LEN(VLOOKUP(H55,杂项!R:X,5,FALSE))-FIND("@",SUBSTITUTE(VLOOKUP(H55,杂项!R:X,5,FALSE),",","@",5))-1))))))</f>
        <v>6741</v>
      </c>
      <c r="Y55" s="193" t="str">
        <f>IF($AJ$1=2,MID(VLOOKUP(H55,杂项!R:X,6,FALSE),FIND("@",SUBSTITUTE(VLOOKUP(H55,杂项!R:X,6,FALSE),",","@",1))+1,FIND("@",SUBSTITUTE(VLOOKUP(H55,杂项!R:X,6,FALSE),",","@",2))-FIND("@",SUBSTITUTE(VLOOKUP(H55,杂项!R:X,6,FALSE),",","@",1))-1),IF($AJ$1=3,MID(VLOOKUP(H55,杂项!R:X,6,FALSE),FIND("@",SUBSTITUTE(VLOOKUP(H55,杂项!R:X,6,FALSE),",","@",2))+1,FIND("@",SUBSTITUTE(VLOOKUP(H55,杂项!R:X,6,FALSE),",","@",3))-FIND("@",SUBSTITUTE(VLOOKUP(H55,杂项!R:X,6,FALSE),",","@",2))-1),IF($AJ$1=4,MID(VLOOKUP(H55,杂项!R:X,6,FALSE),FIND("@",SUBSTITUTE(VLOOKUP(H55,杂项!R:X,6,FALSE),",","@",3))+1,FIND("@",SUBSTITUTE(VLOOKUP(H55,杂项!R:X,6,FALSE),",","@",4))-FIND("@",SUBSTITUTE(VLOOKUP(H55,杂项!R:X,6,FALSE),",","@",3))-1),IF($AJ$1=5,MID(VLOOKUP(H55,杂项!R:X,6,FALSE),FIND("@",SUBSTITUTE(VLOOKUP(H55,杂项!R:X,6,FALSE),",","@",4))+1,FIND("@",SUBSTITUTE(VLOOKUP(H55,杂项!R:X,6,FALSE),",","@",5))-FIND("@",SUBSTITUTE(VLOOKUP(H55,杂项!R:X,6,FALSE),",","@",4))-1),IF($AJ$1=6,MID(VLOOKUP(H55,杂项!R:X,6,FALSE),FIND("@",SUBSTITUTE(VLOOKUP(H55,杂项!R:X,6,FALSE),",","@",5))+1,LEN(VLOOKUP(H55,杂项!R:X,6,FALSE))-FIND("@",SUBSTITUTE(VLOOKUP(H55,杂项!R:X,6,FALSE),",","@",5))-1))))))</f>
        <v>7531</v>
      </c>
      <c r="Z55" s="193" t="str">
        <f>IF($AJ$1=2,MID(VLOOKUP(H55,杂项!R:X,7,FALSE),FIND("@",SUBSTITUTE(VLOOKUP(H55,杂项!R:X,7,FALSE),",","@",1))+1,FIND("@",SUBSTITUTE(VLOOKUP(H55,杂项!R:X,7,FALSE),",","@",2))-FIND("@",SUBSTITUTE(VLOOKUP(H55,杂项!R:X,7,FALSE),",","@",1))-1),IF($AJ$1=3,MID(VLOOKUP(H55,杂项!R:X,7,FALSE),FIND("@",SUBSTITUTE(VLOOKUP(H55,杂项!R:X,7,FALSE),",","@",2))+1,FIND("@",SUBSTITUTE(VLOOKUP(H55,杂项!R:X,7,FALSE),",","@",3))-FIND("@",SUBSTITUTE(VLOOKUP(H55,杂项!R:X,7,FALSE),",","@",2))-1),IF($AJ$1=4,MID(VLOOKUP(H55,杂项!R:X,7,FALSE),FIND("@",SUBSTITUTE(VLOOKUP(H55,杂项!R:X,7,FALSE),",","@",3))+1,FIND("@",SUBSTITUTE(VLOOKUP(H55,杂项!R:X,7,FALSE),",","@",4))-FIND("@",SUBSTITUTE(VLOOKUP(H55,杂项!R:X,7,FALSE),",","@",3))-1),IF($AJ$1=5,MID(VLOOKUP(H55,杂项!R:X,7,FALSE),FIND("@",SUBSTITUTE(VLOOKUP(H55,杂项!R:X,7,FALSE),",","@",4))+1,FIND("@",SUBSTITUTE(VLOOKUP(H55,杂项!R:X,7,FALSE),",","@",5))-FIND("@",SUBSTITUTE(VLOOKUP(H55,杂项!R:X,7,FALSE),",","@",4))-1),IF($AJ$1=6,MID(VLOOKUP(H55,杂项!R:X,7,FALSE),FIND("@",SUBSTITUTE(VLOOKUP(H55,杂项!R:X,7,FALSE),",","@",5))+1,LEN(VLOOKUP(H55,杂项!R:X,7,FALSE))-FIND("@",SUBSTITUTE(VLOOKUP(H55,杂项!R:X,7,FALSE),",","@",5))-1))))))</f>
        <v>7400</v>
      </c>
      <c r="AA55" s="196">
        <v>544</v>
      </c>
      <c r="AB55" s="196">
        <v>58</v>
      </c>
      <c r="AC55" s="196">
        <v>0</v>
      </c>
      <c r="AD55" s="196">
        <v>20</v>
      </c>
      <c r="AE55" s="196">
        <v>0</v>
      </c>
      <c r="AF55" s="196">
        <v>5</v>
      </c>
      <c r="AG55" s="203">
        <v>1000</v>
      </c>
      <c r="AH55" s="203">
        <v>40</v>
      </c>
      <c r="AI55" s="203">
        <v>30</v>
      </c>
      <c r="AJ55" s="204"/>
      <c r="AK55" s="202">
        <f>(VLOOKUP($H55,杂项!$Z:$AD,2,FALSE))/100</f>
        <v>0.2</v>
      </c>
      <c r="AL55" s="202">
        <f>(VLOOKUP($H55,杂项!$Z:$AD,4,FALSE))/100</f>
        <v>0.35</v>
      </c>
      <c r="AM55" s="202">
        <f>(VLOOKUP($H55,杂项!$Z:$AD,3,FALSE))/100</f>
        <v>0.35</v>
      </c>
      <c r="AN55" s="202">
        <f>(VLOOKUP($H55,杂项!$Z:$AD,5,FALSE))/100</f>
        <v>0.1</v>
      </c>
      <c r="AO55" s="206">
        <v>1</v>
      </c>
      <c r="AP55" s="179" t="s">
        <v>210</v>
      </c>
    </row>
    <row r="56" spans="1:42" s="162" customFormat="1" x14ac:dyDescent="0.2">
      <c r="A56" s="176" t="s">
        <v>211</v>
      </c>
      <c r="B56" s="173">
        <f t="shared" si="6"/>
        <v>3677.1447039999998</v>
      </c>
      <c r="C56" s="173">
        <f t="shared" si="7"/>
        <v>526.23308799999995</v>
      </c>
      <c r="D56" s="173">
        <f t="shared" si="8"/>
        <v>236.087808</v>
      </c>
      <c r="E56" s="173">
        <f t="shared" si="9"/>
        <v>284.84703999999999</v>
      </c>
      <c r="F56" s="173">
        <f t="shared" si="10"/>
        <v>277.3860608</v>
      </c>
      <c r="G56" s="174">
        <f t="shared" si="11"/>
        <v>326.25126399999999</v>
      </c>
      <c r="H56" s="174" t="s">
        <v>154</v>
      </c>
      <c r="I56" s="187">
        <v>28</v>
      </c>
      <c r="J56" s="189" t="s">
        <v>52</v>
      </c>
      <c r="K56" s="189" t="s">
        <v>41</v>
      </c>
      <c r="L56" s="189" t="s">
        <v>145</v>
      </c>
      <c r="M56" s="189" t="s">
        <v>146</v>
      </c>
      <c r="N56" s="189" t="s">
        <v>63</v>
      </c>
      <c r="O56" s="189" t="s">
        <v>64</v>
      </c>
      <c r="P56" s="189" t="s">
        <v>53</v>
      </c>
      <c r="Q56" s="189" t="s">
        <v>47</v>
      </c>
      <c r="R56" s="189" t="s">
        <v>87</v>
      </c>
      <c r="S56" s="189" t="s">
        <v>55</v>
      </c>
      <c r="T56" s="189" t="s">
        <v>172</v>
      </c>
      <c r="U56" s="193" t="str">
        <f>IF($AJ$1=2,MID(VLOOKUP(H56,杂项!R:X,2,FALSE),FIND("@",SUBSTITUTE(VLOOKUP(H56,杂项!R:X,2,FALSE),",","@",1))+1,FIND("@",SUBSTITUTE(VLOOKUP(H56,杂项!R:X,2,FALSE),",","@",2))-FIND("@",SUBSTITUTE(VLOOKUP(H56,杂项!R:X,2,FALSE),",","@",1))-1),IF($AJ$1=3,MID(VLOOKUP(H56,杂项!R:X,2,FALSE),FIND("@",SUBSTITUTE(VLOOKUP(H56,杂项!R:X,2,FALSE),",","@",2))+1,FIND("@",SUBSTITUTE(VLOOKUP(H56,杂项!R:X,2,FALSE),",","@",3))-FIND("@",SUBSTITUTE(VLOOKUP(H56,杂项!R:X,2,FALSE),",","@",2))-1),IF($AJ$1=4,MID(VLOOKUP(H56,杂项!R:X,2,FALSE),FIND("@",SUBSTITUTE(VLOOKUP(H56,杂项!R:X,2,FALSE),",","@",3))+1,FIND("@",SUBSTITUTE(VLOOKUP(H56,杂项!R:X,2,FALSE),",","@",4))-FIND("@",SUBSTITUTE(VLOOKUP(H56,杂项!R:X,2,FALSE),",","@",3))-1),IF($AJ$1=5,MID(VLOOKUP(H56,杂项!R:X,2,FALSE),FIND("@",SUBSTITUTE(VLOOKUP(H56,杂项!R:X,2,FALSE),",","@",4))+1,FIND("@",SUBSTITUTE(VLOOKUP(H56,杂项!R:X,2,FALSE),",","@",5))-FIND("@",SUBSTITUTE(VLOOKUP(H56,杂项!R:X,2,FALSE),",","@",4))-1),IF($AJ$1=6,MID(VLOOKUP(H56,杂项!R:X,2,FALSE),FIND("@",SUBSTITUTE(VLOOKUP(H56,杂项!R:X,2,FALSE),",","@",5))+1,LEN(VLOOKUP(H56,杂项!R:X,2,FALSE))-FIND("@",SUBSTITUTE(VLOOKUP(H56,杂项!R:X,2,FALSE),",","@",5))-1))))))</f>
        <v>7137</v>
      </c>
      <c r="V56" s="193" t="str">
        <f>IF($AJ$1=2,MID(VLOOKUP(H56,杂项!R:X,3,FALSE),FIND("@",SUBSTITUTE(VLOOKUP(H56,杂项!R:X,3,FALSE),",","@",1))+1,FIND("@",SUBSTITUTE(VLOOKUP(H56,杂项!R:X,3,FALSE),",","@",2))-FIND("@",SUBSTITUTE(VLOOKUP(H56,杂项!R:X,3,FALSE),",","@",1))-1),IF($AJ$1=3,MID(VLOOKUP(H56,杂项!R:X,3,FALSE),FIND("@",SUBSTITUTE(VLOOKUP(H56,杂项!R:X,3,FALSE),",","@",2))+1,FIND("@",SUBSTITUTE(VLOOKUP(H56,杂项!R:X,3,FALSE),",","@",3))-FIND("@",SUBSTITUTE(VLOOKUP(H56,杂项!R:X,3,FALSE),",","@",2))-1),IF($AJ$1=4,MID(VLOOKUP(H56,杂项!R:X,3,FALSE),FIND("@",SUBSTITUTE(VLOOKUP(H56,杂项!R:X,3,FALSE),",","@",3))+1,FIND("@",SUBSTITUTE(VLOOKUP(H56,杂项!R:X,3,FALSE),",","@",4))-FIND("@",SUBSTITUTE(VLOOKUP(H56,杂项!R:X,3,FALSE),",","@",3))-1),IF($AJ$1=5,MID(VLOOKUP(H56,杂项!R:X,3,FALSE),FIND("@",SUBSTITUTE(VLOOKUP(H56,杂项!R:X,3,FALSE),",","@",4))+1,FIND("@",SUBSTITUTE(VLOOKUP(H56,杂项!R:X,3,FALSE),",","@",5))-FIND("@",SUBSTITUTE(VLOOKUP(H56,杂项!R:X,3,FALSE),",","@",4))-1),IF($AJ$1=6,MID(VLOOKUP(H56,杂项!R:X,3,FALSE),FIND("@",SUBSTITUTE(VLOOKUP(H56,杂项!R:X,3,FALSE),",","@",5))+1,LEN(VLOOKUP(H56,杂项!R:X,3,FALSE))-FIND("@",SUBSTITUTE(VLOOKUP(H56,杂项!R:X,3,FALSE),",","@",5))-1))))))</f>
        <v>8586</v>
      </c>
      <c r="W56" s="193" t="str">
        <f>IF($AJ$1=2,MID(VLOOKUP(H56,杂项!R:X,4,FALSE),FIND("@",SUBSTITUTE(VLOOKUP(H56,杂项!R:X,4,FALSE),",","@",1))+1,FIND("@",SUBSTITUTE(VLOOKUP(H56,杂项!R:X,4,FALSE),",","@",2))-FIND("@",SUBSTITUTE(VLOOKUP(H56,杂项!R:X,4,FALSE),",","@",1))-1),IF($AJ$1=3,MID(VLOOKUP(H56,杂项!R:X,4,FALSE),FIND("@",SUBSTITUTE(VLOOKUP(H56,杂项!R:X,4,FALSE),",","@",2))+1,FIND("@",SUBSTITUTE(VLOOKUP(H56,杂项!R:X,4,FALSE),",","@",3))-FIND("@",SUBSTITUTE(VLOOKUP(H56,杂项!R:X,4,FALSE),",","@",2))-1),IF($AJ$1=4,MID(VLOOKUP(H56,杂项!R:X,4,FALSE),FIND("@",SUBSTITUTE(VLOOKUP(H56,杂项!R:X,4,FALSE),",","@",3))+1,FIND("@",SUBSTITUTE(VLOOKUP(H56,杂项!R:X,4,FALSE),",","@",4))-FIND("@",SUBSTITUTE(VLOOKUP(H56,杂项!R:X,4,FALSE),",","@",3))-1),IF($AJ$1=5,MID(VLOOKUP(H56,杂项!R:X,4,FALSE),FIND("@",SUBSTITUTE(VLOOKUP(H56,杂项!R:X,4,FALSE),",","@",4))+1,FIND("@",SUBSTITUTE(VLOOKUP(H56,杂项!R:X,4,FALSE),",","@",5))-FIND("@",SUBSTITUTE(VLOOKUP(H56,杂项!R:X,4,FALSE),",","@",4))-1),IF($AJ$1=6,MID(VLOOKUP(H56,杂项!R:X,4,FALSE),FIND("@",SUBSTITUTE(VLOOKUP(H56,杂项!R:X,4,FALSE),",","@",5))+1,LEN(VLOOKUP(H56,杂项!R:X,4,FALSE))-FIND("@",SUBSTITUTE(VLOOKUP(H56,杂项!R:X,4,FALSE),",","@",5))-1))))))</f>
        <v>3973</v>
      </c>
      <c r="X56" s="193" t="str">
        <f>IF($AJ$1=2,MID(VLOOKUP(H56,杂项!R:X,5,FALSE),FIND("@",SUBSTITUTE(VLOOKUP(H56,杂项!R:X,5,FALSE),",","@",1))+1,FIND("@",SUBSTITUTE(VLOOKUP(H56,杂项!R:X,5,FALSE),",","@",2))-FIND("@",SUBSTITUTE(VLOOKUP(H56,杂项!R:X,5,FALSE),",","@",1))-1),IF($AJ$1=3,MID(VLOOKUP(H56,杂项!R:X,5,FALSE),FIND("@",SUBSTITUTE(VLOOKUP(H56,杂项!R:X,5,FALSE),",","@",2))+1,FIND("@",SUBSTITUTE(VLOOKUP(H56,杂项!R:X,5,FALSE),",","@",3))-FIND("@",SUBSTITUTE(VLOOKUP(H56,杂项!R:X,5,FALSE),",","@",2))-1),IF($AJ$1=4,MID(VLOOKUP(H56,杂项!R:X,5,FALSE),FIND("@",SUBSTITUTE(VLOOKUP(H56,杂项!R:X,5,FALSE),",","@",3))+1,FIND("@",SUBSTITUTE(VLOOKUP(H56,杂项!R:X,5,FALSE),",","@",4))-FIND("@",SUBSTITUTE(VLOOKUP(H56,杂项!R:X,5,FALSE),",","@",3))-1),IF($AJ$1=5,MID(VLOOKUP(H56,杂项!R:X,5,FALSE),FIND("@",SUBSTITUTE(VLOOKUP(H56,杂项!R:X,5,FALSE),",","@",4))+1,FIND("@",SUBSTITUTE(VLOOKUP(H56,杂项!R:X,5,FALSE),",","@",5))-FIND("@",SUBSTITUTE(VLOOKUP(H56,杂项!R:X,5,FALSE),",","@",4))-1),IF($AJ$1=6,MID(VLOOKUP(H56,杂项!R:X,5,FALSE),FIND("@",SUBSTITUTE(VLOOKUP(H56,杂项!R:X,5,FALSE),",","@",5))+1,LEN(VLOOKUP(H56,杂项!R:X,5,FALSE))-FIND("@",SUBSTITUTE(VLOOKUP(H56,杂项!R:X,5,FALSE),",","@",5))-1))))))</f>
        <v>7400</v>
      </c>
      <c r="Y56" s="193" t="str">
        <f>IF($AJ$1=2,MID(VLOOKUP(H56,杂项!R:X,6,FALSE),FIND("@",SUBSTITUTE(VLOOKUP(H56,杂项!R:X,6,FALSE),",","@",1))+1,FIND("@",SUBSTITUTE(VLOOKUP(H56,杂项!R:X,6,FALSE),",","@",2))-FIND("@",SUBSTITUTE(VLOOKUP(H56,杂项!R:X,6,FALSE),",","@",1))-1),IF($AJ$1=3,MID(VLOOKUP(H56,杂项!R:X,6,FALSE),FIND("@",SUBSTITUTE(VLOOKUP(H56,杂项!R:X,6,FALSE),",","@",2))+1,FIND("@",SUBSTITUTE(VLOOKUP(H56,杂项!R:X,6,FALSE),",","@",3))-FIND("@",SUBSTITUTE(VLOOKUP(H56,杂项!R:X,6,FALSE),",","@",2))-1),IF($AJ$1=4,MID(VLOOKUP(H56,杂项!R:X,6,FALSE),FIND("@",SUBSTITUTE(VLOOKUP(H56,杂项!R:X,6,FALSE),",","@",3))+1,FIND("@",SUBSTITUTE(VLOOKUP(H56,杂项!R:X,6,FALSE),",","@",4))-FIND("@",SUBSTITUTE(VLOOKUP(H56,杂项!R:X,6,FALSE),",","@",3))-1),IF($AJ$1=5,MID(VLOOKUP(H56,杂项!R:X,6,FALSE),FIND("@",SUBSTITUTE(VLOOKUP(H56,杂项!R:X,6,FALSE),",","@",4))+1,FIND("@",SUBSTITUTE(VLOOKUP(H56,杂项!R:X,6,FALSE),",","@",5))-FIND("@",SUBSTITUTE(VLOOKUP(H56,杂项!R:X,6,FALSE),",","@",4))-1),IF($AJ$1=6,MID(VLOOKUP(H56,杂项!R:X,6,FALSE),FIND("@",SUBSTITUTE(VLOOKUP(H56,杂项!R:X,6,FALSE),",","@",5))+1,LEN(VLOOKUP(H56,杂项!R:X,6,FALSE))-FIND("@",SUBSTITUTE(VLOOKUP(H56,杂项!R:X,6,FALSE),",","@",5))-1))))))</f>
        <v>7927</v>
      </c>
      <c r="Z56" s="193" t="str">
        <f>IF($AJ$1=2,MID(VLOOKUP(H56,杂项!R:X,7,FALSE),FIND("@",SUBSTITUTE(VLOOKUP(H56,杂项!R:X,7,FALSE),",","@",1))+1,FIND("@",SUBSTITUTE(VLOOKUP(H56,杂项!R:X,7,FALSE),",","@",2))-FIND("@",SUBSTITUTE(VLOOKUP(H56,杂项!R:X,7,FALSE),",","@",1))-1),IF($AJ$1=3,MID(VLOOKUP(H56,杂项!R:X,7,FALSE),FIND("@",SUBSTITUTE(VLOOKUP(H56,杂项!R:X,7,FALSE),",","@",2))+1,FIND("@",SUBSTITUTE(VLOOKUP(H56,杂项!R:X,7,FALSE),",","@",3))-FIND("@",SUBSTITUTE(VLOOKUP(H56,杂项!R:X,7,FALSE),",","@",2))-1),IF($AJ$1=4,MID(VLOOKUP(H56,杂项!R:X,7,FALSE),FIND("@",SUBSTITUTE(VLOOKUP(H56,杂项!R:X,7,FALSE),",","@",3))+1,FIND("@",SUBSTITUTE(VLOOKUP(H56,杂项!R:X,7,FALSE),",","@",4))-FIND("@",SUBSTITUTE(VLOOKUP(H56,杂项!R:X,7,FALSE),",","@",3))-1),IF($AJ$1=5,MID(VLOOKUP(H56,杂项!R:X,7,FALSE),FIND("@",SUBSTITUTE(VLOOKUP(H56,杂项!R:X,7,FALSE),",","@",4))+1,FIND("@",SUBSTITUTE(VLOOKUP(H56,杂项!R:X,7,FALSE),",","@",5))-FIND("@",SUBSTITUTE(VLOOKUP(H56,杂项!R:X,7,FALSE),",","@",4))-1),IF($AJ$1=6,MID(VLOOKUP(H56,杂项!R:X,7,FALSE),FIND("@",SUBSTITUTE(VLOOKUP(H56,杂项!R:X,7,FALSE),",","@",5))+1,LEN(VLOOKUP(H56,杂项!R:X,7,FALSE))-FIND("@",SUBSTITUTE(VLOOKUP(H56,杂项!R:X,7,FALSE),",","@",5))-1))))))</f>
        <v>9114</v>
      </c>
      <c r="AA56" s="196">
        <v>90</v>
      </c>
      <c r="AB56" s="196">
        <v>54</v>
      </c>
      <c r="AC56" s="196"/>
      <c r="AD56" s="196">
        <v>5</v>
      </c>
      <c r="AE56" s="196">
        <v>21</v>
      </c>
      <c r="AF56" s="196">
        <v>40</v>
      </c>
      <c r="AG56" s="203">
        <v>650</v>
      </c>
      <c r="AH56" s="203">
        <v>50</v>
      </c>
      <c r="AI56" s="203">
        <v>40</v>
      </c>
      <c r="AJ56" s="204"/>
      <c r="AK56" s="202">
        <f>(VLOOKUP($H56,杂项!$Z:$AD,2,FALSE))/100</f>
        <v>0.1</v>
      </c>
      <c r="AL56" s="202">
        <f>(VLOOKUP($H56,杂项!$Z:$AD,4,FALSE))/100</f>
        <v>0.4</v>
      </c>
      <c r="AM56" s="202">
        <f>(VLOOKUP($H56,杂项!$Z:$AD,3,FALSE))/100</f>
        <v>0.1</v>
      </c>
      <c r="AN56" s="202">
        <f>(VLOOKUP($H56,杂项!$Z:$AD,5,FALSE))/100</f>
        <v>0.4</v>
      </c>
      <c r="AO56" s="206">
        <v>2</v>
      </c>
      <c r="AP56" s="179" t="s">
        <v>212</v>
      </c>
    </row>
    <row r="57" spans="1:42" s="162" customFormat="1" x14ac:dyDescent="0.2">
      <c r="A57" s="176" t="s">
        <v>213</v>
      </c>
      <c r="B57" s="173">
        <f t="shared" si="6"/>
        <v>4876.5660160000007</v>
      </c>
      <c r="C57" s="173">
        <f t="shared" si="7"/>
        <v>523.48921599999994</v>
      </c>
      <c r="D57" s="173">
        <f t="shared" si="8"/>
        <v>263.44367360000001</v>
      </c>
      <c r="E57" s="173">
        <f t="shared" si="9"/>
        <v>356.01062400000001</v>
      </c>
      <c r="F57" s="173">
        <f t="shared" si="10"/>
        <v>252.19568640000003</v>
      </c>
      <c r="G57" s="174">
        <f t="shared" si="11"/>
        <v>121.6768</v>
      </c>
      <c r="H57" s="174" t="s">
        <v>98</v>
      </c>
      <c r="I57" s="187">
        <v>28</v>
      </c>
      <c r="J57" s="189" t="s">
        <v>134</v>
      </c>
      <c r="K57" s="189" t="s">
        <v>135</v>
      </c>
      <c r="L57" s="189" t="s">
        <v>145</v>
      </c>
      <c r="M57" s="189" t="s">
        <v>146</v>
      </c>
      <c r="N57" s="189" t="s">
        <v>44</v>
      </c>
      <c r="O57" s="189" t="s">
        <v>45</v>
      </c>
      <c r="P57" s="189" t="s">
        <v>136</v>
      </c>
      <c r="Q57" s="189" t="s">
        <v>64</v>
      </c>
      <c r="R57" s="189" t="s">
        <v>137</v>
      </c>
      <c r="S57" s="189" t="s">
        <v>138</v>
      </c>
      <c r="T57" s="189" t="s">
        <v>139</v>
      </c>
      <c r="U57" s="193" t="str">
        <f>IF($AJ$1=2,MID(VLOOKUP(H57,杂项!R:X,2,FALSE),FIND("@",SUBSTITUTE(VLOOKUP(H57,杂项!R:X,2,FALSE),",","@",1))+1,FIND("@",SUBSTITUTE(VLOOKUP(H57,杂项!R:X,2,FALSE),",","@",2))-FIND("@",SUBSTITUTE(VLOOKUP(H57,杂项!R:X,2,FALSE),",","@",1))-1),IF($AJ$1=3,MID(VLOOKUP(H57,杂项!R:X,2,FALSE),FIND("@",SUBSTITUTE(VLOOKUP(H57,杂项!R:X,2,FALSE),",","@",2))+1,FIND("@",SUBSTITUTE(VLOOKUP(H57,杂项!R:X,2,FALSE),",","@",3))-FIND("@",SUBSTITUTE(VLOOKUP(H57,杂项!R:X,2,FALSE),",","@",2))-1),IF($AJ$1=4,MID(VLOOKUP(H57,杂项!R:X,2,FALSE),FIND("@",SUBSTITUTE(VLOOKUP(H57,杂项!R:X,2,FALSE),",","@",3))+1,FIND("@",SUBSTITUTE(VLOOKUP(H57,杂项!R:X,2,FALSE),",","@",4))-FIND("@",SUBSTITUTE(VLOOKUP(H57,杂项!R:X,2,FALSE),",","@",3))-1),IF($AJ$1=5,MID(VLOOKUP(H57,杂项!R:X,2,FALSE),FIND("@",SUBSTITUTE(VLOOKUP(H57,杂项!R:X,2,FALSE),",","@",4))+1,FIND("@",SUBSTITUTE(VLOOKUP(H57,杂项!R:X,2,FALSE),",","@",5))-FIND("@",SUBSTITUTE(VLOOKUP(H57,杂项!R:X,2,FALSE),",","@",4))-1),IF($AJ$1=6,MID(VLOOKUP(H57,杂项!R:X,2,FALSE),FIND("@",SUBSTITUTE(VLOOKUP(H57,杂项!R:X,2,FALSE),",","@",5))+1,LEN(VLOOKUP(H57,杂项!R:X,2,FALSE))-FIND("@",SUBSTITUTE(VLOOKUP(H57,杂项!R:X,2,FALSE),",","@",5))-1))))))</f>
        <v>7796</v>
      </c>
      <c r="V57" s="193" t="str">
        <f>IF($AJ$1=2,MID(VLOOKUP(H57,杂项!R:X,3,FALSE),FIND("@",SUBSTITUTE(VLOOKUP(H57,杂项!R:X,3,FALSE),",","@",1))+1,FIND("@",SUBSTITUTE(VLOOKUP(H57,杂项!R:X,3,FALSE),",","@",2))-FIND("@",SUBSTITUTE(VLOOKUP(H57,杂项!R:X,3,FALSE),",","@",1))-1),IF($AJ$1=3,MID(VLOOKUP(H57,杂项!R:X,3,FALSE),FIND("@",SUBSTITUTE(VLOOKUP(H57,杂项!R:X,3,FALSE),",","@",2))+1,FIND("@",SUBSTITUTE(VLOOKUP(H57,杂项!R:X,3,FALSE),",","@",3))-FIND("@",SUBSTITUTE(VLOOKUP(H57,杂项!R:X,3,FALSE),",","@",2))-1),IF($AJ$1=4,MID(VLOOKUP(H57,杂项!R:X,3,FALSE),FIND("@",SUBSTITUTE(VLOOKUP(H57,杂项!R:X,3,FALSE),",","@",3))+1,FIND("@",SUBSTITUTE(VLOOKUP(H57,杂项!R:X,3,FALSE),",","@",4))-FIND("@",SUBSTITUTE(VLOOKUP(H57,杂项!R:X,3,FALSE),",","@",3))-1),IF($AJ$1=5,MID(VLOOKUP(H57,杂项!R:X,3,FALSE),FIND("@",SUBSTITUTE(VLOOKUP(H57,杂项!R:X,3,FALSE),",","@",4))+1,FIND("@",SUBSTITUTE(VLOOKUP(H57,杂项!R:X,3,FALSE),",","@",5))-FIND("@",SUBSTITUTE(VLOOKUP(H57,杂项!R:X,3,FALSE),",","@",4))-1),IF($AJ$1=6,MID(VLOOKUP(H57,杂项!R:X,3,FALSE),FIND("@",SUBSTITUTE(VLOOKUP(H57,杂项!R:X,3,FALSE),",","@",5))+1,LEN(VLOOKUP(H57,杂项!R:X,3,FALSE))-FIND("@",SUBSTITUTE(VLOOKUP(H57,杂项!R:X,3,FALSE),",","@",5))-1))))))</f>
        <v>7927</v>
      </c>
      <c r="W57" s="193" t="str">
        <f>IF($AJ$1=2,MID(VLOOKUP(H57,杂项!R:X,4,FALSE),FIND("@",SUBSTITUTE(VLOOKUP(H57,杂项!R:X,4,FALSE),",","@",1))+1,FIND("@",SUBSTITUTE(VLOOKUP(H57,杂项!R:X,4,FALSE),",","@",2))-FIND("@",SUBSTITUTE(VLOOKUP(H57,杂项!R:X,4,FALSE),",","@",1))-1),IF($AJ$1=3,MID(VLOOKUP(H57,杂项!R:X,4,FALSE),FIND("@",SUBSTITUTE(VLOOKUP(H57,杂项!R:X,4,FALSE),",","@",2))+1,FIND("@",SUBSTITUTE(VLOOKUP(H57,杂项!R:X,4,FALSE),",","@",3))-FIND("@",SUBSTITUTE(VLOOKUP(H57,杂项!R:X,4,FALSE),",","@",2))-1),IF($AJ$1=4,MID(VLOOKUP(H57,杂项!R:X,4,FALSE),FIND("@",SUBSTITUTE(VLOOKUP(H57,杂项!R:X,4,FALSE),",","@",3))+1,FIND("@",SUBSTITUTE(VLOOKUP(H57,杂项!R:X,4,FALSE),",","@",4))-FIND("@",SUBSTITUTE(VLOOKUP(H57,杂项!R:X,4,FALSE),",","@",3))-1),IF($AJ$1=5,MID(VLOOKUP(H57,杂项!R:X,4,FALSE),FIND("@",SUBSTITUTE(VLOOKUP(H57,杂项!R:X,4,FALSE),",","@",4))+1,FIND("@",SUBSTITUTE(VLOOKUP(H57,杂项!R:X,4,FALSE),",","@",5))-FIND("@",SUBSTITUTE(VLOOKUP(H57,杂项!R:X,4,FALSE),",","@",4))-1),IF($AJ$1=6,MID(VLOOKUP(H57,杂项!R:X,4,FALSE),FIND("@",SUBSTITUTE(VLOOKUP(H57,杂项!R:X,4,FALSE),",","@",5))+1,LEN(VLOOKUP(H57,杂项!R:X,4,FALSE))-FIND("@",SUBSTITUTE(VLOOKUP(H57,杂项!R:X,4,FALSE),",","@",5))-1))))))</f>
        <v>7137</v>
      </c>
      <c r="X57" s="193" t="str">
        <f>IF($AJ$1=2,MID(VLOOKUP(H57,杂项!R:X,5,FALSE),FIND("@",SUBSTITUTE(VLOOKUP(H57,杂项!R:X,5,FALSE),",","@",1))+1,FIND("@",SUBSTITUTE(VLOOKUP(H57,杂项!R:X,5,FALSE),",","@",2))-FIND("@",SUBSTITUTE(VLOOKUP(H57,杂项!R:X,5,FALSE),",","@",1))-1),IF($AJ$1=3,MID(VLOOKUP(H57,杂项!R:X,5,FALSE),FIND("@",SUBSTITUTE(VLOOKUP(H57,杂项!R:X,5,FALSE),",","@",2))+1,FIND("@",SUBSTITUTE(VLOOKUP(H57,杂项!R:X,5,FALSE),",","@",3))-FIND("@",SUBSTITUTE(VLOOKUP(H57,杂项!R:X,5,FALSE),",","@",2))-1),IF($AJ$1=4,MID(VLOOKUP(H57,杂项!R:X,5,FALSE),FIND("@",SUBSTITUTE(VLOOKUP(H57,杂项!R:X,5,FALSE),",","@",3))+1,FIND("@",SUBSTITUTE(VLOOKUP(H57,杂项!R:X,5,FALSE),",","@",4))-FIND("@",SUBSTITUTE(VLOOKUP(H57,杂项!R:X,5,FALSE),",","@",3))-1),IF($AJ$1=5,MID(VLOOKUP(H57,杂项!R:X,5,FALSE),FIND("@",SUBSTITUTE(VLOOKUP(H57,杂项!R:X,5,FALSE),",","@",4))+1,FIND("@",SUBSTITUTE(VLOOKUP(H57,杂项!R:X,5,FALSE),",","@",5))-FIND("@",SUBSTITUTE(VLOOKUP(H57,杂项!R:X,5,FALSE),",","@",4))-1),IF($AJ$1=6,MID(VLOOKUP(H57,杂项!R:X,5,FALSE),FIND("@",SUBSTITUTE(VLOOKUP(H57,杂项!R:X,5,FALSE),",","@",5))+1,LEN(VLOOKUP(H57,杂项!R:X,5,FALSE))-FIND("@",SUBSTITUTE(VLOOKUP(H57,杂项!R:X,5,FALSE),",","@",5))-1))))))</f>
        <v>7927</v>
      </c>
      <c r="Y57" s="193" t="str">
        <f>IF($AJ$1=2,MID(VLOOKUP(H57,杂项!R:X,6,FALSE),FIND("@",SUBSTITUTE(VLOOKUP(H57,杂项!R:X,6,FALSE),",","@",1))+1,FIND("@",SUBSTITUTE(VLOOKUP(H57,杂项!R:X,6,FALSE),",","@",2))-FIND("@",SUBSTITUTE(VLOOKUP(H57,杂项!R:X,6,FALSE),",","@",1))-1),IF($AJ$1=3,MID(VLOOKUP(H57,杂项!R:X,6,FALSE),FIND("@",SUBSTITUTE(VLOOKUP(H57,杂项!R:X,6,FALSE),",","@",2))+1,FIND("@",SUBSTITUTE(VLOOKUP(H57,杂项!R:X,6,FALSE),",","@",3))-FIND("@",SUBSTITUTE(VLOOKUP(H57,杂项!R:X,6,FALSE),",","@",2))-1),IF($AJ$1=4,MID(VLOOKUP(H57,杂项!R:X,6,FALSE),FIND("@",SUBSTITUTE(VLOOKUP(H57,杂项!R:X,6,FALSE),",","@",3))+1,FIND("@",SUBSTITUTE(VLOOKUP(H57,杂项!R:X,6,FALSE),",","@",4))-FIND("@",SUBSTITUTE(VLOOKUP(H57,杂项!R:X,6,FALSE),",","@",3))-1),IF($AJ$1=5,MID(VLOOKUP(H57,杂项!R:X,6,FALSE),FIND("@",SUBSTITUTE(VLOOKUP(H57,杂项!R:X,6,FALSE),",","@",4))+1,FIND("@",SUBSTITUTE(VLOOKUP(H57,杂项!R:X,6,FALSE),",","@",5))-FIND("@",SUBSTITUTE(VLOOKUP(H57,杂项!R:X,6,FALSE),",","@",4))-1),IF($AJ$1=6,MID(VLOOKUP(H57,杂项!R:X,6,FALSE),FIND("@",SUBSTITUTE(VLOOKUP(H57,杂项!R:X,6,FALSE),",","@",5))+1,LEN(VLOOKUP(H57,杂项!R:X,6,FALSE))-FIND("@",SUBSTITUTE(VLOOKUP(H57,杂项!R:X,6,FALSE),",","@",5))-1))))))</f>
        <v>7927</v>
      </c>
      <c r="Z57" s="193" t="str">
        <f>IF($AJ$1=2,MID(VLOOKUP(H57,杂项!R:X,7,FALSE),FIND("@",SUBSTITUTE(VLOOKUP(H57,杂项!R:X,7,FALSE),",","@",1))+1,FIND("@",SUBSTITUTE(VLOOKUP(H57,杂项!R:X,7,FALSE),",","@",2))-FIND("@",SUBSTITUTE(VLOOKUP(H57,杂项!R:X,7,FALSE),",","@",1))-1),IF($AJ$1=3,MID(VLOOKUP(H57,杂项!R:X,7,FALSE),FIND("@",SUBSTITUTE(VLOOKUP(H57,杂项!R:X,7,FALSE),",","@",2))+1,FIND("@",SUBSTITUTE(VLOOKUP(H57,杂项!R:X,7,FALSE),",","@",3))-FIND("@",SUBSTITUTE(VLOOKUP(H57,杂项!R:X,7,FALSE),",","@",2))-1),IF($AJ$1=4,MID(VLOOKUP(H57,杂项!R:X,7,FALSE),FIND("@",SUBSTITUTE(VLOOKUP(H57,杂项!R:X,7,FALSE),",","@",3))+1,FIND("@",SUBSTITUTE(VLOOKUP(H57,杂项!R:X,7,FALSE),",","@",4))-FIND("@",SUBSTITUTE(VLOOKUP(H57,杂项!R:X,7,FALSE),",","@",3))-1),IF($AJ$1=5,MID(VLOOKUP(H57,杂项!R:X,7,FALSE),FIND("@",SUBSTITUTE(VLOOKUP(H57,杂项!R:X,7,FALSE),",","@",4))+1,FIND("@",SUBSTITUTE(VLOOKUP(H57,杂项!R:X,7,FALSE),",","@",5))-FIND("@",SUBSTITUTE(VLOOKUP(H57,杂项!R:X,7,FALSE),",","@",4))-1),IF($AJ$1=6,MID(VLOOKUP(H57,杂项!R:X,7,FALSE),FIND("@",SUBSTITUTE(VLOOKUP(H57,杂项!R:X,7,FALSE),",","@",5))+1,LEN(VLOOKUP(H57,杂项!R:X,7,FALSE))-FIND("@",SUBSTITUTE(VLOOKUP(H57,杂项!R:X,7,FALSE),",","@",5))-1))))))</f>
        <v>7137</v>
      </c>
      <c r="AA57" s="196">
        <v>416</v>
      </c>
      <c r="AB57" s="196">
        <v>68</v>
      </c>
      <c r="AC57" s="196">
        <v>0</v>
      </c>
      <c r="AD57" s="196">
        <v>10</v>
      </c>
      <c r="AE57" s="196">
        <v>10</v>
      </c>
      <c r="AF57" s="196">
        <v>12</v>
      </c>
      <c r="AG57" s="203">
        <v>800</v>
      </c>
      <c r="AH57" s="203">
        <v>50</v>
      </c>
      <c r="AI57" s="203">
        <v>60</v>
      </c>
      <c r="AJ57" s="204"/>
      <c r="AK57" s="202">
        <f>(VLOOKUP($H57,杂项!$Z:$AD,2,FALSE))/100</f>
        <v>0.4</v>
      </c>
      <c r="AL57" s="202">
        <f>(VLOOKUP($H57,杂项!$Z:$AD,4,FALSE))/100</f>
        <v>0.4</v>
      </c>
      <c r="AM57" s="202">
        <f>(VLOOKUP($H57,杂项!$Z:$AD,3,FALSE))/100</f>
        <v>0.1</v>
      </c>
      <c r="AN57" s="202">
        <f>(VLOOKUP($H57,杂项!$Z:$AD,5,FALSE))/100</f>
        <v>0.1</v>
      </c>
      <c r="AO57" s="206">
        <v>2</v>
      </c>
      <c r="AP57" s="179" t="s">
        <v>214</v>
      </c>
    </row>
    <row r="58" spans="1:42" s="162" customFormat="1" x14ac:dyDescent="0.2">
      <c r="A58" s="182" t="s">
        <v>215</v>
      </c>
      <c r="B58" s="173">
        <f t="shared" si="6"/>
        <v>3876.5443839999998</v>
      </c>
      <c r="C58" s="173">
        <f t="shared" si="7"/>
        <v>523.48921599999994</v>
      </c>
      <c r="D58" s="173">
        <f t="shared" si="8"/>
        <v>411.39137280000006</v>
      </c>
      <c r="E58" s="173">
        <f t="shared" si="9"/>
        <v>298.28177920000002</v>
      </c>
      <c r="F58" s="173">
        <f t="shared" si="10"/>
        <v>276.3860608</v>
      </c>
      <c r="G58" s="174">
        <f t="shared" si="11"/>
        <v>116.21478400000001</v>
      </c>
      <c r="H58" s="174" t="s">
        <v>216</v>
      </c>
      <c r="I58" s="187">
        <v>28</v>
      </c>
      <c r="J58" s="189" t="s">
        <v>52</v>
      </c>
      <c r="K58" s="189" t="s">
        <v>41</v>
      </c>
      <c r="L58" s="189" t="s">
        <v>145</v>
      </c>
      <c r="M58" s="189" t="s">
        <v>146</v>
      </c>
      <c r="N58" s="189" t="s">
        <v>217</v>
      </c>
      <c r="O58" s="189" t="s">
        <v>218</v>
      </c>
      <c r="P58" s="189" t="s">
        <v>46</v>
      </c>
      <c r="Q58" s="189" t="s">
        <v>47</v>
      </c>
      <c r="R58" s="189" t="s">
        <v>87</v>
      </c>
      <c r="S58" s="189" t="s">
        <v>55</v>
      </c>
      <c r="T58" s="189" t="s">
        <v>48</v>
      </c>
      <c r="U58" s="193" t="str">
        <f>IF($AJ$1=2,MID(VLOOKUP(H58,杂项!R:X,2,FALSE),FIND("@",SUBSTITUTE(VLOOKUP(H58,杂项!R:X,2,FALSE),",","@",1))+1,FIND("@",SUBSTITUTE(VLOOKUP(H58,杂项!R:X,2,FALSE),",","@",2))-FIND("@",SUBSTITUTE(VLOOKUP(H58,杂项!R:X,2,FALSE),",","@",1))-1),IF($AJ$1=3,MID(VLOOKUP(H58,杂项!R:X,2,FALSE),FIND("@",SUBSTITUTE(VLOOKUP(H58,杂项!R:X,2,FALSE),",","@",2))+1,FIND("@",SUBSTITUTE(VLOOKUP(H58,杂项!R:X,2,FALSE),",","@",3))-FIND("@",SUBSTITUTE(VLOOKUP(H58,杂项!R:X,2,FALSE),",","@",2))-1),IF($AJ$1=4,MID(VLOOKUP(H58,杂项!R:X,2,FALSE),FIND("@",SUBSTITUTE(VLOOKUP(H58,杂项!R:X,2,FALSE),",","@",3))+1,FIND("@",SUBSTITUTE(VLOOKUP(H58,杂项!R:X,2,FALSE),",","@",4))-FIND("@",SUBSTITUTE(VLOOKUP(H58,杂项!R:X,2,FALSE),",","@",3))-1),IF($AJ$1=5,MID(VLOOKUP(H58,杂项!R:X,2,FALSE),FIND("@",SUBSTITUTE(VLOOKUP(H58,杂项!R:X,2,FALSE),",","@",4))+1,FIND("@",SUBSTITUTE(VLOOKUP(H58,杂项!R:X,2,FALSE),",","@",5))-FIND("@",SUBSTITUTE(VLOOKUP(H58,杂项!R:X,2,FALSE),",","@",4))-1),IF($AJ$1=6,MID(VLOOKUP(H58,杂项!R:X,2,FALSE),FIND("@",SUBSTITUTE(VLOOKUP(H58,杂项!R:X,2,FALSE),",","@",5))+1,LEN(VLOOKUP(H58,杂项!R:X,2,FALSE))-FIND("@",SUBSTITUTE(VLOOKUP(H58,杂项!R:X,2,FALSE),",","@",5))-1))))))</f>
        <v>7927</v>
      </c>
      <c r="V58" s="193" t="str">
        <f>IF($AJ$1=2,MID(VLOOKUP(H58,杂项!R:X,3,FALSE),FIND("@",SUBSTITUTE(VLOOKUP(H58,杂项!R:X,3,FALSE),",","@",1))+1,FIND("@",SUBSTITUTE(VLOOKUP(H58,杂项!R:X,3,FALSE),",","@",2))-FIND("@",SUBSTITUTE(VLOOKUP(H58,杂项!R:X,3,FALSE),",","@",1))-1),IF($AJ$1=3,MID(VLOOKUP(H58,杂项!R:X,3,FALSE),FIND("@",SUBSTITUTE(VLOOKUP(H58,杂项!R:X,3,FALSE),",","@",2))+1,FIND("@",SUBSTITUTE(VLOOKUP(H58,杂项!R:X,3,FALSE),",","@",3))-FIND("@",SUBSTITUTE(VLOOKUP(H58,杂项!R:X,3,FALSE),",","@",2))-1),IF($AJ$1=4,MID(VLOOKUP(H58,杂项!R:X,3,FALSE),FIND("@",SUBSTITUTE(VLOOKUP(H58,杂项!R:X,3,FALSE),",","@",3))+1,FIND("@",SUBSTITUTE(VLOOKUP(H58,杂项!R:X,3,FALSE),",","@",4))-FIND("@",SUBSTITUTE(VLOOKUP(H58,杂项!R:X,3,FALSE),",","@",3))-1),IF($AJ$1=5,MID(VLOOKUP(H58,杂项!R:X,3,FALSE),FIND("@",SUBSTITUTE(VLOOKUP(H58,杂项!R:X,3,FALSE),",","@",4))+1,FIND("@",SUBSTITUTE(VLOOKUP(H58,杂项!R:X,3,FALSE),",","@",5))-FIND("@",SUBSTITUTE(VLOOKUP(H58,杂项!R:X,3,FALSE),",","@",4))-1),IF($AJ$1=6,MID(VLOOKUP(H58,杂项!R:X,3,FALSE),FIND("@",SUBSTITUTE(VLOOKUP(H58,杂项!R:X,3,FALSE),",","@",5))+1,LEN(VLOOKUP(H58,杂项!R:X,3,FALSE))-FIND("@",SUBSTITUTE(VLOOKUP(H58,杂项!R:X,3,FALSE),",","@",5))-1))))))</f>
        <v>7927</v>
      </c>
      <c r="W58" s="193" t="str">
        <f>IF($AJ$1=2,MID(VLOOKUP(H58,杂项!R:X,4,FALSE),FIND("@",SUBSTITUTE(VLOOKUP(H58,杂项!R:X,4,FALSE),",","@",1))+1,FIND("@",SUBSTITUTE(VLOOKUP(H58,杂项!R:X,4,FALSE),",","@",2))-FIND("@",SUBSTITUTE(VLOOKUP(H58,杂项!R:X,4,FALSE),",","@",1))-1),IF($AJ$1=3,MID(VLOOKUP(H58,杂项!R:X,4,FALSE),FIND("@",SUBSTITUTE(VLOOKUP(H58,杂项!R:X,4,FALSE),",","@",2))+1,FIND("@",SUBSTITUTE(VLOOKUP(H58,杂项!R:X,4,FALSE),",","@",3))-FIND("@",SUBSTITUTE(VLOOKUP(H58,杂项!R:X,4,FALSE),",","@",2))-1),IF($AJ$1=4,MID(VLOOKUP(H58,杂项!R:X,4,FALSE),FIND("@",SUBSTITUTE(VLOOKUP(H58,杂项!R:X,4,FALSE),",","@",3))+1,FIND("@",SUBSTITUTE(VLOOKUP(H58,杂项!R:X,4,FALSE),",","@",4))-FIND("@",SUBSTITUTE(VLOOKUP(H58,杂项!R:X,4,FALSE),",","@",3))-1),IF($AJ$1=5,MID(VLOOKUP(H58,杂项!R:X,4,FALSE),FIND("@",SUBSTITUTE(VLOOKUP(H58,杂项!R:X,4,FALSE),",","@",4))+1,FIND("@",SUBSTITUTE(VLOOKUP(H58,杂项!R:X,4,FALSE),",","@",5))-FIND("@",SUBSTITUTE(VLOOKUP(H58,杂项!R:X,4,FALSE),",","@",4))-1),IF($AJ$1=6,MID(VLOOKUP(H58,杂项!R:X,4,FALSE),FIND("@",SUBSTITUTE(VLOOKUP(H58,杂项!R:X,4,FALSE),",","@",5))+1,LEN(VLOOKUP(H58,杂项!R:X,4,FALSE))-FIND("@",SUBSTITUTE(VLOOKUP(H58,杂项!R:X,4,FALSE),",","@",5))-1))))))</f>
        <v>7927</v>
      </c>
      <c r="X58" s="193" t="str">
        <f>IF($AJ$1=2,MID(VLOOKUP(H58,杂项!R:X,5,FALSE),FIND("@",SUBSTITUTE(VLOOKUP(H58,杂项!R:X,5,FALSE),",","@",1))+1,FIND("@",SUBSTITUTE(VLOOKUP(H58,杂项!R:X,5,FALSE),",","@",2))-FIND("@",SUBSTITUTE(VLOOKUP(H58,杂项!R:X,5,FALSE),",","@",1))-1),IF($AJ$1=3,MID(VLOOKUP(H58,杂项!R:X,5,FALSE),FIND("@",SUBSTITUTE(VLOOKUP(H58,杂项!R:X,5,FALSE),",","@",2))+1,FIND("@",SUBSTITUTE(VLOOKUP(H58,杂项!R:X,5,FALSE),",","@",3))-FIND("@",SUBSTITUTE(VLOOKUP(H58,杂项!R:X,5,FALSE),",","@",2))-1),IF($AJ$1=4,MID(VLOOKUP(H58,杂项!R:X,5,FALSE),FIND("@",SUBSTITUTE(VLOOKUP(H58,杂项!R:X,5,FALSE),",","@",3))+1,FIND("@",SUBSTITUTE(VLOOKUP(H58,杂项!R:X,5,FALSE),",","@",4))-FIND("@",SUBSTITUTE(VLOOKUP(H58,杂项!R:X,5,FALSE),",","@",3))-1),IF($AJ$1=5,MID(VLOOKUP(H58,杂项!R:X,5,FALSE),FIND("@",SUBSTITUTE(VLOOKUP(H58,杂项!R:X,5,FALSE),",","@",4))+1,FIND("@",SUBSTITUTE(VLOOKUP(H58,杂项!R:X,5,FALSE),",","@",5))-FIND("@",SUBSTITUTE(VLOOKUP(H58,杂项!R:X,5,FALSE),",","@",4))-1),IF($AJ$1=6,MID(VLOOKUP(H58,杂项!R:X,5,FALSE),FIND("@",SUBSTITUTE(VLOOKUP(H58,杂项!R:X,5,FALSE),",","@",5))+1,LEN(VLOOKUP(H58,杂项!R:X,5,FALSE))-FIND("@",SUBSTITUTE(VLOOKUP(H58,杂项!R:X,5,FALSE),",","@",5))-1))))))</f>
        <v>7927</v>
      </c>
      <c r="Y58" s="193" t="str">
        <f>IF($AJ$1=2,MID(VLOOKUP(H58,杂项!R:X,6,FALSE),FIND("@",SUBSTITUTE(VLOOKUP(H58,杂项!R:X,6,FALSE),",","@",1))+1,FIND("@",SUBSTITUTE(VLOOKUP(H58,杂项!R:X,6,FALSE),",","@",2))-FIND("@",SUBSTITUTE(VLOOKUP(H58,杂项!R:X,6,FALSE),",","@",1))-1),IF($AJ$1=3,MID(VLOOKUP(H58,杂项!R:X,6,FALSE),FIND("@",SUBSTITUTE(VLOOKUP(H58,杂项!R:X,6,FALSE),",","@",2))+1,FIND("@",SUBSTITUTE(VLOOKUP(H58,杂项!R:X,6,FALSE),",","@",3))-FIND("@",SUBSTITUTE(VLOOKUP(H58,杂项!R:X,6,FALSE),",","@",2))-1),IF($AJ$1=4,MID(VLOOKUP(H58,杂项!R:X,6,FALSE),FIND("@",SUBSTITUTE(VLOOKUP(H58,杂项!R:X,6,FALSE),",","@",3))+1,FIND("@",SUBSTITUTE(VLOOKUP(H58,杂项!R:X,6,FALSE),",","@",4))-FIND("@",SUBSTITUTE(VLOOKUP(H58,杂项!R:X,6,FALSE),",","@",3))-1),IF($AJ$1=5,MID(VLOOKUP(H58,杂项!R:X,6,FALSE),FIND("@",SUBSTITUTE(VLOOKUP(H58,杂项!R:X,6,FALSE),",","@",4))+1,FIND("@",SUBSTITUTE(VLOOKUP(H58,杂项!R:X,6,FALSE),",","@",5))-FIND("@",SUBSTITUTE(VLOOKUP(H58,杂项!R:X,6,FALSE),",","@",4))-1),IF($AJ$1=6,MID(VLOOKUP(H58,杂项!R:X,6,FALSE),FIND("@",SUBSTITUTE(VLOOKUP(H58,杂项!R:X,6,FALSE),",","@",5))+1,LEN(VLOOKUP(H58,杂项!R:X,6,FALSE))-FIND("@",SUBSTITUTE(VLOOKUP(H58,杂项!R:X,6,FALSE),",","@",5))-1))))))</f>
        <v>7927</v>
      </c>
      <c r="Z58" s="193" t="str">
        <f>IF($AJ$1=2,MID(VLOOKUP(H58,杂项!R:X,7,FALSE),FIND("@",SUBSTITUTE(VLOOKUP(H58,杂项!R:X,7,FALSE),",","@",1))+1,FIND("@",SUBSTITUTE(VLOOKUP(H58,杂项!R:X,7,FALSE),",","@",2))-FIND("@",SUBSTITUTE(VLOOKUP(H58,杂项!R:X,7,FALSE),",","@",1))-1),IF($AJ$1=3,MID(VLOOKUP(H58,杂项!R:X,7,FALSE),FIND("@",SUBSTITUTE(VLOOKUP(H58,杂项!R:X,7,FALSE),",","@",2))+1,FIND("@",SUBSTITUTE(VLOOKUP(H58,杂项!R:X,7,FALSE),",","@",3))-FIND("@",SUBSTITUTE(VLOOKUP(H58,杂项!R:X,7,FALSE),",","@",2))-1),IF($AJ$1=4,MID(VLOOKUP(H58,杂项!R:X,7,FALSE),FIND("@",SUBSTITUTE(VLOOKUP(H58,杂项!R:X,7,FALSE),",","@",3))+1,FIND("@",SUBSTITUTE(VLOOKUP(H58,杂项!R:X,7,FALSE),",","@",4))-FIND("@",SUBSTITUTE(VLOOKUP(H58,杂项!R:X,7,FALSE),",","@",3))-1),IF($AJ$1=5,MID(VLOOKUP(H58,杂项!R:X,7,FALSE),FIND("@",SUBSTITUTE(VLOOKUP(H58,杂项!R:X,7,FALSE),",","@",4))+1,FIND("@",SUBSTITUTE(VLOOKUP(H58,杂项!R:X,7,FALSE),",","@",5))-FIND("@",SUBSTITUTE(VLOOKUP(H58,杂项!R:X,7,FALSE),",","@",4))-1),IF($AJ$1=6,MID(VLOOKUP(H58,杂项!R:X,7,FALSE),FIND("@",SUBSTITUTE(VLOOKUP(H58,杂项!R:X,7,FALSE),",","@",5))+1,LEN(VLOOKUP(H58,杂项!R:X,7,FALSE))-FIND("@",SUBSTITUTE(VLOOKUP(H58,杂项!R:X,7,FALSE),",","@",5))-1))))))</f>
        <v>6213</v>
      </c>
      <c r="AA58" s="196">
        <v>254</v>
      </c>
      <c r="AB58" s="196">
        <v>68</v>
      </c>
      <c r="AC58" s="196">
        <v>47</v>
      </c>
      <c r="AD58" s="196">
        <v>10</v>
      </c>
      <c r="AE58" s="196">
        <v>0</v>
      </c>
      <c r="AF58" s="196">
        <v>0</v>
      </c>
      <c r="AG58" s="203">
        <v>550</v>
      </c>
      <c r="AH58" s="203">
        <v>40</v>
      </c>
      <c r="AI58" s="203">
        <v>60</v>
      </c>
      <c r="AJ58" s="204"/>
      <c r="AK58" s="202">
        <f>(VLOOKUP($H58,杂项!$Z:$AD,2,FALSE))/100</f>
        <v>0.15</v>
      </c>
      <c r="AL58" s="202">
        <f>(VLOOKUP($H58,杂项!$Z:$AD,4,FALSE))/100</f>
        <v>0.35</v>
      </c>
      <c r="AM58" s="202">
        <f>(VLOOKUP($H58,杂项!$Z:$AD,3,FALSE))/100</f>
        <v>0.35</v>
      </c>
      <c r="AN58" s="202">
        <f>(VLOOKUP($H58,杂项!$Z:$AD,5,FALSE))/100</f>
        <v>0.15</v>
      </c>
      <c r="AO58" s="206">
        <v>1</v>
      </c>
      <c r="AP58" s="179" t="s">
        <v>219</v>
      </c>
    </row>
    <row r="59" spans="1:42" s="162" customFormat="1" x14ac:dyDescent="0.2">
      <c r="A59" s="182" t="s">
        <v>220</v>
      </c>
      <c r="B59" s="173">
        <f t="shared" si="6"/>
        <v>3704.9072640000004</v>
      </c>
      <c r="C59" s="173">
        <f t="shared" si="7"/>
        <v>520.16076799999996</v>
      </c>
      <c r="D59" s="173">
        <f t="shared" si="8"/>
        <v>240.53145599999999</v>
      </c>
      <c r="E59" s="173">
        <f t="shared" si="9"/>
        <v>263.70524160000002</v>
      </c>
      <c r="F59" s="173">
        <f t="shared" si="10"/>
        <v>240.48934399999999</v>
      </c>
      <c r="G59" s="174">
        <f t="shared" si="11"/>
        <v>285.64371199999999</v>
      </c>
      <c r="H59" s="174" t="s">
        <v>104</v>
      </c>
      <c r="I59" s="187">
        <v>28</v>
      </c>
      <c r="J59" s="189" t="s">
        <v>52</v>
      </c>
      <c r="K59" s="189" t="s">
        <v>41</v>
      </c>
      <c r="L59" s="189" t="s">
        <v>145</v>
      </c>
      <c r="M59" s="189" t="s">
        <v>146</v>
      </c>
      <c r="N59" s="189" t="s">
        <v>63</v>
      </c>
      <c r="O59" s="189" t="s">
        <v>64</v>
      </c>
      <c r="P59" s="189" t="s">
        <v>53</v>
      </c>
      <c r="Q59" s="189" t="s">
        <v>47</v>
      </c>
      <c r="R59" s="189" t="s">
        <v>87</v>
      </c>
      <c r="S59" s="189" t="s">
        <v>55</v>
      </c>
      <c r="T59" s="189" t="s">
        <v>172</v>
      </c>
      <c r="U59" s="193" t="str">
        <f>IF($AJ$1=2,MID(VLOOKUP(H59,杂项!R:X,2,FALSE),FIND("@",SUBSTITUTE(VLOOKUP(H59,杂项!R:X,2,FALSE),",","@",1))+1,FIND("@",SUBSTITUTE(VLOOKUP(H59,杂项!R:X,2,FALSE),",","@",2))-FIND("@",SUBSTITUTE(VLOOKUP(H59,杂项!R:X,2,FALSE),",","@",1))-1),IF($AJ$1=3,MID(VLOOKUP(H59,杂项!R:X,2,FALSE),FIND("@",SUBSTITUTE(VLOOKUP(H59,杂项!R:X,2,FALSE),",","@",2))+1,FIND("@",SUBSTITUTE(VLOOKUP(H59,杂项!R:X,2,FALSE),",","@",3))-FIND("@",SUBSTITUTE(VLOOKUP(H59,杂项!R:X,2,FALSE),",","@",2))-1),IF($AJ$1=4,MID(VLOOKUP(H59,杂项!R:X,2,FALSE),FIND("@",SUBSTITUTE(VLOOKUP(H59,杂项!R:X,2,FALSE),",","@",3))+1,FIND("@",SUBSTITUTE(VLOOKUP(H59,杂项!R:X,2,FALSE),",","@",4))-FIND("@",SUBSTITUTE(VLOOKUP(H59,杂项!R:X,2,FALSE),",","@",3))-1),IF($AJ$1=5,MID(VLOOKUP(H59,杂项!R:X,2,FALSE),FIND("@",SUBSTITUTE(VLOOKUP(H59,杂项!R:X,2,FALSE),",","@",4))+1,FIND("@",SUBSTITUTE(VLOOKUP(H59,杂项!R:X,2,FALSE),",","@",5))-FIND("@",SUBSTITUTE(VLOOKUP(H59,杂项!R:X,2,FALSE),",","@",4))-1),IF($AJ$1=6,MID(VLOOKUP(H59,杂项!R:X,2,FALSE),FIND("@",SUBSTITUTE(VLOOKUP(H59,杂项!R:X,2,FALSE),",","@",5))+1,LEN(VLOOKUP(H59,杂项!R:X,2,FALSE))-FIND("@",SUBSTITUTE(VLOOKUP(H59,杂项!R:X,2,FALSE),",","@",5))-1))))))</f>
        <v>5817</v>
      </c>
      <c r="V59" s="193" t="str">
        <f>IF($AJ$1=2,MID(VLOOKUP(H59,杂项!R:X,3,FALSE),FIND("@",SUBSTITUTE(VLOOKUP(H59,杂项!R:X,3,FALSE),",","@",1))+1,FIND("@",SUBSTITUTE(VLOOKUP(H59,杂项!R:X,3,FALSE),",","@",2))-FIND("@",SUBSTITUTE(VLOOKUP(H59,杂项!R:X,3,FALSE),",","@",1))-1),IF($AJ$1=3,MID(VLOOKUP(H59,杂项!R:X,3,FALSE),FIND("@",SUBSTITUTE(VLOOKUP(H59,杂项!R:X,3,FALSE),",","@",2))+1,FIND("@",SUBSTITUTE(VLOOKUP(H59,杂项!R:X,3,FALSE),",","@",3))-FIND("@",SUBSTITUTE(VLOOKUP(H59,杂项!R:X,3,FALSE),",","@",2))-1),IF($AJ$1=4,MID(VLOOKUP(H59,杂项!R:X,3,FALSE),FIND("@",SUBSTITUTE(VLOOKUP(H59,杂项!R:X,3,FALSE),",","@",3))+1,FIND("@",SUBSTITUTE(VLOOKUP(H59,杂项!R:X,3,FALSE),",","@",4))-FIND("@",SUBSTITUTE(VLOOKUP(H59,杂项!R:X,3,FALSE),",","@",3))-1),IF($AJ$1=5,MID(VLOOKUP(H59,杂项!R:X,3,FALSE),FIND("@",SUBSTITUTE(VLOOKUP(H59,杂项!R:X,3,FALSE),",","@",4))+1,FIND("@",SUBSTITUTE(VLOOKUP(H59,杂项!R:X,3,FALSE),",","@",5))-FIND("@",SUBSTITUTE(VLOOKUP(H59,杂项!R:X,3,FALSE),",","@",4))-1),IF($AJ$1=6,MID(VLOOKUP(H59,杂项!R:X,3,FALSE),FIND("@",SUBSTITUTE(VLOOKUP(H59,杂项!R:X,3,FALSE),",","@",5))+1,LEN(VLOOKUP(H59,杂项!R:X,3,FALSE))-FIND("@",SUBSTITUTE(VLOOKUP(H59,杂项!R:X,3,FALSE),",","@",5))-1))))))</f>
        <v>7796</v>
      </c>
      <c r="W59" s="193" t="str">
        <f>IF($AJ$1=2,MID(VLOOKUP(H59,杂项!R:X,4,FALSE),FIND("@",SUBSTITUTE(VLOOKUP(H59,杂项!R:X,4,FALSE),",","@",1))+1,FIND("@",SUBSTITUTE(VLOOKUP(H59,杂项!R:X,4,FALSE),",","@",2))-FIND("@",SUBSTITUTE(VLOOKUP(H59,杂项!R:X,4,FALSE),",","@",1))-1),IF($AJ$1=3,MID(VLOOKUP(H59,杂项!R:X,4,FALSE),FIND("@",SUBSTITUTE(VLOOKUP(H59,杂项!R:X,4,FALSE),",","@",2))+1,FIND("@",SUBSTITUTE(VLOOKUP(H59,杂项!R:X,4,FALSE),",","@",3))-FIND("@",SUBSTITUTE(VLOOKUP(H59,杂项!R:X,4,FALSE),",","@",2))-1),IF($AJ$1=4,MID(VLOOKUP(H59,杂项!R:X,4,FALSE),FIND("@",SUBSTITUTE(VLOOKUP(H59,杂项!R:X,4,FALSE),",","@",3))+1,FIND("@",SUBSTITUTE(VLOOKUP(H59,杂项!R:X,4,FALSE),",","@",4))-FIND("@",SUBSTITUTE(VLOOKUP(H59,杂项!R:X,4,FALSE),",","@",3))-1),IF($AJ$1=5,MID(VLOOKUP(H59,杂项!R:X,4,FALSE),FIND("@",SUBSTITUTE(VLOOKUP(H59,杂项!R:X,4,FALSE),",","@",4))+1,FIND("@",SUBSTITUTE(VLOOKUP(H59,杂项!R:X,4,FALSE),",","@",5))-FIND("@",SUBSTITUTE(VLOOKUP(H59,杂项!R:X,4,FALSE),",","@",4))-1),IF($AJ$1=6,MID(VLOOKUP(H59,杂项!R:X,4,FALSE),FIND("@",SUBSTITUTE(VLOOKUP(H59,杂项!R:X,4,FALSE),",","@",5))+1,LEN(VLOOKUP(H59,杂项!R:X,4,FALSE))-FIND("@",SUBSTITUTE(VLOOKUP(H59,杂项!R:X,4,FALSE),",","@",5))-1))))))</f>
        <v>4236</v>
      </c>
      <c r="X59" s="193" t="str">
        <f>IF($AJ$1=2,MID(VLOOKUP(H59,杂项!R:X,5,FALSE),FIND("@",SUBSTITUTE(VLOOKUP(H59,杂项!R:X,5,FALSE),",","@",1))+1,FIND("@",SUBSTITUTE(VLOOKUP(H59,杂项!R:X,5,FALSE),",","@",2))-FIND("@",SUBSTITUTE(VLOOKUP(H59,杂项!R:X,5,FALSE),",","@",1))-1),IF($AJ$1=3,MID(VLOOKUP(H59,杂项!R:X,5,FALSE),FIND("@",SUBSTITUTE(VLOOKUP(H59,杂项!R:X,5,FALSE),",","@",2))+1,FIND("@",SUBSTITUTE(VLOOKUP(H59,杂项!R:X,5,FALSE),",","@",3))-FIND("@",SUBSTITUTE(VLOOKUP(H59,杂项!R:X,5,FALSE),",","@",2))-1),IF($AJ$1=4,MID(VLOOKUP(H59,杂项!R:X,5,FALSE),FIND("@",SUBSTITUTE(VLOOKUP(H59,杂项!R:X,5,FALSE),",","@",3))+1,FIND("@",SUBSTITUTE(VLOOKUP(H59,杂项!R:X,5,FALSE),",","@",4))-FIND("@",SUBSTITUTE(VLOOKUP(H59,杂项!R:X,5,FALSE),",","@",3))-1),IF($AJ$1=5,MID(VLOOKUP(H59,杂项!R:X,5,FALSE),FIND("@",SUBSTITUTE(VLOOKUP(H59,杂项!R:X,5,FALSE),",","@",4))+1,FIND("@",SUBSTITUTE(VLOOKUP(H59,杂项!R:X,5,FALSE),",","@",5))-FIND("@",SUBSTITUTE(VLOOKUP(H59,杂项!R:X,5,FALSE),",","@",4))-1),IF($AJ$1=6,MID(VLOOKUP(H59,杂项!R:X,5,FALSE),FIND("@",SUBSTITUTE(VLOOKUP(H59,杂项!R:X,5,FALSE),",","@",5))+1,LEN(VLOOKUP(H59,杂项!R:X,5,FALSE))-FIND("@",SUBSTITUTE(VLOOKUP(H59,杂项!R:X,5,FALSE),",","@",5))-1))))))</f>
        <v>5421</v>
      </c>
      <c r="Y59" s="193" t="str">
        <f>IF($AJ$1=2,MID(VLOOKUP(H59,杂项!R:X,6,FALSE),FIND("@",SUBSTITUTE(VLOOKUP(H59,杂项!R:X,6,FALSE),",","@",1))+1,FIND("@",SUBSTITUTE(VLOOKUP(H59,杂项!R:X,6,FALSE),",","@",2))-FIND("@",SUBSTITUTE(VLOOKUP(H59,杂项!R:X,6,FALSE),",","@",1))-1),IF($AJ$1=3,MID(VLOOKUP(H59,杂项!R:X,6,FALSE),FIND("@",SUBSTITUTE(VLOOKUP(H59,杂项!R:X,6,FALSE),",","@",2))+1,FIND("@",SUBSTITUTE(VLOOKUP(H59,杂项!R:X,6,FALSE),",","@",3))-FIND("@",SUBSTITUTE(VLOOKUP(H59,杂项!R:X,6,FALSE),",","@",2))-1),IF($AJ$1=4,MID(VLOOKUP(H59,杂项!R:X,6,FALSE),FIND("@",SUBSTITUTE(VLOOKUP(H59,杂项!R:X,6,FALSE),",","@",3))+1,FIND("@",SUBSTITUTE(VLOOKUP(H59,杂项!R:X,6,FALSE),",","@",4))-FIND("@",SUBSTITUTE(VLOOKUP(H59,杂项!R:X,6,FALSE),",","@",3))-1),IF($AJ$1=5,MID(VLOOKUP(H59,杂项!R:X,6,FALSE),FIND("@",SUBSTITUTE(VLOOKUP(H59,杂项!R:X,6,FALSE),",","@",4))+1,FIND("@",SUBSTITUTE(VLOOKUP(H59,杂项!R:X,6,FALSE),",","@",5))-FIND("@",SUBSTITUTE(VLOOKUP(H59,杂项!R:X,6,FALSE),",","@",4))-1),IF($AJ$1=6,MID(VLOOKUP(H59,杂项!R:X,6,FALSE),FIND("@",SUBSTITUTE(VLOOKUP(H59,杂项!R:X,6,FALSE),",","@",5))+1,LEN(VLOOKUP(H59,杂项!R:X,6,FALSE))-FIND("@",SUBSTITUTE(VLOOKUP(H59,杂项!R:X,6,FALSE),",","@",5))-1))))))</f>
        <v>6610</v>
      </c>
      <c r="Z59" s="193" t="str">
        <f>IF($AJ$1=2,MID(VLOOKUP(H59,杂项!R:X,7,FALSE),FIND("@",SUBSTITUTE(VLOOKUP(H59,杂项!R:X,7,FALSE),",","@",1))+1,FIND("@",SUBSTITUTE(VLOOKUP(H59,杂项!R:X,7,FALSE),",","@",2))-FIND("@",SUBSTITUTE(VLOOKUP(H59,杂项!R:X,7,FALSE),",","@",1))-1),IF($AJ$1=3,MID(VLOOKUP(H59,杂项!R:X,7,FALSE),FIND("@",SUBSTITUTE(VLOOKUP(H59,杂项!R:X,7,FALSE),",","@",2))+1,FIND("@",SUBSTITUTE(VLOOKUP(H59,杂项!R:X,7,FALSE),",","@",3))-FIND("@",SUBSTITUTE(VLOOKUP(H59,杂项!R:X,7,FALSE),",","@",2))-1),IF($AJ$1=4,MID(VLOOKUP(H59,杂项!R:X,7,FALSE),FIND("@",SUBSTITUTE(VLOOKUP(H59,杂项!R:X,7,FALSE),",","@",3))+1,FIND("@",SUBSTITUTE(VLOOKUP(H59,杂项!R:X,7,FALSE),",","@",4))-FIND("@",SUBSTITUTE(VLOOKUP(H59,杂项!R:X,7,FALSE),",","@",3))-1),IF($AJ$1=5,MID(VLOOKUP(H59,杂项!R:X,7,FALSE),FIND("@",SUBSTITUTE(VLOOKUP(H59,杂项!R:X,7,FALSE),",","@",4))+1,FIND("@",SUBSTITUTE(VLOOKUP(H59,杂项!R:X,7,FALSE),",","@",5))-FIND("@",SUBSTITUTE(VLOOKUP(H59,杂项!R:X,7,FALSE),",","@",4))-1),IF($AJ$1=6,MID(VLOOKUP(H59,杂项!R:X,7,FALSE),FIND("@",SUBSTITUTE(VLOOKUP(H59,杂项!R:X,7,FALSE),",","@",5))+1,LEN(VLOOKUP(H59,杂项!R:X,7,FALSE))-FIND("@",SUBSTITUTE(VLOOKUP(H59,杂项!R:X,7,FALSE),",","@",5))-1))))))</f>
        <v>7137</v>
      </c>
      <c r="AA59" s="196">
        <v>344</v>
      </c>
      <c r="AB59" s="196">
        <v>68</v>
      </c>
      <c r="AC59" s="196">
        <v>0</v>
      </c>
      <c r="AD59" s="196">
        <v>10</v>
      </c>
      <c r="AE59" s="196">
        <v>0</v>
      </c>
      <c r="AF59" s="196">
        <v>29</v>
      </c>
      <c r="AG59" s="203">
        <v>650</v>
      </c>
      <c r="AH59" s="203">
        <v>50</v>
      </c>
      <c r="AI59" s="203">
        <v>40</v>
      </c>
      <c r="AJ59" s="204"/>
      <c r="AK59" s="202">
        <f>(VLOOKUP($H59,杂项!$Z:$AD,2,FALSE))/100</f>
        <v>0.35</v>
      </c>
      <c r="AL59" s="202">
        <f>(VLOOKUP($H59,杂项!$Z:$AD,4,FALSE))/100</f>
        <v>0.4</v>
      </c>
      <c r="AM59" s="202">
        <f>(VLOOKUP($H59,杂项!$Z:$AD,3,FALSE))/100</f>
        <v>0.1</v>
      </c>
      <c r="AN59" s="202">
        <f>(VLOOKUP($H59,杂项!$Z:$AD,5,FALSE))/100</f>
        <v>0.1</v>
      </c>
      <c r="AO59" s="206">
        <v>3</v>
      </c>
      <c r="AP59" s="179" t="s">
        <v>221</v>
      </c>
    </row>
    <row r="60" spans="1:42" s="162" customFormat="1" x14ac:dyDescent="0.2">
      <c r="A60" s="184" t="s">
        <v>222</v>
      </c>
      <c r="B60" s="173">
        <f t="shared" si="6"/>
        <v>4920.9678080000003</v>
      </c>
      <c r="C60" s="173">
        <f t="shared" si="7"/>
        <v>519.86847999999998</v>
      </c>
      <c r="D60" s="173">
        <f t="shared" si="8"/>
        <v>244.97510399999999</v>
      </c>
      <c r="E60" s="173">
        <f t="shared" si="9"/>
        <v>382.20672000000002</v>
      </c>
      <c r="F60" s="173">
        <f t="shared" si="10"/>
        <v>301.57749760000002</v>
      </c>
      <c r="G60" s="174">
        <f t="shared" si="11"/>
        <v>102.01120000000002</v>
      </c>
      <c r="H60" s="183" t="s">
        <v>167</v>
      </c>
      <c r="I60" s="187">
        <v>28</v>
      </c>
      <c r="J60" s="188" t="s">
        <v>134</v>
      </c>
      <c r="K60" s="188" t="s">
        <v>135</v>
      </c>
      <c r="L60" s="188" t="s">
        <v>145</v>
      </c>
      <c r="M60" s="188" t="s">
        <v>146</v>
      </c>
      <c r="N60" s="188" t="s">
        <v>63</v>
      </c>
      <c r="O60" s="188" t="s">
        <v>64</v>
      </c>
      <c r="P60" s="188" t="s">
        <v>136</v>
      </c>
      <c r="Q60" s="188" t="s">
        <v>64</v>
      </c>
      <c r="R60" s="188" t="s">
        <v>53</v>
      </c>
      <c r="S60" s="188" t="s">
        <v>47</v>
      </c>
      <c r="T60" s="188" t="s">
        <v>139</v>
      </c>
      <c r="U60" s="193" t="str">
        <f>IF($AJ$1=2,MID(VLOOKUP(H60,杂项!R:X,2,FALSE),FIND("@",SUBSTITUTE(VLOOKUP(H60,杂项!R:X,2,FALSE),",","@",1))+1,FIND("@",SUBSTITUTE(VLOOKUP(H60,杂项!R:X,2,FALSE),",","@",2))-FIND("@",SUBSTITUTE(VLOOKUP(H60,杂项!R:X,2,FALSE),",","@",1))-1),IF($AJ$1=3,MID(VLOOKUP(H60,杂项!R:X,2,FALSE),FIND("@",SUBSTITUTE(VLOOKUP(H60,杂项!R:X,2,FALSE),",","@",2))+1,FIND("@",SUBSTITUTE(VLOOKUP(H60,杂项!R:X,2,FALSE),",","@",3))-FIND("@",SUBSTITUTE(VLOOKUP(H60,杂项!R:X,2,FALSE),",","@",2))-1),IF($AJ$1=4,MID(VLOOKUP(H60,杂项!R:X,2,FALSE),FIND("@",SUBSTITUTE(VLOOKUP(H60,杂项!R:X,2,FALSE),",","@",3))+1,FIND("@",SUBSTITUTE(VLOOKUP(H60,杂项!R:X,2,FALSE),",","@",4))-FIND("@",SUBSTITUTE(VLOOKUP(H60,杂项!R:X,2,FALSE),",","@",3))-1),IF($AJ$1=5,MID(VLOOKUP(H60,杂项!R:X,2,FALSE),FIND("@",SUBSTITUTE(VLOOKUP(H60,杂项!R:X,2,FALSE),",","@",4))+1,FIND("@",SUBSTITUTE(VLOOKUP(H60,杂项!R:X,2,FALSE),",","@",5))-FIND("@",SUBSTITUTE(VLOOKUP(H60,杂项!R:X,2,FALSE),",","@",4))-1),IF($AJ$1=6,MID(VLOOKUP(H60,杂项!R:X,2,FALSE),FIND("@",SUBSTITUTE(VLOOKUP(H60,杂项!R:X,2,FALSE),",","@",5))+1,LEN(VLOOKUP(H60,杂项!R:X,2,FALSE))-FIND("@",SUBSTITUTE(VLOOKUP(H60,杂项!R:X,2,FALSE),",","@",5))-1))))))</f>
        <v>8323</v>
      </c>
      <c r="V60" s="193" t="str">
        <f>IF($AJ$1=2,MID(VLOOKUP(H60,杂项!R:X,3,FALSE),FIND("@",SUBSTITUTE(VLOOKUP(H60,杂项!R:X,3,FALSE),",","@",1))+1,FIND("@",SUBSTITUTE(VLOOKUP(H60,杂项!R:X,3,FALSE),",","@",2))-FIND("@",SUBSTITUTE(VLOOKUP(H60,杂项!R:X,3,FALSE),",","@",1))-1),IF($AJ$1=3,MID(VLOOKUP(H60,杂项!R:X,3,FALSE),FIND("@",SUBSTITUTE(VLOOKUP(H60,杂项!R:X,3,FALSE),",","@",2))+1,FIND("@",SUBSTITUTE(VLOOKUP(H60,杂项!R:X,3,FALSE),",","@",3))-FIND("@",SUBSTITUTE(VLOOKUP(H60,杂项!R:X,3,FALSE),",","@",2))-1),IF($AJ$1=4,MID(VLOOKUP(H60,杂项!R:X,3,FALSE),FIND("@",SUBSTITUTE(VLOOKUP(H60,杂项!R:X,3,FALSE),",","@",3))+1,FIND("@",SUBSTITUTE(VLOOKUP(H60,杂项!R:X,3,FALSE),",","@",4))-FIND("@",SUBSTITUTE(VLOOKUP(H60,杂项!R:X,3,FALSE),",","@",3))-1),IF($AJ$1=5,MID(VLOOKUP(H60,杂项!R:X,3,FALSE),FIND("@",SUBSTITUTE(VLOOKUP(H60,杂项!R:X,3,FALSE),",","@",4))+1,FIND("@",SUBSTITUTE(VLOOKUP(H60,杂项!R:X,3,FALSE),",","@",5))-FIND("@",SUBSTITUTE(VLOOKUP(H60,杂项!R:X,3,FALSE),",","@",4))-1),IF($AJ$1=6,MID(VLOOKUP(H60,杂项!R:X,3,FALSE),FIND("@",SUBSTITUTE(VLOOKUP(H60,杂项!R:X,3,FALSE),",","@",5))+1,LEN(VLOOKUP(H60,杂项!R:X,3,FALSE))-FIND("@",SUBSTITUTE(VLOOKUP(H60,杂项!R:X,3,FALSE),",","@",5))-1))))))</f>
        <v>8060</v>
      </c>
      <c r="W60" s="193" t="str">
        <f>IF($AJ$1=2,MID(VLOOKUP(H60,杂项!R:X,4,FALSE),FIND("@",SUBSTITUTE(VLOOKUP(H60,杂项!R:X,4,FALSE),",","@",1))+1,FIND("@",SUBSTITUTE(VLOOKUP(H60,杂项!R:X,4,FALSE),",","@",2))-FIND("@",SUBSTITUTE(VLOOKUP(H60,杂项!R:X,4,FALSE),",","@",1))-1),IF($AJ$1=3,MID(VLOOKUP(H60,杂项!R:X,4,FALSE),FIND("@",SUBSTITUTE(VLOOKUP(H60,杂项!R:X,4,FALSE),",","@",2))+1,FIND("@",SUBSTITUTE(VLOOKUP(H60,杂项!R:X,4,FALSE),",","@",3))-FIND("@",SUBSTITUTE(VLOOKUP(H60,杂项!R:X,4,FALSE),",","@",2))-1),IF($AJ$1=4,MID(VLOOKUP(H60,杂项!R:X,4,FALSE),FIND("@",SUBSTITUTE(VLOOKUP(H60,杂项!R:X,4,FALSE),",","@",3))+1,FIND("@",SUBSTITUTE(VLOOKUP(H60,杂项!R:X,4,FALSE),",","@",4))-FIND("@",SUBSTITUTE(VLOOKUP(H60,杂项!R:X,4,FALSE),",","@",3))-1),IF($AJ$1=5,MID(VLOOKUP(H60,杂项!R:X,4,FALSE),FIND("@",SUBSTITUTE(VLOOKUP(H60,杂项!R:X,4,FALSE),",","@",4))+1,FIND("@",SUBSTITUTE(VLOOKUP(H60,杂项!R:X,4,FALSE),",","@",5))-FIND("@",SUBSTITUTE(VLOOKUP(H60,杂项!R:X,4,FALSE),",","@",4))-1),IF($AJ$1=6,MID(VLOOKUP(H60,杂项!R:X,4,FALSE),FIND("@",SUBSTITUTE(VLOOKUP(H60,杂项!R:X,4,FALSE),",","@",5))+1,LEN(VLOOKUP(H60,杂项!R:X,4,FALSE))-FIND("@",SUBSTITUTE(VLOOKUP(H60,杂项!R:X,4,FALSE),",","@",5))-1))))))</f>
        <v>4499</v>
      </c>
      <c r="X60" s="193" t="str">
        <f>IF($AJ$1=2,MID(VLOOKUP(H60,杂项!R:X,5,FALSE),FIND("@",SUBSTITUTE(VLOOKUP(H60,杂项!R:X,5,FALSE),",","@",1))+1,FIND("@",SUBSTITUTE(VLOOKUP(H60,杂项!R:X,5,FALSE),",","@",2))-FIND("@",SUBSTITUTE(VLOOKUP(H60,杂项!R:X,5,FALSE),",","@",1))-1),IF($AJ$1=3,MID(VLOOKUP(H60,杂项!R:X,5,FALSE),FIND("@",SUBSTITUTE(VLOOKUP(H60,杂项!R:X,5,FALSE),",","@",2))+1,FIND("@",SUBSTITUTE(VLOOKUP(H60,杂项!R:X,5,FALSE),",","@",3))-FIND("@",SUBSTITUTE(VLOOKUP(H60,杂项!R:X,5,FALSE),",","@",2))-1),IF($AJ$1=4,MID(VLOOKUP(H60,杂项!R:X,5,FALSE),FIND("@",SUBSTITUTE(VLOOKUP(H60,杂项!R:X,5,FALSE),",","@",3))+1,FIND("@",SUBSTITUTE(VLOOKUP(H60,杂项!R:X,5,FALSE),",","@",4))-FIND("@",SUBSTITUTE(VLOOKUP(H60,杂项!R:X,5,FALSE),",","@",3))-1),IF($AJ$1=5,MID(VLOOKUP(H60,杂项!R:X,5,FALSE),FIND("@",SUBSTITUTE(VLOOKUP(H60,杂项!R:X,5,FALSE),",","@",4))+1,FIND("@",SUBSTITUTE(VLOOKUP(H60,杂项!R:X,5,FALSE),",","@",5))-FIND("@",SUBSTITUTE(VLOOKUP(H60,杂项!R:X,5,FALSE),",","@",4))-1),IF($AJ$1=6,MID(VLOOKUP(H60,杂项!R:X,5,FALSE),FIND("@",SUBSTITUTE(VLOOKUP(H60,杂项!R:X,5,FALSE),",","@",5))+1,LEN(VLOOKUP(H60,杂项!R:X,5,FALSE))-FIND("@",SUBSTITUTE(VLOOKUP(H60,杂项!R:X,5,FALSE),",","@",5))-1))))))</f>
        <v>8060</v>
      </c>
      <c r="Y60" s="193" t="str">
        <f>IF($AJ$1=2,MID(VLOOKUP(H60,杂项!R:X,6,FALSE),FIND("@",SUBSTITUTE(VLOOKUP(H60,杂项!R:X,6,FALSE),",","@",1))+1,FIND("@",SUBSTITUTE(VLOOKUP(H60,杂项!R:X,6,FALSE),",","@",2))-FIND("@",SUBSTITUTE(VLOOKUP(H60,杂项!R:X,6,FALSE),",","@",1))-1),IF($AJ$1=3,MID(VLOOKUP(H60,杂项!R:X,6,FALSE),FIND("@",SUBSTITUTE(VLOOKUP(H60,杂项!R:X,6,FALSE),",","@",2))+1,FIND("@",SUBSTITUTE(VLOOKUP(H60,杂项!R:X,6,FALSE),",","@",3))-FIND("@",SUBSTITUTE(VLOOKUP(H60,杂项!R:X,6,FALSE),",","@",2))-1),IF($AJ$1=4,MID(VLOOKUP(H60,杂项!R:X,6,FALSE),FIND("@",SUBSTITUTE(VLOOKUP(H60,杂项!R:X,6,FALSE),",","@",3))+1,FIND("@",SUBSTITUTE(VLOOKUP(H60,杂项!R:X,6,FALSE),",","@",4))-FIND("@",SUBSTITUTE(VLOOKUP(H60,杂项!R:X,6,FALSE),",","@",3))-1),IF($AJ$1=5,MID(VLOOKUP(H60,杂项!R:X,6,FALSE),FIND("@",SUBSTITUTE(VLOOKUP(H60,杂项!R:X,6,FALSE),",","@",4))+1,FIND("@",SUBSTITUTE(VLOOKUP(H60,杂项!R:X,6,FALSE),",","@",5))-FIND("@",SUBSTITUTE(VLOOKUP(H60,杂项!R:X,6,FALSE),",","@",4))-1),IF($AJ$1=6,MID(VLOOKUP(H60,杂项!R:X,6,FALSE),FIND("@",SUBSTITUTE(VLOOKUP(H60,杂项!R:X,6,FALSE),",","@",5))+1,LEN(VLOOKUP(H60,杂项!R:X,6,FALSE))-FIND("@",SUBSTITUTE(VLOOKUP(H60,杂项!R:X,6,FALSE),",","@",5))-1))))))</f>
        <v>7531</v>
      </c>
      <c r="Z60" s="193" t="str">
        <f>IF($AJ$1=2,MID(VLOOKUP(H60,杂项!R:X,7,FALSE),FIND("@",SUBSTITUTE(VLOOKUP(H60,杂项!R:X,7,FALSE),",","@",1))+1,FIND("@",SUBSTITUTE(VLOOKUP(H60,杂项!R:X,7,FALSE),",","@",2))-FIND("@",SUBSTITUTE(VLOOKUP(H60,杂项!R:X,7,FALSE),",","@",1))-1),IF($AJ$1=3,MID(VLOOKUP(H60,杂项!R:X,7,FALSE),FIND("@",SUBSTITUTE(VLOOKUP(H60,杂项!R:X,7,FALSE),",","@",2))+1,FIND("@",SUBSTITUTE(VLOOKUP(H60,杂项!R:X,7,FALSE),",","@",3))-FIND("@",SUBSTITUTE(VLOOKUP(H60,杂项!R:X,7,FALSE),",","@",2))-1),IF($AJ$1=4,MID(VLOOKUP(H60,杂项!R:X,7,FALSE),FIND("@",SUBSTITUTE(VLOOKUP(H60,杂项!R:X,7,FALSE),",","@",3))+1,FIND("@",SUBSTITUTE(VLOOKUP(H60,杂项!R:X,7,FALSE),",","@",4))-FIND("@",SUBSTITUTE(VLOOKUP(H60,杂项!R:X,7,FALSE),",","@",3))-1),IF($AJ$1=5,MID(VLOOKUP(H60,杂项!R:X,7,FALSE),FIND("@",SUBSTITUTE(VLOOKUP(H60,杂项!R:X,7,FALSE),",","@",4))+1,FIND("@",SUBSTITUTE(VLOOKUP(H60,杂项!R:X,7,FALSE),",","@",5))-FIND("@",SUBSTITUTE(VLOOKUP(H60,杂项!R:X,7,FALSE),",","@",4))-1),IF($AJ$1=6,MID(VLOOKUP(H60,杂项!R:X,7,FALSE),FIND("@",SUBSTITUTE(VLOOKUP(H60,杂项!R:X,7,FALSE),",","@",5))+1,LEN(VLOOKUP(H60,杂项!R:X,7,FALSE))-FIND("@",SUBSTITUTE(VLOOKUP(H60,杂项!R:X,7,FALSE),",","@",5))-1))))))</f>
        <v>5158</v>
      </c>
      <c r="AA60" s="196">
        <v>302</v>
      </c>
      <c r="AB60" s="196">
        <v>61</v>
      </c>
      <c r="AC60" s="196"/>
      <c r="AD60" s="196">
        <v>34</v>
      </c>
      <c r="AE60" s="196">
        <v>10</v>
      </c>
      <c r="AF60" s="196">
        <v>5</v>
      </c>
      <c r="AG60" s="203">
        <v>850</v>
      </c>
      <c r="AH60" s="203">
        <v>50</v>
      </c>
      <c r="AI60" s="203">
        <v>60</v>
      </c>
      <c r="AJ60" s="204"/>
      <c r="AK60" s="202">
        <f>(VLOOKUP($H60,杂项!$Z:$AD,2,FALSE))/100</f>
        <v>0.2</v>
      </c>
      <c r="AL60" s="202">
        <f>(VLOOKUP($H60,杂项!$Z:$AD,4,FALSE))/100</f>
        <v>0.25</v>
      </c>
      <c r="AM60" s="202">
        <f>(VLOOKUP($H60,杂项!$Z:$AD,3,FALSE))/100</f>
        <v>0.35</v>
      </c>
      <c r="AN60" s="202">
        <f>(VLOOKUP($H60,杂项!$Z:$AD,5,FALSE))/100</f>
        <v>0.2</v>
      </c>
      <c r="AO60" s="204">
        <v>2</v>
      </c>
      <c r="AP60" s="179" t="s">
        <v>223</v>
      </c>
    </row>
    <row r="61" spans="1:42" s="162" customFormat="1" x14ac:dyDescent="0.2">
      <c r="A61" s="180" t="s">
        <v>224</v>
      </c>
      <c r="B61" s="173">
        <f t="shared" si="6"/>
        <v>4206.3552</v>
      </c>
      <c r="C61" s="173">
        <f t="shared" si="7"/>
        <v>515.4101376000001</v>
      </c>
      <c r="D61" s="173">
        <f t="shared" si="8"/>
        <v>244.97510399999999</v>
      </c>
      <c r="E61" s="173">
        <f t="shared" si="9"/>
        <v>342.25013759999996</v>
      </c>
      <c r="F61" s="173">
        <f t="shared" si="10"/>
        <v>278.93624320000004</v>
      </c>
      <c r="G61" s="174">
        <f t="shared" si="11"/>
        <v>145.646592</v>
      </c>
      <c r="H61" s="175" t="s">
        <v>225</v>
      </c>
      <c r="I61" s="187">
        <v>28</v>
      </c>
      <c r="J61" s="188" t="s">
        <v>61</v>
      </c>
      <c r="K61" s="188" t="s">
        <v>62</v>
      </c>
      <c r="L61" s="188" t="s">
        <v>41</v>
      </c>
      <c r="M61" s="188" t="s">
        <v>81</v>
      </c>
      <c r="N61" s="188" t="s">
        <v>63</v>
      </c>
      <c r="O61" s="188" t="s">
        <v>64</v>
      </c>
      <c r="P61" s="188" t="s">
        <v>72</v>
      </c>
      <c r="Q61" s="188" t="s">
        <v>45</v>
      </c>
      <c r="R61" s="188" t="s">
        <v>53</v>
      </c>
      <c r="S61" s="188" t="s">
        <v>47</v>
      </c>
      <c r="T61" s="188" t="s">
        <v>88</v>
      </c>
      <c r="U61" s="193" t="str">
        <f>IF($AJ$1=2,MID(VLOOKUP(H61,杂项!R:X,2,FALSE),FIND("@",SUBSTITUTE(VLOOKUP(H61,杂项!R:X,2,FALSE),",","@",1))+1,FIND("@",SUBSTITUTE(VLOOKUP(H61,杂项!R:X,2,FALSE),",","@",2))-FIND("@",SUBSTITUTE(VLOOKUP(H61,杂项!R:X,2,FALSE),",","@",1))-1),IF($AJ$1=3,MID(VLOOKUP(H61,杂项!R:X,2,FALSE),FIND("@",SUBSTITUTE(VLOOKUP(H61,杂项!R:X,2,FALSE),",","@",2))+1,FIND("@",SUBSTITUTE(VLOOKUP(H61,杂项!R:X,2,FALSE),",","@",3))-FIND("@",SUBSTITUTE(VLOOKUP(H61,杂项!R:X,2,FALSE),",","@",2))-1),IF($AJ$1=4,MID(VLOOKUP(H61,杂项!R:X,2,FALSE),FIND("@",SUBSTITUTE(VLOOKUP(H61,杂项!R:X,2,FALSE),",","@",3))+1,FIND("@",SUBSTITUTE(VLOOKUP(H61,杂项!R:X,2,FALSE),",","@",4))-FIND("@",SUBSTITUTE(VLOOKUP(H61,杂项!R:X,2,FALSE),",","@",3))-1),IF($AJ$1=5,MID(VLOOKUP(H61,杂项!R:X,2,FALSE),FIND("@",SUBSTITUTE(VLOOKUP(H61,杂项!R:X,2,FALSE),",","@",4))+1,FIND("@",SUBSTITUTE(VLOOKUP(H61,杂项!R:X,2,FALSE),",","@",5))-FIND("@",SUBSTITUTE(VLOOKUP(H61,杂项!R:X,2,FALSE),",","@",4))-1),IF($AJ$1=6,MID(VLOOKUP(H61,杂项!R:X,2,FALSE),FIND("@",SUBSTITUTE(VLOOKUP(H61,杂项!R:X,2,FALSE),",","@",5))+1,LEN(VLOOKUP(H61,杂项!R:X,2,FALSE))-FIND("@",SUBSTITUTE(VLOOKUP(H61,杂项!R:X,2,FALSE),",","@",5))-1))))))</f>
        <v>7004</v>
      </c>
      <c r="V61" s="193" t="str">
        <f>IF($AJ$1=2,MID(VLOOKUP(H61,杂项!R:X,3,FALSE),FIND("@",SUBSTITUTE(VLOOKUP(H61,杂项!R:X,3,FALSE),",","@",1))+1,FIND("@",SUBSTITUTE(VLOOKUP(H61,杂项!R:X,3,FALSE),",","@",2))-FIND("@",SUBSTITUTE(VLOOKUP(H61,杂项!R:X,3,FALSE),",","@",1))-1),IF($AJ$1=3,MID(VLOOKUP(H61,杂项!R:X,3,FALSE),FIND("@",SUBSTITUTE(VLOOKUP(H61,杂项!R:X,3,FALSE),",","@",2))+1,FIND("@",SUBSTITUTE(VLOOKUP(H61,杂项!R:X,3,FALSE),",","@",3))-FIND("@",SUBSTITUTE(VLOOKUP(H61,杂项!R:X,3,FALSE),",","@",2))-1),IF($AJ$1=4,MID(VLOOKUP(H61,杂项!R:X,3,FALSE),FIND("@",SUBSTITUTE(VLOOKUP(H61,杂项!R:X,3,FALSE),",","@",3))+1,FIND("@",SUBSTITUTE(VLOOKUP(H61,杂项!R:X,3,FALSE),",","@",4))-FIND("@",SUBSTITUTE(VLOOKUP(H61,杂项!R:X,3,FALSE),",","@",3))-1),IF($AJ$1=5,MID(VLOOKUP(H61,杂项!R:X,3,FALSE),FIND("@",SUBSTITUTE(VLOOKUP(H61,杂项!R:X,3,FALSE),",","@",4))+1,FIND("@",SUBSTITUTE(VLOOKUP(H61,杂项!R:X,3,FALSE),",","@",5))-FIND("@",SUBSTITUTE(VLOOKUP(H61,杂项!R:X,3,FALSE),",","@",4))-1),IF($AJ$1=6,MID(VLOOKUP(H61,杂项!R:X,3,FALSE),FIND("@",SUBSTITUTE(VLOOKUP(H61,杂项!R:X,3,FALSE),",","@",5))+1,LEN(VLOOKUP(H61,杂项!R:X,3,FALSE))-FIND("@",SUBSTITUTE(VLOOKUP(H61,杂项!R:X,3,FALSE),",","@",5))-1))))))</f>
        <v>6873</v>
      </c>
      <c r="W61" s="193" t="str">
        <f>IF($AJ$1=2,MID(VLOOKUP(H61,杂项!R:X,4,FALSE),FIND("@",SUBSTITUTE(VLOOKUP(H61,杂项!R:X,4,FALSE),",","@",1))+1,FIND("@",SUBSTITUTE(VLOOKUP(H61,杂项!R:X,4,FALSE),",","@",2))-FIND("@",SUBSTITUTE(VLOOKUP(H61,杂项!R:X,4,FALSE),",","@",1))-1),IF($AJ$1=3,MID(VLOOKUP(H61,杂项!R:X,4,FALSE),FIND("@",SUBSTITUTE(VLOOKUP(H61,杂项!R:X,4,FALSE),",","@",2))+1,FIND("@",SUBSTITUTE(VLOOKUP(H61,杂项!R:X,4,FALSE),",","@",3))-FIND("@",SUBSTITUTE(VLOOKUP(H61,杂项!R:X,4,FALSE),",","@",2))-1),IF($AJ$1=4,MID(VLOOKUP(H61,杂项!R:X,4,FALSE),FIND("@",SUBSTITUTE(VLOOKUP(H61,杂项!R:X,4,FALSE),",","@",3))+1,FIND("@",SUBSTITUTE(VLOOKUP(H61,杂项!R:X,4,FALSE),",","@",4))-FIND("@",SUBSTITUTE(VLOOKUP(H61,杂项!R:X,4,FALSE),",","@",3))-1),IF($AJ$1=5,MID(VLOOKUP(H61,杂项!R:X,4,FALSE),FIND("@",SUBSTITUTE(VLOOKUP(H61,杂项!R:X,4,FALSE),",","@",4))+1,FIND("@",SUBSTITUTE(VLOOKUP(H61,杂项!R:X,4,FALSE),",","@",5))-FIND("@",SUBSTITUTE(VLOOKUP(H61,杂项!R:X,4,FALSE),",","@",4))-1),IF($AJ$1=6,MID(VLOOKUP(H61,杂项!R:X,4,FALSE),FIND("@",SUBSTITUTE(VLOOKUP(H61,杂项!R:X,4,FALSE),",","@",5))+1,LEN(VLOOKUP(H61,杂项!R:X,4,FALSE))-FIND("@",SUBSTITUTE(VLOOKUP(H61,杂项!R:X,4,FALSE),",","@",5))-1))))))</f>
        <v>4499</v>
      </c>
      <c r="X61" s="193" t="str">
        <f>IF($AJ$1=2,MID(VLOOKUP(H61,杂项!R:X,5,FALSE),FIND("@",SUBSTITUTE(VLOOKUP(H61,杂项!R:X,5,FALSE),",","@",1))+1,FIND("@",SUBSTITUTE(VLOOKUP(H61,杂项!R:X,5,FALSE),",","@",2))-FIND("@",SUBSTITUTE(VLOOKUP(H61,杂项!R:X,5,FALSE),",","@",1))-1),IF($AJ$1=3,MID(VLOOKUP(H61,杂项!R:X,5,FALSE),FIND("@",SUBSTITUTE(VLOOKUP(H61,杂项!R:X,5,FALSE),",","@",2))+1,FIND("@",SUBSTITUTE(VLOOKUP(H61,杂项!R:X,5,FALSE),",","@",3))-FIND("@",SUBSTITUTE(VLOOKUP(H61,杂项!R:X,5,FALSE),",","@",2))-1),IF($AJ$1=4,MID(VLOOKUP(H61,杂项!R:X,5,FALSE),FIND("@",SUBSTITUTE(VLOOKUP(H61,杂项!R:X,5,FALSE),",","@",3))+1,FIND("@",SUBSTITUTE(VLOOKUP(H61,杂项!R:X,5,FALSE),",","@",4))-FIND("@",SUBSTITUTE(VLOOKUP(H61,杂项!R:X,5,FALSE),",","@",3))-1),IF($AJ$1=5,MID(VLOOKUP(H61,杂项!R:X,5,FALSE),FIND("@",SUBSTITUTE(VLOOKUP(H61,杂项!R:X,5,FALSE),",","@",4))+1,FIND("@",SUBSTITUTE(VLOOKUP(H61,杂项!R:X,5,FALSE),",","@",5))-FIND("@",SUBSTITUTE(VLOOKUP(H61,杂项!R:X,5,FALSE),",","@",4))-1),IF($AJ$1=6,MID(VLOOKUP(H61,杂项!R:X,5,FALSE),FIND("@",SUBSTITUTE(VLOOKUP(H61,杂项!R:X,5,FALSE),",","@",5))+1,LEN(VLOOKUP(H61,杂项!R:X,5,FALSE))-FIND("@",SUBSTITUTE(VLOOKUP(H61,杂项!R:X,5,FALSE),",","@",5))-1))))))</f>
        <v>7137</v>
      </c>
      <c r="Y61" s="193" t="str">
        <f>IF($AJ$1=2,MID(VLOOKUP(H61,杂项!R:X,6,FALSE),FIND("@",SUBSTITUTE(VLOOKUP(H61,杂项!R:X,6,FALSE),",","@",1))+1,FIND("@",SUBSTITUTE(VLOOKUP(H61,杂项!R:X,6,FALSE),",","@",2))-FIND("@",SUBSTITUTE(VLOOKUP(H61,杂项!R:X,6,FALSE),",","@",1))-1),IF($AJ$1=3,MID(VLOOKUP(H61,杂项!R:X,6,FALSE),FIND("@",SUBSTITUTE(VLOOKUP(H61,杂项!R:X,6,FALSE),",","@",2))+1,FIND("@",SUBSTITUTE(VLOOKUP(H61,杂项!R:X,6,FALSE),",","@",3))-FIND("@",SUBSTITUTE(VLOOKUP(H61,杂项!R:X,6,FALSE),",","@",2))-1),IF($AJ$1=4,MID(VLOOKUP(H61,杂项!R:X,6,FALSE),FIND("@",SUBSTITUTE(VLOOKUP(H61,杂项!R:X,6,FALSE),",","@",3))+1,FIND("@",SUBSTITUTE(VLOOKUP(H61,杂项!R:X,6,FALSE),",","@",4))-FIND("@",SUBSTITUTE(VLOOKUP(H61,杂项!R:X,6,FALSE),",","@",3))-1),IF($AJ$1=5,MID(VLOOKUP(H61,杂项!R:X,6,FALSE),FIND("@",SUBSTITUTE(VLOOKUP(H61,杂项!R:X,6,FALSE),",","@",4))+1,FIND("@",SUBSTITUTE(VLOOKUP(H61,杂项!R:X,6,FALSE),",","@",5))-FIND("@",SUBSTITUTE(VLOOKUP(H61,杂项!R:X,6,FALSE),",","@",4))-1),IF($AJ$1=6,MID(VLOOKUP(H61,杂项!R:X,6,FALSE),FIND("@",SUBSTITUTE(VLOOKUP(H61,杂项!R:X,6,FALSE),",","@",5))+1,LEN(VLOOKUP(H61,杂项!R:X,6,FALSE))-FIND("@",SUBSTITUTE(VLOOKUP(H61,杂项!R:X,6,FALSE),",","@",5))-1))))))</f>
        <v>5817</v>
      </c>
      <c r="Z61" s="193" t="str">
        <f>IF($AJ$1=2,MID(VLOOKUP(H61,杂项!R:X,7,FALSE),FIND("@",SUBSTITUTE(VLOOKUP(H61,杂项!R:X,7,FALSE),",","@",1))+1,FIND("@",SUBSTITUTE(VLOOKUP(H61,杂项!R:X,7,FALSE),",","@",2))-FIND("@",SUBSTITUTE(VLOOKUP(H61,杂项!R:X,7,FALSE),",","@",1))-1),IF($AJ$1=3,MID(VLOOKUP(H61,杂项!R:X,7,FALSE),FIND("@",SUBSTITUTE(VLOOKUP(H61,杂项!R:X,7,FALSE),",","@",2))+1,FIND("@",SUBSTITUTE(VLOOKUP(H61,杂项!R:X,7,FALSE),",","@",3))-FIND("@",SUBSTITUTE(VLOOKUP(H61,杂项!R:X,7,FALSE),",","@",2))-1),IF($AJ$1=4,MID(VLOOKUP(H61,杂项!R:X,7,FALSE),FIND("@",SUBSTITUTE(VLOOKUP(H61,杂项!R:X,7,FALSE),",","@",3))+1,FIND("@",SUBSTITUTE(VLOOKUP(H61,杂项!R:X,7,FALSE),",","@",4))-FIND("@",SUBSTITUTE(VLOOKUP(H61,杂项!R:X,7,FALSE),",","@",3))-1),IF($AJ$1=5,MID(VLOOKUP(H61,杂项!R:X,7,FALSE),FIND("@",SUBSTITUTE(VLOOKUP(H61,杂项!R:X,7,FALSE),",","@",4))+1,FIND("@",SUBSTITUTE(VLOOKUP(H61,杂项!R:X,7,FALSE),",","@",5))-FIND("@",SUBSTITUTE(VLOOKUP(H61,杂项!R:X,7,FALSE),",","@",4))-1),IF($AJ$1=6,MID(VLOOKUP(H61,杂项!R:X,7,FALSE),FIND("@",SUBSTITUTE(VLOOKUP(H61,杂项!R:X,7,FALSE),",","@",5))+1,LEN(VLOOKUP(H61,杂项!R:X,7,FALSE))-FIND("@",SUBSTITUTE(VLOOKUP(H61,杂项!R:X,7,FALSE),",","@",5))-1))))))</f>
        <v>5817</v>
      </c>
      <c r="AA61" s="196">
        <v>196</v>
      </c>
      <c r="AB61" s="196">
        <v>61</v>
      </c>
      <c r="AC61" s="196"/>
      <c r="AD61" s="196">
        <v>31</v>
      </c>
      <c r="AE61" s="196">
        <v>20</v>
      </c>
      <c r="AF61" s="196">
        <v>10</v>
      </c>
      <c r="AG61" s="203">
        <v>800</v>
      </c>
      <c r="AH61" s="203">
        <v>50</v>
      </c>
      <c r="AI61" s="203">
        <v>50</v>
      </c>
      <c r="AJ61" s="204"/>
      <c r="AK61" s="202">
        <f>(VLOOKUP($H61,杂项!$Z:$AD,2,FALSE))/100</f>
        <v>0.2</v>
      </c>
      <c r="AL61" s="202">
        <f>(VLOOKUP($H61,杂项!$Z:$AD,4,FALSE))/100</f>
        <v>0.3</v>
      </c>
      <c r="AM61" s="202">
        <f>(VLOOKUP($H61,杂项!$Z:$AD,3,FALSE))/100</f>
        <v>0.35</v>
      </c>
      <c r="AN61" s="202">
        <f>(VLOOKUP($H61,杂项!$Z:$AD,5,FALSE))/100</f>
        <v>0.1</v>
      </c>
      <c r="AO61" s="204">
        <v>2</v>
      </c>
      <c r="AP61" s="179" t="s">
        <v>226</v>
      </c>
    </row>
    <row r="62" spans="1:42" s="162" customFormat="1" x14ac:dyDescent="0.2">
      <c r="A62" s="176" t="s">
        <v>227</v>
      </c>
      <c r="B62" s="173">
        <f t="shared" si="6"/>
        <v>4127.0464000000002</v>
      </c>
      <c r="C62" s="173">
        <f t="shared" si="7"/>
        <v>515.4101376000001</v>
      </c>
      <c r="D62" s="173">
        <f t="shared" si="8"/>
        <v>247.20999679999997</v>
      </c>
      <c r="E62" s="173">
        <f t="shared" si="9"/>
        <v>268.21370880000006</v>
      </c>
      <c r="F62" s="173">
        <f t="shared" si="10"/>
        <v>277.66778880000004</v>
      </c>
      <c r="G62" s="174">
        <f t="shared" si="11"/>
        <v>130.37625600000001</v>
      </c>
      <c r="H62" s="174" t="s">
        <v>175</v>
      </c>
      <c r="I62" s="187">
        <v>28</v>
      </c>
      <c r="J62" s="189" t="s">
        <v>61</v>
      </c>
      <c r="K62" s="189" t="s">
        <v>62</v>
      </c>
      <c r="L62" s="189" t="s">
        <v>41</v>
      </c>
      <c r="M62" s="189" t="s">
        <v>81</v>
      </c>
      <c r="N62" s="189" t="s">
        <v>44</v>
      </c>
      <c r="O62" s="189" t="s">
        <v>45</v>
      </c>
      <c r="P62" s="189" t="s">
        <v>46</v>
      </c>
      <c r="Q62" s="189" t="s">
        <v>47</v>
      </c>
      <c r="R62" s="189" t="s">
        <v>53</v>
      </c>
      <c r="S62" s="189" t="s">
        <v>47</v>
      </c>
      <c r="T62" s="189" t="s">
        <v>48</v>
      </c>
      <c r="U62" s="193" t="str">
        <f>IF($AJ$1=2,MID(VLOOKUP(H62,杂项!R:X,2,FALSE),FIND("@",SUBSTITUTE(VLOOKUP(H62,杂项!R:X,2,FALSE),",","@",1))+1,FIND("@",SUBSTITUTE(VLOOKUP(H62,杂项!R:X,2,FALSE),",","@",2))-FIND("@",SUBSTITUTE(VLOOKUP(H62,杂项!R:X,2,FALSE),",","@",1))-1),IF($AJ$1=3,MID(VLOOKUP(H62,杂项!R:X,2,FALSE),FIND("@",SUBSTITUTE(VLOOKUP(H62,杂项!R:X,2,FALSE),",","@",2))+1,FIND("@",SUBSTITUTE(VLOOKUP(H62,杂项!R:X,2,FALSE),",","@",3))-FIND("@",SUBSTITUTE(VLOOKUP(H62,杂项!R:X,2,FALSE),",","@",2))-1),IF($AJ$1=4,MID(VLOOKUP(H62,杂项!R:X,2,FALSE),FIND("@",SUBSTITUTE(VLOOKUP(H62,杂项!R:X,2,FALSE),",","@",3))+1,FIND("@",SUBSTITUTE(VLOOKUP(H62,杂项!R:X,2,FALSE),",","@",4))-FIND("@",SUBSTITUTE(VLOOKUP(H62,杂项!R:X,2,FALSE),",","@",3))-1),IF($AJ$1=5,MID(VLOOKUP(H62,杂项!R:X,2,FALSE),FIND("@",SUBSTITUTE(VLOOKUP(H62,杂项!R:X,2,FALSE),",","@",4))+1,FIND("@",SUBSTITUTE(VLOOKUP(H62,杂项!R:X,2,FALSE),",","@",5))-FIND("@",SUBSTITUTE(VLOOKUP(H62,杂项!R:X,2,FALSE),",","@",4))-1),IF($AJ$1=6,MID(VLOOKUP(H62,杂项!R:X,2,FALSE),FIND("@",SUBSTITUTE(VLOOKUP(H62,杂项!R:X,2,FALSE),",","@",5))+1,LEN(VLOOKUP(H62,杂项!R:X,2,FALSE))-FIND("@",SUBSTITUTE(VLOOKUP(H62,杂项!R:X,2,FALSE),",","@",5))-1))))))</f>
        <v>6478</v>
      </c>
      <c r="V62" s="193" t="str">
        <f>IF($AJ$1=2,MID(VLOOKUP(H62,杂项!R:X,3,FALSE),FIND("@",SUBSTITUTE(VLOOKUP(H62,杂项!R:X,3,FALSE),",","@",1))+1,FIND("@",SUBSTITUTE(VLOOKUP(H62,杂项!R:X,3,FALSE),",","@",2))-FIND("@",SUBSTITUTE(VLOOKUP(H62,杂项!R:X,3,FALSE),",","@",1))-1),IF($AJ$1=3,MID(VLOOKUP(H62,杂项!R:X,3,FALSE),FIND("@",SUBSTITUTE(VLOOKUP(H62,杂项!R:X,3,FALSE),",","@",2))+1,FIND("@",SUBSTITUTE(VLOOKUP(H62,杂项!R:X,3,FALSE),",","@",3))-FIND("@",SUBSTITUTE(VLOOKUP(H62,杂项!R:X,3,FALSE),",","@",2))-1),IF($AJ$1=4,MID(VLOOKUP(H62,杂项!R:X,3,FALSE),FIND("@",SUBSTITUTE(VLOOKUP(H62,杂项!R:X,3,FALSE),",","@",3))+1,FIND("@",SUBSTITUTE(VLOOKUP(H62,杂项!R:X,3,FALSE),",","@",4))-FIND("@",SUBSTITUTE(VLOOKUP(H62,杂项!R:X,3,FALSE),",","@",3))-1),IF($AJ$1=5,MID(VLOOKUP(H62,杂项!R:X,3,FALSE),FIND("@",SUBSTITUTE(VLOOKUP(H62,杂项!R:X,3,FALSE),",","@",4))+1,FIND("@",SUBSTITUTE(VLOOKUP(H62,杂项!R:X,3,FALSE),",","@",5))-FIND("@",SUBSTITUTE(VLOOKUP(H62,杂项!R:X,3,FALSE),",","@",4))-1),IF($AJ$1=6,MID(VLOOKUP(H62,杂项!R:X,3,FALSE),FIND("@",SUBSTITUTE(VLOOKUP(H62,杂项!R:X,3,FALSE),",","@",5))+1,LEN(VLOOKUP(H62,杂项!R:X,3,FALSE))-FIND("@",SUBSTITUTE(VLOOKUP(H62,杂项!R:X,3,FALSE),",","@",5))-1))))))</f>
        <v>6873</v>
      </c>
      <c r="W62" s="193" t="str">
        <f>IF($AJ$1=2,MID(VLOOKUP(H62,杂项!R:X,4,FALSE),FIND("@",SUBSTITUTE(VLOOKUP(H62,杂项!R:X,4,FALSE),",","@",1))+1,FIND("@",SUBSTITUTE(VLOOKUP(H62,杂项!R:X,4,FALSE),",","@",2))-FIND("@",SUBSTITUTE(VLOOKUP(H62,杂项!R:X,4,FALSE),",","@",1))-1),IF($AJ$1=3,MID(VLOOKUP(H62,杂项!R:X,4,FALSE),FIND("@",SUBSTITUTE(VLOOKUP(H62,杂项!R:X,4,FALSE),",","@",2))+1,FIND("@",SUBSTITUTE(VLOOKUP(H62,杂项!R:X,4,FALSE),",","@",3))-FIND("@",SUBSTITUTE(VLOOKUP(H62,杂项!R:X,4,FALSE),",","@",2))-1),IF($AJ$1=4,MID(VLOOKUP(H62,杂项!R:X,4,FALSE),FIND("@",SUBSTITUTE(VLOOKUP(H62,杂项!R:X,4,FALSE),",","@",3))+1,FIND("@",SUBSTITUTE(VLOOKUP(H62,杂项!R:X,4,FALSE),",","@",4))-FIND("@",SUBSTITUTE(VLOOKUP(H62,杂项!R:X,4,FALSE),",","@",3))-1),IF($AJ$1=5,MID(VLOOKUP(H62,杂项!R:X,4,FALSE),FIND("@",SUBSTITUTE(VLOOKUP(H62,杂项!R:X,4,FALSE),",","@",4))+1,FIND("@",SUBSTITUTE(VLOOKUP(H62,杂项!R:X,4,FALSE),",","@",5))-FIND("@",SUBSTITUTE(VLOOKUP(H62,杂项!R:X,4,FALSE),",","@",4))-1),IF($AJ$1=6,MID(VLOOKUP(H62,杂项!R:X,4,FALSE),FIND("@",SUBSTITUTE(VLOOKUP(H62,杂项!R:X,4,FALSE),",","@",5))+1,LEN(VLOOKUP(H62,杂项!R:X,4,FALSE))-FIND("@",SUBSTITUTE(VLOOKUP(H62,杂项!R:X,4,FALSE),",","@",5))-1))))))</f>
        <v>6081</v>
      </c>
      <c r="X62" s="193" t="str">
        <f>IF($AJ$1=2,MID(VLOOKUP(H62,杂项!R:X,5,FALSE),FIND("@",SUBSTITUTE(VLOOKUP(H62,杂项!R:X,5,FALSE),",","@",1))+1,FIND("@",SUBSTITUTE(VLOOKUP(H62,杂项!R:X,5,FALSE),",","@",2))-FIND("@",SUBSTITUTE(VLOOKUP(H62,杂项!R:X,5,FALSE),",","@",1))-1),IF($AJ$1=3,MID(VLOOKUP(H62,杂项!R:X,5,FALSE),FIND("@",SUBSTITUTE(VLOOKUP(H62,杂项!R:X,5,FALSE),",","@",2))+1,FIND("@",SUBSTITUTE(VLOOKUP(H62,杂项!R:X,5,FALSE),",","@",3))-FIND("@",SUBSTITUTE(VLOOKUP(H62,杂项!R:X,5,FALSE),",","@",2))-1),IF($AJ$1=4,MID(VLOOKUP(H62,杂项!R:X,5,FALSE),FIND("@",SUBSTITUTE(VLOOKUP(H62,杂项!R:X,5,FALSE),",","@",3))+1,FIND("@",SUBSTITUTE(VLOOKUP(H62,杂项!R:X,5,FALSE),",","@",4))-FIND("@",SUBSTITUTE(VLOOKUP(H62,杂项!R:X,5,FALSE),",","@",3))-1),IF($AJ$1=5,MID(VLOOKUP(H62,杂项!R:X,5,FALSE),FIND("@",SUBSTITUTE(VLOOKUP(H62,杂项!R:X,5,FALSE),",","@",4))+1,FIND("@",SUBSTITUTE(VLOOKUP(H62,杂项!R:X,5,FALSE),",","@",5))-FIND("@",SUBSTITUTE(VLOOKUP(H62,杂项!R:X,5,FALSE),",","@",4))-1),IF($AJ$1=6,MID(VLOOKUP(H62,杂项!R:X,5,FALSE),FIND("@",SUBSTITUTE(VLOOKUP(H62,杂项!R:X,5,FALSE),",","@",5))+1,LEN(VLOOKUP(H62,杂项!R:X,5,FALSE))-FIND("@",SUBSTITUTE(VLOOKUP(H62,杂项!R:X,5,FALSE),",","@",5))-1))))))</f>
        <v>6478</v>
      </c>
      <c r="Y62" s="193" t="str">
        <f>IF($AJ$1=2,MID(VLOOKUP(H62,杂项!R:X,6,FALSE),FIND("@",SUBSTITUTE(VLOOKUP(H62,杂项!R:X,6,FALSE),",","@",1))+1,FIND("@",SUBSTITUTE(VLOOKUP(H62,杂项!R:X,6,FALSE),",","@",2))-FIND("@",SUBSTITUTE(VLOOKUP(H62,杂项!R:X,6,FALSE),",","@",1))-1),IF($AJ$1=3,MID(VLOOKUP(H62,杂项!R:X,6,FALSE),FIND("@",SUBSTITUTE(VLOOKUP(H62,杂项!R:X,6,FALSE),",","@",2))+1,FIND("@",SUBSTITUTE(VLOOKUP(H62,杂项!R:X,6,FALSE),",","@",3))-FIND("@",SUBSTITUTE(VLOOKUP(H62,杂项!R:X,6,FALSE),",","@",2))-1),IF($AJ$1=4,MID(VLOOKUP(H62,杂项!R:X,6,FALSE),FIND("@",SUBSTITUTE(VLOOKUP(H62,杂项!R:X,6,FALSE),",","@",3))+1,FIND("@",SUBSTITUTE(VLOOKUP(H62,杂项!R:X,6,FALSE),",","@",4))-FIND("@",SUBSTITUTE(VLOOKUP(H62,杂项!R:X,6,FALSE),",","@",3))-1),IF($AJ$1=5,MID(VLOOKUP(H62,杂项!R:X,6,FALSE),FIND("@",SUBSTITUTE(VLOOKUP(H62,杂项!R:X,6,FALSE),",","@",4))+1,FIND("@",SUBSTITUTE(VLOOKUP(H62,杂项!R:X,6,FALSE),",","@",5))-FIND("@",SUBSTITUTE(VLOOKUP(H62,杂项!R:X,6,FALSE),",","@",4))-1),IF($AJ$1=6,MID(VLOOKUP(H62,杂项!R:X,6,FALSE),FIND("@",SUBSTITUTE(VLOOKUP(H62,杂项!R:X,6,FALSE),",","@",5))+1,LEN(VLOOKUP(H62,杂项!R:X,6,FALSE))-FIND("@",SUBSTITUTE(VLOOKUP(H62,杂项!R:X,6,FALSE),",","@",5))-1))))))</f>
        <v>6478</v>
      </c>
      <c r="Z62" s="193" t="str">
        <f>IF($AJ$1=2,MID(VLOOKUP(H62,杂项!R:X,7,FALSE),FIND("@",SUBSTITUTE(VLOOKUP(H62,杂项!R:X,7,FALSE),",","@",1))+1,FIND("@",SUBSTITUTE(VLOOKUP(H62,杂项!R:X,7,FALSE),",","@",2))-FIND("@",SUBSTITUTE(VLOOKUP(H62,杂项!R:X,7,FALSE),",","@",1))-1),IF($AJ$1=3,MID(VLOOKUP(H62,杂项!R:X,7,FALSE),FIND("@",SUBSTITUTE(VLOOKUP(H62,杂项!R:X,7,FALSE),",","@",2))+1,FIND("@",SUBSTITUTE(VLOOKUP(H62,杂项!R:X,7,FALSE),",","@",3))-FIND("@",SUBSTITUTE(VLOOKUP(H62,杂项!R:X,7,FALSE),",","@",2))-1),IF($AJ$1=4,MID(VLOOKUP(H62,杂项!R:X,7,FALSE),FIND("@",SUBSTITUTE(VLOOKUP(H62,杂项!R:X,7,FALSE),",","@",3))+1,FIND("@",SUBSTITUTE(VLOOKUP(H62,杂项!R:X,7,FALSE),",","@",4))-FIND("@",SUBSTITUTE(VLOOKUP(H62,杂项!R:X,7,FALSE),",","@",3))-1),IF($AJ$1=5,MID(VLOOKUP(H62,杂项!R:X,7,FALSE),FIND("@",SUBSTITUTE(VLOOKUP(H62,杂项!R:X,7,FALSE),",","@",4))+1,FIND("@",SUBSTITUTE(VLOOKUP(H62,杂项!R:X,7,FALSE),",","@",5))-FIND("@",SUBSTITUTE(VLOOKUP(H62,杂项!R:X,7,FALSE),",","@",4))-1),IF($AJ$1=6,MID(VLOOKUP(H62,杂项!R:X,7,FALSE),FIND("@",SUBSTITUTE(VLOOKUP(H62,杂项!R:X,7,FALSE),",","@",5))+1,LEN(VLOOKUP(H62,杂项!R:X,7,FALSE))-FIND("@",SUBSTITUTE(VLOOKUP(H62,杂项!R:X,7,FALSE),",","@",5))-1))))))</f>
        <v>5817</v>
      </c>
      <c r="AA62" s="196">
        <v>416</v>
      </c>
      <c r="AB62" s="196">
        <v>61</v>
      </c>
      <c r="AC62" s="196">
        <v>0</v>
      </c>
      <c r="AD62" s="196">
        <v>10</v>
      </c>
      <c r="AE62" s="196">
        <v>10</v>
      </c>
      <c r="AF62" s="196">
        <v>17</v>
      </c>
      <c r="AG62" s="203">
        <v>600</v>
      </c>
      <c r="AH62" s="203">
        <v>30</v>
      </c>
      <c r="AI62" s="203">
        <v>50</v>
      </c>
      <c r="AJ62" s="204"/>
      <c r="AK62" s="202">
        <f>(VLOOKUP($H62,杂项!$Z:$AD,2,FALSE))/100</f>
        <v>0.35</v>
      </c>
      <c r="AL62" s="202">
        <f>(VLOOKUP($H62,杂项!$Z:$AD,4,FALSE))/100</f>
        <v>0.15</v>
      </c>
      <c r="AM62" s="202">
        <f>(VLOOKUP($H62,杂项!$Z:$AD,3,FALSE))/100</f>
        <v>0.35</v>
      </c>
      <c r="AN62" s="202">
        <f>(VLOOKUP($H62,杂项!$Z:$AD,5,FALSE))/100</f>
        <v>0.1</v>
      </c>
      <c r="AO62" s="206">
        <v>4</v>
      </c>
      <c r="AP62" s="179" t="s">
        <v>228</v>
      </c>
    </row>
    <row r="63" spans="1:42" s="162" customFormat="1" x14ac:dyDescent="0.2">
      <c r="A63" s="184" t="s">
        <v>229</v>
      </c>
      <c r="B63" s="173">
        <f t="shared" si="6"/>
        <v>4206.3552</v>
      </c>
      <c r="C63" s="173">
        <f t="shared" si="7"/>
        <v>515.4101376000001</v>
      </c>
      <c r="D63" s="173">
        <f t="shared" si="8"/>
        <v>222.89022719999997</v>
      </c>
      <c r="E63" s="173">
        <f t="shared" si="9"/>
        <v>342.25013759999996</v>
      </c>
      <c r="F63" s="173">
        <f t="shared" si="10"/>
        <v>260.91751680000004</v>
      </c>
      <c r="G63" s="174">
        <f t="shared" si="11"/>
        <v>111.22880000000001</v>
      </c>
      <c r="H63" s="183" t="s">
        <v>225</v>
      </c>
      <c r="I63" s="187">
        <v>28</v>
      </c>
      <c r="J63" s="188" t="s">
        <v>61</v>
      </c>
      <c r="K63" s="188" t="s">
        <v>62</v>
      </c>
      <c r="L63" s="188" t="s">
        <v>41</v>
      </c>
      <c r="M63" s="188" t="s">
        <v>81</v>
      </c>
      <c r="N63" s="188" t="s">
        <v>44</v>
      </c>
      <c r="O63" s="188" t="s">
        <v>45</v>
      </c>
      <c r="P63" s="188" t="s">
        <v>72</v>
      </c>
      <c r="Q63" s="188" t="s">
        <v>45</v>
      </c>
      <c r="R63" s="188" t="s">
        <v>87</v>
      </c>
      <c r="S63" s="188" t="s">
        <v>55</v>
      </c>
      <c r="T63" s="188" t="s">
        <v>139</v>
      </c>
      <c r="U63" s="193" t="str">
        <f>IF($AJ$1=2,MID(VLOOKUP(H63,杂项!R:X,2,FALSE),FIND("@",SUBSTITUTE(VLOOKUP(H63,杂项!R:X,2,FALSE),",","@",1))+1,FIND("@",SUBSTITUTE(VLOOKUP(H63,杂项!R:X,2,FALSE),",","@",2))-FIND("@",SUBSTITUTE(VLOOKUP(H63,杂项!R:X,2,FALSE),",","@",1))-1),IF($AJ$1=3,MID(VLOOKUP(H63,杂项!R:X,2,FALSE),FIND("@",SUBSTITUTE(VLOOKUP(H63,杂项!R:X,2,FALSE),",","@",2))+1,FIND("@",SUBSTITUTE(VLOOKUP(H63,杂项!R:X,2,FALSE),",","@",3))-FIND("@",SUBSTITUTE(VLOOKUP(H63,杂项!R:X,2,FALSE),",","@",2))-1),IF($AJ$1=4,MID(VLOOKUP(H63,杂项!R:X,2,FALSE),FIND("@",SUBSTITUTE(VLOOKUP(H63,杂项!R:X,2,FALSE),",","@",3))+1,FIND("@",SUBSTITUTE(VLOOKUP(H63,杂项!R:X,2,FALSE),",","@",4))-FIND("@",SUBSTITUTE(VLOOKUP(H63,杂项!R:X,2,FALSE),",","@",3))-1),IF($AJ$1=5,MID(VLOOKUP(H63,杂项!R:X,2,FALSE),FIND("@",SUBSTITUTE(VLOOKUP(H63,杂项!R:X,2,FALSE),",","@",4))+1,FIND("@",SUBSTITUTE(VLOOKUP(H63,杂项!R:X,2,FALSE),",","@",5))-FIND("@",SUBSTITUTE(VLOOKUP(H63,杂项!R:X,2,FALSE),",","@",4))-1),IF($AJ$1=6,MID(VLOOKUP(H63,杂项!R:X,2,FALSE),FIND("@",SUBSTITUTE(VLOOKUP(H63,杂项!R:X,2,FALSE),",","@",5))+1,LEN(VLOOKUP(H63,杂项!R:X,2,FALSE))-FIND("@",SUBSTITUTE(VLOOKUP(H63,杂项!R:X,2,FALSE),",","@",5))-1))))))</f>
        <v>7004</v>
      </c>
      <c r="V63" s="193" t="str">
        <f>IF($AJ$1=2,MID(VLOOKUP(H63,杂项!R:X,3,FALSE),FIND("@",SUBSTITUTE(VLOOKUP(H63,杂项!R:X,3,FALSE),",","@",1))+1,FIND("@",SUBSTITUTE(VLOOKUP(H63,杂项!R:X,3,FALSE),",","@",2))-FIND("@",SUBSTITUTE(VLOOKUP(H63,杂项!R:X,3,FALSE),",","@",1))-1),IF($AJ$1=3,MID(VLOOKUP(H63,杂项!R:X,3,FALSE),FIND("@",SUBSTITUTE(VLOOKUP(H63,杂项!R:X,3,FALSE),",","@",2))+1,FIND("@",SUBSTITUTE(VLOOKUP(H63,杂项!R:X,3,FALSE),",","@",3))-FIND("@",SUBSTITUTE(VLOOKUP(H63,杂项!R:X,3,FALSE),",","@",2))-1),IF($AJ$1=4,MID(VLOOKUP(H63,杂项!R:X,3,FALSE),FIND("@",SUBSTITUTE(VLOOKUP(H63,杂项!R:X,3,FALSE),",","@",3))+1,FIND("@",SUBSTITUTE(VLOOKUP(H63,杂项!R:X,3,FALSE),",","@",4))-FIND("@",SUBSTITUTE(VLOOKUP(H63,杂项!R:X,3,FALSE),",","@",3))-1),IF($AJ$1=5,MID(VLOOKUP(H63,杂项!R:X,3,FALSE),FIND("@",SUBSTITUTE(VLOOKUP(H63,杂项!R:X,3,FALSE),",","@",4))+1,FIND("@",SUBSTITUTE(VLOOKUP(H63,杂项!R:X,3,FALSE),",","@",5))-FIND("@",SUBSTITUTE(VLOOKUP(H63,杂项!R:X,3,FALSE),",","@",4))-1),IF($AJ$1=6,MID(VLOOKUP(H63,杂项!R:X,3,FALSE),FIND("@",SUBSTITUTE(VLOOKUP(H63,杂项!R:X,3,FALSE),",","@",5))+1,LEN(VLOOKUP(H63,杂项!R:X,3,FALSE))-FIND("@",SUBSTITUTE(VLOOKUP(H63,杂项!R:X,3,FALSE),",","@",5))-1))))))</f>
        <v>6873</v>
      </c>
      <c r="W63" s="193" t="str">
        <f>IF($AJ$1=2,MID(VLOOKUP(H63,杂项!R:X,4,FALSE),FIND("@",SUBSTITUTE(VLOOKUP(H63,杂项!R:X,4,FALSE),",","@",1))+1,FIND("@",SUBSTITUTE(VLOOKUP(H63,杂项!R:X,4,FALSE),",","@",2))-FIND("@",SUBSTITUTE(VLOOKUP(H63,杂项!R:X,4,FALSE),",","@",1))-1),IF($AJ$1=3,MID(VLOOKUP(H63,杂项!R:X,4,FALSE),FIND("@",SUBSTITUTE(VLOOKUP(H63,杂项!R:X,4,FALSE),",","@",2))+1,FIND("@",SUBSTITUTE(VLOOKUP(H63,杂项!R:X,4,FALSE),",","@",3))-FIND("@",SUBSTITUTE(VLOOKUP(H63,杂项!R:X,4,FALSE),",","@",2))-1),IF($AJ$1=4,MID(VLOOKUP(H63,杂项!R:X,4,FALSE),FIND("@",SUBSTITUTE(VLOOKUP(H63,杂项!R:X,4,FALSE),",","@",3))+1,FIND("@",SUBSTITUTE(VLOOKUP(H63,杂项!R:X,4,FALSE),",","@",4))-FIND("@",SUBSTITUTE(VLOOKUP(H63,杂项!R:X,4,FALSE),",","@",3))-1),IF($AJ$1=5,MID(VLOOKUP(H63,杂项!R:X,4,FALSE),FIND("@",SUBSTITUTE(VLOOKUP(H63,杂项!R:X,4,FALSE),",","@",4))+1,FIND("@",SUBSTITUTE(VLOOKUP(H63,杂项!R:X,4,FALSE),",","@",5))-FIND("@",SUBSTITUTE(VLOOKUP(H63,杂项!R:X,4,FALSE),",","@",4))-1),IF($AJ$1=6,MID(VLOOKUP(H63,杂项!R:X,4,FALSE),FIND("@",SUBSTITUTE(VLOOKUP(H63,杂项!R:X,4,FALSE),",","@",5))+1,LEN(VLOOKUP(H63,杂项!R:X,4,FALSE))-FIND("@",SUBSTITUTE(VLOOKUP(H63,杂项!R:X,4,FALSE),",","@",5))-1))))))</f>
        <v>4499</v>
      </c>
      <c r="X63" s="193" t="str">
        <f>IF($AJ$1=2,MID(VLOOKUP(H63,杂项!R:X,5,FALSE),FIND("@",SUBSTITUTE(VLOOKUP(H63,杂项!R:X,5,FALSE),",","@",1))+1,FIND("@",SUBSTITUTE(VLOOKUP(H63,杂项!R:X,5,FALSE),",","@",2))-FIND("@",SUBSTITUTE(VLOOKUP(H63,杂项!R:X,5,FALSE),",","@",1))-1),IF($AJ$1=3,MID(VLOOKUP(H63,杂项!R:X,5,FALSE),FIND("@",SUBSTITUTE(VLOOKUP(H63,杂项!R:X,5,FALSE),",","@",2))+1,FIND("@",SUBSTITUTE(VLOOKUP(H63,杂项!R:X,5,FALSE),",","@",3))-FIND("@",SUBSTITUTE(VLOOKUP(H63,杂项!R:X,5,FALSE),",","@",2))-1),IF($AJ$1=4,MID(VLOOKUP(H63,杂项!R:X,5,FALSE),FIND("@",SUBSTITUTE(VLOOKUP(H63,杂项!R:X,5,FALSE),",","@",3))+1,FIND("@",SUBSTITUTE(VLOOKUP(H63,杂项!R:X,5,FALSE),",","@",4))-FIND("@",SUBSTITUTE(VLOOKUP(H63,杂项!R:X,5,FALSE),",","@",3))-1),IF($AJ$1=5,MID(VLOOKUP(H63,杂项!R:X,5,FALSE),FIND("@",SUBSTITUTE(VLOOKUP(H63,杂项!R:X,5,FALSE),",","@",4))+1,FIND("@",SUBSTITUTE(VLOOKUP(H63,杂项!R:X,5,FALSE),",","@",5))-FIND("@",SUBSTITUTE(VLOOKUP(H63,杂项!R:X,5,FALSE),",","@",4))-1),IF($AJ$1=6,MID(VLOOKUP(H63,杂项!R:X,5,FALSE),FIND("@",SUBSTITUTE(VLOOKUP(H63,杂项!R:X,5,FALSE),",","@",5))+1,LEN(VLOOKUP(H63,杂项!R:X,5,FALSE))-FIND("@",SUBSTITUTE(VLOOKUP(H63,杂项!R:X,5,FALSE),",","@",5))-1))))))</f>
        <v>7137</v>
      </c>
      <c r="Y63" s="193" t="str">
        <f>IF($AJ$1=2,MID(VLOOKUP(H63,杂项!R:X,6,FALSE),FIND("@",SUBSTITUTE(VLOOKUP(H63,杂项!R:X,6,FALSE),",","@",1))+1,FIND("@",SUBSTITUTE(VLOOKUP(H63,杂项!R:X,6,FALSE),",","@",2))-FIND("@",SUBSTITUTE(VLOOKUP(H63,杂项!R:X,6,FALSE),",","@",1))-1),IF($AJ$1=3,MID(VLOOKUP(H63,杂项!R:X,6,FALSE),FIND("@",SUBSTITUTE(VLOOKUP(H63,杂项!R:X,6,FALSE),",","@",2))+1,FIND("@",SUBSTITUTE(VLOOKUP(H63,杂项!R:X,6,FALSE),",","@",3))-FIND("@",SUBSTITUTE(VLOOKUP(H63,杂项!R:X,6,FALSE),",","@",2))-1),IF($AJ$1=4,MID(VLOOKUP(H63,杂项!R:X,6,FALSE),FIND("@",SUBSTITUTE(VLOOKUP(H63,杂项!R:X,6,FALSE),",","@",3))+1,FIND("@",SUBSTITUTE(VLOOKUP(H63,杂项!R:X,6,FALSE),",","@",4))-FIND("@",SUBSTITUTE(VLOOKUP(H63,杂项!R:X,6,FALSE),",","@",3))-1),IF($AJ$1=5,MID(VLOOKUP(H63,杂项!R:X,6,FALSE),FIND("@",SUBSTITUTE(VLOOKUP(H63,杂项!R:X,6,FALSE),",","@",4))+1,FIND("@",SUBSTITUTE(VLOOKUP(H63,杂项!R:X,6,FALSE),",","@",5))-FIND("@",SUBSTITUTE(VLOOKUP(H63,杂项!R:X,6,FALSE),",","@",4))-1),IF($AJ$1=6,MID(VLOOKUP(H63,杂项!R:X,6,FALSE),FIND("@",SUBSTITUTE(VLOOKUP(H63,杂项!R:X,6,FALSE),",","@",5))+1,LEN(VLOOKUP(H63,杂项!R:X,6,FALSE))-FIND("@",SUBSTITUTE(VLOOKUP(H63,杂项!R:X,6,FALSE),",","@",5))-1))))))</f>
        <v>5817</v>
      </c>
      <c r="Z63" s="193" t="str">
        <f>IF($AJ$1=2,MID(VLOOKUP(H63,杂项!R:X,7,FALSE),FIND("@",SUBSTITUTE(VLOOKUP(H63,杂项!R:X,7,FALSE),",","@",1))+1,FIND("@",SUBSTITUTE(VLOOKUP(H63,杂项!R:X,7,FALSE),",","@",2))-FIND("@",SUBSTITUTE(VLOOKUP(H63,杂项!R:X,7,FALSE),",","@",1))-1),IF($AJ$1=3,MID(VLOOKUP(H63,杂项!R:X,7,FALSE),FIND("@",SUBSTITUTE(VLOOKUP(H63,杂项!R:X,7,FALSE),",","@",2))+1,FIND("@",SUBSTITUTE(VLOOKUP(H63,杂项!R:X,7,FALSE),",","@",3))-FIND("@",SUBSTITUTE(VLOOKUP(H63,杂项!R:X,7,FALSE),",","@",2))-1),IF($AJ$1=4,MID(VLOOKUP(H63,杂项!R:X,7,FALSE),FIND("@",SUBSTITUTE(VLOOKUP(H63,杂项!R:X,7,FALSE),",","@",3))+1,FIND("@",SUBSTITUTE(VLOOKUP(H63,杂项!R:X,7,FALSE),",","@",4))-FIND("@",SUBSTITUTE(VLOOKUP(H63,杂项!R:X,7,FALSE),",","@",3))-1),IF($AJ$1=5,MID(VLOOKUP(H63,杂项!R:X,7,FALSE),FIND("@",SUBSTITUTE(VLOOKUP(H63,杂项!R:X,7,FALSE),",","@",4))+1,FIND("@",SUBSTITUTE(VLOOKUP(H63,杂项!R:X,7,FALSE),",","@",5))-FIND("@",SUBSTITUTE(VLOOKUP(H63,杂项!R:X,7,FALSE),",","@",4))-1),IF($AJ$1=6,MID(VLOOKUP(H63,杂项!R:X,7,FALSE),FIND("@",SUBSTITUTE(VLOOKUP(H63,杂项!R:X,7,FALSE),",","@",5))+1,LEN(VLOOKUP(H63,杂项!R:X,7,FALSE))-FIND("@",SUBSTITUTE(VLOOKUP(H63,杂项!R:X,7,FALSE),",","@",5))-1))))))</f>
        <v>5817</v>
      </c>
      <c r="AA63" s="196">
        <v>196</v>
      </c>
      <c r="AB63" s="196">
        <v>61</v>
      </c>
      <c r="AC63" s="196"/>
      <c r="AD63" s="196">
        <v>31</v>
      </c>
      <c r="AE63" s="196">
        <v>20</v>
      </c>
      <c r="AF63" s="196">
        <v>10</v>
      </c>
      <c r="AG63" s="203">
        <v>800</v>
      </c>
      <c r="AH63" s="203">
        <v>50</v>
      </c>
      <c r="AI63" s="203">
        <v>50</v>
      </c>
      <c r="AJ63" s="204"/>
      <c r="AK63" s="202">
        <f>(VLOOKUP($H63,杂项!$Z:$AD,2,FALSE))/100</f>
        <v>0.2</v>
      </c>
      <c r="AL63" s="202">
        <f>(VLOOKUP($H63,杂项!$Z:$AD,4,FALSE))/100</f>
        <v>0.3</v>
      </c>
      <c r="AM63" s="202">
        <f>(VLOOKUP($H63,杂项!$Z:$AD,3,FALSE))/100</f>
        <v>0.35</v>
      </c>
      <c r="AN63" s="202">
        <f>(VLOOKUP($H63,杂项!$Z:$AD,5,FALSE))/100</f>
        <v>0.1</v>
      </c>
      <c r="AO63" s="204">
        <v>5</v>
      </c>
      <c r="AP63" s="179" t="s">
        <v>230</v>
      </c>
    </row>
    <row r="64" spans="1:42" s="162" customFormat="1" x14ac:dyDescent="0.2">
      <c r="A64" s="176" t="s">
        <v>231</v>
      </c>
      <c r="B64" s="173">
        <f t="shared" si="6"/>
        <v>4980.1196799999998</v>
      </c>
      <c r="C64" s="173">
        <f t="shared" si="7"/>
        <v>511.489216</v>
      </c>
      <c r="D64" s="173">
        <f t="shared" si="8"/>
        <v>260.55321600000002</v>
      </c>
      <c r="E64" s="173">
        <f t="shared" si="9"/>
        <v>398.72895999999997</v>
      </c>
      <c r="F64" s="173">
        <f t="shared" si="10"/>
        <v>277.66778880000004</v>
      </c>
      <c r="G64" s="174">
        <f t="shared" si="11"/>
        <v>106.22880000000001</v>
      </c>
      <c r="H64" s="174" t="s">
        <v>191</v>
      </c>
      <c r="I64" s="187">
        <v>28</v>
      </c>
      <c r="J64" s="189" t="s">
        <v>134</v>
      </c>
      <c r="K64" s="189" t="s">
        <v>135</v>
      </c>
      <c r="L64" s="189" t="s">
        <v>145</v>
      </c>
      <c r="M64" s="189" t="s">
        <v>146</v>
      </c>
      <c r="N64" s="189" t="s">
        <v>63</v>
      </c>
      <c r="O64" s="189" t="s">
        <v>64</v>
      </c>
      <c r="P64" s="189" t="s">
        <v>136</v>
      </c>
      <c r="Q64" s="189" t="s">
        <v>64</v>
      </c>
      <c r="R64" s="189" t="s">
        <v>53</v>
      </c>
      <c r="S64" s="189" t="s">
        <v>47</v>
      </c>
      <c r="T64" s="189" t="s">
        <v>139</v>
      </c>
      <c r="U64" s="193" t="str">
        <f>IF($AJ$1=2,MID(VLOOKUP(H64,杂项!R:X,2,FALSE),FIND("@",SUBSTITUTE(VLOOKUP(H64,杂项!R:X,2,FALSE),",","@",1))+1,FIND("@",SUBSTITUTE(VLOOKUP(H64,杂项!R:X,2,FALSE),",","@",2))-FIND("@",SUBSTITUTE(VLOOKUP(H64,杂项!R:X,2,FALSE),",","@",1))-1),IF($AJ$1=3,MID(VLOOKUP(H64,杂项!R:X,2,FALSE),FIND("@",SUBSTITUTE(VLOOKUP(H64,杂项!R:X,2,FALSE),",","@",2))+1,FIND("@",SUBSTITUTE(VLOOKUP(H64,杂项!R:X,2,FALSE),",","@",3))-FIND("@",SUBSTITUTE(VLOOKUP(H64,杂项!R:X,2,FALSE),",","@",2))-1),IF($AJ$1=4,MID(VLOOKUP(H64,杂项!R:X,2,FALSE),FIND("@",SUBSTITUTE(VLOOKUP(H64,杂项!R:X,2,FALSE),",","@",3))+1,FIND("@",SUBSTITUTE(VLOOKUP(H64,杂项!R:X,2,FALSE),",","@",4))-FIND("@",SUBSTITUTE(VLOOKUP(H64,杂项!R:X,2,FALSE),",","@",3))-1),IF($AJ$1=5,MID(VLOOKUP(H64,杂项!R:X,2,FALSE),FIND("@",SUBSTITUTE(VLOOKUP(H64,杂项!R:X,2,FALSE),",","@",4))+1,FIND("@",SUBSTITUTE(VLOOKUP(H64,杂项!R:X,2,FALSE),",","@",5))-FIND("@",SUBSTITUTE(VLOOKUP(H64,杂项!R:X,2,FALSE),",","@",4))-1),IF($AJ$1=6,MID(VLOOKUP(H64,杂项!R:X,2,FALSE),FIND("@",SUBSTITUTE(VLOOKUP(H64,杂项!R:X,2,FALSE),",","@",5))+1,LEN(VLOOKUP(H64,杂项!R:X,2,FALSE))-FIND("@",SUBSTITUTE(VLOOKUP(H64,杂项!R:X,2,FALSE),",","@",5))-1))))))</f>
        <v>8455</v>
      </c>
      <c r="V64" s="193" t="str">
        <f>IF($AJ$1=2,MID(VLOOKUP(H64,杂项!R:X,3,FALSE),FIND("@",SUBSTITUTE(VLOOKUP(H64,杂项!R:X,3,FALSE),",","@",1))+1,FIND("@",SUBSTITUTE(VLOOKUP(H64,杂项!R:X,3,FALSE),",","@",2))-FIND("@",SUBSTITUTE(VLOOKUP(H64,杂项!R:X,3,FALSE),",","@",1))-1),IF($AJ$1=3,MID(VLOOKUP(H64,杂项!R:X,3,FALSE),FIND("@",SUBSTITUTE(VLOOKUP(H64,杂项!R:X,3,FALSE),",","@",2))+1,FIND("@",SUBSTITUTE(VLOOKUP(H64,杂项!R:X,3,FALSE),",","@",3))-FIND("@",SUBSTITUTE(VLOOKUP(H64,杂项!R:X,3,FALSE),",","@",2))-1),IF($AJ$1=4,MID(VLOOKUP(H64,杂项!R:X,3,FALSE),FIND("@",SUBSTITUTE(VLOOKUP(H64,杂项!R:X,3,FALSE),",","@",3))+1,FIND("@",SUBSTITUTE(VLOOKUP(H64,杂项!R:X,3,FALSE),",","@",4))-FIND("@",SUBSTITUTE(VLOOKUP(H64,杂项!R:X,3,FALSE),",","@",3))-1),IF($AJ$1=5,MID(VLOOKUP(H64,杂项!R:X,3,FALSE),FIND("@",SUBSTITUTE(VLOOKUP(H64,杂项!R:X,3,FALSE),",","@",4))+1,FIND("@",SUBSTITUTE(VLOOKUP(H64,杂项!R:X,3,FALSE),",","@",5))-FIND("@",SUBSTITUTE(VLOOKUP(H64,杂项!R:X,3,FALSE),",","@",4))-1),IF($AJ$1=6,MID(VLOOKUP(H64,杂项!R:X,3,FALSE),FIND("@",SUBSTITUTE(VLOOKUP(H64,杂项!R:X,3,FALSE),",","@",5))+1,LEN(VLOOKUP(H64,杂项!R:X,3,FALSE))-FIND("@",SUBSTITUTE(VLOOKUP(H64,杂项!R:X,3,FALSE),",","@",5))-1))))))</f>
        <v>7927</v>
      </c>
      <c r="W64" s="193" t="str">
        <f>IF($AJ$1=2,MID(VLOOKUP(H64,杂项!R:X,4,FALSE),FIND("@",SUBSTITUTE(VLOOKUP(H64,杂项!R:X,4,FALSE),",","@",1))+1,FIND("@",SUBSTITUTE(VLOOKUP(H64,杂项!R:X,4,FALSE),",","@",2))-FIND("@",SUBSTITUTE(VLOOKUP(H64,杂项!R:X,4,FALSE),",","@",1))-1),IF($AJ$1=3,MID(VLOOKUP(H64,杂项!R:X,4,FALSE),FIND("@",SUBSTITUTE(VLOOKUP(H64,杂项!R:X,4,FALSE),",","@",2))+1,FIND("@",SUBSTITUTE(VLOOKUP(H64,杂项!R:X,4,FALSE),",","@",3))-FIND("@",SUBSTITUTE(VLOOKUP(H64,杂项!R:X,4,FALSE),",","@",2))-1),IF($AJ$1=4,MID(VLOOKUP(H64,杂项!R:X,4,FALSE),FIND("@",SUBSTITUTE(VLOOKUP(H64,杂项!R:X,4,FALSE),",","@",3))+1,FIND("@",SUBSTITUTE(VLOOKUP(H64,杂项!R:X,4,FALSE),",","@",4))-FIND("@",SUBSTITUTE(VLOOKUP(H64,杂项!R:X,4,FALSE),",","@",3))-1),IF($AJ$1=5,MID(VLOOKUP(H64,杂项!R:X,4,FALSE),FIND("@",SUBSTITUTE(VLOOKUP(H64,杂项!R:X,4,FALSE),",","@",4))+1,FIND("@",SUBSTITUTE(VLOOKUP(H64,杂项!R:X,4,FALSE),",","@",5))-FIND("@",SUBSTITUTE(VLOOKUP(H64,杂项!R:X,4,FALSE),",","@",4))-1),IF($AJ$1=6,MID(VLOOKUP(H64,杂项!R:X,4,FALSE),FIND("@",SUBSTITUTE(VLOOKUP(H64,杂项!R:X,4,FALSE),",","@",5))+1,LEN(VLOOKUP(H64,杂项!R:X,4,FALSE))-FIND("@",SUBSTITUTE(VLOOKUP(H64,杂项!R:X,4,FALSE),",","@",5))-1))))))</f>
        <v>5421</v>
      </c>
      <c r="X64" s="193" t="str">
        <f>IF($AJ$1=2,MID(VLOOKUP(H64,杂项!R:X,5,FALSE),FIND("@",SUBSTITUTE(VLOOKUP(H64,杂项!R:X,5,FALSE),",","@",1))+1,FIND("@",SUBSTITUTE(VLOOKUP(H64,杂项!R:X,5,FALSE),",","@",2))-FIND("@",SUBSTITUTE(VLOOKUP(H64,杂项!R:X,5,FALSE),",","@",1))-1),IF($AJ$1=3,MID(VLOOKUP(H64,杂项!R:X,5,FALSE),FIND("@",SUBSTITUTE(VLOOKUP(H64,杂项!R:X,5,FALSE),",","@",2))+1,FIND("@",SUBSTITUTE(VLOOKUP(H64,杂项!R:X,5,FALSE),",","@",3))-FIND("@",SUBSTITUTE(VLOOKUP(H64,杂项!R:X,5,FALSE),",","@",2))-1),IF($AJ$1=4,MID(VLOOKUP(H64,杂项!R:X,5,FALSE),FIND("@",SUBSTITUTE(VLOOKUP(H64,杂项!R:X,5,FALSE),",","@",3))+1,FIND("@",SUBSTITUTE(VLOOKUP(H64,杂项!R:X,5,FALSE),",","@",4))-FIND("@",SUBSTITUTE(VLOOKUP(H64,杂项!R:X,5,FALSE),",","@",3))-1),IF($AJ$1=5,MID(VLOOKUP(H64,杂项!R:X,5,FALSE),FIND("@",SUBSTITUTE(VLOOKUP(H64,杂项!R:X,5,FALSE),",","@",4))+1,FIND("@",SUBSTITUTE(VLOOKUP(H64,杂项!R:X,5,FALSE),",","@",5))-FIND("@",SUBSTITUTE(VLOOKUP(H64,杂项!R:X,5,FALSE),",","@",4))-1),IF($AJ$1=6,MID(VLOOKUP(H64,杂项!R:X,5,FALSE),FIND("@",SUBSTITUTE(VLOOKUP(H64,杂项!R:X,5,FALSE),",","@",5))+1,LEN(VLOOKUP(H64,杂项!R:X,5,FALSE))-FIND("@",SUBSTITUTE(VLOOKUP(H64,杂项!R:X,5,FALSE),",","@",5))-1))))))</f>
        <v>8455</v>
      </c>
      <c r="Y64" s="193" t="str">
        <f>IF($AJ$1=2,MID(VLOOKUP(H64,杂项!R:X,6,FALSE),FIND("@",SUBSTITUTE(VLOOKUP(H64,杂项!R:X,6,FALSE),",","@",1))+1,FIND("@",SUBSTITUTE(VLOOKUP(H64,杂项!R:X,6,FALSE),",","@",2))-FIND("@",SUBSTITUTE(VLOOKUP(H64,杂项!R:X,6,FALSE),",","@",1))-1),IF($AJ$1=3,MID(VLOOKUP(H64,杂项!R:X,6,FALSE),FIND("@",SUBSTITUTE(VLOOKUP(H64,杂项!R:X,6,FALSE),",","@",2))+1,FIND("@",SUBSTITUTE(VLOOKUP(H64,杂项!R:X,6,FALSE),",","@",3))-FIND("@",SUBSTITUTE(VLOOKUP(H64,杂项!R:X,6,FALSE),",","@",2))-1),IF($AJ$1=4,MID(VLOOKUP(H64,杂项!R:X,6,FALSE),FIND("@",SUBSTITUTE(VLOOKUP(H64,杂项!R:X,6,FALSE),",","@",3))+1,FIND("@",SUBSTITUTE(VLOOKUP(H64,杂项!R:X,6,FALSE),",","@",4))-FIND("@",SUBSTITUTE(VLOOKUP(H64,杂项!R:X,6,FALSE),",","@",3))-1),IF($AJ$1=5,MID(VLOOKUP(H64,杂项!R:X,6,FALSE),FIND("@",SUBSTITUTE(VLOOKUP(H64,杂项!R:X,6,FALSE),",","@",4))+1,FIND("@",SUBSTITUTE(VLOOKUP(H64,杂项!R:X,6,FALSE),",","@",5))-FIND("@",SUBSTITUTE(VLOOKUP(H64,杂项!R:X,6,FALSE),",","@",4))-1),IF($AJ$1=6,MID(VLOOKUP(H64,杂项!R:X,6,FALSE),FIND("@",SUBSTITUTE(VLOOKUP(H64,杂项!R:X,6,FALSE),",","@",5))+1,LEN(VLOOKUP(H64,杂项!R:X,6,FALSE))-FIND("@",SUBSTITUTE(VLOOKUP(H64,杂项!R:X,6,FALSE),",","@",5))-1))))))</f>
        <v>6478</v>
      </c>
      <c r="Z64" s="193" t="str">
        <f>IF($AJ$1=2,MID(VLOOKUP(H64,杂项!R:X,7,FALSE),FIND("@",SUBSTITUTE(VLOOKUP(H64,杂项!R:X,7,FALSE),",","@",1))+1,FIND("@",SUBSTITUTE(VLOOKUP(H64,杂项!R:X,7,FALSE),",","@",2))-FIND("@",SUBSTITUTE(VLOOKUP(H64,杂项!R:X,7,FALSE),",","@",1))-1),IF($AJ$1=3,MID(VLOOKUP(H64,杂项!R:X,7,FALSE),FIND("@",SUBSTITUTE(VLOOKUP(H64,杂项!R:X,7,FALSE),",","@",2))+1,FIND("@",SUBSTITUTE(VLOOKUP(H64,杂项!R:X,7,FALSE),",","@",3))-FIND("@",SUBSTITUTE(VLOOKUP(H64,杂项!R:X,7,FALSE),",","@",2))-1),IF($AJ$1=4,MID(VLOOKUP(H64,杂项!R:X,7,FALSE),FIND("@",SUBSTITUTE(VLOOKUP(H64,杂项!R:X,7,FALSE),",","@",3))+1,FIND("@",SUBSTITUTE(VLOOKUP(H64,杂项!R:X,7,FALSE),",","@",4))-FIND("@",SUBSTITUTE(VLOOKUP(H64,杂项!R:X,7,FALSE),",","@",3))-1),IF($AJ$1=5,MID(VLOOKUP(H64,杂项!R:X,7,FALSE),FIND("@",SUBSTITUTE(VLOOKUP(H64,杂项!R:X,7,FALSE),",","@",4))+1,FIND("@",SUBSTITUTE(VLOOKUP(H64,杂项!R:X,7,FALSE),",","@",5))-FIND("@",SUBSTITUTE(VLOOKUP(H64,杂项!R:X,7,FALSE),",","@",4))-1),IF($AJ$1=6,MID(VLOOKUP(H64,杂项!R:X,7,FALSE),FIND("@",SUBSTITUTE(VLOOKUP(H64,杂项!R:X,7,FALSE),",","@",5))+1,LEN(VLOOKUP(H64,杂项!R:X,7,FALSE))-FIND("@",SUBSTITUTE(VLOOKUP(H64,杂项!R:X,7,FALSE),",","@",5))-1))))))</f>
        <v>5817</v>
      </c>
      <c r="AA64" s="196">
        <v>334</v>
      </c>
      <c r="AB64" s="196">
        <v>56</v>
      </c>
      <c r="AC64" s="196">
        <v>0</v>
      </c>
      <c r="AD64" s="196">
        <v>34</v>
      </c>
      <c r="AE64" s="196">
        <v>10</v>
      </c>
      <c r="AF64" s="196">
        <v>5</v>
      </c>
      <c r="AG64" s="203">
        <v>850</v>
      </c>
      <c r="AH64" s="203">
        <v>60</v>
      </c>
      <c r="AI64" s="203">
        <v>50</v>
      </c>
      <c r="AJ64" s="204"/>
      <c r="AK64" s="202">
        <f>(VLOOKUP($H64,杂项!$Z:$AD,2,FALSE))/100</f>
        <v>0.35</v>
      </c>
      <c r="AL64" s="202">
        <f>(VLOOKUP($H64,杂项!$Z:$AD,4,FALSE))/100</f>
        <v>0.35</v>
      </c>
      <c r="AM64" s="202">
        <f>(VLOOKUP($H64,杂项!$Z:$AD,3,FALSE))/100</f>
        <v>0.15</v>
      </c>
      <c r="AN64" s="202">
        <f>(VLOOKUP($H64,杂项!$Z:$AD,5,FALSE))/100</f>
        <v>0.15</v>
      </c>
      <c r="AO64" s="206">
        <v>9</v>
      </c>
      <c r="AP64" s="179" t="s">
        <v>232</v>
      </c>
    </row>
    <row r="65" spans="1:42" s="162" customFormat="1" x14ac:dyDescent="0.2">
      <c r="A65" s="176" t="s">
        <v>233</v>
      </c>
      <c r="B65" s="173">
        <f t="shared" si="6"/>
        <v>3555.9599360000002</v>
      </c>
      <c r="C65" s="173">
        <f t="shared" si="7"/>
        <v>509.42764799999998</v>
      </c>
      <c r="D65" s="173">
        <f t="shared" si="8"/>
        <v>229.39699199999998</v>
      </c>
      <c r="E65" s="173">
        <f t="shared" si="9"/>
        <v>248.93624320000004</v>
      </c>
      <c r="F65" s="173">
        <f t="shared" si="10"/>
        <v>254.80483839999997</v>
      </c>
      <c r="G65" s="174">
        <f t="shared" si="11"/>
        <v>301.64371199999999</v>
      </c>
      <c r="H65" s="174" t="s">
        <v>234</v>
      </c>
      <c r="I65" s="187">
        <v>28</v>
      </c>
      <c r="J65" s="189" t="s">
        <v>52</v>
      </c>
      <c r="K65" s="189" t="s">
        <v>41</v>
      </c>
      <c r="L65" s="189" t="s">
        <v>145</v>
      </c>
      <c r="M65" s="189" t="s">
        <v>146</v>
      </c>
      <c r="N65" s="189" t="s">
        <v>63</v>
      </c>
      <c r="O65" s="189" t="s">
        <v>64</v>
      </c>
      <c r="P65" s="189" t="s">
        <v>53</v>
      </c>
      <c r="Q65" s="189" t="s">
        <v>47</v>
      </c>
      <c r="R65" s="189" t="s">
        <v>87</v>
      </c>
      <c r="S65" s="189" t="s">
        <v>55</v>
      </c>
      <c r="T65" s="189" t="s">
        <v>172</v>
      </c>
      <c r="U65" s="193" t="str">
        <f>IF($AJ$1=2,MID(VLOOKUP(H65,杂项!R:X,2,FALSE),FIND("@",SUBSTITUTE(VLOOKUP(H65,杂项!R:X,2,FALSE),",","@",1))+1,FIND("@",SUBSTITUTE(VLOOKUP(H65,杂项!R:X,2,FALSE),",","@",2))-FIND("@",SUBSTITUTE(VLOOKUP(H65,杂项!R:X,2,FALSE),",","@",1))-1),IF($AJ$1=3,MID(VLOOKUP(H65,杂项!R:X,2,FALSE),FIND("@",SUBSTITUTE(VLOOKUP(H65,杂项!R:X,2,FALSE),",","@",2))+1,FIND("@",SUBSTITUTE(VLOOKUP(H65,杂项!R:X,2,FALSE),",","@",3))-FIND("@",SUBSTITUTE(VLOOKUP(H65,杂项!R:X,2,FALSE),",","@",2))-1),IF($AJ$1=4,MID(VLOOKUP(H65,杂项!R:X,2,FALSE),FIND("@",SUBSTITUTE(VLOOKUP(H65,杂项!R:X,2,FALSE),",","@",3))+1,FIND("@",SUBSTITUTE(VLOOKUP(H65,杂项!R:X,2,FALSE),",","@",4))-FIND("@",SUBSTITUTE(VLOOKUP(H65,杂项!R:X,2,FALSE),",","@",3))-1),IF($AJ$1=5,MID(VLOOKUP(H65,杂项!R:X,2,FALSE),FIND("@",SUBSTITUTE(VLOOKUP(H65,杂项!R:X,2,FALSE),",","@",4))+1,FIND("@",SUBSTITUTE(VLOOKUP(H65,杂项!R:X,2,FALSE),",","@",5))-FIND("@",SUBSTITUTE(VLOOKUP(H65,杂项!R:X,2,FALSE),",","@",4))-1),IF($AJ$1=6,MID(VLOOKUP(H65,杂项!R:X,2,FALSE),FIND("@",SUBSTITUTE(VLOOKUP(H65,杂项!R:X,2,FALSE),",","@",5))+1,LEN(VLOOKUP(H65,杂项!R:X,2,FALSE))-FIND("@",SUBSTITUTE(VLOOKUP(H65,杂项!R:X,2,FALSE),",","@",5))-1))))))</f>
        <v>5158</v>
      </c>
      <c r="V65" s="193" t="str">
        <f>IF($AJ$1=2,MID(VLOOKUP(H65,杂项!R:X,3,FALSE),FIND("@",SUBSTITUTE(VLOOKUP(H65,杂项!R:X,3,FALSE),",","@",1))+1,FIND("@",SUBSTITUTE(VLOOKUP(H65,杂项!R:X,3,FALSE),",","@",2))-FIND("@",SUBSTITUTE(VLOOKUP(H65,杂项!R:X,3,FALSE),",","@",1))-1),IF($AJ$1=3,MID(VLOOKUP(H65,杂项!R:X,3,FALSE),FIND("@",SUBSTITUTE(VLOOKUP(H65,杂项!R:X,3,FALSE),",","@",2))+1,FIND("@",SUBSTITUTE(VLOOKUP(H65,杂项!R:X,3,FALSE),",","@",3))-FIND("@",SUBSTITUTE(VLOOKUP(H65,杂项!R:X,3,FALSE),",","@",2))-1),IF($AJ$1=4,MID(VLOOKUP(H65,杂项!R:X,3,FALSE),FIND("@",SUBSTITUTE(VLOOKUP(H65,杂项!R:X,3,FALSE),",","@",3))+1,FIND("@",SUBSTITUTE(VLOOKUP(H65,杂项!R:X,3,FALSE),",","@",4))-FIND("@",SUBSTITUTE(VLOOKUP(H65,杂项!R:X,3,FALSE),",","@",3))-1),IF($AJ$1=5,MID(VLOOKUP(H65,杂项!R:X,3,FALSE),FIND("@",SUBSTITUTE(VLOOKUP(H65,杂项!R:X,3,FALSE),",","@",4))+1,FIND("@",SUBSTITUTE(VLOOKUP(H65,杂项!R:X,3,FALSE),",","@",5))-FIND("@",SUBSTITUTE(VLOOKUP(H65,杂项!R:X,3,FALSE),",","@",4))-1),IF($AJ$1=6,MID(VLOOKUP(H65,杂项!R:X,3,FALSE),FIND("@",SUBSTITUTE(VLOOKUP(H65,杂项!R:X,3,FALSE),",","@",5))+1,LEN(VLOOKUP(H65,杂项!R:X,3,FALSE))-FIND("@",SUBSTITUTE(VLOOKUP(H65,杂项!R:X,3,FALSE),",","@",5))-1))))))</f>
        <v>7531</v>
      </c>
      <c r="W65" s="193" t="str">
        <f>IF($AJ$1=2,MID(VLOOKUP(H65,杂项!R:X,4,FALSE),FIND("@",SUBSTITUTE(VLOOKUP(H65,杂项!R:X,4,FALSE),",","@",1))+1,FIND("@",SUBSTITUTE(VLOOKUP(H65,杂项!R:X,4,FALSE),",","@",2))-FIND("@",SUBSTITUTE(VLOOKUP(H65,杂项!R:X,4,FALSE),",","@",1))-1),IF($AJ$1=3,MID(VLOOKUP(H65,杂项!R:X,4,FALSE),FIND("@",SUBSTITUTE(VLOOKUP(H65,杂项!R:X,4,FALSE),",","@",2))+1,FIND("@",SUBSTITUTE(VLOOKUP(H65,杂项!R:X,4,FALSE),",","@",3))-FIND("@",SUBSTITUTE(VLOOKUP(H65,杂项!R:X,4,FALSE),",","@",2))-1),IF($AJ$1=4,MID(VLOOKUP(H65,杂项!R:X,4,FALSE),FIND("@",SUBSTITUTE(VLOOKUP(H65,杂项!R:X,4,FALSE),",","@",3))+1,FIND("@",SUBSTITUTE(VLOOKUP(H65,杂项!R:X,4,FALSE),",","@",4))-FIND("@",SUBSTITUTE(VLOOKUP(H65,杂项!R:X,4,FALSE),",","@",3))-1),IF($AJ$1=5,MID(VLOOKUP(H65,杂项!R:X,4,FALSE),FIND("@",SUBSTITUTE(VLOOKUP(H65,杂项!R:X,4,FALSE),",","@",4))+1,FIND("@",SUBSTITUTE(VLOOKUP(H65,杂项!R:X,4,FALSE),",","@",5))-FIND("@",SUBSTITUTE(VLOOKUP(H65,杂项!R:X,4,FALSE),",","@",4))-1),IF($AJ$1=6,MID(VLOOKUP(H65,杂项!R:X,4,FALSE),FIND("@",SUBSTITUTE(VLOOKUP(H65,杂项!R:X,4,FALSE),",","@",5))+1,LEN(VLOOKUP(H65,杂项!R:X,4,FALSE))-FIND("@",SUBSTITUTE(VLOOKUP(H65,杂项!R:X,4,FALSE),",","@",5))-1))))))</f>
        <v>3577</v>
      </c>
      <c r="X65" s="193" t="str">
        <f>IF($AJ$1=2,MID(VLOOKUP(H65,杂项!R:X,5,FALSE),FIND("@",SUBSTITUTE(VLOOKUP(H65,杂项!R:X,5,FALSE),",","@",1))+1,FIND("@",SUBSTITUTE(VLOOKUP(H65,杂项!R:X,5,FALSE),",","@",2))-FIND("@",SUBSTITUTE(VLOOKUP(H65,杂项!R:X,5,FALSE),",","@",1))-1),IF($AJ$1=3,MID(VLOOKUP(H65,杂项!R:X,5,FALSE),FIND("@",SUBSTITUTE(VLOOKUP(H65,杂项!R:X,5,FALSE),",","@",2))+1,FIND("@",SUBSTITUTE(VLOOKUP(H65,杂项!R:X,5,FALSE),",","@",3))-FIND("@",SUBSTITUTE(VLOOKUP(H65,杂项!R:X,5,FALSE),",","@",2))-1),IF($AJ$1=4,MID(VLOOKUP(H65,杂项!R:X,5,FALSE),FIND("@",SUBSTITUTE(VLOOKUP(H65,杂项!R:X,5,FALSE),",","@",3))+1,FIND("@",SUBSTITUTE(VLOOKUP(H65,杂项!R:X,5,FALSE),",","@",4))-FIND("@",SUBSTITUTE(VLOOKUP(H65,杂项!R:X,5,FALSE),",","@",3))-1),IF($AJ$1=5,MID(VLOOKUP(H65,杂项!R:X,5,FALSE),FIND("@",SUBSTITUTE(VLOOKUP(H65,杂项!R:X,5,FALSE),",","@",4))+1,FIND("@",SUBSTITUTE(VLOOKUP(H65,杂项!R:X,5,FALSE),",","@",5))-FIND("@",SUBSTITUTE(VLOOKUP(H65,杂项!R:X,5,FALSE),",","@",4))-1),IF($AJ$1=6,MID(VLOOKUP(H65,杂项!R:X,5,FALSE),FIND("@",SUBSTITUTE(VLOOKUP(H65,杂项!R:X,5,FALSE),",","@",5))+1,LEN(VLOOKUP(H65,杂项!R:X,5,FALSE))-FIND("@",SUBSTITUTE(VLOOKUP(H65,杂项!R:X,5,FALSE),",","@",5))-1))))))</f>
        <v>5817</v>
      </c>
      <c r="Y65" s="193" t="str">
        <f>IF($AJ$1=2,MID(VLOOKUP(H65,杂项!R:X,6,FALSE),FIND("@",SUBSTITUTE(VLOOKUP(H65,杂项!R:X,6,FALSE),",","@",1))+1,FIND("@",SUBSTITUTE(VLOOKUP(H65,杂项!R:X,6,FALSE),",","@",2))-FIND("@",SUBSTITUTE(VLOOKUP(H65,杂项!R:X,6,FALSE),",","@",1))-1),IF($AJ$1=3,MID(VLOOKUP(H65,杂项!R:X,6,FALSE),FIND("@",SUBSTITUTE(VLOOKUP(H65,杂项!R:X,6,FALSE),",","@",2))+1,FIND("@",SUBSTITUTE(VLOOKUP(H65,杂项!R:X,6,FALSE),",","@",3))-FIND("@",SUBSTITUTE(VLOOKUP(H65,杂项!R:X,6,FALSE),",","@",2))-1),IF($AJ$1=4,MID(VLOOKUP(H65,杂项!R:X,6,FALSE),FIND("@",SUBSTITUTE(VLOOKUP(H65,杂项!R:X,6,FALSE),",","@",3))+1,FIND("@",SUBSTITUTE(VLOOKUP(H65,杂项!R:X,6,FALSE),",","@",4))-FIND("@",SUBSTITUTE(VLOOKUP(H65,杂项!R:X,6,FALSE),",","@",3))-1),IF($AJ$1=5,MID(VLOOKUP(H65,杂项!R:X,6,FALSE),FIND("@",SUBSTITUTE(VLOOKUP(H65,杂项!R:X,6,FALSE),",","@",4))+1,FIND("@",SUBSTITUTE(VLOOKUP(H65,杂项!R:X,6,FALSE),",","@",5))-FIND("@",SUBSTITUTE(VLOOKUP(H65,杂项!R:X,6,FALSE),",","@",4))-1),IF($AJ$1=6,MID(VLOOKUP(H65,杂项!R:X,6,FALSE),FIND("@",SUBSTITUTE(VLOOKUP(H65,杂项!R:X,6,FALSE),",","@",5))+1,LEN(VLOOKUP(H65,杂项!R:X,6,FALSE))-FIND("@",SUBSTITUTE(VLOOKUP(H65,杂项!R:X,6,FALSE),",","@",5))-1))))))</f>
        <v>7796</v>
      </c>
      <c r="Z65" s="193" t="str">
        <f>IF($AJ$1=2,MID(VLOOKUP(H65,杂项!R:X,7,FALSE),FIND("@",SUBSTITUTE(VLOOKUP(H65,杂项!R:X,7,FALSE),",","@",1))+1,FIND("@",SUBSTITUTE(VLOOKUP(H65,杂项!R:X,7,FALSE),",","@",2))-FIND("@",SUBSTITUTE(VLOOKUP(H65,杂项!R:X,7,FALSE),",","@",1))-1),IF($AJ$1=3,MID(VLOOKUP(H65,杂项!R:X,7,FALSE),FIND("@",SUBSTITUTE(VLOOKUP(H65,杂项!R:X,7,FALSE),",","@",2))+1,FIND("@",SUBSTITUTE(VLOOKUP(H65,杂项!R:X,7,FALSE),",","@",3))-FIND("@",SUBSTITUTE(VLOOKUP(H65,杂项!R:X,7,FALSE),",","@",2))-1),IF($AJ$1=4,MID(VLOOKUP(H65,杂项!R:X,7,FALSE),FIND("@",SUBSTITUTE(VLOOKUP(H65,杂项!R:X,7,FALSE),",","@",3))+1,FIND("@",SUBSTITUTE(VLOOKUP(H65,杂项!R:X,7,FALSE),",","@",4))-FIND("@",SUBSTITUTE(VLOOKUP(H65,杂项!R:X,7,FALSE),",","@",3))-1),IF($AJ$1=5,MID(VLOOKUP(H65,杂项!R:X,7,FALSE),FIND("@",SUBSTITUTE(VLOOKUP(H65,杂项!R:X,7,FALSE),",","@",4))+1,FIND("@",SUBSTITUTE(VLOOKUP(H65,杂项!R:X,7,FALSE),",","@",5))-FIND("@",SUBSTITUTE(VLOOKUP(H65,杂项!R:X,7,FALSE),",","@",4))-1),IF($AJ$1=6,MID(VLOOKUP(H65,杂项!R:X,7,FALSE),FIND("@",SUBSTITUTE(VLOOKUP(H65,杂项!R:X,7,FALSE),",","@",5))+1,LEN(VLOOKUP(H65,杂项!R:X,7,FALSE))-FIND("@",SUBSTITUTE(VLOOKUP(H65,杂项!R:X,7,FALSE),",","@",5))-1))))))</f>
        <v>7137</v>
      </c>
      <c r="AA65" s="196">
        <v>308</v>
      </c>
      <c r="AB65" s="196">
        <v>64</v>
      </c>
      <c r="AC65" s="196">
        <v>0</v>
      </c>
      <c r="AD65" s="196">
        <v>0</v>
      </c>
      <c r="AE65" s="196">
        <v>0</v>
      </c>
      <c r="AF65" s="196">
        <v>45</v>
      </c>
      <c r="AG65" s="203">
        <v>650</v>
      </c>
      <c r="AH65" s="203">
        <v>40</v>
      </c>
      <c r="AI65" s="203">
        <v>40</v>
      </c>
      <c r="AJ65" s="204"/>
      <c r="AK65" s="202">
        <f>(VLOOKUP($H65,杂项!$Z:$AD,2,FALSE))/100</f>
        <v>0.4</v>
      </c>
      <c r="AL65" s="202">
        <f>(VLOOKUP($H65,杂项!$Z:$AD,4,FALSE))/100</f>
        <v>0.35</v>
      </c>
      <c r="AM65" s="202">
        <f>(VLOOKUP($H65,杂项!$Z:$AD,3,FALSE))/100</f>
        <v>0.1</v>
      </c>
      <c r="AN65" s="202">
        <f>(VLOOKUP($H65,杂项!$Z:$AD,5,FALSE))/100</f>
        <v>0.1</v>
      </c>
      <c r="AO65" s="206">
        <v>3</v>
      </c>
      <c r="AP65" s="179" t="s">
        <v>235</v>
      </c>
    </row>
    <row r="66" spans="1:42" s="162" customFormat="1" x14ac:dyDescent="0.2">
      <c r="A66" s="176" t="s">
        <v>236</v>
      </c>
      <c r="B66" s="173">
        <f t="shared" ref="B66:B97" si="12">(J66+K66*69/10)*(1+U66/10000)*(1+I66/100)+AA66+AG66</f>
        <v>3165.0048000000002</v>
      </c>
      <c r="C66" s="173">
        <f t="shared" ref="C66:C97" si="13">(L66+M66*69/10)*(1+V66/10000)*(1+I66/100)+AB66</f>
        <v>509.42764799999998</v>
      </c>
      <c r="D66" s="173">
        <f t="shared" ref="D66:D97" si="14">(N66+O66*69/10)*(1+W66/10000)*(1+I66/100)+AC66</f>
        <v>229.39699199999998</v>
      </c>
      <c r="E66" s="173">
        <f t="shared" ref="E66:E97" si="15">(P66+Q66*69/10)*(1+X66/10000)*(1+I66/100)+AD66+AH66</f>
        <v>230.91751680000002</v>
      </c>
      <c r="F66" s="173">
        <f t="shared" ref="F66:F97" si="16">(R66+S66*69/10)*(1+Y66/10000)*(1+I66/100)+AE66+AI66</f>
        <v>311.29646079999998</v>
      </c>
      <c r="G66" s="174">
        <f t="shared" ref="G66:G97" si="17">T66*(1+Z66/10000)*(1+I66/100)+AF66</f>
        <v>235.83763200000001</v>
      </c>
      <c r="H66" s="174" t="s">
        <v>234</v>
      </c>
      <c r="I66" s="187">
        <v>28</v>
      </c>
      <c r="J66" s="189" t="s">
        <v>40</v>
      </c>
      <c r="K66" s="189" t="s">
        <v>92</v>
      </c>
      <c r="L66" s="189" t="s">
        <v>145</v>
      </c>
      <c r="M66" s="189" t="s">
        <v>146</v>
      </c>
      <c r="N66" s="189" t="s">
        <v>63</v>
      </c>
      <c r="O66" s="189" t="s">
        <v>64</v>
      </c>
      <c r="P66" s="189" t="s">
        <v>87</v>
      </c>
      <c r="Q66" s="189" t="s">
        <v>55</v>
      </c>
      <c r="R66" s="189" t="s">
        <v>72</v>
      </c>
      <c r="S66" s="189" t="s">
        <v>45</v>
      </c>
      <c r="T66" s="189" t="s">
        <v>93</v>
      </c>
      <c r="U66" s="193" t="str">
        <f>IF($AJ$1=2,MID(VLOOKUP(H66,杂项!R:X,2,FALSE),FIND("@",SUBSTITUTE(VLOOKUP(H66,杂项!R:X,2,FALSE),",","@",1))+1,FIND("@",SUBSTITUTE(VLOOKUP(H66,杂项!R:X,2,FALSE),",","@",2))-FIND("@",SUBSTITUTE(VLOOKUP(H66,杂项!R:X,2,FALSE),",","@",1))-1),IF($AJ$1=3,MID(VLOOKUP(H66,杂项!R:X,2,FALSE),FIND("@",SUBSTITUTE(VLOOKUP(H66,杂项!R:X,2,FALSE),",","@",2))+1,FIND("@",SUBSTITUTE(VLOOKUP(H66,杂项!R:X,2,FALSE),",","@",3))-FIND("@",SUBSTITUTE(VLOOKUP(H66,杂项!R:X,2,FALSE),",","@",2))-1),IF($AJ$1=4,MID(VLOOKUP(H66,杂项!R:X,2,FALSE),FIND("@",SUBSTITUTE(VLOOKUP(H66,杂项!R:X,2,FALSE),",","@",3))+1,FIND("@",SUBSTITUTE(VLOOKUP(H66,杂项!R:X,2,FALSE),",","@",4))-FIND("@",SUBSTITUTE(VLOOKUP(H66,杂项!R:X,2,FALSE),",","@",3))-1),IF($AJ$1=5,MID(VLOOKUP(H66,杂项!R:X,2,FALSE),FIND("@",SUBSTITUTE(VLOOKUP(H66,杂项!R:X,2,FALSE),",","@",4))+1,FIND("@",SUBSTITUTE(VLOOKUP(H66,杂项!R:X,2,FALSE),",","@",5))-FIND("@",SUBSTITUTE(VLOOKUP(H66,杂项!R:X,2,FALSE),",","@",4))-1),IF($AJ$1=6,MID(VLOOKUP(H66,杂项!R:X,2,FALSE),FIND("@",SUBSTITUTE(VLOOKUP(H66,杂项!R:X,2,FALSE),",","@",5))+1,LEN(VLOOKUP(H66,杂项!R:X,2,FALSE))-FIND("@",SUBSTITUTE(VLOOKUP(H66,杂项!R:X,2,FALSE),",","@",5))-1))))))</f>
        <v>5158</v>
      </c>
      <c r="V66" s="193" t="str">
        <f>IF($AJ$1=2,MID(VLOOKUP(H66,杂项!R:X,3,FALSE),FIND("@",SUBSTITUTE(VLOOKUP(H66,杂项!R:X,3,FALSE),",","@",1))+1,FIND("@",SUBSTITUTE(VLOOKUP(H66,杂项!R:X,3,FALSE),",","@",2))-FIND("@",SUBSTITUTE(VLOOKUP(H66,杂项!R:X,3,FALSE),",","@",1))-1),IF($AJ$1=3,MID(VLOOKUP(H66,杂项!R:X,3,FALSE),FIND("@",SUBSTITUTE(VLOOKUP(H66,杂项!R:X,3,FALSE),",","@",2))+1,FIND("@",SUBSTITUTE(VLOOKUP(H66,杂项!R:X,3,FALSE),",","@",3))-FIND("@",SUBSTITUTE(VLOOKUP(H66,杂项!R:X,3,FALSE),",","@",2))-1),IF($AJ$1=4,MID(VLOOKUP(H66,杂项!R:X,3,FALSE),FIND("@",SUBSTITUTE(VLOOKUP(H66,杂项!R:X,3,FALSE),",","@",3))+1,FIND("@",SUBSTITUTE(VLOOKUP(H66,杂项!R:X,3,FALSE),",","@",4))-FIND("@",SUBSTITUTE(VLOOKUP(H66,杂项!R:X,3,FALSE),",","@",3))-1),IF($AJ$1=5,MID(VLOOKUP(H66,杂项!R:X,3,FALSE),FIND("@",SUBSTITUTE(VLOOKUP(H66,杂项!R:X,3,FALSE),",","@",4))+1,FIND("@",SUBSTITUTE(VLOOKUP(H66,杂项!R:X,3,FALSE),",","@",5))-FIND("@",SUBSTITUTE(VLOOKUP(H66,杂项!R:X,3,FALSE),",","@",4))-1),IF($AJ$1=6,MID(VLOOKUP(H66,杂项!R:X,3,FALSE),FIND("@",SUBSTITUTE(VLOOKUP(H66,杂项!R:X,3,FALSE),",","@",5))+1,LEN(VLOOKUP(H66,杂项!R:X,3,FALSE))-FIND("@",SUBSTITUTE(VLOOKUP(H66,杂项!R:X,3,FALSE),",","@",5))-1))))))</f>
        <v>7531</v>
      </c>
      <c r="W66" s="193" t="str">
        <f>IF($AJ$1=2,MID(VLOOKUP(H66,杂项!R:X,4,FALSE),FIND("@",SUBSTITUTE(VLOOKUP(H66,杂项!R:X,4,FALSE),",","@",1))+1,FIND("@",SUBSTITUTE(VLOOKUP(H66,杂项!R:X,4,FALSE),",","@",2))-FIND("@",SUBSTITUTE(VLOOKUP(H66,杂项!R:X,4,FALSE),",","@",1))-1),IF($AJ$1=3,MID(VLOOKUP(H66,杂项!R:X,4,FALSE),FIND("@",SUBSTITUTE(VLOOKUP(H66,杂项!R:X,4,FALSE),",","@",2))+1,FIND("@",SUBSTITUTE(VLOOKUP(H66,杂项!R:X,4,FALSE),",","@",3))-FIND("@",SUBSTITUTE(VLOOKUP(H66,杂项!R:X,4,FALSE),",","@",2))-1),IF($AJ$1=4,MID(VLOOKUP(H66,杂项!R:X,4,FALSE),FIND("@",SUBSTITUTE(VLOOKUP(H66,杂项!R:X,4,FALSE),",","@",3))+1,FIND("@",SUBSTITUTE(VLOOKUP(H66,杂项!R:X,4,FALSE),",","@",4))-FIND("@",SUBSTITUTE(VLOOKUP(H66,杂项!R:X,4,FALSE),",","@",3))-1),IF($AJ$1=5,MID(VLOOKUP(H66,杂项!R:X,4,FALSE),FIND("@",SUBSTITUTE(VLOOKUP(H66,杂项!R:X,4,FALSE),",","@",4))+1,FIND("@",SUBSTITUTE(VLOOKUP(H66,杂项!R:X,4,FALSE),",","@",5))-FIND("@",SUBSTITUTE(VLOOKUP(H66,杂项!R:X,4,FALSE),",","@",4))-1),IF($AJ$1=6,MID(VLOOKUP(H66,杂项!R:X,4,FALSE),FIND("@",SUBSTITUTE(VLOOKUP(H66,杂项!R:X,4,FALSE),",","@",5))+1,LEN(VLOOKUP(H66,杂项!R:X,4,FALSE))-FIND("@",SUBSTITUTE(VLOOKUP(H66,杂项!R:X,4,FALSE),",","@",5))-1))))))</f>
        <v>3577</v>
      </c>
      <c r="X66" s="193" t="str">
        <f>IF($AJ$1=2,MID(VLOOKUP(H66,杂项!R:X,5,FALSE),FIND("@",SUBSTITUTE(VLOOKUP(H66,杂项!R:X,5,FALSE),",","@",1))+1,FIND("@",SUBSTITUTE(VLOOKUP(H66,杂项!R:X,5,FALSE),",","@",2))-FIND("@",SUBSTITUTE(VLOOKUP(H66,杂项!R:X,5,FALSE),",","@",1))-1),IF($AJ$1=3,MID(VLOOKUP(H66,杂项!R:X,5,FALSE),FIND("@",SUBSTITUTE(VLOOKUP(H66,杂项!R:X,5,FALSE),",","@",2))+1,FIND("@",SUBSTITUTE(VLOOKUP(H66,杂项!R:X,5,FALSE),",","@",3))-FIND("@",SUBSTITUTE(VLOOKUP(H66,杂项!R:X,5,FALSE),",","@",2))-1),IF($AJ$1=4,MID(VLOOKUP(H66,杂项!R:X,5,FALSE),FIND("@",SUBSTITUTE(VLOOKUP(H66,杂项!R:X,5,FALSE),",","@",3))+1,FIND("@",SUBSTITUTE(VLOOKUP(H66,杂项!R:X,5,FALSE),",","@",4))-FIND("@",SUBSTITUTE(VLOOKUP(H66,杂项!R:X,5,FALSE),",","@",3))-1),IF($AJ$1=5,MID(VLOOKUP(H66,杂项!R:X,5,FALSE),FIND("@",SUBSTITUTE(VLOOKUP(H66,杂项!R:X,5,FALSE),",","@",4))+1,FIND("@",SUBSTITUTE(VLOOKUP(H66,杂项!R:X,5,FALSE),",","@",5))-FIND("@",SUBSTITUTE(VLOOKUP(H66,杂项!R:X,5,FALSE),",","@",4))-1),IF($AJ$1=6,MID(VLOOKUP(H66,杂项!R:X,5,FALSE),FIND("@",SUBSTITUTE(VLOOKUP(H66,杂项!R:X,5,FALSE),",","@",5))+1,LEN(VLOOKUP(H66,杂项!R:X,5,FALSE))-FIND("@",SUBSTITUTE(VLOOKUP(H66,杂项!R:X,5,FALSE),",","@",5))-1))))))</f>
        <v>5817</v>
      </c>
      <c r="Y66" s="193" t="str">
        <f>IF($AJ$1=2,MID(VLOOKUP(H66,杂项!R:X,6,FALSE),FIND("@",SUBSTITUTE(VLOOKUP(H66,杂项!R:X,6,FALSE),",","@",1))+1,FIND("@",SUBSTITUTE(VLOOKUP(H66,杂项!R:X,6,FALSE),",","@",2))-FIND("@",SUBSTITUTE(VLOOKUP(H66,杂项!R:X,6,FALSE),",","@",1))-1),IF($AJ$1=3,MID(VLOOKUP(H66,杂项!R:X,6,FALSE),FIND("@",SUBSTITUTE(VLOOKUP(H66,杂项!R:X,6,FALSE),",","@",2))+1,FIND("@",SUBSTITUTE(VLOOKUP(H66,杂项!R:X,6,FALSE),",","@",3))-FIND("@",SUBSTITUTE(VLOOKUP(H66,杂项!R:X,6,FALSE),",","@",2))-1),IF($AJ$1=4,MID(VLOOKUP(H66,杂项!R:X,6,FALSE),FIND("@",SUBSTITUTE(VLOOKUP(H66,杂项!R:X,6,FALSE),",","@",3))+1,FIND("@",SUBSTITUTE(VLOOKUP(H66,杂项!R:X,6,FALSE),",","@",4))-FIND("@",SUBSTITUTE(VLOOKUP(H66,杂项!R:X,6,FALSE),",","@",3))-1),IF($AJ$1=5,MID(VLOOKUP(H66,杂项!R:X,6,FALSE),FIND("@",SUBSTITUTE(VLOOKUP(H66,杂项!R:X,6,FALSE),",","@",4))+1,FIND("@",SUBSTITUTE(VLOOKUP(H66,杂项!R:X,6,FALSE),",","@",5))-FIND("@",SUBSTITUTE(VLOOKUP(H66,杂项!R:X,6,FALSE),",","@",4))-1),IF($AJ$1=6,MID(VLOOKUP(H66,杂项!R:X,6,FALSE),FIND("@",SUBSTITUTE(VLOOKUP(H66,杂项!R:X,6,FALSE),",","@",5))+1,LEN(VLOOKUP(H66,杂项!R:X,6,FALSE))-FIND("@",SUBSTITUTE(VLOOKUP(H66,杂项!R:X,6,FALSE),",","@",5))-1))))))</f>
        <v>7796</v>
      </c>
      <c r="Z66" s="193" t="str">
        <f>IF($AJ$1=2,MID(VLOOKUP(H66,杂项!R:X,7,FALSE),FIND("@",SUBSTITUTE(VLOOKUP(H66,杂项!R:X,7,FALSE),",","@",1))+1,FIND("@",SUBSTITUTE(VLOOKUP(H66,杂项!R:X,7,FALSE),",","@",2))-FIND("@",SUBSTITUTE(VLOOKUP(H66,杂项!R:X,7,FALSE),",","@",1))-1),IF($AJ$1=3,MID(VLOOKUP(H66,杂项!R:X,7,FALSE),FIND("@",SUBSTITUTE(VLOOKUP(H66,杂项!R:X,7,FALSE),",","@",2))+1,FIND("@",SUBSTITUTE(VLOOKUP(H66,杂项!R:X,7,FALSE),",","@",3))-FIND("@",SUBSTITUTE(VLOOKUP(H66,杂项!R:X,7,FALSE),",","@",2))-1),IF($AJ$1=4,MID(VLOOKUP(H66,杂项!R:X,7,FALSE),FIND("@",SUBSTITUTE(VLOOKUP(H66,杂项!R:X,7,FALSE),",","@",3))+1,FIND("@",SUBSTITUTE(VLOOKUP(H66,杂项!R:X,7,FALSE),",","@",4))-FIND("@",SUBSTITUTE(VLOOKUP(H66,杂项!R:X,7,FALSE),",","@",3))-1),IF($AJ$1=5,MID(VLOOKUP(H66,杂项!R:X,7,FALSE),FIND("@",SUBSTITUTE(VLOOKUP(H66,杂项!R:X,7,FALSE),",","@",4))+1,FIND("@",SUBSTITUTE(VLOOKUP(H66,杂项!R:X,7,FALSE),",","@",5))-FIND("@",SUBSTITUTE(VLOOKUP(H66,杂项!R:X,7,FALSE),",","@",4))-1),IF($AJ$1=6,MID(VLOOKUP(H66,杂项!R:X,7,FALSE),FIND("@",SUBSTITUTE(VLOOKUP(H66,杂项!R:X,7,FALSE),",","@",5))+1,LEN(VLOOKUP(H66,杂项!R:X,7,FALSE))-FIND("@",SUBSTITUTE(VLOOKUP(H66,杂项!R:X,7,FALSE),",","@",5))-1))))))</f>
        <v>7137</v>
      </c>
      <c r="AA66" s="196">
        <v>308</v>
      </c>
      <c r="AB66" s="196">
        <v>64</v>
      </c>
      <c r="AC66" s="196">
        <v>0</v>
      </c>
      <c r="AD66" s="196">
        <v>0</v>
      </c>
      <c r="AE66" s="196">
        <v>0</v>
      </c>
      <c r="AF66" s="196">
        <v>45</v>
      </c>
      <c r="AG66" s="203">
        <v>650</v>
      </c>
      <c r="AH66" s="203">
        <v>40</v>
      </c>
      <c r="AI66" s="203">
        <v>40</v>
      </c>
      <c r="AJ66" s="204"/>
      <c r="AK66" s="202">
        <f>(VLOOKUP($H66,杂项!$Z:$AD,2,FALSE))/100</f>
        <v>0.4</v>
      </c>
      <c r="AL66" s="202">
        <f>(VLOOKUP($H66,杂项!$Z:$AD,4,FALSE))/100</f>
        <v>0.35</v>
      </c>
      <c r="AM66" s="202">
        <f>(VLOOKUP($H66,杂项!$Z:$AD,3,FALSE))/100</f>
        <v>0.1</v>
      </c>
      <c r="AN66" s="202">
        <f>(VLOOKUP($H66,杂项!$Z:$AD,5,FALSE))/100</f>
        <v>0.1</v>
      </c>
      <c r="AO66" s="206">
        <v>6</v>
      </c>
      <c r="AP66" s="179" t="s">
        <v>237</v>
      </c>
    </row>
    <row r="67" spans="1:42" s="162" customFormat="1" x14ac:dyDescent="0.2">
      <c r="A67" s="176" t="s">
        <v>238</v>
      </c>
      <c r="B67" s="173">
        <f t="shared" si="12"/>
        <v>4106.7594879999997</v>
      </c>
      <c r="C67" s="173">
        <f t="shared" si="13"/>
        <v>503.99571199999997</v>
      </c>
      <c r="D67" s="173">
        <f t="shared" si="14"/>
        <v>250.38182400000002</v>
      </c>
      <c r="E67" s="173">
        <f t="shared" si="15"/>
        <v>278.90949120000005</v>
      </c>
      <c r="F67" s="173">
        <f t="shared" si="16"/>
        <v>245.14215680000001</v>
      </c>
      <c r="G67" s="174">
        <f t="shared" si="17"/>
        <v>279.11699199999998</v>
      </c>
      <c r="H67" s="174" t="s">
        <v>142</v>
      </c>
      <c r="I67" s="187">
        <v>28</v>
      </c>
      <c r="J67" s="189" t="s">
        <v>52</v>
      </c>
      <c r="K67" s="189" t="s">
        <v>41</v>
      </c>
      <c r="L67" s="189" t="s">
        <v>145</v>
      </c>
      <c r="M67" s="189" t="s">
        <v>146</v>
      </c>
      <c r="N67" s="189" t="s">
        <v>63</v>
      </c>
      <c r="O67" s="189" t="s">
        <v>64</v>
      </c>
      <c r="P67" s="189" t="s">
        <v>53</v>
      </c>
      <c r="Q67" s="189" t="s">
        <v>47</v>
      </c>
      <c r="R67" s="189" t="s">
        <v>87</v>
      </c>
      <c r="S67" s="189" t="s">
        <v>55</v>
      </c>
      <c r="T67" s="189" t="s">
        <v>172</v>
      </c>
      <c r="U67" s="193" t="str">
        <f>IF($AJ$1=2,MID(VLOOKUP(H67,杂项!R:X,2,FALSE),FIND("@",SUBSTITUTE(VLOOKUP(H67,杂项!R:X,2,FALSE),",","@",1))+1,FIND("@",SUBSTITUTE(VLOOKUP(H67,杂项!R:X,2,FALSE),",","@",2))-FIND("@",SUBSTITUTE(VLOOKUP(H67,杂项!R:X,2,FALSE),",","@",1))-1),IF($AJ$1=3,MID(VLOOKUP(H67,杂项!R:X,2,FALSE),FIND("@",SUBSTITUTE(VLOOKUP(H67,杂项!R:X,2,FALSE),",","@",2))+1,FIND("@",SUBSTITUTE(VLOOKUP(H67,杂项!R:X,2,FALSE),",","@",3))-FIND("@",SUBSTITUTE(VLOOKUP(H67,杂项!R:X,2,FALSE),",","@",2))-1),IF($AJ$1=4,MID(VLOOKUP(H67,杂项!R:X,2,FALSE),FIND("@",SUBSTITUTE(VLOOKUP(H67,杂项!R:X,2,FALSE),",","@",3))+1,FIND("@",SUBSTITUTE(VLOOKUP(H67,杂项!R:X,2,FALSE),",","@",4))-FIND("@",SUBSTITUTE(VLOOKUP(H67,杂项!R:X,2,FALSE),",","@",3))-1),IF($AJ$1=5,MID(VLOOKUP(H67,杂项!R:X,2,FALSE),FIND("@",SUBSTITUTE(VLOOKUP(H67,杂项!R:X,2,FALSE),",","@",4))+1,FIND("@",SUBSTITUTE(VLOOKUP(H67,杂项!R:X,2,FALSE),",","@",5))-FIND("@",SUBSTITUTE(VLOOKUP(H67,杂项!R:X,2,FALSE),",","@",4))-1),IF($AJ$1=6,MID(VLOOKUP(H67,杂项!R:X,2,FALSE),FIND("@",SUBSTITUTE(VLOOKUP(H67,杂项!R:X,2,FALSE),",","@",5))+1,LEN(VLOOKUP(H67,杂项!R:X,2,FALSE))-FIND("@",SUBSTITUTE(VLOOKUP(H67,杂项!R:X,2,FALSE),",","@",5))-1))))))</f>
        <v>7514</v>
      </c>
      <c r="V67" s="193" t="str">
        <f>IF($AJ$1=2,MID(VLOOKUP(H67,杂项!R:X,3,FALSE),FIND("@",SUBSTITUTE(VLOOKUP(H67,杂项!R:X,3,FALSE),",","@",1))+1,FIND("@",SUBSTITUTE(VLOOKUP(H67,杂项!R:X,3,FALSE),",","@",2))-FIND("@",SUBSTITUTE(VLOOKUP(H67,杂项!R:X,3,FALSE),",","@",1))-1),IF($AJ$1=3,MID(VLOOKUP(H67,杂项!R:X,3,FALSE),FIND("@",SUBSTITUTE(VLOOKUP(H67,杂项!R:X,3,FALSE),",","@",2))+1,FIND("@",SUBSTITUTE(VLOOKUP(H67,杂项!R:X,3,FALSE),",","@",3))-FIND("@",SUBSTITUTE(VLOOKUP(H67,杂项!R:X,3,FALSE),",","@",2))-1),IF($AJ$1=4,MID(VLOOKUP(H67,杂项!R:X,3,FALSE),FIND("@",SUBSTITUTE(VLOOKUP(H67,杂项!R:X,3,FALSE),",","@",3))+1,FIND("@",SUBSTITUTE(VLOOKUP(H67,杂项!R:X,3,FALSE),",","@",4))-FIND("@",SUBSTITUTE(VLOOKUP(H67,杂项!R:X,3,FALSE),",","@",3))-1),IF($AJ$1=5,MID(VLOOKUP(H67,杂项!R:X,3,FALSE),FIND("@",SUBSTITUTE(VLOOKUP(H67,杂项!R:X,3,FALSE),",","@",4))+1,FIND("@",SUBSTITUTE(VLOOKUP(H67,杂项!R:X,3,FALSE),",","@",5))-FIND("@",SUBSTITUTE(VLOOKUP(H67,杂项!R:X,3,FALSE),",","@",4))-1),IF($AJ$1=6,MID(VLOOKUP(H67,杂项!R:X,3,FALSE),FIND("@",SUBSTITUTE(VLOOKUP(H67,杂项!R:X,3,FALSE),",","@",5))+1,LEN(VLOOKUP(H67,杂项!R:X,3,FALSE))-FIND("@",SUBSTITUTE(VLOOKUP(H67,杂项!R:X,3,FALSE),",","@",5))-1))))))</f>
        <v>7514</v>
      </c>
      <c r="W67" s="193" t="str">
        <f>IF($AJ$1=2,MID(VLOOKUP(H67,杂项!R:X,4,FALSE),FIND("@",SUBSTITUTE(VLOOKUP(H67,杂项!R:X,4,FALSE),",","@",1))+1,FIND("@",SUBSTITUTE(VLOOKUP(H67,杂项!R:X,4,FALSE),",","@",2))-FIND("@",SUBSTITUTE(VLOOKUP(H67,杂项!R:X,4,FALSE),",","@",1))-1),IF($AJ$1=3,MID(VLOOKUP(H67,杂项!R:X,4,FALSE),FIND("@",SUBSTITUTE(VLOOKUP(H67,杂项!R:X,4,FALSE),",","@",2))+1,FIND("@",SUBSTITUTE(VLOOKUP(H67,杂项!R:X,4,FALSE),",","@",3))-FIND("@",SUBSTITUTE(VLOOKUP(H67,杂项!R:X,4,FALSE),",","@",2))-1),IF($AJ$1=4,MID(VLOOKUP(H67,杂项!R:X,4,FALSE),FIND("@",SUBSTITUTE(VLOOKUP(H67,杂项!R:X,4,FALSE),",","@",3))+1,FIND("@",SUBSTITUTE(VLOOKUP(H67,杂项!R:X,4,FALSE),",","@",4))-FIND("@",SUBSTITUTE(VLOOKUP(H67,杂项!R:X,4,FALSE),",","@",3))-1),IF($AJ$1=5,MID(VLOOKUP(H67,杂项!R:X,4,FALSE),FIND("@",SUBSTITUTE(VLOOKUP(H67,杂项!R:X,4,FALSE),",","@",4))+1,FIND("@",SUBSTITUTE(VLOOKUP(H67,杂项!R:X,4,FALSE),",","@",5))-FIND("@",SUBSTITUTE(VLOOKUP(H67,杂项!R:X,4,FALSE),",","@",4))-1),IF($AJ$1=6,MID(VLOOKUP(H67,杂项!R:X,4,FALSE),FIND("@",SUBSTITUTE(VLOOKUP(H67,杂项!R:X,4,FALSE),",","@",5))+1,LEN(VLOOKUP(H67,杂项!R:X,4,FALSE))-FIND("@",SUBSTITUTE(VLOOKUP(H67,杂项!R:X,4,FALSE),",","@",5))-1))))))</f>
        <v>4819</v>
      </c>
      <c r="X67" s="193" t="str">
        <f>IF($AJ$1=2,MID(VLOOKUP(H67,杂项!R:X,5,FALSE),FIND("@",SUBSTITUTE(VLOOKUP(H67,杂项!R:X,5,FALSE),",","@",1))+1,FIND("@",SUBSTITUTE(VLOOKUP(H67,杂项!R:X,5,FALSE),",","@",2))-FIND("@",SUBSTITUTE(VLOOKUP(H67,杂项!R:X,5,FALSE),",","@",1))-1),IF($AJ$1=3,MID(VLOOKUP(H67,杂项!R:X,5,FALSE),FIND("@",SUBSTITUTE(VLOOKUP(H67,杂项!R:X,5,FALSE),",","@",2))+1,FIND("@",SUBSTITUTE(VLOOKUP(H67,杂项!R:X,5,FALSE),",","@",3))-FIND("@",SUBSTITUTE(VLOOKUP(H67,杂项!R:X,5,FALSE),",","@",2))-1),IF($AJ$1=4,MID(VLOOKUP(H67,杂项!R:X,5,FALSE),FIND("@",SUBSTITUTE(VLOOKUP(H67,杂项!R:X,5,FALSE),",","@",3))+1,FIND("@",SUBSTITUTE(VLOOKUP(H67,杂项!R:X,5,FALSE),",","@",4))-FIND("@",SUBSTITUTE(VLOOKUP(H67,杂项!R:X,5,FALSE),",","@",3))-1),IF($AJ$1=5,MID(VLOOKUP(H67,杂项!R:X,5,FALSE),FIND("@",SUBSTITUTE(VLOOKUP(H67,杂项!R:X,5,FALSE),",","@",4))+1,FIND("@",SUBSTITUTE(VLOOKUP(H67,杂项!R:X,5,FALSE),",","@",5))-FIND("@",SUBSTITUTE(VLOOKUP(H67,杂项!R:X,5,FALSE),",","@",4))-1),IF($AJ$1=6,MID(VLOOKUP(H67,杂项!R:X,5,FALSE),FIND("@",SUBSTITUTE(VLOOKUP(H67,杂项!R:X,5,FALSE),",","@",5))+1,LEN(VLOOKUP(H67,杂项!R:X,5,FALSE))-FIND("@",SUBSTITUTE(VLOOKUP(H67,杂项!R:X,5,FALSE),",","@",5))-1))))))</f>
        <v>6572</v>
      </c>
      <c r="Y67" s="193" t="str">
        <f>IF($AJ$1=2,MID(VLOOKUP(H67,杂项!R:X,6,FALSE),FIND("@",SUBSTITUTE(VLOOKUP(H67,杂项!R:X,6,FALSE),",","@",1))+1,FIND("@",SUBSTITUTE(VLOOKUP(H67,杂项!R:X,6,FALSE),",","@",2))-FIND("@",SUBSTITUTE(VLOOKUP(H67,杂项!R:X,6,FALSE),",","@",1))-1),IF($AJ$1=3,MID(VLOOKUP(H67,杂项!R:X,6,FALSE),FIND("@",SUBSTITUTE(VLOOKUP(H67,杂项!R:X,6,FALSE),",","@",2))+1,FIND("@",SUBSTITUTE(VLOOKUP(H67,杂项!R:X,6,FALSE),",","@",3))-FIND("@",SUBSTITUTE(VLOOKUP(H67,杂项!R:X,6,FALSE),",","@",2))-1),IF($AJ$1=4,MID(VLOOKUP(H67,杂项!R:X,6,FALSE),FIND("@",SUBSTITUTE(VLOOKUP(H67,杂项!R:X,6,FALSE),",","@",3))+1,FIND("@",SUBSTITUTE(VLOOKUP(H67,杂项!R:X,6,FALSE),",","@",4))-FIND("@",SUBSTITUTE(VLOOKUP(H67,杂项!R:X,6,FALSE),",","@",3))-1),IF($AJ$1=5,MID(VLOOKUP(H67,杂项!R:X,6,FALSE),FIND("@",SUBSTITUTE(VLOOKUP(H67,杂项!R:X,6,FALSE),",","@",4))+1,FIND("@",SUBSTITUTE(VLOOKUP(H67,杂项!R:X,6,FALSE),",","@",5))-FIND("@",SUBSTITUTE(VLOOKUP(H67,杂项!R:X,6,FALSE),",","@",4))-1),IF($AJ$1=6,MID(VLOOKUP(H67,杂项!R:X,6,FALSE),FIND("@",SUBSTITUTE(VLOOKUP(H67,杂项!R:X,6,FALSE),",","@",5))+1,LEN(VLOOKUP(H67,杂项!R:X,6,FALSE))-FIND("@",SUBSTITUTE(VLOOKUP(H67,杂项!R:X,6,FALSE),",","@",5))-1))))))</f>
        <v>6167</v>
      </c>
      <c r="Z67" s="193" t="str">
        <f>IF($AJ$1=2,MID(VLOOKUP(H67,杂项!R:X,7,FALSE),FIND("@",SUBSTITUTE(VLOOKUP(H67,杂项!R:X,7,FALSE),",","@",1))+1,FIND("@",SUBSTITUTE(VLOOKUP(H67,杂项!R:X,7,FALSE),",","@",2))-FIND("@",SUBSTITUTE(VLOOKUP(H67,杂项!R:X,7,FALSE),",","@",1))-1),IF($AJ$1=3,MID(VLOOKUP(H67,杂项!R:X,7,FALSE),FIND("@",SUBSTITUTE(VLOOKUP(H67,杂项!R:X,7,FALSE),",","@",2))+1,FIND("@",SUBSTITUTE(VLOOKUP(H67,杂项!R:X,7,FALSE),",","@",3))-FIND("@",SUBSTITUTE(VLOOKUP(H67,杂项!R:X,7,FALSE),",","@",2))-1),IF($AJ$1=4,MID(VLOOKUP(H67,杂项!R:X,7,FALSE),FIND("@",SUBSTITUTE(VLOOKUP(H67,杂项!R:X,7,FALSE),",","@",3))+1,FIND("@",SUBSTITUTE(VLOOKUP(H67,杂项!R:X,7,FALSE),",","@",4))-FIND("@",SUBSTITUTE(VLOOKUP(H67,杂项!R:X,7,FALSE),",","@",3))-1),IF($AJ$1=5,MID(VLOOKUP(H67,杂项!R:X,7,FALSE),FIND("@",SUBSTITUTE(VLOOKUP(H67,杂项!R:X,7,FALSE),",","@",4))+1,FIND("@",SUBSTITUTE(VLOOKUP(H67,杂项!R:X,7,FALSE),",","@",5))-FIND("@",SUBSTITUTE(VLOOKUP(H67,杂项!R:X,7,FALSE),",","@",4))-1),IF($AJ$1=6,MID(VLOOKUP(H67,杂项!R:X,7,FALSE),FIND("@",SUBSTITUTE(VLOOKUP(H67,杂项!R:X,7,FALSE),",","@",5))+1,LEN(VLOOKUP(H67,杂项!R:X,7,FALSE))-FIND("@",SUBSTITUTE(VLOOKUP(H67,杂项!R:X,7,FALSE),",","@",5))-1))))))</f>
        <v>6167</v>
      </c>
      <c r="AA67" s="196">
        <v>355</v>
      </c>
      <c r="AB67" s="196">
        <v>59</v>
      </c>
      <c r="AC67" s="196">
        <v>0</v>
      </c>
      <c r="AD67" s="196">
        <v>10</v>
      </c>
      <c r="AE67" s="196">
        <v>0</v>
      </c>
      <c r="AF67" s="196">
        <v>37</v>
      </c>
      <c r="AG67" s="203">
        <v>750</v>
      </c>
      <c r="AH67" s="203">
        <v>50</v>
      </c>
      <c r="AI67" s="203">
        <v>50</v>
      </c>
      <c r="AJ67" s="204"/>
      <c r="AK67" s="202">
        <f>(VLOOKUP($H67,杂项!$Z:$AD,2,FALSE))/100</f>
        <v>0.15</v>
      </c>
      <c r="AL67" s="202">
        <f>(VLOOKUP($H67,杂项!$Z:$AD,4,FALSE))/100</f>
        <v>0.35</v>
      </c>
      <c r="AM67" s="202">
        <f>(VLOOKUP($H67,杂项!$Z:$AD,3,FALSE))/100</f>
        <v>0.3</v>
      </c>
      <c r="AN67" s="202">
        <f>(VLOOKUP($H67,杂项!$Z:$AD,5,FALSE))/100</f>
        <v>0.15</v>
      </c>
      <c r="AO67" s="206">
        <v>2</v>
      </c>
      <c r="AP67" s="179" t="s">
        <v>239</v>
      </c>
    </row>
    <row r="68" spans="1:42" s="162" customFormat="1" x14ac:dyDescent="0.2">
      <c r="A68" s="176" t="s">
        <v>240</v>
      </c>
      <c r="B68" s="173">
        <f t="shared" si="12"/>
        <v>3447.8320000000003</v>
      </c>
      <c r="C68" s="173">
        <f t="shared" si="13"/>
        <v>503.41689600000001</v>
      </c>
      <c r="D68" s="173">
        <f t="shared" si="14"/>
        <v>240.53145599999999</v>
      </c>
      <c r="E68" s="173">
        <f t="shared" si="15"/>
        <v>244.10410239999999</v>
      </c>
      <c r="F68" s="173">
        <f t="shared" si="16"/>
        <v>313.21612800000003</v>
      </c>
      <c r="G68" s="174">
        <f t="shared" si="17"/>
        <v>188.96896000000001</v>
      </c>
      <c r="H68" s="174" t="s">
        <v>241</v>
      </c>
      <c r="I68" s="187">
        <v>28</v>
      </c>
      <c r="J68" s="189" t="s">
        <v>40</v>
      </c>
      <c r="K68" s="189" t="s">
        <v>92</v>
      </c>
      <c r="L68" s="189" t="s">
        <v>145</v>
      </c>
      <c r="M68" s="189" t="s">
        <v>146</v>
      </c>
      <c r="N68" s="189" t="s">
        <v>63</v>
      </c>
      <c r="O68" s="189" t="s">
        <v>64</v>
      </c>
      <c r="P68" s="189" t="s">
        <v>87</v>
      </c>
      <c r="Q68" s="189" t="s">
        <v>55</v>
      </c>
      <c r="R68" s="189" t="s">
        <v>72</v>
      </c>
      <c r="S68" s="189" t="s">
        <v>45</v>
      </c>
      <c r="T68" s="189" t="s">
        <v>93</v>
      </c>
      <c r="U68" s="193" t="str">
        <f>IF($AJ$1=2,MID(VLOOKUP(H68,杂项!R:X,2,FALSE),FIND("@",SUBSTITUTE(VLOOKUP(H68,杂项!R:X,2,FALSE),",","@",1))+1,FIND("@",SUBSTITUTE(VLOOKUP(H68,杂项!R:X,2,FALSE),",","@",2))-FIND("@",SUBSTITUTE(VLOOKUP(H68,杂项!R:X,2,FALSE),",","@",1))-1),IF($AJ$1=3,MID(VLOOKUP(H68,杂项!R:X,2,FALSE),FIND("@",SUBSTITUTE(VLOOKUP(H68,杂项!R:X,2,FALSE),",","@",2))+1,FIND("@",SUBSTITUTE(VLOOKUP(H68,杂项!R:X,2,FALSE),",","@",3))-FIND("@",SUBSTITUTE(VLOOKUP(H68,杂项!R:X,2,FALSE),",","@",2))-1),IF($AJ$1=4,MID(VLOOKUP(H68,杂项!R:X,2,FALSE),FIND("@",SUBSTITUTE(VLOOKUP(H68,杂项!R:X,2,FALSE),",","@",3))+1,FIND("@",SUBSTITUTE(VLOOKUP(H68,杂项!R:X,2,FALSE),",","@",4))-FIND("@",SUBSTITUTE(VLOOKUP(H68,杂项!R:X,2,FALSE),",","@",3))-1),IF($AJ$1=5,MID(VLOOKUP(H68,杂项!R:X,2,FALSE),FIND("@",SUBSTITUTE(VLOOKUP(H68,杂项!R:X,2,FALSE),",","@",4))+1,FIND("@",SUBSTITUTE(VLOOKUP(H68,杂项!R:X,2,FALSE),",","@",5))-FIND("@",SUBSTITUTE(VLOOKUP(H68,杂项!R:X,2,FALSE),",","@",4))-1),IF($AJ$1=6,MID(VLOOKUP(H68,杂项!R:X,2,FALSE),FIND("@",SUBSTITUTE(VLOOKUP(H68,杂项!R:X,2,FALSE),",","@",5))+1,LEN(VLOOKUP(H68,杂项!R:X,2,FALSE))-FIND("@",SUBSTITUTE(VLOOKUP(H68,杂项!R:X,2,FALSE),",","@",5))-1))))))</f>
        <v>6345</v>
      </c>
      <c r="V68" s="193" t="str">
        <f>IF($AJ$1=2,MID(VLOOKUP(H68,杂项!R:X,3,FALSE),FIND("@",SUBSTITUTE(VLOOKUP(H68,杂项!R:X,3,FALSE),",","@",1))+1,FIND("@",SUBSTITUTE(VLOOKUP(H68,杂项!R:X,3,FALSE),",","@",2))-FIND("@",SUBSTITUTE(VLOOKUP(H68,杂项!R:X,3,FALSE),",","@",1))-1),IF($AJ$1=3,MID(VLOOKUP(H68,杂项!R:X,3,FALSE),FIND("@",SUBSTITUTE(VLOOKUP(H68,杂项!R:X,3,FALSE),",","@",2))+1,FIND("@",SUBSTITUTE(VLOOKUP(H68,杂项!R:X,3,FALSE),",","@",3))-FIND("@",SUBSTITUTE(VLOOKUP(H68,杂项!R:X,3,FALSE),",","@",2))-1),IF($AJ$1=4,MID(VLOOKUP(H68,杂项!R:X,3,FALSE),FIND("@",SUBSTITUTE(VLOOKUP(H68,杂项!R:X,3,FALSE),",","@",3))+1,FIND("@",SUBSTITUTE(VLOOKUP(H68,杂项!R:X,3,FALSE),",","@",4))-FIND("@",SUBSTITUTE(VLOOKUP(H68,杂项!R:X,3,FALSE),",","@",3))-1),IF($AJ$1=5,MID(VLOOKUP(H68,杂项!R:X,3,FALSE),FIND("@",SUBSTITUTE(VLOOKUP(H68,杂项!R:X,3,FALSE),",","@",4))+1,FIND("@",SUBSTITUTE(VLOOKUP(H68,杂项!R:X,3,FALSE),",","@",5))-FIND("@",SUBSTITUTE(VLOOKUP(H68,杂项!R:X,3,FALSE),",","@",4))-1),IF($AJ$1=6,MID(VLOOKUP(H68,杂项!R:X,3,FALSE),FIND("@",SUBSTITUTE(VLOOKUP(H68,杂项!R:X,3,FALSE),",","@",5))+1,LEN(VLOOKUP(H68,杂项!R:X,3,FALSE))-FIND("@",SUBSTITUTE(VLOOKUP(H68,杂项!R:X,3,FALSE),",","@",5))-1))))))</f>
        <v>7137</v>
      </c>
      <c r="W68" s="193" t="str">
        <f>IF($AJ$1=2,MID(VLOOKUP(H68,杂项!R:X,4,FALSE),FIND("@",SUBSTITUTE(VLOOKUP(H68,杂项!R:X,4,FALSE),",","@",1))+1,FIND("@",SUBSTITUTE(VLOOKUP(H68,杂项!R:X,4,FALSE),",","@",2))-FIND("@",SUBSTITUTE(VLOOKUP(H68,杂项!R:X,4,FALSE),",","@",1))-1),IF($AJ$1=3,MID(VLOOKUP(H68,杂项!R:X,4,FALSE),FIND("@",SUBSTITUTE(VLOOKUP(H68,杂项!R:X,4,FALSE),",","@",2))+1,FIND("@",SUBSTITUTE(VLOOKUP(H68,杂项!R:X,4,FALSE),",","@",3))-FIND("@",SUBSTITUTE(VLOOKUP(H68,杂项!R:X,4,FALSE),",","@",2))-1),IF($AJ$1=4,MID(VLOOKUP(H68,杂项!R:X,4,FALSE),FIND("@",SUBSTITUTE(VLOOKUP(H68,杂项!R:X,4,FALSE),",","@",3))+1,FIND("@",SUBSTITUTE(VLOOKUP(H68,杂项!R:X,4,FALSE),",","@",4))-FIND("@",SUBSTITUTE(VLOOKUP(H68,杂项!R:X,4,FALSE),",","@",3))-1),IF($AJ$1=5,MID(VLOOKUP(H68,杂项!R:X,4,FALSE),FIND("@",SUBSTITUTE(VLOOKUP(H68,杂项!R:X,4,FALSE),",","@",4))+1,FIND("@",SUBSTITUTE(VLOOKUP(H68,杂项!R:X,4,FALSE),",","@",5))-FIND("@",SUBSTITUTE(VLOOKUP(H68,杂项!R:X,4,FALSE),",","@",4))-1),IF($AJ$1=6,MID(VLOOKUP(H68,杂项!R:X,4,FALSE),FIND("@",SUBSTITUTE(VLOOKUP(H68,杂项!R:X,4,FALSE),",","@",5))+1,LEN(VLOOKUP(H68,杂项!R:X,4,FALSE))-FIND("@",SUBSTITUTE(VLOOKUP(H68,杂项!R:X,4,FALSE),",","@",5))-1))))))</f>
        <v>4236</v>
      </c>
      <c r="X68" s="193" t="str">
        <f>IF($AJ$1=2,MID(VLOOKUP(H68,杂项!R:X,5,FALSE),FIND("@",SUBSTITUTE(VLOOKUP(H68,杂项!R:X,5,FALSE),",","@",1))+1,FIND("@",SUBSTITUTE(VLOOKUP(H68,杂项!R:X,5,FALSE),",","@",2))-FIND("@",SUBSTITUTE(VLOOKUP(H68,杂项!R:X,5,FALSE),",","@",1))-1),IF($AJ$1=3,MID(VLOOKUP(H68,杂项!R:X,5,FALSE),FIND("@",SUBSTITUTE(VLOOKUP(H68,杂项!R:X,5,FALSE),",","@",2))+1,FIND("@",SUBSTITUTE(VLOOKUP(H68,杂项!R:X,5,FALSE),",","@",3))-FIND("@",SUBSTITUTE(VLOOKUP(H68,杂项!R:X,5,FALSE),",","@",2))-1),IF($AJ$1=4,MID(VLOOKUP(H68,杂项!R:X,5,FALSE),FIND("@",SUBSTITUTE(VLOOKUP(H68,杂项!R:X,5,FALSE),",","@",3))+1,FIND("@",SUBSTITUTE(VLOOKUP(H68,杂项!R:X,5,FALSE),",","@",4))-FIND("@",SUBSTITUTE(VLOOKUP(H68,杂项!R:X,5,FALSE),",","@",3))-1),IF($AJ$1=5,MID(VLOOKUP(H68,杂项!R:X,5,FALSE),FIND("@",SUBSTITUTE(VLOOKUP(H68,杂项!R:X,5,FALSE),",","@",4))+1,FIND("@",SUBSTITUTE(VLOOKUP(H68,杂项!R:X,5,FALSE),",","@",5))-FIND("@",SUBSTITUTE(VLOOKUP(H68,杂项!R:X,5,FALSE),",","@",4))-1),IF($AJ$1=6,MID(VLOOKUP(H68,杂项!R:X,5,FALSE),FIND("@",SUBSTITUTE(VLOOKUP(H68,杂项!R:X,5,FALSE),",","@",5))+1,LEN(VLOOKUP(H68,杂项!R:X,5,FALSE))-FIND("@",SUBSTITUTE(VLOOKUP(H68,杂项!R:X,5,FALSE),",","@",5))-1))))))</f>
        <v>6081</v>
      </c>
      <c r="Y68" s="193" t="str">
        <f>IF($AJ$1=2,MID(VLOOKUP(H68,杂项!R:X,6,FALSE),FIND("@",SUBSTITUTE(VLOOKUP(H68,杂项!R:X,6,FALSE),",","@",1))+1,FIND("@",SUBSTITUTE(VLOOKUP(H68,杂项!R:X,6,FALSE),",","@",2))-FIND("@",SUBSTITUTE(VLOOKUP(H68,杂项!R:X,6,FALSE),",","@",1))-1),IF($AJ$1=3,MID(VLOOKUP(H68,杂项!R:X,6,FALSE),FIND("@",SUBSTITUTE(VLOOKUP(H68,杂项!R:X,6,FALSE),",","@",2))+1,FIND("@",SUBSTITUTE(VLOOKUP(H68,杂项!R:X,6,FALSE),",","@",3))-FIND("@",SUBSTITUTE(VLOOKUP(H68,杂项!R:X,6,FALSE),",","@",2))-1),IF($AJ$1=4,MID(VLOOKUP(H68,杂项!R:X,6,FALSE),FIND("@",SUBSTITUTE(VLOOKUP(H68,杂项!R:X,6,FALSE),",","@",3))+1,FIND("@",SUBSTITUTE(VLOOKUP(H68,杂项!R:X,6,FALSE),",","@",4))-FIND("@",SUBSTITUTE(VLOOKUP(H68,杂项!R:X,6,FALSE),",","@",3))-1),IF($AJ$1=5,MID(VLOOKUP(H68,杂项!R:X,6,FALSE),FIND("@",SUBSTITUTE(VLOOKUP(H68,杂项!R:X,6,FALSE),",","@",4))+1,FIND("@",SUBSTITUTE(VLOOKUP(H68,杂项!R:X,6,FALSE),",","@",5))-FIND("@",SUBSTITUTE(VLOOKUP(H68,杂项!R:X,6,FALSE),",","@",4))-1),IF($AJ$1=6,MID(VLOOKUP(H68,杂项!R:X,6,FALSE),FIND("@",SUBSTITUTE(VLOOKUP(H68,杂项!R:X,6,FALSE),",","@",5))+1,LEN(VLOOKUP(H68,杂项!R:X,6,FALSE))-FIND("@",SUBSTITUTE(VLOOKUP(H68,杂项!R:X,6,FALSE),",","@",5))-1))))))</f>
        <v>6610</v>
      </c>
      <c r="Z68" s="193" t="str">
        <f>IF($AJ$1=2,MID(VLOOKUP(H68,杂项!R:X,7,FALSE),FIND("@",SUBSTITUTE(VLOOKUP(H68,杂项!R:X,7,FALSE),",","@",1))+1,FIND("@",SUBSTITUTE(VLOOKUP(H68,杂项!R:X,7,FALSE),",","@",2))-FIND("@",SUBSTITUTE(VLOOKUP(H68,杂项!R:X,7,FALSE),",","@",1))-1),IF($AJ$1=3,MID(VLOOKUP(H68,杂项!R:X,7,FALSE),FIND("@",SUBSTITUTE(VLOOKUP(H68,杂项!R:X,7,FALSE),",","@",2))+1,FIND("@",SUBSTITUTE(VLOOKUP(H68,杂项!R:X,7,FALSE),",","@",3))-FIND("@",SUBSTITUTE(VLOOKUP(H68,杂项!R:X,7,FALSE),",","@",2))-1),IF($AJ$1=4,MID(VLOOKUP(H68,杂项!R:X,7,FALSE),FIND("@",SUBSTITUTE(VLOOKUP(H68,杂项!R:X,7,FALSE),",","@",3))+1,FIND("@",SUBSTITUTE(VLOOKUP(H68,杂项!R:X,7,FALSE),",","@",4))-FIND("@",SUBSTITUTE(VLOOKUP(H68,杂项!R:X,7,FALSE),",","@",3))-1),IF($AJ$1=5,MID(VLOOKUP(H68,杂项!R:X,7,FALSE),FIND("@",SUBSTITUTE(VLOOKUP(H68,杂项!R:X,7,FALSE),",","@",4))+1,FIND("@",SUBSTITUTE(VLOOKUP(H68,杂项!R:X,7,FALSE),",","@",5))-FIND("@",SUBSTITUTE(VLOOKUP(H68,杂项!R:X,7,FALSE),",","@",4))-1),IF($AJ$1=6,MID(VLOOKUP(H68,杂项!R:X,7,FALSE),FIND("@",SUBSTITUTE(VLOOKUP(H68,杂项!R:X,7,FALSE),",","@",5))+1,LEN(VLOOKUP(H68,杂项!R:X,7,FALSE))-FIND("@",SUBSTITUTE(VLOOKUP(H68,杂项!R:X,7,FALSE),",","@",5))-1))))))</f>
        <v>6610</v>
      </c>
      <c r="AA68" s="196">
        <v>368</v>
      </c>
      <c r="AB68" s="196">
        <v>68</v>
      </c>
      <c r="AC68" s="196"/>
      <c r="AD68" s="196">
        <v>10</v>
      </c>
      <c r="AE68" s="196">
        <v>10</v>
      </c>
      <c r="AF68" s="196">
        <v>4</v>
      </c>
      <c r="AG68" s="203">
        <v>700</v>
      </c>
      <c r="AH68" s="203">
        <v>40</v>
      </c>
      <c r="AI68" s="203">
        <v>50</v>
      </c>
      <c r="AJ68" s="204"/>
      <c r="AK68" s="202">
        <f>(VLOOKUP($H68,杂项!$Z:$AD,2,FALSE))/100</f>
        <v>0.15</v>
      </c>
      <c r="AL68" s="202">
        <f>(VLOOKUP($H68,杂项!$Z:$AD,4,FALSE))/100</f>
        <v>0.3</v>
      </c>
      <c r="AM68" s="202">
        <f>(VLOOKUP($H68,杂项!$Z:$AD,3,FALSE))/100</f>
        <v>0.35</v>
      </c>
      <c r="AN68" s="202">
        <f>(VLOOKUP($H68,杂项!$Z:$AD,5,FALSE))/100</f>
        <v>0.15</v>
      </c>
      <c r="AO68" s="206">
        <v>11</v>
      </c>
      <c r="AP68" s="179" t="s">
        <v>242</v>
      </c>
    </row>
    <row r="69" spans="1:42" s="162" customFormat="1" ht="13.5" x14ac:dyDescent="0.2">
      <c r="A69" s="179" t="s">
        <v>243</v>
      </c>
      <c r="B69" s="173">
        <f t="shared" si="12"/>
        <v>4585.4851840000001</v>
      </c>
      <c r="C69" s="173">
        <f t="shared" si="13"/>
        <v>501.42764799999998</v>
      </c>
      <c r="D69" s="173">
        <f t="shared" si="14"/>
        <v>210.74571519999998</v>
      </c>
      <c r="E69" s="173">
        <f t="shared" si="15"/>
        <v>354.26432</v>
      </c>
      <c r="F69" s="173">
        <f t="shared" si="16"/>
        <v>208.81075200000004</v>
      </c>
      <c r="G69" s="174">
        <f t="shared" si="17"/>
        <v>93.575999999999993</v>
      </c>
      <c r="H69" s="175" t="s">
        <v>207</v>
      </c>
      <c r="I69" s="187">
        <v>28</v>
      </c>
      <c r="J69" s="188" t="s">
        <v>52</v>
      </c>
      <c r="K69" s="188" t="s">
        <v>135</v>
      </c>
      <c r="L69" s="188" t="s">
        <v>145</v>
      </c>
      <c r="M69" s="188" t="s">
        <v>146</v>
      </c>
      <c r="N69" s="188" t="s">
        <v>44</v>
      </c>
      <c r="O69" s="188" t="s">
        <v>45</v>
      </c>
      <c r="P69" s="188" t="s">
        <v>136</v>
      </c>
      <c r="Q69" s="188" t="s">
        <v>64</v>
      </c>
      <c r="R69" s="188" t="s">
        <v>137</v>
      </c>
      <c r="S69" s="188" t="s">
        <v>138</v>
      </c>
      <c r="T69" s="188" t="s">
        <v>139</v>
      </c>
      <c r="U69" s="192" t="str">
        <f>IF($AJ$1=2,MID(VLOOKUP(H69,杂项!R:X,2,FALSE),FIND("@",SUBSTITUTE(VLOOKUP(H69,杂项!R:X,2,FALSE),",","@",1))+1,FIND("@",SUBSTITUTE(VLOOKUP(H69,杂项!R:X,2,FALSE),",","@",2))-FIND("@",SUBSTITUTE(VLOOKUP(H69,杂项!R:X,2,FALSE),",","@",1))-1),IF($AJ$1=3,MID(VLOOKUP(H69,杂项!R:X,2,FALSE),FIND("@",SUBSTITUTE(VLOOKUP(H69,杂项!R:X,2,FALSE),",","@",2))+1,FIND("@",SUBSTITUTE(VLOOKUP(H69,杂项!R:X,2,FALSE),",","@",3))-FIND("@",SUBSTITUTE(VLOOKUP(H69,杂项!R:X,2,FALSE),",","@",2))-1),IF($AJ$1=4,MID(VLOOKUP(H69,杂项!R:X,2,FALSE),FIND("@",SUBSTITUTE(VLOOKUP(H69,杂项!R:X,2,FALSE),",","@",3))+1,FIND("@",SUBSTITUTE(VLOOKUP(H69,杂项!R:X,2,FALSE),",","@",4))-FIND("@",SUBSTITUTE(VLOOKUP(H69,杂项!R:X,2,FALSE),",","@",3))-1),IF($AJ$1=5,MID(VLOOKUP(H69,杂项!R:X,2,FALSE),FIND("@",SUBSTITUTE(VLOOKUP(H69,杂项!R:X,2,FALSE),",","@",4))+1,FIND("@",SUBSTITUTE(VLOOKUP(H69,杂项!R:X,2,FALSE),",","@",5))-FIND("@",SUBSTITUTE(VLOOKUP(H69,杂项!R:X,2,FALSE),",","@",4))-1),IF($AJ$1=6,MID(VLOOKUP(H69,杂项!R:X,2,FALSE),FIND("@",SUBSTITUTE(VLOOKUP(H69,杂项!R:X,2,FALSE),",","@",5))+1,LEN(VLOOKUP(H69,杂项!R:X,2,FALSE))-FIND("@",SUBSTITUTE(VLOOKUP(H69,杂项!R:X,2,FALSE),",","@",5))-1))))))</f>
        <v>7664</v>
      </c>
      <c r="V69" s="192" t="str">
        <f>IF($AJ$1=2,MID(VLOOKUP(H69,杂项!R:X,3,FALSE),FIND("@",SUBSTITUTE(VLOOKUP(H69,杂项!R:X,3,FALSE),",","@",1))+1,FIND("@",SUBSTITUTE(VLOOKUP(H69,杂项!R:X,3,FALSE),",","@",2))-FIND("@",SUBSTITUTE(VLOOKUP(H69,杂项!R:X,3,FALSE),",","@",1))-1),IF($AJ$1=3,MID(VLOOKUP(H69,杂项!R:X,3,FALSE),FIND("@",SUBSTITUTE(VLOOKUP(H69,杂项!R:X,3,FALSE),",","@",2))+1,FIND("@",SUBSTITUTE(VLOOKUP(H69,杂项!R:X,3,FALSE),",","@",3))-FIND("@",SUBSTITUTE(VLOOKUP(H69,杂项!R:X,3,FALSE),",","@",2))-1),IF($AJ$1=4,MID(VLOOKUP(H69,杂项!R:X,3,FALSE),FIND("@",SUBSTITUTE(VLOOKUP(H69,杂项!R:X,3,FALSE),",","@",3))+1,FIND("@",SUBSTITUTE(VLOOKUP(H69,杂项!R:X,3,FALSE),",","@",4))-FIND("@",SUBSTITUTE(VLOOKUP(H69,杂项!R:X,3,FALSE),",","@",3))-1),IF($AJ$1=5,MID(VLOOKUP(H69,杂项!R:X,3,FALSE),FIND("@",SUBSTITUTE(VLOOKUP(H69,杂项!R:X,3,FALSE),",","@",4))+1,FIND("@",SUBSTITUTE(VLOOKUP(H69,杂项!R:X,3,FALSE),",","@",5))-FIND("@",SUBSTITUTE(VLOOKUP(H69,杂项!R:X,3,FALSE),",","@",4))-1),IF($AJ$1=6,MID(VLOOKUP(H69,杂项!R:X,3,FALSE),FIND("@",SUBSTITUTE(VLOOKUP(H69,杂项!R:X,3,FALSE),",","@",5))+1,LEN(VLOOKUP(H69,杂项!R:X,3,FALSE))-FIND("@",SUBSTITUTE(VLOOKUP(H69,杂项!R:X,3,FALSE),",","@",5))-1))))))</f>
        <v>7531</v>
      </c>
      <c r="W69" s="192" t="str">
        <f>IF($AJ$1=2,MID(VLOOKUP(H69,杂项!R:X,4,FALSE),FIND("@",SUBSTITUTE(VLOOKUP(H69,杂项!R:X,4,FALSE),",","@",1))+1,FIND("@",SUBSTITUTE(VLOOKUP(H69,杂项!R:X,4,FALSE),",","@",2))-FIND("@",SUBSTITUTE(VLOOKUP(H69,杂项!R:X,4,FALSE),",","@",1))-1),IF($AJ$1=3,MID(VLOOKUP(H69,杂项!R:X,4,FALSE),FIND("@",SUBSTITUTE(VLOOKUP(H69,杂项!R:X,4,FALSE),",","@",2))+1,FIND("@",SUBSTITUTE(VLOOKUP(H69,杂项!R:X,4,FALSE),",","@",3))-FIND("@",SUBSTITUTE(VLOOKUP(H69,杂项!R:X,4,FALSE),",","@",2))-1),IF($AJ$1=4,MID(VLOOKUP(H69,杂项!R:X,4,FALSE),FIND("@",SUBSTITUTE(VLOOKUP(H69,杂项!R:X,4,FALSE),",","@",3))+1,FIND("@",SUBSTITUTE(VLOOKUP(H69,杂项!R:X,4,FALSE),",","@",4))-FIND("@",SUBSTITUTE(VLOOKUP(H69,杂项!R:X,4,FALSE),",","@",3))-1),IF($AJ$1=5,MID(VLOOKUP(H69,杂项!R:X,4,FALSE),FIND("@",SUBSTITUTE(VLOOKUP(H69,杂项!R:X,4,FALSE),",","@",4))+1,FIND("@",SUBSTITUTE(VLOOKUP(H69,杂项!R:X,4,FALSE),",","@",5))-FIND("@",SUBSTITUTE(VLOOKUP(H69,杂项!R:X,4,FALSE),",","@",4))-1),IF($AJ$1=6,MID(VLOOKUP(H69,杂项!R:X,4,FALSE),FIND("@",SUBSTITUTE(VLOOKUP(H69,杂项!R:X,4,FALSE),",","@",5))+1,LEN(VLOOKUP(H69,杂项!R:X,4,FALSE))-FIND("@",SUBSTITUTE(VLOOKUP(H69,杂项!R:X,4,FALSE),",","@",5))-1))))))</f>
        <v>3709</v>
      </c>
      <c r="X69" s="192" t="str">
        <f>IF($AJ$1=2,MID(VLOOKUP(H69,杂项!R:X,5,FALSE),FIND("@",SUBSTITUTE(VLOOKUP(H69,杂项!R:X,5,FALSE),",","@",1))+1,FIND("@",SUBSTITUTE(VLOOKUP(H69,杂项!R:X,5,FALSE),",","@",2))-FIND("@",SUBSTITUTE(VLOOKUP(H69,杂项!R:X,5,FALSE),",","@",1))-1),IF($AJ$1=3,MID(VLOOKUP(H69,杂项!R:X,5,FALSE),FIND("@",SUBSTITUTE(VLOOKUP(H69,杂项!R:X,5,FALSE),",","@",2))+1,FIND("@",SUBSTITUTE(VLOOKUP(H69,杂项!R:X,5,FALSE),",","@",3))-FIND("@",SUBSTITUTE(VLOOKUP(H69,杂项!R:X,5,FALSE),",","@",2))-1),IF($AJ$1=4,MID(VLOOKUP(H69,杂项!R:X,5,FALSE),FIND("@",SUBSTITUTE(VLOOKUP(H69,杂项!R:X,5,FALSE),",","@",3))+1,FIND("@",SUBSTITUTE(VLOOKUP(H69,杂项!R:X,5,FALSE),",","@",4))-FIND("@",SUBSTITUTE(VLOOKUP(H69,杂项!R:X,5,FALSE),",","@",3))-1),IF($AJ$1=5,MID(VLOOKUP(H69,杂项!R:X,5,FALSE),FIND("@",SUBSTITUTE(VLOOKUP(H69,杂项!R:X,5,FALSE),",","@",4))+1,FIND("@",SUBSTITUTE(VLOOKUP(H69,杂项!R:X,5,FALSE),",","@",5))-FIND("@",SUBSTITUTE(VLOOKUP(H69,杂项!R:X,5,FALSE),",","@",4))-1),IF($AJ$1=6,MID(VLOOKUP(H69,杂项!R:X,5,FALSE),FIND("@",SUBSTITUTE(VLOOKUP(H69,杂项!R:X,5,FALSE),",","@",5))+1,LEN(VLOOKUP(H69,杂项!R:X,5,FALSE))-FIND("@",SUBSTITUTE(VLOOKUP(H69,杂项!R:X,5,FALSE),",","@",5))-1))))))</f>
        <v>6610</v>
      </c>
      <c r="Y69" s="192" t="str">
        <f>IF($AJ$1=2,MID(VLOOKUP(H69,杂项!R:X,6,FALSE),FIND("@",SUBSTITUTE(VLOOKUP(H69,杂项!R:X,6,FALSE),",","@",1))+1,FIND("@",SUBSTITUTE(VLOOKUP(H69,杂项!R:X,6,FALSE),",","@",2))-FIND("@",SUBSTITUTE(VLOOKUP(H69,杂项!R:X,6,FALSE),",","@",1))-1),IF($AJ$1=3,MID(VLOOKUP(H69,杂项!R:X,6,FALSE),FIND("@",SUBSTITUTE(VLOOKUP(H69,杂项!R:X,6,FALSE),",","@",2))+1,FIND("@",SUBSTITUTE(VLOOKUP(H69,杂项!R:X,6,FALSE),",","@",3))-FIND("@",SUBSTITUTE(VLOOKUP(H69,杂项!R:X,6,FALSE),",","@",2))-1),IF($AJ$1=4,MID(VLOOKUP(H69,杂项!R:X,6,FALSE),FIND("@",SUBSTITUTE(VLOOKUP(H69,杂项!R:X,6,FALSE),",","@",3))+1,FIND("@",SUBSTITUTE(VLOOKUP(H69,杂项!R:X,6,FALSE),",","@",4))-FIND("@",SUBSTITUTE(VLOOKUP(H69,杂项!R:X,6,FALSE),",","@",3))-1),IF($AJ$1=5,MID(VLOOKUP(H69,杂项!R:X,6,FALSE),FIND("@",SUBSTITUTE(VLOOKUP(H69,杂项!R:X,6,FALSE),",","@",4))+1,FIND("@",SUBSTITUTE(VLOOKUP(H69,杂项!R:X,6,FALSE),",","@",5))-FIND("@",SUBSTITUTE(VLOOKUP(H69,杂项!R:X,6,FALSE),",","@",4))-1),IF($AJ$1=6,MID(VLOOKUP(H69,杂项!R:X,6,FALSE),FIND("@",SUBSTITUTE(VLOOKUP(H69,杂项!R:X,6,FALSE),",","@",5))+1,LEN(VLOOKUP(H69,杂项!R:X,6,FALSE))-FIND("@",SUBSTITUTE(VLOOKUP(H69,杂项!R:X,6,FALSE),",","@",5))-1))))))</f>
        <v>6610</v>
      </c>
      <c r="Z69" s="192" t="str">
        <f>IF($AJ$1=2,MID(VLOOKUP(H69,杂项!R:X,7,FALSE),FIND("@",SUBSTITUTE(VLOOKUP(H69,杂项!R:X,7,FALSE),",","@",1))+1,FIND("@",SUBSTITUTE(VLOOKUP(H69,杂项!R:X,7,FALSE),",","@",2))-FIND("@",SUBSTITUTE(VLOOKUP(H69,杂项!R:X,7,FALSE),",","@",1))-1),IF($AJ$1=3,MID(VLOOKUP(H69,杂项!R:X,7,FALSE),FIND("@",SUBSTITUTE(VLOOKUP(H69,杂项!R:X,7,FALSE),",","@",2))+1,FIND("@",SUBSTITUTE(VLOOKUP(H69,杂项!R:X,7,FALSE),",","@",3))-FIND("@",SUBSTITUTE(VLOOKUP(H69,杂项!R:X,7,FALSE),",","@",2))-1),IF($AJ$1=4,MID(VLOOKUP(H69,杂项!R:X,7,FALSE),FIND("@",SUBSTITUTE(VLOOKUP(H69,杂项!R:X,7,FALSE),",","@",3))+1,FIND("@",SUBSTITUTE(VLOOKUP(H69,杂项!R:X,7,FALSE),",","@",4))-FIND("@",SUBSTITUTE(VLOOKUP(H69,杂项!R:X,7,FALSE),",","@",3))-1),IF($AJ$1=5,MID(VLOOKUP(H69,杂项!R:X,7,FALSE),FIND("@",SUBSTITUTE(VLOOKUP(H69,杂项!R:X,7,FALSE),",","@",4))+1,FIND("@",SUBSTITUTE(VLOOKUP(H69,杂项!R:X,7,FALSE),",","@",5))-FIND("@",SUBSTITUTE(VLOOKUP(H69,杂项!R:X,7,FALSE),",","@",4))-1),IF($AJ$1=6,MID(VLOOKUP(H69,杂项!R:X,7,FALSE),FIND("@",SUBSTITUTE(VLOOKUP(H69,杂项!R:X,7,FALSE),",","@",5))+1,LEN(VLOOKUP(H69,杂项!R:X,7,FALSE))-FIND("@",SUBSTITUTE(VLOOKUP(H69,杂项!R:X,7,FALSE),",","@",5))-1))))))</f>
        <v>3840</v>
      </c>
      <c r="AA69" s="194">
        <v>346</v>
      </c>
      <c r="AB69" s="194">
        <v>56</v>
      </c>
      <c r="AC69" s="197"/>
      <c r="AD69" s="194">
        <v>20</v>
      </c>
      <c r="AE69" s="194">
        <v>10</v>
      </c>
      <c r="AF69" s="194">
        <v>5</v>
      </c>
      <c r="AG69" s="192">
        <v>900</v>
      </c>
      <c r="AH69" s="192">
        <v>60</v>
      </c>
      <c r="AI69" s="192">
        <v>30</v>
      </c>
      <c r="AJ69" s="197"/>
      <c r="AK69" s="202">
        <f>(VLOOKUP($H69,杂项!$Z:$AD,2,FALSE))/100</f>
        <v>0.4</v>
      </c>
      <c r="AL69" s="202">
        <f>(VLOOKUP($H69,杂项!$Z:$AD,4,FALSE))/100</f>
        <v>0.1</v>
      </c>
      <c r="AM69" s="202">
        <f>(VLOOKUP($H69,杂项!$Z:$AD,3,FALSE))/100</f>
        <v>0.35</v>
      </c>
      <c r="AN69" s="202">
        <f>(VLOOKUP($H69,杂项!$Z:$AD,5,FALSE))/100</f>
        <v>0.1</v>
      </c>
      <c r="AO69" s="206">
        <v>7</v>
      </c>
      <c r="AP69" s="179" t="s">
        <v>244</v>
      </c>
    </row>
    <row r="70" spans="1:42" s="162" customFormat="1" x14ac:dyDescent="0.2">
      <c r="A70" s="176" t="s">
        <v>245</v>
      </c>
      <c r="B70" s="173">
        <f t="shared" si="12"/>
        <v>3980.0927999999999</v>
      </c>
      <c r="C70" s="173">
        <f t="shared" si="13"/>
        <v>496.77231360000007</v>
      </c>
      <c r="D70" s="173">
        <f t="shared" si="14"/>
        <v>233.84063999999998</v>
      </c>
      <c r="E70" s="173">
        <f t="shared" si="15"/>
        <v>291.12700159999997</v>
      </c>
      <c r="F70" s="173">
        <f t="shared" si="16"/>
        <v>251.974784</v>
      </c>
      <c r="G70" s="174">
        <f t="shared" si="17"/>
        <v>134.99500800000001</v>
      </c>
      <c r="H70" s="174" t="s">
        <v>246</v>
      </c>
      <c r="I70" s="187">
        <v>28</v>
      </c>
      <c r="J70" s="189" t="s">
        <v>61</v>
      </c>
      <c r="K70" s="189" t="s">
        <v>62</v>
      </c>
      <c r="L70" s="189" t="s">
        <v>41</v>
      </c>
      <c r="M70" s="189" t="s">
        <v>81</v>
      </c>
      <c r="N70" s="189" t="s">
        <v>63</v>
      </c>
      <c r="O70" s="189" t="s">
        <v>64</v>
      </c>
      <c r="P70" s="189" t="s">
        <v>72</v>
      </c>
      <c r="Q70" s="189" t="s">
        <v>45</v>
      </c>
      <c r="R70" s="189" t="s">
        <v>53</v>
      </c>
      <c r="S70" s="189" t="s">
        <v>47</v>
      </c>
      <c r="T70" s="189" t="s">
        <v>88</v>
      </c>
      <c r="U70" s="193" t="str">
        <f>IF($AJ$1=2,MID(VLOOKUP(H70,杂项!R:X,2,FALSE),FIND("@",SUBSTITUTE(VLOOKUP(H70,杂项!R:X,2,FALSE),",","@",1))+1,FIND("@",SUBSTITUTE(VLOOKUP(H70,杂项!R:X,2,FALSE),",","@",2))-FIND("@",SUBSTITUTE(VLOOKUP(H70,杂项!R:X,2,FALSE),",","@",1))-1),IF($AJ$1=3,MID(VLOOKUP(H70,杂项!R:X,2,FALSE),FIND("@",SUBSTITUTE(VLOOKUP(H70,杂项!R:X,2,FALSE),",","@",2))+1,FIND("@",SUBSTITUTE(VLOOKUP(H70,杂项!R:X,2,FALSE),",","@",3))-FIND("@",SUBSTITUTE(VLOOKUP(H70,杂项!R:X,2,FALSE),",","@",2))-1),IF($AJ$1=4,MID(VLOOKUP(H70,杂项!R:X,2,FALSE),FIND("@",SUBSTITUTE(VLOOKUP(H70,杂项!R:X,2,FALSE),",","@",3))+1,FIND("@",SUBSTITUTE(VLOOKUP(H70,杂项!R:X,2,FALSE),",","@",4))-FIND("@",SUBSTITUTE(VLOOKUP(H70,杂项!R:X,2,FALSE),",","@",3))-1),IF($AJ$1=5,MID(VLOOKUP(H70,杂项!R:X,2,FALSE),FIND("@",SUBSTITUTE(VLOOKUP(H70,杂项!R:X,2,FALSE),",","@",4))+1,FIND("@",SUBSTITUTE(VLOOKUP(H70,杂项!R:X,2,FALSE),",","@",5))-FIND("@",SUBSTITUTE(VLOOKUP(H70,杂项!R:X,2,FALSE),",","@",4))-1),IF($AJ$1=6,MID(VLOOKUP(H70,杂项!R:X,2,FALSE),FIND("@",SUBSTITUTE(VLOOKUP(H70,杂项!R:X,2,FALSE),",","@",5))+1,LEN(VLOOKUP(H70,杂项!R:X,2,FALSE))-FIND("@",SUBSTITUTE(VLOOKUP(H70,杂项!R:X,2,FALSE),",","@",5))-1))))))</f>
        <v>6081</v>
      </c>
      <c r="V70" s="193" t="str">
        <f>IF($AJ$1=2,MID(VLOOKUP(H70,杂项!R:X,3,FALSE),FIND("@",SUBSTITUTE(VLOOKUP(H70,杂项!R:X,3,FALSE),",","@",1))+1,FIND("@",SUBSTITUTE(VLOOKUP(H70,杂项!R:X,3,FALSE),",","@",2))-FIND("@",SUBSTITUTE(VLOOKUP(H70,杂项!R:X,3,FALSE),",","@",1))-1),IF($AJ$1=3,MID(VLOOKUP(H70,杂项!R:X,3,FALSE),FIND("@",SUBSTITUTE(VLOOKUP(H70,杂项!R:X,3,FALSE),",","@",2))+1,FIND("@",SUBSTITUTE(VLOOKUP(H70,杂项!R:X,3,FALSE),",","@",3))-FIND("@",SUBSTITUTE(VLOOKUP(H70,杂项!R:X,3,FALSE),",","@",2))-1),IF($AJ$1=4,MID(VLOOKUP(H70,杂项!R:X,3,FALSE),FIND("@",SUBSTITUTE(VLOOKUP(H70,杂项!R:X,3,FALSE),",","@",3))+1,FIND("@",SUBSTITUTE(VLOOKUP(H70,杂项!R:X,3,FALSE),",","@",4))-FIND("@",SUBSTITUTE(VLOOKUP(H70,杂项!R:X,3,FALSE),",","@",3))-1),IF($AJ$1=5,MID(VLOOKUP(H70,杂项!R:X,3,FALSE),FIND("@",SUBSTITUTE(VLOOKUP(H70,杂项!R:X,3,FALSE),",","@",4))+1,FIND("@",SUBSTITUTE(VLOOKUP(H70,杂项!R:X,3,FALSE),",","@",5))-FIND("@",SUBSTITUTE(VLOOKUP(H70,杂项!R:X,3,FALSE),",","@",4))-1),IF($AJ$1=6,MID(VLOOKUP(H70,杂项!R:X,3,FALSE),FIND("@",SUBSTITUTE(VLOOKUP(H70,杂项!R:X,3,FALSE),",","@",5))+1,LEN(VLOOKUP(H70,杂项!R:X,3,FALSE))-FIND("@",SUBSTITUTE(VLOOKUP(H70,杂项!R:X,3,FALSE),",","@",5))-1))))))</f>
        <v>6478</v>
      </c>
      <c r="W70" s="193" t="str">
        <f>IF($AJ$1=2,MID(VLOOKUP(H70,杂项!R:X,4,FALSE),FIND("@",SUBSTITUTE(VLOOKUP(H70,杂项!R:X,4,FALSE),",","@",1))+1,FIND("@",SUBSTITUTE(VLOOKUP(H70,杂项!R:X,4,FALSE),",","@",2))-FIND("@",SUBSTITUTE(VLOOKUP(H70,杂项!R:X,4,FALSE),",","@",1))-1),IF($AJ$1=3,MID(VLOOKUP(H70,杂项!R:X,4,FALSE),FIND("@",SUBSTITUTE(VLOOKUP(H70,杂项!R:X,4,FALSE),",","@",2))+1,FIND("@",SUBSTITUTE(VLOOKUP(H70,杂项!R:X,4,FALSE),",","@",3))-FIND("@",SUBSTITUTE(VLOOKUP(H70,杂项!R:X,4,FALSE),",","@",2))-1),IF($AJ$1=4,MID(VLOOKUP(H70,杂项!R:X,4,FALSE),FIND("@",SUBSTITUTE(VLOOKUP(H70,杂项!R:X,4,FALSE),",","@",3))+1,FIND("@",SUBSTITUTE(VLOOKUP(H70,杂项!R:X,4,FALSE),",","@",4))-FIND("@",SUBSTITUTE(VLOOKUP(H70,杂项!R:X,4,FALSE),",","@",3))-1),IF($AJ$1=5,MID(VLOOKUP(H70,杂项!R:X,4,FALSE),FIND("@",SUBSTITUTE(VLOOKUP(H70,杂项!R:X,4,FALSE),",","@",4))+1,FIND("@",SUBSTITUTE(VLOOKUP(H70,杂项!R:X,4,FALSE),",","@",5))-FIND("@",SUBSTITUTE(VLOOKUP(H70,杂项!R:X,4,FALSE),",","@",4))-1),IF($AJ$1=6,MID(VLOOKUP(H70,杂项!R:X,4,FALSE),FIND("@",SUBSTITUTE(VLOOKUP(H70,杂项!R:X,4,FALSE),",","@",5))+1,LEN(VLOOKUP(H70,杂项!R:X,4,FALSE))-FIND("@",SUBSTITUTE(VLOOKUP(H70,杂项!R:X,4,FALSE),",","@",5))-1))))))</f>
        <v>3840</v>
      </c>
      <c r="X70" s="193" t="str">
        <f>IF($AJ$1=2,MID(VLOOKUP(H70,杂项!R:X,5,FALSE),FIND("@",SUBSTITUTE(VLOOKUP(H70,杂项!R:X,5,FALSE),",","@",1))+1,FIND("@",SUBSTITUTE(VLOOKUP(H70,杂项!R:X,5,FALSE),",","@",2))-FIND("@",SUBSTITUTE(VLOOKUP(H70,杂项!R:X,5,FALSE),",","@",1))-1),IF($AJ$1=3,MID(VLOOKUP(H70,杂项!R:X,5,FALSE),FIND("@",SUBSTITUTE(VLOOKUP(H70,杂项!R:X,5,FALSE),",","@",2))+1,FIND("@",SUBSTITUTE(VLOOKUP(H70,杂项!R:X,5,FALSE),",","@",3))-FIND("@",SUBSTITUTE(VLOOKUP(H70,杂项!R:X,5,FALSE),",","@",2))-1),IF($AJ$1=4,MID(VLOOKUP(H70,杂项!R:X,5,FALSE),FIND("@",SUBSTITUTE(VLOOKUP(H70,杂项!R:X,5,FALSE),",","@",3))+1,FIND("@",SUBSTITUTE(VLOOKUP(H70,杂项!R:X,5,FALSE),",","@",4))-FIND("@",SUBSTITUTE(VLOOKUP(H70,杂项!R:X,5,FALSE),",","@",3))-1),IF($AJ$1=5,MID(VLOOKUP(H70,杂项!R:X,5,FALSE),FIND("@",SUBSTITUTE(VLOOKUP(H70,杂项!R:X,5,FALSE),",","@",4))+1,FIND("@",SUBSTITUTE(VLOOKUP(H70,杂项!R:X,5,FALSE),",","@",5))-FIND("@",SUBSTITUTE(VLOOKUP(H70,杂项!R:X,5,FALSE),",","@",4))-1),IF($AJ$1=6,MID(VLOOKUP(H70,杂项!R:X,5,FALSE),FIND("@",SUBSTITUTE(VLOOKUP(H70,杂项!R:X,5,FALSE),",","@",5))+1,LEN(VLOOKUP(H70,杂项!R:X,5,FALSE))-FIND("@",SUBSTITUTE(VLOOKUP(H70,杂项!R:X,5,FALSE),",","@",5))-1))))))</f>
        <v>5817</v>
      </c>
      <c r="Y70" s="193" t="str">
        <f>IF($AJ$1=2,MID(VLOOKUP(H70,杂项!R:X,6,FALSE),FIND("@",SUBSTITUTE(VLOOKUP(H70,杂项!R:X,6,FALSE),",","@",1))+1,FIND("@",SUBSTITUTE(VLOOKUP(H70,杂项!R:X,6,FALSE),",","@",2))-FIND("@",SUBSTITUTE(VLOOKUP(H70,杂项!R:X,6,FALSE),",","@",1))-1),IF($AJ$1=3,MID(VLOOKUP(H70,杂项!R:X,6,FALSE),FIND("@",SUBSTITUTE(VLOOKUP(H70,杂项!R:X,6,FALSE),",","@",2))+1,FIND("@",SUBSTITUTE(VLOOKUP(H70,杂项!R:X,6,FALSE),",","@",3))-FIND("@",SUBSTITUTE(VLOOKUP(H70,杂项!R:X,6,FALSE),",","@",2))-1),IF($AJ$1=4,MID(VLOOKUP(H70,杂项!R:X,6,FALSE),FIND("@",SUBSTITUTE(VLOOKUP(H70,杂项!R:X,6,FALSE),",","@",3))+1,FIND("@",SUBSTITUTE(VLOOKUP(H70,杂项!R:X,6,FALSE),",","@",4))-FIND("@",SUBSTITUTE(VLOOKUP(H70,杂项!R:X,6,FALSE),",","@",3))-1),IF($AJ$1=5,MID(VLOOKUP(H70,杂项!R:X,6,FALSE),FIND("@",SUBSTITUTE(VLOOKUP(H70,杂项!R:X,6,FALSE),",","@",4))+1,FIND("@",SUBSTITUTE(VLOOKUP(H70,杂项!R:X,6,FALSE),",","@",5))-FIND("@",SUBSTITUTE(VLOOKUP(H70,杂项!R:X,6,FALSE),",","@",4))-1),IF($AJ$1=6,MID(VLOOKUP(H70,杂项!R:X,6,FALSE),FIND("@",SUBSTITUTE(VLOOKUP(H70,杂项!R:X,6,FALSE),",","@",5))+1,LEN(VLOOKUP(H70,杂项!R:X,6,FALSE))-FIND("@",SUBSTITUTE(VLOOKUP(H70,杂项!R:X,6,FALSE),",","@",5))-1))))))</f>
        <v>5290</v>
      </c>
      <c r="Z70" s="193" t="str">
        <f>IF($AJ$1=2,MID(VLOOKUP(H70,杂项!R:X,7,FALSE),FIND("@",SUBSTITUTE(VLOOKUP(H70,杂项!R:X,7,FALSE),",","@",1))+1,FIND("@",SUBSTITUTE(VLOOKUP(H70,杂项!R:X,7,FALSE),",","@",2))-FIND("@",SUBSTITUTE(VLOOKUP(H70,杂项!R:X,7,FALSE),",","@",1))-1),IF($AJ$1=3,MID(VLOOKUP(H70,杂项!R:X,7,FALSE),FIND("@",SUBSTITUTE(VLOOKUP(H70,杂项!R:X,7,FALSE),",","@",2))+1,FIND("@",SUBSTITUTE(VLOOKUP(H70,杂项!R:X,7,FALSE),",","@",3))-FIND("@",SUBSTITUTE(VLOOKUP(H70,杂项!R:X,7,FALSE),",","@",2))-1),IF($AJ$1=4,MID(VLOOKUP(H70,杂项!R:X,7,FALSE),FIND("@",SUBSTITUTE(VLOOKUP(H70,杂项!R:X,7,FALSE),",","@",3))+1,FIND("@",SUBSTITUTE(VLOOKUP(H70,杂项!R:X,7,FALSE),",","@",4))-FIND("@",SUBSTITUTE(VLOOKUP(H70,杂项!R:X,7,FALSE),",","@",3))-1),IF($AJ$1=5,MID(VLOOKUP(H70,杂项!R:X,7,FALSE),FIND("@",SUBSTITUTE(VLOOKUP(H70,杂项!R:X,7,FALSE),",","@",4))+1,FIND("@",SUBSTITUTE(VLOOKUP(H70,杂项!R:X,7,FALSE),",","@",5))-FIND("@",SUBSTITUTE(VLOOKUP(H70,杂项!R:X,7,FALSE),",","@",4))-1),IF($AJ$1=6,MID(VLOOKUP(H70,杂项!R:X,7,FALSE),FIND("@",SUBSTITUTE(VLOOKUP(H70,杂项!R:X,7,FALSE),",","@",5))+1,LEN(VLOOKUP(H70,杂项!R:X,7,FALSE))-FIND("@",SUBSTITUTE(VLOOKUP(H70,杂项!R:X,7,FALSE),",","@",5))-1))))))</f>
        <v>5158</v>
      </c>
      <c r="AA70" s="196">
        <v>244</v>
      </c>
      <c r="AB70" s="196">
        <v>53</v>
      </c>
      <c r="AC70" s="196">
        <v>0</v>
      </c>
      <c r="AD70" s="196">
        <v>10</v>
      </c>
      <c r="AE70" s="196">
        <v>10</v>
      </c>
      <c r="AF70" s="196">
        <v>5</v>
      </c>
      <c r="AG70" s="203">
        <v>700</v>
      </c>
      <c r="AH70" s="203">
        <v>40</v>
      </c>
      <c r="AI70" s="203">
        <v>40</v>
      </c>
      <c r="AJ70" s="204"/>
      <c r="AK70" s="202">
        <f>(VLOOKUP($H70,杂项!$Z:$AD,2,FALSE))/100</f>
        <v>0.2</v>
      </c>
      <c r="AL70" s="202">
        <f>(VLOOKUP($H70,杂项!$Z:$AD,4,FALSE))/100</f>
        <v>0.3</v>
      </c>
      <c r="AM70" s="202">
        <f>(VLOOKUP($H70,杂项!$Z:$AD,3,FALSE))/100</f>
        <v>0.15</v>
      </c>
      <c r="AN70" s="202">
        <f>(VLOOKUP($H70,杂项!$Z:$AD,5,FALSE))/100</f>
        <v>0.25</v>
      </c>
      <c r="AO70" s="206">
        <v>6</v>
      </c>
      <c r="AP70" s="179" t="s">
        <v>247</v>
      </c>
    </row>
    <row r="71" spans="1:42" s="162" customFormat="1" x14ac:dyDescent="0.2">
      <c r="A71" s="176" t="s">
        <v>248</v>
      </c>
      <c r="B71" s="173">
        <f t="shared" si="12"/>
        <v>3451.1471999999999</v>
      </c>
      <c r="C71" s="173">
        <f t="shared" si="13"/>
        <v>496.673024</v>
      </c>
      <c r="D71" s="173">
        <f t="shared" si="14"/>
        <v>267.244032</v>
      </c>
      <c r="E71" s="173">
        <f t="shared" si="15"/>
        <v>230.91751680000002</v>
      </c>
      <c r="F71" s="173">
        <f t="shared" si="16"/>
        <v>311.20381440000006</v>
      </c>
      <c r="G71" s="174">
        <f t="shared" si="17"/>
        <v>205.49900800000003</v>
      </c>
      <c r="H71" s="174" t="s">
        <v>162</v>
      </c>
      <c r="I71" s="187">
        <v>28</v>
      </c>
      <c r="J71" s="189" t="s">
        <v>40</v>
      </c>
      <c r="K71" s="189" t="s">
        <v>92</v>
      </c>
      <c r="L71" s="189" t="s">
        <v>145</v>
      </c>
      <c r="M71" s="189" t="s">
        <v>146</v>
      </c>
      <c r="N71" s="189" t="s">
        <v>63</v>
      </c>
      <c r="O71" s="189" t="s">
        <v>64</v>
      </c>
      <c r="P71" s="189" t="s">
        <v>87</v>
      </c>
      <c r="Q71" s="189" t="s">
        <v>55</v>
      </c>
      <c r="R71" s="189" t="s">
        <v>72</v>
      </c>
      <c r="S71" s="189" t="s">
        <v>45</v>
      </c>
      <c r="T71" s="189" t="s">
        <v>93</v>
      </c>
      <c r="U71" s="193" t="str">
        <f>IF($AJ$1=2,MID(VLOOKUP(H71,杂项!R:X,2,FALSE),FIND("@",SUBSTITUTE(VLOOKUP(H71,杂项!R:X,2,FALSE),",","@",1))+1,FIND("@",SUBSTITUTE(VLOOKUP(H71,杂项!R:X,2,FALSE),",","@",2))-FIND("@",SUBSTITUTE(VLOOKUP(H71,杂项!R:X,2,FALSE),",","@",1))-1),IF($AJ$1=3,MID(VLOOKUP(H71,杂项!R:X,2,FALSE),FIND("@",SUBSTITUTE(VLOOKUP(H71,杂项!R:X,2,FALSE),",","@",2))+1,FIND("@",SUBSTITUTE(VLOOKUP(H71,杂项!R:X,2,FALSE),",","@",3))-FIND("@",SUBSTITUTE(VLOOKUP(H71,杂项!R:X,2,FALSE),",","@",2))-1),IF($AJ$1=4,MID(VLOOKUP(H71,杂项!R:X,2,FALSE),FIND("@",SUBSTITUTE(VLOOKUP(H71,杂项!R:X,2,FALSE),",","@",3))+1,FIND("@",SUBSTITUTE(VLOOKUP(H71,杂项!R:X,2,FALSE),",","@",4))-FIND("@",SUBSTITUTE(VLOOKUP(H71,杂项!R:X,2,FALSE),",","@",3))-1),IF($AJ$1=5,MID(VLOOKUP(H71,杂项!R:X,2,FALSE),FIND("@",SUBSTITUTE(VLOOKUP(H71,杂项!R:X,2,FALSE),",","@",4))+1,FIND("@",SUBSTITUTE(VLOOKUP(H71,杂项!R:X,2,FALSE),",","@",5))-FIND("@",SUBSTITUTE(VLOOKUP(H71,杂项!R:X,2,FALSE),",","@",4))-1),IF($AJ$1=6,MID(VLOOKUP(H71,杂项!R:X,2,FALSE),FIND("@",SUBSTITUTE(VLOOKUP(H71,杂项!R:X,2,FALSE),",","@",5))+1,LEN(VLOOKUP(H71,杂项!R:X,2,FALSE))-FIND("@",SUBSTITUTE(VLOOKUP(H71,杂项!R:X,2,FALSE),",","@",5))-1))))))</f>
        <v>7137</v>
      </c>
      <c r="V71" s="193" t="str">
        <f>IF($AJ$1=2,MID(VLOOKUP(H71,杂项!R:X,3,FALSE),FIND("@",SUBSTITUTE(VLOOKUP(H71,杂项!R:X,3,FALSE),",","@",1))+1,FIND("@",SUBSTITUTE(VLOOKUP(H71,杂项!R:X,3,FALSE),",","@",2))-FIND("@",SUBSTITUTE(VLOOKUP(H71,杂项!R:X,3,FALSE),",","@",1))-1),IF($AJ$1=3,MID(VLOOKUP(H71,杂项!R:X,3,FALSE),FIND("@",SUBSTITUTE(VLOOKUP(H71,杂项!R:X,3,FALSE),",","@",2))+1,FIND("@",SUBSTITUTE(VLOOKUP(H71,杂项!R:X,3,FALSE),",","@",3))-FIND("@",SUBSTITUTE(VLOOKUP(H71,杂项!R:X,3,FALSE),",","@",2))-1),IF($AJ$1=4,MID(VLOOKUP(H71,杂项!R:X,3,FALSE),FIND("@",SUBSTITUTE(VLOOKUP(H71,杂项!R:X,3,FALSE),",","@",3))+1,FIND("@",SUBSTITUTE(VLOOKUP(H71,杂项!R:X,3,FALSE),",","@",4))-FIND("@",SUBSTITUTE(VLOOKUP(H71,杂项!R:X,3,FALSE),",","@",3))-1),IF($AJ$1=5,MID(VLOOKUP(H71,杂项!R:X,3,FALSE),FIND("@",SUBSTITUTE(VLOOKUP(H71,杂项!R:X,3,FALSE),",","@",4))+1,FIND("@",SUBSTITUTE(VLOOKUP(H71,杂项!R:X,3,FALSE),",","@",5))-FIND("@",SUBSTITUTE(VLOOKUP(H71,杂项!R:X,3,FALSE),",","@",4))-1),IF($AJ$1=6,MID(VLOOKUP(H71,杂项!R:X,3,FALSE),FIND("@",SUBSTITUTE(VLOOKUP(H71,杂项!R:X,3,FALSE),",","@",5))+1,LEN(VLOOKUP(H71,杂项!R:X,3,FALSE))-FIND("@",SUBSTITUTE(VLOOKUP(H71,杂项!R:X,3,FALSE),",","@",5))-1))))))</f>
        <v>6478</v>
      </c>
      <c r="W71" s="193" t="str">
        <f>IF($AJ$1=2,MID(VLOOKUP(H71,杂项!R:X,4,FALSE),FIND("@",SUBSTITUTE(VLOOKUP(H71,杂项!R:X,4,FALSE),",","@",1))+1,FIND("@",SUBSTITUTE(VLOOKUP(H71,杂项!R:X,4,FALSE),",","@",2))-FIND("@",SUBSTITUTE(VLOOKUP(H71,杂项!R:X,4,FALSE),",","@",1))-1),IF($AJ$1=3,MID(VLOOKUP(H71,杂项!R:X,4,FALSE),FIND("@",SUBSTITUTE(VLOOKUP(H71,杂项!R:X,4,FALSE),",","@",2))+1,FIND("@",SUBSTITUTE(VLOOKUP(H71,杂项!R:X,4,FALSE),",","@",3))-FIND("@",SUBSTITUTE(VLOOKUP(H71,杂项!R:X,4,FALSE),",","@",2))-1),IF($AJ$1=4,MID(VLOOKUP(H71,杂项!R:X,4,FALSE),FIND("@",SUBSTITUTE(VLOOKUP(H71,杂项!R:X,4,FALSE),",","@",3))+1,FIND("@",SUBSTITUTE(VLOOKUP(H71,杂项!R:X,4,FALSE),",","@",4))-FIND("@",SUBSTITUTE(VLOOKUP(H71,杂项!R:X,4,FALSE),",","@",3))-1),IF($AJ$1=5,MID(VLOOKUP(H71,杂项!R:X,4,FALSE),FIND("@",SUBSTITUTE(VLOOKUP(H71,杂项!R:X,4,FALSE),",","@",4))+1,FIND("@",SUBSTITUTE(VLOOKUP(H71,杂项!R:X,4,FALSE),",","@",5))-FIND("@",SUBSTITUTE(VLOOKUP(H71,杂项!R:X,4,FALSE),",","@",4))-1),IF($AJ$1=6,MID(VLOOKUP(H71,杂项!R:X,4,FALSE),FIND("@",SUBSTITUTE(VLOOKUP(H71,杂项!R:X,4,FALSE),",","@",5))+1,LEN(VLOOKUP(H71,杂项!R:X,4,FALSE))-FIND("@",SUBSTITUTE(VLOOKUP(H71,杂项!R:X,4,FALSE),",","@",5))-1))))))</f>
        <v>5817</v>
      </c>
      <c r="X71" s="193" t="str">
        <f>IF($AJ$1=2,MID(VLOOKUP(H71,杂项!R:X,5,FALSE),FIND("@",SUBSTITUTE(VLOOKUP(H71,杂项!R:X,5,FALSE),",","@",1))+1,FIND("@",SUBSTITUTE(VLOOKUP(H71,杂项!R:X,5,FALSE),",","@",2))-FIND("@",SUBSTITUTE(VLOOKUP(H71,杂项!R:X,5,FALSE),",","@",1))-1),IF($AJ$1=3,MID(VLOOKUP(H71,杂项!R:X,5,FALSE),FIND("@",SUBSTITUTE(VLOOKUP(H71,杂项!R:X,5,FALSE),",","@",2))+1,FIND("@",SUBSTITUTE(VLOOKUP(H71,杂项!R:X,5,FALSE),",","@",3))-FIND("@",SUBSTITUTE(VLOOKUP(H71,杂项!R:X,5,FALSE),",","@",2))-1),IF($AJ$1=4,MID(VLOOKUP(H71,杂项!R:X,5,FALSE),FIND("@",SUBSTITUTE(VLOOKUP(H71,杂项!R:X,5,FALSE),",","@",3))+1,FIND("@",SUBSTITUTE(VLOOKUP(H71,杂项!R:X,5,FALSE),",","@",4))-FIND("@",SUBSTITUTE(VLOOKUP(H71,杂项!R:X,5,FALSE),",","@",3))-1),IF($AJ$1=5,MID(VLOOKUP(H71,杂项!R:X,5,FALSE),FIND("@",SUBSTITUTE(VLOOKUP(H71,杂项!R:X,5,FALSE),",","@",4))+1,FIND("@",SUBSTITUTE(VLOOKUP(H71,杂项!R:X,5,FALSE),",","@",5))-FIND("@",SUBSTITUTE(VLOOKUP(H71,杂项!R:X,5,FALSE),",","@",4))-1),IF($AJ$1=6,MID(VLOOKUP(H71,杂项!R:X,5,FALSE),FIND("@",SUBSTITUTE(VLOOKUP(H71,杂项!R:X,5,FALSE),",","@",5))+1,LEN(VLOOKUP(H71,杂项!R:X,5,FALSE))-FIND("@",SUBSTITUTE(VLOOKUP(H71,杂项!R:X,5,FALSE),",","@",5))-1))))))</f>
        <v>5817</v>
      </c>
      <c r="Y71" s="193" t="str">
        <f>IF($AJ$1=2,MID(VLOOKUP(H71,杂项!R:X,6,FALSE),FIND("@",SUBSTITUTE(VLOOKUP(H71,杂项!R:X,6,FALSE),",","@",1))+1,FIND("@",SUBSTITUTE(VLOOKUP(H71,杂项!R:X,6,FALSE),",","@",2))-FIND("@",SUBSTITUTE(VLOOKUP(H71,杂项!R:X,6,FALSE),",","@",1))-1),IF($AJ$1=3,MID(VLOOKUP(H71,杂项!R:X,6,FALSE),FIND("@",SUBSTITUTE(VLOOKUP(H71,杂项!R:X,6,FALSE),",","@",2))+1,FIND("@",SUBSTITUTE(VLOOKUP(H71,杂项!R:X,6,FALSE),",","@",3))-FIND("@",SUBSTITUTE(VLOOKUP(H71,杂项!R:X,6,FALSE),",","@",2))-1),IF($AJ$1=4,MID(VLOOKUP(H71,杂项!R:X,6,FALSE),FIND("@",SUBSTITUTE(VLOOKUP(H71,杂项!R:X,6,FALSE),",","@",3))+1,FIND("@",SUBSTITUTE(VLOOKUP(H71,杂项!R:X,6,FALSE),",","@",4))-FIND("@",SUBSTITUTE(VLOOKUP(H71,杂项!R:X,6,FALSE),",","@",3))-1),IF($AJ$1=5,MID(VLOOKUP(H71,杂项!R:X,6,FALSE),FIND("@",SUBSTITUTE(VLOOKUP(H71,杂项!R:X,6,FALSE),",","@",4))+1,FIND("@",SUBSTITUTE(VLOOKUP(H71,杂项!R:X,6,FALSE),",","@",5))-FIND("@",SUBSTITUTE(VLOOKUP(H71,杂项!R:X,6,FALSE),",","@",4))-1),IF($AJ$1=6,MID(VLOOKUP(H71,杂项!R:X,6,FALSE),FIND("@",SUBSTITUTE(VLOOKUP(H71,杂项!R:X,6,FALSE),",","@",5))+1,LEN(VLOOKUP(H71,杂项!R:X,6,FALSE))-FIND("@",SUBSTITUTE(VLOOKUP(H71,杂项!R:X,6,FALSE),",","@",5))-1))))))</f>
        <v>6478</v>
      </c>
      <c r="Z71" s="193" t="str">
        <f>IF($AJ$1=2,MID(VLOOKUP(H71,杂项!R:X,7,FALSE),FIND("@",SUBSTITUTE(VLOOKUP(H71,杂项!R:X,7,FALSE),",","@",1))+1,FIND("@",SUBSTITUTE(VLOOKUP(H71,杂项!R:X,7,FALSE),",","@",2))-FIND("@",SUBSTITUTE(VLOOKUP(H71,杂项!R:X,7,FALSE),",","@",1))-1),IF($AJ$1=3,MID(VLOOKUP(H71,杂项!R:X,7,FALSE),FIND("@",SUBSTITUTE(VLOOKUP(H71,杂项!R:X,7,FALSE),",","@",2))+1,FIND("@",SUBSTITUTE(VLOOKUP(H71,杂项!R:X,7,FALSE),",","@",3))-FIND("@",SUBSTITUTE(VLOOKUP(H71,杂项!R:X,7,FALSE),",","@",2))-1),IF($AJ$1=4,MID(VLOOKUP(H71,杂项!R:X,7,FALSE),FIND("@",SUBSTITUTE(VLOOKUP(H71,杂项!R:X,7,FALSE),",","@",3))+1,FIND("@",SUBSTITUTE(VLOOKUP(H71,杂项!R:X,7,FALSE),",","@",4))-FIND("@",SUBSTITUTE(VLOOKUP(H71,杂项!R:X,7,FALSE),",","@",3))-1),IF($AJ$1=5,MID(VLOOKUP(H71,杂项!R:X,7,FALSE),FIND("@",SUBSTITUTE(VLOOKUP(H71,杂项!R:X,7,FALSE),",","@",4))+1,FIND("@",SUBSTITUTE(VLOOKUP(H71,杂项!R:X,7,FALSE),",","@",5))-FIND("@",SUBSTITUTE(VLOOKUP(H71,杂项!R:X,7,FALSE),",","@",4))-1),IF($AJ$1=6,MID(VLOOKUP(H71,杂项!R:X,7,FALSE),FIND("@",SUBSTITUTE(VLOOKUP(H71,杂项!R:X,7,FALSE),",","@",5))+1,LEN(VLOOKUP(H71,杂项!R:X,7,FALSE))-FIND("@",SUBSTITUTE(VLOOKUP(H71,杂项!R:X,7,FALSE),",","@",5))-1))))))</f>
        <v>6478</v>
      </c>
      <c r="AA71" s="196">
        <v>356</v>
      </c>
      <c r="AB71" s="196">
        <v>78</v>
      </c>
      <c r="AC71" s="196">
        <v>0</v>
      </c>
      <c r="AD71" s="196">
        <v>0</v>
      </c>
      <c r="AE71" s="196">
        <v>10</v>
      </c>
      <c r="AF71" s="196">
        <v>22</v>
      </c>
      <c r="AG71" s="203">
        <v>600</v>
      </c>
      <c r="AH71" s="203">
        <v>40</v>
      </c>
      <c r="AI71" s="203">
        <v>50</v>
      </c>
      <c r="AJ71" s="204"/>
      <c r="AK71" s="202">
        <f>(VLOOKUP($H71,杂项!$Z:$AD,2,FALSE))/100</f>
        <v>0.15</v>
      </c>
      <c r="AL71" s="202">
        <f>(VLOOKUP($H71,杂项!$Z:$AD,4,FALSE))/100</f>
        <v>0.2</v>
      </c>
      <c r="AM71" s="202">
        <f>(VLOOKUP($H71,杂项!$Z:$AD,3,FALSE))/100</f>
        <v>0.35</v>
      </c>
      <c r="AN71" s="202">
        <f>(VLOOKUP($H71,杂项!$Z:$AD,5,FALSE))/100</f>
        <v>0.25</v>
      </c>
      <c r="AO71" s="206">
        <v>4</v>
      </c>
      <c r="AP71" s="179" t="s">
        <v>249</v>
      </c>
    </row>
    <row r="72" spans="1:42" s="162" customFormat="1" x14ac:dyDescent="0.2">
      <c r="A72" s="176" t="s">
        <v>250</v>
      </c>
      <c r="B72" s="173">
        <f t="shared" si="12"/>
        <v>5735.5376000000006</v>
      </c>
      <c r="C72" s="173">
        <f t="shared" si="13"/>
        <v>495.51997440000002</v>
      </c>
      <c r="D72" s="173">
        <f t="shared" si="14"/>
        <v>267.244032</v>
      </c>
      <c r="E72" s="173">
        <f t="shared" si="15"/>
        <v>289.68430080000002</v>
      </c>
      <c r="F72" s="173">
        <f t="shared" si="16"/>
        <v>321.3405952</v>
      </c>
      <c r="G72" s="174">
        <f t="shared" si="17"/>
        <v>108.05676800000002</v>
      </c>
      <c r="H72" s="174" t="s">
        <v>251</v>
      </c>
      <c r="I72" s="187">
        <v>28</v>
      </c>
      <c r="J72" s="189" t="s">
        <v>252</v>
      </c>
      <c r="K72" s="189" t="s">
        <v>253</v>
      </c>
      <c r="L72" s="189" t="s">
        <v>41</v>
      </c>
      <c r="M72" s="189" t="s">
        <v>81</v>
      </c>
      <c r="N72" s="189" t="s">
        <v>63</v>
      </c>
      <c r="O72" s="189" t="s">
        <v>64</v>
      </c>
      <c r="P72" s="189" t="s">
        <v>46</v>
      </c>
      <c r="Q72" s="189" t="s">
        <v>47</v>
      </c>
      <c r="R72" s="189" t="s">
        <v>46</v>
      </c>
      <c r="S72" s="189" t="s">
        <v>47</v>
      </c>
      <c r="T72" s="189" t="s">
        <v>254</v>
      </c>
      <c r="U72" s="193" t="str">
        <f>IF($AJ$1=2,MID(VLOOKUP(H72,杂项!R:X,2,FALSE),FIND("@",SUBSTITUTE(VLOOKUP(H72,杂项!R:X,2,FALSE),",","@",1))+1,FIND("@",SUBSTITUTE(VLOOKUP(H72,杂项!R:X,2,FALSE),",","@",2))-FIND("@",SUBSTITUTE(VLOOKUP(H72,杂项!R:X,2,FALSE),",","@",1))-1),IF($AJ$1=3,MID(VLOOKUP(H72,杂项!R:X,2,FALSE),FIND("@",SUBSTITUTE(VLOOKUP(H72,杂项!R:X,2,FALSE),",","@",2))+1,FIND("@",SUBSTITUTE(VLOOKUP(H72,杂项!R:X,2,FALSE),",","@",3))-FIND("@",SUBSTITUTE(VLOOKUP(H72,杂项!R:X,2,FALSE),",","@",2))-1),IF($AJ$1=4,MID(VLOOKUP(H72,杂项!R:X,2,FALSE),FIND("@",SUBSTITUTE(VLOOKUP(H72,杂项!R:X,2,FALSE),",","@",3))+1,FIND("@",SUBSTITUTE(VLOOKUP(H72,杂项!R:X,2,FALSE),",","@",4))-FIND("@",SUBSTITUTE(VLOOKUP(H72,杂项!R:X,2,FALSE),",","@",3))-1),IF($AJ$1=5,MID(VLOOKUP(H72,杂项!R:X,2,FALSE),FIND("@",SUBSTITUTE(VLOOKUP(H72,杂项!R:X,2,FALSE),",","@",4))+1,FIND("@",SUBSTITUTE(VLOOKUP(H72,杂项!R:X,2,FALSE),",","@",5))-FIND("@",SUBSTITUTE(VLOOKUP(H72,杂项!R:X,2,FALSE),",","@",4))-1),IF($AJ$1=6,MID(VLOOKUP(H72,杂项!R:X,2,FALSE),FIND("@",SUBSTITUTE(VLOOKUP(H72,杂项!R:X,2,FALSE),",","@",5))+1,LEN(VLOOKUP(H72,杂项!R:X,2,FALSE))-FIND("@",SUBSTITUTE(VLOOKUP(H72,杂项!R:X,2,FALSE),",","@",5))-1))))))</f>
        <v>9775</v>
      </c>
      <c r="V72" s="193" t="str">
        <f>IF($AJ$1=2,MID(VLOOKUP(H72,杂项!R:X,3,FALSE),FIND("@",SUBSTITUTE(VLOOKUP(H72,杂项!R:X,3,FALSE),",","@",1))+1,FIND("@",SUBSTITUTE(VLOOKUP(H72,杂项!R:X,3,FALSE),",","@",2))-FIND("@",SUBSTITUTE(VLOOKUP(H72,杂项!R:X,3,FALSE),",","@",1))-1),IF($AJ$1=3,MID(VLOOKUP(H72,杂项!R:X,3,FALSE),FIND("@",SUBSTITUTE(VLOOKUP(H72,杂项!R:X,3,FALSE),",","@",2))+1,FIND("@",SUBSTITUTE(VLOOKUP(H72,杂项!R:X,3,FALSE),",","@",3))-FIND("@",SUBSTITUTE(VLOOKUP(H72,杂项!R:X,3,FALSE),",","@",2))-1),IF($AJ$1=4,MID(VLOOKUP(H72,杂项!R:X,3,FALSE),FIND("@",SUBSTITUTE(VLOOKUP(H72,杂项!R:X,3,FALSE),",","@",3))+1,FIND("@",SUBSTITUTE(VLOOKUP(H72,杂项!R:X,3,FALSE),",","@",4))-FIND("@",SUBSTITUTE(VLOOKUP(H72,杂项!R:X,3,FALSE),",","@",3))-1),IF($AJ$1=5,MID(VLOOKUP(H72,杂项!R:X,3,FALSE),FIND("@",SUBSTITUTE(VLOOKUP(H72,杂项!R:X,3,FALSE),",","@",4))+1,FIND("@",SUBSTITUTE(VLOOKUP(H72,杂项!R:X,3,FALSE),",","@",5))-FIND("@",SUBSTITUTE(VLOOKUP(H72,杂项!R:X,3,FALSE),",","@",4))-1),IF($AJ$1=6,MID(VLOOKUP(H72,杂项!R:X,3,FALSE),FIND("@",SUBSTITUTE(VLOOKUP(H72,杂项!R:X,3,FALSE),",","@",5))+1,LEN(VLOOKUP(H72,杂项!R:X,3,FALSE))-FIND("@",SUBSTITUTE(VLOOKUP(H72,杂项!R:X,3,FALSE),",","@",5))-1))))))</f>
        <v>7137</v>
      </c>
      <c r="W72" s="193" t="str">
        <f>IF($AJ$1=2,MID(VLOOKUP(H72,杂项!R:X,4,FALSE),FIND("@",SUBSTITUTE(VLOOKUP(H72,杂项!R:X,4,FALSE),",","@",1))+1,FIND("@",SUBSTITUTE(VLOOKUP(H72,杂项!R:X,4,FALSE),",","@",2))-FIND("@",SUBSTITUTE(VLOOKUP(H72,杂项!R:X,4,FALSE),",","@",1))-1),IF($AJ$1=3,MID(VLOOKUP(H72,杂项!R:X,4,FALSE),FIND("@",SUBSTITUTE(VLOOKUP(H72,杂项!R:X,4,FALSE),",","@",2))+1,FIND("@",SUBSTITUTE(VLOOKUP(H72,杂项!R:X,4,FALSE),",","@",3))-FIND("@",SUBSTITUTE(VLOOKUP(H72,杂项!R:X,4,FALSE),",","@",2))-1),IF($AJ$1=4,MID(VLOOKUP(H72,杂项!R:X,4,FALSE),FIND("@",SUBSTITUTE(VLOOKUP(H72,杂项!R:X,4,FALSE),",","@",3))+1,FIND("@",SUBSTITUTE(VLOOKUP(H72,杂项!R:X,4,FALSE),",","@",4))-FIND("@",SUBSTITUTE(VLOOKUP(H72,杂项!R:X,4,FALSE),",","@",3))-1),IF($AJ$1=5,MID(VLOOKUP(H72,杂项!R:X,4,FALSE),FIND("@",SUBSTITUTE(VLOOKUP(H72,杂项!R:X,4,FALSE),",","@",4))+1,FIND("@",SUBSTITUTE(VLOOKUP(H72,杂项!R:X,4,FALSE),",","@",5))-FIND("@",SUBSTITUTE(VLOOKUP(H72,杂项!R:X,4,FALSE),",","@",4))-1),IF($AJ$1=6,MID(VLOOKUP(H72,杂项!R:X,4,FALSE),FIND("@",SUBSTITUTE(VLOOKUP(H72,杂项!R:X,4,FALSE),",","@",5))+1,LEN(VLOOKUP(H72,杂项!R:X,4,FALSE))-FIND("@",SUBSTITUTE(VLOOKUP(H72,杂项!R:X,4,FALSE),",","@",5))-1))))))</f>
        <v>5817</v>
      </c>
      <c r="X72" s="193" t="str">
        <f>IF($AJ$1=2,MID(VLOOKUP(H72,杂项!R:X,5,FALSE),FIND("@",SUBSTITUTE(VLOOKUP(H72,杂项!R:X,5,FALSE),",","@",1))+1,FIND("@",SUBSTITUTE(VLOOKUP(H72,杂项!R:X,5,FALSE),",","@",2))-FIND("@",SUBSTITUTE(VLOOKUP(H72,杂项!R:X,5,FALSE),",","@",1))-1),IF($AJ$1=3,MID(VLOOKUP(H72,杂项!R:X,5,FALSE),FIND("@",SUBSTITUTE(VLOOKUP(H72,杂项!R:X,5,FALSE),",","@",2))+1,FIND("@",SUBSTITUTE(VLOOKUP(H72,杂项!R:X,5,FALSE),",","@",3))-FIND("@",SUBSTITUTE(VLOOKUP(H72,杂项!R:X,5,FALSE),",","@",2))-1),IF($AJ$1=4,MID(VLOOKUP(H72,杂项!R:X,5,FALSE),FIND("@",SUBSTITUTE(VLOOKUP(H72,杂项!R:X,5,FALSE),",","@",3))+1,FIND("@",SUBSTITUTE(VLOOKUP(H72,杂项!R:X,5,FALSE),",","@",4))-FIND("@",SUBSTITUTE(VLOOKUP(H72,杂项!R:X,5,FALSE),",","@",3))-1),IF($AJ$1=5,MID(VLOOKUP(H72,杂项!R:X,5,FALSE),FIND("@",SUBSTITUTE(VLOOKUP(H72,杂项!R:X,5,FALSE),",","@",4))+1,FIND("@",SUBSTITUTE(VLOOKUP(H72,杂项!R:X,5,FALSE),",","@",5))-FIND("@",SUBSTITUTE(VLOOKUP(H72,杂项!R:X,5,FALSE),",","@",4))-1),IF($AJ$1=6,MID(VLOOKUP(H72,杂项!R:X,5,FALSE),FIND("@",SUBSTITUTE(VLOOKUP(H72,杂项!R:X,5,FALSE),",","@",5))+1,LEN(VLOOKUP(H72,杂项!R:X,5,FALSE))-FIND("@",SUBSTITUTE(VLOOKUP(H72,杂项!R:X,5,FALSE),",","@",5))-1))))))</f>
        <v>6873</v>
      </c>
      <c r="Y72" s="193" t="str">
        <f>IF($AJ$1=2,MID(VLOOKUP(H72,杂项!R:X,6,FALSE),FIND("@",SUBSTITUTE(VLOOKUP(H72,杂项!R:X,6,FALSE),",","@",1))+1,FIND("@",SUBSTITUTE(VLOOKUP(H72,杂项!R:X,6,FALSE),",","@",2))-FIND("@",SUBSTITUTE(VLOOKUP(H72,杂项!R:X,6,FALSE),",","@",1))-1),IF($AJ$1=3,MID(VLOOKUP(H72,杂项!R:X,6,FALSE),FIND("@",SUBSTITUTE(VLOOKUP(H72,杂项!R:X,6,FALSE),",","@",2))+1,FIND("@",SUBSTITUTE(VLOOKUP(H72,杂项!R:X,6,FALSE),",","@",3))-FIND("@",SUBSTITUTE(VLOOKUP(H72,杂项!R:X,6,FALSE),",","@",2))-1),IF($AJ$1=4,MID(VLOOKUP(H72,杂项!R:X,6,FALSE),FIND("@",SUBSTITUTE(VLOOKUP(H72,杂项!R:X,6,FALSE),",","@",3))+1,FIND("@",SUBSTITUTE(VLOOKUP(H72,杂项!R:X,6,FALSE),",","@",4))-FIND("@",SUBSTITUTE(VLOOKUP(H72,杂项!R:X,6,FALSE),",","@",3))-1),IF($AJ$1=5,MID(VLOOKUP(H72,杂项!R:X,6,FALSE),FIND("@",SUBSTITUTE(VLOOKUP(H72,杂项!R:X,6,FALSE),",","@",4))+1,FIND("@",SUBSTITUTE(VLOOKUP(H72,杂项!R:X,6,FALSE),",","@",5))-FIND("@",SUBSTITUTE(VLOOKUP(H72,杂项!R:X,6,FALSE),",","@",4))-1),IF($AJ$1=6,MID(VLOOKUP(H72,杂项!R:X,6,FALSE),FIND("@",SUBSTITUTE(VLOOKUP(H72,杂项!R:X,6,FALSE),",","@",5))+1,LEN(VLOOKUP(H72,杂项!R:X,6,FALSE))-FIND("@",SUBSTITUTE(VLOOKUP(H72,杂项!R:X,6,FALSE),",","@",5))-1))))))</f>
        <v>7137</v>
      </c>
      <c r="Z72" s="193" t="str">
        <f>IF($AJ$1=2,MID(VLOOKUP(H72,杂项!R:X,7,FALSE),FIND("@",SUBSTITUTE(VLOOKUP(H72,杂项!R:X,7,FALSE),",","@",1))+1,FIND("@",SUBSTITUTE(VLOOKUP(H72,杂项!R:X,7,FALSE),",","@",2))-FIND("@",SUBSTITUTE(VLOOKUP(H72,杂项!R:X,7,FALSE),",","@",1))-1),IF($AJ$1=3,MID(VLOOKUP(H72,杂项!R:X,7,FALSE),FIND("@",SUBSTITUTE(VLOOKUP(H72,杂项!R:X,7,FALSE),",","@",2))+1,FIND("@",SUBSTITUTE(VLOOKUP(H72,杂项!R:X,7,FALSE),",","@",3))-FIND("@",SUBSTITUTE(VLOOKUP(H72,杂项!R:X,7,FALSE),",","@",2))-1),IF($AJ$1=4,MID(VLOOKUP(H72,杂项!R:X,7,FALSE),FIND("@",SUBSTITUTE(VLOOKUP(H72,杂项!R:X,7,FALSE),",","@",3))+1,FIND("@",SUBSTITUTE(VLOOKUP(H72,杂项!R:X,7,FALSE),",","@",4))-FIND("@",SUBSTITUTE(VLOOKUP(H72,杂项!R:X,7,FALSE),",","@",3))-1),IF($AJ$1=5,MID(VLOOKUP(H72,杂项!R:X,7,FALSE),FIND("@",SUBSTITUTE(VLOOKUP(H72,杂项!R:X,7,FALSE),",","@",4))+1,FIND("@",SUBSTITUTE(VLOOKUP(H72,杂项!R:X,7,FALSE),",","@",5))-FIND("@",SUBSTITUTE(VLOOKUP(H72,杂项!R:X,7,FALSE),",","@",4))-1),IF($AJ$1=6,MID(VLOOKUP(H72,杂项!R:X,7,FALSE),FIND("@",SUBSTITUTE(VLOOKUP(H72,杂项!R:X,7,FALSE),",","@",5))+1,LEN(VLOOKUP(H72,杂项!R:X,7,FALSE))-FIND("@",SUBSTITUTE(VLOOKUP(H72,杂项!R:X,7,FALSE),",","@",5))-1))))))</f>
        <v>5817</v>
      </c>
      <c r="AA72" s="196">
        <v>311</v>
      </c>
      <c r="AB72" s="196">
        <v>34</v>
      </c>
      <c r="AC72" s="196"/>
      <c r="AD72" s="196">
        <v>26</v>
      </c>
      <c r="AE72" s="196">
        <v>34</v>
      </c>
      <c r="AF72" s="196">
        <v>21</v>
      </c>
      <c r="AG72" s="203">
        <v>1000</v>
      </c>
      <c r="AH72" s="203">
        <v>30</v>
      </c>
      <c r="AI72" s="203">
        <v>50</v>
      </c>
      <c r="AJ72" s="204"/>
      <c r="AK72" s="202">
        <f>(VLOOKUP($H72,杂项!$Z:$AD,2,FALSE))/100</f>
        <v>0.4</v>
      </c>
      <c r="AL72" s="202">
        <f>(VLOOKUP($H72,杂项!$Z:$AD,4,FALSE))/100</f>
        <v>0.15</v>
      </c>
      <c r="AM72" s="202">
        <f>(VLOOKUP($H72,杂项!$Z:$AD,3,FALSE))/100</f>
        <v>0.35</v>
      </c>
      <c r="AN72" s="202">
        <f>(VLOOKUP($H72,杂项!$Z:$AD,5,FALSE))/100</f>
        <v>0.1</v>
      </c>
      <c r="AO72" s="206">
        <v>8</v>
      </c>
      <c r="AP72" s="179" t="s">
        <v>255</v>
      </c>
    </row>
    <row r="73" spans="1:42" s="162" customFormat="1" x14ac:dyDescent="0.2">
      <c r="A73" s="182" t="s">
        <v>256</v>
      </c>
      <c r="B73" s="173">
        <f t="shared" si="12"/>
        <v>3414.1712000000002</v>
      </c>
      <c r="C73" s="173">
        <f t="shared" si="13"/>
        <v>493.88815360000001</v>
      </c>
      <c r="D73" s="173">
        <f t="shared" si="14"/>
        <v>472.88815360000001</v>
      </c>
      <c r="E73" s="173">
        <f t="shared" si="15"/>
        <v>266.3860608</v>
      </c>
      <c r="F73" s="173">
        <f t="shared" si="16"/>
        <v>333.29352959999994</v>
      </c>
      <c r="G73" s="174">
        <f t="shared" si="17"/>
        <v>89.236352000000011</v>
      </c>
      <c r="H73" s="174" t="s">
        <v>216</v>
      </c>
      <c r="I73" s="187">
        <v>28</v>
      </c>
      <c r="J73" s="189" t="s">
        <v>40</v>
      </c>
      <c r="K73" s="189" t="s">
        <v>92</v>
      </c>
      <c r="L73" s="189" t="s">
        <v>257</v>
      </c>
      <c r="M73" s="189" t="s">
        <v>258</v>
      </c>
      <c r="N73" s="189" t="s">
        <v>257</v>
      </c>
      <c r="O73" s="189" t="s">
        <v>258</v>
      </c>
      <c r="P73" s="189" t="s">
        <v>87</v>
      </c>
      <c r="Q73" s="189" t="s">
        <v>55</v>
      </c>
      <c r="R73" s="189" t="s">
        <v>72</v>
      </c>
      <c r="S73" s="189" t="s">
        <v>45</v>
      </c>
      <c r="T73" s="189" t="s">
        <v>254</v>
      </c>
      <c r="U73" s="193" t="str">
        <f>IF($AJ$1=2,MID(VLOOKUP(H73,杂项!R:X,2,FALSE),FIND("@",SUBSTITUTE(VLOOKUP(H73,杂项!R:X,2,FALSE),",","@",1))+1,FIND("@",SUBSTITUTE(VLOOKUP(H73,杂项!R:X,2,FALSE),",","@",2))-FIND("@",SUBSTITUTE(VLOOKUP(H73,杂项!R:X,2,FALSE),",","@",1))-1),IF($AJ$1=3,MID(VLOOKUP(H73,杂项!R:X,2,FALSE),FIND("@",SUBSTITUTE(VLOOKUP(H73,杂项!R:X,2,FALSE),",","@",2))+1,FIND("@",SUBSTITUTE(VLOOKUP(H73,杂项!R:X,2,FALSE),",","@",3))-FIND("@",SUBSTITUTE(VLOOKUP(H73,杂项!R:X,2,FALSE),",","@",2))-1),IF($AJ$1=4,MID(VLOOKUP(H73,杂项!R:X,2,FALSE),FIND("@",SUBSTITUTE(VLOOKUP(H73,杂项!R:X,2,FALSE),",","@",3))+1,FIND("@",SUBSTITUTE(VLOOKUP(H73,杂项!R:X,2,FALSE),",","@",4))-FIND("@",SUBSTITUTE(VLOOKUP(H73,杂项!R:X,2,FALSE),",","@",3))-1),IF($AJ$1=5,MID(VLOOKUP(H73,杂项!R:X,2,FALSE),FIND("@",SUBSTITUTE(VLOOKUP(H73,杂项!R:X,2,FALSE),",","@",4))+1,FIND("@",SUBSTITUTE(VLOOKUP(H73,杂项!R:X,2,FALSE),",","@",5))-FIND("@",SUBSTITUTE(VLOOKUP(H73,杂项!R:X,2,FALSE),",","@",4))-1),IF($AJ$1=6,MID(VLOOKUP(H73,杂项!R:X,2,FALSE),FIND("@",SUBSTITUTE(VLOOKUP(H73,杂项!R:X,2,FALSE),",","@",5))+1,LEN(VLOOKUP(H73,杂项!R:X,2,FALSE))-FIND("@",SUBSTITUTE(VLOOKUP(H73,杂项!R:X,2,FALSE),",","@",5))-1))))))</f>
        <v>7927</v>
      </c>
      <c r="V73" s="193" t="str">
        <f>IF($AJ$1=2,MID(VLOOKUP(H73,杂项!R:X,3,FALSE),FIND("@",SUBSTITUTE(VLOOKUP(H73,杂项!R:X,3,FALSE),",","@",1))+1,FIND("@",SUBSTITUTE(VLOOKUP(H73,杂项!R:X,3,FALSE),",","@",2))-FIND("@",SUBSTITUTE(VLOOKUP(H73,杂项!R:X,3,FALSE),",","@",1))-1),IF($AJ$1=3,MID(VLOOKUP(H73,杂项!R:X,3,FALSE),FIND("@",SUBSTITUTE(VLOOKUP(H73,杂项!R:X,3,FALSE),",","@",2))+1,FIND("@",SUBSTITUTE(VLOOKUP(H73,杂项!R:X,3,FALSE),",","@",3))-FIND("@",SUBSTITUTE(VLOOKUP(H73,杂项!R:X,3,FALSE),",","@",2))-1),IF($AJ$1=4,MID(VLOOKUP(H73,杂项!R:X,3,FALSE),FIND("@",SUBSTITUTE(VLOOKUP(H73,杂项!R:X,3,FALSE),",","@",3))+1,FIND("@",SUBSTITUTE(VLOOKUP(H73,杂项!R:X,3,FALSE),",","@",4))-FIND("@",SUBSTITUTE(VLOOKUP(H73,杂项!R:X,3,FALSE),",","@",3))-1),IF($AJ$1=5,MID(VLOOKUP(H73,杂项!R:X,3,FALSE),FIND("@",SUBSTITUTE(VLOOKUP(H73,杂项!R:X,3,FALSE),",","@",4))+1,FIND("@",SUBSTITUTE(VLOOKUP(H73,杂项!R:X,3,FALSE),",","@",5))-FIND("@",SUBSTITUTE(VLOOKUP(H73,杂项!R:X,3,FALSE),",","@",4))-1),IF($AJ$1=6,MID(VLOOKUP(H73,杂项!R:X,3,FALSE),FIND("@",SUBSTITUTE(VLOOKUP(H73,杂项!R:X,3,FALSE),",","@",5))+1,LEN(VLOOKUP(H73,杂项!R:X,3,FALSE))-FIND("@",SUBSTITUTE(VLOOKUP(H73,杂项!R:X,3,FALSE),",","@",5))-1))))))</f>
        <v>7927</v>
      </c>
      <c r="W73" s="193" t="str">
        <f>IF($AJ$1=2,MID(VLOOKUP(H73,杂项!R:X,4,FALSE),FIND("@",SUBSTITUTE(VLOOKUP(H73,杂项!R:X,4,FALSE),",","@",1))+1,FIND("@",SUBSTITUTE(VLOOKUP(H73,杂项!R:X,4,FALSE),",","@",2))-FIND("@",SUBSTITUTE(VLOOKUP(H73,杂项!R:X,4,FALSE),",","@",1))-1),IF($AJ$1=3,MID(VLOOKUP(H73,杂项!R:X,4,FALSE),FIND("@",SUBSTITUTE(VLOOKUP(H73,杂项!R:X,4,FALSE),",","@",2))+1,FIND("@",SUBSTITUTE(VLOOKUP(H73,杂项!R:X,4,FALSE),",","@",3))-FIND("@",SUBSTITUTE(VLOOKUP(H73,杂项!R:X,4,FALSE),",","@",2))-1),IF($AJ$1=4,MID(VLOOKUP(H73,杂项!R:X,4,FALSE),FIND("@",SUBSTITUTE(VLOOKUP(H73,杂项!R:X,4,FALSE),",","@",3))+1,FIND("@",SUBSTITUTE(VLOOKUP(H73,杂项!R:X,4,FALSE),",","@",4))-FIND("@",SUBSTITUTE(VLOOKUP(H73,杂项!R:X,4,FALSE),",","@",3))-1),IF($AJ$1=5,MID(VLOOKUP(H73,杂项!R:X,4,FALSE),FIND("@",SUBSTITUTE(VLOOKUP(H73,杂项!R:X,4,FALSE),",","@",4))+1,FIND("@",SUBSTITUTE(VLOOKUP(H73,杂项!R:X,4,FALSE),",","@",5))-FIND("@",SUBSTITUTE(VLOOKUP(H73,杂项!R:X,4,FALSE),",","@",4))-1),IF($AJ$1=6,MID(VLOOKUP(H73,杂项!R:X,4,FALSE),FIND("@",SUBSTITUTE(VLOOKUP(H73,杂项!R:X,4,FALSE),",","@",5))+1,LEN(VLOOKUP(H73,杂项!R:X,4,FALSE))-FIND("@",SUBSTITUTE(VLOOKUP(H73,杂项!R:X,4,FALSE),",","@",5))-1))))))</f>
        <v>7927</v>
      </c>
      <c r="X73" s="193" t="str">
        <f>IF($AJ$1=2,MID(VLOOKUP(H73,杂项!R:X,5,FALSE),FIND("@",SUBSTITUTE(VLOOKUP(H73,杂项!R:X,5,FALSE),",","@",1))+1,FIND("@",SUBSTITUTE(VLOOKUP(H73,杂项!R:X,5,FALSE),",","@",2))-FIND("@",SUBSTITUTE(VLOOKUP(H73,杂项!R:X,5,FALSE),",","@",1))-1),IF($AJ$1=3,MID(VLOOKUP(H73,杂项!R:X,5,FALSE),FIND("@",SUBSTITUTE(VLOOKUP(H73,杂项!R:X,5,FALSE),",","@",2))+1,FIND("@",SUBSTITUTE(VLOOKUP(H73,杂项!R:X,5,FALSE),",","@",3))-FIND("@",SUBSTITUTE(VLOOKUP(H73,杂项!R:X,5,FALSE),",","@",2))-1),IF($AJ$1=4,MID(VLOOKUP(H73,杂项!R:X,5,FALSE),FIND("@",SUBSTITUTE(VLOOKUP(H73,杂项!R:X,5,FALSE),",","@",3))+1,FIND("@",SUBSTITUTE(VLOOKUP(H73,杂项!R:X,5,FALSE),",","@",4))-FIND("@",SUBSTITUTE(VLOOKUP(H73,杂项!R:X,5,FALSE),",","@",3))-1),IF($AJ$1=5,MID(VLOOKUP(H73,杂项!R:X,5,FALSE),FIND("@",SUBSTITUTE(VLOOKUP(H73,杂项!R:X,5,FALSE),",","@",4))+1,FIND("@",SUBSTITUTE(VLOOKUP(H73,杂项!R:X,5,FALSE),",","@",5))-FIND("@",SUBSTITUTE(VLOOKUP(H73,杂项!R:X,5,FALSE),",","@",4))-1),IF($AJ$1=6,MID(VLOOKUP(H73,杂项!R:X,5,FALSE),FIND("@",SUBSTITUTE(VLOOKUP(H73,杂项!R:X,5,FALSE),",","@",5))+1,LEN(VLOOKUP(H73,杂项!R:X,5,FALSE))-FIND("@",SUBSTITUTE(VLOOKUP(H73,杂项!R:X,5,FALSE),",","@",5))-1))))))</f>
        <v>7927</v>
      </c>
      <c r="Y73" s="193" t="str">
        <f>IF($AJ$1=2,MID(VLOOKUP(H73,杂项!R:X,6,FALSE),FIND("@",SUBSTITUTE(VLOOKUP(H73,杂项!R:X,6,FALSE),",","@",1))+1,FIND("@",SUBSTITUTE(VLOOKUP(H73,杂项!R:X,6,FALSE),",","@",2))-FIND("@",SUBSTITUTE(VLOOKUP(H73,杂项!R:X,6,FALSE),",","@",1))-1),IF($AJ$1=3,MID(VLOOKUP(H73,杂项!R:X,6,FALSE),FIND("@",SUBSTITUTE(VLOOKUP(H73,杂项!R:X,6,FALSE),",","@",2))+1,FIND("@",SUBSTITUTE(VLOOKUP(H73,杂项!R:X,6,FALSE),",","@",3))-FIND("@",SUBSTITUTE(VLOOKUP(H73,杂项!R:X,6,FALSE),",","@",2))-1),IF($AJ$1=4,MID(VLOOKUP(H73,杂项!R:X,6,FALSE),FIND("@",SUBSTITUTE(VLOOKUP(H73,杂项!R:X,6,FALSE),",","@",3))+1,FIND("@",SUBSTITUTE(VLOOKUP(H73,杂项!R:X,6,FALSE),",","@",4))-FIND("@",SUBSTITUTE(VLOOKUP(H73,杂项!R:X,6,FALSE),",","@",3))-1),IF($AJ$1=5,MID(VLOOKUP(H73,杂项!R:X,6,FALSE),FIND("@",SUBSTITUTE(VLOOKUP(H73,杂项!R:X,6,FALSE),",","@",4))+1,FIND("@",SUBSTITUTE(VLOOKUP(H73,杂项!R:X,6,FALSE),",","@",5))-FIND("@",SUBSTITUTE(VLOOKUP(H73,杂项!R:X,6,FALSE),",","@",4))-1),IF($AJ$1=6,MID(VLOOKUP(H73,杂项!R:X,6,FALSE),FIND("@",SUBSTITUTE(VLOOKUP(H73,杂项!R:X,6,FALSE),",","@",5))+1,LEN(VLOOKUP(H73,杂项!R:X,6,FALSE))-FIND("@",SUBSTITUTE(VLOOKUP(H73,杂项!R:X,6,FALSE),",","@",5))-1))))))</f>
        <v>7927</v>
      </c>
      <c r="Z73" s="193" t="str">
        <f>IF($AJ$1=2,MID(VLOOKUP(H73,杂项!R:X,7,FALSE),FIND("@",SUBSTITUTE(VLOOKUP(H73,杂项!R:X,7,FALSE),",","@",1))+1,FIND("@",SUBSTITUTE(VLOOKUP(H73,杂项!R:X,7,FALSE),",","@",2))-FIND("@",SUBSTITUTE(VLOOKUP(H73,杂项!R:X,7,FALSE),",","@",1))-1),IF($AJ$1=3,MID(VLOOKUP(H73,杂项!R:X,7,FALSE),FIND("@",SUBSTITUTE(VLOOKUP(H73,杂项!R:X,7,FALSE),",","@",2))+1,FIND("@",SUBSTITUTE(VLOOKUP(H73,杂项!R:X,7,FALSE),",","@",3))-FIND("@",SUBSTITUTE(VLOOKUP(H73,杂项!R:X,7,FALSE),",","@",2))-1),IF($AJ$1=4,MID(VLOOKUP(H73,杂项!R:X,7,FALSE),FIND("@",SUBSTITUTE(VLOOKUP(H73,杂项!R:X,7,FALSE),",","@",3))+1,FIND("@",SUBSTITUTE(VLOOKUP(H73,杂项!R:X,7,FALSE),",","@",4))-FIND("@",SUBSTITUTE(VLOOKUP(H73,杂项!R:X,7,FALSE),",","@",3))-1),IF($AJ$1=5,MID(VLOOKUP(H73,杂项!R:X,7,FALSE),FIND("@",SUBSTITUTE(VLOOKUP(H73,杂项!R:X,7,FALSE),",","@",4))+1,FIND("@",SUBSTITUTE(VLOOKUP(H73,杂项!R:X,7,FALSE),",","@",5))-FIND("@",SUBSTITUTE(VLOOKUP(H73,杂项!R:X,7,FALSE),",","@",4))-1),IF($AJ$1=6,MID(VLOOKUP(H73,杂项!R:X,7,FALSE),FIND("@",SUBSTITUTE(VLOOKUP(H73,杂项!R:X,7,FALSE),",","@",5))+1,LEN(VLOOKUP(H73,杂项!R:X,7,FALSE))-FIND("@",SUBSTITUTE(VLOOKUP(H73,杂项!R:X,7,FALSE),",","@",5))-1))))))</f>
        <v>6213</v>
      </c>
      <c r="AA73" s="196">
        <v>254</v>
      </c>
      <c r="AB73" s="196">
        <v>68</v>
      </c>
      <c r="AC73" s="196">
        <v>47</v>
      </c>
      <c r="AD73" s="196">
        <v>10</v>
      </c>
      <c r="AE73" s="196">
        <v>0</v>
      </c>
      <c r="AF73" s="196">
        <v>0</v>
      </c>
      <c r="AG73" s="203">
        <v>550</v>
      </c>
      <c r="AH73" s="203">
        <v>40</v>
      </c>
      <c r="AI73" s="203">
        <v>60</v>
      </c>
      <c r="AJ73" s="204"/>
      <c r="AK73" s="202">
        <f>(VLOOKUP($H73,杂项!$Z:$AD,2,FALSE))/100</f>
        <v>0.15</v>
      </c>
      <c r="AL73" s="202">
        <f>(VLOOKUP($H73,杂项!$Z:$AD,4,FALSE))/100</f>
        <v>0.35</v>
      </c>
      <c r="AM73" s="202">
        <f>(VLOOKUP($H73,杂项!$Z:$AD,3,FALSE))/100</f>
        <v>0.35</v>
      </c>
      <c r="AN73" s="202">
        <f>(VLOOKUP($H73,杂项!$Z:$AD,5,FALSE))/100</f>
        <v>0.15</v>
      </c>
      <c r="AO73" s="206">
        <v>9</v>
      </c>
      <c r="AP73" s="179" t="s">
        <v>259</v>
      </c>
    </row>
    <row r="74" spans="1:42" s="162" customFormat="1" x14ac:dyDescent="0.2">
      <c r="A74" s="176" t="s">
        <v>260</v>
      </c>
      <c r="B74" s="173">
        <f t="shared" si="12"/>
        <v>5548.1196799999998</v>
      </c>
      <c r="C74" s="173">
        <f t="shared" si="13"/>
        <v>491.41689600000001</v>
      </c>
      <c r="D74" s="173">
        <f t="shared" si="14"/>
        <v>267.244032</v>
      </c>
      <c r="E74" s="173">
        <f t="shared" si="15"/>
        <v>370.72895999999997</v>
      </c>
      <c r="F74" s="173">
        <f t="shared" si="16"/>
        <v>275.07804160000001</v>
      </c>
      <c r="G74" s="174">
        <f t="shared" si="17"/>
        <v>115.45920000000002</v>
      </c>
      <c r="H74" s="174" t="s">
        <v>261</v>
      </c>
      <c r="I74" s="187">
        <v>28</v>
      </c>
      <c r="J74" s="189" t="s">
        <v>134</v>
      </c>
      <c r="K74" s="189" t="s">
        <v>135</v>
      </c>
      <c r="L74" s="189" t="s">
        <v>145</v>
      </c>
      <c r="M74" s="189" t="s">
        <v>146</v>
      </c>
      <c r="N74" s="189" t="s">
        <v>63</v>
      </c>
      <c r="O74" s="189" t="s">
        <v>64</v>
      </c>
      <c r="P74" s="189" t="s">
        <v>136</v>
      </c>
      <c r="Q74" s="189" t="s">
        <v>64</v>
      </c>
      <c r="R74" s="189" t="s">
        <v>53</v>
      </c>
      <c r="S74" s="189" t="s">
        <v>47</v>
      </c>
      <c r="T74" s="189" t="s">
        <v>139</v>
      </c>
      <c r="U74" s="193" t="str">
        <f>IF($AJ$1=2,MID(VLOOKUP(H74,杂项!R:X,2,FALSE),FIND("@",SUBSTITUTE(VLOOKUP(H74,杂项!R:X,2,FALSE),",","@",1))+1,FIND("@",SUBSTITUTE(VLOOKUP(H74,杂项!R:X,2,FALSE),",","@",2))-FIND("@",SUBSTITUTE(VLOOKUP(H74,杂项!R:X,2,FALSE),",","@",1))-1),IF($AJ$1=3,MID(VLOOKUP(H74,杂项!R:X,2,FALSE),FIND("@",SUBSTITUTE(VLOOKUP(H74,杂项!R:X,2,FALSE),",","@",2))+1,FIND("@",SUBSTITUTE(VLOOKUP(H74,杂项!R:X,2,FALSE),",","@",3))-FIND("@",SUBSTITUTE(VLOOKUP(H74,杂项!R:X,2,FALSE),",","@",2))-1),IF($AJ$1=4,MID(VLOOKUP(H74,杂项!R:X,2,FALSE),FIND("@",SUBSTITUTE(VLOOKUP(H74,杂项!R:X,2,FALSE),",","@",3))+1,FIND("@",SUBSTITUTE(VLOOKUP(H74,杂项!R:X,2,FALSE),",","@",4))-FIND("@",SUBSTITUTE(VLOOKUP(H74,杂项!R:X,2,FALSE),",","@",3))-1),IF($AJ$1=5,MID(VLOOKUP(H74,杂项!R:X,2,FALSE),FIND("@",SUBSTITUTE(VLOOKUP(H74,杂项!R:X,2,FALSE),",","@",4))+1,FIND("@",SUBSTITUTE(VLOOKUP(H74,杂项!R:X,2,FALSE),",","@",5))-FIND("@",SUBSTITUTE(VLOOKUP(H74,杂项!R:X,2,FALSE),",","@",4))-1),IF($AJ$1=6,MID(VLOOKUP(H74,杂项!R:X,2,FALSE),FIND("@",SUBSTITUTE(VLOOKUP(H74,杂项!R:X,2,FALSE),",","@",5))+1,LEN(VLOOKUP(H74,杂项!R:X,2,FALSE))-FIND("@",SUBSTITUTE(VLOOKUP(H74,杂项!R:X,2,FALSE),",","@",5))-1))))))</f>
        <v>8455</v>
      </c>
      <c r="V74" s="193" t="str">
        <f>IF($AJ$1=2,MID(VLOOKUP(H74,杂项!R:X,3,FALSE),FIND("@",SUBSTITUTE(VLOOKUP(H74,杂项!R:X,3,FALSE),",","@",1))+1,FIND("@",SUBSTITUTE(VLOOKUP(H74,杂项!R:X,3,FALSE),",","@",2))-FIND("@",SUBSTITUTE(VLOOKUP(H74,杂项!R:X,3,FALSE),",","@",1))-1),IF($AJ$1=3,MID(VLOOKUP(H74,杂项!R:X,3,FALSE),FIND("@",SUBSTITUTE(VLOOKUP(H74,杂项!R:X,3,FALSE),",","@",2))+1,FIND("@",SUBSTITUTE(VLOOKUP(H74,杂项!R:X,3,FALSE),",","@",3))-FIND("@",SUBSTITUTE(VLOOKUP(H74,杂项!R:X,3,FALSE),",","@",2))-1),IF($AJ$1=4,MID(VLOOKUP(H74,杂项!R:X,3,FALSE),FIND("@",SUBSTITUTE(VLOOKUP(H74,杂项!R:X,3,FALSE),",","@",3))+1,FIND("@",SUBSTITUTE(VLOOKUP(H74,杂项!R:X,3,FALSE),",","@",4))-FIND("@",SUBSTITUTE(VLOOKUP(H74,杂项!R:X,3,FALSE),",","@",3))-1),IF($AJ$1=5,MID(VLOOKUP(H74,杂项!R:X,3,FALSE),FIND("@",SUBSTITUTE(VLOOKUP(H74,杂项!R:X,3,FALSE),",","@",4))+1,FIND("@",SUBSTITUTE(VLOOKUP(H74,杂项!R:X,3,FALSE),",","@",5))-FIND("@",SUBSTITUTE(VLOOKUP(H74,杂项!R:X,3,FALSE),",","@",4))-1),IF($AJ$1=6,MID(VLOOKUP(H74,杂项!R:X,3,FALSE),FIND("@",SUBSTITUTE(VLOOKUP(H74,杂项!R:X,3,FALSE),",","@",5))+1,LEN(VLOOKUP(H74,杂项!R:X,3,FALSE))-FIND("@",SUBSTITUTE(VLOOKUP(H74,杂项!R:X,3,FALSE),",","@",5))-1))))))</f>
        <v>7137</v>
      </c>
      <c r="W74" s="193" t="str">
        <f>IF($AJ$1=2,MID(VLOOKUP(H74,杂项!R:X,4,FALSE),FIND("@",SUBSTITUTE(VLOOKUP(H74,杂项!R:X,4,FALSE),",","@",1))+1,FIND("@",SUBSTITUTE(VLOOKUP(H74,杂项!R:X,4,FALSE),",","@",2))-FIND("@",SUBSTITUTE(VLOOKUP(H74,杂项!R:X,4,FALSE),",","@",1))-1),IF($AJ$1=3,MID(VLOOKUP(H74,杂项!R:X,4,FALSE),FIND("@",SUBSTITUTE(VLOOKUP(H74,杂项!R:X,4,FALSE),",","@",2))+1,FIND("@",SUBSTITUTE(VLOOKUP(H74,杂项!R:X,4,FALSE),",","@",3))-FIND("@",SUBSTITUTE(VLOOKUP(H74,杂项!R:X,4,FALSE),",","@",2))-1),IF($AJ$1=4,MID(VLOOKUP(H74,杂项!R:X,4,FALSE),FIND("@",SUBSTITUTE(VLOOKUP(H74,杂项!R:X,4,FALSE),",","@",3))+1,FIND("@",SUBSTITUTE(VLOOKUP(H74,杂项!R:X,4,FALSE),",","@",4))-FIND("@",SUBSTITUTE(VLOOKUP(H74,杂项!R:X,4,FALSE),",","@",3))-1),IF($AJ$1=5,MID(VLOOKUP(H74,杂项!R:X,4,FALSE),FIND("@",SUBSTITUTE(VLOOKUP(H74,杂项!R:X,4,FALSE),",","@",4))+1,FIND("@",SUBSTITUTE(VLOOKUP(H74,杂项!R:X,4,FALSE),",","@",5))-FIND("@",SUBSTITUTE(VLOOKUP(H74,杂项!R:X,4,FALSE),",","@",4))-1),IF($AJ$1=6,MID(VLOOKUP(H74,杂项!R:X,4,FALSE),FIND("@",SUBSTITUTE(VLOOKUP(H74,杂项!R:X,4,FALSE),",","@",5))+1,LEN(VLOOKUP(H74,杂项!R:X,4,FALSE))-FIND("@",SUBSTITUTE(VLOOKUP(H74,杂项!R:X,4,FALSE),",","@",5))-1))))))</f>
        <v>5817</v>
      </c>
      <c r="X74" s="193" t="str">
        <f>IF($AJ$1=2,MID(VLOOKUP(H74,杂项!R:X,5,FALSE),FIND("@",SUBSTITUTE(VLOOKUP(H74,杂项!R:X,5,FALSE),",","@",1))+1,FIND("@",SUBSTITUTE(VLOOKUP(H74,杂项!R:X,5,FALSE),",","@",2))-FIND("@",SUBSTITUTE(VLOOKUP(H74,杂项!R:X,5,FALSE),",","@",1))-1),IF($AJ$1=3,MID(VLOOKUP(H74,杂项!R:X,5,FALSE),FIND("@",SUBSTITUTE(VLOOKUP(H74,杂项!R:X,5,FALSE),",","@",2))+1,FIND("@",SUBSTITUTE(VLOOKUP(H74,杂项!R:X,5,FALSE),",","@",3))-FIND("@",SUBSTITUTE(VLOOKUP(H74,杂项!R:X,5,FALSE),",","@",2))-1),IF($AJ$1=4,MID(VLOOKUP(H74,杂项!R:X,5,FALSE),FIND("@",SUBSTITUTE(VLOOKUP(H74,杂项!R:X,5,FALSE),",","@",3))+1,FIND("@",SUBSTITUTE(VLOOKUP(H74,杂项!R:X,5,FALSE),",","@",4))-FIND("@",SUBSTITUTE(VLOOKUP(H74,杂项!R:X,5,FALSE),",","@",3))-1),IF($AJ$1=5,MID(VLOOKUP(H74,杂项!R:X,5,FALSE),FIND("@",SUBSTITUTE(VLOOKUP(H74,杂项!R:X,5,FALSE),",","@",4))+1,FIND("@",SUBSTITUTE(VLOOKUP(H74,杂项!R:X,5,FALSE),",","@",5))-FIND("@",SUBSTITUTE(VLOOKUP(H74,杂项!R:X,5,FALSE),",","@",4))-1),IF($AJ$1=6,MID(VLOOKUP(H74,杂项!R:X,5,FALSE),FIND("@",SUBSTITUTE(VLOOKUP(H74,杂项!R:X,5,FALSE),",","@",5))+1,LEN(VLOOKUP(H74,杂项!R:X,5,FALSE))-FIND("@",SUBSTITUTE(VLOOKUP(H74,杂项!R:X,5,FALSE),",","@",5))-1))))))</f>
        <v>8455</v>
      </c>
      <c r="Y74" s="193" t="str">
        <f>IF($AJ$1=2,MID(VLOOKUP(H74,杂项!R:X,6,FALSE),FIND("@",SUBSTITUTE(VLOOKUP(H74,杂项!R:X,6,FALSE),",","@",1))+1,FIND("@",SUBSTITUTE(VLOOKUP(H74,杂项!R:X,6,FALSE),",","@",2))-FIND("@",SUBSTITUTE(VLOOKUP(H74,杂项!R:X,6,FALSE),",","@",1))-1),IF($AJ$1=3,MID(VLOOKUP(H74,杂项!R:X,6,FALSE),FIND("@",SUBSTITUTE(VLOOKUP(H74,杂项!R:X,6,FALSE),",","@",2))+1,FIND("@",SUBSTITUTE(VLOOKUP(H74,杂项!R:X,6,FALSE),",","@",3))-FIND("@",SUBSTITUTE(VLOOKUP(H74,杂项!R:X,6,FALSE),",","@",2))-1),IF($AJ$1=4,MID(VLOOKUP(H74,杂项!R:X,6,FALSE),FIND("@",SUBSTITUTE(VLOOKUP(H74,杂项!R:X,6,FALSE),",","@",3))+1,FIND("@",SUBSTITUTE(VLOOKUP(H74,杂项!R:X,6,FALSE),",","@",4))-FIND("@",SUBSTITUTE(VLOOKUP(H74,杂项!R:X,6,FALSE),",","@",3))-1),IF($AJ$1=5,MID(VLOOKUP(H74,杂项!R:X,6,FALSE),FIND("@",SUBSTITUTE(VLOOKUP(H74,杂项!R:X,6,FALSE),",","@",4))+1,FIND("@",SUBSTITUTE(VLOOKUP(H74,杂项!R:X,6,FALSE),",","@",5))-FIND("@",SUBSTITUTE(VLOOKUP(H74,杂项!R:X,6,FALSE),",","@",4))-1),IF($AJ$1=6,MID(VLOOKUP(H74,杂项!R:X,6,FALSE),FIND("@",SUBSTITUTE(VLOOKUP(H74,杂项!R:X,6,FALSE),",","@",5))+1,LEN(VLOOKUP(H74,杂项!R:X,6,FALSE))-FIND("@",SUBSTITUTE(VLOOKUP(H74,杂项!R:X,6,FALSE),",","@",5))-1))))))</f>
        <v>7796</v>
      </c>
      <c r="Z74" s="193" t="str">
        <f>IF($AJ$1=2,MID(VLOOKUP(H74,杂项!R:X,7,FALSE),FIND("@",SUBSTITUTE(VLOOKUP(H74,杂项!R:X,7,FALSE),",","@",1))+1,FIND("@",SUBSTITUTE(VLOOKUP(H74,杂项!R:X,7,FALSE),",","@",2))-FIND("@",SUBSTITUTE(VLOOKUP(H74,杂项!R:X,7,FALSE),",","@",1))-1),IF($AJ$1=3,MID(VLOOKUP(H74,杂项!R:X,7,FALSE),FIND("@",SUBSTITUTE(VLOOKUP(H74,杂项!R:X,7,FALSE),",","@",2))+1,FIND("@",SUBSTITUTE(VLOOKUP(H74,杂项!R:X,7,FALSE),",","@",3))-FIND("@",SUBSTITUTE(VLOOKUP(H74,杂项!R:X,7,FALSE),",","@",2))-1),IF($AJ$1=4,MID(VLOOKUP(H74,杂项!R:X,7,FALSE),FIND("@",SUBSTITUTE(VLOOKUP(H74,杂项!R:X,7,FALSE),",","@",3))+1,FIND("@",SUBSTITUTE(VLOOKUP(H74,杂项!R:X,7,FALSE),",","@",4))-FIND("@",SUBSTITUTE(VLOOKUP(H74,杂项!R:X,7,FALSE),",","@",3))-1),IF($AJ$1=5,MID(VLOOKUP(H74,杂项!R:X,7,FALSE),FIND("@",SUBSTITUTE(VLOOKUP(H74,杂项!R:X,7,FALSE),",","@",4))+1,FIND("@",SUBSTITUTE(VLOOKUP(H74,杂项!R:X,7,FALSE),",","@",5))-FIND("@",SUBSTITUTE(VLOOKUP(H74,杂项!R:X,7,FALSE),",","@",4))-1),IF($AJ$1=6,MID(VLOOKUP(H74,杂项!R:X,7,FALSE),FIND("@",SUBSTITUTE(VLOOKUP(H74,杂项!R:X,7,FALSE),",","@",5))+1,LEN(VLOOKUP(H74,杂项!R:X,7,FALSE))-FIND("@",SUBSTITUTE(VLOOKUP(H74,杂项!R:X,7,FALSE),",","@",5))-1))))))</f>
        <v>6478</v>
      </c>
      <c r="AA74" s="196">
        <v>452</v>
      </c>
      <c r="AB74" s="196">
        <v>56</v>
      </c>
      <c r="AC74" s="196">
        <v>0</v>
      </c>
      <c r="AD74" s="196">
        <v>26</v>
      </c>
      <c r="AE74" s="196">
        <v>0</v>
      </c>
      <c r="AF74" s="196">
        <v>10</v>
      </c>
      <c r="AG74" s="203">
        <v>1300</v>
      </c>
      <c r="AH74" s="203">
        <v>40</v>
      </c>
      <c r="AI74" s="203">
        <v>40</v>
      </c>
      <c r="AJ74" s="204"/>
      <c r="AK74" s="202">
        <f>(VLOOKUP($H74,杂项!$Z:$AD,2,FALSE))/100</f>
        <v>0.35</v>
      </c>
      <c r="AL74" s="202">
        <f>(VLOOKUP($H74,杂项!$Z:$AD,4,FALSE))/100</f>
        <v>0.1</v>
      </c>
      <c r="AM74" s="202">
        <f>(VLOOKUP($H74,杂项!$Z:$AD,3,FALSE))/100</f>
        <v>0.35</v>
      </c>
      <c r="AN74" s="202">
        <f>(VLOOKUP($H74,杂项!$Z:$AD,5,FALSE))/100</f>
        <v>0.2</v>
      </c>
      <c r="AO74" s="206">
        <v>5</v>
      </c>
      <c r="AP74" s="179" t="s">
        <v>262</v>
      </c>
    </row>
    <row r="75" spans="1:42" s="162" customFormat="1" x14ac:dyDescent="0.2">
      <c r="A75" s="176" t="s">
        <v>263</v>
      </c>
      <c r="B75" s="173">
        <f t="shared" si="12"/>
        <v>3725.1447039999998</v>
      </c>
      <c r="C75" s="173">
        <f t="shared" si="13"/>
        <v>489.35532800000004</v>
      </c>
      <c r="D75" s="173">
        <f t="shared" si="14"/>
        <v>294.85593600000004</v>
      </c>
      <c r="E75" s="173">
        <f t="shared" si="15"/>
        <v>258.93624320000004</v>
      </c>
      <c r="F75" s="173">
        <f t="shared" si="16"/>
        <v>246.85044480000002</v>
      </c>
      <c r="G75" s="174">
        <f t="shared" si="17"/>
        <v>281.87539200000003</v>
      </c>
      <c r="H75" s="174" t="s">
        <v>264</v>
      </c>
      <c r="I75" s="187">
        <v>28</v>
      </c>
      <c r="J75" s="189" t="s">
        <v>52</v>
      </c>
      <c r="K75" s="189" t="s">
        <v>41</v>
      </c>
      <c r="L75" s="189" t="s">
        <v>145</v>
      </c>
      <c r="M75" s="189" t="s">
        <v>146</v>
      </c>
      <c r="N75" s="189" t="s">
        <v>63</v>
      </c>
      <c r="O75" s="189" t="s">
        <v>64</v>
      </c>
      <c r="P75" s="189" t="s">
        <v>53</v>
      </c>
      <c r="Q75" s="189" t="s">
        <v>47</v>
      </c>
      <c r="R75" s="189" t="s">
        <v>87</v>
      </c>
      <c r="S75" s="189" t="s">
        <v>55</v>
      </c>
      <c r="T75" s="189" t="s">
        <v>172</v>
      </c>
      <c r="U75" s="193" t="str">
        <f>IF($AJ$1=2,MID(VLOOKUP(H75,杂项!R:X,2,FALSE),FIND("@",SUBSTITUTE(VLOOKUP(H75,杂项!R:X,2,FALSE),",","@",1))+1,FIND("@",SUBSTITUTE(VLOOKUP(H75,杂项!R:X,2,FALSE),",","@",2))-FIND("@",SUBSTITUTE(VLOOKUP(H75,杂项!R:X,2,FALSE),",","@",1))-1),IF($AJ$1=3,MID(VLOOKUP(H75,杂项!R:X,2,FALSE),FIND("@",SUBSTITUTE(VLOOKUP(H75,杂项!R:X,2,FALSE),",","@",2))+1,FIND("@",SUBSTITUTE(VLOOKUP(H75,杂项!R:X,2,FALSE),",","@",3))-FIND("@",SUBSTITUTE(VLOOKUP(H75,杂项!R:X,2,FALSE),",","@",2))-1),IF($AJ$1=4,MID(VLOOKUP(H75,杂项!R:X,2,FALSE),FIND("@",SUBSTITUTE(VLOOKUP(H75,杂项!R:X,2,FALSE),",","@",3))+1,FIND("@",SUBSTITUTE(VLOOKUP(H75,杂项!R:X,2,FALSE),",","@",4))-FIND("@",SUBSTITUTE(VLOOKUP(H75,杂项!R:X,2,FALSE),",","@",3))-1),IF($AJ$1=5,MID(VLOOKUP(H75,杂项!R:X,2,FALSE),FIND("@",SUBSTITUTE(VLOOKUP(H75,杂项!R:X,2,FALSE),",","@",4))+1,FIND("@",SUBSTITUTE(VLOOKUP(H75,杂项!R:X,2,FALSE),",","@",5))-FIND("@",SUBSTITUTE(VLOOKUP(H75,杂项!R:X,2,FALSE),",","@",4))-1),IF($AJ$1=6,MID(VLOOKUP(H75,杂项!R:X,2,FALSE),FIND("@",SUBSTITUTE(VLOOKUP(H75,杂项!R:X,2,FALSE),",","@",5))+1,LEN(VLOOKUP(H75,杂项!R:X,2,FALSE))-FIND("@",SUBSTITUTE(VLOOKUP(H75,杂项!R:X,2,FALSE),",","@",5))-1))))))</f>
        <v>7137</v>
      </c>
      <c r="V75" s="193" t="str">
        <f>IF($AJ$1=2,MID(VLOOKUP(H75,杂项!R:X,3,FALSE),FIND("@",SUBSTITUTE(VLOOKUP(H75,杂项!R:X,3,FALSE),",","@",1))+1,FIND("@",SUBSTITUTE(VLOOKUP(H75,杂项!R:X,3,FALSE),",","@",2))-FIND("@",SUBSTITUTE(VLOOKUP(H75,杂项!R:X,3,FALSE),",","@",1))-1),IF($AJ$1=3,MID(VLOOKUP(H75,杂项!R:X,3,FALSE),FIND("@",SUBSTITUTE(VLOOKUP(H75,杂项!R:X,3,FALSE),",","@",2))+1,FIND("@",SUBSTITUTE(VLOOKUP(H75,杂项!R:X,3,FALSE),",","@",3))-FIND("@",SUBSTITUTE(VLOOKUP(H75,杂项!R:X,3,FALSE),",","@",2))-1),IF($AJ$1=4,MID(VLOOKUP(H75,杂项!R:X,3,FALSE),FIND("@",SUBSTITUTE(VLOOKUP(H75,杂项!R:X,3,FALSE),",","@",3))+1,FIND("@",SUBSTITUTE(VLOOKUP(H75,杂项!R:X,3,FALSE),",","@",4))-FIND("@",SUBSTITUTE(VLOOKUP(H75,杂项!R:X,3,FALSE),",","@",3))-1),IF($AJ$1=5,MID(VLOOKUP(H75,杂项!R:X,3,FALSE),FIND("@",SUBSTITUTE(VLOOKUP(H75,杂项!R:X,3,FALSE),",","@",4))+1,FIND("@",SUBSTITUTE(VLOOKUP(H75,杂项!R:X,3,FALSE),",","@",5))-FIND("@",SUBSTITUTE(VLOOKUP(H75,杂项!R:X,3,FALSE),",","@",4))-1),IF($AJ$1=6,MID(VLOOKUP(H75,杂项!R:X,3,FALSE),FIND("@",SUBSTITUTE(VLOOKUP(H75,杂项!R:X,3,FALSE),",","@",5))+1,LEN(VLOOKUP(H75,杂项!R:X,3,FALSE))-FIND("@",SUBSTITUTE(VLOOKUP(H75,杂项!R:X,3,FALSE),",","@",5))-1))))))</f>
        <v>6741</v>
      </c>
      <c r="W75" s="193" t="str">
        <f>IF($AJ$1=2,MID(VLOOKUP(H75,杂项!R:X,4,FALSE),FIND("@",SUBSTITUTE(VLOOKUP(H75,杂项!R:X,4,FALSE),",","@",1))+1,FIND("@",SUBSTITUTE(VLOOKUP(H75,杂项!R:X,4,FALSE),",","@",2))-FIND("@",SUBSTITUTE(VLOOKUP(H75,杂项!R:X,4,FALSE),",","@",1))-1),IF($AJ$1=3,MID(VLOOKUP(H75,杂项!R:X,4,FALSE),FIND("@",SUBSTITUTE(VLOOKUP(H75,杂项!R:X,4,FALSE),",","@",2))+1,FIND("@",SUBSTITUTE(VLOOKUP(H75,杂项!R:X,4,FALSE),",","@",3))-FIND("@",SUBSTITUTE(VLOOKUP(H75,杂项!R:X,4,FALSE),",","@",2))-1),IF($AJ$1=4,MID(VLOOKUP(H75,杂项!R:X,4,FALSE),FIND("@",SUBSTITUTE(VLOOKUP(H75,杂项!R:X,4,FALSE),",","@",3))+1,FIND("@",SUBSTITUTE(VLOOKUP(H75,杂项!R:X,4,FALSE),",","@",4))-FIND("@",SUBSTITUTE(VLOOKUP(H75,杂项!R:X,4,FALSE),",","@",3))-1),IF($AJ$1=5,MID(VLOOKUP(H75,杂项!R:X,4,FALSE),FIND("@",SUBSTITUTE(VLOOKUP(H75,杂项!R:X,4,FALSE),",","@",4))+1,FIND("@",SUBSTITUTE(VLOOKUP(H75,杂项!R:X,4,FALSE),",","@",5))-FIND("@",SUBSTITUTE(VLOOKUP(H75,杂项!R:X,4,FALSE),",","@",4))-1),IF($AJ$1=6,MID(VLOOKUP(H75,杂项!R:X,4,FALSE),FIND("@",SUBSTITUTE(VLOOKUP(H75,杂项!R:X,4,FALSE),",","@",5))+1,LEN(VLOOKUP(H75,杂项!R:X,4,FALSE))-FIND("@",SUBSTITUTE(VLOOKUP(H75,杂项!R:X,4,FALSE),",","@",5))-1))))))</f>
        <v>6741</v>
      </c>
      <c r="X75" s="193" t="str">
        <f>IF($AJ$1=2,MID(VLOOKUP(H75,杂项!R:X,5,FALSE),FIND("@",SUBSTITUTE(VLOOKUP(H75,杂项!R:X,5,FALSE),",","@",1))+1,FIND("@",SUBSTITUTE(VLOOKUP(H75,杂项!R:X,5,FALSE),",","@",2))-FIND("@",SUBSTITUTE(VLOOKUP(H75,杂项!R:X,5,FALSE),",","@",1))-1),IF($AJ$1=3,MID(VLOOKUP(H75,杂项!R:X,5,FALSE),FIND("@",SUBSTITUTE(VLOOKUP(H75,杂项!R:X,5,FALSE),",","@",2))+1,FIND("@",SUBSTITUTE(VLOOKUP(H75,杂项!R:X,5,FALSE),",","@",3))-FIND("@",SUBSTITUTE(VLOOKUP(H75,杂项!R:X,5,FALSE),",","@",2))-1),IF($AJ$1=4,MID(VLOOKUP(H75,杂项!R:X,5,FALSE),FIND("@",SUBSTITUTE(VLOOKUP(H75,杂项!R:X,5,FALSE),",","@",3))+1,FIND("@",SUBSTITUTE(VLOOKUP(H75,杂项!R:X,5,FALSE),",","@",4))-FIND("@",SUBSTITUTE(VLOOKUP(H75,杂项!R:X,5,FALSE),",","@",3))-1),IF($AJ$1=5,MID(VLOOKUP(H75,杂项!R:X,5,FALSE),FIND("@",SUBSTITUTE(VLOOKUP(H75,杂项!R:X,5,FALSE),",","@",4))+1,FIND("@",SUBSTITUTE(VLOOKUP(H75,杂项!R:X,5,FALSE),",","@",5))-FIND("@",SUBSTITUTE(VLOOKUP(H75,杂项!R:X,5,FALSE),",","@",4))-1),IF($AJ$1=6,MID(VLOOKUP(H75,杂项!R:X,5,FALSE),FIND("@",SUBSTITUTE(VLOOKUP(H75,杂项!R:X,5,FALSE),",","@",5))+1,LEN(VLOOKUP(H75,杂项!R:X,5,FALSE))-FIND("@",SUBSTITUTE(VLOOKUP(H75,杂项!R:X,5,FALSE),",","@",5))-1))))))</f>
        <v>5817</v>
      </c>
      <c r="Y75" s="193" t="str">
        <f>IF($AJ$1=2,MID(VLOOKUP(H75,杂项!R:X,6,FALSE),FIND("@",SUBSTITUTE(VLOOKUP(H75,杂项!R:X,6,FALSE),",","@",1))+1,FIND("@",SUBSTITUTE(VLOOKUP(H75,杂项!R:X,6,FALSE),",","@",2))-FIND("@",SUBSTITUTE(VLOOKUP(H75,杂项!R:X,6,FALSE),",","@",1))-1),IF($AJ$1=3,MID(VLOOKUP(H75,杂项!R:X,6,FALSE),FIND("@",SUBSTITUTE(VLOOKUP(H75,杂项!R:X,6,FALSE),",","@",2))+1,FIND("@",SUBSTITUTE(VLOOKUP(H75,杂项!R:X,6,FALSE),",","@",3))-FIND("@",SUBSTITUTE(VLOOKUP(H75,杂项!R:X,6,FALSE),",","@",2))-1),IF($AJ$1=4,MID(VLOOKUP(H75,杂项!R:X,6,FALSE),FIND("@",SUBSTITUTE(VLOOKUP(H75,杂项!R:X,6,FALSE),",","@",3))+1,FIND("@",SUBSTITUTE(VLOOKUP(H75,杂项!R:X,6,FALSE),",","@",4))-FIND("@",SUBSTITUTE(VLOOKUP(H75,杂项!R:X,6,FALSE),",","@",3))-1),IF($AJ$1=5,MID(VLOOKUP(H75,杂项!R:X,6,FALSE),FIND("@",SUBSTITUTE(VLOOKUP(H75,杂项!R:X,6,FALSE),",","@",4))+1,FIND("@",SUBSTITUTE(VLOOKUP(H75,杂项!R:X,6,FALSE),",","@",5))-FIND("@",SUBSTITUTE(VLOOKUP(H75,杂项!R:X,6,FALSE),",","@",4))-1),IF($AJ$1=6,MID(VLOOKUP(H75,杂项!R:X,6,FALSE),FIND("@",SUBSTITUTE(VLOOKUP(H75,杂项!R:X,6,FALSE),",","@",5))+1,LEN(VLOOKUP(H75,杂项!R:X,6,FALSE))-FIND("@",SUBSTITUTE(VLOOKUP(H75,杂项!R:X,6,FALSE),",","@",5))-1))))))</f>
        <v>7137</v>
      </c>
      <c r="Z75" s="193" t="str">
        <f>IF($AJ$1=2,MID(VLOOKUP(H75,杂项!R:X,7,FALSE),FIND("@",SUBSTITUTE(VLOOKUP(H75,杂项!R:X,7,FALSE),",","@",1))+1,FIND("@",SUBSTITUTE(VLOOKUP(H75,杂项!R:X,7,FALSE),",","@",2))-FIND("@",SUBSTITUTE(VLOOKUP(H75,杂项!R:X,7,FALSE),",","@",1))-1),IF($AJ$1=3,MID(VLOOKUP(H75,杂项!R:X,7,FALSE),FIND("@",SUBSTITUTE(VLOOKUP(H75,杂项!R:X,7,FALSE),",","@",2))+1,FIND("@",SUBSTITUTE(VLOOKUP(H75,杂项!R:X,7,FALSE),",","@",3))-FIND("@",SUBSTITUTE(VLOOKUP(H75,杂项!R:X,7,FALSE),",","@",2))-1),IF($AJ$1=4,MID(VLOOKUP(H75,杂项!R:X,7,FALSE),FIND("@",SUBSTITUTE(VLOOKUP(H75,杂项!R:X,7,FALSE),",","@",3))+1,FIND("@",SUBSTITUTE(VLOOKUP(H75,杂项!R:X,7,FALSE),",","@",4))-FIND("@",SUBSTITUTE(VLOOKUP(H75,杂项!R:X,7,FALSE),",","@",3))-1),IF($AJ$1=5,MID(VLOOKUP(H75,杂项!R:X,7,FALSE),FIND("@",SUBSTITUTE(VLOOKUP(H75,杂项!R:X,7,FALSE),",","@",4))+1,FIND("@",SUBSTITUTE(VLOOKUP(H75,杂项!R:X,7,FALSE),",","@",5))-FIND("@",SUBSTITUTE(VLOOKUP(H75,杂项!R:X,7,FALSE),",","@",4))-1),IF($AJ$1=6,MID(VLOOKUP(H75,杂项!R:X,7,FALSE),FIND("@",SUBSTITUTE(VLOOKUP(H75,杂项!R:X,7,FALSE),",","@",5))+1,LEN(VLOOKUP(H75,杂项!R:X,7,FALSE))-FIND("@",SUBSTITUTE(VLOOKUP(H75,杂项!R:X,7,FALSE),",","@",5))-1))))))</f>
        <v>5817</v>
      </c>
      <c r="AA75" s="196">
        <v>138</v>
      </c>
      <c r="AB75" s="196">
        <v>64</v>
      </c>
      <c r="AC75" s="196">
        <v>12</v>
      </c>
      <c r="AD75" s="196">
        <v>10</v>
      </c>
      <c r="AE75" s="196">
        <v>0</v>
      </c>
      <c r="AF75" s="196">
        <v>45</v>
      </c>
      <c r="AG75" s="203">
        <v>650</v>
      </c>
      <c r="AH75" s="203">
        <v>40</v>
      </c>
      <c r="AI75" s="203">
        <v>40</v>
      </c>
      <c r="AJ75" s="204"/>
      <c r="AK75" s="202">
        <f>(VLOOKUP($H75,杂项!$Z:$AD,2,FALSE))/100</f>
        <v>0.35</v>
      </c>
      <c r="AL75" s="202">
        <f>(VLOOKUP($H75,杂项!$Z:$AD,4,FALSE))/100</f>
        <v>0.15</v>
      </c>
      <c r="AM75" s="202">
        <f>(VLOOKUP($H75,杂项!$Z:$AD,3,FALSE))/100</f>
        <v>0.1</v>
      </c>
      <c r="AN75" s="202">
        <f>(VLOOKUP($H75,杂项!$Z:$AD,5,FALSE))/100</f>
        <v>0.35</v>
      </c>
      <c r="AO75" s="206">
        <v>2</v>
      </c>
      <c r="AP75" s="179" t="s">
        <v>265</v>
      </c>
    </row>
    <row r="76" spans="1:42" s="162" customFormat="1" x14ac:dyDescent="0.2">
      <c r="A76" s="176" t="s">
        <v>266</v>
      </c>
      <c r="B76" s="173">
        <f t="shared" si="12"/>
        <v>4023.4656</v>
      </c>
      <c r="C76" s="173">
        <f t="shared" si="13"/>
        <v>489.35532800000004</v>
      </c>
      <c r="D76" s="173">
        <f t="shared" si="14"/>
        <v>294.85593600000004</v>
      </c>
      <c r="E76" s="173">
        <f t="shared" si="15"/>
        <v>269.05912320000004</v>
      </c>
      <c r="F76" s="173">
        <f t="shared" si="16"/>
        <v>266.37291519999997</v>
      </c>
      <c r="G76" s="174">
        <f t="shared" si="17"/>
        <v>221.13811200000001</v>
      </c>
      <c r="H76" s="174" t="s">
        <v>264</v>
      </c>
      <c r="I76" s="187">
        <v>28</v>
      </c>
      <c r="J76" s="189" t="s">
        <v>61</v>
      </c>
      <c r="K76" s="189" t="s">
        <v>62</v>
      </c>
      <c r="L76" s="189" t="s">
        <v>145</v>
      </c>
      <c r="M76" s="189" t="s">
        <v>146</v>
      </c>
      <c r="N76" s="189" t="s">
        <v>63</v>
      </c>
      <c r="O76" s="189" t="s">
        <v>64</v>
      </c>
      <c r="P76" s="189" t="s">
        <v>46</v>
      </c>
      <c r="Q76" s="189" t="s">
        <v>47</v>
      </c>
      <c r="R76" s="189" t="s">
        <v>53</v>
      </c>
      <c r="S76" s="189" t="s">
        <v>47</v>
      </c>
      <c r="T76" s="189" t="s">
        <v>93</v>
      </c>
      <c r="U76" s="193" t="str">
        <f>IF($AJ$1=2,MID(VLOOKUP(H76,杂项!R:X,2,FALSE),FIND("@",SUBSTITUTE(VLOOKUP(H76,杂项!R:X,2,FALSE),",","@",1))+1,FIND("@",SUBSTITUTE(VLOOKUP(H76,杂项!R:X,2,FALSE),",","@",2))-FIND("@",SUBSTITUTE(VLOOKUP(H76,杂项!R:X,2,FALSE),",","@",1))-1),IF($AJ$1=3,MID(VLOOKUP(H76,杂项!R:X,2,FALSE),FIND("@",SUBSTITUTE(VLOOKUP(H76,杂项!R:X,2,FALSE),",","@",2))+1,FIND("@",SUBSTITUTE(VLOOKUP(H76,杂项!R:X,2,FALSE),",","@",3))-FIND("@",SUBSTITUTE(VLOOKUP(H76,杂项!R:X,2,FALSE),",","@",2))-1),IF($AJ$1=4,MID(VLOOKUP(H76,杂项!R:X,2,FALSE),FIND("@",SUBSTITUTE(VLOOKUP(H76,杂项!R:X,2,FALSE),",","@",3))+1,FIND("@",SUBSTITUTE(VLOOKUP(H76,杂项!R:X,2,FALSE),",","@",4))-FIND("@",SUBSTITUTE(VLOOKUP(H76,杂项!R:X,2,FALSE),",","@",3))-1),IF($AJ$1=5,MID(VLOOKUP(H76,杂项!R:X,2,FALSE),FIND("@",SUBSTITUTE(VLOOKUP(H76,杂项!R:X,2,FALSE),",","@",4))+1,FIND("@",SUBSTITUTE(VLOOKUP(H76,杂项!R:X,2,FALSE),",","@",5))-FIND("@",SUBSTITUTE(VLOOKUP(H76,杂项!R:X,2,FALSE),",","@",4))-1),IF($AJ$1=6,MID(VLOOKUP(H76,杂项!R:X,2,FALSE),FIND("@",SUBSTITUTE(VLOOKUP(H76,杂项!R:X,2,FALSE),",","@",5))+1,LEN(VLOOKUP(H76,杂项!R:X,2,FALSE))-FIND("@",SUBSTITUTE(VLOOKUP(H76,杂项!R:X,2,FALSE),",","@",5))-1))))))</f>
        <v>7137</v>
      </c>
      <c r="V76" s="193" t="str">
        <f>IF($AJ$1=2,MID(VLOOKUP(H76,杂项!R:X,3,FALSE),FIND("@",SUBSTITUTE(VLOOKUP(H76,杂项!R:X,3,FALSE),",","@",1))+1,FIND("@",SUBSTITUTE(VLOOKUP(H76,杂项!R:X,3,FALSE),",","@",2))-FIND("@",SUBSTITUTE(VLOOKUP(H76,杂项!R:X,3,FALSE),",","@",1))-1),IF($AJ$1=3,MID(VLOOKUP(H76,杂项!R:X,3,FALSE),FIND("@",SUBSTITUTE(VLOOKUP(H76,杂项!R:X,3,FALSE),",","@",2))+1,FIND("@",SUBSTITUTE(VLOOKUP(H76,杂项!R:X,3,FALSE),",","@",3))-FIND("@",SUBSTITUTE(VLOOKUP(H76,杂项!R:X,3,FALSE),",","@",2))-1),IF($AJ$1=4,MID(VLOOKUP(H76,杂项!R:X,3,FALSE),FIND("@",SUBSTITUTE(VLOOKUP(H76,杂项!R:X,3,FALSE),",","@",3))+1,FIND("@",SUBSTITUTE(VLOOKUP(H76,杂项!R:X,3,FALSE),",","@",4))-FIND("@",SUBSTITUTE(VLOOKUP(H76,杂项!R:X,3,FALSE),",","@",3))-1),IF($AJ$1=5,MID(VLOOKUP(H76,杂项!R:X,3,FALSE),FIND("@",SUBSTITUTE(VLOOKUP(H76,杂项!R:X,3,FALSE),",","@",4))+1,FIND("@",SUBSTITUTE(VLOOKUP(H76,杂项!R:X,3,FALSE),",","@",5))-FIND("@",SUBSTITUTE(VLOOKUP(H76,杂项!R:X,3,FALSE),",","@",4))-1),IF($AJ$1=6,MID(VLOOKUP(H76,杂项!R:X,3,FALSE),FIND("@",SUBSTITUTE(VLOOKUP(H76,杂项!R:X,3,FALSE),",","@",5))+1,LEN(VLOOKUP(H76,杂项!R:X,3,FALSE))-FIND("@",SUBSTITUTE(VLOOKUP(H76,杂项!R:X,3,FALSE),",","@",5))-1))))))</f>
        <v>6741</v>
      </c>
      <c r="W76" s="193" t="str">
        <f>IF($AJ$1=2,MID(VLOOKUP(H76,杂项!R:X,4,FALSE),FIND("@",SUBSTITUTE(VLOOKUP(H76,杂项!R:X,4,FALSE),",","@",1))+1,FIND("@",SUBSTITUTE(VLOOKUP(H76,杂项!R:X,4,FALSE),",","@",2))-FIND("@",SUBSTITUTE(VLOOKUP(H76,杂项!R:X,4,FALSE),",","@",1))-1),IF($AJ$1=3,MID(VLOOKUP(H76,杂项!R:X,4,FALSE),FIND("@",SUBSTITUTE(VLOOKUP(H76,杂项!R:X,4,FALSE),",","@",2))+1,FIND("@",SUBSTITUTE(VLOOKUP(H76,杂项!R:X,4,FALSE),",","@",3))-FIND("@",SUBSTITUTE(VLOOKUP(H76,杂项!R:X,4,FALSE),",","@",2))-1),IF($AJ$1=4,MID(VLOOKUP(H76,杂项!R:X,4,FALSE),FIND("@",SUBSTITUTE(VLOOKUP(H76,杂项!R:X,4,FALSE),",","@",3))+1,FIND("@",SUBSTITUTE(VLOOKUP(H76,杂项!R:X,4,FALSE),",","@",4))-FIND("@",SUBSTITUTE(VLOOKUP(H76,杂项!R:X,4,FALSE),",","@",3))-1),IF($AJ$1=5,MID(VLOOKUP(H76,杂项!R:X,4,FALSE),FIND("@",SUBSTITUTE(VLOOKUP(H76,杂项!R:X,4,FALSE),",","@",4))+1,FIND("@",SUBSTITUTE(VLOOKUP(H76,杂项!R:X,4,FALSE),",","@",5))-FIND("@",SUBSTITUTE(VLOOKUP(H76,杂项!R:X,4,FALSE),",","@",4))-1),IF($AJ$1=6,MID(VLOOKUP(H76,杂项!R:X,4,FALSE),FIND("@",SUBSTITUTE(VLOOKUP(H76,杂项!R:X,4,FALSE),",","@",5))+1,LEN(VLOOKUP(H76,杂项!R:X,4,FALSE))-FIND("@",SUBSTITUTE(VLOOKUP(H76,杂项!R:X,4,FALSE),",","@",5))-1))))))</f>
        <v>6741</v>
      </c>
      <c r="X76" s="193" t="str">
        <f>IF($AJ$1=2,MID(VLOOKUP(H76,杂项!R:X,5,FALSE),FIND("@",SUBSTITUTE(VLOOKUP(H76,杂项!R:X,5,FALSE),",","@",1))+1,FIND("@",SUBSTITUTE(VLOOKUP(H76,杂项!R:X,5,FALSE),",","@",2))-FIND("@",SUBSTITUTE(VLOOKUP(H76,杂项!R:X,5,FALSE),",","@",1))-1),IF($AJ$1=3,MID(VLOOKUP(H76,杂项!R:X,5,FALSE),FIND("@",SUBSTITUTE(VLOOKUP(H76,杂项!R:X,5,FALSE),",","@",2))+1,FIND("@",SUBSTITUTE(VLOOKUP(H76,杂项!R:X,5,FALSE),",","@",3))-FIND("@",SUBSTITUTE(VLOOKUP(H76,杂项!R:X,5,FALSE),",","@",2))-1),IF($AJ$1=4,MID(VLOOKUP(H76,杂项!R:X,5,FALSE),FIND("@",SUBSTITUTE(VLOOKUP(H76,杂项!R:X,5,FALSE),",","@",3))+1,FIND("@",SUBSTITUTE(VLOOKUP(H76,杂项!R:X,5,FALSE),",","@",4))-FIND("@",SUBSTITUTE(VLOOKUP(H76,杂项!R:X,5,FALSE),",","@",3))-1),IF($AJ$1=5,MID(VLOOKUP(H76,杂项!R:X,5,FALSE),FIND("@",SUBSTITUTE(VLOOKUP(H76,杂项!R:X,5,FALSE),",","@",4))+1,FIND("@",SUBSTITUTE(VLOOKUP(H76,杂项!R:X,5,FALSE),",","@",5))-FIND("@",SUBSTITUTE(VLOOKUP(H76,杂项!R:X,5,FALSE),",","@",4))-1),IF($AJ$1=6,MID(VLOOKUP(H76,杂项!R:X,5,FALSE),FIND("@",SUBSTITUTE(VLOOKUP(H76,杂项!R:X,5,FALSE),",","@",5))+1,LEN(VLOOKUP(H76,杂项!R:X,5,FALSE))-FIND("@",SUBSTITUTE(VLOOKUP(H76,杂项!R:X,5,FALSE),",","@",5))-1))))))</f>
        <v>5817</v>
      </c>
      <c r="Y76" s="193" t="str">
        <f>IF($AJ$1=2,MID(VLOOKUP(H76,杂项!R:X,6,FALSE),FIND("@",SUBSTITUTE(VLOOKUP(H76,杂项!R:X,6,FALSE),",","@",1))+1,FIND("@",SUBSTITUTE(VLOOKUP(H76,杂项!R:X,6,FALSE),",","@",2))-FIND("@",SUBSTITUTE(VLOOKUP(H76,杂项!R:X,6,FALSE),",","@",1))-1),IF($AJ$1=3,MID(VLOOKUP(H76,杂项!R:X,6,FALSE),FIND("@",SUBSTITUTE(VLOOKUP(H76,杂项!R:X,6,FALSE),",","@",2))+1,FIND("@",SUBSTITUTE(VLOOKUP(H76,杂项!R:X,6,FALSE),",","@",3))-FIND("@",SUBSTITUTE(VLOOKUP(H76,杂项!R:X,6,FALSE),",","@",2))-1),IF($AJ$1=4,MID(VLOOKUP(H76,杂项!R:X,6,FALSE),FIND("@",SUBSTITUTE(VLOOKUP(H76,杂项!R:X,6,FALSE),",","@",3))+1,FIND("@",SUBSTITUTE(VLOOKUP(H76,杂项!R:X,6,FALSE),",","@",4))-FIND("@",SUBSTITUTE(VLOOKUP(H76,杂项!R:X,6,FALSE),",","@",3))-1),IF($AJ$1=5,MID(VLOOKUP(H76,杂项!R:X,6,FALSE),FIND("@",SUBSTITUTE(VLOOKUP(H76,杂项!R:X,6,FALSE),",","@",4))+1,FIND("@",SUBSTITUTE(VLOOKUP(H76,杂项!R:X,6,FALSE),",","@",5))-FIND("@",SUBSTITUTE(VLOOKUP(H76,杂项!R:X,6,FALSE),",","@",4))-1),IF($AJ$1=6,MID(VLOOKUP(H76,杂项!R:X,6,FALSE),FIND("@",SUBSTITUTE(VLOOKUP(H76,杂项!R:X,6,FALSE),",","@",5))+1,LEN(VLOOKUP(H76,杂项!R:X,6,FALSE))-FIND("@",SUBSTITUTE(VLOOKUP(H76,杂项!R:X,6,FALSE),",","@",5))-1))))))</f>
        <v>7137</v>
      </c>
      <c r="Z76" s="193" t="str">
        <f>IF($AJ$1=2,MID(VLOOKUP(H76,杂项!R:X,7,FALSE),FIND("@",SUBSTITUTE(VLOOKUP(H76,杂项!R:X,7,FALSE),",","@",1))+1,FIND("@",SUBSTITUTE(VLOOKUP(H76,杂项!R:X,7,FALSE),",","@",2))-FIND("@",SUBSTITUTE(VLOOKUP(H76,杂项!R:X,7,FALSE),",","@",1))-1),IF($AJ$1=3,MID(VLOOKUP(H76,杂项!R:X,7,FALSE),FIND("@",SUBSTITUTE(VLOOKUP(H76,杂项!R:X,7,FALSE),",","@",2))+1,FIND("@",SUBSTITUTE(VLOOKUP(H76,杂项!R:X,7,FALSE),",","@",3))-FIND("@",SUBSTITUTE(VLOOKUP(H76,杂项!R:X,7,FALSE),",","@",2))-1),IF($AJ$1=4,MID(VLOOKUP(H76,杂项!R:X,7,FALSE),FIND("@",SUBSTITUTE(VLOOKUP(H76,杂项!R:X,7,FALSE),",","@",3))+1,FIND("@",SUBSTITUTE(VLOOKUP(H76,杂项!R:X,7,FALSE),",","@",4))-FIND("@",SUBSTITUTE(VLOOKUP(H76,杂项!R:X,7,FALSE),",","@",3))-1),IF($AJ$1=5,MID(VLOOKUP(H76,杂项!R:X,7,FALSE),FIND("@",SUBSTITUTE(VLOOKUP(H76,杂项!R:X,7,FALSE),",","@",4))+1,FIND("@",SUBSTITUTE(VLOOKUP(H76,杂项!R:X,7,FALSE),",","@",5))-FIND("@",SUBSTITUTE(VLOOKUP(H76,杂项!R:X,7,FALSE),",","@",4))-1),IF($AJ$1=6,MID(VLOOKUP(H76,杂项!R:X,7,FALSE),FIND("@",SUBSTITUTE(VLOOKUP(H76,杂项!R:X,7,FALSE),",","@",5))+1,LEN(VLOOKUP(H76,杂项!R:X,7,FALSE))-FIND("@",SUBSTITUTE(VLOOKUP(H76,杂项!R:X,7,FALSE),",","@",5))-1))))))</f>
        <v>5817</v>
      </c>
      <c r="AA76" s="196">
        <v>138</v>
      </c>
      <c r="AB76" s="196">
        <v>64</v>
      </c>
      <c r="AC76" s="196">
        <v>12</v>
      </c>
      <c r="AD76" s="196">
        <v>10</v>
      </c>
      <c r="AE76" s="196">
        <v>0</v>
      </c>
      <c r="AF76" s="196">
        <v>45</v>
      </c>
      <c r="AG76" s="203">
        <v>650</v>
      </c>
      <c r="AH76" s="203">
        <v>40</v>
      </c>
      <c r="AI76" s="203">
        <v>40</v>
      </c>
      <c r="AJ76" s="204"/>
      <c r="AK76" s="202">
        <f>(VLOOKUP($H76,杂项!$Z:$AD,2,FALSE))/100</f>
        <v>0.35</v>
      </c>
      <c r="AL76" s="202">
        <f>(VLOOKUP($H76,杂项!$Z:$AD,4,FALSE))/100</f>
        <v>0.15</v>
      </c>
      <c r="AM76" s="202">
        <f>(VLOOKUP($H76,杂项!$Z:$AD,3,FALSE))/100</f>
        <v>0.1</v>
      </c>
      <c r="AN76" s="202">
        <f>(VLOOKUP($H76,杂项!$Z:$AD,5,FALSE))/100</f>
        <v>0.35</v>
      </c>
      <c r="AO76" s="206">
        <v>3</v>
      </c>
      <c r="AP76" s="179" t="s">
        <v>267</v>
      </c>
    </row>
    <row r="77" spans="1:42" s="162" customFormat="1" x14ac:dyDescent="0.2">
      <c r="A77" s="182" t="s">
        <v>268</v>
      </c>
      <c r="B77" s="173">
        <f t="shared" si="12"/>
        <v>4064.4620160000004</v>
      </c>
      <c r="C77" s="173">
        <f t="shared" si="13"/>
        <v>488.70547200000004</v>
      </c>
      <c r="D77" s="173">
        <f t="shared" si="14"/>
        <v>245.83680000000001</v>
      </c>
      <c r="E77" s="173">
        <f t="shared" si="15"/>
        <v>283.54302719999998</v>
      </c>
      <c r="F77" s="173">
        <f t="shared" si="16"/>
        <v>303.78048000000001</v>
      </c>
      <c r="G77" s="174">
        <f t="shared" si="17"/>
        <v>154.53427200000002</v>
      </c>
      <c r="H77" s="174" t="s">
        <v>269</v>
      </c>
      <c r="I77" s="187">
        <v>28</v>
      </c>
      <c r="J77" s="189" t="s">
        <v>85</v>
      </c>
      <c r="K77" s="189" t="s">
        <v>86</v>
      </c>
      <c r="L77" s="189" t="s">
        <v>145</v>
      </c>
      <c r="M77" s="189" t="s">
        <v>146</v>
      </c>
      <c r="N77" s="189" t="s">
        <v>63</v>
      </c>
      <c r="O77" s="189" t="s">
        <v>64</v>
      </c>
      <c r="P77" s="189" t="s">
        <v>54</v>
      </c>
      <c r="Q77" s="189" t="s">
        <v>55</v>
      </c>
      <c r="R77" s="189" t="s">
        <v>72</v>
      </c>
      <c r="S77" s="189" t="s">
        <v>45</v>
      </c>
      <c r="T77" s="189" t="s">
        <v>93</v>
      </c>
      <c r="U77" s="193" t="str">
        <f>IF($AJ$1=2,MID(VLOOKUP(H77,杂项!R:X,2,FALSE),FIND("@",SUBSTITUTE(VLOOKUP(H77,杂项!R:X,2,FALSE),",","@",1))+1,FIND("@",SUBSTITUTE(VLOOKUP(H77,杂项!R:X,2,FALSE),",","@",2))-FIND("@",SUBSTITUTE(VLOOKUP(H77,杂项!R:X,2,FALSE),",","@",1))-1),IF($AJ$1=3,MID(VLOOKUP(H77,杂项!R:X,2,FALSE),FIND("@",SUBSTITUTE(VLOOKUP(H77,杂项!R:X,2,FALSE),",","@",2))+1,FIND("@",SUBSTITUTE(VLOOKUP(H77,杂项!R:X,2,FALSE),",","@",3))-FIND("@",SUBSTITUTE(VLOOKUP(H77,杂项!R:X,2,FALSE),",","@",2))-1),IF($AJ$1=4,MID(VLOOKUP(H77,杂项!R:X,2,FALSE),FIND("@",SUBSTITUTE(VLOOKUP(H77,杂项!R:X,2,FALSE),",","@",3))+1,FIND("@",SUBSTITUTE(VLOOKUP(H77,杂项!R:X,2,FALSE),",","@",4))-FIND("@",SUBSTITUTE(VLOOKUP(H77,杂项!R:X,2,FALSE),",","@",3))-1),IF($AJ$1=5,MID(VLOOKUP(H77,杂项!R:X,2,FALSE),FIND("@",SUBSTITUTE(VLOOKUP(H77,杂项!R:X,2,FALSE),",","@",4))+1,FIND("@",SUBSTITUTE(VLOOKUP(H77,杂项!R:X,2,FALSE),",","@",5))-FIND("@",SUBSTITUTE(VLOOKUP(H77,杂项!R:X,2,FALSE),",","@",4))-1),IF($AJ$1=6,MID(VLOOKUP(H77,杂项!R:X,2,FALSE),FIND("@",SUBSTITUTE(VLOOKUP(H77,杂项!R:X,2,FALSE),",","@",5))+1,LEN(VLOOKUP(H77,杂项!R:X,2,FALSE))-FIND("@",SUBSTITUTE(VLOOKUP(H77,杂项!R:X,2,FALSE),",","@",5))-1))))))</f>
        <v>7109</v>
      </c>
      <c r="V77" s="193" t="str">
        <f>IF($AJ$1=2,MID(VLOOKUP(H77,杂项!R:X,3,FALSE),FIND("@",SUBSTITUTE(VLOOKUP(H77,杂项!R:X,3,FALSE),",","@",1))+1,FIND("@",SUBSTITUTE(VLOOKUP(H77,杂项!R:X,3,FALSE),",","@",2))-FIND("@",SUBSTITUTE(VLOOKUP(H77,杂项!R:X,3,FALSE),",","@",1))-1),IF($AJ$1=3,MID(VLOOKUP(H77,杂项!R:X,3,FALSE),FIND("@",SUBSTITUTE(VLOOKUP(H77,杂项!R:X,3,FALSE),",","@",2))+1,FIND("@",SUBSTITUTE(VLOOKUP(H77,杂项!R:X,3,FALSE),",","@",3))-FIND("@",SUBSTITUTE(VLOOKUP(H77,杂项!R:X,3,FALSE),",","@",2))-1),IF($AJ$1=4,MID(VLOOKUP(H77,杂项!R:X,3,FALSE),FIND("@",SUBSTITUTE(VLOOKUP(H77,杂项!R:X,3,FALSE),",","@",3))+1,FIND("@",SUBSTITUTE(VLOOKUP(H77,杂项!R:X,3,FALSE),",","@",4))-FIND("@",SUBSTITUTE(VLOOKUP(H77,杂项!R:X,3,FALSE),",","@",3))-1),IF($AJ$1=5,MID(VLOOKUP(H77,杂项!R:X,3,FALSE),FIND("@",SUBSTITUTE(VLOOKUP(H77,杂项!R:X,3,FALSE),",","@",4))+1,FIND("@",SUBSTITUTE(VLOOKUP(H77,杂项!R:X,3,FALSE),",","@",5))-FIND("@",SUBSTITUTE(VLOOKUP(H77,杂项!R:X,3,FALSE),",","@",4))-1),IF($AJ$1=6,MID(VLOOKUP(H77,杂项!R:X,3,FALSE),FIND("@",SUBSTITUTE(VLOOKUP(H77,杂项!R:X,3,FALSE),",","@",5))+1,LEN(VLOOKUP(H77,杂项!R:X,3,FALSE))-FIND("@",SUBSTITUTE(VLOOKUP(H77,杂项!R:X,3,FALSE),",","@",5))-1))))))</f>
        <v>7109</v>
      </c>
      <c r="W77" s="193" t="str">
        <f>IF($AJ$1=2,MID(VLOOKUP(H77,杂项!R:X,4,FALSE),FIND("@",SUBSTITUTE(VLOOKUP(H77,杂项!R:X,4,FALSE),",","@",1))+1,FIND("@",SUBSTITUTE(VLOOKUP(H77,杂项!R:X,4,FALSE),",","@",2))-FIND("@",SUBSTITUTE(VLOOKUP(H77,杂项!R:X,4,FALSE),",","@",1))-1),IF($AJ$1=3,MID(VLOOKUP(H77,杂项!R:X,4,FALSE),FIND("@",SUBSTITUTE(VLOOKUP(H77,杂项!R:X,4,FALSE),",","@",2))+1,FIND("@",SUBSTITUTE(VLOOKUP(H77,杂项!R:X,4,FALSE),",","@",3))-FIND("@",SUBSTITUTE(VLOOKUP(H77,杂项!R:X,4,FALSE),",","@",2))-1),IF($AJ$1=4,MID(VLOOKUP(H77,杂项!R:X,4,FALSE),FIND("@",SUBSTITUTE(VLOOKUP(H77,杂项!R:X,4,FALSE),",","@",3))+1,FIND("@",SUBSTITUTE(VLOOKUP(H77,杂项!R:X,4,FALSE),",","@",4))-FIND("@",SUBSTITUTE(VLOOKUP(H77,杂项!R:X,4,FALSE),",","@",3))-1),IF($AJ$1=5,MID(VLOOKUP(H77,杂项!R:X,4,FALSE),FIND("@",SUBSTITUTE(VLOOKUP(H77,杂项!R:X,4,FALSE),",","@",4))+1,FIND("@",SUBSTITUTE(VLOOKUP(H77,杂项!R:X,4,FALSE),",","@",5))-FIND("@",SUBSTITUTE(VLOOKUP(H77,杂项!R:X,4,FALSE),",","@",4))-1),IF($AJ$1=6,MID(VLOOKUP(H77,杂项!R:X,4,FALSE),FIND("@",SUBSTITUTE(VLOOKUP(H77,杂项!R:X,4,FALSE),",","@",5))+1,LEN(VLOOKUP(H77,杂项!R:X,4,FALSE))-FIND("@",SUBSTITUTE(VLOOKUP(H77,杂项!R:X,4,FALSE),",","@",5))-1))))))</f>
        <v>4550</v>
      </c>
      <c r="X77" s="193" t="str">
        <f>IF($AJ$1=2,MID(VLOOKUP(H77,杂项!R:X,5,FALSE),FIND("@",SUBSTITUTE(VLOOKUP(H77,杂项!R:X,5,FALSE),",","@",1))+1,FIND("@",SUBSTITUTE(VLOOKUP(H77,杂项!R:X,5,FALSE),",","@",2))-FIND("@",SUBSTITUTE(VLOOKUP(H77,杂项!R:X,5,FALSE),",","@",1))-1),IF($AJ$1=3,MID(VLOOKUP(H77,杂项!R:X,5,FALSE),FIND("@",SUBSTITUTE(VLOOKUP(H77,杂项!R:X,5,FALSE),",","@",2))+1,FIND("@",SUBSTITUTE(VLOOKUP(H77,杂项!R:X,5,FALSE),",","@",3))-FIND("@",SUBSTITUTE(VLOOKUP(H77,杂项!R:X,5,FALSE),",","@",2))-1),IF($AJ$1=4,MID(VLOOKUP(H77,杂项!R:X,5,FALSE),FIND("@",SUBSTITUTE(VLOOKUP(H77,杂项!R:X,5,FALSE),",","@",3))+1,FIND("@",SUBSTITUTE(VLOOKUP(H77,杂项!R:X,5,FALSE),",","@",4))-FIND("@",SUBSTITUTE(VLOOKUP(H77,杂项!R:X,5,FALSE),",","@",3))-1),IF($AJ$1=5,MID(VLOOKUP(H77,杂项!R:X,5,FALSE),FIND("@",SUBSTITUTE(VLOOKUP(H77,杂项!R:X,5,FALSE),",","@",4))+1,FIND("@",SUBSTITUTE(VLOOKUP(H77,杂项!R:X,5,FALSE),",","@",5))-FIND("@",SUBSTITUTE(VLOOKUP(H77,杂项!R:X,5,FALSE),",","@",4))-1),IF($AJ$1=6,MID(VLOOKUP(H77,杂项!R:X,5,FALSE),FIND("@",SUBSTITUTE(VLOOKUP(H77,杂项!R:X,5,FALSE),",","@",5))+1,LEN(VLOOKUP(H77,杂项!R:X,5,FALSE))-FIND("@",SUBSTITUTE(VLOOKUP(H77,杂项!R:X,5,FALSE),",","@",5))-1))))))</f>
        <v>7783</v>
      </c>
      <c r="Y77" s="193" t="str">
        <f>IF($AJ$1=2,MID(VLOOKUP(H77,杂项!R:X,6,FALSE),FIND("@",SUBSTITUTE(VLOOKUP(H77,杂项!R:X,6,FALSE),",","@",1))+1,FIND("@",SUBSTITUTE(VLOOKUP(H77,杂项!R:X,6,FALSE),",","@",2))-FIND("@",SUBSTITUTE(VLOOKUP(H77,杂项!R:X,6,FALSE),",","@",1))-1),IF($AJ$1=3,MID(VLOOKUP(H77,杂项!R:X,6,FALSE),FIND("@",SUBSTITUTE(VLOOKUP(H77,杂项!R:X,6,FALSE),",","@",2))+1,FIND("@",SUBSTITUTE(VLOOKUP(H77,杂项!R:X,6,FALSE),",","@",3))-FIND("@",SUBSTITUTE(VLOOKUP(H77,杂项!R:X,6,FALSE),",","@",2))-1),IF($AJ$1=4,MID(VLOOKUP(H77,杂项!R:X,6,FALSE),FIND("@",SUBSTITUTE(VLOOKUP(H77,杂项!R:X,6,FALSE),",","@",3))+1,FIND("@",SUBSTITUTE(VLOOKUP(H77,杂项!R:X,6,FALSE),",","@",4))-FIND("@",SUBSTITUTE(VLOOKUP(H77,杂项!R:X,6,FALSE),",","@",3))-1),IF($AJ$1=5,MID(VLOOKUP(H77,杂项!R:X,6,FALSE),FIND("@",SUBSTITUTE(VLOOKUP(H77,杂项!R:X,6,FALSE),",","@",4))+1,FIND("@",SUBSTITUTE(VLOOKUP(H77,杂项!R:X,6,FALSE),",","@",5))-FIND("@",SUBSTITUTE(VLOOKUP(H77,杂项!R:X,6,FALSE),",","@",4))-1),IF($AJ$1=6,MID(VLOOKUP(H77,杂项!R:X,6,FALSE),FIND("@",SUBSTITUTE(VLOOKUP(H77,杂项!R:X,6,FALSE),",","@",5))+1,LEN(VLOOKUP(H77,杂项!R:X,6,FALSE))-FIND("@",SUBSTITUTE(VLOOKUP(H77,杂项!R:X,6,FALSE),",","@",5))-1))))))</f>
        <v>6975</v>
      </c>
      <c r="Z77" s="193" t="str">
        <f>IF($AJ$1=2,MID(VLOOKUP(H77,杂项!R:X,7,FALSE),FIND("@",SUBSTITUTE(VLOOKUP(H77,杂项!R:X,7,FALSE),",","@",1))+1,FIND("@",SUBSTITUTE(VLOOKUP(H77,杂项!R:X,7,FALSE),",","@",2))-FIND("@",SUBSTITUTE(VLOOKUP(H77,杂项!R:X,7,FALSE),",","@",1))-1),IF($AJ$1=3,MID(VLOOKUP(H77,杂项!R:X,7,FALSE),FIND("@",SUBSTITUTE(VLOOKUP(H77,杂项!R:X,7,FALSE),",","@",2))+1,FIND("@",SUBSTITUTE(VLOOKUP(H77,杂项!R:X,7,FALSE),",","@",3))-FIND("@",SUBSTITUTE(VLOOKUP(H77,杂项!R:X,7,FALSE),",","@",2))-1),IF($AJ$1=4,MID(VLOOKUP(H77,杂项!R:X,7,FALSE),FIND("@",SUBSTITUTE(VLOOKUP(H77,杂项!R:X,7,FALSE),",","@",3))+1,FIND("@",SUBSTITUTE(VLOOKUP(H77,杂项!R:X,7,FALSE),",","@",4))-FIND("@",SUBSTITUTE(VLOOKUP(H77,杂项!R:X,7,FALSE),",","@",3))-1),IF($AJ$1=5,MID(VLOOKUP(H77,杂项!R:X,7,FALSE),FIND("@",SUBSTITUTE(VLOOKUP(H77,杂项!R:X,7,FALSE),",","@",4))+1,FIND("@",SUBSTITUTE(VLOOKUP(H77,杂项!R:X,7,FALSE),",","@",5))-FIND("@",SUBSTITUTE(VLOOKUP(H77,杂项!R:X,7,FALSE),",","@",4))-1),IF($AJ$1=6,MID(VLOOKUP(H77,杂项!R:X,7,FALSE),FIND("@",SUBSTITUTE(VLOOKUP(H77,杂项!R:X,7,FALSE),",","@",5))+1,LEN(VLOOKUP(H77,杂项!R:X,7,FALSE))-FIND("@",SUBSTITUTE(VLOOKUP(H77,杂项!R:X,7,FALSE),",","@",5))-1))))))</f>
        <v>3877</v>
      </c>
      <c r="AA77" s="196">
        <v>519</v>
      </c>
      <c r="AB77" s="196">
        <v>54</v>
      </c>
      <c r="AC77" s="196">
        <v>0</v>
      </c>
      <c r="AD77" s="196">
        <v>18</v>
      </c>
      <c r="AE77" s="196">
        <v>15</v>
      </c>
      <c r="AF77" s="196">
        <v>0</v>
      </c>
      <c r="AG77" s="203">
        <v>900</v>
      </c>
      <c r="AH77" s="203">
        <v>60</v>
      </c>
      <c r="AI77" s="203">
        <v>30</v>
      </c>
      <c r="AJ77" s="204"/>
      <c r="AK77" s="202">
        <f>(VLOOKUP($H77,杂项!$Z:$AD,2,FALSE))/100</f>
        <v>0.2</v>
      </c>
      <c r="AL77" s="202">
        <f>(VLOOKUP($H77,杂项!$Z:$AD,4,FALSE))/100</f>
        <v>0.3</v>
      </c>
      <c r="AM77" s="202">
        <f>(VLOOKUP($H77,杂项!$Z:$AD,3,FALSE))/100</f>
        <v>0.35</v>
      </c>
      <c r="AN77" s="202">
        <f>(VLOOKUP($H77,杂项!$Z:$AD,5,FALSE))/100</f>
        <v>0.1</v>
      </c>
      <c r="AO77" s="206">
        <v>2</v>
      </c>
      <c r="AP77" s="179" t="s">
        <v>270</v>
      </c>
    </row>
    <row r="78" spans="1:42" s="162" customFormat="1" x14ac:dyDescent="0.2">
      <c r="A78" s="176" t="s">
        <v>271</v>
      </c>
      <c r="B78" s="173">
        <f t="shared" si="12"/>
        <v>4938.252864</v>
      </c>
      <c r="C78" s="173">
        <f t="shared" si="13"/>
        <v>488.70547200000004</v>
      </c>
      <c r="D78" s="173">
        <f t="shared" si="14"/>
        <v>223.67424</v>
      </c>
      <c r="E78" s="173">
        <f t="shared" si="15"/>
        <v>371.63289600000002</v>
      </c>
      <c r="F78" s="173">
        <f t="shared" si="16"/>
        <v>217.52032000000003</v>
      </c>
      <c r="G78" s="174">
        <f t="shared" si="17"/>
        <v>88.812799999999996</v>
      </c>
      <c r="H78" s="174" t="s">
        <v>269</v>
      </c>
      <c r="I78" s="187">
        <v>28</v>
      </c>
      <c r="J78" s="189" t="s">
        <v>134</v>
      </c>
      <c r="K78" s="189" t="s">
        <v>135</v>
      </c>
      <c r="L78" s="189" t="s">
        <v>145</v>
      </c>
      <c r="M78" s="189" t="s">
        <v>146</v>
      </c>
      <c r="N78" s="189" t="s">
        <v>44</v>
      </c>
      <c r="O78" s="189" t="s">
        <v>45</v>
      </c>
      <c r="P78" s="189" t="s">
        <v>136</v>
      </c>
      <c r="Q78" s="189" t="s">
        <v>64</v>
      </c>
      <c r="R78" s="189" t="s">
        <v>137</v>
      </c>
      <c r="S78" s="189" t="s">
        <v>138</v>
      </c>
      <c r="T78" s="189" t="s">
        <v>139</v>
      </c>
      <c r="U78" s="193" t="str">
        <f>IF($AJ$1=2,MID(VLOOKUP(H78,杂项!R:X,2,FALSE),FIND("@",SUBSTITUTE(VLOOKUP(H78,杂项!R:X,2,FALSE),",","@",1))+1,FIND("@",SUBSTITUTE(VLOOKUP(H78,杂项!R:X,2,FALSE),",","@",2))-FIND("@",SUBSTITUTE(VLOOKUP(H78,杂项!R:X,2,FALSE),",","@",1))-1),IF($AJ$1=3,MID(VLOOKUP(H78,杂项!R:X,2,FALSE),FIND("@",SUBSTITUTE(VLOOKUP(H78,杂项!R:X,2,FALSE),",","@",2))+1,FIND("@",SUBSTITUTE(VLOOKUP(H78,杂项!R:X,2,FALSE),",","@",3))-FIND("@",SUBSTITUTE(VLOOKUP(H78,杂项!R:X,2,FALSE),",","@",2))-1),IF($AJ$1=4,MID(VLOOKUP(H78,杂项!R:X,2,FALSE),FIND("@",SUBSTITUTE(VLOOKUP(H78,杂项!R:X,2,FALSE),",","@",3))+1,FIND("@",SUBSTITUTE(VLOOKUP(H78,杂项!R:X,2,FALSE),",","@",4))-FIND("@",SUBSTITUTE(VLOOKUP(H78,杂项!R:X,2,FALSE),",","@",3))-1),IF($AJ$1=5,MID(VLOOKUP(H78,杂项!R:X,2,FALSE),FIND("@",SUBSTITUTE(VLOOKUP(H78,杂项!R:X,2,FALSE),",","@",4))+1,FIND("@",SUBSTITUTE(VLOOKUP(H78,杂项!R:X,2,FALSE),",","@",5))-FIND("@",SUBSTITUTE(VLOOKUP(H78,杂项!R:X,2,FALSE),",","@",4))-1),IF($AJ$1=6,MID(VLOOKUP(H78,杂项!R:X,2,FALSE),FIND("@",SUBSTITUTE(VLOOKUP(H78,杂项!R:X,2,FALSE),",","@",5))+1,LEN(VLOOKUP(H78,杂项!R:X,2,FALSE))-FIND("@",SUBSTITUTE(VLOOKUP(H78,杂项!R:X,2,FALSE),",","@",5))-1))))))</f>
        <v>7109</v>
      </c>
      <c r="V78" s="193" t="str">
        <f>IF($AJ$1=2,MID(VLOOKUP(H78,杂项!R:X,3,FALSE),FIND("@",SUBSTITUTE(VLOOKUP(H78,杂项!R:X,3,FALSE),",","@",1))+1,FIND("@",SUBSTITUTE(VLOOKUP(H78,杂项!R:X,3,FALSE),",","@",2))-FIND("@",SUBSTITUTE(VLOOKUP(H78,杂项!R:X,3,FALSE),",","@",1))-1),IF($AJ$1=3,MID(VLOOKUP(H78,杂项!R:X,3,FALSE),FIND("@",SUBSTITUTE(VLOOKUP(H78,杂项!R:X,3,FALSE),",","@",2))+1,FIND("@",SUBSTITUTE(VLOOKUP(H78,杂项!R:X,3,FALSE),",","@",3))-FIND("@",SUBSTITUTE(VLOOKUP(H78,杂项!R:X,3,FALSE),",","@",2))-1),IF($AJ$1=4,MID(VLOOKUP(H78,杂项!R:X,3,FALSE),FIND("@",SUBSTITUTE(VLOOKUP(H78,杂项!R:X,3,FALSE),",","@",3))+1,FIND("@",SUBSTITUTE(VLOOKUP(H78,杂项!R:X,3,FALSE),",","@",4))-FIND("@",SUBSTITUTE(VLOOKUP(H78,杂项!R:X,3,FALSE),",","@",3))-1),IF($AJ$1=5,MID(VLOOKUP(H78,杂项!R:X,3,FALSE),FIND("@",SUBSTITUTE(VLOOKUP(H78,杂项!R:X,3,FALSE),",","@",4))+1,FIND("@",SUBSTITUTE(VLOOKUP(H78,杂项!R:X,3,FALSE),",","@",5))-FIND("@",SUBSTITUTE(VLOOKUP(H78,杂项!R:X,3,FALSE),",","@",4))-1),IF($AJ$1=6,MID(VLOOKUP(H78,杂项!R:X,3,FALSE),FIND("@",SUBSTITUTE(VLOOKUP(H78,杂项!R:X,3,FALSE),",","@",5))+1,LEN(VLOOKUP(H78,杂项!R:X,3,FALSE))-FIND("@",SUBSTITUTE(VLOOKUP(H78,杂项!R:X,3,FALSE),",","@",5))-1))))))</f>
        <v>7109</v>
      </c>
      <c r="W78" s="193" t="str">
        <f>IF($AJ$1=2,MID(VLOOKUP(H78,杂项!R:X,4,FALSE),FIND("@",SUBSTITUTE(VLOOKUP(H78,杂项!R:X,4,FALSE),",","@",1))+1,FIND("@",SUBSTITUTE(VLOOKUP(H78,杂项!R:X,4,FALSE),",","@",2))-FIND("@",SUBSTITUTE(VLOOKUP(H78,杂项!R:X,4,FALSE),",","@",1))-1),IF($AJ$1=3,MID(VLOOKUP(H78,杂项!R:X,4,FALSE),FIND("@",SUBSTITUTE(VLOOKUP(H78,杂项!R:X,4,FALSE),",","@",2))+1,FIND("@",SUBSTITUTE(VLOOKUP(H78,杂项!R:X,4,FALSE),",","@",3))-FIND("@",SUBSTITUTE(VLOOKUP(H78,杂项!R:X,4,FALSE),",","@",2))-1),IF($AJ$1=4,MID(VLOOKUP(H78,杂项!R:X,4,FALSE),FIND("@",SUBSTITUTE(VLOOKUP(H78,杂项!R:X,4,FALSE),",","@",3))+1,FIND("@",SUBSTITUTE(VLOOKUP(H78,杂项!R:X,4,FALSE),",","@",4))-FIND("@",SUBSTITUTE(VLOOKUP(H78,杂项!R:X,4,FALSE),",","@",3))-1),IF($AJ$1=5,MID(VLOOKUP(H78,杂项!R:X,4,FALSE),FIND("@",SUBSTITUTE(VLOOKUP(H78,杂项!R:X,4,FALSE),",","@",4))+1,FIND("@",SUBSTITUTE(VLOOKUP(H78,杂项!R:X,4,FALSE),",","@",5))-FIND("@",SUBSTITUTE(VLOOKUP(H78,杂项!R:X,4,FALSE),",","@",4))-1),IF($AJ$1=6,MID(VLOOKUP(H78,杂项!R:X,4,FALSE),FIND("@",SUBSTITUTE(VLOOKUP(H78,杂项!R:X,4,FALSE),",","@",5))+1,LEN(VLOOKUP(H78,杂项!R:X,4,FALSE))-FIND("@",SUBSTITUTE(VLOOKUP(H78,杂项!R:X,4,FALSE),",","@",5))-1))))))</f>
        <v>4550</v>
      </c>
      <c r="X78" s="193" t="str">
        <f>IF($AJ$1=2,MID(VLOOKUP(H78,杂项!R:X,5,FALSE),FIND("@",SUBSTITUTE(VLOOKUP(H78,杂项!R:X,5,FALSE),",","@",1))+1,FIND("@",SUBSTITUTE(VLOOKUP(H78,杂项!R:X,5,FALSE),",","@",2))-FIND("@",SUBSTITUTE(VLOOKUP(H78,杂项!R:X,5,FALSE),",","@",1))-1),IF($AJ$1=3,MID(VLOOKUP(H78,杂项!R:X,5,FALSE),FIND("@",SUBSTITUTE(VLOOKUP(H78,杂项!R:X,5,FALSE),",","@",2))+1,FIND("@",SUBSTITUTE(VLOOKUP(H78,杂项!R:X,5,FALSE),",","@",3))-FIND("@",SUBSTITUTE(VLOOKUP(H78,杂项!R:X,5,FALSE),",","@",2))-1),IF($AJ$1=4,MID(VLOOKUP(H78,杂项!R:X,5,FALSE),FIND("@",SUBSTITUTE(VLOOKUP(H78,杂项!R:X,5,FALSE),",","@",3))+1,FIND("@",SUBSTITUTE(VLOOKUP(H78,杂项!R:X,5,FALSE),",","@",4))-FIND("@",SUBSTITUTE(VLOOKUP(H78,杂项!R:X,5,FALSE),",","@",3))-1),IF($AJ$1=5,MID(VLOOKUP(H78,杂项!R:X,5,FALSE),FIND("@",SUBSTITUTE(VLOOKUP(H78,杂项!R:X,5,FALSE),",","@",4))+1,FIND("@",SUBSTITUTE(VLOOKUP(H78,杂项!R:X,5,FALSE),",","@",5))-FIND("@",SUBSTITUTE(VLOOKUP(H78,杂项!R:X,5,FALSE),",","@",4))-1),IF($AJ$1=6,MID(VLOOKUP(H78,杂项!R:X,5,FALSE),FIND("@",SUBSTITUTE(VLOOKUP(H78,杂项!R:X,5,FALSE),",","@",5))+1,LEN(VLOOKUP(H78,杂项!R:X,5,FALSE))-FIND("@",SUBSTITUTE(VLOOKUP(H78,杂项!R:X,5,FALSE),",","@",5))-1))))))</f>
        <v>7783</v>
      </c>
      <c r="Y78" s="193" t="str">
        <f>IF($AJ$1=2,MID(VLOOKUP(H78,杂项!R:X,6,FALSE),FIND("@",SUBSTITUTE(VLOOKUP(H78,杂项!R:X,6,FALSE),",","@",1))+1,FIND("@",SUBSTITUTE(VLOOKUP(H78,杂项!R:X,6,FALSE),",","@",2))-FIND("@",SUBSTITUTE(VLOOKUP(H78,杂项!R:X,6,FALSE),",","@",1))-1),IF($AJ$1=3,MID(VLOOKUP(H78,杂项!R:X,6,FALSE),FIND("@",SUBSTITUTE(VLOOKUP(H78,杂项!R:X,6,FALSE),",","@",2))+1,FIND("@",SUBSTITUTE(VLOOKUP(H78,杂项!R:X,6,FALSE),",","@",3))-FIND("@",SUBSTITUTE(VLOOKUP(H78,杂项!R:X,6,FALSE),",","@",2))-1),IF($AJ$1=4,MID(VLOOKUP(H78,杂项!R:X,6,FALSE),FIND("@",SUBSTITUTE(VLOOKUP(H78,杂项!R:X,6,FALSE),",","@",3))+1,FIND("@",SUBSTITUTE(VLOOKUP(H78,杂项!R:X,6,FALSE),",","@",4))-FIND("@",SUBSTITUTE(VLOOKUP(H78,杂项!R:X,6,FALSE),",","@",3))-1),IF($AJ$1=5,MID(VLOOKUP(H78,杂项!R:X,6,FALSE),FIND("@",SUBSTITUTE(VLOOKUP(H78,杂项!R:X,6,FALSE),",","@",4))+1,FIND("@",SUBSTITUTE(VLOOKUP(H78,杂项!R:X,6,FALSE),",","@",5))-FIND("@",SUBSTITUTE(VLOOKUP(H78,杂项!R:X,6,FALSE),",","@",4))-1),IF($AJ$1=6,MID(VLOOKUP(H78,杂项!R:X,6,FALSE),FIND("@",SUBSTITUTE(VLOOKUP(H78,杂项!R:X,6,FALSE),",","@",5))+1,LEN(VLOOKUP(H78,杂项!R:X,6,FALSE))-FIND("@",SUBSTITUTE(VLOOKUP(H78,杂项!R:X,6,FALSE),",","@",5))-1))))))</f>
        <v>6975</v>
      </c>
      <c r="Z78" s="193" t="str">
        <f>IF($AJ$1=2,MID(VLOOKUP(H78,杂项!R:X,7,FALSE),FIND("@",SUBSTITUTE(VLOOKUP(H78,杂项!R:X,7,FALSE),",","@",1))+1,FIND("@",SUBSTITUTE(VLOOKUP(H78,杂项!R:X,7,FALSE),",","@",2))-FIND("@",SUBSTITUTE(VLOOKUP(H78,杂项!R:X,7,FALSE),",","@",1))-1),IF($AJ$1=3,MID(VLOOKUP(H78,杂项!R:X,7,FALSE),FIND("@",SUBSTITUTE(VLOOKUP(H78,杂项!R:X,7,FALSE),",","@",2))+1,FIND("@",SUBSTITUTE(VLOOKUP(H78,杂项!R:X,7,FALSE),",","@",3))-FIND("@",SUBSTITUTE(VLOOKUP(H78,杂项!R:X,7,FALSE),",","@",2))-1),IF($AJ$1=4,MID(VLOOKUP(H78,杂项!R:X,7,FALSE),FIND("@",SUBSTITUTE(VLOOKUP(H78,杂项!R:X,7,FALSE),",","@",3))+1,FIND("@",SUBSTITUTE(VLOOKUP(H78,杂项!R:X,7,FALSE),",","@",4))-FIND("@",SUBSTITUTE(VLOOKUP(H78,杂项!R:X,7,FALSE),",","@",3))-1),IF($AJ$1=5,MID(VLOOKUP(H78,杂项!R:X,7,FALSE),FIND("@",SUBSTITUTE(VLOOKUP(H78,杂项!R:X,7,FALSE),",","@",4))+1,FIND("@",SUBSTITUTE(VLOOKUP(H78,杂项!R:X,7,FALSE),",","@",5))-FIND("@",SUBSTITUTE(VLOOKUP(H78,杂项!R:X,7,FALSE),",","@",4))-1),IF($AJ$1=6,MID(VLOOKUP(H78,杂项!R:X,7,FALSE),FIND("@",SUBSTITUTE(VLOOKUP(H78,杂项!R:X,7,FALSE),",","@",5))+1,LEN(VLOOKUP(H78,杂项!R:X,7,FALSE))-FIND("@",SUBSTITUTE(VLOOKUP(H78,杂项!R:X,7,FALSE),",","@",5))-1))))))</f>
        <v>3877</v>
      </c>
      <c r="AA78" s="196">
        <v>519</v>
      </c>
      <c r="AB78" s="196">
        <v>54</v>
      </c>
      <c r="AC78" s="196">
        <v>0</v>
      </c>
      <c r="AD78" s="196">
        <v>18</v>
      </c>
      <c r="AE78" s="196">
        <v>15</v>
      </c>
      <c r="AF78" s="196">
        <v>0</v>
      </c>
      <c r="AG78" s="203">
        <v>900</v>
      </c>
      <c r="AH78" s="203">
        <v>60</v>
      </c>
      <c r="AI78" s="203">
        <v>30</v>
      </c>
      <c r="AJ78" s="204"/>
      <c r="AK78" s="202">
        <f>(VLOOKUP($H78,杂项!$Z:$AD,2,FALSE))/100</f>
        <v>0.2</v>
      </c>
      <c r="AL78" s="202">
        <f>(VLOOKUP($H78,杂项!$Z:$AD,4,FALSE))/100</f>
        <v>0.3</v>
      </c>
      <c r="AM78" s="202">
        <f>(VLOOKUP($H78,杂项!$Z:$AD,3,FALSE))/100</f>
        <v>0.35</v>
      </c>
      <c r="AN78" s="202">
        <f>(VLOOKUP($H78,杂项!$Z:$AD,5,FALSE))/100</f>
        <v>0.1</v>
      </c>
      <c r="AO78" s="206">
        <v>2</v>
      </c>
      <c r="AP78" s="179" t="s">
        <v>272</v>
      </c>
    </row>
    <row r="79" spans="1:42" s="162" customFormat="1" x14ac:dyDescent="0.2">
      <c r="A79" s="176" t="s">
        <v>273</v>
      </c>
      <c r="B79" s="173">
        <f t="shared" si="12"/>
        <v>3299.3935999999999</v>
      </c>
      <c r="C79" s="173">
        <f t="shared" si="13"/>
        <v>481.70918400000005</v>
      </c>
      <c r="D79" s="173">
        <f t="shared" si="14"/>
        <v>240.53145599999999</v>
      </c>
      <c r="E79" s="173">
        <f t="shared" si="15"/>
        <v>239.10410239999999</v>
      </c>
      <c r="F79" s="173">
        <f t="shared" si="16"/>
        <v>337.21612800000003</v>
      </c>
      <c r="G79" s="174">
        <f t="shared" si="17"/>
        <v>204.83763200000001</v>
      </c>
      <c r="H79" s="174" t="s">
        <v>274</v>
      </c>
      <c r="I79" s="187">
        <v>28</v>
      </c>
      <c r="J79" s="189" t="s">
        <v>40</v>
      </c>
      <c r="K79" s="189" t="s">
        <v>92</v>
      </c>
      <c r="L79" s="189" t="s">
        <v>145</v>
      </c>
      <c r="M79" s="189" t="s">
        <v>146</v>
      </c>
      <c r="N79" s="189" t="s">
        <v>63</v>
      </c>
      <c r="O79" s="189" t="s">
        <v>64</v>
      </c>
      <c r="P79" s="189" t="s">
        <v>87</v>
      </c>
      <c r="Q79" s="189" t="s">
        <v>55</v>
      </c>
      <c r="R79" s="189" t="s">
        <v>72</v>
      </c>
      <c r="S79" s="189" t="s">
        <v>45</v>
      </c>
      <c r="T79" s="189" t="s">
        <v>93</v>
      </c>
      <c r="U79" s="193" t="str">
        <f>IF($AJ$1=2,MID(VLOOKUP(H79,杂项!R:X,2,FALSE),FIND("@",SUBSTITUTE(VLOOKUP(H79,杂项!R:X,2,FALSE),",","@",1))+1,FIND("@",SUBSTITUTE(VLOOKUP(H79,杂项!R:X,2,FALSE),",","@",2))-FIND("@",SUBSTITUTE(VLOOKUP(H79,杂项!R:X,2,FALSE),",","@",1))-1),IF($AJ$1=3,MID(VLOOKUP(H79,杂项!R:X,2,FALSE),FIND("@",SUBSTITUTE(VLOOKUP(H79,杂项!R:X,2,FALSE),",","@",2))+1,FIND("@",SUBSTITUTE(VLOOKUP(H79,杂项!R:X,2,FALSE),",","@",3))-FIND("@",SUBSTITUTE(VLOOKUP(H79,杂项!R:X,2,FALSE),",","@",2))-1),IF($AJ$1=4,MID(VLOOKUP(H79,杂项!R:X,2,FALSE),FIND("@",SUBSTITUTE(VLOOKUP(H79,杂项!R:X,2,FALSE),",","@",3))+1,FIND("@",SUBSTITUTE(VLOOKUP(H79,杂项!R:X,2,FALSE),",","@",4))-FIND("@",SUBSTITUTE(VLOOKUP(H79,杂项!R:X,2,FALSE),",","@",3))-1),IF($AJ$1=5,MID(VLOOKUP(H79,杂项!R:X,2,FALSE),FIND("@",SUBSTITUTE(VLOOKUP(H79,杂项!R:X,2,FALSE),",","@",4))+1,FIND("@",SUBSTITUTE(VLOOKUP(H79,杂项!R:X,2,FALSE),",","@",5))-FIND("@",SUBSTITUTE(VLOOKUP(H79,杂项!R:X,2,FALSE),",","@",4))-1),IF($AJ$1=6,MID(VLOOKUP(H79,杂项!R:X,2,FALSE),FIND("@",SUBSTITUTE(VLOOKUP(H79,杂项!R:X,2,FALSE),",","@",5))+1,LEN(VLOOKUP(H79,杂项!R:X,2,FALSE))-FIND("@",SUBSTITUTE(VLOOKUP(H79,杂项!R:X,2,FALSE),",","@",5))-1))))))</f>
        <v>6081</v>
      </c>
      <c r="V79" s="193" t="str">
        <f>IF($AJ$1=2,MID(VLOOKUP(H79,杂项!R:X,3,FALSE),FIND("@",SUBSTITUTE(VLOOKUP(H79,杂项!R:X,3,FALSE),",","@",1))+1,FIND("@",SUBSTITUTE(VLOOKUP(H79,杂项!R:X,3,FALSE),",","@",2))-FIND("@",SUBSTITUTE(VLOOKUP(H79,杂项!R:X,3,FALSE),",","@",1))-1),IF($AJ$1=3,MID(VLOOKUP(H79,杂项!R:X,3,FALSE),FIND("@",SUBSTITUTE(VLOOKUP(H79,杂项!R:X,3,FALSE),",","@",2))+1,FIND("@",SUBSTITUTE(VLOOKUP(H79,杂项!R:X,3,FALSE),",","@",3))-FIND("@",SUBSTITUTE(VLOOKUP(H79,杂项!R:X,3,FALSE),",","@",2))-1),IF($AJ$1=4,MID(VLOOKUP(H79,杂项!R:X,3,FALSE),FIND("@",SUBSTITUTE(VLOOKUP(H79,杂项!R:X,3,FALSE),",","@",3))+1,FIND("@",SUBSTITUTE(VLOOKUP(H79,杂项!R:X,3,FALSE),",","@",4))-FIND("@",SUBSTITUTE(VLOOKUP(H79,杂项!R:X,3,FALSE),",","@",3))-1),IF($AJ$1=5,MID(VLOOKUP(H79,杂项!R:X,3,FALSE),FIND("@",SUBSTITUTE(VLOOKUP(H79,杂项!R:X,3,FALSE),",","@",4))+1,FIND("@",SUBSTITUTE(VLOOKUP(H79,杂项!R:X,3,FALSE),",","@",5))-FIND("@",SUBSTITUTE(VLOOKUP(H79,杂项!R:X,3,FALSE),",","@",4))-1),IF($AJ$1=6,MID(VLOOKUP(H79,杂项!R:X,3,FALSE),FIND("@",SUBSTITUTE(VLOOKUP(H79,杂项!R:X,3,FALSE),",","@",5))+1,LEN(VLOOKUP(H79,杂项!R:X,3,FALSE))-FIND("@",SUBSTITUTE(VLOOKUP(H79,杂项!R:X,3,FALSE),",","@",5))-1))))))</f>
        <v>6873</v>
      </c>
      <c r="W79" s="193" t="str">
        <f>IF($AJ$1=2,MID(VLOOKUP(H79,杂项!R:X,4,FALSE),FIND("@",SUBSTITUTE(VLOOKUP(H79,杂项!R:X,4,FALSE),",","@",1))+1,FIND("@",SUBSTITUTE(VLOOKUP(H79,杂项!R:X,4,FALSE),",","@",2))-FIND("@",SUBSTITUTE(VLOOKUP(H79,杂项!R:X,4,FALSE),",","@",1))-1),IF($AJ$1=3,MID(VLOOKUP(H79,杂项!R:X,4,FALSE),FIND("@",SUBSTITUTE(VLOOKUP(H79,杂项!R:X,4,FALSE),",","@",2))+1,FIND("@",SUBSTITUTE(VLOOKUP(H79,杂项!R:X,4,FALSE),",","@",3))-FIND("@",SUBSTITUTE(VLOOKUP(H79,杂项!R:X,4,FALSE),",","@",2))-1),IF($AJ$1=4,MID(VLOOKUP(H79,杂项!R:X,4,FALSE),FIND("@",SUBSTITUTE(VLOOKUP(H79,杂项!R:X,4,FALSE),",","@",3))+1,FIND("@",SUBSTITUTE(VLOOKUP(H79,杂项!R:X,4,FALSE),",","@",4))-FIND("@",SUBSTITUTE(VLOOKUP(H79,杂项!R:X,4,FALSE),",","@",3))-1),IF($AJ$1=5,MID(VLOOKUP(H79,杂项!R:X,4,FALSE),FIND("@",SUBSTITUTE(VLOOKUP(H79,杂项!R:X,4,FALSE),",","@",4))+1,FIND("@",SUBSTITUTE(VLOOKUP(H79,杂项!R:X,4,FALSE),",","@",5))-FIND("@",SUBSTITUTE(VLOOKUP(H79,杂项!R:X,4,FALSE),",","@",4))-1),IF($AJ$1=6,MID(VLOOKUP(H79,杂项!R:X,4,FALSE),FIND("@",SUBSTITUTE(VLOOKUP(H79,杂项!R:X,4,FALSE),",","@",5))+1,LEN(VLOOKUP(H79,杂项!R:X,4,FALSE))-FIND("@",SUBSTITUTE(VLOOKUP(H79,杂项!R:X,4,FALSE),",","@",5))-1))))))</f>
        <v>4236</v>
      </c>
      <c r="X79" s="193" t="str">
        <f>IF($AJ$1=2,MID(VLOOKUP(H79,杂项!R:X,5,FALSE),FIND("@",SUBSTITUTE(VLOOKUP(H79,杂项!R:X,5,FALSE),",","@",1))+1,FIND("@",SUBSTITUTE(VLOOKUP(H79,杂项!R:X,5,FALSE),",","@",2))-FIND("@",SUBSTITUTE(VLOOKUP(H79,杂项!R:X,5,FALSE),",","@",1))-1),IF($AJ$1=3,MID(VLOOKUP(H79,杂项!R:X,5,FALSE),FIND("@",SUBSTITUTE(VLOOKUP(H79,杂项!R:X,5,FALSE),",","@",2))+1,FIND("@",SUBSTITUTE(VLOOKUP(H79,杂项!R:X,5,FALSE),",","@",3))-FIND("@",SUBSTITUTE(VLOOKUP(H79,杂项!R:X,5,FALSE),",","@",2))-1),IF($AJ$1=4,MID(VLOOKUP(H79,杂项!R:X,5,FALSE),FIND("@",SUBSTITUTE(VLOOKUP(H79,杂项!R:X,5,FALSE),",","@",3))+1,FIND("@",SUBSTITUTE(VLOOKUP(H79,杂项!R:X,5,FALSE),",","@",4))-FIND("@",SUBSTITUTE(VLOOKUP(H79,杂项!R:X,5,FALSE),",","@",3))-1),IF($AJ$1=5,MID(VLOOKUP(H79,杂项!R:X,5,FALSE),FIND("@",SUBSTITUTE(VLOOKUP(H79,杂项!R:X,5,FALSE),",","@",4))+1,FIND("@",SUBSTITUTE(VLOOKUP(H79,杂项!R:X,5,FALSE),",","@",5))-FIND("@",SUBSTITUTE(VLOOKUP(H79,杂项!R:X,5,FALSE),",","@",4))-1),IF($AJ$1=6,MID(VLOOKUP(H79,杂项!R:X,5,FALSE),FIND("@",SUBSTITUTE(VLOOKUP(H79,杂项!R:X,5,FALSE),",","@",5))+1,LEN(VLOOKUP(H79,杂项!R:X,5,FALSE))-FIND("@",SUBSTITUTE(VLOOKUP(H79,杂项!R:X,5,FALSE),",","@",5))-1))))))</f>
        <v>6081</v>
      </c>
      <c r="Y79" s="193" t="str">
        <f>IF($AJ$1=2,MID(VLOOKUP(H79,杂项!R:X,6,FALSE),FIND("@",SUBSTITUTE(VLOOKUP(H79,杂项!R:X,6,FALSE),",","@",1))+1,FIND("@",SUBSTITUTE(VLOOKUP(H79,杂项!R:X,6,FALSE),",","@",2))-FIND("@",SUBSTITUTE(VLOOKUP(H79,杂项!R:X,6,FALSE),",","@",1))-1),IF($AJ$1=3,MID(VLOOKUP(H79,杂项!R:X,6,FALSE),FIND("@",SUBSTITUTE(VLOOKUP(H79,杂项!R:X,6,FALSE),",","@",2))+1,FIND("@",SUBSTITUTE(VLOOKUP(H79,杂项!R:X,6,FALSE),",","@",3))-FIND("@",SUBSTITUTE(VLOOKUP(H79,杂项!R:X,6,FALSE),",","@",2))-1),IF($AJ$1=4,MID(VLOOKUP(H79,杂项!R:X,6,FALSE),FIND("@",SUBSTITUTE(VLOOKUP(H79,杂项!R:X,6,FALSE),",","@",3))+1,FIND("@",SUBSTITUTE(VLOOKUP(H79,杂项!R:X,6,FALSE),",","@",4))-FIND("@",SUBSTITUTE(VLOOKUP(H79,杂项!R:X,6,FALSE),",","@",3))-1),IF($AJ$1=5,MID(VLOOKUP(H79,杂项!R:X,6,FALSE),FIND("@",SUBSTITUTE(VLOOKUP(H79,杂项!R:X,6,FALSE),",","@",4))+1,FIND("@",SUBSTITUTE(VLOOKUP(H79,杂项!R:X,6,FALSE),",","@",5))-FIND("@",SUBSTITUTE(VLOOKUP(H79,杂项!R:X,6,FALSE),",","@",4))-1),IF($AJ$1=6,MID(VLOOKUP(H79,杂项!R:X,6,FALSE),FIND("@",SUBSTITUTE(VLOOKUP(H79,杂项!R:X,6,FALSE),",","@",5))+1,LEN(VLOOKUP(H79,杂项!R:X,6,FALSE))-FIND("@",SUBSTITUTE(VLOOKUP(H79,杂项!R:X,6,FALSE),",","@",5))-1))))))</f>
        <v>6610</v>
      </c>
      <c r="Z79" s="193" t="str">
        <f>IF($AJ$1=2,MID(VLOOKUP(H79,杂项!R:X,7,FALSE),FIND("@",SUBSTITUTE(VLOOKUP(H79,杂项!R:X,7,FALSE),",","@",1))+1,FIND("@",SUBSTITUTE(VLOOKUP(H79,杂项!R:X,7,FALSE),",","@",2))-FIND("@",SUBSTITUTE(VLOOKUP(H79,杂项!R:X,7,FALSE),",","@",1))-1),IF($AJ$1=3,MID(VLOOKUP(H79,杂项!R:X,7,FALSE),FIND("@",SUBSTITUTE(VLOOKUP(H79,杂项!R:X,7,FALSE),",","@",2))+1,FIND("@",SUBSTITUTE(VLOOKUP(H79,杂项!R:X,7,FALSE),",","@",3))-FIND("@",SUBSTITUTE(VLOOKUP(H79,杂项!R:X,7,FALSE),",","@",2))-1),IF($AJ$1=4,MID(VLOOKUP(H79,杂项!R:X,7,FALSE),FIND("@",SUBSTITUTE(VLOOKUP(H79,杂项!R:X,7,FALSE),",","@",3))+1,FIND("@",SUBSTITUTE(VLOOKUP(H79,杂项!R:X,7,FALSE),",","@",4))-FIND("@",SUBSTITUTE(VLOOKUP(H79,杂项!R:X,7,FALSE),",","@",3))-1),IF($AJ$1=5,MID(VLOOKUP(H79,杂项!R:X,7,FALSE),FIND("@",SUBSTITUTE(VLOOKUP(H79,杂项!R:X,7,FALSE),",","@",4))+1,FIND("@",SUBSTITUTE(VLOOKUP(H79,杂项!R:X,7,FALSE),",","@",5))-FIND("@",SUBSTITUTE(VLOOKUP(H79,杂项!R:X,7,FALSE),",","@",4))-1),IF($AJ$1=6,MID(VLOOKUP(H79,杂项!R:X,7,FALSE),FIND("@",SUBSTITUTE(VLOOKUP(H79,杂项!R:X,7,FALSE),",","@",5))+1,LEN(VLOOKUP(H79,杂项!R:X,7,FALSE))-FIND("@",SUBSTITUTE(VLOOKUP(H79,杂项!R:X,7,FALSE),",","@",5))-1))))))</f>
        <v>7137</v>
      </c>
      <c r="AA79" s="196">
        <v>308</v>
      </c>
      <c r="AB79" s="196">
        <v>53</v>
      </c>
      <c r="AC79" s="196">
        <v>0</v>
      </c>
      <c r="AD79" s="196">
        <v>15</v>
      </c>
      <c r="AE79" s="196">
        <v>24</v>
      </c>
      <c r="AF79" s="196">
        <v>14</v>
      </c>
      <c r="AG79" s="203">
        <v>650</v>
      </c>
      <c r="AH79" s="203">
        <v>30</v>
      </c>
      <c r="AI79" s="203">
        <v>60</v>
      </c>
      <c r="AJ79" s="204"/>
      <c r="AK79" s="202">
        <f>(VLOOKUP($H79,杂项!$Z:$AD,2,FALSE))/100</f>
        <v>0.1</v>
      </c>
      <c r="AL79" s="202">
        <f>(VLOOKUP($H79,杂项!$Z:$AD,4,FALSE))/100</f>
        <v>0.4</v>
      </c>
      <c r="AM79" s="202">
        <f>(VLOOKUP($H79,杂项!$Z:$AD,3,FALSE))/100</f>
        <v>0.35</v>
      </c>
      <c r="AN79" s="202">
        <f>(VLOOKUP($H79,杂项!$Z:$AD,5,FALSE))/100</f>
        <v>0.1</v>
      </c>
      <c r="AO79" s="206">
        <v>11</v>
      </c>
      <c r="AP79" s="179" t="s">
        <v>275</v>
      </c>
    </row>
    <row r="80" spans="1:42" s="162" customFormat="1" x14ac:dyDescent="0.2">
      <c r="A80" s="176" t="s">
        <v>276</v>
      </c>
      <c r="B80" s="173">
        <f t="shared" si="12"/>
        <v>3994.0927999999999</v>
      </c>
      <c r="C80" s="173">
        <f t="shared" si="13"/>
        <v>481.70918400000005</v>
      </c>
      <c r="D80" s="173">
        <f t="shared" si="14"/>
        <v>265.86014719999997</v>
      </c>
      <c r="E80" s="173">
        <f t="shared" si="15"/>
        <v>290.15162879999997</v>
      </c>
      <c r="F80" s="173">
        <f t="shared" si="16"/>
        <v>366.76864</v>
      </c>
      <c r="G80" s="174">
        <f t="shared" si="17"/>
        <v>160.96691200000001</v>
      </c>
      <c r="H80" s="174" t="s">
        <v>274</v>
      </c>
      <c r="I80" s="187">
        <v>28</v>
      </c>
      <c r="J80" s="189" t="s">
        <v>61</v>
      </c>
      <c r="K80" s="189" t="s">
        <v>62</v>
      </c>
      <c r="L80" s="189" t="s">
        <v>145</v>
      </c>
      <c r="M80" s="189" t="s">
        <v>146</v>
      </c>
      <c r="N80" s="189" t="s">
        <v>277</v>
      </c>
      <c r="O80" s="189" t="s">
        <v>278</v>
      </c>
      <c r="P80" s="189" t="s">
        <v>72</v>
      </c>
      <c r="Q80" s="189" t="s">
        <v>45</v>
      </c>
      <c r="R80" s="189" t="s">
        <v>279</v>
      </c>
      <c r="S80" s="189" t="s">
        <v>64</v>
      </c>
      <c r="T80" s="189" t="s">
        <v>88</v>
      </c>
      <c r="U80" s="193" t="str">
        <f>IF($AJ$1=2,MID(VLOOKUP(H80,杂项!R:X,2,FALSE),FIND("@",SUBSTITUTE(VLOOKUP(H80,杂项!R:X,2,FALSE),",","@",1))+1,FIND("@",SUBSTITUTE(VLOOKUP(H80,杂项!R:X,2,FALSE),",","@",2))-FIND("@",SUBSTITUTE(VLOOKUP(H80,杂项!R:X,2,FALSE),",","@",1))-1),IF($AJ$1=3,MID(VLOOKUP(H80,杂项!R:X,2,FALSE),FIND("@",SUBSTITUTE(VLOOKUP(H80,杂项!R:X,2,FALSE),",","@",2))+1,FIND("@",SUBSTITUTE(VLOOKUP(H80,杂项!R:X,2,FALSE),",","@",3))-FIND("@",SUBSTITUTE(VLOOKUP(H80,杂项!R:X,2,FALSE),",","@",2))-1),IF($AJ$1=4,MID(VLOOKUP(H80,杂项!R:X,2,FALSE),FIND("@",SUBSTITUTE(VLOOKUP(H80,杂项!R:X,2,FALSE),",","@",3))+1,FIND("@",SUBSTITUTE(VLOOKUP(H80,杂项!R:X,2,FALSE),",","@",4))-FIND("@",SUBSTITUTE(VLOOKUP(H80,杂项!R:X,2,FALSE),",","@",3))-1),IF($AJ$1=5,MID(VLOOKUP(H80,杂项!R:X,2,FALSE),FIND("@",SUBSTITUTE(VLOOKUP(H80,杂项!R:X,2,FALSE),",","@",4))+1,FIND("@",SUBSTITUTE(VLOOKUP(H80,杂项!R:X,2,FALSE),",","@",5))-FIND("@",SUBSTITUTE(VLOOKUP(H80,杂项!R:X,2,FALSE),",","@",4))-1),IF($AJ$1=6,MID(VLOOKUP(H80,杂项!R:X,2,FALSE),FIND("@",SUBSTITUTE(VLOOKUP(H80,杂项!R:X,2,FALSE),",","@",5))+1,LEN(VLOOKUP(H80,杂项!R:X,2,FALSE))-FIND("@",SUBSTITUTE(VLOOKUP(H80,杂项!R:X,2,FALSE),",","@",5))-1))))))</f>
        <v>6081</v>
      </c>
      <c r="V80" s="193" t="str">
        <f>IF($AJ$1=2,MID(VLOOKUP(H80,杂项!R:X,3,FALSE),FIND("@",SUBSTITUTE(VLOOKUP(H80,杂项!R:X,3,FALSE),",","@",1))+1,FIND("@",SUBSTITUTE(VLOOKUP(H80,杂项!R:X,3,FALSE),",","@",2))-FIND("@",SUBSTITUTE(VLOOKUP(H80,杂项!R:X,3,FALSE),",","@",1))-1),IF($AJ$1=3,MID(VLOOKUP(H80,杂项!R:X,3,FALSE),FIND("@",SUBSTITUTE(VLOOKUP(H80,杂项!R:X,3,FALSE),",","@",2))+1,FIND("@",SUBSTITUTE(VLOOKUP(H80,杂项!R:X,3,FALSE),",","@",3))-FIND("@",SUBSTITUTE(VLOOKUP(H80,杂项!R:X,3,FALSE),",","@",2))-1),IF($AJ$1=4,MID(VLOOKUP(H80,杂项!R:X,3,FALSE),FIND("@",SUBSTITUTE(VLOOKUP(H80,杂项!R:X,3,FALSE),",","@",3))+1,FIND("@",SUBSTITUTE(VLOOKUP(H80,杂项!R:X,3,FALSE),",","@",4))-FIND("@",SUBSTITUTE(VLOOKUP(H80,杂项!R:X,3,FALSE),",","@",3))-1),IF($AJ$1=5,MID(VLOOKUP(H80,杂项!R:X,3,FALSE),FIND("@",SUBSTITUTE(VLOOKUP(H80,杂项!R:X,3,FALSE),",","@",4))+1,FIND("@",SUBSTITUTE(VLOOKUP(H80,杂项!R:X,3,FALSE),",","@",5))-FIND("@",SUBSTITUTE(VLOOKUP(H80,杂项!R:X,3,FALSE),",","@",4))-1),IF($AJ$1=6,MID(VLOOKUP(H80,杂项!R:X,3,FALSE),FIND("@",SUBSTITUTE(VLOOKUP(H80,杂项!R:X,3,FALSE),",","@",5))+1,LEN(VLOOKUP(H80,杂项!R:X,3,FALSE))-FIND("@",SUBSTITUTE(VLOOKUP(H80,杂项!R:X,3,FALSE),",","@",5))-1))))))</f>
        <v>6873</v>
      </c>
      <c r="W80" s="193" t="str">
        <f>IF($AJ$1=2,MID(VLOOKUP(H80,杂项!R:X,4,FALSE),FIND("@",SUBSTITUTE(VLOOKUP(H80,杂项!R:X,4,FALSE),",","@",1))+1,FIND("@",SUBSTITUTE(VLOOKUP(H80,杂项!R:X,4,FALSE),",","@",2))-FIND("@",SUBSTITUTE(VLOOKUP(H80,杂项!R:X,4,FALSE),",","@",1))-1),IF($AJ$1=3,MID(VLOOKUP(H80,杂项!R:X,4,FALSE),FIND("@",SUBSTITUTE(VLOOKUP(H80,杂项!R:X,4,FALSE),",","@",2))+1,FIND("@",SUBSTITUTE(VLOOKUP(H80,杂项!R:X,4,FALSE),",","@",3))-FIND("@",SUBSTITUTE(VLOOKUP(H80,杂项!R:X,4,FALSE),",","@",2))-1),IF($AJ$1=4,MID(VLOOKUP(H80,杂项!R:X,4,FALSE),FIND("@",SUBSTITUTE(VLOOKUP(H80,杂项!R:X,4,FALSE),",","@",3))+1,FIND("@",SUBSTITUTE(VLOOKUP(H80,杂项!R:X,4,FALSE),",","@",4))-FIND("@",SUBSTITUTE(VLOOKUP(H80,杂项!R:X,4,FALSE),",","@",3))-1),IF($AJ$1=5,MID(VLOOKUP(H80,杂项!R:X,4,FALSE),FIND("@",SUBSTITUTE(VLOOKUP(H80,杂项!R:X,4,FALSE),",","@",4))+1,FIND("@",SUBSTITUTE(VLOOKUP(H80,杂项!R:X,4,FALSE),",","@",5))-FIND("@",SUBSTITUTE(VLOOKUP(H80,杂项!R:X,4,FALSE),",","@",4))-1),IF($AJ$1=6,MID(VLOOKUP(H80,杂项!R:X,4,FALSE),FIND("@",SUBSTITUTE(VLOOKUP(H80,杂项!R:X,4,FALSE),",","@",5))+1,LEN(VLOOKUP(H80,杂项!R:X,4,FALSE))-FIND("@",SUBSTITUTE(VLOOKUP(H80,杂项!R:X,4,FALSE),",","@",5))-1))))))</f>
        <v>4236</v>
      </c>
      <c r="X80" s="193" t="str">
        <f>IF($AJ$1=2,MID(VLOOKUP(H80,杂项!R:X,5,FALSE),FIND("@",SUBSTITUTE(VLOOKUP(H80,杂项!R:X,5,FALSE),",","@",1))+1,FIND("@",SUBSTITUTE(VLOOKUP(H80,杂项!R:X,5,FALSE),",","@",2))-FIND("@",SUBSTITUTE(VLOOKUP(H80,杂项!R:X,5,FALSE),",","@",1))-1),IF($AJ$1=3,MID(VLOOKUP(H80,杂项!R:X,5,FALSE),FIND("@",SUBSTITUTE(VLOOKUP(H80,杂项!R:X,5,FALSE),",","@",2))+1,FIND("@",SUBSTITUTE(VLOOKUP(H80,杂项!R:X,5,FALSE),",","@",3))-FIND("@",SUBSTITUTE(VLOOKUP(H80,杂项!R:X,5,FALSE),",","@",2))-1),IF($AJ$1=4,MID(VLOOKUP(H80,杂项!R:X,5,FALSE),FIND("@",SUBSTITUTE(VLOOKUP(H80,杂项!R:X,5,FALSE),",","@",3))+1,FIND("@",SUBSTITUTE(VLOOKUP(H80,杂项!R:X,5,FALSE),",","@",4))-FIND("@",SUBSTITUTE(VLOOKUP(H80,杂项!R:X,5,FALSE),",","@",3))-1),IF($AJ$1=5,MID(VLOOKUP(H80,杂项!R:X,5,FALSE),FIND("@",SUBSTITUTE(VLOOKUP(H80,杂项!R:X,5,FALSE),",","@",4))+1,FIND("@",SUBSTITUTE(VLOOKUP(H80,杂项!R:X,5,FALSE),",","@",5))-FIND("@",SUBSTITUTE(VLOOKUP(H80,杂项!R:X,5,FALSE),",","@",4))-1),IF($AJ$1=6,MID(VLOOKUP(H80,杂项!R:X,5,FALSE),FIND("@",SUBSTITUTE(VLOOKUP(H80,杂项!R:X,5,FALSE),",","@",5))+1,LEN(VLOOKUP(H80,杂项!R:X,5,FALSE))-FIND("@",SUBSTITUTE(VLOOKUP(H80,杂项!R:X,5,FALSE),",","@",5))-1))))))</f>
        <v>6081</v>
      </c>
      <c r="Y80" s="193" t="str">
        <f>IF($AJ$1=2,MID(VLOOKUP(H80,杂项!R:X,6,FALSE),FIND("@",SUBSTITUTE(VLOOKUP(H80,杂项!R:X,6,FALSE),",","@",1))+1,FIND("@",SUBSTITUTE(VLOOKUP(H80,杂项!R:X,6,FALSE),",","@",2))-FIND("@",SUBSTITUTE(VLOOKUP(H80,杂项!R:X,6,FALSE),",","@",1))-1),IF($AJ$1=3,MID(VLOOKUP(H80,杂项!R:X,6,FALSE),FIND("@",SUBSTITUTE(VLOOKUP(H80,杂项!R:X,6,FALSE),",","@",2))+1,FIND("@",SUBSTITUTE(VLOOKUP(H80,杂项!R:X,6,FALSE),",","@",3))-FIND("@",SUBSTITUTE(VLOOKUP(H80,杂项!R:X,6,FALSE),",","@",2))-1),IF($AJ$1=4,MID(VLOOKUP(H80,杂项!R:X,6,FALSE),FIND("@",SUBSTITUTE(VLOOKUP(H80,杂项!R:X,6,FALSE),",","@",3))+1,FIND("@",SUBSTITUTE(VLOOKUP(H80,杂项!R:X,6,FALSE),",","@",4))-FIND("@",SUBSTITUTE(VLOOKUP(H80,杂项!R:X,6,FALSE),",","@",3))-1),IF($AJ$1=5,MID(VLOOKUP(H80,杂项!R:X,6,FALSE),FIND("@",SUBSTITUTE(VLOOKUP(H80,杂项!R:X,6,FALSE),",","@",4))+1,FIND("@",SUBSTITUTE(VLOOKUP(H80,杂项!R:X,6,FALSE),",","@",5))-FIND("@",SUBSTITUTE(VLOOKUP(H80,杂项!R:X,6,FALSE),",","@",4))-1),IF($AJ$1=6,MID(VLOOKUP(H80,杂项!R:X,6,FALSE),FIND("@",SUBSTITUTE(VLOOKUP(H80,杂项!R:X,6,FALSE),",","@",5))+1,LEN(VLOOKUP(H80,杂项!R:X,6,FALSE))-FIND("@",SUBSTITUTE(VLOOKUP(H80,杂项!R:X,6,FALSE),",","@",5))-1))))))</f>
        <v>6610</v>
      </c>
      <c r="Z80" s="193" t="str">
        <f>IF($AJ$1=2,MID(VLOOKUP(H80,杂项!R:X,7,FALSE),FIND("@",SUBSTITUTE(VLOOKUP(H80,杂项!R:X,7,FALSE),",","@",1))+1,FIND("@",SUBSTITUTE(VLOOKUP(H80,杂项!R:X,7,FALSE),",","@",2))-FIND("@",SUBSTITUTE(VLOOKUP(H80,杂项!R:X,7,FALSE),",","@",1))-1),IF($AJ$1=3,MID(VLOOKUP(H80,杂项!R:X,7,FALSE),FIND("@",SUBSTITUTE(VLOOKUP(H80,杂项!R:X,7,FALSE),",","@",2))+1,FIND("@",SUBSTITUTE(VLOOKUP(H80,杂项!R:X,7,FALSE),",","@",3))-FIND("@",SUBSTITUTE(VLOOKUP(H80,杂项!R:X,7,FALSE),",","@",2))-1),IF($AJ$1=4,MID(VLOOKUP(H80,杂项!R:X,7,FALSE),FIND("@",SUBSTITUTE(VLOOKUP(H80,杂项!R:X,7,FALSE),",","@",3))+1,FIND("@",SUBSTITUTE(VLOOKUP(H80,杂项!R:X,7,FALSE),",","@",4))-FIND("@",SUBSTITUTE(VLOOKUP(H80,杂项!R:X,7,FALSE),",","@",3))-1),IF($AJ$1=5,MID(VLOOKUP(H80,杂项!R:X,7,FALSE),FIND("@",SUBSTITUTE(VLOOKUP(H80,杂项!R:X,7,FALSE),",","@",4))+1,FIND("@",SUBSTITUTE(VLOOKUP(H80,杂项!R:X,7,FALSE),",","@",5))-FIND("@",SUBSTITUTE(VLOOKUP(H80,杂项!R:X,7,FALSE),",","@",4))-1),IF($AJ$1=6,MID(VLOOKUP(H80,杂项!R:X,7,FALSE),FIND("@",SUBSTITUTE(VLOOKUP(H80,杂项!R:X,7,FALSE),",","@",5))+1,LEN(VLOOKUP(H80,杂项!R:X,7,FALSE))-FIND("@",SUBSTITUTE(VLOOKUP(H80,杂项!R:X,7,FALSE),",","@",5))-1))))))</f>
        <v>7137</v>
      </c>
      <c r="AA80" s="196">
        <v>308</v>
      </c>
      <c r="AB80" s="196">
        <v>53</v>
      </c>
      <c r="AC80" s="196">
        <v>0</v>
      </c>
      <c r="AD80" s="196">
        <v>15</v>
      </c>
      <c r="AE80" s="196">
        <v>24</v>
      </c>
      <c r="AF80" s="196">
        <v>14</v>
      </c>
      <c r="AG80" s="203">
        <v>650</v>
      </c>
      <c r="AH80" s="203">
        <v>30</v>
      </c>
      <c r="AI80" s="203">
        <v>60</v>
      </c>
      <c r="AJ80" s="204"/>
      <c r="AK80" s="202">
        <f>(VLOOKUP($H80,杂项!$Z:$AD,2,FALSE))/100</f>
        <v>0.1</v>
      </c>
      <c r="AL80" s="202">
        <f>(VLOOKUP($H80,杂项!$Z:$AD,4,FALSE))/100</f>
        <v>0.4</v>
      </c>
      <c r="AM80" s="202">
        <f>(VLOOKUP($H80,杂项!$Z:$AD,3,FALSE))/100</f>
        <v>0.35</v>
      </c>
      <c r="AN80" s="202">
        <f>(VLOOKUP($H80,杂项!$Z:$AD,5,FALSE))/100</f>
        <v>0.1</v>
      </c>
      <c r="AO80" s="206">
        <v>11</v>
      </c>
      <c r="AP80" s="179" t="s">
        <v>280</v>
      </c>
    </row>
    <row r="81" spans="1:42" s="162" customFormat="1" x14ac:dyDescent="0.2">
      <c r="A81" s="176" t="s">
        <v>281</v>
      </c>
      <c r="B81" s="173">
        <f t="shared" si="12"/>
        <v>3612.8211200000001</v>
      </c>
      <c r="C81" s="173">
        <f t="shared" si="13"/>
        <v>479.25201920000006</v>
      </c>
      <c r="D81" s="173">
        <f t="shared" si="14"/>
        <v>226.93327360000001</v>
      </c>
      <c r="E81" s="173">
        <f t="shared" si="15"/>
        <v>259.54356480000001</v>
      </c>
      <c r="F81" s="173">
        <f t="shared" si="16"/>
        <v>307.1639424</v>
      </c>
      <c r="G81" s="174">
        <f t="shared" si="17"/>
        <v>149.94239999999999</v>
      </c>
      <c r="H81" s="174" t="s">
        <v>282</v>
      </c>
      <c r="I81" s="187">
        <v>28</v>
      </c>
      <c r="J81" s="189" t="s">
        <v>52</v>
      </c>
      <c r="K81" s="189" t="s">
        <v>41</v>
      </c>
      <c r="L81" s="189" t="s">
        <v>42</v>
      </c>
      <c r="M81" s="189" t="s">
        <v>43</v>
      </c>
      <c r="N81" s="189" t="s">
        <v>44</v>
      </c>
      <c r="O81" s="189" t="s">
        <v>45</v>
      </c>
      <c r="P81" s="189" t="s">
        <v>46</v>
      </c>
      <c r="Q81" s="189" t="s">
        <v>47</v>
      </c>
      <c r="R81" s="189" t="s">
        <v>72</v>
      </c>
      <c r="S81" s="189" t="s">
        <v>45</v>
      </c>
      <c r="T81" s="189" t="s">
        <v>73</v>
      </c>
      <c r="U81" s="193" t="str">
        <f>IF($AJ$1=2,MID(VLOOKUP(H81,杂项!R:X,2,FALSE),FIND("@",SUBSTITUTE(VLOOKUP(H81,杂项!R:X,2,FALSE),",","@",1))+1,FIND("@",SUBSTITUTE(VLOOKUP(H81,杂项!R:X,2,FALSE),",","@",2))-FIND("@",SUBSTITUTE(VLOOKUP(H81,杂项!R:X,2,FALSE),",","@",1))-1),IF($AJ$1=3,MID(VLOOKUP(H81,杂项!R:X,2,FALSE),FIND("@",SUBSTITUTE(VLOOKUP(H81,杂项!R:X,2,FALSE),",","@",2))+1,FIND("@",SUBSTITUTE(VLOOKUP(H81,杂项!R:X,2,FALSE),",","@",3))-FIND("@",SUBSTITUTE(VLOOKUP(H81,杂项!R:X,2,FALSE),",","@",2))-1),IF($AJ$1=4,MID(VLOOKUP(H81,杂项!R:X,2,FALSE),FIND("@",SUBSTITUTE(VLOOKUP(H81,杂项!R:X,2,FALSE),",","@",3))+1,FIND("@",SUBSTITUTE(VLOOKUP(H81,杂项!R:X,2,FALSE),",","@",4))-FIND("@",SUBSTITUTE(VLOOKUP(H81,杂项!R:X,2,FALSE),",","@",3))-1),IF($AJ$1=5,MID(VLOOKUP(H81,杂项!R:X,2,FALSE),FIND("@",SUBSTITUTE(VLOOKUP(H81,杂项!R:X,2,FALSE),",","@",4))+1,FIND("@",SUBSTITUTE(VLOOKUP(H81,杂项!R:X,2,FALSE),",","@",5))-FIND("@",SUBSTITUTE(VLOOKUP(H81,杂项!R:X,2,FALSE),",","@",4))-1),IF($AJ$1=6,MID(VLOOKUP(H81,杂项!R:X,2,FALSE),FIND("@",SUBSTITUTE(VLOOKUP(H81,杂项!R:X,2,FALSE),",","@",5))+1,LEN(VLOOKUP(H81,杂项!R:X,2,FALSE))-FIND("@",SUBSTITUTE(VLOOKUP(H81,杂项!R:X,2,FALSE),",","@",5))-1))))))</f>
        <v>6610</v>
      </c>
      <c r="V81" s="193" t="str">
        <f>IF($AJ$1=2,MID(VLOOKUP(H81,杂项!R:X,3,FALSE),FIND("@",SUBSTITUTE(VLOOKUP(H81,杂项!R:X,3,FALSE),",","@",1))+1,FIND("@",SUBSTITUTE(VLOOKUP(H81,杂项!R:X,3,FALSE),",","@",2))-FIND("@",SUBSTITUTE(VLOOKUP(H81,杂项!R:X,3,FALSE),",","@",1))-1),IF($AJ$1=3,MID(VLOOKUP(H81,杂项!R:X,3,FALSE),FIND("@",SUBSTITUTE(VLOOKUP(H81,杂项!R:X,3,FALSE),",","@",2))+1,FIND("@",SUBSTITUTE(VLOOKUP(H81,杂项!R:X,3,FALSE),",","@",3))-FIND("@",SUBSTITUTE(VLOOKUP(H81,杂项!R:X,3,FALSE),",","@",2))-1),IF($AJ$1=4,MID(VLOOKUP(H81,杂项!R:X,3,FALSE),FIND("@",SUBSTITUTE(VLOOKUP(H81,杂项!R:X,3,FALSE),",","@",3))+1,FIND("@",SUBSTITUTE(VLOOKUP(H81,杂项!R:X,3,FALSE),",","@",4))-FIND("@",SUBSTITUTE(VLOOKUP(H81,杂项!R:X,3,FALSE),",","@",3))-1),IF($AJ$1=5,MID(VLOOKUP(H81,杂项!R:X,3,FALSE),FIND("@",SUBSTITUTE(VLOOKUP(H81,杂项!R:X,3,FALSE),",","@",4))+1,FIND("@",SUBSTITUTE(VLOOKUP(H81,杂项!R:X,3,FALSE),",","@",5))-FIND("@",SUBSTITUTE(VLOOKUP(H81,杂项!R:X,3,FALSE),",","@",4))-1),IF($AJ$1=6,MID(VLOOKUP(H81,杂项!R:X,3,FALSE),FIND("@",SUBSTITUTE(VLOOKUP(H81,杂项!R:X,3,FALSE),",","@",5))+1,LEN(VLOOKUP(H81,杂项!R:X,3,FALSE))-FIND("@",SUBSTITUTE(VLOOKUP(H81,杂项!R:X,3,FALSE),",","@",5))-1))))))</f>
        <v>5158</v>
      </c>
      <c r="W81" s="193" t="str">
        <f>IF($AJ$1=2,MID(VLOOKUP(H81,杂项!R:X,4,FALSE),FIND("@",SUBSTITUTE(VLOOKUP(H81,杂项!R:X,4,FALSE),",","@",1))+1,FIND("@",SUBSTITUTE(VLOOKUP(H81,杂项!R:X,4,FALSE),",","@",2))-FIND("@",SUBSTITUTE(VLOOKUP(H81,杂项!R:X,4,FALSE),",","@",1))-1),IF($AJ$1=3,MID(VLOOKUP(H81,杂项!R:X,4,FALSE),FIND("@",SUBSTITUTE(VLOOKUP(H81,杂项!R:X,4,FALSE),",","@",2))+1,FIND("@",SUBSTITUTE(VLOOKUP(H81,杂项!R:X,4,FALSE),",","@",3))-FIND("@",SUBSTITUTE(VLOOKUP(H81,杂项!R:X,4,FALSE),",","@",2))-1),IF($AJ$1=4,MID(VLOOKUP(H81,杂项!R:X,4,FALSE),FIND("@",SUBSTITUTE(VLOOKUP(H81,杂项!R:X,4,FALSE),",","@",3))+1,FIND("@",SUBSTITUTE(VLOOKUP(H81,杂项!R:X,4,FALSE),",","@",4))-FIND("@",SUBSTITUTE(VLOOKUP(H81,杂项!R:X,4,FALSE),",","@",3))-1),IF($AJ$1=5,MID(VLOOKUP(H81,杂项!R:X,4,FALSE),FIND("@",SUBSTITUTE(VLOOKUP(H81,杂项!R:X,4,FALSE),",","@",4))+1,FIND("@",SUBSTITUTE(VLOOKUP(H81,杂项!R:X,4,FALSE),",","@",5))-FIND("@",SUBSTITUTE(VLOOKUP(H81,杂项!R:X,4,FALSE),",","@",4))-1),IF($AJ$1=6,MID(VLOOKUP(H81,杂项!R:X,4,FALSE),FIND("@",SUBSTITUTE(VLOOKUP(H81,杂项!R:X,4,FALSE),",","@",5))+1,LEN(VLOOKUP(H81,杂项!R:X,4,FALSE))-FIND("@",SUBSTITUTE(VLOOKUP(H81,杂项!R:X,4,FALSE),",","@",5))-1))))))</f>
        <v>4762</v>
      </c>
      <c r="X81" s="193" t="str">
        <f>IF($AJ$1=2,MID(VLOOKUP(H81,杂项!R:X,5,FALSE),FIND("@",SUBSTITUTE(VLOOKUP(H81,杂项!R:X,5,FALSE),",","@",1))+1,FIND("@",SUBSTITUTE(VLOOKUP(H81,杂项!R:X,5,FALSE),",","@",2))-FIND("@",SUBSTITUTE(VLOOKUP(H81,杂项!R:X,5,FALSE),",","@",1))-1),IF($AJ$1=3,MID(VLOOKUP(H81,杂项!R:X,5,FALSE),FIND("@",SUBSTITUTE(VLOOKUP(H81,杂项!R:X,5,FALSE),",","@",2))+1,FIND("@",SUBSTITUTE(VLOOKUP(H81,杂项!R:X,5,FALSE),",","@",3))-FIND("@",SUBSTITUTE(VLOOKUP(H81,杂项!R:X,5,FALSE),",","@",2))-1),IF($AJ$1=4,MID(VLOOKUP(H81,杂项!R:X,5,FALSE),FIND("@",SUBSTITUTE(VLOOKUP(H81,杂项!R:X,5,FALSE),",","@",3))+1,FIND("@",SUBSTITUTE(VLOOKUP(H81,杂项!R:X,5,FALSE),",","@",4))-FIND("@",SUBSTITUTE(VLOOKUP(H81,杂项!R:X,5,FALSE),",","@",3))-1),IF($AJ$1=5,MID(VLOOKUP(H81,杂项!R:X,5,FALSE),FIND("@",SUBSTITUTE(VLOOKUP(H81,杂项!R:X,5,FALSE),",","@",4))+1,FIND("@",SUBSTITUTE(VLOOKUP(H81,杂项!R:X,5,FALSE),",","@",5))-FIND("@",SUBSTITUTE(VLOOKUP(H81,杂项!R:X,5,FALSE),",","@",4))-1),IF($AJ$1=6,MID(VLOOKUP(H81,杂项!R:X,5,FALSE),FIND("@",SUBSTITUTE(VLOOKUP(H81,杂项!R:X,5,FALSE),",","@",5))+1,LEN(VLOOKUP(H81,杂项!R:X,5,FALSE))-FIND("@",SUBSTITUTE(VLOOKUP(H81,杂项!R:X,5,FALSE),",","@",5))-1))))))</f>
        <v>6213</v>
      </c>
      <c r="Y81" s="193" t="str">
        <f>IF($AJ$1=2,MID(VLOOKUP(H81,杂项!R:X,6,FALSE),FIND("@",SUBSTITUTE(VLOOKUP(H81,杂项!R:X,6,FALSE),",","@",1))+1,FIND("@",SUBSTITUTE(VLOOKUP(H81,杂项!R:X,6,FALSE),",","@",2))-FIND("@",SUBSTITUTE(VLOOKUP(H81,杂项!R:X,6,FALSE),",","@",1))-1),IF($AJ$1=3,MID(VLOOKUP(H81,杂项!R:X,6,FALSE),FIND("@",SUBSTITUTE(VLOOKUP(H81,杂项!R:X,6,FALSE),",","@",2))+1,FIND("@",SUBSTITUTE(VLOOKUP(H81,杂项!R:X,6,FALSE),",","@",3))-FIND("@",SUBSTITUTE(VLOOKUP(H81,杂项!R:X,6,FALSE),",","@",2))-1),IF($AJ$1=4,MID(VLOOKUP(H81,杂项!R:X,6,FALSE),FIND("@",SUBSTITUTE(VLOOKUP(H81,杂项!R:X,6,FALSE),",","@",3))+1,FIND("@",SUBSTITUTE(VLOOKUP(H81,杂项!R:X,6,FALSE),",","@",4))-FIND("@",SUBSTITUTE(VLOOKUP(H81,杂项!R:X,6,FALSE),",","@",3))-1),IF($AJ$1=5,MID(VLOOKUP(H81,杂项!R:X,6,FALSE),FIND("@",SUBSTITUTE(VLOOKUP(H81,杂项!R:X,6,FALSE),",","@",4))+1,FIND("@",SUBSTITUTE(VLOOKUP(H81,杂项!R:X,6,FALSE),",","@",5))-FIND("@",SUBSTITUTE(VLOOKUP(H81,杂项!R:X,6,FALSE),",","@",4))-1),IF($AJ$1=6,MID(VLOOKUP(H81,杂项!R:X,6,FALSE),FIND("@",SUBSTITUTE(VLOOKUP(H81,杂项!R:X,6,FALSE),",","@",5))+1,LEN(VLOOKUP(H81,杂项!R:X,6,FALSE))-FIND("@",SUBSTITUTE(VLOOKUP(H81,杂项!R:X,6,FALSE),",","@",5))-1))))))</f>
        <v>6213</v>
      </c>
      <c r="Z81" s="193" t="str">
        <f>IF($AJ$1=2,MID(VLOOKUP(H81,杂项!R:X,7,FALSE),FIND("@",SUBSTITUTE(VLOOKUP(H81,杂项!R:X,7,FALSE),",","@",1))+1,FIND("@",SUBSTITUTE(VLOOKUP(H81,杂项!R:X,7,FALSE),",","@",2))-FIND("@",SUBSTITUTE(VLOOKUP(H81,杂项!R:X,7,FALSE),",","@",1))-1),IF($AJ$1=3,MID(VLOOKUP(H81,杂项!R:X,7,FALSE),FIND("@",SUBSTITUTE(VLOOKUP(H81,杂项!R:X,7,FALSE),",","@",2))+1,FIND("@",SUBSTITUTE(VLOOKUP(H81,杂项!R:X,7,FALSE),",","@",3))-FIND("@",SUBSTITUTE(VLOOKUP(H81,杂项!R:X,7,FALSE),",","@",2))-1),IF($AJ$1=4,MID(VLOOKUP(H81,杂项!R:X,7,FALSE),FIND("@",SUBSTITUTE(VLOOKUP(H81,杂项!R:X,7,FALSE),",","@",3))+1,FIND("@",SUBSTITUTE(VLOOKUP(H81,杂项!R:X,7,FALSE),",","@",4))-FIND("@",SUBSTITUTE(VLOOKUP(H81,杂项!R:X,7,FALSE),",","@",3))-1),IF($AJ$1=5,MID(VLOOKUP(H81,杂项!R:X,7,FALSE),FIND("@",SUBSTITUTE(VLOOKUP(H81,杂项!R:X,7,FALSE),",","@",4))+1,FIND("@",SUBSTITUTE(VLOOKUP(H81,杂项!R:X,7,FALSE),",","@",5))-FIND("@",SUBSTITUTE(VLOOKUP(H81,杂项!R:X,7,FALSE),",","@",4))-1),IF($AJ$1=6,MID(VLOOKUP(H81,杂项!R:X,7,FALSE),FIND("@",SUBSTITUTE(VLOOKUP(H81,杂项!R:X,7,FALSE),",","@",5))+1,LEN(VLOOKUP(H81,杂项!R:X,7,FALSE))-FIND("@",SUBSTITUTE(VLOOKUP(H81,杂项!R:X,7,FALSE),",","@",5))-1))))))</f>
        <v>4369</v>
      </c>
      <c r="AA81" s="196">
        <v>266</v>
      </c>
      <c r="AB81" s="196">
        <v>46</v>
      </c>
      <c r="AC81" s="196">
        <v>0</v>
      </c>
      <c r="AD81" s="196">
        <v>5</v>
      </c>
      <c r="AE81" s="196">
        <v>10</v>
      </c>
      <c r="AF81" s="196">
        <v>12</v>
      </c>
      <c r="AG81" s="203">
        <v>500</v>
      </c>
      <c r="AH81" s="203">
        <v>30</v>
      </c>
      <c r="AI81" s="203">
        <v>50</v>
      </c>
      <c r="AJ81" s="204"/>
      <c r="AK81" s="202">
        <f>(VLOOKUP($H81,杂项!$Z:$AD,2,FALSE))/100</f>
        <v>0.35</v>
      </c>
      <c r="AL81" s="202">
        <f>(VLOOKUP($H81,杂项!$Z:$AD,4,FALSE))/100</f>
        <v>0.1</v>
      </c>
      <c r="AM81" s="202">
        <f>(VLOOKUP($H81,杂项!$Z:$AD,3,FALSE))/100</f>
        <v>0.35</v>
      </c>
      <c r="AN81" s="202">
        <f>(VLOOKUP($H81,杂项!$Z:$AD,5,FALSE))/100</f>
        <v>0.1</v>
      </c>
      <c r="AO81" s="206">
        <v>2</v>
      </c>
      <c r="AP81" s="179" t="s">
        <v>283</v>
      </c>
    </row>
    <row r="82" spans="1:42" s="162" customFormat="1" x14ac:dyDescent="0.2">
      <c r="A82" s="176" t="s">
        <v>284</v>
      </c>
      <c r="B82" s="173">
        <f t="shared" si="12"/>
        <v>4012.5094400000003</v>
      </c>
      <c r="C82" s="173">
        <f t="shared" si="13"/>
        <v>476.16076799999996</v>
      </c>
      <c r="D82" s="173">
        <f t="shared" si="14"/>
        <v>290.41228800000005</v>
      </c>
      <c r="E82" s="173">
        <f t="shared" si="15"/>
        <v>260.69328639999998</v>
      </c>
      <c r="F82" s="173">
        <f t="shared" si="16"/>
        <v>361.36448000000001</v>
      </c>
      <c r="G82" s="174">
        <f t="shared" si="17"/>
        <v>186.01792</v>
      </c>
      <c r="H82" s="174" t="s">
        <v>285</v>
      </c>
      <c r="I82" s="187">
        <v>28</v>
      </c>
      <c r="J82" s="189" t="s">
        <v>85</v>
      </c>
      <c r="K82" s="189" t="s">
        <v>86</v>
      </c>
      <c r="L82" s="189" t="s">
        <v>145</v>
      </c>
      <c r="M82" s="189" t="s">
        <v>146</v>
      </c>
      <c r="N82" s="189" t="s">
        <v>63</v>
      </c>
      <c r="O82" s="189" t="s">
        <v>64</v>
      </c>
      <c r="P82" s="189" t="s">
        <v>54</v>
      </c>
      <c r="Q82" s="189" t="s">
        <v>55</v>
      </c>
      <c r="R82" s="189" t="s">
        <v>72</v>
      </c>
      <c r="S82" s="189" t="s">
        <v>45</v>
      </c>
      <c r="T82" s="189" t="s">
        <v>93</v>
      </c>
      <c r="U82" s="193" t="str">
        <f>IF($AJ$1=2,MID(VLOOKUP(H82,杂项!R:X,2,FALSE),FIND("@",SUBSTITUTE(VLOOKUP(H82,杂项!R:X,2,FALSE),",","@",1))+1,FIND("@",SUBSTITUTE(VLOOKUP(H82,杂项!R:X,2,FALSE),",","@",2))-FIND("@",SUBSTITUTE(VLOOKUP(H82,杂项!R:X,2,FALSE),",","@",1))-1),IF($AJ$1=3,MID(VLOOKUP(H82,杂项!R:X,2,FALSE),FIND("@",SUBSTITUTE(VLOOKUP(H82,杂项!R:X,2,FALSE),",","@",2))+1,FIND("@",SUBSTITUTE(VLOOKUP(H82,杂项!R:X,2,FALSE),",","@",3))-FIND("@",SUBSTITUTE(VLOOKUP(H82,杂项!R:X,2,FALSE),",","@",2))-1),IF($AJ$1=4,MID(VLOOKUP(H82,杂项!R:X,2,FALSE),FIND("@",SUBSTITUTE(VLOOKUP(H82,杂项!R:X,2,FALSE),",","@",3))+1,FIND("@",SUBSTITUTE(VLOOKUP(H82,杂项!R:X,2,FALSE),",","@",4))-FIND("@",SUBSTITUTE(VLOOKUP(H82,杂项!R:X,2,FALSE),",","@",3))-1),IF($AJ$1=5,MID(VLOOKUP(H82,杂项!R:X,2,FALSE),FIND("@",SUBSTITUTE(VLOOKUP(H82,杂项!R:X,2,FALSE),",","@",4))+1,FIND("@",SUBSTITUTE(VLOOKUP(H82,杂项!R:X,2,FALSE),",","@",5))-FIND("@",SUBSTITUTE(VLOOKUP(H82,杂项!R:X,2,FALSE),",","@",4))-1),IF($AJ$1=6,MID(VLOOKUP(H82,杂项!R:X,2,FALSE),FIND("@",SUBSTITUTE(VLOOKUP(H82,杂项!R:X,2,FALSE),",","@",5))+1,LEN(VLOOKUP(H82,杂项!R:X,2,FALSE))-FIND("@",SUBSTITUTE(VLOOKUP(H82,杂项!R:X,2,FALSE),",","@",5))-1))))))</f>
        <v>8060</v>
      </c>
      <c r="V82" s="193" t="str">
        <f>IF($AJ$1=2,MID(VLOOKUP(H82,杂项!R:X,3,FALSE),FIND("@",SUBSTITUTE(VLOOKUP(H82,杂项!R:X,3,FALSE),",","@",1))+1,FIND("@",SUBSTITUTE(VLOOKUP(H82,杂项!R:X,3,FALSE),",","@",2))-FIND("@",SUBSTITUTE(VLOOKUP(H82,杂项!R:X,3,FALSE),",","@",1))-1),IF($AJ$1=3,MID(VLOOKUP(H82,杂项!R:X,3,FALSE),FIND("@",SUBSTITUTE(VLOOKUP(H82,杂项!R:X,3,FALSE),",","@",2))+1,FIND("@",SUBSTITUTE(VLOOKUP(H82,杂项!R:X,3,FALSE),",","@",3))-FIND("@",SUBSTITUTE(VLOOKUP(H82,杂项!R:X,3,FALSE),",","@",2))-1),IF($AJ$1=4,MID(VLOOKUP(H82,杂项!R:X,3,FALSE),FIND("@",SUBSTITUTE(VLOOKUP(H82,杂项!R:X,3,FALSE),",","@",3))+1,FIND("@",SUBSTITUTE(VLOOKUP(H82,杂项!R:X,3,FALSE),",","@",4))-FIND("@",SUBSTITUTE(VLOOKUP(H82,杂项!R:X,3,FALSE),",","@",3))-1),IF($AJ$1=5,MID(VLOOKUP(H82,杂项!R:X,3,FALSE),FIND("@",SUBSTITUTE(VLOOKUP(H82,杂项!R:X,3,FALSE),",","@",4))+1,FIND("@",SUBSTITUTE(VLOOKUP(H82,杂项!R:X,3,FALSE),",","@",5))-FIND("@",SUBSTITUTE(VLOOKUP(H82,杂项!R:X,3,FALSE),",","@",4))-1),IF($AJ$1=6,MID(VLOOKUP(H82,杂项!R:X,3,FALSE),FIND("@",SUBSTITUTE(VLOOKUP(H82,杂项!R:X,3,FALSE),",","@",5))+1,LEN(VLOOKUP(H82,杂项!R:X,3,FALSE))-FIND("@",SUBSTITUTE(VLOOKUP(H82,杂项!R:X,3,FALSE),",","@",5))-1))))))</f>
        <v>7796</v>
      </c>
      <c r="W82" s="193" t="str">
        <f>IF($AJ$1=2,MID(VLOOKUP(H82,杂项!R:X,4,FALSE),FIND("@",SUBSTITUTE(VLOOKUP(H82,杂项!R:X,4,FALSE),",","@",1))+1,FIND("@",SUBSTITUTE(VLOOKUP(H82,杂项!R:X,4,FALSE),",","@",2))-FIND("@",SUBSTITUTE(VLOOKUP(H82,杂项!R:X,4,FALSE),",","@",1))-1),IF($AJ$1=3,MID(VLOOKUP(H82,杂项!R:X,4,FALSE),FIND("@",SUBSTITUTE(VLOOKUP(H82,杂项!R:X,4,FALSE),",","@",2))+1,FIND("@",SUBSTITUTE(VLOOKUP(H82,杂项!R:X,4,FALSE),",","@",3))-FIND("@",SUBSTITUTE(VLOOKUP(H82,杂项!R:X,4,FALSE),",","@",2))-1),IF($AJ$1=4,MID(VLOOKUP(H82,杂项!R:X,4,FALSE),FIND("@",SUBSTITUTE(VLOOKUP(H82,杂项!R:X,4,FALSE),",","@",3))+1,FIND("@",SUBSTITUTE(VLOOKUP(H82,杂项!R:X,4,FALSE),",","@",4))-FIND("@",SUBSTITUTE(VLOOKUP(H82,杂项!R:X,4,FALSE),",","@",3))-1),IF($AJ$1=5,MID(VLOOKUP(H82,杂项!R:X,4,FALSE),FIND("@",SUBSTITUTE(VLOOKUP(H82,杂项!R:X,4,FALSE),",","@",4))+1,FIND("@",SUBSTITUTE(VLOOKUP(H82,杂项!R:X,4,FALSE),",","@",5))-FIND("@",SUBSTITUTE(VLOOKUP(H82,杂项!R:X,4,FALSE),",","@",4))-1),IF($AJ$1=6,MID(VLOOKUP(H82,杂项!R:X,4,FALSE),FIND("@",SUBSTITUTE(VLOOKUP(H82,杂项!R:X,4,FALSE),",","@",5))+1,LEN(VLOOKUP(H82,杂项!R:X,4,FALSE))-FIND("@",SUBSTITUTE(VLOOKUP(H82,杂项!R:X,4,FALSE),",","@",5))-1))))))</f>
        <v>6478</v>
      </c>
      <c r="X82" s="193" t="str">
        <f>IF($AJ$1=2,MID(VLOOKUP(H82,杂项!R:X,5,FALSE),FIND("@",SUBSTITUTE(VLOOKUP(H82,杂项!R:X,5,FALSE),",","@",1))+1,FIND("@",SUBSTITUTE(VLOOKUP(H82,杂项!R:X,5,FALSE),",","@",2))-FIND("@",SUBSTITUTE(VLOOKUP(H82,杂项!R:X,5,FALSE),",","@",1))-1),IF($AJ$1=3,MID(VLOOKUP(H82,杂项!R:X,5,FALSE),FIND("@",SUBSTITUTE(VLOOKUP(H82,杂项!R:X,5,FALSE),",","@",2))+1,FIND("@",SUBSTITUTE(VLOOKUP(H82,杂项!R:X,5,FALSE),",","@",3))-FIND("@",SUBSTITUTE(VLOOKUP(H82,杂项!R:X,5,FALSE),",","@",2))-1),IF($AJ$1=4,MID(VLOOKUP(H82,杂项!R:X,5,FALSE),FIND("@",SUBSTITUTE(VLOOKUP(H82,杂项!R:X,5,FALSE),",","@",3))+1,FIND("@",SUBSTITUTE(VLOOKUP(H82,杂项!R:X,5,FALSE),",","@",4))-FIND("@",SUBSTITUTE(VLOOKUP(H82,杂项!R:X,5,FALSE),",","@",3))-1),IF($AJ$1=5,MID(VLOOKUP(H82,杂项!R:X,5,FALSE),FIND("@",SUBSTITUTE(VLOOKUP(H82,杂项!R:X,5,FALSE),",","@",4))+1,FIND("@",SUBSTITUTE(VLOOKUP(H82,杂项!R:X,5,FALSE),",","@",5))-FIND("@",SUBSTITUTE(VLOOKUP(H82,杂项!R:X,5,FALSE),",","@",4))-1),IF($AJ$1=6,MID(VLOOKUP(H82,杂项!R:X,5,FALSE),FIND("@",SUBSTITUTE(VLOOKUP(H82,杂项!R:X,5,FALSE),",","@",5))+1,LEN(VLOOKUP(H82,杂项!R:X,5,FALSE))-FIND("@",SUBSTITUTE(VLOOKUP(H82,杂项!R:X,5,FALSE),",","@",5))-1))))))</f>
        <v>7796</v>
      </c>
      <c r="Y82" s="193" t="str">
        <f>IF($AJ$1=2,MID(VLOOKUP(H82,杂项!R:X,6,FALSE),FIND("@",SUBSTITUTE(VLOOKUP(H82,杂项!R:X,6,FALSE),",","@",1))+1,FIND("@",SUBSTITUTE(VLOOKUP(H82,杂项!R:X,6,FALSE),",","@",2))-FIND("@",SUBSTITUTE(VLOOKUP(H82,杂项!R:X,6,FALSE),",","@",1))-1),IF($AJ$1=3,MID(VLOOKUP(H82,杂项!R:X,6,FALSE),FIND("@",SUBSTITUTE(VLOOKUP(H82,杂项!R:X,6,FALSE),",","@",2))+1,FIND("@",SUBSTITUTE(VLOOKUP(H82,杂项!R:X,6,FALSE),",","@",3))-FIND("@",SUBSTITUTE(VLOOKUP(H82,杂项!R:X,6,FALSE),",","@",2))-1),IF($AJ$1=4,MID(VLOOKUP(H82,杂项!R:X,6,FALSE),FIND("@",SUBSTITUTE(VLOOKUP(H82,杂项!R:X,6,FALSE),",","@",3))+1,FIND("@",SUBSTITUTE(VLOOKUP(H82,杂项!R:X,6,FALSE),",","@",4))-FIND("@",SUBSTITUTE(VLOOKUP(H82,杂项!R:X,6,FALSE),",","@",3))-1),IF($AJ$1=5,MID(VLOOKUP(H82,杂项!R:X,6,FALSE),FIND("@",SUBSTITUTE(VLOOKUP(H82,杂项!R:X,6,FALSE),",","@",4))+1,FIND("@",SUBSTITUTE(VLOOKUP(H82,杂项!R:X,6,FALSE),",","@",5))-FIND("@",SUBSTITUTE(VLOOKUP(H82,杂项!R:X,6,FALSE),",","@",4))-1),IF($AJ$1=6,MID(VLOOKUP(H82,杂项!R:X,6,FALSE),FIND("@",SUBSTITUTE(VLOOKUP(H82,杂项!R:X,6,FALSE),",","@",5))+1,LEN(VLOOKUP(H82,杂项!R:X,6,FALSE))-FIND("@",SUBSTITUTE(VLOOKUP(H82,杂项!R:X,6,FALSE),",","@",5))-1))))))</f>
        <v>8850</v>
      </c>
      <c r="Z82" s="193" t="str">
        <f>IF($AJ$1=2,MID(VLOOKUP(H82,杂项!R:X,7,FALSE),FIND("@",SUBSTITUTE(VLOOKUP(H82,杂项!R:X,7,FALSE),",","@",1))+1,FIND("@",SUBSTITUTE(VLOOKUP(H82,杂项!R:X,7,FALSE),",","@",2))-FIND("@",SUBSTITUTE(VLOOKUP(H82,杂项!R:X,7,FALSE),",","@",1))-1),IF($AJ$1=3,MID(VLOOKUP(H82,杂项!R:X,7,FALSE),FIND("@",SUBSTITUTE(VLOOKUP(H82,杂项!R:X,7,FALSE),",","@",2))+1,FIND("@",SUBSTITUTE(VLOOKUP(H82,杂项!R:X,7,FALSE),",","@",3))-FIND("@",SUBSTITUTE(VLOOKUP(H82,杂项!R:X,7,FALSE),",","@",2))-1),IF($AJ$1=4,MID(VLOOKUP(H82,杂项!R:X,7,FALSE),FIND("@",SUBSTITUTE(VLOOKUP(H82,杂项!R:X,7,FALSE),",","@",3))+1,FIND("@",SUBSTITUTE(VLOOKUP(H82,杂项!R:X,7,FALSE),",","@",4))-FIND("@",SUBSTITUTE(VLOOKUP(H82,杂项!R:X,7,FALSE),",","@",3))-1),IF($AJ$1=5,MID(VLOOKUP(H82,杂项!R:X,7,FALSE),FIND("@",SUBSTITUTE(VLOOKUP(H82,杂项!R:X,7,FALSE),",","@",4))+1,FIND("@",SUBSTITUTE(VLOOKUP(H82,杂项!R:X,7,FALSE),",","@",5))-FIND("@",SUBSTITUTE(VLOOKUP(H82,杂项!R:X,7,FALSE),",","@",4))-1),IF($AJ$1=6,MID(VLOOKUP(H82,杂项!R:X,7,FALSE),FIND("@",SUBSTITUTE(VLOOKUP(H82,杂项!R:X,7,FALSE),",","@",5))+1,LEN(VLOOKUP(H82,杂项!R:X,7,FALSE))-FIND("@",SUBSTITUTE(VLOOKUP(H82,杂项!R:X,7,FALSE),",","@",5))-1))))))</f>
        <v>6345</v>
      </c>
      <c r="AA82" s="196">
        <v>320</v>
      </c>
      <c r="AB82" s="196">
        <v>24</v>
      </c>
      <c r="AC82" s="196">
        <v>12</v>
      </c>
      <c r="AD82" s="196">
        <v>15</v>
      </c>
      <c r="AE82" s="196">
        <v>44</v>
      </c>
      <c r="AF82" s="196">
        <v>4</v>
      </c>
      <c r="AG82" s="203">
        <v>900</v>
      </c>
      <c r="AH82" s="203">
        <v>40</v>
      </c>
      <c r="AI82" s="203">
        <v>30</v>
      </c>
      <c r="AJ82" s="204"/>
      <c r="AK82" s="202">
        <f>(VLOOKUP($H82,杂项!$Z:$AD,2,FALSE))/100</f>
        <v>0.1</v>
      </c>
      <c r="AL82" s="202">
        <f>(VLOOKUP($H82,杂项!$Z:$AD,4,FALSE))/100</f>
        <v>0.4</v>
      </c>
      <c r="AM82" s="202">
        <f>(VLOOKUP($H82,杂项!$Z:$AD,3,FALSE))/100</f>
        <v>0.1</v>
      </c>
      <c r="AN82" s="202">
        <f>(VLOOKUP($H82,杂项!$Z:$AD,5,FALSE))/100</f>
        <v>0.4</v>
      </c>
      <c r="AO82" s="206">
        <v>2</v>
      </c>
      <c r="AP82" s="179" t="s">
        <v>286</v>
      </c>
    </row>
    <row r="83" spans="1:42" s="162" customFormat="1" x14ac:dyDescent="0.2">
      <c r="A83" s="176" t="s">
        <v>287</v>
      </c>
      <c r="B83" s="173">
        <f t="shared" si="12"/>
        <v>4629.7280000000001</v>
      </c>
      <c r="C83" s="173">
        <f t="shared" si="13"/>
        <v>476.16076799999996</v>
      </c>
      <c r="D83" s="173">
        <f t="shared" si="14"/>
        <v>319.72994560000001</v>
      </c>
      <c r="E83" s="173">
        <f t="shared" si="15"/>
        <v>326.29646079999998</v>
      </c>
      <c r="F83" s="173">
        <f t="shared" si="16"/>
        <v>394.9024</v>
      </c>
      <c r="G83" s="174">
        <f t="shared" si="17"/>
        <v>144.17472000000001</v>
      </c>
      <c r="H83" s="174" t="s">
        <v>285</v>
      </c>
      <c r="I83" s="187">
        <v>28</v>
      </c>
      <c r="J83" s="189" t="s">
        <v>61</v>
      </c>
      <c r="K83" s="189" t="s">
        <v>62</v>
      </c>
      <c r="L83" s="189" t="s">
        <v>145</v>
      </c>
      <c r="M83" s="189" t="s">
        <v>146</v>
      </c>
      <c r="N83" s="189" t="s">
        <v>277</v>
      </c>
      <c r="O83" s="189" t="s">
        <v>278</v>
      </c>
      <c r="P83" s="189" t="s">
        <v>72</v>
      </c>
      <c r="Q83" s="189" t="s">
        <v>45</v>
      </c>
      <c r="R83" s="189" t="s">
        <v>279</v>
      </c>
      <c r="S83" s="189" t="s">
        <v>64</v>
      </c>
      <c r="T83" s="189" t="s">
        <v>88</v>
      </c>
      <c r="U83" s="193" t="str">
        <f>IF($AJ$1=2,MID(VLOOKUP(H83,杂项!R:X,2,FALSE),FIND("@",SUBSTITUTE(VLOOKUP(H83,杂项!R:X,2,FALSE),",","@",1))+1,FIND("@",SUBSTITUTE(VLOOKUP(H83,杂项!R:X,2,FALSE),",","@",2))-FIND("@",SUBSTITUTE(VLOOKUP(H83,杂项!R:X,2,FALSE),",","@",1))-1),IF($AJ$1=3,MID(VLOOKUP(H83,杂项!R:X,2,FALSE),FIND("@",SUBSTITUTE(VLOOKUP(H83,杂项!R:X,2,FALSE),",","@",2))+1,FIND("@",SUBSTITUTE(VLOOKUP(H83,杂项!R:X,2,FALSE),",","@",3))-FIND("@",SUBSTITUTE(VLOOKUP(H83,杂项!R:X,2,FALSE),",","@",2))-1),IF($AJ$1=4,MID(VLOOKUP(H83,杂项!R:X,2,FALSE),FIND("@",SUBSTITUTE(VLOOKUP(H83,杂项!R:X,2,FALSE),",","@",3))+1,FIND("@",SUBSTITUTE(VLOOKUP(H83,杂项!R:X,2,FALSE),",","@",4))-FIND("@",SUBSTITUTE(VLOOKUP(H83,杂项!R:X,2,FALSE),",","@",3))-1),IF($AJ$1=5,MID(VLOOKUP(H83,杂项!R:X,2,FALSE),FIND("@",SUBSTITUTE(VLOOKUP(H83,杂项!R:X,2,FALSE),",","@",4))+1,FIND("@",SUBSTITUTE(VLOOKUP(H83,杂项!R:X,2,FALSE),",","@",5))-FIND("@",SUBSTITUTE(VLOOKUP(H83,杂项!R:X,2,FALSE),",","@",4))-1),IF($AJ$1=6,MID(VLOOKUP(H83,杂项!R:X,2,FALSE),FIND("@",SUBSTITUTE(VLOOKUP(H83,杂项!R:X,2,FALSE),",","@",5))+1,LEN(VLOOKUP(H83,杂项!R:X,2,FALSE))-FIND("@",SUBSTITUTE(VLOOKUP(H83,杂项!R:X,2,FALSE),",","@",5))-1))))))</f>
        <v>8060</v>
      </c>
      <c r="V83" s="193" t="str">
        <f>IF($AJ$1=2,MID(VLOOKUP(H83,杂项!R:X,3,FALSE),FIND("@",SUBSTITUTE(VLOOKUP(H83,杂项!R:X,3,FALSE),",","@",1))+1,FIND("@",SUBSTITUTE(VLOOKUP(H83,杂项!R:X,3,FALSE),",","@",2))-FIND("@",SUBSTITUTE(VLOOKUP(H83,杂项!R:X,3,FALSE),",","@",1))-1),IF($AJ$1=3,MID(VLOOKUP(H83,杂项!R:X,3,FALSE),FIND("@",SUBSTITUTE(VLOOKUP(H83,杂项!R:X,3,FALSE),",","@",2))+1,FIND("@",SUBSTITUTE(VLOOKUP(H83,杂项!R:X,3,FALSE),",","@",3))-FIND("@",SUBSTITUTE(VLOOKUP(H83,杂项!R:X,3,FALSE),",","@",2))-1),IF($AJ$1=4,MID(VLOOKUP(H83,杂项!R:X,3,FALSE),FIND("@",SUBSTITUTE(VLOOKUP(H83,杂项!R:X,3,FALSE),",","@",3))+1,FIND("@",SUBSTITUTE(VLOOKUP(H83,杂项!R:X,3,FALSE),",","@",4))-FIND("@",SUBSTITUTE(VLOOKUP(H83,杂项!R:X,3,FALSE),",","@",3))-1),IF($AJ$1=5,MID(VLOOKUP(H83,杂项!R:X,3,FALSE),FIND("@",SUBSTITUTE(VLOOKUP(H83,杂项!R:X,3,FALSE),",","@",4))+1,FIND("@",SUBSTITUTE(VLOOKUP(H83,杂项!R:X,3,FALSE),",","@",5))-FIND("@",SUBSTITUTE(VLOOKUP(H83,杂项!R:X,3,FALSE),",","@",4))-1),IF($AJ$1=6,MID(VLOOKUP(H83,杂项!R:X,3,FALSE),FIND("@",SUBSTITUTE(VLOOKUP(H83,杂项!R:X,3,FALSE),",","@",5))+1,LEN(VLOOKUP(H83,杂项!R:X,3,FALSE))-FIND("@",SUBSTITUTE(VLOOKUP(H83,杂项!R:X,3,FALSE),",","@",5))-1))))))</f>
        <v>7796</v>
      </c>
      <c r="W83" s="193" t="str">
        <f>IF($AJ$1=2,MID(VLOOKUP(H83,杂项!R:X,4,FALSE),FIND("@",SUBSTITUTE(VLOOKUP(H83,杂项!R:X,4,FALSE),",","@",1))+1,FIND("@",SUBSTITUTE(VLOOKUP(H83,杂项!R:X,4,FALSE),",","@",2))-FIND("@",SUBSTITUTE(VLOOKUP(H83,杂项!R:X,4,FALSE),",","@",1))-1),IF($AJ$1=3,MID(VLOOKUP(H83,杂项!R:X,4,FALSE),FIND("@",SUBSTITUTE(VLOOKUP(H83,杂项!R:X,4,FALSE),",","@",2))+1,FIND("@",SUBSTITUTE(VLOOKUP(H83,杂项!R:X,4,FALSE),",","@",3))-FIND("@",SUBSTITUTE(VLOOKUP(H83,杂项!R:X,4,FALSE),",","@",2))-1),IF($AJ$1=4,MID(VLOOKUP(H83,杂项!R:X,4,FALSE),FIND("@",SUBSTITUTE(VLOOKUP(H83,杂项!R:X,4,FALSE),",","@",3))+1,FIND("@",SUBSTITUTE(VLOOKUP(H83,杂项!R:X,4,FALSE),",","@",4))-FIND("@",SUBSTITUTE(VLOOKUP(H83,杂项!R:X,4,FALSE),",","@",3))-1),IF($AJ$1=5,MID(VLOOKUP(H83,杂项!R:X,4,FALSE),FIND("@",SUBSTITUTE(VLOOKUP(H83,杂项!R:X,4,FALSE),",","@",4))+1,FIND("@",SUBSTITUTE(VLOOKUP(H83,杂项!R:X,4,FALSE),",","@",5))-FIND("@",SUBSTITUTE(VLOOKUP(H83,杂项!R:X,4,FALSE),",","@",4))-1),IF($AJ$1=6,MID(VLOOKUP(H83,杂项!R:X,4,FALSE),FIND("@",SUBSTITUTE(VLOOKUP(H83,杂项!R:X,4,FALSE),",","@",5))+1,LEN(VLOOKUP(H83,杂项!R:X,4,FALSE))-FIND("@",SUBSTITUTE(VLOOKUP(H83,杂项!R:X,4,FALSE),",","@",5))-1))))))</f>
        <v>6478</v>
      </c>
      <c r="X83" s="193" t="str">
        <f>IF($AJ$1=2,MID(VLOOKUP(H83,杂项!R:X,5,FALSE),FIND("@",SUBSTITUTE(VLOOKUP(H83,杂项!R:X,5,FALSE),",","@",1))+1,FIND("@",SUBSTITUTE(VLOOKUP(H83,杂项!R:X,5,FALSE),",","@",2))-FIND("@",SUBSTITUTE(VLOOKUP(H83,杂项!R:X,5,FALSE),",","@",1))-1),IF($AJ$1=3,MID(VLOOKUP(H83,杂项!R:X,5,FALSE),FIND("@",SUBSTITUTE(VLOOKUP(H83,杂项!R:X,5,FALSE),",","@",2))+1,FIND("@",SUBSTITUTE(VLOOKUP(H83,杂项!R:X,5,FALSE),",","@",3))-FIND("@",SUBSTITUTE(VLOOKUP(H83,杂项!R:X,5,FALSE),",","@",2))-1),IF($AJ$1=4,MID(VLOOKUP(H83,杂项!R:X,5,FALSE),FIND("@",SUBSTITUTE(VLOOKUP(H83,杂项!R:X,5,FALSE),",","@",3))+1,FIND("@",SUBSTITUTE(VLOOKUP(H83,杂项!R:X,5,FALSE),",","@",4))-FIND("@",SUBSTITUTE(VLOOKUP(H83,杂项!R:X,5,FALSE),",","@",3))-1),IF($AJ$1=5,MID(VLOOKUP(H83,杂项!R:X,5,FALSE),FIND("@",SUBSTITUTE(VLOOKUP(H83,杂项!R:X,5,FALSE),",","@",4))+1,FIND("@",SUBSTITUTE(VLOOKUP(H83,杂项!R:X,5,FALSE),",","@",5))-FIND("@",SUBSTITUTE(VLOOKUP(H83,杂项!R:X,5,FALSE),",","@",4))-1),IF($AJ$1=6,MID(VLOOKUP(H83,杂项!R:X,5,FALSE),FIND("@",SUBSTITUTE(VLOOKUP(H83,杂项!R:X,5,FALSE),",","@",5))+1,LEN(VLOOKUP(H83,杂项!R:X,5,FALSE))-FIND("@",SUBSTITUTE(VLOOKUP(H83,杂项!R:X,5,FALSE),",","@",5))-1))))))</f>
        <v>7796</v>
      </c>
      <c r="Y83" s="193" t="str">
        <f>IF($AJ$1=2,MID(VLOOKUP(H83,杂项!R:X,6,FALSE),FIND("@",SUBSTITUTE(VLOOKUP(H83,杂项!R:X,6,FALSE),",","@",1))+1,FIND("@",SUBSTITUTE(VLOOKUP(H83,杂项!R:X,6,FALSE),",","@",2))-FIND("@",SUBSTITUTE(VLOOKUP(H83,杂项!R:X,6,FALSE),",","@",1))-1),IF($AJ$1=3,MID(VLOOKUP(H83,杂项!R:X,6,FALSE),FIND("@",SUBSTITUTE(VLOOKUP(H83,杂项!R:X,6,FALSE),",","@",2))+1,FIND("@",SUBSTITUTE(VLOOKUP(H83,杂项!R:X,6,FALSE),",","@",3))-FIND("@",SUBSTITUTE(VLOOKUP(H83,杂项!R:X,6,FALSE),",","@",2))-1),IF($AJ$1=4,MID(VLOOKUP(H83,杂项!R:X,6,FALSE),FIND("@",SUBSTITUTE(VLOOKUP(H83,杂项!R:X,6,FALSE),",","@",3))+1,FIND("@",SUBSTITUTE(VLOOKUP(H83,杂项!R:X,6,FALSE),",","@",4))-FIND("@",SUBSTITUTE(VLOOKUP(H83,杂项!R:X,6,FALSE),",","@",3))-1),IF($AJ$1=5,MID(VLOOKUP(H83,杂项!R:X,6,FALSE),FIND("@",SUBSTITUTE(VLOOKUP(H83,杂项!R:X,6,FALSE),",","@",4))+1,FIND("@",SUBSTITUTE(VLOOKUP(H83,杂项!R:X,6,FALSE),",","@",5))-FIND("@",SUBSTITUTE(VLOOKUP(H83,杂项!R:X,6,FALSE),",","@",4))-1),IF($AJ$1=6,MID(VLOOKUP(H83,杂项!R:X,6,FALSE),FIND("@",SUBSTITUTE(VLOOKUP(H83,杂项!R:X,6,FALSE),",","@",5))+1,LEN(VLOOKUP(H83,杂项!R:X,6,FALSE))-FIND("@",SUBSTITUTE(VLOOKUP(H83,杂项!R:X,6,FALSE),",","@",5))-1))))))</f>
        <v>8850</v>
      </c>
      <c r="Z83" s="193" t="str">
        <f>IF($AJ$1=2,MID(VLOOKUP(H83,杂项!R:X,7,FALSE),FIND("@",SUBSTITUTE(VLOOKUP(H83,杂项!R:X,7,FALSE),",","@",1))+1,FIND("@",SUBSTITUTE(VLOOKUP(H83,杂项!R:X,7,FALSE),",","@",2))-FIND("@",SUBSTITUTE(VLOOKUP(H83,杂项!R:X,7,FALSE),",","@",1))-1),IF($AJ$1=3,MID(VLOOKUP(H83,杂项!R:X,7,FALSE),FIND("@",SUBSTITUTE(VLOOKUP(H83,杂项!R:X,7,FALSE),",","@",2))+1,FIND("@",SUBSTITUTE(VLOOKUP(H83,杂项!R:X,7,FALSE),",","@",3))-FIND("@",SUBSTITUTE(VLOOKUP(H83,杂项!R:X,7,FALSE),",","@",2))-1),IF($AJ$1=4,MID(VLOOKUP(H83,杂项!R:X,7,FALSE),FIND("@",SUBSTITUTE(VLOOKUP(H83,杂项!R:X,7,FALSE),",","@",3))+1,FIND("@",SUBSTITUTE(VLOOKUP(H83,杂项!R:X,7,FALSE),",","@",4))-FIND("@",SUBSTITUTE(VLOOKUP(H83,杂项!R:X,7,FALSE),",","@",3))-1),IF($AJ$1=5,MID(VLOOKUP(H83,杂项!R:X,7,FALSE),FIND("@",SUBSTITUTE(VLOOKUP(H83,杂项!R:X,7,FALSE),",","@",4))+1,FIND("@",SUBSTITUTE(VLOOKUP(H83,杂项!R:X,7,FALSE),",","@",5))-FIND("@",SUBSTITUTE(VLOOKUP(H83,杂项!R:X,7,FALSE),",","@",4))-1),IF($AJ$1=6,MID(VLOOKUP(H83,杂项!R:X,7,FALSE),FIND("@",SUBSTITUTE(VLOOKUP(H83,杂项!R:X,7,FALSE),",","@",5))+1,LEN(VLOOKUP(H83,杂项!R:X,7,FALSE))-FIND("@",SUBSTITUTE(VLOOKUP(H83,杂项!R:X,7,FALSE),",","@",5))-1))))))</f>
        <v>6345</v>
      </c>
      <c r="AA83" s="196">
        <v>320</v>
      </c>
      <c r="AB83" s="196">
        <v>24</v>
      </c>
      <c r="AC83" s="196">
        <v>12</v>
      </c>
      <c r="AD83" s="196">
        <v>15</v>
      </c>
      <c r="AE83" s="196">
        <v>44</v>
      </c>
      <c r="AF83" s="196">
        <v>4</v>
      </c>
      <c r="AG83" s="203">
        <v>900</v>
      </c>
      <c r="AH83" s="203">
        <v>40</v>
      </c>
      <c r="AI83" s="203">
        <v>30</v>
      </c>
      <c r="AJ83" s="204"/>
      <c r="AK83" s="202">
        <f>(VLOOKUP($H83,杂项!$Z:$AD,2,FALSE))/100</f>
        <v>0.1</v>
      </c>
      <c r="AL83" s="202">
        <f>(VLOOKUP($H83,杂项!$Z:$AD,4,FALSE))/100</f>
        <v>0.4</v>
      </c>
      <c r="AM83" s="202">
        <f>(VLOOKUP($H83,杂项!$Z:$AD,3,FALSE))/100</f>
        <v>0.1</v>
      </c>
      <c r="AN83" s="202">
        <f>(VLOOKUP($H83,杂项!$Z:$AD,5,FALSE))/100</f>
        <v>0.4</v>
      </c>
      <c r="AO83" s="206">
        <v>2</v>
      </c>
      <c r="AP83" s="179" t="s">
        <v>288</v>
      </c>
    </row>
    <row r="84" spans="1:42" s="162" customFormat="1" x14ac:dyDescent="0.2">
      <c r="A84" s="176" t="s">
        <v>289</v>
      </c>
      <c r="B84" s="173">
        <f t="shared" si="12"/>
        <v>4353.4256640000003</v>
      </c>
      <c r="C84" s="173">
        <f t="shared" si="13"/>
        <v>476.08062719999998</v>
      </c>
      <c r="D84" s="173">
        <f t="shared" si="14"/>
        <v>247.20999679999997</v>
      </c>
      <c r="E84" s="173">
        <f t="shared" si="15"/>
        <v>316.46748159999999</v>
      </c>
      <c r="F84" s="173">
        <f t="shared" si="16"/>
        <v>235.91751680000002</v>
      </c>
      <c r="G84" s="174">
        <f t="shared" si="17"/>
        <v>99.205119999999994</v>
      </c>
      <c r="H84" s="174" t="s">
        <v>290</v>
      </c>
      <c r="I84" s="187">
        <v>28</v>
      </c>
      <c r="J84" s="189" t="s">
        <v>52</v>
      </c>
      <c r="K84" s="189" t="s">
        <v>41</v>
      </c>
      <c r="L84" s="189" t="s">
        <v>41</v>
      </c>
      <c r="M84" s="189" t="s">
        <v>81</v>
      </c>
      <c r="N84" s="189" t="s">
        <v>44</v>
      </c>
      <c r="O84" s="189" t="s">
        <v>45</v>
      </c>
      <c r="P84" s="189" t="s">
        <v>46</v>
      </c>
      <c r="Q84" s="189" t="s">
        <v>47</v>
      </c>
      <c r="R84" s="189" t="s">
        <v>87</v>
      </c>
      <c r="S84" s="189" t="s">
        <v>55</v>
      </c>
      <c r="T84" s="189" t="s">
        <v>48</v>
      </c>
      <c r="U84" s="193" t="str">
        <f>IF($AJ$1=2,MID(VLOOKUP(H84,杂项!R:X,2,FALSE),FIND("@",SUBSTITUTE(VLOOKUP(H84,杂项!R:X,2,FALSE),",","@",1))+1,FIND("@",SUBSTITUTE(VLOOKUP(H84,杂项!R:X,2,FALSE),",","@",2))-FIND("@",SUBSTITUTE(VLOOKUP(H84,杂项!R:X,2,FALSE),",","@",1))-1),IF($AJ$1=3,MID(VLOOKUP(H84,杂项!R:X,2,FALSE),FIND("@",SUBSTITUTE(VLOOKUP(H84,杂项!R:X,2,FALSE),",","@",2))+1,FIND("@",SUBSTITUTE(VLOOKUP(H84,杂项!R:X,2,FALSE),",","@",3))-FIND("@",SUBSTITUTE(VLOOKUP(H84,杂项!R:X,2,FALSE),",","@",2))-1),IF($AJ$1=4,MID(VLOOKUP(H84,杂项!R:X,2,FALSE),FIND("@",SUBSTITUTE(VLOOKUP(H84,杂项!R:X,2,FALSE),",","@",3))+1,FIND("@",SUBSTITUTE(VLOOKUP(H84,杂项!R:X,2,FALSE),",","@",4))-FIND("@",SUBSTITUTE(VLOOKUP(H84,杂项!R:X,2,FALSE),",","@",3))-1),IF($AJ$1=5,MID(VLOOKUP(H84,杂项!R:X,2,FALSE),FIND("@",SUBSTITUTE(VLOOKUP(H84,杂项!R:X,2,FALSE),",","@",4))+1,FIND("@",SUBSTITUTE(VLOOKUP(H84,杂项!R:X,2,FALSE),",","@",5))-FIND("@",SUBSTITUTE(VLOOKUP(H84,杂项!R:X,2,FALSE),",","@",4))-1),IF($AJ$1=6,MID(VLOOKUP(H84,杂项!R:X,2,FALSE),FIND("@",SUBSTITUTE(VLOOKUP(H84,杂项!R:X,2,FALSE),",","@",5))+1,LEN(VLOOKUP(H84,杂项!R:X,2,FALSE))-FIND("@",SUBSTITUTE(VLOOKUP(H84,杂项!R:X,2,FALSE),",","@",5))-1))))))</f>
        <v>7267</v>
      </c>
      <c r="V84" s="193" t="str">
        <f>IF($AJ$1=2,MID(VLOOKUP(H84,杂项!R:X,3,FALSE),FIND("@",SUBSTITUTE(VLOOKUP(H84,杂项!R:X,3,FALSE),",","@",1))+1,FIND("@",SUBSTITUTE(VLOOKUP(H84,杂项!R:X,3,FALSE),",","@",2))-FIND("@",SUBSTITUTE(VLOOKUP(H84,杂项!R:X,3,FALSE),",","@",1))-1),IF($AJ$1=3,MID(VLOOKUP(H84,杂项!R:X,3,FALSE),FIND("@",SUBSTITUTE(VLOOKUP(H84,杂项!R:X,3,FALSE),",","@",2))+1,FIND("@",SUBSTITUTE(VLOOKUP(H84,杂项!R:X,3,FALSE),",","@",3))-FIND("@",SUBSTITUTE(VLOOKUP(H84,杂项!R:X,3,FALSE),",","@",2))-1),IF($AJ$1=4,MID(VLOOKUP(H84,杂项!R:X,3,FALSE),FIND("@",SUBSTITUTE(VLOOKUP(H84,杂项!R:X,3,FALSE),",","@",3))+1,FIND("@",SUBSTITUTE(VLOOKUP(H84,杂项!R:X,3,FALSE),",","@",4))-FIND("@",SUBSTITUTE(VLOOKUP(H84,杂项!R:X,3,FALSE),",","@",3))-1),IF($AJ$1=5,MID(VLOOKUP(H84,杂项!R:X,3,FALSE),FIND("@",SUBSTITUTE(VLOOKUP(H84,杂项!R:X,3,FALSE),",","@",4))+1,FIND("@",SUBSTITUTE(VLOOKUP(H84,杂项!R:X,3,FALSE),",","@",5))-FIND("@",SUBSTITUTE(VLOOKUP(H84,杂项!R:X,3,FALSE),",","@",4))-1),IF($AJ$1=6,MID(VLOOKUP(H84,杂项!R:X,3,FALSE),FIND("@",SUBSTITUTE(VLOOKUP(H84,杂项!R:X,3,FALSE),",","@",5))+1,LEN(VLOOKUP(H84,杂项!R:X,3,FALSE))-FIND("@",SUBSTITUTE(VLOOKUP(H84,杂项!R:X,3,FALSE),",","@",5))-1))))))</f>
        <v>6081</v>
      </c>
      <c r="W84" s="193" t="str">
        <f>IF($AJ$1=2,MID(VLOOKUP(H84,杂项!R:X,4,FALSE),FIND("@",SUBSTITUTE(VLOOKUP(H84,杂项!R:X,4,FALSE),",","@",1))+1,FIND("@",SUBSTITUTE(VLOOKUP(H84,杂项!R:X,4,FALSE),",","@",2))-FIND("@",SUBSTITUTE(VLOOKUP(H84,杂项!R:X,4,FALSE),",","@",1))-1),IF($AJ$1=3,MID(VLOOKUP(H84,杂项!R:X,4,FALSE),FIND("@",SUBSTITUTE(VLOOKUP(H84,杂项!R:X,4,FALSE),",","@",2))+1,FIND("@",SUBSTITUTE(VLOOKUP(H84,杂项!R:X,4,FALSE),",","@",3))-FIND("@",SUBSTITUTE(VLOOKUP(H84,杂项!R:X,4,FALSE),",","@",2))-1),IF($AJ$1=4,MID(VLOOKUP(H84,杂项!R:X,4,FALSE),FIND("@",SUBSTITUTE(VLOOKUP(H84,杂项!R:X,4,FALSE),",","@",3))+1,FIND("@",SUBSTITUTE(VLOOKUP(H84,杂项!R:X,4,FALSE),",","@",4))-FIND("@",SUBSTITUTE(VLOOKUP(H84,杂项!R:X,4,FALSE),",","@",3))-1),IF($AJ$1=5,MID(VLOOKUP(H84,杂项!R:X,4,FALSE),FIND("@",SUBSTITUTE(VLOOKUP(H84,杂项!R:X,4,FALSE),",","@",4))+1,FIND("@",SUBSTITUTE(VLOOKUP(H84,杂项!R:X,4,FALSE),",","@",5))-FIND("@",SUBSTITUTE(VLOOKUP(H84,杂项!R:X,4,FALSE),",","@",4))-1),IF($AJ$1=6,MID(VLOOKUP(H84,杂项!R:X,4,FALSE),FIND("@",SUBSTITUTE(VLOOKUP(H84,杂项!R:X,4,FALSE),",","@",5))+1,LEN(VLOOKUP(H84,杂项!R:X,4,FALSE))-FIND("@",SUBSTITUTE(VLOOKUP(H84,杂项!R:X,4,FALSE),",","@",5))-1))))))</f>
        <v>6081</v>
      </c>
      <c r="X84" s="193" t="str">
        <f>IF($AJ$1=2,MID(VLOOKUP(H84,杂项!R:X,5,FALSE),FIND("@",SUBSTITUTE(VLOOKUP(H84,杂项!R:X,5,FALSE),",","@",1))+1,FIND("@",SUBSTITUTE(VLOOKUP(H84,杂项!R:X,5,FALSE),",","@",2))-FIND("@",SUBSTITUTE(VLOOKUP(H84,杂项!R:X,5,FALSE),",","@",1))-1),IF($AJ$1=3,MID(VLOOKUP(H84,杂项!R:X,5,FALSE),FIND("@",SUBSTITUTE(VLOOKUP(H84,杂项!R:X,5,FALSE),",","@",2))+1,FIND("@",SUBSTITUTE(VLOOKUP(H84,杂项!R:X,5,FALSE),",","@",3))-FIND("@",SUBSTITUTE(VLOOKUP(H84,杂项!R:X,5,FALSE),",","@",2))-1),IF($AJ$1=4,MID(VLOOKUP(H84,杂项!R:X,5,FALSE),FIND("@",SUBSTITUTE(VLOOKUP(H84,杂项!R:X,5,FALSE),",","@",3))+1,FIND("@",SUBSTITUTE(VLOOKUP(H84,杂项!R:X,5,FALSE),",","@",4))-FIND("@",SUBSTITUTE(VLOOKUP(H84,杂项!R:X,5,FALSE),",","@",3))-1),IF($AJ$1=5,MID(VLOOKUP(H84,杂项!R:X,5,FALSE),FIND("@",SUBSTITUTE(VLOOKUP(H84,杂项!R:X,5,FALSE),",","@",4))+1,FIND("@",SUBSTITUTE(VLOOKUP(H84,杂项!R:X,5,FALSE),",","@",5))-FIND("@",SUBSTITUTE(VLOOKUP(H84,杂项!R:X,5,FALSE),",","@",4))-1),IF($AJ$1=6,MID(VLOOKUP(H84,杂项!R:X,5,FALSE),FIND("@",SUBSTITUTE(VLOOKUP(H84,杂项!R:X,5,FALSE),",","@",5))+1,LEN(VLOOKUP(H84,杂项!R:X,5,FALSE))-FIND("@",SUBSTITUTE(VLOOKUP(H84,杂项!R:X,5,FALSE),",","@",5))-1))))))</f>
        <v>7796</v>
      </c>
      <c r="Y84" s="193" t="str">
        <f>IF($AJ$1=2,MID(VLOOKUP(H84,杂项!R:X,6,FALSE),FIND("@",SUBSTITUTE(VLOOKUP(H84,杂项!R:X,6,FALSE),",","@",1))+1,FIND("@",SUBSTITUTE(VLOOKUP(H84,杂项!R:X,6,FALSE),",","@",2))-FIND("@",SUBSTITUTE(VLOOKUP(H84,杂项!R:X,6,FALSE),",","@",1))-1),IF($AJ$1=3,MID(VLOOKUP(H84,杂项!R:X,6,FALSE),FIND("@",SUBSTITUTE(VLOOKUP(H84,杂项!R:X,6,FALSE),",","@",2))+1,FIND("@",SUBSTITUTE(VLOOKUP(H84,杂项!R:X,6,FALSE),",","@",3))-FIND("@",SUBSTITUTE(VLOOKUP(H84,杂项!R:X,6,FALSE),",","@",2))-1),IF($AJ$1=4,MID(VLOOKUP(H84,杂项!R:X,6,FALSE),FIND("@",SUBSTITUTE(VLOOKUP(H84,杂项!R:X,6,FALSE),",","@",3))+1,FIND("@",SUBSTITUTE(VLOOKUP(H84,杂项!R:X,6,FALSE),",","@",4))-FIND("@",SUBSTITUTE(VLOOKUP(H84,杂项!R:X,6,FALSE),",","@",3))-1),IF($AJ$1=5,MID(VLOOKUP(H84,杂项!R:X,6,FALSE),FIND("@",SUBSTITUTE(VLOOKUP(H84,杂项!R:X,6,FALSE),",","@",4))+1,FIND("@",SUBSTITUTE(VLOOKUP(H84,杂项!R:X,6,FALSE),",","@",5))-FIND("@",SUBSTITUTE(VLOOKUP(H84,杂项!R:X,6,FALSE),",","@",4))-1),IF($AJ$1=6,MID(VLOOKUP(H84,杂项!R:X,6,FALSE),FIND("@",SUBSTITUTE(VLOOKUP(H84,杂项!R:X,6,FALSE),",","@",5))+1,LEN(VLOOKUP(H84,杂项!R:X,6,FALSE))-FIND("@",SUBSTITUTE(VLOOKUP(H84,杂项!R:X,6,FALSE),",","@",5))-1))))))</f>
        <v>5817</v>
      </c>
      <c r="Z84" s="193" t="str">
        <f>IF($AJ$1=2,MID(VLOOKUP(H84,杂项!R:X,7,FALSE),FIND("@",SUBSTITUTE(VLOOKUP(H84,杂项!R:X,7,FALSE),",","@",1))+1,FIND("@",SUBSTITUTE(VLOOKUP(H84,杂项!R:X,7,FALSE),",","@",2))-FIND("@",SUBSTITUTE(VLOOKUP(H84,杂项!R:X,7,FALSE),",","@",1))-1),IF($AJ$1=3,MID(VLOOKUP(H84,杂项!R:X,7,FALSE),FIND("@",SUBSTITUTE(VLOOKUP(H84,杂项!R:X,7,FALSE),",","@",2))+1,FIND("@",SUBSTITUTE(VLOOKUP(H84,杂项!R:X,7,FALSE),",","@",3))-FIND("@",SUBSTITUTE(VLOOKUP(H84,杂项!R:X,7,FALSE),",","@",2))-1),IF($AJ$1=4,MID(VLOOKUP(H84,杂项!R:X,7,FALSE),FIND("@",SUBSTITUTE(VLOOKUP(H84,杂项!R:X,7,FALSE),",","@",3))+1,FIND("@",SUBSTITUTE(VLOOKUP(H84,杂项!R:X,7,FALSE),",","@",4))-FIND("@",SUBSTITUTE(VLOOKUP(H84,杂项!R:X,7,FALSE),",","@",3))-1),IF($AJ$1=5,MID(VLOOKUP(H84,杂项!R:X,7,FALSE),FIND("@",SUBSTITUTE(VLOOKUP(H84,杂项!R:X,7,FALSE),",","@",4))+1,FIND("@",SUBSTITUTE(VLOOKUP(H84,杂项!R:X,7,FALSE),",","@",5))-FIND("@",SUBSTITUTE(VLOOKUP(H84,杂项!R:X,7,FALSE),",","@",4))-1),IF($AJ$1=6,MID(VLOOKUP(H84,杂项!R:X,7,FALSE),FIND("@",SUBSTITUTE(VLOOKUP(H84,杂项!R:X,7,FALSE),",","@",5))+1,LEN(VLOOKUP(H84,杂项!R:X,7,FALSE))-FIND("@",SUBSTITUTE(VLOOKUP(H84,杂项!R:X,7,FALSE),",","@",5))-1))))))</f>
        <v>3840</v>
      </c>
      <c r="AA84" s="196">
        <v>544</v>
      </c>
      <c r="AB84" s="196">
        <v>43</v>
      </c>
      <c r="AC84" s="196">
        <v>0</v>
      </c>
      <c r="AD84" s="196">
        <v>20</v>
      </c>
      <c r="AE84" s="196">
        <v>15</v>
      </c>
      <c r="AF84" s="196">
        <v>0</v>
      </c>
      <c r="AG84" s="203">
        <v>850</v>
      </c>
      <c r="AH84" s="203">
        <v>50</v>
      </c>
      <c r="AI84" s="203">
        <v>30</v>
      </c>
      <c r="AJ84" s="204"/>
      <c r="AK84" s="202">
        <f>(VLOOKUP($H84,杂项!$Z:$AD,2,FALSE))/100</f>
        <v>0.35</v>
      </c>
      <c r="AL84" s="202">
        <f>(VLOOKUP($H84,杂项!$Z:$AD,4,FALSE))/100</f>
        <v>0.15</v>
      </c>
      <c r="AM84" s="202">
        <f>(VLOOKUP($H84,杂项!$Z:$AD,3,FALSE))/100</f>
        <v>0.35</v>
      </c>
      <c r="AN84" s="202">
        <f>(VLOOKUP($H84,杂项!$Z:$AD,5,FALSE))/100</f>
        <v>0.1</v>
      </c>
      <c r="AO84" s="206">
        <v>7</v>
      </c>
      <c r="AP84" s="179" t="s">
        <v>291</v>
      </c>
    </row>
    <row r="85" spans="1:42" s="162" customFormat="1" x14ac:dyDescent="0.2">
      <c r="A85" s="176" t="s">
        <v>292</v>
      </c>
      <c r="B85" s="173">
        <f t="shared" si="12"/>
        <v>3869.4022399999999</v>
      </c>
      <c r="C85" s="173">
        <f t="shared" si="13"/>
        <v>475.1202816</v>
      </c>
      <c r="D85" s="173">
        <f t="shared" si="14"/>
        <v>240.53145599999999</v>
      </c>
      <c r="E85" s="173">
        <f t="shared" si="15"/>
        <v>272.71541760000002</v>
      </c>
      <c r="F85" s="173">
        <f t="shared" si="16"/>
        <v>313.21612800000003</v>
      </c>
      <c r="G85" s="174">
        <f t="shared" si="17"/>
        <v>123.06048000000001</v>
      </c>
      <c r="H85" s="174" t="s">
        <v>241</v>
      </c>
      <c r="I85" s="187">
        <v>28</v>
      </c>
      <c r="J85" s="189" t="s">
        <v>52</v>
      </c>
      <c r="K85" s="189" t="s">
        <v>41</v>
      </c>
      <c r="L85" s="189" t="s">
        <v>257</v>
      </c>
      <c r="M85" s="189" t="s">
        <v>258</v>
      </c>
      <c r="N85" s="189" t="s">
        <v>63</v>
      </c>
      <c r="O85" s="189" t="s">
        <v>64</v>
      </c>
      <c r="P85" s="189" t="s">
        <v>46</v>
      </c>
      <c r="Q85" s="189" t="s">
        <v>47</v>
      </c>
      <c r="R85" s="189" t="s">
        <v>72</v>
      </c>
      <c r="S85" s="189" t="s">
        <v>45</v>
      </c>
      <c r="T85" s="189" t="s">
        <v>48</v>
      </c>
      <c r="U85" s="193" t="str">
        <f>IF($AJ$1=2,MID(VLOOKUP(H85,杂项!R:X,2,FALSE),FIND("@",SUBSTITUTE(VLOOKUP(H85,杂项!R:X,2,FALSE),",","@",1))+1,FIND("@",SUBSTITUTE(VLOOKUP(H85,杂项!R:X,2,FALSE),",","@",2))-FIND("@",SUBSTITUTE(VLOOKUP(H85,杂项!R:X,2,FALSE),",","@",1))-1),IF($AJ$1=3,MID(VLOOKUP(H85,杂项!R:X,2,FALSE),FIND("@",SUBSTITUTE(VLOOKUP(H85,杂项!R:X,2,FALSE),",","@",2))+1,FIND("@",SUBSTITUTE(VLOOKUP(H85,杂项!R:X,2,FALSE),",","@",3))-FIND("@",SUBSTITUTE(VLOOKUP(H85,杂项!R:X,2,FALSE),",","@",2))-1),IF($AJ$1=4,MID(VLOOKUP(H85,杂项!R:X,2,FALSE),FIND("@",SUBSTITUTE(VLOOKUP(H85,杂项!R:X,2,FALSE),",","@",3))+1,FIND("@",SUBSTITUTE(VLOOKUP(H85,杂项!R:X,2,FALSE),",","@",4))-FIND("@",SUBSTITUTE(VLOOKUP(H85,杂项!R:X,2,FALSE),",","@",3))-1),IF($AJ$1=5,MID(VLOOKUP(H85,杂项!R:X,2,FALSE),FIND("@",SUBSTITUTE(VLOOKUP(H85,杂项!R:X,2,FALSE),",","@",4))+1,FIND("@",SUBSTITUTE(VLOOKUP(H85,杂项!R:X,2,FALSE),",","@",5))-FIND("@",SUBSTITUTE(VLOOKUP(H85,杂项!R:X,2,FALSE),",","@",4))-1),IF($AJ$1=6,MID(VLOOKUP(H85,杂项!R:X,2,FALSE),FIND("@",SUBSTITUTE(VLOOKUP(H85,杂项!R:X,2,FALSE),",","@",5))+1,LEN(VLOOKUP(H85,杂项!R:X,2,FALSE))-FIND("@",SUBSTITUTE(VLOOKUP(H85,杂项!R:X,2,FALSE),",","@",5))-1))))))</f>
        <v>6345</v>
      </c>
      <c r="V85" s="193" t="str">
        <f>IF($AJ$1=2,MID(VLOOKUP(H85,杂项!R:X,3,FALSE),FIND("@",SUBSTITUTE(VLOOKUP(H85,杂项!R:X,3,FALSE),",","@",1))+1,FIND("@",SUBSTITUTE(VLOOKUP(H85,杂项!R:X,3,FALSE),",","@",2))-FIND("@",SUBSTITUTE(VLOOKUP(H85,杂项!R:X,3,FALSE),",","@",1))-1),IF($AJ$1=3,MID(VLOOKUP(H85,杂项!R:X,3,FALSE),FIND("@",SUBSTITUTE(VLOOKUP(H85,杂项!R:X,3,FALSE),",","@",2))+1,FIND("@",SUBSTITUTE(VLOOKUP(H85,杂项!R:X,3,FALSE),",","@",3))-FIND("@",SUBSTITUTE(VLOOKUP(H85,杂项!R:X,3,FALSE),",","@",2))-1),IF($AJ$1=4,MID(VLOOKUP(H85,杂项!R:X,3,FALSE),FIND("@",SUBSTITUTE(VLOOKUP(H85,杂项!R:X,3,FALSE),",","@",3))+1,FIND("@",SUBSTITUTE(VLOOKUP(H85,杂项!R:X,3,FALSE),",","@",4))-FIND("@",SUBSTITUTE(VLOOKUP(H85,杂项!R:X,3,FALSE),",","@",3))-1),IF($AJ$1=5,MID(VLOOKUP(H85,杂项!R:X,3,FALSE),FIND("@",SUBSTITUTE(VLOOKUP(H85,杂项!R:X,3,FALSE),",","@",4))+1,FIND("@",SUBSTITUTE(VLOOKUP(H85,杂项!R:X,3,FALSE),",","@",5))-FIND("@",SUBSTITUTE(VLOOKUP(H85,杂项!R:X,3,FALSE),",","@",4))-1),IF($AJ$1=6,MID(VLOOKUP(H85,杂项!R:X,3,FALSE),FIND("@",SUBSTITUTE(VLOOKUP(H85,杂项!R:X,3,FALSE),",","@",5))+1,LEN(VLOOKUP(H85,杂项!R:X,3,FALSE))-FIND("@",SUBSTITUTE(VLOOKUP(H85,杂项!R:X,3,FALSE),",","@",5))-1))))))</f>
        <v>7137</v>
      </c>
      <c r="W85" s="193" t="str">
        <f>IF($AJ$1=2,MID(VLOOKUP(H85,杂项!R:X,4,FALSE),FIND("@",SUBSTITUTE(VLOOKUP(H85,杂项!R:X,4,FALSE),",","@",1))+1,FIND("@",SUBSTITUTE(VLOOKUP(H85,杂项!R:X,4,FALSE),",","@",2))-FIND("@",SUBSTITUTE(VLOOKUP(H85,杂项!R:X,4,FALSE),",","@",1))-1),IF($AJ$1=3,MID(VLOOKUP(H85,杂项!R:X,4,FALSE),FIND("@",SUBSTITUTE(VLOOKUP(H85,杂项!R:X,4,FALSE),",","@",2))+1,FIND("@",SUBSTITUTE(VLOOKUP(H85,杂项!R:X,4,FALSE),",","@",3))-FIND("@",SUBSTITUTE(VLOOKUP(H85,杂项!R:X,4,FALSE),",","@",2))-1),IF($AJ$1=4,MID(VLOOKUP(H85,杂项!R:X,4,FALSE),FIND("@",SUBSTITUTE(VLOOKUP(H85,杂项!R:X,4,FALSE),",","@",3))+1,FIND("@",SUBSTITUTE(VLOOKUP(H85,杂项!R:X,4,FALSE),",","@",4))-FIND("@",SUBSTITUTE(VLOOKUP(H85,杂项!R:X,4,FALSE),",","@",3))-1),IF($AJ$1=5,MID(VLOOKUP(H85,杂项!R:X,4,FALSE),FIND("@",SUBSTITUTE(VLOOKUP(H85,杂项!R:X,4,FALSE),",","@",4))+1,FIND("@",SUBSTITUTE(VLOOKUP(H85,杂项!R:X,4,FALSE),",","@",5))-FIND("@",SUBSTITUTE(VLOOKUP(H85,杂项!R:X,4,FALSE),",","@",4))-1),IF($AJ$1=6,MID(VLOOKUP(H85,杂项!R:X,4,FALSE),FIND("@",SUBSTITUTE(VLOOKUP(H85,杂项!R:X,4,FALSE),",","@",5))+1,LEN(VLOOKUP(H85,杂项!R:X,4,FALSE))-FIND("@",SUBSTITUTE(VLOOKUP(H85,杂项!R:X,4,FALSE),",","@",5))-1))))))</f>
        <v>4236</v>
      </c>
      <c r="X85" s="193" t="str">
        <f>IF($AJ$1=2,MID(VLOOKUP(H85,杂项!R:X,5,FALSE),FIND("@",SUBSTITUTE(VLOOKUP(H85,杂项!R:X,5,FALSE),",","@",1))+1,FIND("@",SUBSTITUTE(VLOOKUP(H85,杂项!R:X,5,FALSE),",","@",2))-FIND("@",SUBSTITUTE(VLOOKUP(H85,杂项!R:X,5,FALSE),",","@",1))-1),IF($AJ$1=3,MID(VLOOKUP(H85,杂项!R:X,5,FALSE),FIND("@",SUBSTITUTE(VLOOKUP(H85,杂项!R:X,5,FALSE),",","@",2))+1,FIND("@",SUBSTITUTE(VLOOKUP(H85,杂项!R:X,5,FALSE),",","@",3))-FIND("@",SUBSTITUTE(VLOOKUP(H85,杂项!R:X,5,FALSE),",","@",2))-1),IF($AJ$1=4,MID(VLOOKUP(H85,杂项!R:X,5,FALSE),FIND("@",SUBSTITUTE(VLOOKUP(H85,杂项!R:X,5,FALSE),",","@",3))+1,FIND("@",SUBSTITUTE(VLOOKUP(H85,杂项!R:X,5,FALSE),",","@",4))-FIND("@",SUBSTITUTE(VLOOKUP(H85,杂项!R:X,5,FALSE),",","@",3))-1),IF($AJ$1=5,MID(VLOOKUP(H85,杂项!R:X,5,FALSE),FIND("@",SUBSTITUTE(VLOOKUP(H85,杂项!R:X,5,FALSE),",","@",4))+1,FIND("@",SUBSTITUTE(VLOOKUP(H85,杂项!R:X,5,FALSE),",","@",5))-FIND("@",SUBSTITUTE(VLOOKUP(H85,杂项!R:X,5,FALSE),",","@",4))-1),IF($AJ$1=6,MID(VLOOKUP(H85,杂项!R:X,5,FALSE),FIND("@",SUBSTITUTE(VLOOKUP(H85,杂项!R:X,5,FALSE),",","@",5))+1,LEN(VLOOKUP(H85,杂项!R:X,5,FALSE))-FIND("@",SUBSTITUTE(VLOOKUP(H85,杂项!R:X,5,FALSE),",","@",5))-1))))))</f>
        <v>6081</v>
      </c>
      <c r="Y85" s="193" t="str">
        <f>IF($AJ$1=2,MID(VLOOKUP(H85,杂项!R:X,6,FALSE),FIND("@",SUBSTITUTE(VLOOKUP(H85,杂项!R:X,6,FALSE),",","@",1))+1,FIND("@",SUBSTITUTE(VLOOKUP(H85,杂项!R:X,6,FALSE),",","@",2))-FIND("@",SUBSTITUTE(VLOOKUP(H85,杂项!R:X,6,FALSE),",","@",1))-1),IF($AJ$1=3,MID(VLOOKUP(H85,杂项!R:X,6,FALSE),FIND("@",SUBSTITUTE(VLOOKUP(H85,杂项!R:X,6,FALSE),",","@",2))+1,FIND("@",SUBSTITUTE(VLOOKUP(H85,杂项!R:X,6,FALSE),",","@",3))-FIND("@",SUBSTITUTE(VLOOKUP(H85,杂项!R:X,6,FALSE),",","@",2))-1),IF($AJ$1=4,MID(VLOOKUP(H85,杂项!R:X,6,FALSE),FIND("@",SUBSTITUTE(VLOOKUP(H85,杂项!R:X,6,FALSE),",","@",3))+1,FIND("@",SUBSTITUTE(VLOOKUP(H85,杂项!R:X,6,FALSE),",","@",4))-FIND("@",SUBSTITUTE(VLOOKUP(H85,杂项!R:X,6,FALSE),",","@",3))-1),IF($AJ$1=5,MID(VLOOKUP(H85,杂项!R:X,6,FALSE),FIND("@",SUBSTITUTE(VLOOKUP(H85,杂项!R:X,6,FALSE),",","@",4))+1,FIND("@",SUBSTITUTE(VLOOKUP(H85,杂项!R:X,6,FALSE),",","@",5))-FIND("@",SUBSTITUTE(VLOOKUP(H85,杂项!R:X,6,FALSE),",","@",4))-1),IF($AJ$1=6,MID(VLOOKUP(H85,杂项!R:X,6,FALSE),FIND("@",SUBSTITUTE(VLOOKUP(H85,杂项!R:X,6,FALSE),",","@",5))+1,LEN(VLOOKUP(H85,杂项!R:X,6,FALSE))-FIND("@",SUBSTITUTE(VLOOKUP(H85,杂项!R:X,6,FALSE),",","@",5))-1))))))</f>
        <v>6610</v>
      </c>
      <c r="Z85" s="193" t="str">
        <f>IF($AJ$1=2,MID(VLOOKUP(H85,杂项!R:X,7,FALSE),FIND("@",SUBSTITUTE(VLOOKUP(H85,杂项!R:X,7,FALSE),",","@",1))+1,FIND("@",SUBSTITUTE(VLOOKUP(H85,杂项!R:X,7,FALSE),",","@",2))-FIND("@",SUBSTITUTE(VLOOKUP(H85,杂项!R:X,7,FALSE),",","@",1))-1),IF($AJ$1=3,MID(VLOOKUP(H85,杂项!R:X,7,FALSE),FIND("@",SUBSTITUTE(VLOOKUP(H85,杂项!R:X,7,FALSE),",","@",2))+1,FIND("@",SUBSTITUTE(VLOOKUP(H85,杂项!R:X,7,FALSE),",","@",3))-FIND("@",SUBSTITUTE(VLOOKUP(H85,杂项!R:X,7,FALSE),",","@",2))-1),IF($AJ$1=4,MID(VLOOKUP(H85,杂项!R:X,7,FALSE),FIND("@",SUBSTITUTE(VLOOKUP(H85,杂项!R:X,7,FALSE),",","@",3))+1,FIND("@",SUBSTITUTE(VLOOKUP(H85,杂项!R:X,7,FALSE),",","@",4))-FIND("@",SUBSTITUTE(VLOOKUP(H85,杂项!R:X,7,FALSE),",","@",3))-1),IF($AJ$1=5,MID(VLOOKUP(H85,杂项!R:X,7,FALSE),FIND("@",SUBSTITUTE(VLOOKUP(H85,杂项!R:X,7,FALSE),",","@",4))+1,FIND("@",SUBSTITUTE(VLOOKUP(H85,杂项!R:X,7,FALSE),",","@",5))-FIND("@",SUBSTITUTE(VLOOKUP(H85,杂项!R:X,7,FALSE),",","@",4))-1),IF($AJ$1=6,MID(VLOOKUP(H85,杂项!R:X,7,FALSE),FIND("@",SUBSTITUTE(VLOOKUP(H85,杂项!R:X,7,FALSE),",","@",5))+1,LEN(VLOOKUP(H85,杂项!R:X,7,FALSE))-FIND("@",SUBSTITUTE(VLOOKUP(H85,杂项!R:X,7,FALSE),",","@",5))-1))))))</f>
        <v>6610</v>
      </c>
      <c r="AA85" s="196">
        <v>368</v>
      </c>
      <c r="AB85" s="196">
        <v>68</v>
      </c>
      <c r="AC85" s="196"/>
      <c r="AD85" s="196">
        <v>10</v>
      </c>
      <c r="AE85" s="196">
        <v>10</v>
      </c>
      <c r="AF85" s="196">
        <v>4</v>
      </c>
      <c r="AG85" s="203">
        <v>700</v>
      </c>
      <c r="AH85" s="203">
        <v>40</v>
      </c>
      <c r="AI85" s="203">
        <v>50</v>
      </c>
      <c r="AJ85" s="204"/>
      <c r="AK85" s="202">
        <f>(VLOOKUP($H85,杂项!$Z:$AD,2,FALSE))/100</f>
        <v>0.15</v>
      </c>
      <c r="AL85" s="202">
        <f>(VLOOKUP($H85,杂项!$Z:$AD,4,FALSE))/100</f>
        <v>0.3</v>
      </c>
      <c r="AM85" s="202">
        <f>(VLOOKUP($H85,杂项!$Z:$AD,3,FALSE))/100</f>
        <v>0.35</v>
      </c>
      <c r="AN85" s="202">
        <f>(VLOOKUP($H85,杂项!$Z:$AD,5,FALSE))/100</f>
        <v>0.15</v>
      </c>
      <c r="AO85" s="206">
        <v>3</v>
      </c>
      <c r="AP85" s="179" t="s">
        <v>293</v>
      </c>
    </row>
    <row r="86" spans="1:42" s="162" customFormat="1" x14ac:dyDescent="0.2">
      <c r="A86" s="176" t="s">
        <v>294</v>
      </c>
      <c r="B86" s="173">
        <f t="shared" si="12"/>
        <v>5289.0586880000001</v>
      </c>
      <c r="C86" s="173">
        <f t="shared" si="13"/>
        <v>474.18370559999994</v>
      </c>
      <c r="D86" s="173">
        <f t="shared" si="14"/>
        <v>231.0070656</v>
      </c>
      <c r="E86" s="173">
        <f t="shared" si="15"/>
        <v>408.447744</v>
      </c>
      <c r="F86" s="173">
        <f t="shared" si="16"/>
        <v>194.17568</v>
      </c>
      <c r="G86" s="174">
        <f t="shared" si="17"/>
        <v>94.322047999999995</v>
      </c>
      <c r="H86" s="174" t="s">
        <v>200</v>
      </c>
      <c r="I86" s="187">
        <v>28</v>
      </c>
      <c r="J86" s="189" t="s">
        <v>252</v>
      </c>
      <c r="K86" s="189" t="s">
        <v>253</v>
      </c>
      <c r="L86" s="189" t="s">
        <v>257</v>
      </c>
      <c r="M86" s="189" t="s">
        <v>258</v>
      </c>
      <c r="N86" s="189" t="s">
        <v>44</v>
      </c>
      <c r="O86" s="189" t="s">
        <v>45</v>
      </c>
      <c r="P86" s="189" t="s">
        <v>279</v>
      </c>
      <c r="Q86" s="189" t="s">
        <v>64</v>
      </c>
      <c r="R86" s="189" t="s">
        <v>295</v>
      </c>
      <c r="S86" s="189" t="s">
        <v>296</v>
      </c>
      <c r="T86" s="189" t="s">
        <v>254</v>
      </c>
      <c r="U86" s="193" t="str">
        <f>IF($AJ$1=2,MID(VLOOKUP(H86,杂项!R:X,2,FALSE),FIND("@",SUBSTITUTE(VLOOKUP(H86,杂项!R:X,2,FALSE),",","@",1))+1,FIND("@",SUBSTITUTE(VLOOKUP(H86,杂项!R:X,2,FALSE),",","@",2))-FIND("@",SUBSTITUTE(VLOOKUP(H86,杂项!R:X,2,FALSE),",","@",1))-1),IF($AJ$1=3,MID(VLOOKUP(H86,杂项!R:X,2,FALSE),FIND("@",SUBSTITUTE(VLOOKUP(H86,杂项!R:X,2,FALSE),",","@",2))+1,FIND("@",SUBSTITUTE(VLOOKUP(H86,杂项!R:X,2,FALSE),",","@",3))-FIND("@",SUBSTITUTE(VLOOKUP(H86,杂项!R:X,2,FALSE),",","@",2))-1),IF($AJ$1=4,MID(VLOOKUP(H86,杂项!R:X,2,FALSE),FIND("@",SUBSTITUTE(VLOOKUP(H86,杂项!R:X,2,FALSE),",","@",3))+1,FIND("@",SUBSTITUTE(VLOOKUP(H86,杂项!R:X,2,FALSE),",","@",4))-FIND("@",SUBSTITUTE(VLOOKUP(H86,杂项!R:X,2,FALSE),",","@",3))-1),IF($AJ$1=5,MID(VLOOKUP(H86,杂项!R:X,2,FALSE),FIND("@",SUBSTITUTE(VLOOKUP(H86,杂项!R:X,2,FALSE),",","@",4))+1,FIND("@",SUBSTITUTE(VLOOKUP(H86,杂项!R:X,2,FALSE),",","@",5))-FIND("@",SUBSTITUTE(VLOOKUP(H86,杂项!R:X,2,FALSE),",","@",4))-1),IF($AJ$1=6,MID(VLOOKUP(H86,杂项!R:X,2,FALSE),FIND("@",SUBSTITUTE(VLOOKUP(H86,杂项!R:X,2,FALSE),",","@",5))+1,LEN(VLOOKUP(H86,杂项!R:X,2,FALSE))-FIND("@",SUBSTITUTE(VLOOKUP(H86,杂项!R:X,2,FALSE),",","@",5))-1))))))</f>
        <v>7927</v>
      </c>
      <c r="V86" s="193" t="str">
        <f>IF($AJ$1=2,MID(VLOOKUP(H86,杂项!R:X,3,FALSE),FIND("@",SUBSTITUTE(VLOOKUP(H86,杂项!R:X,3,FALSE),",","@",1))+1,FIND("@",SUBSTITUTE(VLOOKUP(H86,杂项!R:X,3,FALSE),",","@",2))-FIND("@",SUBSTITUTE(VLOOKUP(H86,杂项!R:X,3,FALSE),",","@",1))-1),IF($AJ$1=3,MID(VLOOKUP(H86,杂项!R:X,3,FALSE),FIND("@",SUBSTITUTE(VLOOKUP(H86,杂项!R:X,3,FALSE),",","@",2))+1,FIND("@",SUBSTITUTE(VLOOKUP(H86,杂项!R:X,3,FALSE),",","@",3))-FIND("@",SUBSTITUTE(VLOOKUP(H86,杂项!R:X,3,FALSE),",","@",2))-1),IF($AJ$1=4,MID(VLOOKUP(H86,杂项!R:X,3,FALSE),FIND("@",SUBSTITUTE(VLOOKUP(H86,杂项!R:X,3,FALSE),",","@",3))+1,FIND("@",SUBSTITUTE(VLOOKUP(H86,杂项!R:X,3,FALSE),",","@",4))-FIND("@",SUBSTITUTE(VLOOKUP(H86,杂项!R:X,3,FALSE),",","@",3))-1),IF($AJ$1=5,MID(VLOOKUP(H86,杂项!R:X,3,FALSE),FIND("@",SUBSTITUTE(VLOOKUP(H86,杂项!R:X,3,FALSE),",","@",4))+1,FIND("@",SUBSTITUTE(VLOOKUP(H86,杂项!R:X,3,FALSE),",","@",5))-FIND("@",SUBSTITUTE(VLOOKUP(H86,杂项!R:X,3,FALSE),",","@",4))-1),IF($AJ$1=6,MID(VLOOKUP(H86,杂项!R:X,3,FALSE),FIND("@",SUBSTITUTE(VLOOKUP(H86,杂项!R:X,3,FALSE),",","@",5))+1,LEN(VLOOKUP(H86,杂项!R:X,3,FALSE))-FIND("@",SUBSTITUTE(VLOOKUP(H86,杂项!R:X,3,FALSE),",","@",5))-1))))))</f>
        <v>8192</v>
      </c>
      <c r="W86" s="193" t="str">
        <f>IF($AJ$1=2,MID(VLOOKUP(H86,杂项!R:X,4,FALSE),FIND("@",SUBSTITUTE(VLOOKUP(H86,杂项!R:X,4,FALSE),",","@",1))+1,FIND("@",SUBSTITUTE(VLOOKUP(H86,杂项!R:X,4,FALSE),",","@",2))-FIND("@",SUBSTITUTE(VLOOKUP(H86,杂项!R:X,4,FALSE),",","@",1))-1),IF($AJ$1=3,MID(VLOOKUP(H86,杂项!R:X,4,FALSE),FIND("@",SUBSTITUTE(VLOOKUP(H86,杂项!R:X,4,FALSE),",","@",2))+1,FIND("@",SUBSTITUTE(VLOOKUP(H86,杂项!R:X,4,FALSE),",","@",3))-FIND("@",SUBSTITUTE(VLOOKUP(H86,杂项!R:X,4,FALSE),",","@",2))-1),IF($AJ$1=4,MID(VLOOKUP(H86,杂项!R:X,4,FALSE),FIND("@",SUBSTITUTE(VLOOKUP(H86,杂项!R:X,4,FALSE),",","@",3))+1,FIND("@",SUBSTITUTE(VLOOKUP(H86,杂项!R:X,4,FALSE),",","@",4))-FIND("@",SUBSTITUTE(VLOOKUP(H86,杂项!R:X,4,FALSE),",","@",3))-1),IF($AJ$1=5,MID(VLOOKUP(H86,杂项!R:X,4,FALSE),FIND("@",SUBSTITUTE(VLOOKUP(H86,杂项!R:X,4,FALSE),",","@",4))+1,FIND("@",SUBSTITUTE(VLOOKUP(H86,杂项!R:X,4,FALSE),",","@",5))-FIND("@",SUBSTITUTE(VLOOKUP(H86,杂项!R:X,4,FALSE),",","@",4))-1),IF($AJ$1=6,MID(VLOOKUP(H86,杂项!R:X,4,FALSE),FIND("@",SUBSTITUTE(VLOOKUP(H86,杂项!R:X,4,FALSE),",","@",5))+1,LEN(VLOOKUP(H86,杂项!R:X,4,FALSE))-FIND("@",SUBSTITUTE(VLOOKUP(H86,杂项!R:X,4,FALSE),",","@",5))-1))))))</f>
        <v>5027</v>
      </c>
      <c r="X86" s="193" t="str">
        <f>IF($AJ$1=2,MID(VLOOKUP(H86,杂项!R:X,5,FALSE),FIND("@",SUBSTITUTE(VLOOKUP(H86,杂项!R:X,5,FALSE),",","@",1))+1,FIND("@",SUBSTITUTE(VLOOKUP(H86,杂项!R:X,5,FALSE),",","@",2))-FIND("@",SUBSTITUTE(VLOOKUP(H86,杂项!R:X,5,FALSE),",","@",1))-1),IF($AJ$1=3,MID(VLOOKUP(H86,杂项!R:X,5,FALSE),FIND("@",SUBSTITUTE(VLOOKUP(H86,杂项!R:X,5,FALSE),",","@",2))+1,FIND("@",SUBSTITUTE(VLOOKUP(H86,杂项!R:X,5,FALSE),",","@",3))-FIND("@",SUBSTITUTE(VLOOKUP(H86,杂项!R:X,5,FALSE),",","@",2))-1),IF($AJ$1=4,MID(VLOOKUP(H86,杂项!R:X,5,FALSE),FIND("@",SUBSTITUTE(VLOOKUP(H86,杂项!R:X,5,FALSE),",","@",3))+1,FIND("@",SUBSTITUTE(VLOOKUP(H86,杂项!R:X,5,FALSE),",","@",4))-FIND("@",SUBSTITUTE(VLOOKUP(H86,杂项!R:X,5,FALSE),",","@",3))-1),IF($AJ$1=5,MID(VLOOKUP(H86,杂项!R:X,5,FALSE),FIND("@",SUBSTITUTE(VLOOKUP(H86,杂项!R:X,5,FALSE),",","@",4))+1,FIND("@",SUBSTITUTE(VLOOKUP(H86,杂项!R:X,5,FALSE),",","@",5))-FIND("@",SUBSTITUTE(VLOOKUP(H86,杂项!R:X,5,FALSE),",","@",4))-1),IF($AJ$1=6,MID(VLOOKUP(H86,杂项!R:X,5,FALSE),FIND("@",SUBSTITUTE(VLOOKUP(H86,杂项!R:X,5,FALSE),",","@",5))+1,LEN(VLOOKUP(H86,杂项!R:X,5,FALSE))-FIND("@",SUBSTITUTE(VLOOKUP(H86,杂项!R:X,5,FALSE),",","@",5))-1))))))</f>
        <v>7531</v>
      </c>
      <c r="Y86" s="193" t="str">
        <f>IF($AJ$1=2,MID(VLOOKUP(H86,杂项!R:X,6,FALSE),FIND("@",SUBSTITUTE(VLOOKUP(H86,杂项!R:X,6,FALSE),",","@",1))+1,FIND("@",SUBSTITUTE(VLOOKUP(H86,杂项!R:X,6,FALSE),",","@",2))-FIND("@",SUBSTITUTE(VLOOKUP(H86,杂项!R:X,6,FALSE),",","@",1))-1),IF($AJ$1=3,MID(VLOOKUP(H86,杂项!R:X,6,FALSE),FIND("@",SUBSTITUTE(VLOOKUP(H86,杂项!R:X,6,FALSE),",","@",2))+1,FIND("@",SUBSTITUTE(VLOOKUP(H86,杂项!R:X,6,FALSE),",","@",3))-FIND("@",SUBSTITUTE(VLOOKUP(H86,杂项!R:X,6,FALSE),",","@",2))-1),IF($AJ$1=4,MID(VLOOKUP(H86,杂项!R:X,6,FALSE),FIND("@",SUBSTITUTE(VLOOKUP(H86,杂项!R:X,6,FALSE),",","@",3))+1,FIND("@",SUBSTITUTE(VLOOKUP(H86,杂项!R:X,6,FALSE),",","@",4))-FIND("@",SUBSTITUTE(VLOOKUP(H86,杂项!R:X,6,FALSE),",","@",3))-1),IF($AJ$1=5,MID(VLOOKUP(H86,杂项!R:X,6,FALSE),FIND("@",SUBSTITUTE(VLOOKUP(H86,杂项!R:X,6,FALSE),",","@",4))+1,FIND("@",SUBSTITUTE(VLOOKUP(H86,杂项!R:X,6,FALSE),",","@",5))-FIND("@",SUBSTITUTE(VLOOKUP(H86,杂项!R:X,6,FALSE),",","@",4))-1),IF($AJ$1=6,MID(VLOOKUP(H86,杂项!R:X,6,FALSE),FIND("@",SUBSTITUTE(VLOOKUP(H86,杂项!R:X,6,FALSE),",","@",5))+1,LEN(VLOOKUP(H86,杂项!R:X,6,FALSE))-FIND("@",SUBSTITUTE(VLOOKUP(H86,杂项!R:X,6,FALSE),",","@",5))-1))))))</f>
        <v>8455</v>
      </c>
      <c r="Z86" s="193" t="str">
        <f>IF($AJ$1=2,MID(VLOOKUP(H86,杂项!R:X,7,FALSE),FIND("@",SUBSTITUTE(VLOOKUP(H86,杂项!R:X,7,FALSE),",","@",1))+1,FIND("@",SUBSTITUTE(VLOOKUP(H86,杂项!R:X,7,FALSE),",","@",2))-FIND("@",SUBSTITUTE(VLOOKUP(H86,杂项!R:X,7,FALSE),",","@",1))-1),IF($AJ$1=3,MID(VLOOKUP(H86,杂项!R:X,7,FALSE),FIND("@",SUBSTITUTE(VLOOKUP(H86,杂项!R:X,7,FALSE),",","@",2))+1,FIND("@",SUBSTITUTE(VLOOKUP(H86,杂项!R:X,7,FALSE),",","@",3))-FIND("@",SUBSTITUTE(VLOOKUP(H86,杂项!R:X,7,FALSE),",","@",2))-1),IF($AJ$1=4,MID(VLOOKUP(H86,杂项!R:X,7,FALSE),FIND("@",SUBSTITUTE(VLOOKUP(H86,杂项!R:X,7,FALSE),",","@",3))+1,FIND("@",SUBSTITUTE(VLOOKUP(H86,杂项!R:X,7,FALSE),",","@",4))-FIND("@",SUBSTITUTE(VLOOKUP(H86,杂项!R:X,7,FALSE),",","@",3))-1),IF($AJ$1=5,MID(VLOOKUP(H86,杂项!R:X,7,FALSE),FIND("@",SUBSTITUTE(VLOOKUP(H86,杂项!R:X,7,FALSE),",","@",4))+1,FIND("@",SUBSTITUTE(VLOOKUP(H86,杂项!R:X,7,FALSE),",","@",5))-FIND("@",SUBSTITUTE(VLOOKUP(H86,杂项!R:X,7,FALSE),",","@",4))-1),IF($AJ$1=6,MID(VLOOKUP(H86,杂项!R:X,7,FALSE),FIND("@",SUBSTITUTE(VLOOKUP(H86,杂项!R:X,7,FALSE),",","@",5))+1,LEN(VLOOKUP(H86,杂项!R:X,7,FALSE))-FIND("@",SUBSTITUTE(VLOOKUP(H86,杂项!R:X,7,FALSE),",","@",5))-1))))))</f>
        <v>7137</v>
      </c>
      <c r="AA86" s="196">
        <v>278</v>
      </c>
      <c r="AB86" s="196">
        <v>42</v>
      </c>
      <c r="AC86" s="196"/>
      <c r="AD86" s="196">
        <v>40</v>
      </c>
      <c r="AE86" s="196">
        <v>10</v>
      </c>
      <c r="AF86" s="196"/>
      <c r="AG86" s="203">
        <v>1000</v>
      </c>
      <c r="AH86" s="203">
        <v>70</v>
      </c>
      <c r="AI86" s="203">
        <v>20</v>
      </c>
      <c r="AJ86" s="204"/>
      <c r="AK86" s="202">
        <f>(VLOOKUP($H86,杂项!$Z:$AD,2,FALSE))/100</f>
        <v>0.4</v>
      </c>
      <c r="AL86" s="202">
        <f>(VLOOKUP($H86,杂项!$Z:$AD,4,FALSE))/100</f>
        <v>0.1</v>
      </c>
      <c r="AM86" s="202">
        <f>(VLOOKUP($H86,杂项!$Z:$AD,3,FALSE))/100</f>
        <v>0.35</v>
      </c>
      <c r="AN86" s="202">
        <f>(VLOOKUP($H86,杂项!$Z:$AD,5,FALSE))/100</f>
        <v>0.15</v>
      </c>
      <c r="AO86" s="206">
        <v>7</v>
      </c>
      <c r="AP86" s="179" t="s">
        <v>297</v>
      </c>
    </row>
    <row r="87" spans="1:42" s="162" customFormat="1" x14ac:dyDescent="0.2">
      <c r="A87" s="176" t="s">
        <v>298</v>
      </c>
      <c r="B87" s="173">
        <f t="shared" si="12"/>
        <v>3808.8211200000001</v>
      </c>
      <c r="C87" s="173">
        <f t="shared" si="13"/>
        <v>469.6355456</v>
      </c>
      <c r="D87" s="173">
        <f t="shared" si="14"/>
        <v>202.65962240000002</v>
      </c>
      <c r="E87" s="173">
        <f t="shared" si="15"/>
        <v>265.41667840000002</v>
      </c>
      <c r="F87" s="173">
        <f t="shared" si="16"/>
        <v>217.96312320000001</v>
      </c>
      <c r="G87" s="174">
        <f t="shared" si="17"/>
        <v>107.71353599999999</v>
      </c>
      <c r="H87" s="174" t="s">
        <v>299</v>
      </c>
      <c r="I87" s="187">
        <v>28</v>
      </c>
      <c r="J87" s="189" t="s">
        <v>52</v>
      </c>
      <c r="K87" s="189" t="s">
        <v>41</v>
      </c>
      <c r="L87" s="189" t="s">
        <v>41</v>
      </c>
      <c r="M87" s="189" t="s">
        <v>81</v>
      </c>
      <c r="N87" s="189" t="s">
        <v>44</v>
      </c>
      <c r="O87" s="189" t="s">
        <v>45</v>
      </c>
      <c r="P87" s="189" t="s">
        <v>46</v>
      </c>
      <c r="Q87" s="189" t="s">
        <v>47</v>
      </c>
      <c r="R87" s="189" t="s">
        <v>87</v>
      </c>
      <c r="S87" s="189" t="s">
        <v>55</v>
      </c>
      <c r="T87" s="189" t="s">
        <v>48</v>
      </c>
      <c r="U87" s="193" t="str">
        <f>IF($AJ$1=2,MID(VLOOKUP(H87,杂项!R:X,2,FALSE),FIND("@",SUBSTITUTE(VLOOKUP(H87,杂项!R:X,2,FALSE),",","@",1))+1,FIND("@",SUBSTITUTE(VLOOKUP(H87,杂项!R:X,2,FALSE),",","@",2))-FIND("@",SUBSTITUTE(VLOOKUP(H87,杂项!R:X,2,FALSE),",","@",1))-1),IF($AJ$1=3,MID(VLOOKUP(H87,杂项!R:X,2,FALSE),FIND("@",SUBSTITUTE(VLOOKUP(H87,杂项!R:X,2,FALSE),",","@",2))+1,FIND("@",SUBSTITUTE(VLOOKUP(H87,杂项!R:X,2,FALSE),",","@",3))-FIND("@",SUBSTITUTE(VLOOKUP(H87,杂项!R:X,2,FALSE),",","@",2))-1),IF($AJ$1=4,MID(VLOOKUP(H87,杂项!R:X,2,FALSE),FIND("@",SUBSTITUTE(VLOOKUP(H87,杂项!R:X,2,FALSE),",","@",3))+1,FIND("@",SUBSTITUTE(VLOOKUP(H87,杂项!R:X,2,FALSE),",","@",4))-FIND("@",SUBSTITUTE(VLOOKUP(H87,杂项!R:X,2,FALSE),",","@",3))-1),IF($AJ$1=5,MID(VLOOKUP(H87,杂项!R:X,2,FALSE),FIND("@",SUBSTITUTE(VLOOKUP(H87,杂项!R:X,2,FALSE),",","@",4))+1,FIND("@",SUBSTITUTE(VLOOKUP(H87,杂项!R:X,2,FALSE),",","@",5))-FIND("@",SUBSTITUTE(VLOOKUP(H87,杂项!R:X,2,FALSE),",","@",4))-1),IF($AJ$1=6,MID(VLOOKUP(H87,杂项!R:X,2,FALSE),FIND("@",SUBSTITUTE(VLOOKUP(H87,杂项!R:X,2,FALSE),",","@",5))+1,LEN(VLOOKUP(H87,杂项!R:X,2,FALSE))-FIND("@",SUBSTITUTE(VLOOKUP(H87,杂项!R:X,2,FALSE),",","@",5))-1))))))</f>
        <v>6610</v>
      </c>
      <c r="V87" s="193" t="str">
        <f>IF($AJ$1=2,MID(VLOOKUP(H87,杂项!R:X,3,FALSE),FIND("@",SUBSTITUTE(VLOOKUP(H87,杂项!R:X,3,FALSE),",","@",1))+1,FIND("@",SUBSTITUTE(VLOOKUP(H87,杂项!R:X,3,FALSE),",","@",2))-FIND("@",SUBSTITUTE(VLOOKUP(H87,杂项!R:X,3,FALSE),",","@",1))-1),IF($AJ$1=3,MID(VLOOKUP(H87,杂项!R:X,3,FALSE),FIND("@",SUBSTITUTE(VLOOKUP(H87,杂项!R:X,3,FALSE),",","@",2))+1,FIND("@",SUBSTITUTE(VLOOKUP(H87,杂项!R:X,3,FALSE),",","@",3))-FIND("@",SUBSTITUTE(VLOOKUP(H87,杂项!R:X,3,FALSE),",","@",2))-1),IF($AJ$1=4,MID(VLOOKUP(H87,杂项!R:X,3,FALSE),FIND("@",SUBSTITUTE(VLOOKUP(H87,杂项!R:X,3,FALSE),",","@",3))+1,FIND("@",SUBSTITUTE(VLOOKUP(H87,杂项!R:X,3,FALSE),",","@",4))-FIND("@",SUBSTITUTE(VLOOKUP(H87,杂项!R:X,3,FALSE),",","@",3))-1),IF($AJ$1=5,MID(VLOOKUP(H87,杂项!R:X,3,FALSE),FIND("@",SUBSTITUTE(VLOOKUP(H87,杂项!R:X,3,FALSE),",","@",4))+1,FIND("@",SUBSTITUTE(VLOOKUP(H87,杂项!R:X,3,FALSE),",","@",5))-FIND("@",SUBSTITUTE(VLOOKUP(H87,杂项!R:X,3,FALSE),",","@",4))-1),IF($AJ$1=6,MID(VLOOKUP(H87,杂项!R:X,3,FALSE),FIND("@",SUBSTITUTE(VLOOKUP(H87,杂项!R:X,3,FALSE),",","@",5))+1,LEN(VLOOKUP(H87,杂项!R:X,3,FALSE))-FIND("@",SUBSTITUTE(VLOOKUP(H87,杂项!R:X,3,FALSE),",","@",5))-1))))))</f>
        <v>6213</v>
      </c>
      <c r="W87" s="193" t="str">
        <f>IF($AJ$1=2,MID(VLOOKUP(H87,杂项!R:X,4,FALSE),FIND("@",SUBSTITUTE(VLOOKUP(H87,杂项!R:X,4,FALSE),",","@",1))+1,FIND("@",SUBSTITUTE(VLOOKUP(H87,杂项!R:X,4,FALSE),",","@",2))-FIND("@",SUBSTITUTE(VLOOKUP(H87,杂项!R:X,4,FALSE),",","@",1))-1),IF($AJ$1=3,MID(VLOOKUP(H87,杂项!R:X,4,FALSE),FIND("@",SUBSTITUTE(VLOOKUP(H87,杂项!R:X,4,FALSE),",","@",2))+1,FIND("@",SUBSTITUTE(VLOOKUP(H87,杂项!R:X,4,FALSE),",","@",3))-FIND("@",SUBSTITUTE(VLOOKUP(H87,杂项!R:X,4,FALSE),",","@",2))-1),IF($AJ$1=4,MID(VLOOKUP(H87,杂项!R:X,4,FALSE),FIND("@",SUBSTITUTE(VLOOKUP(H87,杂项!R:X,4,FALSE),",","@",3))+1,FIND("@",SUBSTITUTE(VLOOKUP(H87,杂项!R:X,4,FALSE),",","@",4))-FIND("@",SUBSTITUTE(VLOOKUP(H87,杂项!R:X,4,FALSE),",","@",3))-1),IF($AJ$1=5,MID(VLOOKUP(H87,杂项!R:X,4,FALSE),FIND("@",SUBSTITUTE(VLOOKUP(H87,杂项!R:X,4,FALSE),",","@",4))+1,FIND("@",SUBSTITUTE(VLOOKUP(H87,杂项!R:X,4,FALSE),",","@",5))-FIND("@",SUBSTITUTE(VLOOKUP(H87,杂项!R:X,4,FALSE),",","@",4))-1),IF($AJ$1=6,MID(VLOOKUP(H87,杂项!R:X,4,FALSE),FIND("@",SUBSTITUTE(VLOOKUP(H87,杂项!R:X,4,FALSE),",","@",5))+1,LEN(VLOOKUP(H87,杂项!R:X,4,FALSE))-FIND("@",SUBSTITUTE(VLOOKUP(H87,杂项!R:X,4,FALSE),",","@",5))-1))))))</f>
        <v>3183</v>
      </c>
      <c r="X87" s="193" t="str">
        <f>IF($AJ$1=2,MID(VLOOKUP(H87,杂项!R:X,5,FALSE),FIND("@",SUBSTITUTE(VLOOKUP(H87,杂项!R:X,5,FALSE),",","@",1))+1,FIND("@",SUBSTITUTE(VLOOKUP(H87,杂项!R:X,5,FALSE),",","@",2))-FIND("@",SUBSTITUTE(VLOOKUP(H87,杂项!R:X,5,FALSE),",","@",1))-1),IF($AJ$1=3,MID(VLOOKUP(H87,杂项!R:X,5,FALSE),FIND("@",SUBSTITUTE(VLOOKUP(H87,杂项!R:X,5,FALSE),",","@",2))+1,FIND("@",SUBSTITUTE(VLOOKUP(H87,杂项!R:X,5,FALSE),",","@",3))-FIND("@",SUBSTITUTE(VLOOKUP(H87,杂项!R:X,5,FALSE),",","@",2))-1),IF($AJ$1=4,MID(VLOOKUP(H87,杂项!R:X,5,FALSE),FIND("@",SUBSTITUTE(VLOOKUP(H87,杂项!R:X,5,FALSE),",","@",3))+1,FIND("@",SUBSTITUTE(VLOOKUP(H87,杂项!R:X,5,FALSE),",","@",4))-FIND("@",SUBSTITUTE(VLOOKUP(H87,杂项!R:X,5,FALSE),",","@",3))-1),IF($AJ$1=5,MID(VLOOKUP(H87,杂项!R:X,5,FALSE),FIND("@",SUBSTITUTE(VLOOKUP(H87,杂项!R:X,5,FALSE),",","@",4))+1,FIND("@",SUBSTITUTE(VLOOKUP(H87,杂项!R:X,5,FALSE),",","@",5))-FIND("@",SUBSTITUTE(VLOOKUP(H87,杂项!R:X,5,FALSE),",","@",4))-1),IF($AJ$1=6,MID(VLOOKUP(H87,杂项!R:X,5,FALSE),FIND("@",SUBSTITUTE(VLOOKUP(H87,杂项!R:X,5,FALSE),",","@",5))+1,LEN(VLOOKUP(H87,杂项!R:X,5,FALSE))-FIND("@",SUBSTITUTE(VLOOKUP(H87,杂项!R:X,5,FALSE),",","@",5))-1))))))</f>
        <v>5554</v>
      </c>
      <c r="Y87" s="193" t="str">
        <f>IF($AJ$1=2,MID(VLOOKUP(H87,杂项!R:X,6,FALSE),FIND("@",SUBSTITUTE(VLOOKUP(H87,杂项!R:X,6,FALSE),",","@",1))+1,FIND("@",SUBSTITUTE(VLOOKUP(H87,杂项!R:X,6,FALSE),",","@",2))-FIND("@",SUBSTITUTE(VLOOKUP(H87,杂项!R:X,6,FALSE),",","@",1))-1),IF($AJ$1=3,MID(VLOOKUP(H87,杂项!R:X,6,FALSE),FIND("@",SUBSTITUTE(VLOOKUP(H87,杂项!R:X,6,FALSE),",","@",2))+1,FIND("@",SUBSTITUTE(VLOOKUP(H87,杂项!R:X,6,FALSE),",","@",3))-FIND("@",SUBSTITUTE(VLOOKUP(H87,杂项!R:X,6,FALSE),",","@",2))-1),IF($AJ$1=4,MID(VLOOKUP(H87,杂项!R:X,6,FALSE),FIND("@",SUBSTITUTE(VLOOKUP(H87,杂项!R:X,6,FALSE),",","@",3))+1,FIND("@",SUBSTITUTE(VLOOKUP(H87,杂项!R:X,6,FALSE),",","@",4))-FIND("@",SUBSTITUTE(VLOOKUP(H87,杂项!R:X,6,FALSE),",","@",3))-1),IF($AJ$1=5,MID(VLOOKUP(H87,杂项!R:X,6,FALSE),FIND("@",SUBSTITUTE(VLOOKUP(H87,杂项!R:X,6,FALSE),",","@",4))+1,FIND("@",SUBSTITUTE(VLOOKUP(H87,杂项!R:X,6,FALSE),",","@",5))-FIND("@",SUBSTITUTE(VLOOKUP(H87,杂项!R:X,6,FALSE),",","@",4))-1),IF($AJ$1=6,MID(VLOOKUP(H87,杂项!R:X,6,FALSE),FIND("@",SUBSTITUTE(VLOOKUP(H87,杂项!R:X,6,FALSE),",","@",5))+1,LEN(VLOOKUP(H87,杂项!R:X,6,FALSE))-FIND("@",SUBSTITUTE(VLOOKUP(H87,杂项!R:X,6,FALSE),",","@",5))-1))))))</f>
        <v>5158</v>
      </c>
      <c r="Z87" s="193" t="str">
        <f>IF($AJ$1=2,MID(VLOOKUP(H87,杂项!R:X,7,FALSE),FIND("@",SUBSTITUTE(VLOOKUP(H87,杂项!R:X,7,FALSE),",","@",1))+1,FIND("@",SUBSTITUTE(VLOOKUP(H87,杂项!R:X,7,FALSE),",","@",2))-FIND("@",SUBSTITUTE(VLOOKUP(H87,杂项!R:X,7,FALSE),",","@",1))-1),IF($AJ$1=3,MID(VLOOKUP(H87,杂项!R:X,7,FALSE),FIND("@",SUBSTITUTE(VLOOKUP(H87,杂项!R:X,7,FALSE),",","@",2))+1,FIND("@",SUBSTITUTE(VLOOKUP(H87,杂项!R:X,7,FALSE),",","@",3))-FIND("@",SUBSTITUTE(VLOOKUP(H87,杂项!R:X,7,FALSE),",","@",2))-1),IF($AJ$1=4,MID(VLOOKUP(H87,杂项!R:X,7,FALSE),FIND("@",SUBSTITUTE(VLOOKUP(H87,杂项!R:X,7,FALSE),",","@",3))+1,FIND("@",SUBSTITUTE(VLOOKUP(H87,杂项!R:X,7,FALSE),",","@",4))-FIND("@",SUBSTITUTE(VLOOKUP(H87,杂项!R:X,7,FALSE),",","@",3))-1),IF($AJ$1=5,MID(VLOOKUP(H87,杂项!R:X,7,FALSE),FIND("@",SUBSTITUTE(VLOOKUP(H87,杂项!R:X,7,FALSE),",","@",4))+1,FIND("@",SUBSTITUTE(VLOOKUP(H87,杂项!R:X,7,FALSE),",","@",5))-FIND("@",SUBSTITUTE(VLOOKUP(H87,杂项!R:X,7,FALSE),",","@",4))-1),IF($AJ$1=6,MID(VLOOKUP(H87,杂项!R:X,7,FALSE),FIND("@",SUBSTITUTE(VLOOKUP(H87,杂项!R:X,7,FALSE),",","@",5))+1,LEN(VLOOKUP(H87,杂项!R:X,7,FALSE))-FIND("@",SUBSTITUTE(VLOOKUP(H87,杂项!R:X,7,FALSE),",","@",5))-1))))))</f>
        <v>5027</v>
      </c>
      <c r="AA87" s="196">
        <v>362</v>
      </c>
      <c r="AB87" s="196">
        <v>33</v>
      </c>
      <c r="AC87" s="196">
        <v>0</v>
      </c>
      <c r="AD87" s="196">
        <v>10</v>
      </c>
      <c r="AE87" s="196">
        <v>15</v>
      </c>
      <c r="AF87" s="196">
        <v>0</v>
      </c>
      <c r="AG87" s="203">
        <v>600</v>
      </c>
      <c r="AH87" s="203">
        <v>40</v>
      </c>
      <c r="AI87" s="203">
        <v>20</v>
      </c>
      <c r="AJ87" s="204"/>
      <c r="AK87" s="202">
        <f>(VLOOKUP($H87,杂项!$Z:$AD,2,FALSE))/100</f>
        <v>0.1</v>
      </c>
      <c r="AL87" s="202">
        <f>(VLOOKUP($H87,杂项!$Z:$AD,4,FALSE))/100</f>
        <v>0.35</v>
      </c>
      <c r="AM87" s="202">
        <f>(VLOOKUP($H87,杂项!$Z:$AD,3,FALSE))/100</f>
        <v>0.35</v>
      </c>
      <c r="AN87" s="202">
        <f>(VLOOKUP($H87,杂项!$Z:$AD,5,FALSE))/100</f>
        <v>0.1</v>
      </c>
      <c r="AO87" s="206">
        <v>9</v>
      </c>
      <c r="AP87" s="179" t="s">
        <v>300</v>
      </c>
    </row>
    <row r="88" spans="1:42" s="162" customFormat="1" x14ac:dyDescent="0.2">
      <c r="A88" s="176" t="s">
        <v>301</v>
      </c>
      <c r="B88" s="173">
        <f t="shared" si="12"/>
        <v>3640.9072640000004</v>
      </c>
      <c r="C88" s="173">
        <f t="shared" si="13"/>
        <v>458.97079040000006</v>
      </c>
      <c r="D88" s="173">
        <f t="shared" si="14"/>
        <v>243.15157760000002</v>
      </c>
      <c r="E88" s="173">
        <f t="shared" si="15"/>
        <v>288.04185600000005</v>
      </c>
      <c r="F88" s="173">
        <f t="shared" si="16"/>
        <v>224.55641599999998</v>
      </c>
      <c r="G88" s="174">
        <f t="shared" si="17"/>
        <v>103.928832</v>
      </c>
      <c r="H88" s="174" t="s">
        <v>302</v>
      </c>
      <c r="I88" s="187">
        <v>28</v>
      </c>
      <c r="J88" s="189" t="s">
        <v>52</v>
      </c>
      <c r="K88" s="189" t="s">
        <v>41</v>
      </c>
      <c r="L88" s="189" t="s">
        <v>41</v>
      </c>
      <c r="M88" s="189" t="s">
        <v>81</v>
      </c>
      <c r="N88" s="189" t="s">
        <v>44</v>
      </c>
      <c r="O88" s="189" t="s">
        <v>45</v>
      </c>
      <c r="P88" s="189" t="s">
        <v>46</v>
      </c>
      <c r="Q88" s="189" t="s">
        <v>47</v>
      </c>
      <c r="R88" s="189" t="s">
        <v>87</v>
      </c>
      <c r="S88" s="189" t="s">
        <v>55</v>
      </c>
      <c r="T88" s="189" t="s">
        <v>48</v>
      </c>
      <c r="U88" s="193" t="str">
        <f>IF($AJ$1=2,MID(VLOOKUP(H88,杂项!R:X,2,FALSE),FIND("@",SUBSTITUTE(VLOOKUP(H88,杂项!R:X,2,FALSE),",","@",1))+1,FIND("@",SUBSTITUTE(VLOOKUP(H88,杂项!R:X,2,FALSE),",","@",2))-FIND("@",SUBSTITUTE(VLOOKUP(H88,杂项!R:X,2,FALSE),",","@",1))-1),IF($AJ$1=3,MID(VLOOKUP(H88,杂项!R:X,2,FALSE),FIND("@",SUBSTITUTE(VLOOKUP(H88,杂项!R:X,2,FALSE),",","@",2))+1,FIND("@",SUBSTITUTE(VLOOKUP(H88,杂项!R:X,2,FALSE),",","@",3))-FIND("@",SUBSTITUTE(VLOOKUP(H88,杂项!R:X,2,FALSE),",","@",2))-1),IF($AJ$1=4,MID(VLOOKUP(H88,杂项!R:X,2,FALSE),FIND("@",SUBSTITUTE(VLOOKUP(H88,杂项!R:X,2,FALSE),",","@",3))+1,FIND("@",SUBSTITUTE(VLOOKUP(H88,杂项!R:X,2,FALSE),",","@",4))-FIND("@",SUBSTITUTE(VLOOKUP(H88,杂项!R:X,2,FALSE),",","@",3))-1),IF($AJ$1=5,MID(VLOOKUP(H88,杂项!R:X,2,FALSE),FIND("@",SUBSTITUTE(VLOOKUP(H88,杂项!R:X,2,FALSE),",","@",4))+1,FIND("@",SUBSTITUTE(VLOOKUP(H88,杂项!R:X,2,FALSE),",","@",5))-FIND("@",SUBSTITUTE(VLOOKUP(H88,杂项!R:X,2,FALSE),",","@",4))-1),IF($AJ$1=6,MID(VLOOKUP(H88,杂项!R:X,2,FALSE),FIND("@",SUBSTITUTE(VLOOKUP(H88,杂项!R:X,2,FALSE),",","@",5))+1,LEN(VLOOKUP(H88,杂项!R:X,2,FALSE))-FIND("@",SUBSTITUTE(VLOOKUP(H88,杂项!R:X,2,FALSE),",","@",5))-1))))))</f>
        <v>5817</v>
      </c>
      <c r="V88" s="193" t="str">
        <f>IF($AJ$1=2,MID(VLOOKUP(H88,杂项!R:X,3,FALSE),FIND("@",SUBSTITUTE(VLOOKUP(H88,杂项!R:X,3,FALSE),",","@",1))+1,FIND("@",SUBSTITUTE(VLOOKUP(H88,杂项!R:X,3,FALSE),",","@",2))-FIND("@",SUBSTITUTE(VLOOKUP(H88,杂项!R:X,3,FALSE),",","@",1))-1),IF($AJ$1=3,MID(VLOOKUP(H88,杂项!R:X,3,FALSE),FIND("@",SUBSTITUTE(VLOOKUP(H88,杂项!R:X,3,FALSE),",","@",2))+1,FIND("@",SUBSTITUTE(VLOOKUP(H88,杂项!R:X,3,FALSE),",","@",3))-FIND("@",SUBSTITUTE(VLOOKUP(H88,杂项!R:X,3,FALSE),",","@",2))-1),IF($AJ$1=4,MID(VLOOKUP(H88,杂项!R:X,3,FALSE),FIND("@",SUBSTITUTE(VLOOKUP(H88,杂项!R:X,3,FALSE),",","@",3))+1,FIND("@",SUBSTITUTE(VLOOKUP(H88,杂项!R:X,3,FALSE),",","@",4))-FIND("@",SUBSTITUTE(VLOOKUP(H88,杂项!R:X,3,FALSE),",","@",3))-1),IF($AJ$1=5,MID(VLOOKUP(H88,杂项!R:X,3,FALSE),FIND("@",SUBSTITUTE(VLOOKUP(H88,杂项!R:X,3,FALSE),",","@",4))+1,FIND("@",SUBSTITUTE(VLOOKUP(H88,杂项!R:X,3,FALSE),",","@",5))-FIND("@",SUBSTITUTE(VLOOKUP(H88,杂项!R:X,3,FALSE),",","@",4))-1),IF($AJ$1=6,MID(VLOOKUP(H88,杂项!R:X,3,FALSE),FIND("@",SUBSTITUTE(VLOOKUP(H88,杂项!R:X,3,FALSE),",","@",5))+1,LEN(VLOOKUP(H88,杂项!R:X,3,FALSE))-FIND("@",SUBSTITUTE(VLOOKUP(H88,杂项!R:X,3,FALSE),",","@",5))-1))))))</f>
        <v>5817</v>
      </c>
      <c r="W88" s="193" t="str">
        <f>IF($AJ$1=2,MID(VLOOKUP(H88,杂项!R:X,4,FALSE),FIND("@",SUBSTITUTE(VLOOKUP(H88,杂项!R:X,4,FALSE),",","@",1))+1,FIND("@",SUBSTITUTE(VLOOKUP(H88,杂项!R:X,4,FALSE),",","@",2))-FIND("@",SUBSTITUTE(VLOOKUP(H88,杂项!R:X,4,FALSE),",","@",1))-1),IF($AJ$1=3,MID(VLOOKUP(H88,杂项!R:X,4,FALSE),FIND("@",SUBSTITUTE(VLOOKUP(H88,杂项!R:X,4,FALSE),",","@",2))+1,FIND("@",SUBSTITUTE(VLOOKUP(H88,杂项!R:X,4,FALSE),",","@",3))-FIND("@",SUBSTITUTE(VLOOKUP(H88,杂项!R:X,4,FALSE),",","@",2))-1),IF($AJ$1=4,MID(VLOOKUP(H88,杂项!R:X,4,FALSE),FIND("@",SUBSTITUTE(VLOOKUP(H88,杂项!R:X,4,FALSE),",","@",3))+1,FIND("@",SUBSTITUTE(VLOOKUP(H88,杂项!R:X,4,FALSE),",","@",4))-FIND("@",SUBSTITUTE(VLOOKUP(H88,杂项!R:X,4,FALSE),",","@",3))-1),IF($AJ$1=5,MID(VLOOKUP(H88,杂项!R:X,4,FALSE),FIND("@",SUBSTITUTE(VLOOKUP(H88,杂项!R:X,4,FALSE),",","@",4))+1,FIND("@",SUBSTITUTE(VLOOKUP(H88,杂项!R:X,4,FALSE),",","@",5))-FIND("@",SUBSTITUTE(VLOOKUP(H88,杂项!R:X,4,FALSE),",","@",4))-1),IF($AJ$1=6,MID(VLOOKUP(H88,杂项!R:X,4,FALSE),FIND("@",SUBSTITUTE(VLOOKUP(H88,杂项!R:X,4,FALSE),",","@",5))+1,LEN(VLOOKUP(H88,杂项!R:X,4,FALSE))-FIND("@",SUBSTITUTE(VLOOKUP(H88,杂项!R:X,4,FALSE),",","@",5))-1))))))</f>
        <v>5817</v>
      </c>
      <c r="X88" s="193" t="str">
        <f>IF($AJ$1=2,MID(VLOOKUP(H88,杂项!R:X,5,FALSE),FIND("@",SUBSTITUTE(VLOOKUP(H88,杂项!R:X,5,FALSE),",","@",1))+1,FIND("@",SUBSTITUTE(VLOOKUP(H88,杂项!R:X,5,FALSE),",","@",2))-FIND("@",SUBSTITUTE(VLOOKUP(H88,杂项!R:X,5,FALSE),",","@",1))-1),IF($AJ$1=3,MID(VLOOKUP(H88,杂项!R:X,5,FALSE),FIND("@",SUBSTITUTE(VLOOKUP(H88,杂项!R:X,5,FALSE),",","@",2))+1,FIND("@",SUBSTITUTE(VLOOKUP(H88,杂项!R:X,5,FALSE),",","@",3))-FIND("@",SUBSTITUTE(VLOOKUP(H88,杂项!R:X,5,FALSE),",","@",2))-1),IF($AJ$1=4,MID(VLOOKUP(H88,杂项!R:X,5,FALSE),FIND("@",SUBSTITUTE(VLOOKUP(H88,杂项!R:X,5,FALSE),",","@",3))+1,FIND("@",SUBSTITUTE(VLOOKUP(H88,杂项!R:X,5,FALSE),",","@",4))-FIND("@",SUBSTITUTE(VLOOKUP(H88,杂项!R:X,5,FALSE),",","@",3))-1),IF($AJ$1=5,MID(VLOOKUP(H88,杂项!R:X,5,FALSE),FIND("@",SUBSTITUTE(VLOOKUP(H88,杂项!R:X,5,FALSE),",","@",4))+1,FIND("@",SUBSTITUTE(VLOOKUP(H88,杂项!R:X,5,FALSE),",","@",5))-FIND("@",SUBSTITUTE(VLOOKUP(H88,杂项!R:X,5,FALSE),",","@",4))-1),IF($AJ$1=6,MID(VLOOKUP(H88,杂项!R:X,5,FALSE),FIND("@",SUBSTITUTE(VLOOKUP(H88,杂项!R:X,5,FALSE),",","@",5))+1,LEN(VLOOKUP(H88,杂项!R:X,5,FALSE))-FIND("@",SUBSTITUTE(VLOOKUP(H88,杂项!R:X,5,FALSE),",","@",5))-1))))))</f>
        <v>6610</v>
      </c>
      <c r="Y88" s="193" t="str">
        <f>IF($AJ$1=2,MID(VLOOKUP(H88,杂项!R:X,6,FALSE),FIND("@",SUBSTITUTE(VLOOKUP(H88,杂项!R:X,6,FALSE),",","@",1))+1,FIND("@",SUBSTITUTE(VLOOKUP(H88,杂项!R:X,6,FALSE),",","@",2))-FIND("@",SUBSTITUTE(VLOOKUP(H88,杂项!R:X,6,FALSE),",","@",1))-1),IF($AJ$1=3,MID(VLOOKUP(H88,杂项!R:X,6,FALSE),FIND("@",SUBSTITUTE(VLOOKUP(H88,杂项!R:X,6,FALSE),",","@",2))+1,FIND("@",SUBSTITUTE(VLOOKUP(H88,杂项!R:X,6,FALSE),",","@",3))-FIND("@",SUBSTITUTE(VLOOKUP(H88,杂项!R:X,6,FALSE),",","@",2))-1),IF($AJ$1=4,MID(VLOOKUP(H88,杂项!R:X,6,FALSE),FIND("@",SUBSTITUTE(VLOOKUP(H88,杂项!R:X,6,FALSE),",","@",3))+1,FIND("@",SUBSTITUTE(VLOOKUP(H88,杂项!R:X,6,FALSE),",","@",4))-FIND("@",SUBSTITUTE(VLOOKUP(H88,杂项!R:X,6,FALSE),",","@",3))-1),IF($AJ$1=5,MID(VLOOKUP(H88,杂项!R:X,6,FALSE),FIND("@",SUBSTITUTE(VLOOKUP(H88,杂项!R:X,6,FALSE),",","@",4))+1,FIND("@",SUBSTITUTE(VLOOKUP(H88,杂项!R:X,6,FALSE),",","@",5))-FIND("@",SUBSTITUTE(VLOOKUP(H88,杂项!R:X,6,FALSE),",","@",4))-1),IF($AJ$1=6,MID(VLOOKUP(H88,杂项!R:X,6,FALSE),FIND("@",SUBSTITUTE(VLOOKUP(H88,杂项!R:X,6,FALSE),",","@",5))+1,LEN(VLOOKUP(H88,杂项!R:X,6,FALSE))-FIND("@",SUBSTITUTE(VLOOKUP(H88,杂项!R:X,6,FALSE),",","@",5))-1))))))</f>
        <v>5290</v>
      </c>
      <c r="Z88" s="193" t="str">
        <f>IF($AJ$1=2,MID(VLOOKUP(H88,杂项!R:X,7,FALSE),FIND("@",SUBSTITUTE(VLOOKUP(H88,杂项!R:X,7,FALSE),",","@",1))+1,FIND("@",SUBSTITUTE(VLOOKUP(H88,杂项!R:X,7,FALSE),",","@",2))-FIND("@",SUBSTITUTE(VLOOKUP(H88,杂项!R:X,7,FALSE),",","@",1))-1),IF($AJ$1=3,MID(VLOOKUP(H88,杂项!R:X,7,FALSE),FIND("@",SUBSTITUTE(VLOOKUP(H88,杂项!R:X,7,FALSE),",","@",2))+1,FIND("@",SUBSTITUTE(VLOOKUP(H88,杂项!R:X,7,FALSE),",","@",3))-FIND("@",SUBSTITUTE(VLOOKUP(H88,杂项!R:X,7,FALSE),",","@",2))-1),IF($AJ$1=4,MID(VLOOKUP(H88,杂项!R:X,7,FALSE),FIND("@",SUBSTITUTE(VLOOKUP(H88,杂项!R:X,7,FALSE),",","@",3))+1,FIND("@",SUBSTITUTE(VLOOKUP(H88,杂项!R:X,7,FALSE),",","@",4))-FIND("@",SUBSTITUTE(VLOOKUP(H88,杂项!R:X,7,FALSE),",","@",3))-1),IF($AJ$1=5,MID(VLOOKUP(H88,杂项!R:X,7,FALSE),FIND("@",SUBSTITUTE(VLOOKUP(H88,杂项!R:X,7,FALSE),",","@",4))+1,FIND("@",SUBSTITUTE(VLOOKUP(H88,杂项!R:X,7,FALSE),",","@",5))-FIND("@",SUBSTITUTE(VLOOKUP(H88,杂项!R:X,7,FALSE),",","@",4))-1),IF($AJ$1=6,MID(VLOOKUP(H88,杂项!R:X,7,FALSE),FIND("@",SUBSTITUTE(VLOOKUP(H88,杂项!R:X,7,FALSE),",","@",5))+1,LEN(VLOOKUP(H88,杂项!R:X,7,FALSE))-FIND("@",SUBSTITUTE(VLOOKUP(H88,杂项!R:X,7,FALSE),",","@",5))-1))))))</f>
        <v>4499</v>
      </c>
      <c r="AA88" s="196">
        <v>330</v>
      </c>
      <c r="AB88" s="196">
        <v>33</v>
      </c>
      <c r="AC88" s="196">
        <v>0</v>
      </c>
      <c r="AD88" s="196">
        <v>18</v>
      </c>
      <c r="AE88" s="196">
        <v>10</v>
      </c>
      <c r="AF88" s="196">
        <v>0</v>
      </c>
      <c r="AG88" s="203">
        <v>600</v>
      </c>
      <c r="AH88" s="203">
        <v>40</v>
      </c>
      <c r="AI88" s="203">
        <v>30</v>
      </c>
      <c r="AJ88" s="204"/>
      <c r="AK88" s="202">
        <f>(VLOOKUP($H88,杂项!$Z:$AD,2,FALSE))/100</f>
        <v>0.15</v>
      </c>
      <c r="AL88" s="202">
        <f>(VLOOKUP($H88,杂项!$Z:$AD,4,FALSE))/100</f>
        <v>0.3</v>
      </c>
      <c r="AM88" s="202">
        <f>(VLOOKUP($H88,杂项!$Z:$AD,3,FALSE))/100</f>
        <v>0.35</v>
      </c>
      <c r="AN88" s="202">
        <f>(VLOOKUP($H88,杂项!$Z:$AD,5,FALSE))/100</f>
        <v>0.1</v>
      </c>
      <c r="AO88" s="206">
        <v>8</v>
      </c>
      <c r="AP88" s="179" t="s">
        <v>303</v>
      </c>
    </row>
    <row r="89" spans="1:42" s="162" customFormat="1" x14ac:dyDescent="0.2">
      <c r="A89" s="182" t="s">
        <v>304</v>
      </c>
      <c r="B89" s="173">
        <f t="shared" si="12"/>
        <v>4859.0123519999997</v>
      </c>
      <c r="C89" s="173">
        <f t="shared" si="13"/>
        <v>458.93990400000001</v>
      </c>
      <c r="D89" s="173">
        <f t="shared" si="14"/>
        <v>240.53145599999999</v>
      </c>
      <c r="E89" s="173">
        <f t="shared" si="15"/>
        <v>385.66796800000003</v>
      </c>
      <c r="F89" s="173">
        <f t="shared" si="16"/>
        <v>264.16724480000005</v>
      </c>
      <c r="G89" s="174">
        <f t="shared" si="17"/>
        <v>92.793600000000012</v>
      </c>
      <c r="H89" s="208" t="s">
        <v>305</v>
      </c>
      <c r="I89" s="187">
        <v>28</v>
      </c>
      <c r="J89" s="212" t="s">
        <v>134</v>
      </c>
      <c r="K89" s="212" t="s">
        <v>135</v>
      </c>
      <c r="L89" s="212" t="s">
        <v>145</v>
      </c>
      <c r="M89" s="212" t="s">
        <v>146</v>
      </c>
      <c r="N89" s="212" t="s">
        <v>63</v>
      </c>
      <c r="O89" s="212" t="s">
        <v>64</v>
      </c>
      <c r="P89" s="212" t="s">
        <v>136</v>
      </c>
      <c r="Q89" s="212" t="s">
        <v>64</v>
      </c>
      <c r="R89" s="212" t="s">
        <v>53</v>
      </c>
      <c r="S89" s="212" t="s">
        <v>47</v>
      </c>
      <c r="T89" s="212" t="s">
        <v>139</v>
      </c>
      <c r="U89" s="193" t="str">
        <f>IF($AJ$1=2,MID(VLOOKUP(H89,杂项!R:X,2,FALSE),FIND("@",SUBSTITUTE(VLOOKUP(H89,杂项!R:X,2,FALSE),",","@",1))+1,FIND("@",SUBSTITUTE(VLOOKUP(H89,杂项!R:X,2,FALSE),",","@",2))-FIND("@",SUBSTITUTE(VLOOKUP(H89,杂项!R:X,2,FALSE),",","@",1))-1),IF($AJ$1=3,MID(VLOOKUP(H89,杂项!R:X,2,FALSE),FIND("@",SUBSTITUTE(VLOOKUP(H89,杂项!R:X,2,FALSE),",","@",2))+1,FIND("@",SUBSTITUTE(VLOOKUP(H89,杂项!R:X,2,FALSE),",","@",3))-FIND("@",SUBSTITUTE(VLOOKUP(H89,杂项!R:X,2,FALSE),",","@",2))-1),IF($AJ$1=4,MID(VLOOKUP(H89,杂项!R:X,2,FALSE),FIND("@",SUBSTITUTE(VLOOKUP(H89,杂项!R:X,2,FALSE),",","@",3))+1,FIND("@",SUBSTITUTE(VLOOKUP(H89,杂项!R:X,2,FALSE),",","@",4))-FIND("@",SUBSTITUTE(VLOOKUP(H89,杂项!R:X,2,FALSE),",","@",3))-1),IF($AJ$1=5,MID(VLOOKUP(H89,杂项!R:X,2,FALSE),FIND("@",SUBSTITUTE(VLOOKUP(H89,杂项!R:X,2,FALSE),",","@",4))+1,FIND("@",SUBSTITUTE(VLOOKUP(H89,杂项!R:X,2,FALSE),",","@",5))-FIND("@",SUBSTITUTE(VLOOKUP(H89,杂项!R:X,2,FALSE),",","@",4))-1),IF($AJ$1=6,MID(VLOOKUP(H89,杂项!R:X,2,FALSE),FIND("@",SUBSTITUTE(VLOOKUP(H89,杂项!R:X,2,FALSE),",","@",5))+1,LEN(VLOOKUP(H89,杂项!R:X,2,FALSE))-FIND("@",SUBSTITUTE(VLOOKUP(H89,杂项!R:X,2,FALSE),",","@",5))-1))))))</f>
        <v>7137</v>
      </c>
      <c r="V89" s="193" t="str">
        <f>IF($AJ$1=2,MID(VLOOKUP(H89,杂项!R:X,3,FALSE),FIND("@",SUBSTITUTE(VLOOKUP(H89,杂项!R:X,3,FALSE),",","@",1))+1,FIND("@",SUBSTITUTE(VLOOKUP(H89,杂项!R:X,3,FALSE),",","@",2))-FIND("@",SUBSTITUTE(VLOOKUP(H89,杂项!R:X,3,FALSE),",","@",1))-1),IF($AJ$1=3,MID(VLOOKUP(H89,杂项!R:X,3,FALSE),FIND("@",SUBSTITUTE(VLOOKUP(H89,杂项!R:X,3,FALSE),",","@",2))+1,FIND("@",SUBSTITUTE(VLOOKUP(H89,杂项!R:X,3,FALSE),",","@",3))-FIND("@",SUBSTITUTE(VLOOKUP(H89,杂项!R:X,3,FALSE),",","@",2))-1),IF($AJ$1=4,MID(VLOOKUP(H89,杂项!R:X,3,FALSE),FIND("@",SUBSTITUTE(VLOOKUP(H89,杂项!R:X,3,FALSE),",","@",3))+1,FIND("@",SUBSTITUTE(VLOOKUP(H89,杂项!R:X,3,FALSE),",","@",4))-FIND("@",SUBSTITUTE(VLOOKUP(H89,杂项!R:X,3,FALSE),",","@",3))-1),IF($AJ$1=5,MID(VLOOKUP(H89,杂项!R:X,3,FALSE),FIND("@",SUBSTITUTE(VLOOKUP(H89,杂项!R:X,3,FALSE),",","@",4))+1,FIND("@",SUBSTITUTE(VLOOKUP(H89,杂项!R:X,3,FALSE),",","@",5))-FIND("@",SUBSTITUTE(VLOOKUP(H89,杂项!R:X,3,FALSE),",","@",4))-1),IF($AJ$1=6,MID(VLOOKUP(H89,杂项!R:X,3,FALSE),FIND("@",SUBSTITUTE(VLOOKUP(H89,杂项!R:X,3,FALSE),",","@",5))+1,LEN(VLOOKUP(H89,杂项!R:X,3,FALSE))-FIND("@",SUBSTITUTE(VLOOKUP(H89,杂项!R:X,3,FALSE),",","@",5))-1))))))</f>
        <v>6213</v>
      </c>
      <c r="W89" s="193" t="str">
        <f>IF($AJ$1=2,MID(VLOOKUP(H89,杂项!R:X,4,FALSE),FIND("@",SUBSTITUTE(VLOOKUP(H89,杂项!R:X,4,FALSE),",","@",1))+1,FIND("@",SUBSTITUTE(VLOOKUP(H89,杂项!R:X,4,FALSE),",","@",2))-FIND("@",SUBSTITUTE(VLOOKUP(H89,杂项!R:X,4,FALSE),",","@",1))-1),IF($AJ$1=3,MID(VLOOKUP(H89,杂项!R:X,4,FALSE),FIND("@",SUBSTITUTE(VLOOKUP(H89,杂项!R:X,4,FALSE),",","@",2))+1,FIND("@",SUBSTITUTE(VLOOKUP(H89,杂项!R:X,4,FALSE),",","@",3))-FIND("@",SUBSTITUTE(VLOOKUP(H89,杂项!R:X,4,FALSE),",","@",2))-1),IF($AJ$1=4,MID(VLOOKUP(H89,杂项!R:X,4,FALSE),FIND("@",SUBSTITUTE(VLOOKUP(H89,杂项!R:X,4,FALSE),",","@",3))+1,FIND("@",SUBSTITUTE(VLOOKUP(H89,杂项!R:X,4,FALSE),",","@",4))-FIND("@",SUBSTITUTE(VLOOKUP(H89,杂项!R:X,4,FALSE),",","@",3))-1),IF($AJ$1=5,MID(VLOOKUP(H89,杂项!R:X,4,FALSE),FIND("@",SUBSTITUTE(VLOOKUP(H89,杂项!R:X,4,FALSE),",","@",4))+1,FIND("@",SUBSTITUTE(VLOOKUP(H89,杂项!R:X,4,FALSE),",","@",5))-FIND("@",SUBSTITUTE(VLOOKUP(H89,杂项!R:X,4,FALSE),",","@",4))-1),IF($AJ$1=6,MID(VLOOKUP(H89,杂项!R:X,4,FALSE),FIND("@",SUBSTITUTE(VLOOKUP(H89,杂项!R:X,4,FALSE),",","@",5))+1,LEN(VLOOKUP(H89,杂项!R:X,4,FALSE))-FIND("@",SUBSTITUTE(VLOOKUP(H89,杂项!R:X,4,FALSE),",","@",5))-1))))))</f>
        <v>4236</v>
      </c>
      <c r="X89" s="193" t="str">
        <f>IF($AJ$1=2,MID(VLOOKUP(H89,杂项!R:X,5,FALSE),FIND("@",SUBSTITUTE(VLOOKUP(H89,杂项!R:X,5,FALSE),",","@",1))+1,FIND("@",SUBSTITUTE(VLOOKUP(H89,杂项!R:X,5,FALSE),",","@",2))-FIND("@",SUBSTITUTE(VLOOKUP(H89,杂项!R:X,5,FALSE),",","@",1))-1),IF($AJ$1=3,MID(VLOOKUP(H89,杂项!R:X,5,FALSE),FIND("@",SUBSTITUTE(VLOOKUP(H89,杂项!R:X,5,FALSE),",","@",2))+1,FIND("@",SUBSTITUTE(VLOOKUP(H89,杂项!R:X,5,FALSE),",","@",3))-FIND("@",SUBSTITUTE(VLOOKUP(H89,杂项!R:X,5,FALSE),",","@",2))-1),IF($AJ$1=4,MID(VLOOKUP(H89,杂项!R:X,5,FALSE),FIND("@",SUBSTITUTE(VLOOKUP(H89,杂项!R:X,5,FALSE),",","@",3))+1,FIND("@",SUBSTITUTE(VLOOKUP(H89,杂项!R:X,5,FALSE),",","@",4))-FIND("@",SUBSTITUTE(VLOOKUP(H89,杂项!R:X,5,FALSE),",","@",3))-1),IF($AJ$1=5,MID(VLOOKUP(H89,杂项!R:X,5,FALSE),FIND("@",SUBSTITUTE(VLOOKUP(H89,杂项!R:X,5,FALSE),",","@",4))+1,FIND("@",SUBSTITUTE(VLOOKUP(H89,杂项!R:X,5,FALSE),",","@",5))-FIND("@",SUBSTITUTE(VLOOKUP(H89,杂项!R:X,5,FALSE),",","@",4))-1),IF($AJ$1=6,MID(VLOOKUP(H89,杂项!R:X,5,FALSE),FIND("@",SUBSTITUTE(VLOOKUP(H89,杂项!R:X,5,FALSE),",","@",5))+1,LEN(VLOOKUP(H89,杂项!R:X,5,FALSE))-FIND("@",SUBSTITUTE(VLOOKUP(H89,杂项!R:X,5,FALSE),",","@",5))-1))))))</f>
        <v>7664</v>
      </c>
      <c r="Y89" s="193" t="str">
        <f>IF($AJ$1=2,MID(VLOOKUP(H89,杂项!R:X,6,FALSE),FIND("@",SUBSTITUTE(VLOOKUP(H89,杂项!R:X,6,FALSE),",","@",1))+1,FIND("@",SUBSTITUTE(VLOOKUP(H89,杂项!R:X,6,FALSE),",","@",2))-FIND("@",SUBSTITUTE(VLOOKUP(H89,杂项!R:X,6,FALSE),",","@",1))-1),IF($AJ$1=3,MID(VLOOKUP(H89,杂项!R:X,6,FALSE),FIND("@",SUBSTITUTE(VLOOKUP(H89,杂项!R:X,6,FALSE),",","@",2))+1,FIND("@",SUBSTITUTE(VLOOKUP(H89,杂项!R:X,6,FALSE),",","@",3))-FIND("@",SUBSTITUTE(VLOOKUP(H89,杂项!R:X,6,FALSE),",","@",2))-1),IF($AJ$1=4,MID(VLOOKUP(H89,杂项!R:X,6,FALSE),FIND("@",SUBSTITUTE(VLOOKUP(H89,杂项!R:X,6,FALSE),",","@",3))+1,FIND("@",SUBSTITUTE(VLOOKUP(H89,杂项!R:X,6,FALSE),",","@",4))-FIND("@",SUBSTITUTE(VLOOKUP(H89,杂项!R:X,6,FALSE),",","@",3))-1),IF($AJ$1=5,MID(VLOOKUP(H89,杂项!R:X,6,FALSE),FIND("@",SUBSTITUTE(VLOOKUP(H89,杂项!R:X,6,FALSE),",","@",4))+1,FIND("@",SUBSTITUTE(VLOOKUP(H89,杂项!R:X,6,FALSE),",","@",5))-FIND("@",SUBSTITUTE(VLOOKUP(H89,杂项!R:X,6,FALSE),",","@",4))-1),IF($AJ$1=6,MID(VLOOKUP(H89,杂项!R:X,6,FALSE),FIND("@",SUBSTITUTE(VLOOKUP(H89,杂项!R:X,6,FALSE),",","@",5))+1,LEN(VLOOKUP(H89,杂项!R:X,6,FALSE))-FIND("@",SUBSTITUTE(VLOOKUP(H89,杂项!R:X,6,FALSE),",","@",5))-1))))))</f>
        <v>6213</v>
      </c>
      <c r="Z89" s="193" t="str">
        <f>IF($AJ$1=2,MID(VLOOKUP(H89,杂项!R:X,7,FALSE),FIND("@",SUBSTITUTE(VLOOKUP(H89,杂项!R:X,7,FALSE),",","@",1))+1,FIND("@",SUBSTITUTE(VLOOKUP(H89,杂项!R:X,7,FALSE),",","@",2))-FIND("@",SUBSTITUTE(VLOOKUP(H89,杂项!R:X,7,FALSE),",","@",1))-1),IF($AJ$1=3,MID(VLOOKUP(H89,杂项!R:X,7,FALSE),FIND("@",SUBSTITUTE(VLOOKUP(H89,杂项!R:X,7,FALSE),",","@",2))+1,FIND("@",SUBSTITUTE(VLOOKUP(H89,杂项!R:X,7,FALSE),",","@",3))-FIND("@",SUBSTITUTE(VLOOKUP(H89,杂项!R:X,7,FALSE),",","@",2))-1),IF($AJ$1=4,MID(VLOOKUP(H89,杂项!R:X,7,FALSE),FIND("@",SUBSTITUTE(VLOOKUP(H89,杂项!R:X,7,FALSE),",","@",3))+1,FIND("@",SUBSTITUTE(VLOOKUP(H89,杂项!R:X,7,FALSE),",","@",4))-FIND("@",SUBSTITUTE(VLOOKUP(H89,杂项!R:X,7,FALSE),",","@",3))-1),IF($AJ$1=5,MID(VLOOKUP(H89,杂项!R:X,7,FALSE),FIND("@",SUBSTITUTE(VLOOKUP(H89,杂项!R:X,7,FALSE),",","@",4))+1,FIND("@",SUBSTITUTE(VLOOKUP(H89,杂项!R:X,7,FALSE),",","@",5))-FIND("@",SUBSTITUTE(VLOOKUP(H89,杂项!R:X,7,FALSE),",","@",4))-1),IF($AJ$1=6,MID(VLOOKUP(H89,杂项!R:X,7,FALSE),FIND("@",SUBSTITUTE(VLOOKUP(H89,杂项!R:X,7,FALSE),",","@",5))+1,LEN(VLOOKUP(H89,杂项!R:X,7,FALSE))-FIND("@",SUBSTITUTE(VLOOKUP(H89,杂项!R:X,7,FALSE),",","@",5))-1))))))</f>
        <v>4499</v>
      </c>
      <c r="AA89" s="214">
        <v>234</v>
      </c>
      <c r="AB89" s="214">
        <v>47</v>
      </c>
      <c r="AC89" s="196"/>
      <c r="AD89" s="214">
        <v>54</v>
      </c>
      <c r="AE89" s="214">
        <v>10</v>
      </c>
      <c r="AF89" s="196"/>
      <c r="AG89" s="193">
        <v>1100</v>
      </c>
      <c r="AH89" s="193">
        <v>40</v>
      </c>
      <c r="AI89" s="193">
        <v>40</v>
      </c>
      <c r="AJ89" s="215"/>
      <c r="AK89" s="202">
        <f>(VLOOKUP($H89,杂项!$Z:$AD,2,FALSE))/100</f>
        <v>0.2</v>
      </c>
      <c r="AL89" s="202">
        <f>(VLOOKUP($H89,杂项!$Z:$AD,4,FALSE))/100</f>
        <v>0.15</v>
      </c>
      <c r="AM89" s="202">
        <f>(VLOOKUP($H89,杂项!$Z:$AD,3,FALSE))/100</f>
        <v>0.35</v>
      </c>
      <c r="AN89" s="202">
        <f>(VLOOKUP($H89,杂项!$Z:$AD,5,FALSE))/100</f>
        <v>0.25</v>
      </c>
      <c r="AO89" s="206">
        <v>7</v>
      </c>
      <c r="AP89" s="179" t="s">
        <v>306</v>
      </c>
    </row>
    <row r="90" spans="1:42" s="162" customFormat="1" x14ac:dyDescent="0.2">
      <c r="A90" s="176" t="s">
        <v>307</v>
      </c>
      <c r="B90" s="173">
        <f t="shared" si="12"/>
        <v>3371.036032</v>
      </c>
      <c r="C90" s="173">
        <f t="shared" si="13"/>
        <v>457.58604799999995</v>
      </c>
      <c r="D90" s="173">
        <f t="shared" si="14"/>
        <v>236.087808</v>
      </c>
      <c r="E90" s="173">
        <f t="shared" si="15"/>
        <v>251.70524160000002</v>
      </c>
      <c r="F90" s="173">
        <f t="shared" si="16"/>
        <v>244.10410239999999</v>
      </c>
      <c r="G90" s="174">
        <f t="shared" si="17"/>
        <v>269.75136000000003</v>
      </c>
      <c r="H90" s="174" t="s">
        <v>308</v>
      </c>
      <c r="I90" s="187">
        <v>28</v>
      </c>
      <c r="J90" s="189" t="s">
        <v>52</v>
      </c>
      <c r="K90" s="189" t="s">
        <v>41</v>
      </c>
      <c r="L90" s="189" t="s">
        <v>145</v>
      </c>
      <c r="M90" s="189" t="s">
        <v>146</v>
      </c>
      <c r="N90" s="189" t="s">
        <v>63</v>
      </c>
      <c r="O90" s="189" t="s">
        <v>64</v>
      </c>
      <c r="P90" s="189" t="s">
        <v>53</v>
      </c>
      <c r="Q90" s="189" t="s">
        <v>47</v>
      </c>
      <c r="R90" s="189" t="s">
        <v>87</v>
      </c>
      <c r="S90" s="189" t="s">
        <v>55</v>
      </c>
      <c r="T90" s="189" t="s">
        <v>172</v>
      </c>
      <c r="U90" s="193" t="str">
        <f>IF($AJ$1=2,MID(VLOOKUP(H90,杂项!R:X,2,FALSE),FIND("@",SUBSTITUTE(VLOOKUP(H90,杂项!R:X,2,FALSE),",","@",1))+1,FIND("@",SUBSTITUTE(VLOOKUP(H90,杂项!R:X,2,FALSE),",","@",2))-FIND("@",SUBSTITUTE(VLOOKUP(H90,杂项!R:X,2,FALSE),",","@",1))-1),IF($AJ$1=3,MID(VLOOKUP(H90,杂项!R:X,2,FALSE),FIND("@",SUBSTITUTE(VLOOKUP(H90,杂项!R:X,2,FALSE),",","@",2))+1,FIND("@",SUBSTITUTE(VLOOKUP(H90,杂项!R:X,2,FALSE),",","@",3))-FIND("@",SUBSTITUTE(VLOOKUP(H90,杂项!R:X,2,FALSE),",","@",2))-1),IF($AJ$1=4,MID(VLOOKUP(H90,杂项!R:X,2,FALSE),FIND("@",SUBSTITUTE(VLOOKUP(H90,杂项!R:X,2,FALSE),",","@",3))+1,FIND("@",SUBSTITUTE(VLOOKUP(H90,杂项!R:X,2,FALSE),",","@",4))-FIND("@",SUBSTITUTE(VLOOKUP(H90,杂项!R:X,2,FALSE),",","@",3))-1),IF($AJ$1=5,MID(VLOOKUP(H90,杂项!R:X,2,FALSE),FIND("@",SUBSTITUTE(VLOOKUP(H90,杂项!R:X,2,FALSE),",","@",4))+1,FIND("@",SUBSTITUTE(VLOOKUP(H90,杂项!R:X,2,FALSE),",","@",5))-FIND("@",SUBSTITUTE(VLOOKUP(H90,杂项!R:X,2,FALSE),",","@",4))-1),IF($AJ$1=6,MID(VLOOKUP(H90,杂项!R:X,2,FALSE),FIND("@",SUBSTITUTE(VLOOKUP(H90,杂项!R:X,2,FALSE),",","@",5))+1,LEN(VLOOKUP(H90,杂项!R:X,2,FALSE))-FIND("@",SUBSTITUTE(VLOOKUP(H90,杂项!R:X,2,FALSE),",","@",5))-1))))))</f>
        <v>5421</v>
      </c>
      <c r="V90" s="193" t="str">
        <f>IF($AJ$1=2,MID(VLOOKUP(H90,杂项!R:X,3,FALSE),FIND("@",SUBSTITUTE(VLOOKUP(H90,杂项!R:X,3,FALSE),",","@",1))+1,FIND("@",SUBSTITUTE(VLOOKUP(H90,杂项!R:X,3,FALSE),",","@",2))-FIND("@",SUBSTITUTE(VLOOKUP(H90,杂项!R:X,3,FALSE),",","@",1))-1),IF($AJ$1=3,MID(VLOOKUP(H90,杂项!R:X,3,FALSE),FIND("@",SUBSTITUTE(VLOOKUP(H90,杂项!R:X,3,FALSE),",","@",2))+1,FIND("@",SUBSTITUTE(VLOOKUP(H90,杂项!R:X,3,FALSE),",","@",3))-FIND("@",SUBSTITUTE(VLOOKUP(H90,杂项!R:X,3,FALSE),",","@",2))-1),IF($AJ$1=4,MID(VLOOKUP(H90,杂项!R:X,3,FALSE),FIND("@",SUBSTITUTE(VLOOKUP(H90,杂项!R:X,3,FALSE),",","@",3))+1,FIND("@",SUBSTITUTE(VLOOKUP(H90,杂项!R:X,3,FALSE),",","@",4))-FIND("@",SUBSTITUTE(VLOOKUP(H90,杂项!R:X,3,FALSE),",","@",3))-1),IF($AJ$1=5,MID(VLOOKUP(H90,杂项!R:X,3,FALSE),FIND("@",SUBSTITUTE(VLOOKUP(H90,杂项!R:X,3,FALSE),",","@",4))+1,FIND("@",SUBSTITUTE(VLOOKUP(H90,杂项!R:X,3,FALSE),",","@",5))-FIND("@",SUBSTITUTE(VLOOKUP(H90,杂项!R:X,3,FALSE),",","@",4))-1),IF($AJ$1=6,MID(VLOOKUP(H90,杂项!R:X,3,FALSE),FIND("@",SUBSTITUTE(VLOOKUP(H90,杂项!R:X,3,FALSE),",","@",5))+1,LEN(VLOOKUP(H90,杂项!R:X,3,FALSE))-FIND("@",SUBSTITUTE(VLOOKUP(H90,杂项!R:X,3,FALSE),",","@",5))-1))))))</f>
        <v>6081</v>
      </c>
      <c r="W90" s="193" t="str">
        <f>IF($AJ$1=2,MID(VLOOKUP(H90,杂项!R:X,4,FALSE),FIND("@",SUBSTITUTE(VLOOKUP(H90,杂项!R:X,4,FALSE),",","@",1))+1,FIND("@",SUBSTITUTE(VLOOKUP(H90,杂项!R:X,4,FALSE),",","@",2))-FIND("@",SUBSTITUTE(VLOOKUP(H90,杂项!R:X,4,FALSE),",","@",1))-1),IF($AJ$1=3,MID(VLOOKUP(H90,杂项!R:X,4,FALSE),FIND("@",SUBSTITUTE(VLOOKUP(H90,杂项!R:X,4,FALSE),",","@",2))+1,FIND("@",SUBSTITUTE(VLOOKUP(H90,杂项!R:X,4,FALSE),",","@",3))-FIND("@",SUBSTITUTE(VLOOKUP(H90,杂项!R:X,4,FALSE),",","@",2))-1),IF($AJ$1=4,MID(VLOOKUP(H90,杂项!R:X,4,FALSE),FIND("@",SUBSTITUTE(VLOOKUP(H90,杂项!R:X,4,FALSE),",","@",3))+1,FIND("@",SUBSTITUTE(VLOOKUP(H90,杂项!R:X,4,FALSE),",","@",4))-FIND("@",SUBSTITUTE(VLOOKUP(H90,杂项!R:X,4,FALSE),",","@",3))-1),IF($AJ$1=5,MID(VLOOKUP(H90,杂项!R:X,4,FALSE),FIND("@",SUBSTITUTE(VLOOKUP(H90,杂项!R:X,4,FALSE),",","@",4))+1,FIND("@",SUBSTITUTE(VLOOKUP(H90,杂项!R:X,4,FALSE),",","@",5))-FIND("@",SUBSTITUTE(VLOOKUP(H90,杂项!R:X,4,FALSE),",","@",4))-1),IF($AJ$1=6,MID(VLOOKUP(H90,杂项!R:X,4,FALSE),FIND("@",SUBSTITUTE(VLOOKUP(H90,杂项!R:X,4,FALSE),",","@",5))+1,LEN(VLOOKUP(H90,杂项!R:X,4,FALSE))-FIND("@",SUBSTITUTE(VLOOKUP(H90,杂项!R:X,4,FALSE),",","@",5))-1))))))</f>
        <v>3973</v>
      </c>
      <c r="X90" s="193" t="str">
        <f>IF($AJ$1=2,MID(VLOOKUP(H90,杂项!R:X,5,FALSE),FIND("@",SUBSTITUTE(VLOOKUP(H90,杂项!R:X,5,FALSE),",","@",1))+1,FIND("@",SUBSTITUTE(VLOOKUP(H90,杂项!R:X,5,FALSE),",","@",2))-FIND("@",SUBSTITUTE(VLOOKUP(H90,杂项!R:X,5,FALSE),",","@",1))-1),IF($AJ$1=3,MID(VLOOKUP(H90,杂项!R:X,5,FALSE),FIND("@",SUBSTITUTE(VLOOKUP(H90,杂项!R:X,5,FALSE),",","@",2))+1,FIND("@",SUBSTITUTE(VLOOKUP(H90,杂项!R:X,5,FALSE),",","@",3))-FIND("@",SUBSTITUTE(VLOOKUP(H90,杂项!R:X,5,FALSE),",","@",2))-1),IF($AJ$1=4,MID(VLOOKUP(H90,杂项!R:X,5,FALSE),FIND("@",SUBSTITUTE(VLOOKUP(H90,杂项!R:X,5,FALSE),",","@",3))+1,FIND("@",SUBSTITUTE(VLOOKUP(H90,杂项!R:X,5,FALSE),",","@",4))-FIND("@",SUBSTITUTE(VLOOKUP(H90,杂项!R:X,5,FALSE),",","@",3))-1),IF($AJ$1=5,MID(VLOOKUP(H90,杂项!R:X,5,FALSE),FIND("@",SUBSTITUTE(VLOOKUP(H90,杂项!R:X,5,FALSE),",","@",4))+1,FIND("@",SUBSTITUTE(VLOOKUP(H90,杂项!R:X,5,FALSE),",","@",5))-FIND("@",SUBSTITUTE(VLOOKUP(H90,杂项!R:X,5,FALSE),",","@",4))-1),IF($AJ$1=6,MID(VLOOKUP(H90,杂项!R:X,5,FALSE),FIND("@",SUBSTITUTE(VLOOKUP(H90,杂项!R:X,5,FALSE),",","@",5))+1,LEN(VLOOKUP(H90,杂项!R:X,5,FALSE))-FIND("@",SUBSTITUTE(VLOOKUP(H90,杂项!R:X,5,FALSE),",","@",5))-1))))))</f>
        <v>5421</v>
      </c>
      <c r="Y90" s="193" t="str">
        <f>IF($AJ$1=2,MID(VLOOKUP(H90,杂项!R:X,6,FALSE),FIND("@",SUBSTITUTE(VLOOKUP(H90,杂项!R:X,6,FALSE),",","@",1))+1,FIND("@",SUBSTITUTE(VLOOKUP(H90,杂项!R:X,6,FALSE),",","@",2))-FIND("@",SUBSTITUTE(VLOOKUP(H90,杂项!R:X,6,FALSE),",","@",1))-1),IF($AJ$1=3,MID(VLOOKUP(H90,杂项!R:X,6,FALSE),FIND("@",SUBSTITUTE(VLOOKUP(H90,杂项!R:X,6,FALSE),",","@",2))+1,FIND("@",SUBSTITUTE(VLOOKUP(H90,杂项!R:X,6,FALSE),",","@",3))-FIND("@",SUBSTITUTE(VLOOKUP(H90,杂项!R:X,6,FALSE),",","@",2))-1),IF($AJ$1=4,MID(VLOOKUP(H90,杂项!R:X,6,FALSE),FIND("@",SUBSTITUTE(VLOOKUP(H90,杂项!R:X,6,FALSE),",","@",3))+1,FIND("@",SUBSTITUTE(VLOOKUP(H90,杂项!R:X,6,FALSE),",","@",4))-FIND("@",SUBSTITUTE(VLOOKUP(H90,杂项!R:X,6,FALSE),",","@",3))-1),IF($AJ$1=5,MID(VLOOKUP(H90,杂项!R:X,6,FALSE),FIND("@",SUBSTITUTE(VLOOKUP(H90,杂项!R:X,6,FALSE),",","@",4))+1,FIND("@",SUBSTITUTE(VLOOKUP(H90,杂项!R:X,6,FALSE),",","@",5))-FIND("@",SUBSTITUTE(VLOOKUP(H90,杂项!R:X,6,FALSE),",","@",4))-1),IF($AJ$1=6,MID(VLOOKUP(H90,杂项!R:X,6,FALSE),FIND("@",SUBSTITUTE(VLOOKUP(H90,杂项!R:X,6,FALSE),",","@",5))+1,LEN(VLOOKUP(H90,杂项!R:X,6,FALSE))-FIND("@",SUBSTITUTE(VLOOKUP(H90,杂项!R:X,6,FALSE),",","@",5))-1))))))</f>
        <v>6081</v>
      </c>
      <c r="Z90" s="193" t="str">
        <f>IF($AJ$1=2,MID(VLOOKUP(H90,杂项!R:X,7,FALSE),FIND("@",SUBSTITUTE(VLOOKUP(H90,杂项!R:X,7,FALSE),",","@",1))+1,FIND("@",SUBSTITUTE(VLOOKUP(H90,杂项!R:X,7,FALSE),",","@",2))-FIND("@",SUBSTITUTE(VLOOKUP(H90,杂项!R:X,7,FALSE),",","@",1))-1),IF($AJ$1=3,MID(VLOOKUP(H90,杂项!R:X,7,FALSE),FIND("@",SUBSTITUTE(VLOOKUP(H90,杂项!R:X,7,FALSE),",","@",2))+1,FIND("@",SUBSTITUTE(VLOOKUP(H90,杂项!R:X,7,FALSE),",","@",3))-FIND("@",SUBSTITUTE(VLOOKUP(H90,杂项!R:X,7,FALSE),",","@",2))-1),IF($AJ$1=4,MID(VLOOKUP(H90,杂项!R:X,7,FALSE),FIND("@",SUBSTITUTE(VLOOKUP(H90,杂项!R:X,7,FALSE),",","@",3))+1,FIND("@",SUBSTITUTE(VLOOKUP(H90,杂项!R:X,7,FALSE),",","@",4))-FIND("@",SUBSTITUTE(VLOOKUP(H90,杂项!R:X,7,FALSE),",","@",3))-1),IF($AJ$1=5,MID(VLOOKUP(H90,杂项!R:X,7,FALSE),FIND("@",SUBSTITUTE(VLOOKUP(H90,杂项!R:X,7,FALSE),",","@",4))+1,FIND("@",SUBSTITUTE(VLOOKUP(H90,杂项!R:X,7,FALSE),",","@",5))-FIND("@",SUBSTITUTE(VLOOKUP(H90,杂项!R:X,7,FALSE),",","@",4))-1),IF($AJ$1=6,MID(VLOOKUP(H90,杂项!R:X,7,FALSE),FIND("@",SUBSTITUTE(VLOOKUP(H90,杂项!R:X,7,FALSE),",","@",5))+1,LEN(VLOOKUP(H90,杂项!R:X,7,FALSE))-FIND("@",SUBSTITUTE(VLOOKUP(H90,杂项!R:X,7,FALSE),",","@",5))-1))))))</f>
        <v>6610</v>
      </c>
      <c r="AA90" s="196">
        <v>128</v>
      </c>
      <c r="AB90" s="196">
        <v>49</v>
      </c>
      <c r="AC90" s="196">
        <v>0</v>
      </c>
      <c r="AD90" s="196">
        <v>18</v>
      </c>
      <c r="AE90" s="196">
        <v>0</v>
      </c>
      <c r="AF90" s="196">
        <v>21</v>
      </c>
      <c r="AG90" s="203">
        <v>600</v>
      </c>
      <c r="AH90" s="203">
        <v>30</v>
      </c>
      <c r="AI90" s="203">
        <v>50</v>
      </c>
      <c r="AJ90" s="204"/>
      <c r="AK90" s="202">
        <f>(VLOOKUP($H90,杂项!$Z:$AD,2,FALSE))/100</f>
        <v>0.35</v>
      </c>
      <c r="AL90" s="202">
        <f>(VLOOKUP($H90,杂项!$Z:$AD,4,FALSE))/100</f>
        <v>0.35</v>
      </c>
      <c r="AM90" s="202">
        <f>(VLOOKUP($H90,杂项!$Z:$AD,3,FALSE))/100</f>
        <v>0.1</v>
      </c>
      <c r="AN90" s="202">
        <f>(VLOOKUP($H90,杂项!$Z:$AD,5,FALSE))/100</f>
        <v>0.1</v>
      </c>
      <c r="AO90" s="206">
        <v>3</v>
      </c>
      <c r="AP90" s="179" t="s">
        <v>309</v>
      </c>
    </row>
    <row r="91" spans="1:42" s="162" customFormat="1" x14ac:dyDescent="0.2">
      <c r="A91" s="176" t="s">
        <v>310</v>
      </c>
      <c r="B91" s="173">
        <f t="shared" si="12"/>
        <v>4039.0464000000002</v>
      </c>
      <c r="C91" s="173">
        <f t="shared" si="13"/>
        <v>454.46973440000005</v>
      </c>
      <c r="D91" s="173">
        <f t="shared" si="14"/>
        <v>202.65962240000002</v>
      </c>
      <c r="E91" s="173">
        <f t="shared" si="15"/>
        <v>322.1639424</v>
      </c>
      <c r="F91" s="173">
        <f t="shared" si="16"/>
        <v>212.96312320000001</v>
      </c>
      <c r="G91" s="174">
        <f t="shared" si="17"/>
        <v>93.575999999999993</v>
      </c>
      <c r="H91" s="174" t="s">
        <v>311</v>
      </c>
      <c r="I91" s="187">
        <v>28</v>
      </c>
      <c r="J91" s="189" t="s">
        <v>61</v>
      </c>
      <c r="K91" s="189" t="s">
        <v>62</v>
      </c>
      <c r="L91" s="189" t="s">
        <v>41</v>
      </c>
      <c r="M91" s="189" t="s">
        <v>81</v>
      </c>
      <c r="N91" s="189" t="s">
        <v>44</v>
      </c>
      <c r="O91" s="189" t="s">
        <v>45</v>
      </c>
      <c r="P91" s="189" t="s">
        <v>72</v>
      </c>
      <c r="Q91" s="189" t="s">
        <v>45</v>
      </c>
      <c r="R91" s="189" t="s">
        <v>87</v>
      </c>
      <c r="S91" s="189" t="s">
        <v>55</v>
      </c>
      <c r="T91" s="189" t="s">
        <v>139</v>
      </c>
      <c r="U91" s="193" t="str">
        <f>IF($AJ$1=2,MID(VLOOKUP(H91,杂项!R:X,2,FALSE),FIND("@",SUBSTITUTE(VLOOKUP(H91,杂项!R:X,2,FALSE),",","@",1))+1,FIND("@",SUBSTITUTE(VLOOKUP(H91,杂项!R:X,2,FALSE),",","@",2))-FIND("@",SUBSTITUTE(VLOOKUP(H91,杂项!R:X,2,FALSE),",","@",1))-1),IF($AJ$1=3,MID(VLOOKUP(H91,杂项!R:X,2,FALSE),FIND("@",SUBSTITUTE(VLOOKUP(H91,杂项!R:X,2,FALSE),",","@",2))+1,FIND("@",SUBSTITUTE(VLOOKUP(H91,杂项!R:X,2,FALSE),",","@",3))-FIND("@",SUBSTITUTE(VLOOKUP(H91,杂项!R:X,2,FALSE),",","@",2))-1),IF($AJ$1=4,MID(VLOOKUP(H91,杂项!R:X,2,FALSE),FIND("@",SUBSTITUTE(VLOOKUP(H91,杂项!R:X,2,FALSE),",","@",3))+1,FIND("@",SUBSTITUTE(VLOOKUP(H91,杂项!R:X,2,FALSE),",","@",4))-FIND("@",SUBSTITUTE(VLOOKUP(H91,杂项!R:X,2,FALSE),",","@",3))-1),IF($AJ$1=5,MID(VLOOKUP(H91,杂项!R:X,2,FALSE),FIND("@",SUBSTITUTE(VLOOKUP(H91,杂项!R:X,2,FALSE),",","@",4))+1,FIND("@",SUBSTITUTE(VLOOKUP(H91,杂项!R:X,2,FALSE),",","@",5))-FIND("@",SUBSTITUTE(VLOOKUP(H91,杂项!R:X,2,FALSE),",","@",4))-1),IF($AJ$1=6,MID(VLOOKUP(H91,杂项!R:X,2,FALSE),FIND("@",SUBSTITUTE(VLOOKUP(H91,杂项!R:X,2,FALSE),",","@",5))+1,LEN(VLOOKUP(H91,杂项!R:X,2,FALSE))-FIND("@",SUBSTITUTE(VLOOKUP(H91,杂项!R:X,2,FALSE),",","@",5))-1))))))</f>
        <v>6478</v>
      </c>
      <c r="V91" s="193" t="str">
        <f>IF($AJ$1=2,MID(VLOOKUP(H91,杂项!R:X,3,FALSE),FIND("@",SUBSTITUTE(VLOOKUP(H91,杂项!R:X,3,FALSE),",","@",1))+1,FIND("@",SUBSTITUTE(VLOOKUP(H91,杂项!R:X,3,FALSE),",","@",2))-FIND("@",SUBSTITUTE(VLOOKUP(H91,杂项!R:X,3,FALSE),",","@",1))-1),IF($AJ$1=3,MID(VLOOKUP(H91,杂项!R:X,3,FALSE),FIND("@",SUBSTITUTE(VLOOKUP(H91,杂项!R:X,3,FALSE),",","@",2))+1,FIND("@",SUBSTITUTE(VLOOKUP(H91,杂项!R:X,3,FALSE),",","@",3))-FIND("@",SUBSTITUTE(VLOOKUP(H91,杂项!R:X,3,FALSE),",","@",2))-1),IF($AJ$1=4,MID(VLOOKUP(H91,杂项!R:X,3,FALSE),FIND("@",SUBSTITUTE(VLOOKUP(H91,杂项!R:X,3,FALSE),",","@",3))+1,FIND("@",SUBSTITUTE(VLOOKUP(H91,杂项!R:X,3,FALSE),",","@",4))-FIND("@",SUBSTITUTE(VLOOKUP(H91,杂项!R:X,3,FALSE),",","@",3))-1),IF($AJ$1=5,MID(VLOOKUP(H91,杂项!R:X,3,FALSE),FIND("@",SUBSTITUTE(VLOOKUP(H91,杂项!R:X,3,FALSE),",","@",4))+1,FIND("@",SUBSTITUTE(VLOOKUP(H91,杂项!R:X,3,FALSE),",","@",5))-FIND("@",SUBSTITUTE(VLOOKUP(H91,杂项!R:X,3,FALSE),",","@",4))-1),IF($AJ$1=6,MID(VLOOKUP(H91,杂项!R:X,3,FALSE),FIND("@",SUBSTITUTE(VLOOKUP(H91,杂项!R:X,3,FALSE),",","@",5))+1,LEN(VLOOKUP(H91,杂项!R:X,3,FALSE))-FIND("@",SUBSTITUTE(VLOOKUP(H91,杂项!R:X,3,FALSE),",","@",5))-1))))))</f>
        <v>5687</v>
      </c>
      <c r="W91" s="193" t="str">
        <f>IF($AJ$1=2,MID(VLOOKUP(H91,杂项!R:X,4,FALSE),FIND("@",SUBSTITUTE(VLOOKUP(H91,杂项!R:X,4,FALSE),",","@",1))+1,FIND("@",SUBSTITUTE(VLOOKUP(H91,杂项!R:X,4,FALSE),",","@",2))-FIND("@",SUBSTITUTE(VLOOKUP(H91,杂项!R:X,4,FALSE),",","@",1))-1),IF($AJ$1=3,MID(VLOOKUP(H91,杂项!R:X,4,FALSE),FIND("@",SUBSTITUTE(VLOOKUP(H91,杂项!R:X,4,FALSE),",","@",2))+1,FIND("@",SUBSTITUTE(VLOOKUP(H91,杂项!R:X,4,FALSE),",","@",3))-FIND("@",SUBSTITUTE(VLOOKUP(H91,杂项!R:X,4,FALSE),",","@",2))-1),IF($AJ$1=4,MID(VLOOKUP(H91,杂项!R:X,4,FALSE),FIND("@",SUBSTITUTE(VLOOKUP(H91,杂项!R:X,4,FALSE),",","@",3))+1,FIND("@",SUBSTITUTE(VLOOKUP(H91,杂项!R:X,4,FALSE),",","@",4))-FIND("@",SUBSTITUTE(VLOOKUP(H91,杂项!R:X,4,FALSE),",","@",3))-1),IF($AJ$1=5,MID(VLOOKUP(H91,杂项!R:X,4,FALSE),FIND("@",SUBSTITUTE(VLOOKUP(H91,杂项!R:X,4,FALSE),",","@",4))+1,FIND("@",SUBSTITUTE(VLOOKUP(H91,杂项!R:X,4,FALSE),",","@",5))-FIND("@",SUBSTITUTE(VLOOKUP(H91,杂项!R:X,4,FALSE),",","@",4))-1),IF($AJ$1=6,MID(VLOOKUP(H91,杂项!R:X,4,FALSE),FIND("@",SUBSTITUTE(VLOOKUP(H91,杂项!R:X,4,FALSE),",","@",5))+1,LEN(VLOOKUP(H91,杂项!R:X,4,FALSE))-FIND("@",SUBSTITUTE(VLOOKUP(H91,杂项!R:X,4,FALSE),",","@",5))-1))))))</f>
        <v>3183</v>
      </c>
      <c r="X91" s="193" t="str">
        <f>IF($AJ$1=2,MID(VLOOKUP(H91,杂项!R:X,5,FALSE),FIND("@",SUBSTITUTE(VLOOKUP(H91,杂项!R:X,5,FALSE),",","@",1))+1,FIND("@",SUBSTITUTE(VLOOKUP(H91,杂项!R:X,5,FALSE),",","@",2))-FIND("@",SUBSTITUTE(VLOOKUP(H91,杂项!R:X,5,FALSE),",","@",1))-1),IF($AJ$1=3,MID(VLOOKUP(H91,杂项!R:X,5,FALSE),FIND("@",SUBSTITUTE(VLOOKUP(H91,杂项!R:X,5,FALSE),",","@",2))+1,FIND("@",SUBSTITUTE(VLOOKUP(H91,杂项!R:X,5,FALSE),",","@",3))-FIND("@",SUBSTITUTE(VLOOKUP(H91,杂项!R:X,5,FALSE),",","@",2))-1),IF($AJ$1=4,MID(VLOOKUP(H91,杂项!R:X,5,FALSE),FIND("@",SUBSTITUTE(VLOOKUP(H91,杂项!R:X,5,FALSE),",","@",3))+1,FIND("@",SUBSTITUTE(VLOOKUP(H91,杂项!R:X,5,FALSE),",","@",4))-FIND("@",SUBSTITUTE(VLOOKUP(H91,杂项!R:X,5,FALSE),",","@",3))-1),IF($AJ$1=5,MID(VLOOKUP(H91,杂项!R:X,5,FALSE),FIND("@",SUBSTITUTE(VLOOKUP(H91,杂项!R:X,5,FALSE),",","@",4))+1,FIND("@",SUBSTITUTE(VLOOKUP(H91,杂项!R:X,5,FALSE),",","@",5))-FIND("@",SUBSTITUTE(VLOOKUP(H91,杂项!R:X,5,FALSE),",","@",4))-1),IF($AJ$1=6,MID(VLOOKUP(H91,杂项!R:X,5,FALSE),FIND("@",SUBSTITUTE(VLOOKUP(H91,杂项!R:X,5,FALSE),",","@",5))+1,LEN(VLOOKUP(H91,杂项!R:X,5,FALSE))-FIND("@",SUBSTITUTE(VLOOKUP(H91,杂项!R:X,5,FALSE),",","@",5))-1))))))</f>
        <v>6213</v>
      </c>
      <c r="Y91" s="193" t="str">
        <f>IF($AJ$1=2,MID(VLOOKUP(H91,杂项!R:X,6,FALSE),FIND("@",SUBSTITUTE(VLOOKUP(H91,杂项!R:X,6,FALSE),",","@",1))+1,FIND("@",SUBSTITUTE(VLOOKUP(H91,杂项!R:X,6,FALSE),",","@",2))-FIND("@",SUBSTITUTE(VLOOKUP(H91,杂项!R:X,6,FALSE),",","@",1))-1),IF($AJ$1=3,MID(VLOOKUP(H91,杂项!R:X,6,FALSE),FIND("@",SUBSTITUTE(VLOOKUP(H91,杂项!R:X,6,FALSE),",","@",2))+1,FIND("@",SUBSTITUTE(VLOOKUP(H91,杂项!R:X,6,FALSE),",","@",3))-FIND("@",SUBSTITUTE(VLOOKUP(H91,杂项!R:X,6,FALSE),",","@",2))-1),IF($AJ$1=4,MID(VLOOKUP(H91,杂项!R:X,6,FALSE),FIND("@",SUBSTITUTE(VLOOKUP(H91,杂项!R:X,6,FALSE),",","@",3))+1,FIND("@",SUBSTITUTE(VLOOKUP(H91,杂项!R:X,6,FALSE),",","@",4))-FIND("@",SUBSTITUTE(VLOOKUP(H91,杂项!R:X,6,FALSE),",","@",3))-1),IF($AJ$1=5,MID(VLOOKUP(H91,杂项!R:X,6,FALSE),FIND("@",SUBSTITUTE(VLOOKUP(H91,杂项!R:X,6,FALSE),",","@",4))+1,FIND("@",SUBSTITUTE(VLOOKUP(H91,杂项!R:X,6,FALSE),",","@",5))-FIND("@",SUBSTITUTE(VLOOKUP(H91,杂项!R:X,6,FALSE),",","@",4))-1),IF($AJ$1=6,MID(VLOOKUP(H91,杂项!R:X,6,FALSE),FIND("@",SUBSTITUTE(VLOOKUP(H91,杂项!R:X,6,FALSE),",","@",5))+1,LEN(VLOOKUP(H91,杂项!R:X,6,FALSE))-FIND("@",SUBSTITUTE(VLOOKUP(H91,杂项!R:X,6,FALSE),",","@",5))-1))))))</f>
        <v>5158</v>
      </c>
      <c r="Z91" s="193" t="str">
        <f>IF($AJ$1=2,MID(VLOOKUP(H91,杂项!R:X,7,FALSE),FIND("@",SUBSTITUTE(VLOOKUP(H91,杂项!R:X,7,FALSE),",","@",1))+1,FIND("@",SUBSTITUTE(VLOOKUP(H91,杂项!R:X,7,FALSE),",","@",2))-FIND("@",SUBSTITUTE(VLOOKUP(H91,杂项!R:X,7,FALSE),",","@",1))-1),IF($AJ$1=3,MID(VLOOKUP(H91,杂项!R:X,7,FALSE),FIND("@",SUBSTITUTE(VLOOKUP(H91,杂项!R:X,7,FALSE),",","@",2))+1,FIND("@",SUBSTITUTE(VLOOKUP(H91,杂项!R:X,7,FALSE),",","@",3))-FIND("@",SUBSTITUTE(VLOOKUP(H91,杂项!R:X,7,FALSE),",","@",2))-1),IF($AJ$1=4,MID(VLOOKUP(H91,杂项!R:X,7,FALSE),FIND("@",SUBSTITUTE(VLOOKUP(H91,杂项!R:X,7,FALSE),",","@",3))+1,FIND("@",SUBSTITUTE(VLOOKUP(H91,杂项!R:X,7,FALSE),",","@",4))-FIND("@",SUBSTITUTE(VLOOKUP(H91,杂项!R:X,7,FALSE),",","@",3))-1),IF($AJ$1=5,MID(VLOOKUP(H91,杂项!R:X,7,FALSE),FIND("@",SUBSTITUTE(VLOOKUP(H91,杂项!R:X,7,FALSE),",","@",4))+1,FIND("@",SUBSTITUTE(VLOOKUP(H91,杂项!R:X,7,FALSE),",","@",5))-FIND("@",SUBSTITUTE(VLOOKUP(H91,杂项!R:X,7,FALSE),",","@",4))-1),IF($AJ$1=6,MID(VLOOKUP(H91,杂项!R:X,7,FALSE),FIND("@",SUBSTITUTE(VLOOKUP(H91,杂项!R:X,7,FALSE),",","@",5))+1,LEN(VLOOKUP(H91,杂项!R:X,7,FALSE))-FIND("@",SUBSTITUTE(VLOOKUP(H91,杂项!R:X,7,FALSE),",","@",5))-1))))))</f>
        <v>3840</v>
      </c>
      <c r="AA91" s="196">
        <v>128</v>
      </c>
      <c r="AB91" s="196">
        <v>32</v>
      </c>
      <c r="AC91" s="196">
        <v>0</v>
      </c>
      <c r="AD91" s="196">
        <v>35</v>
      </c>
      <c r="AE91" s="196">
        <v>10</v>
      </c>
      <c r="AF91" s="196">
        <v>5</v>
      </c>
      <c r="AG91" s="203">
        <v>800</v>
      </c>
      <c r="AH91" s="203">
        <v>40</v>
      </c>
      <c r="AI91" s="203">
        <v>20</v>
      </c>
      <c r="AJ91" s="204"/>
      <c r="AK91" s="202">
        <f>(VLOOKUP($H91,杂项!$Z:$AD,2,FALSE))/100</f>
        <v>0.35</v>
      </c>
      <c r="AL91" s="202">
        <f>(VLOOKUP($H91,杂项!$Z:$AD,4,FALSE))/100</f>
        <v>0.1</v>
      </c>
      <c r="AM91" s="202">
        <f>(VLOOKUP($H91,杂项!$Z:$AD,3,FALSE))/100</f>
        <v>0.35</v>
      </c>
      <c r="AN91" s="202">
        <f>(VLOOKUP($H91,杂项!$Z:$AD,5,FALSE))/100</f>
        <v>0.1</v>
      </c>
      <c r="AO91" s="206">
        <v>7</v>
      </c>
      <c r="AP91" s="179" t="s">
        <v>312</v>
      </c>
    </row>
    <row r="92" spans="1:42" s="162" customFormat="1" x14ac:dyDescent="0.2">
      <c r="A92" s="176" t="s">
        <v>313</v>
      </c>
      <c r="B92" s="173">
        <f t="shared" si="12"/>
        <v>4945.7528320000001</v>
      </c>
      <c r="C92" s="173">
        <f t="shared" si="13"/>
        <v>451.58604799999995</v>
      </c>
      <c r="D92" s="173">
        <f t="shared" si="14"/>
        <v>247.20999679999997</v>
      </c>
      <c r="E92" s="173">
        <f t="shared" si="15"/>
        <v>363.84755199999995</v>
      </c>
      <c r="F92" s="173">
        <f t="shared" si="16"/>
        <v>205.75133440000002</v>
      </c>
      <c r="G92" s="174">
        <f t="shared" si="17"/>
        <v>88.575999999999993</v>
      </c>
      <c r="H92" s="174" t="s">
        <v>290</v>
      </c>
      <c r="I92" s="187">
        <v>28</v>
      </c>
      <c r="J92" s="189" t="s">
        <v>134</v>
      </c>
      <c r="K92" s="189" t="s">
        <v>135</v>
      </c>
      <c r="L92" s="189" t="s">
        <v>145</v>
      </c>
      <c r="M92" s="189" t="s">
        <v>146</v>
      </c>
      <c r="N92" s="189" t="s">
        <v>44</v>
      </c>
      <c r="O92" s="189" t="s">
        <v>45</v>
      </c>
      <c r="P92" s="189" t="s">
        <v>136</v>
      </c>
      <c r="Q92" s="189" t="s">
        <v>64</v>
      </c>
      <c r="R92" s="189" t="s">
        <v>137</v>
      </c>
      <c r="S92" s="189" t="s">
        <v>138</v>
      </c>
      <c r="T92" s="189" t="s">
        <v>139</v>
      </c>
      <c r="U92" s="193" t="str">
        <f>IF($AJ$1=2,MID(VLOOKUP(H92,杂项!R:X,2,FALSE),FIND("@",SUBSTITUTE(VLOOKUP(H92,杂项!R:X,2,FALSE),",","@",1))+1,FIND("@",SUBSTITUTE(VLOOKUP(H92,杂项!R:X,2,FALSE),",","@",2))-FIND("@",SUBSTITUTE(VLOOKUP(H92,杂项!R:X,2,FALSE),",","@",1))-1),IF($AJ$1=3,MID(VLOOKUP(H92,杂项!R:X,2,FALSE),FIND("@",SUBSTITUTE(VLOOKUP(H92,杂项!R:X,2,FALSE),",","@",2))+1,FIND("@",SUBSTITUTE(VLOOKUP(H92,杂项!R:X,2,FALSE),",","@",3))-FIND("@",SUBSTITUTE(VLOOKUP(H92,杂项!R:X,2,FALSE),",","@",2))-1),IF($AJ$1=4,MID(VLOOKUP(H92,杂项!R:X,2,FALSE),FIND("@",SUBSTITUTE(VLOOKUP(H92,杂项!R:X,2,FALSE),",","@",3))+1,FIND("@",SUBSTITUTE(VLOOKUP(H92,杂项!R:X,2,FALSE),",","@",4))-FIND("@",SUBSTITUTE(VLOOKUP(H92,杂项!R:X,2,FALSE),",","@",3))-1),IF($AJ$1=5,MID(VLOOKUP(H92,杂项!R:X,2,FALSE),FIND("@",SUBSTITUTE(VLOOKUP(H92,杂项!R:X,2,FALSE),",","@",4))+1,FIND("@",SUBSTITUTE(VLOOKUP(H92,杂项!R:X,2,FALSE),",","@",5))-FIND("@",SUBSTITUTE(VLOOKUP(H92,杂项!R:X,2,FALSE),",","@",4))-1),IF($AJ$1=6,MID(VLOOKUP(H92,杂项!R:X,2,FALSE),FIND("@",SUBSTITUTE(VLOOKUP(H92,杂项!R:X,2,FALSE),",","@",5))+1,LEN(VLOOKUP(H92,杂项!R:X,2,FALSE))-FIND("@",SUBSTITUTE(VLOOKUP(H92,杂项!R:X,2,FALSE),",","@",5))-1))))))</f>
        <v>7267</v>
      </c>
      <c r="V92" s="193" t="str">
        <f>IF($AJ$1=2,MID(VLOOKUP(H92,杂项!R:X,3,FALSE),FIND("@",SUBSTITUTE(VLOOKUP(H92,杂项!R:X,3,FALSE),",","@",1))+1,FIND("@",SUBSTITUTE(VLOOKUP(H92,杂项!R:X,3,FALSE),",","@",2))-FIND("@",SUBSTITUTE(VLOOKUP(H92,杂项!R:X,3,FALSE),",","@",1))-1),IF($AJ$1=3,MID(VLOOKUP(H92,杂项!R:X,3,FALSE),FIND("@",SUBSTITUTE(VLOOKUP(H92,杂项!R:X,3,FALSE),",","@",2))+1,FIND("@",SUBSTITUTE(VLOOKUP(H92,杂项!R:X,3,FALSE),",","@",3))-FIND("@",SUBSTITUTE(VLOOKUP(H92,杂项!R:X,3,FALSE),",","@",2))-1),IF($AJ$1=4,MID(VLOOKUP(H92,杂项!R:X,3,FALSE),FIND("@",SUBSTITUTE(VLOOKUP(H92,杂项!R:X,3,FALSE),",","@",3))+1,FIND("@",SUBSTITUTE(VLOOKUP(H92,杂项!R:X,3,FALSE),",","@",4))-FIND("@",SUBSTITUTE(VLOOKUP(H92,杂项!R:X,3,FALSE),",","@",3))-1),IF($AJ$1=5,MID(VLOOKUP(H92,杂项!R:X,3,FALSE),FIND("@",SUBSTITUTE(VLOOKUP(H92,杂项!R:X,3,FALSE),",","@",4))+1,FIND("@",SUBSTITUTE(VLOOKUP(H92,杂项!R:X,3,FALSE),",","@",5))-FIND("@",SUBSTITUTE(VLOOKUP(H92,杂项!R:X,3,FALSE),",","@",4))-1),IF($AJ$1=6,MID(VLOOKUP(H92,杂项!R:X,3,FALSE),FIND("@",SUBSTITUTE(VLOOKUP(H92,杂项!R:X,3,FALSE),",","@",5))+1,LEN(VLOOKUP(H92,杂项!R:X,3,FALSE))-FIND("@",SUBSTITUTE(VLOOKUP(H92,杂项!R:X,3,FALSE),",","@",5))-1))))))</f>
        <v>6081</v>
      </c>
      <c r="W92" s="193" t="str">
        <f>IF($AJ$1=2,MID(VLOOKUP(H92,杂项!R:X,4,FALSE),FIND("@",SUBSTITUTE(VLOOKUP(H92,杂项!R:X,4,FALSE),",","@",1))+1,FIND("@",SUBSTITUTE(VLOOKUP(H92,杂项!R:X,4,FALSE),",","@",2))-FIND("@",SUBSTITUTE(VLOOKUP(H92,杂项!R:X,4,FALSE),",","@",1))-1),IF($AJ$1=3,MID(VLOOKUP(H92,杂项!R:X,4,FALSE),FIND("@",SUBSTITUTE(VLOOKUP(H92,杂项!R:X,4,FALSE),",","@",2))+1,FIND("@",SUBSTITUTE(VLOOKUP(H92,杂项!R:X,4,FALSE),",","@",3))-FIND("@",SUBSTITUTE(VLOOKUP(H92,杂项!R:X,4,FALSE),",","@",2))-1),IF($AJ$1=4,MID(VLOOKUP(H92,杂项!R:X,4,FALSE),FIND("@",SUBSTITUTE(VLOOKUP(H92,杂项!R:X,4,FALSE),",","@",3))+1,FIND("@",SUBSTITUTE(VLOOKUP(H92,杂项!R:X,4,FALSE),",","@",4))-FIND("@",SUBSTITUTE(VLOOKUP(H92,杂项!R:X,4,FALSE),",","@",3))-1),IF($AJ$1=5,MID(VLOOKUP(H92,杂项!R:X,4,FALSE),FIND("@",SUBSTITUTE(VLOOKUP(H92,杂项!R:X,4,FALSE),",","@",4))+1,FIND("@",SUBSTITUTE(VLOOKUP(H92,杂项!R:X,4,FALSE),",","@",5))-FIND("@",SUBSTITUTE(VLOOKUP(H92,杂项!R:X,4,FALSE),",","@",4))-1),IF($AJ$1=6,MID(VLOOKUP(H92,杂项!R:X,4,FALSE),FIND("@",SUBSTITUTE(VLOOKUP(H92,杂项!R:X,4,FALSE),",","@",5))+1,LEN(VLOOKUP(H92,杂项!R:X,4,FALSE))-FIND("@",SUBSTITUTE(VLOOKUP(H92,杂项!R:X,4,FALSE),",","@",5))-1))))))</f>
        <v>6081</v>
      </c>
      <c r="X92" s="193" t="str">
        <f>IF($AJ$1=2,MID(VLOOKUP(H92,杂项!R:X,5,FALSE),FIND("@",SUBSTITUTE(VLOOKUP(H92,杂项!R:X,5,FALSE),",","@",1))+1,FIND("@",SUBSTITUTE(VLOOKUP(H92,杂项!R:X,5,FALSE),",","@",2))-FIND("@",SUBSTITUTE(VLOOKUP(H92,杂项!R:X,5,FALSE),",","@",1))-1),IF($AJ$1=3,MID(VLOOKUP(H92,杂项!R:X,5,FALSE),FIND("@",SUBSTITUTE(VLOOKUP(H92,杂项!R:X,5,FALSE),",","@",2))+1,FIND("@",SUBSTITUTE(VLOOKUP(H92,杂项!R:X,5,FALSE),",","@",3))-FIND("@",SUBSTITUTE(VLOOKUP(H92,杂项!R:X,5,FALSE),",","@",2))-1),IF($AJ$1=4,MID(VLOOKUP(H92,杂项!R:X,5,FALSE),FIND("@",SUBSTITUTE(VLOOKUP(H92,杂项!R:X,5,FALSE),",","@",3))+1,FIND("@",SUBSTITUTE(VLOOKUP(H92,杂项!R:X,5,FALSE),",","@",4))-FIND("@",SUBSTITUTE(VLOOKUP(H92,杂项!R:X,5,FALSE),",","@",3))-1),IF($AJ$1=5,MID(VLOOKUP(H92,杂项!R:X,5,FALSE),FIND("@",SUBSTITUTE(VLOOKUP(H92,杂项!R:X,5,FALSE),",","@",4))+1,FIND("@",SUBSTITUTE(VLOOKUP(H92,杂项!R:X,5,FALSE),",","@",5))-FIND("@",SUBSTITUTE(VLOOKUP(H92,杂项!R:X,5,FALSE),",","@",4))-1),IF($AJ$1=6,MID(VLOOKUP(H92,杂项!R:X,5,FALSE),FIND("@",SUBSTITUTE(VLOOKUP(H92,杂项!R:X,5,FALSE),",","@",5))+1,LEN(VLOOKUP(H92,杂项!R:X,5,FALSE))-FIND("@",SUBSTITUTE(VLOOKUP(H92,杂项!R:X,5,FALSE),",","@",5))-1))))))</f>
        <v>7796</v>
      </c>
      <c r="Y92" s="193" t="str">
        <f>IF($AJ$1=2,MID(VLOOKUP(H92,杂项!R:X,6,FALSE),FIND("@",SUBSTITUTE(VLOOKUP(H92,杂项!R:X,6,FALSE),",","@",1))+1,FIND("@",SUBSTITUTE(VLOOKUP(H92,杂项!R:X,6,FALSE),",","@",2))-FIND("@",SUBSTITUTE(VLOOKUP(H92,杂项!R:X,6,FALSE),",","@",1))-1),IF($AJ$1=3,MID(VLOOKUP(H92,杂项!R:X,6,FALSE),FIND("@",SUBSTITUTE(VLOOKUP(H92,杂项!R:X,6,FALSE),",","@",2))+1,FIND("@",SUBSTITUTE(VLOOKUP(H92,杂项!R:X,6,FALSE),",","@",3))-FIND("@",SUBSTITUTE(VLOOKUP(H92,杂项!R:X,6,FALSE),",","@",2))-1),IF($AJ$1=4,MID(VLOOKUP(H92,杂项!R:X,6,FALSE),FIND("@",SUBSTITUTE(VLOOKUP(H92,杂项!R:X,6,FALSE),",","@",3))+1,FIND("@",SUBSTITUTE(VLOOKUP(H92,杂项!R:X,6,FALSE),",","@",4))-FIND("@",SUBSTITUTE(VLOOKUP(H92,杂项!R:X,6,FALSE),",","@",3))-1),IF($AJ$1=5,MID(VLOOKUP(H92,杂项!R:X,6,FALSE),FIND("@",SUBSTITUTE(VLOOKUP(H92,杂项!R:X,6,FALSE),",","@",4))+1,FIND("@",SUBSTITUTE(VLOOKUP(H92,杂项!R:X,6,FALSE),",","@",5))-FIND("@",SUBSTITUTE(VLOOKUP(H92,杂项!R:X,6,FALSE),",","@",4))-1),IF($AJ$1=6,MID(VLOOKUP(H92,杂项!R:X,6,FALSE),FIND("@",SUBSTITUTE(VLOOKUP(H92,杂项!R:X,6,FALSE),",","@",5))+1,LEN(VLOOKUP(H92,杂项!R:X,6,FALSE))-FIND("@",SUBSTITUTE(VLOOKUP(H92,杂项!R:X,6,FALSE),",","@",5))-1))))))</f>
        <v>5817</v>
      </c>
      <c r="Z92" s="193" t="str">
        <f>IF($AJ$1=2,MID(VLOOKUP(H92,杂项!R:X,7,FALSE),FIND("@",SUBSTITUTE(VLOOKUP(H92,杂项!R:X,7,FALSE),",","@",1))+1,FIND("@",SUBSTITUTE(VLOOKUP(H92,杂项!R:X,7,FALSE),",","@",2))-FIND("@",SUBSTITUTE(VLOOKUP(H92,杂项!R:X,7,FALSE),",","@",1))-1),IF($AJ$1=3,MID(VLOOKUP(H92,杂项!R:X,7,FALSE),FIND("@",SUBSTITUTE(VLOOKUP(H92,杂项!R:X,7,FALSE),",","@",2))+1,FIND("@",SUBSTITUTE(VLOOKUP(H92,杂项!R:X,7,FALSE),",","@",3))-FIND("@",SUBSTITUTE(VLOOKUP(H92,杂项!R:X,7,FALSE),",","@",2))-1),IF($AJ$1=4,MID(VLOOKUP(H92,杂项!R:X,7,FALSE),FIND("@",SUBSTITUTE(VLOOKUP(H92,杂项!R:X,7,FALSE),",","@",3))+1,FIND("@",SUBSTITUTE(VLOOKUP(H92,杂项!R:X,7,FALSE),",","@",4))-FIND("@",SUBSTITUTE(VLOOKUP(H92,杂项!R:X,7,FALSE),",","@",3))-1),IF($AJ$1=5,MID(VLOOKUP(H92,杂项!R:X,7,FALSE),FIND("@",SUBSTITUTE(VLOOKUP(H92,杂项!R:X,7,FALSE),",","@",4))+1,FIND("@",SUBSTITUTE(VLOOKUP(H92,杂项!R:X,7,FALSE),",","@",5))-FIND("@",SUBSTITUTE(VLOOKUP(H92,杂项!R:X,7,FALSE),",","@",4))-1),IF($AJ$1=6,MID(VLOOKUP(H92,杂项!R:X,7,FALSE),FIND("@",SUBSTITUTE(VLOOKUP(H92,杂项!R:X,7,FALSE),",","@",5))+1,LEN(VLOOKUP(H92,杂项!R:X,7,FALSE))-FIND("@",SUBSTITUTE(VLOOKUP(H92,杂项!R:X,7,FALSE),",","@",5))-1))))))</f>
        <v>3840</v>
      </c>
      <c r="AA92" s="196">
        <v>544</v>
      </c>
      <c r="AB92" s="196">
        <v>43</v>
      </c>
      <c r="AC92" s="196">
        <v>0</v>
      </c>
      <c r="AD92" s="196">
        <v>20</v>
      </c>
      <c r="AE92" s="196">
        <v>15</v>
      </c>
      <c r="AF92" s="196">
        <v>0</v>
      </c>
      <c r="AG92" s="203">
        <v>850</v>
      </c>
      <c r="AH92" s="203">
        <v>50</v>
      </c>
      <c r="AI92" s="203">
        <v>30</v>
      </c>
      <c r="AJ92" s="204"/>
      <c r="AK92" s="202">
        <f>(VLOOKUP($H92,杂项!$Z:$AD,2,FALSE))/100</f>
        <v>0.35</v>
      </c>
      <c r="AL92" s="202">
        <f>(VLOOKUP($H92,杂项!$Z:$AD,4,FALSE))/100</f>
        <v>0.15</v>
      </c>
      <c r="AM92" s="202">
        <f>(VLOOKUP($H92,杂项!$Z:$AD,3,FALSE))/100</f>
        <v>0.35</v>
      </c>
      <c r="AN92" s="202">
        <f>(VLOOKUP($H92,杂项!$Z:$AD,5,FALSE))/100</f>
        <v>0.1</v>
      </c>
      <c r="AO92" s="206">
        <v>9</v>
      </c>
      <c r="AP92" s="179" t="s">
        <v>314</v>
      </c>
    </row>
    <row r="93" spans="1:42" s="162" customFormat="1" x14ac:dyDescent="0.2">
      <c r="A93" s="176" t="s">
        <v>315</v>
      </c>
      <c r="B93" s="173">
        <f t="shared" si="12"/>
        <v>3831.4022399999999</v>
      </c>
      <c r="C93" s="173">
        <f t="shared" si="13"/>
        <v>450.55264000000005</v>
      </c>
      <c r="D93" s="173">
        <f t="shared" si="14"/>
        <v>222.89022719999997</v>
      </c>
      <c r="E93" s="173">
        <f t="shared" si="15"/>
        <v>263.41667840000002</v>
      </c>
      <c r="F93" s="173">
        <f t="shared" si="16"/>
        <v>234.10410239999999</v>
      </c>
      <c r="G93" s="174">
        <f t="shared" si="17"/>
        <v>114.76736000000001</v>
      </c>
      <c r="H93" s="174" t="s">
        <v>316</v>
      </c>
      <c r="I93" s="187">
        <v>28</v>
      </c>
      <c r="J93" s="189" t="s">
        <v>52</v>
      </c>
      <c r="K93" s="189" t="s">
        <v>41</v>
      </c>
      <c r="L93" s="189" t="s">
        <v>41</v>
      </c>
      <c r="M93" s="189" t="s">
        <v>81</v>
      </c>
      <c r="N93" s="189" t="s">
        <v>44</v>
      </c>
      <c r="O93" s="189" t="s">
        <v>45</v>
      </c>
      <c r="P93" s="189" t="s">
        <v>46</v>
      </c>
      <c r="Q93" s="189" t="s">
        <v>47</v>
      </c>
      <c r="R93" s="189" t="s">
        <v>87</v>
      </c>
      <c r="S93" s="189" t="s">
        <v>55</v>
      </c>
      <c r="T93" s="189" t="s">
        <v>48</v>
      </c>
      <c r="U93" s="193" t="str">
        <f>IF($AJ$1=2,MID(VLOOKUP(H93,杂项!R:X,2,FALSE),FIND("@",SUBSTITUTE(VLOOKUP(H93,杂项!R:X,2,FALSE),",","@",1))+1,FIND("@",SUBSTITUTE(VLOOKUP(H93,杂项!R:X,2,FALSE),",","@",2))-FIND("@",SUBSTITUTE(VLOOKUP(H93,杂项!R:X,2,FALSE),",","@",1))-1),IF($AJ$1=3,MID(VLOOKUP(H93,杂项!R:X,2,FALSE),FIND("@",SUBSTITUTE(VLOOKUP(H93,杂项!R:X,2,FALSE),",","@",2))+1,FIND("@",SUBSTITUTE(VLOOKUP(H93,杂项!R:X,2,FALSE),",","@",3))-FIND("@",SUBSTITUTE(VLOOKUP(H93,杂项!R:X,2,FALSE),",","@",2))-1),IF($AJ$1=4,MID(VLOOKUP(H93,杂项!R:X,2,FALSE),FIND("@",SUBSTITUTE(VLOOKUP(H93,杂项!R:X,2,FALSE),",","@",3))+1,FIND("@",SUBSTITUTE(VLOOKUP(H93,杂项!R:X,2,FALSE),",","@",4))-FIND("@",SUBSTITUTE(VLOOKUP(H93,杂项!R:X,2,FALSE),",","@",3))-1),IF($AJ$1=5,MID(VLOOKUP(H93,杂项!R:X,2,FALSE),FIND("@",SUBSTITUTE(VLOOKUP(H93,杂项!R:X,2,FALSE),",","@",4))+1,FIND("@",SUBSTITUTE(VLOOKUP(H93,杂项!R:X,2,FALSE),",","@",5))-FIND("@",SUBSTITUTE(VLOOKUP(H93,杂项!R:X,2,FALSE),",","@",4))-1),IF($AJ$1=6,MID(VLOOKUP(H93,杂项!R:X,2,FALSE),FIND("@",SUBSTITUTE(VLOOKUP(H93,杂项!R:X,2,FALSE),",","@",5))+1,LEN(VLOOKUP(H93,杂项!R:X,2,FALSE))-FIND("@",SUBSTITUTE(VLOOKUP(H93,杂项!R:X,2,FALSE),",","@",5))-1))))))</f>
        <v>6345</v>
      </c>
      <c r="V93" s="193" t="str">
        <f>IF($AJ$1=2,MID(VLOOKUP(H93,杂项!R:X,3,FALSE),FIND("@",SUBSTITUTE(VLOOKUP(H93,杂项!R:X,3,FALSE),",","@",1))+1,FIND("@",SUBSTITUTE(VLOOKUP(H93,杂项!R:X,3,FALSE),",","@",2))-FIND("@",SUBSTITUTE(VLOOKUP(H93,杂项!R:X,3,FALSE),",","@",1))-1),IF($AJ$1=3,MID(VLOOKUP(H93,杂项!R:X,3,FALSE),FIND("@",SUBSTITUTE(VLOOKUP(H93,杂项!R:X,3,FALSE),",","@",2))+1,FIND("@",SUBSTITUTE(VLOOKUP(H93,杂项!R:X,3,FALSE),",","@",3))-FIND("@",SUBSTITUTE(VLOOKUP(H93,杂项!R:X,3,FALSE),",","@",2))-1),IF($AJ$1=4,MID(VLOOKUP(H93,杂项!R:X,3,FALSE),FIND("@",SUBSTITUTE(VLOOKUP(H93,杂项!R:X,3,FALSE),",","@",3))+1,FIND("@",SUBSTITUTE(VLOOKUP(H93,杂项!R:X,3,FALSE),",","@",4))-FIND("@",SUBSTITUTE(VLOOKUP(H93,杂项!R:X,3,FALSE),",","@",3))-1),IF($AJ$1=5,MID(VLOOKUP(H93,杂项!R:X,3,FALSE),FIND("@",SUBSTITUTE(VLOOKUP(H93,杂项!R:X,3,FALSE),",","@",4))+1,FIND("@",SUBSTITUTE(VLOOKUP(H93,杂项!R:X,3,FALSE),",","@",5))-FIND("@",SUBSTITUTE(VLOOKUP(H93,杂项!R:X,3,FALSE),",","@",4))-1),IF($AJ$1=6,MID(VLOOKUP(H93,杂项!R:X,3,FALSE),FIND("@",SUBSTITUTE(VLOOKUP(H93,杂项!R:X,3,FALSE),",","@",5))+1,LEN(VLOOKUP(H93,杂项!R:X,3,FALSE))-FIND("@",SUBSTITUTE(VLOOKUP(H93,杂项!R:X,3,FALSE),",","@",5))-1))))))</f>
        <v>5950</v>
      </c>
      <c r="W93" s="193" t="str">
        <f>IF($AJ$1=2,MID(VLOOKUP(H93,杂项!R:X,4,FALSE),FIND("@",SUBSTITUTE(VLOOKUP(H93,杂项!R:X,4,FALSE),",","@",1))+1,FIND("@",SUBSTITUTE(VLOOKUP(H93,杂项!R:X,4,FALSE),",","@",2))-FIND("@",SUBSTITUTE(VLOOKUP(H93,杂项!R:X,4,FALSE),",","@",1))-1),IF($AJ$1=3,MID(VLOOKUP(H93,杂项!R:X,4,FALSE),FIND("@",SUBSTITUTE(VLOOKUP(H93,杂项!R:X,4,FALSE),",","@",2))+1,FIND("@",SUBSTITUTE(VLOOKUP(H93,杂项!R:X,4,FALSE),",","@",3))-FIND("@",SUBSTITUTE(VLOOKUP(H93,杂项!R:X,4,FALSE),",","@",2))-1),IF($AJ$1=4,MID(VLOOKUP(H93,杂项!R:X,4,FALSE),FIND("@",SUBSTITUTE(VLOOKUP(H93,杂项!R:X,4,FALSE),",","@",3))+1,FIND("@",SUBSTITUTE(VLOOKUP(H93,杂项!R:X,4,FALSE),",","@",4))-FIND("@",SUBSTITUTE(VLOOKUP(H93,杂项!R:X,4,FALSE),",","@",3))-1),IF($AJ$1=5,MID(VLOOKUP(H93,杂项!R:X,4,FALSE),FIND("@",SUBSTITUTE(VLOOKUP(H93,杂项!R:X,4,FALSE),",","@",4))+1,FIND("@",SUBSTITUTE(VLOOKUP(H93,杂项!R:X,4,FALSE),",","@",5))-FIND("@",SUBSTITUTE(VLOOKUP(H93,杂项!R:X,4,FALSE),",","@",4))-1),IF($AJ$1=6,MID(VLOOKUP(H93,杂项!R:X,4,FALSE),FIND("@",SUBSTITUTE(VLOOKUP(H93,杂项!R:X,4,FALSE),",","@",5))+1,LEN(VLOOKUP(H93,杂项!R:X,4,FALSE))-FIND("@",SUBSTITUTE(VLOOKUP(H93,杂项!R:X,4,FALSE),",","@",5))-1))))))</f>
        <v>4499</v>
      </c>
      <c r="X93" s="193" t="str">
        <f>IF($AJ$1=2,MID(VLOOKUP(H93,杂项!R:X,5,FALSE),FIND("@",SUBSTITUTE(VLOOKUP(H93,杂项!R:X,5,FALSE),",","@",1))+1,FIND("@",SUBSTITUTE(VLOOKUP(H93,杂项!R:X,5,FALSE),",","@",2))-FIND("@",SUBSTITUTE(VLOOKUP(H93,杂项!R:X,5,FALSE),",","@",1))-1),IF($AJ$1=3,MID(VLOOKUP(H93,杂项!R:X,5,FALSE),FIND("@",SUBSTITUTE(VLOOKUP(H93,杂项!R:X,5,FALSE),",","@",2))+1,FIND("@",SUBSTITUTE(VLOOKUP(H93,杂项!R:X,5,FALSE),",","@",3))-FIND("@",SUBSTITUTE(VLOOKUP(H93,杂项!R:X,5,FALSE),",","@",2))-1),IF($AJ$1=4,MID(VLOOKUP(H93,杂项!R:X,5,FALSE),FIND("@",SUBSTITUTE(VLOOKUP(H93,杂项!R:X,5,FALSE),",","@",3))+1,FIND("@",SUBSTITUTE(VLOOKUP(H93,杂项!R:X,5,FALSE),",","@",4))-FIND("@",SUBSTITUTE(VLOOKUP(H93,杂项!R:X,5,FALSE),",","@",3))-1),IF($AJ$1=5,MID(VLOOKUP(H93,杂项!R:X,5,FALSE),FIND("@",SUBSTITUTE(VLOOKUP(H93,杂项!R:X,5,FALSE),",","@",4))+1,FIND("@",SUBSTITUTE(VLOOKUP(H93,杂项!R:X,5,FALSE),",","@",5))-FIND("@",SUBSTITUTE(VLOOKUP(H93,杂项!R:X,5,FALSE),",","@",4))-1),IF($AJ$1=6,MID(VLOOKUP(H93,杂项!R:X,5,FALSE),FIND("@",SUBSTITUTE(VLOOKUP(H93,杂项!R:X,5,FALSE),",","@",5))+1,LEN(VLOOKUP(H93,杂项!R:X,5,FALSE))-FIND("@",SUBSTITUTE(VLOOKUP(H93,杂项!R:X,5,FALSE),",","@",5))-1))))))</f>
        <v>5554</v>
      </c>
      <c r="Y93" s="193" t="str">
        <f>IF($AJ$1=2,MID(VLOOKUP(H93,杂项!R:X,6,FALSE),FIND("@",SUBSTITUTE(VLOOKUP(H93,杂项!R:X,6,FALSE),",","@",1))+1,FIND("@",SUBSTITUTE(VLOOKUP(H93,杂项!R:X,6,FALSE),",","@",2))-FIND("@",SUBSTITUTE(VLOOKUP(H93,杂项!R:X,6,FALSE),",","@",1))-1),IF($AJ$1=3,MID(VLOOKUP(H93,杂项!R:X,6,FALSE),FIND("@",SUBSTITUTE(VLOOKUP(H93,杂项!R:X,6,FALSE),",","@",2))+1,FIND("@",SUBSTITUTE(VLOOKUP(H93,杂项!R:X,6,FALSE),",","@",3))-FIND("@",SUBSTITUTE(VLOOKUP(H93,杂项!R:X,6,FALSE),",","@",2))-1),IF($AJ$1=4,MID(VLOOKUP(H93,杂项!R:X,6,FALSE),FIND("@",SUBSTITUTE(VLOOKUP(H93,杂项!R:X,6,FALSE),",","@",3))+1,FIND("@",SUBSTITUTE(VLOOKUP(H93,杂项!R:X,6,FALSE),",","@",4))-FIND("@",SUBSTITUTE(VLOOKUP(H93,杂项!R:X,6,FALSE),",","@",3))-1),IF($AJ$1=5,MID(VLOOKUP(H93,杂项!R:X,6,FALSE),FIND("@",SUBSTITUTE(VLOOKUP(H93,杂项!R:X,6,FALSE),",","@",4))+1,FIND("@",SUBSTITUTE(VLOOKUP(H93,杂项!R:X,6,FALSE),",","@",5))-FIND("@",SUBSTITUTE(VLOOKUP(H93,杂项!R:X,6,FALSE),",","@",4))-1),IF($AJ$1=6,MID(VLOOKUP(H93,杂项!R:X,6,FALSE),FIND("@",SUBSTITUTE(VLOOKUP(H93,杂项!R:X,6,FALSE),",","@",5))+1,LEN(VLOOKUP(H93,杂项!R:X,6,FALSE))-FIND("@",SUBSTITUTE(VLOOKUP(H93,杂项!R:X,6,FALSE),",","@",5))-1))))))</f>
        <v>6081</v>
      </c>
      <c r="Z93" s="193" t="str">
        <f>IF($AJ$1=2,MID(VLOOKUP(H93,杂项!R:X,7,FALSE),FIND("@",SUBSTITUTE(VLOOKUP(H93,杂项!R:X,7,FALSE),",","@",1))+1,FIND("@",SUBSTITUTE(VLOOKUP(H93,杂项!R:X,7,FALSE),",","@",2))-FIND("@",SUBSTITUTE(VLOOKUP(H93,杂项!R:X,7,FALSE),",","@",1))-1),IF($AJ$1=3,MID(VLOOKUP(H93,杂项!R:X,7,FALSE),FIND("@",SUBSTITUTE(VLOOKUP(H93,杂项!R:X,7,FALSE),",","@",2))+1,FIND("@",SUBSTITUTE(VLOOKUP(H93,杂项!R:X,7,FALSE),",","@",3))-FIND("@",SUBSTITUTE(VLOOKUP(H93,杂项!R:X,7,FALSE),",","@",2))-1),IF($AJ$1=4,MID(VLOOKUP(H93,杂项!R:X,7,FALSE),FIND("@",SUBSTITUTE(VLOOKUP(H93,杂项!R:X,7,FALSE),",","@",3))+1,FIND("@",SUBSTITUTE(VLOOKUP(H93,杂项!R:X,7,FALSE),",","@",4))-FIND("@",SUBSTITUTE(VLOOKUP(H93,杂项!R:X,7,FALSE),",","@",3))-1),IF($AJ$1=5,MID(VLOOKUP(H93,杂项!R:X,7,FALSE),FIND("@",SUBSTITUTE(VLOOKUP(H93,杂项!R:X,7,FALSE),",","@",4))+1,FIND("@",SUBSTITUTE(VLOOKUP(H93,杂项!R:X,7,FALSE),",","@",5))-FIND("@",SUBSTITUTE(VLOOKUP(H93,杂项!R:X,7,FALSE),",","@",4))-1),IF($AJ$1=6,MID(VLOOKUP(H93,杂项!R:X,7,FALSE),FIND("@",SUBSTITUTE(VLOOKUP(H93,杂项!R:X,7,FALSE),",","@",5))+1,LEN(VLOOKUP(H93,杂项!R:X,7,FALSE))-FIND("@",SUBSTITUTE(VLOOKUP(H93,杂项!R:X,7,FALSE),",","@",5))-1))))))</f>
        <v>4895</v>
      </c>
      <c r="AA93" s="196">
        <v>330</v>
      </c>
      <c r="AB93" s="196">
        <v>21</v>
      </c>
      <c r="AC93" s="196">
        <v>0</v>
      </c>
      <c r="AD93" s="196">
        <v>18</v>
      </c>
      <c r="AE93" s="196">
        <v>10</v>
      </c>
      <c r="AF93" s="196">
        <v>8</v>
      </c>
      <c r="AG93" s="203">
        <v>700</v>
      </c>
      <c r="AH93" s="203">
        <v>30</v>
      </c>
      <c r="AI93" s="203">
        <v>30</v>
      </c>
      <c r="AJ93" s="204"/>
      <c r="AK93" s="202">
        <f>(VLOOKUP($H93,杂项!$Z:$AD,2,FALSE))/100</f>
        <v>0.1</v>
      </c>
      <c r="AL93" s="202">
        <f>(VLOOKUP($H93,杂项!$Z:$AD,4,FALSE))/100</f>
        <v>0.35</v>
      </c>
      <c r="AM93" s="202">
        <f>(VLOOKUP($H93,杂项!$Z:$AD,3,FALSE))/100</f>
        <v>0.2</v>
      </c>
      <c r="AN93" s="202">
        <f>(VLOOKUP($H93,杂项!$Z:$AD,5,FALSE))/100</f>
        <v>0.25</v>
      </c>
      <c r="AO93" s="206">
        <v>6</v>
      </c>
      <c r="AP93" s="179" t="s">
        <v>317</v>
      </c>
    </row>
    <row r="94" spans="1:42" s="162" customFormat="1" x14ac:dyDescent="0.2">
      <c r="A94" s="176" t="s">
        <v>318</v>
      </c>
      <c r="B94" s="173">
        <f t="shared" si="12"/>
        <v>4087.0464000000002</v>
      </c>
      <c r="C94" s="173">
        <f t="shared" si="13"/>
        <v>447.30603520000005</v>
      </c>
      <c r="D94" s="173">
        <f t="shared" si="14"/>
        <v>224.93480960000002</v>
      </c>
      <c r="E94" s="173">
        <f t="shared" si="15"/>
        <v>302.15162879999997</v>
      </c>
      <c r="F94" s="173">
        <f t="shared" si="16"/>
        <v>230.91751680000002</v>
      </c>
      <c r="G94" s="174">
        <f t="shared" si="17"/>
        <v>100.79360000000001</v>
      </c>
      <c r="H94" s="174" t="s">
        <v>319</v>
      </c>
      <c r="I94" s="187">
        <v>28</v>
      </c>
      <c r="J94" s="189" t="s">
        <v>61</v>
      </c>
      <c r="K94" s="189" t="s">
        <v>62</v>
      </c>
      <c r="L94" s="189" t="s">
        <v>41</v>
      </c>
      <c r="M94" s="189" t="s">
        <v>81</v>
      </c>
      <c r="N94" s="189" t="s">
        <v>44</v>
      </c>
      <c r="O94" s="189" t="s">
        <v>45</v>
      </c>
      <c r="P94" s="189" t="s">
        <v>72</v>
      </c>
      <c r="Q94" s="189" t="s">
        <v>45</v>
      </c>
      <c r="R94" s="189" t="s">
        <v>87</v>
      </c>
      <c r="S94" s="189" t="s">
        <v>55</v>
      </c>
      <c r="T94" s="189" t="s">
        <v>139</v>
      </c>
      <c r="U94" s="193" t="str">
        <f>IF($AJ$1=2,MID(VLOOKUP(H94,杂项!R:X,2,FALSE),FIND("@",SUBSTITUTE(VLOOKUP(H94,杂项!R:X,2,FALSE),",","@",1))+1,FIND("@",SUBSTITUTE(VLOOKUP(H94,杂项!R:X,2,FALSE),",","@",2))-FIND("@",SUBSTITUTE(VLOOKUP(H94,杂项!R:X,2,FALSE),",","@",1))-1),IF($AJ$1=3,MID(VLOOKUP(H94,杂项!R:X,2,FALSE),FIND("@",SUBSTITUTE(VLOOKUP(H94,杂项!R:X,2,FALSE),",","@",2))+1,FIND("@",SUBSTITUTE(VLOOKUP(H94,杂项!R:X,2,FALSE),",","@",3))-FIND("@",SUBSTITUTE(VLOOKUP(H94,杂项!R:X,2,FALSE),",","@",2))-1),IF($AJ$1=4,MID(VLOOKUP(H94,杂项!R:X,2,FALSE),FIND("@",SUBSTITUTE(VLOOKUP(H94,杂项!R:X,2,FALSE),",","@",3))+1,FIND("@",SUBSTITUTE(VLOOKUP(H94,杂项!R:X,2,FALSE),",","@",4))-FIND("@",SUBSTITUTE(VLOOKUP(H94,杂项!R:X,2,FALSE),",","@",3))-1),IF($AJ$1=5,MID(VLOOKUP(H94,杂项!R:X,2,FALSE),FIND("@",SUBSTITUTE(VLOOKUP(H94,杂项!R:X,2,FALSE),",","@",4))+1,FIND("@",SUBSTITUTE(VLOOKUP(H94,杂项!R:X,2,FALSE),",","@",5))-FIND("@",SUBSTITUTE(VLOOKUP(H94,杂项!R:X,2,FALSE),",","@",4))-1),IF($AJ$1=6,MID(VLOOKUP(H94,杂项!R:X,2,FALSE),FIND("@",SUBSTITUTE(VLOOKUP(H94,杂项!R:X,2,FALSE),",","@",5))+1,LEN(VLOOKUP(H94,杂项!R:X,2,FALSE))-FIND("@",SUBSTITUTE(VLOOKUP(H94,杂项!R:X,2,FALSE),",","@",5))-1))))))</f>
        <v>6478</v>
      </c>
      <c r="V94" s="193" t="str">
        <f>IF($AJ$1=2,MID(VLOOKUP(H94,杂项!R:X,3,FALSE),FIND("@",SUBSTITUTE(VLOOKUP(H94,杂项!R:X,3,FALSE),",","@",1))+1,FIND("@",SUBSTITUTE(VLOOKUP(H94,杂项!R:X,3,FALSE),",","@",2))-FIND("@",SUBSTITUTE(VLOOKUP(H94,杂项!R:X,3,FALSE),",","@",1))-1),IF($AJ$1=3,MID(VLOOKUP(H94,杂项!R:X,3,FALSE),FIND("@",SUBSTITUTE(VLOOKUP(H94,杂项!R:X,3,FALSE),",","@",2))+1,FIND("@",SUBSTITUTE(VLOOKUP(H94,杂项!R:X,3,FALSE),",","@",3))-FIND("@",SUBSTITUTE(VLOOKUP(H94,杂项!R:X,3,FALSE),",","@",2))-1),IF($AJ$1=4,MID(VLOOKUP(H94,杂项!R:X,3,FALSE),FIND("@",SUBSTITUTE(VLOOKUP(H94,杂项!R:X,3,FALSE),",","@",3))+1,FIND("@",SUBSTITUTE(VLOOKUP(H94,杂项!R:X,3,FALSE),",","@",4))-FIND("@",SUBSTITUTE(VLOOKUP(H94,杂项!R:X,3,FALSE),",","@",3))-1),IF($AJ$1=5,MID(VLOOKUP(H94,杂项!R:X,3,FALSE),FIND("@",SUBSTITUTE(VLOOKUP(H94,杂项!R:X,3,FALSE),",","@",4))+1,FIND("@",SUBSTITUTE(VLOOKUP(H94,杂项!R:X,3,FALSE),",","@",5))-FIND("@",SUBSTITUTE(VLOOKUP(H94,杂项!R:X,3,FALSE),",","@",4))-1),IF($AJ$1=6,MID(VLOOKUP(H94,杂项!R:X,3,FALSE),FIND("@",SUBSTITUTE(VLOOKUP(H94,杂项!R:X,3,FALSE),",","@",5))+1,LEN(VLOOKUP(H94,杂项!R:X,3,FALSE))-FIND("@",SUBSTITUTE(VLOOKUP(H94,杂项!R:X,3,FALSE),",","@",5))-1))))))</f>
        <v>5421</v>
      </c>
      <c r="W94" s="193" t="str">
        <f>IF($AJ$1=2,MID(VLOOKUP(H94,杂项!R:X,4,FALSE),FIND("@",SUBSTITUTE(VLOOKUP(H94,杂项!R:X,4,FALSE),",","@",1))+1,FIND("@",SUBSTITUTE(VLOOKUP(H94,杂项!R:X,4,FALSE),",","@",2))-FIND("@",SUBSTITUTE(VLOOKUP(H94,杂项!R:X,4,FALSE),",","@",1))-1),IF($AJ$1=3,MID(VLOOKUP(H94,杂项!R:X,4,FALSE),FIND("@",SUBSTITUTE(VLOOKUP(H94,杂项!R:X,4,FALSE),",","@",2))+1,FIND("@",SUBSTITUTE(VLOOKUP(H94,杂项!R:X,4,FALSE),",","@",3))-FIND("@",SUBSTITUTE(VLOOKUP(H94,杂项!R:X,4,FALSE),",","@",2))-1),IF($AJ$1=4,MID(VLOOKUP(H94,杂项!R:X,4,FALSE),FIND("@",SUBSTITUTE(VLOOKUP(H94,杂项!R:X,4,FALSE),",","@",3))+1,FIND("@",SUBSTITUTE(VLOOKUP(H94,杂项!R:X,4,FALSE),",","@",4))-FIND("@",SUBSTITUTE(VLOOKUP(H94,杂项!R:X,4,FALSE),",","@",3))-1),IF($AJ$1=5,MID(VLOOKUP(H94,杂项!R:X,4,FALSE),FIND("@",SUBSTITUTE(VLOOKUP(H94,杂项!R:X,4,FALSE),",","@",4))+1,FIND("@",SUBSTITUTE(VLOOKUP(H94,杂项!R:X,4,FALSE),",","@",5))-FIND("@",SUBSTITUTE(VLOOKUP(H94,杂项!R:X,4,FALSE),",","@",4))-1),IF($AJ$1=6,MID(VLOOKUP(H94,杂项!R:X,4,FALSE),FIND("@",SUBSTITUTE(VLOOKUP(H94,杂项!R:X,4,FALSE),",","@",5))+1,LEN(VLOOKUP(H94,杂项!R:X,4,FALSE))-FIND("@",SUBSTITUTE(VLOOKUP(H94,杂项!R:X,4,FALSE),",","@",5))-1))))))</f>
        <v>4632</v>
      </c>
      <c r="X94" s="193" t="str">
        <f>IF($AJ$1=2,MID(VLOOKUP(H94,杂项!R:X,5,FALSE),FIND("@",SUBSTITUTE(VLOOKUP(H94,杂项!R:X,5,FALSE),",","@",1))+1,FIND("@",SUBSTITUTE(VLOOKUP(H94,杂项!R:X,5,FALSE),",","@",2))-FIND("@",SUBSTITUTE(VLOOKUP(H94,杂项!R:X,5,FALSE),",","@",1))-1),IF($AJ$1=3,MID(VLOOKUP(H94,杂项!R:X,5,FALSE),FIND("@",SUBSTITUTE(VLOOKUP(H94,杂项!R:X,5,FALSE),",","@",2))+1,FIND("@",SUBSTITUTE(VLOOKUP(H94,杂项!R:X,5,FALSE),",","@",3))-FIND("@",SUBSTITUTE(VLOOKUP(H94,杂项!R:X,5,FALSE),",","@",2))-1),IF($AJ$1=4,MID(VLOOKUP(H94,杂项!R:X,5,FALSE),FIND("@",SUBSTITUTE(VLOOKUP(H94,杂项!R:X,5,FALSE),",","@",3))+1,FIND("@",SUBSTITUTE(VLOOKUP(H94,杂项!R:X,5,FALSE),",","@",4))-FIND("@",SUBSTITUTE(VLOOKUP(H94,杂项!R:X,5,FALSE),",","@",3))-1),IF($AJ$1=5,MID(VLOOKUP(H94,杂项!R:X,5,FALSE),FIND("@",SUBSTITUTE(VLOOKUP(H94,杂项!R:X,5,FALSE),",","@",4))+1,FIND("@",SUBSTITUTE(VLOOKUP(H94,杂项!R:X,5,FALSE),",","@",5))-FIND("@",SUBSTITUTE(VLOOKUP(H94,杂项!R:X,5,FALSE),",","@",4))-1),IF($AJ$1=6,MID(VLOOKUP(H94,杂项!R:X,5,FALSE),FIND("@",SUBSTITUTE(VLOOKUP(H94,杂项!R:X,5,FALSE),",","@",5))+1,LEN(VLOOKUP(H94,杂项!R:X,5,FALSE))-FIND("@",SUBSTITUTE(VLOOKUP(H94,杂项!R:X,5,FALSE),",","@",5))-1))))))</f>
        <v>6081</v>
      </c>
      <c r="Y94" s="193" t="str">
        <f>IF($AJ$1=2,MID(VLOOKUP(H94,杂项!R:X,6,FALSE),FIND("@",SUBSTITUTE(VLOOKUP(H94,杂项!R:X,6,FALSE),",","@",1))+1,FIND("@",SUBSTITUTE(VLOOKUP(H94,杂项!R:X,6,FALSE),",","@",2))-FIND("@",SUBSTITUTE(VLOOKUP(H94,杂项!R:X,6,FALSE),",","@",1))-1),IF($AJ$1=3,MID(VLOOKUP(H94,杂项!R:X,6,FALSE),FIND("@",SUBSTITUTE(VLOOKUP(H94,杂项!R:X,6,FALSE),",","@",2))+1,FIND("@",SUBSTITUTE(VLOOKUP(H94,杂项!R:X,6,FALSE),",","@",3))-FIND("@",SUBSTITUTE(VLOOKUP(H94,杂项!R:X,6,FALSE),",","@",2))-1),IF($AJ$1=4,MID(VLOOKUP(H94,杂项!R:X,6,FALSE),FIND("@",SUBSTITUTE(VLOOKUP(H94,杂项!R:X,6,FALSE),",","@",3))+1,FIND("@",SUBSTITUTE(VLOOKUP(H94,杂项!R:X,6,FALSE),",","@",4))-FIND("@",SUBSTITUTE(VLOOKUP(H94,杂项!R:X,6,FALSE),",","@",3))-1),IF($AJ$1=5,MID(VLOOKUP(H94,杂项!R:X,6,FALSE),FIND("@",SUBSTITUTE(VLOOKUP(H94,杂项!R:X,6,FALSE),",","@",4))+1,FIND("@",SUBSTITUTE(VLOOKUP(H94,杂项!R:X,6,FALSE),",","@",5))-FIND("@",SUBSTITUTE(VLOOKUP(H94,杂项!R:X,6,FALSE),",","@",4))-1),IF($AJ$1=6,MID(VLOOKUP(H94,杂项!R:X,6,FALSE),FIND("@",SUBSTITUTE(VLOOKUP(H94,杂项!R:X,6,FALSE),",","@",5))+1,LEN(VLOOKUP(H94,杂项!R:X,6,FALSE))-FIND("@",SUBSTITUTE(VLOOKUP(H94,杂项!R:X,6,FALSE),",","@",5))-1))))))</f>
        <v>5817</v>
      </c>
      <c r="Z94" s="193" t="str">
        <f>IF($AJ$1=2,MID(VLOOKUP(H94,杂项!R:X,7,FALSE),FIND("@",SUBSTITUTE(VLOOKUP(H94,杂项!R:X,7,FALSE),",","@",1))+1,FIND("@",SUBSTITUTE(VLOOKUP(H94,杂项!R:X,7,FALSE),",","@",2))-FIND("@",SUBSTITUTE(VLOOKUP(H94,杂项!R:X,7,FALSE),",","@",1))-1),IF($AJ$1=3,MID(VLOOKUP(H94,杂项!R:X,7,FALSE),FIND("@",SUBSTITUTE(VLOOKUP(H94,杂项!R:X,7,FALSE),",","@",2))+1,FIND("@",SUBSTITUTE(VLOOKUP(H94,杂项!R:X,7,FALSE),",","@",3))-FIND("@",SUBSTITUTE(VLOOKUP(H94,杂项!R:X,7,FALSE),",","@",2))-1),IF($AJ$1=4,MID(VLOOKUP(H94,杂项!R:X,7,FALSE),FIND("@",SUBSTITUTE(VLOOKUP(H94,杂项!R:X,7,FALSE),",","@",3))+1,FIND("@",SUBSTITUTE(VLOOKUP(H94,杂项!R:X,7,FALSE),",","@",4))-FIND("@",SUBSTITUTE(VLOOKUP(H94,杂项!R:X,7,FALSE),",","@",3))-1),IF($AJ$1=5,MID(VLOOKUP(H94,杂项!R:X,7,FALSE),FIND("@",SUBSTITUTE(VLOOKUP(H94,杂项!R:X,7,FALSE),",","@",4))+1,FIND("@",SUBSTITUTE(VLOOKUP(H94,杂项!R:X,7,FALSE),",","@",5))-FIND("@",SUBSTITUTE(VLOOKUP(H94,杂项!R:X,7,FALSE),",","@",4))-1),IF($AJ$1=6,MID(VLOOKUP(H94,杂项!R:X,7,FALSE),FIND("@",SUBSTITUTE(VLOOKUP(H94,杂项!R:X,7,FALSE),",","@",5))+1,LEN(VLOOKUP(H94,杂项!R:X,7,FALSE))-FIND("@",SUBSTITUTE(VLOOKUP(H94,杂项!R:X,7,FALSE),",","@",5))-1))))))</f>
        <v>4499</v>
      </c>
      <c r="AA94" s="196">
        <v>176</v>
      </c>
      <c r="AB94" s="196">
        <v>32</v>
      </c>
      <c r="AC94" s="196">
        <v>0</v>
      </c>
      <c r="AD94" s="196">
        <v>27</v>
      </c>
      <c r="AE94" s="196">
        <v>10</v>
      </c>
      <c r="AF94" s="196">
        <v>8</v>
      </c>
      <c r="AG94" s="203">
        <v>800</v>
      </c>
      <c r="AH94" s="203">
        <v>30</v>
      </c>
      <c r="AI94" s="203">
        <v>30</v>
      </c>
      <c r="AJ94" s="204"/>
      <c r="AK94" s="202">
        <f>(VLOOKUP($H94,杂项!$Z:$AD,2,FALSE))/100</f>
        <v>0.35</v>
      </c>
      <c r="AL94" s="202">
        <f>(VLOOKUP($H94,杂项!$Z:$AD,4,FALSE))/100</f>
        <v>0.1</v>
      </c>
      <c r="AM94" s="202">
        <f>(VLOOKUP($H94,杂项!$Z:$AD,3,FALSE))/100</f>
        <v>0.35</v>
      </c>
      <c r="AN94" s="202">
        <f>(VLOOKUP($H94,杂项!$Z:$AD,5,FALSE))/100</f>
        <v>0.1</v>
      </c>
      <c r="AO94" s="206">
        <v>8</v>
      </c>
      <c r="AP94" s="179" t="s">
        <v>320</v>
      </c>
    </row>
    <row r="95" spans="1:42" s="162" customFormat="1" x14ac:dyDescent="0.2">
      <c r="A95" s="176" t="s">
        <v>321</v>
      </c>
      <c r="B95" s="173">
        <f t="shared" si="12"/>
        <v>4941.0123519999997</v>
      </c>
      <c r="C95" s="173">
        <f t="shared" si="13"/>
        <v>443.87833600000005</v>
      </c>
      <c r="D95" s="173">
        <f t="shared" si="14"/>
        <v>227.183616</v>
      </c>
      <c r="E95" s="173">
        <f t="shared" si="15"/>
        <v>397.84755199999995</v>
      </c>
      <c r="F95" s="173">
        <f t="shared" si="16"/>
        <v>243.70524160000002</v>
      </c>
      <c r="G95" s="174">
        <f t="shared" si="17"/>
        <v>88.575999999999993</v>
      </c>
      <c r="H95" s="174" t="s">
        <v>322</v>
      </c>
      <c r="I95" s="187">
        <v>28</v>
      </c>
      <c r="J95" s="189" t="s">
        <v>134</v>
      </c>
      <c r="K95" s="189" t="s">
        <v>135</v>
      </c>
      <c r="L95" s="189" t="s">
        <v>145</v>
      </c>
      <c r="M95" s="189" t="s">
        <v>146</v>
      </c>
      <c r="N95" s="189" t="s">
        <v>63</v>
      </c>
      <c r="O95" s="189" t="s">
        <v>64</v>
      </c>
      <c r="P95" s="189" t="s">
        <v>136</v>
      </c>
      <c r="Q95" s="189" t="s">
        <v>64</v>
      </c>
      <c r="R95" s="189" t="s">
        <v>53</v>
      </c>
      <c r="S95" s="189" t="s">
        <v>47</v>
      </c>
      <c r="T95" s="189" t="s">
        <v>139</v>
      </c>
      <c r="U95" s="193" t="str">
        <f>IF($AJ$1=2,MID(VLOOKUP(H95,杂项!R:X,2,FALSE),FIND("@",SUBSTITUTE(VLOOKUP(H95,杂项!R:X,2,FALSE),",","@",1))+1,FIND("@",SUBSTITUTE(VLOOKUP(H95,杂项!R:X,2,FALSE),",","@",2))-FIND("@",SUBSTITUTE(VLOOKUP(H95,杂项!R:X,2,FALSE),",","@",1))-1),IF($AJ$1=3,MID(VLOOKUP(H95,杂项!R:X,2,FALSE),FIND("@",SUBSTITUTE(VLOOKUP(H95,杂项!R:X,2,FALSE),",","@",2))+1,FIND("@",SUBSTITUTE(VLOOKUP(H95,杂项!R:X,2,FALSE),",","@",3))-FIND("@",SUBSTITUTE(VLOOKUP(H95,杂项!R:X,2,FALSE),",","@",2))-1),IF($AJ$1=4,MID(VLOOKUP(H95,杂项!R:X,2,FALSE),FIND("@",SUBSTITUTE(VLOOKUP(H95,杂项!R:X,2,FALSE),",","@",3))+1,FIND("@",SUBSTITUTE(VLOOKUP(H95,杂项!R:X,2,FALSE),",","@",4))-FIND("@",SUBSTITUTE(VLOOKUP(H95,杂项!R:X,2,FALSE),",","@",3))-1),IF($AJ$1=5,MID(VLOOKUP(H95,杂项!R:X,2,FALSE),FIND("@",SUBSTITUTE(VLOOKUP(H95,杂项!R:X,2,FALSE),",","@",4))+1,FIND("@",SUBSTITUTE(VLOOKUP(H95,杂项!R:X,2,FALSE),",","@",5))-FIND("@",SUBSTITUTE(VLOOKUP(H95,杂项!R:X,2,FALSE),",","@",4))-1),IF($AJ$1=6,MID(VLOOKUP(H95,杂项!R:X,2,FALSE),FIND("@",SUBSTITUTE(VLOOKUP(H95,杂项!R:X,2,FALSE),",","@",5))+1,LEN(VLOOKUP(H95,杂项!R:X,2,FALSE))-FIND("@",SUBSTITUTE(VLOOKUP(H95,杂项!R:X,2,FALSE),",","@",5))-1))))))</f>
        <v>7137</v>
      </c>
      <c r="V95" s="193" t="str">
        <f>IF($AJ$1=2,MID(VLOOKUP(H95,杂项!R:X,3,FALSE),FIND("@",SUBSTITUTE(VLOOKUP(H95,杂项!R:X,3,FALSE),",","@",1))+1,FIND("@",SUBSTITUTE(VLOOKUP(H95,杂项!R:X,3,FALSE),",","@",2))-FIND("@",SUBSTITUTE(VLOOKUP(H95,杂项!R:X,3,FALSE),",","@",1))-1),IF($AJ$1=3,MID(VLOOKUP(H95,杂项!R:X,3,FALSE),FIND("@",SUBSTITUTE(VLOOKUP(H95,杂项!R:X,3,FALSE),",","@",2))+1,FIND("@",SUBSTITUTE(VLOOKUP(H95,杂项!R:X,3,FALSE),",","@",3))-FIND("@",SUBSTITUTE(VLOOKUP(H95,杂项!R:X,3,FALSE),",","@",2))-1),IF($AJ$1=4,MID(VLOOKUP(H95,杂项!R:X,3,FALSE),FIND("@",SUBSTITUTE(VLOOKUP(H95,杂项!R:X,3,FALSE),",","@",3))+1,FIND("@",SUBSTITUTE(VLOOKUP(H95,杂项!R:X,3,FALSE),",","@",4))-FIND("@",SUBSTITUTE(VLOOKUP(H95,杂项!R:X,3,FALSE),",","@",3))-1),IF($AJ$1=5,MID(VLOOKUP(H95,杂项!R:X,3,FALSE),FIND("@",SUBSTITUTE(VLOOKUP(H95,杂项!R:X,3,FALSE),",","@",4))+1,FIND("@",SUBSTITUTE(VLOOKUP(H95,杂项!R:X,3,FALSE),",","@",5))-FIND("@",SUBSTITUTE(VLOOKUP(H95,杂项!R:X,3,FALSE),",","@",4))-1),IF($AJ$1=6,MID(VLOOKUP(H95,杂项!R:X,3,FALSE),FIND("@",SUBSTITUTE(VLOOKUP(H95,杂项!R:X,3,FALSE),",","@",5))+1,LEN(VLOOKUP(H95,杂项!R:X,3,FALSE))-FIND("@",SUBSTITUTE(VLOOKUP(H95,杂项!R:X,3,FALSE),",","@",5))-1))))))</f>
        <v>5817</v>
      </c>
      <c r="W95" s="193" t="str">
        <f>IF($AJ$1=2,MID(VLOOKUP(H95,杂项!R:X,4,FALSE),FIND("@",SUBSTITUTE(VLOOKUP(H95,杂项!R:X,4,FALSE),",","@",1))+1,FIND("@",SUBSTITUTE(VLOOKUP(H95,杂项!R:X,4,FALSE),",","@",2))-FIND("@",SUBSTITUTE(VLOOKUP(H95,杂项!R:X,4,FALSE),",","@",1))-1),IF($AJ$1=3,MID(VLOOKUP(H95,杂项!R:X,4,FALSE),FIND("@",SUBSTITUTE(VLOOKUP(H95,杂项!R:X,4,FALSE),",","@",2))+1,FIND("@",SUBSTITUTE(VLOOKUP(H95,杂项!R:X,4,FALSE),",","@",3))-FIND("@",SUBSTITUTE(VLOOKUP(H95,杂项!R:X,4,FALSE),",","@",2))-1),IF($AJ$1=4,MID(VLOOKUP(H95,杂项!R:X,4,FALSE),FIND("@",SUBSTITUTE(VLOOKUP(H95,杂项!R:X,4,FALSE),",","@",3))+1,FIND("@",SUBSTITUTE(VLOOKUP(H95,杂项!R:X,4,FALSE),",","@",4))-FIND("@",SUBSTITUTE(VLOOKUP(H95,杂项!R:X,4,FALSE),",","@",3))-1),IF($AJ$1=5,MID(VLOOKUP(H95,杂项!R:X,4,FALSE),FIND("@",SUBSTITUTE(VLOOKUP(H95,杂项!R:X,4,FALSE),",","@",4))+1,FIND("@",SUBSTITUTE(VLOOKUP(H95,杂项!R:X,4,FALSE),",","@",5))-FIND("@",SUBSTITUTE(VLOOKUP(H95,杂项!R:X,4,FALSE),",","@",4))-1),IF($AJ$1=6,MID(VLOOKUP(H95,杂项!R:X,4,FALSE),FIND("@",SUBSTITUTE(VLOOKUP(H95,杂项!R:X,4,FALSE),",","@",5))+1,LEN(VLOOKUP(H95,杂项!R:X,4,FALSE))-FIND("@",SUBSTITUTE(VLOOKUP(H95,杂项!R:X,4,FALSE),",","@",5))-1))))))</f>
        <v>3446</v>
      </c>
      <c r="X95" s="193" t="str">
        <f>IF($AJ$1=2,MID(VLOOKUP(H95,杂项!R:X,5,FALSE),FIND("@",SUBSTITUTE(VLOOKUP(H95,杂项!R:X,5,FALSE),",","@",1))+1,FIND("@",SUBSTITUTE(VLOOKUP(H95,杂项!R:X,5,FALSE),",","@",2))-FIND("@",SUBSTITUTE(VLOOKUP(H95,杂项!R:X,5,FALSE),",","@",1))-1),IF($AJ$1=3,MID(VLOOKUP(H95,杂项!R:X,5,FALSE),FIND("@",SUBSTITUTE(VLOOKUP(H95,杂项!R:X,5,FALSE),",","@",2))+1,FIND("@",SUBSTITUTE(VLOOKUP(H95,杂项!R:X,5,FALSE),",","@",3))-FIND("@",SUBSTITUTE(VLOOKUP(H95,杂项!R:X,5,FALSE),",","@",2))-1),IF($AJ$1=4,MID(VLOOKUP(H95,杂项!R:X,5,FALSE),FIND("@",SUBSTITUTE(VLOOKUP(H95,杂项!R:X,5,FALSE),",","@",3))+1,FIND("@",SUBSTITUTE(VLOOKUP(H95,杂项!R:X,5,FALSE),",","@",4))-FIND("@",SUBSTITUTE(VLOOKUP(H95,杂项!R:X,5,FALSE),",","@",3))-1),IF($AJ$1=5,MID(VLOOKUP(H95,杂项!R:X,5,FALSE),FIND("@",SUBSTITUTE(VLOOKUP(H95,杂项!R:X,5,FALSE),",","@",4))+1,FIND("@",SUBSTITUTE(VLOOKUP(H95,杂项!R:X,5,FALSE),",","@",5))-FIND("@",SUBSTITUTE(VLOOKUP(H95,杂项!R:X,5,FALSE),",","@",4))-1),IF($AJ$1=6,MID(VLOOKUP(H95,杂项!R:X,5,FALSE),FIND("@",SUBSTITUTE(VLOOKUP(H95,杂项!R:X,5,FALSE),",","@",5))+1,LEN(VLOOKUP(H95,杂项!R:X,5,FALSE))-FIND("@",SUBSTITUTE(VLOOKUP(H95,杂项!R:X,5,FALSE),",","@",5))-1))))))</f>
        <v>7796</v>
      </c>
      <c r="Y95" s="193" t="str">
        <f>IF($AJ$1=2,MID(VLOOKUP(H95,杂项!R:X,6,FALSE),FIND("@",SUBSTITUTE(VLOOKUP(H95,杂项!R:X,6,FALSE),",","@",1))+1,FIND("@",SUBSTITUTE(VLOOKUP(H95,杂项!R:X,6,FALSE),",","@",2))-FIND("@",SUBSTITUTE(VLOOKUP(H95,杂项!R:X,6,FALSE),",","@",1))-1),IF($AJ$1=3,MID(VLOOKUP(H95,杂项!R:X,6,FALSE),FIND("@",SUBSTITUTE(VLOOKUP(H95,杂项!R:X,6,FALSE),",","@",2))+1,FIND("@",SUBSTITUTE(VLOOKUP(H95,杂项!R:X,6,FALSE),",","@",3))-FIND("@",SUBSTITUTE(VLOOKUP(H95,杂项!R:X,6,FALSE),",","@",2))-1),IF($AJ$1=4,MID(VLOOKUP(H95,杂项!R:X,6,FALSE),FIND("@",SUBSTITUTE(VLOOKUP(H95,杂项!R:X,6,FALSE),",","@",3))+1,FIND("@",SUBSTITUTE(VLOOKUP(H95,杂项!R:X,6,FALSE),",","@",4))-FIND("@",SUBSTITUTE(VLOOKUP(H95,杂项!R:X,6,FALSE),",","@",3))-1),IF($AJ$1=5,MID(VLOOKUP(H95,杂项!R:X,6,FALSE),FIND("@",SUBSTITUTE(VLOOKUP(H95,杂项!R:X,6,FALSE),",","@",4))+1,FIND("@",SUBSTITUTE(VLOOKUP(H95,杂项!R:X,6,FALSE),",","@",5))-FIND("@",SUBSTITUTE(VLOOKUP(H95,杂项!R:X,6,FALSE),",","@",4))-1),IF($AJ$1=6,MID(VLOOKUP(H95,杂项!R:X,6,FALSE),FIND("@",SUBSTITUTE(VLOOKUP(H95,杂项!R:X,6,FALSE),",","@",5))+1,LEN(VLOOKUP(H95,杂项!R:X,6,FALSE))-FIND("@",SUBSTITUTE(VLOOKUP(H95,杂项!R:X,6,FALSE),",","@",5))-1))))))</f>
        <v>5421</v>
      </c>
      <c r="Z95" s="193" t="str">
        <f>IF($AJ$1=2,MID(VLOOKUP(H95,杂项!R:X,7,FALSE),FIND("@",SUBSTITUTE(VLOOKUP(H95,杂项!R:X,7,FALSE),",","@",1))+1,FIND("@",SUBSTITUTE(VLOOKUP(H95,杂项!R:X,7,FALSE),",","@",2))-FIND("@",SUBSTITUTE(VLOOKUP(H95,杂项!R:X,7,FALSE),",","@",1))-1),IF($AJ$1=3,MID(VLOOKUP(H95,杂项!R:X,7,FALSE),FIND("@",SUBSTITUTE(VLOOKUP(H95,杂项!R:X,7,FALSE),",","@",2))+1,FIND("@",SUBSTITUTE(VLOOKUP(H95,杂项!R:X,7,FALSE),",","@",3))-FIND("@",SUBSTITUTE(VLOOKUP(H95,杂项!R:X,7,FALSE),",","@",2))-1),IF($AJ$1=4,MID(VLOOKUP(H95,杂项!R:X,7,FALSE),FIND("@",SUBSTITUTE(VLOOKUP(H95,杂项!R:X,7,FALSE),",","@",3))+1,FIND("@",SUBSTITUTE(VLOOKUP(H95,杂项!R:X,7,FALSE),",","@",4))-FIND("@",SUBSTITUTE(VLOOKUP(H95,杂项!R:X,7,FALSE),",","@",3))-1),IF($AJ$1=5,MID(VLOOKUP(H95,杂项!R:X,7,FALSE),FIND("@",SUBSTITUTE(VLOOKUP(H95,杂项!R:X,7,FALSE),",","@",4))+1,FIND("@",SUBSTITUTE(VLOOKUP(H95,杂项!R:X,7,FALSE),",","@",5))-FIND("@",SUBSTITUTE(VLOOKUP(H95,杂项!R:X,7,FALSE),",","@",4))-1),IF($AJ$1=6,MID(VLOOKUP(H95,杂项!R:X,7,FALSE),FIND("@",SUBSTITUTE(VLOOKUP(H95,杂项!R:X,7,FALSE),",","@",5))+1,LEN(VLOOKUP(H95,杂项!R:X,7,FALSE))-FIND("@",SUBSTITUTE(VLOOKUP(H95,杂项!R:X,7,FALSE),",","@",5))-1))))))</f>
        <v>3840</v>
      </c>
      <c r="AA95" s="196">
        <v>266</v>
      </c>
      <c r="AB95" s="196">
        <v>42</v>
      </c>
      <c r="AC95" s="196">
        <v>0</v>
      </c>
      <c r="AD95" s="196">
        <v>54</v>
      </c>
      <c r="AE95" s="196">
        <v>10</v>
      </c>
      <c r="AF95" s="196">
        <v>0</v>
      </c>
      <c r="AG95" s="203">
        <v>1150</v>
      </c>
      <c r="AH95" s="203">
        <v>50</v>
      </c>
      <c r="AI95" s="203">
        <v>30</v>
      </c>
      <c r="AJ95" s="204"/>
      <c r="AK95" s="202">
        <f>(VLOOKUP($H95,杂项!$Z:$AD,2,FALSE))/100</f>
        <v>0.4</v>
      </c>
      <c r="AL95" s="202">
        <f>(VLOOKUP($H95,杂项!$Z:$AD,4,FALSE))/100</f>
        <v>0.1</v>
      </c>
      <c r="AM95" s="202">
        <f>(VLOOKUP($H95,杂项!$Z:$AD,3,FALSE))/100</f>
        <v>0.35</v>
      </c>
      <c r="AN95" s="202">
        <f>(VLOOKUP($H95,杂项!$Z:$AD,5,FALSE))/100</f>
        <v>0.1</v>
      </c>
      <c r="AO95" s="206">
        <v>7</v>
      </c>
      <c r="AP95" s="179" t="s">
        <v>323</v>
      </c>
    </row>
    <row r="96" spans="1:42" s="162" customFormat="1" x14ac:dyDescent="0.2">
      <c r="A96" s="176" t="s">
        <v>324</v>
      </c>
      <c r="B96" s="173">
        <f t="shared" si="12"/>
        <v>5168.3009280000006</v>
      </c>
      <c r="C96" s="173">
        <f t="shared" si="13"/>
        <v>432.16899839999996</v>
      </c>
      <c r="D96" s="173">
        <f t="shared" si="14"/>
        <v>218.84718079999999</v>
      </c>
      <c r="E96" s="173">
        <f t="shared" si="15"/>
        <v>394.71193599999998</v>
      </c>
      <c r="F96" s="173">
        <f t="shared" si="16"/>
        <v>194.23084800000001</v>
      </c>
      <c r="G96" s="174">
        <f t="shared" si="17"/>
        <v>79.802496000000005</v>
      </c>
      <c r="H96" s="208" t="s">
        <v>305</v>
      </c>
      <c r="I96" s="187">
        <v>28</v>
      </c>
      <c r="J96" s="212" t="s">
        <v>252</v>
      </c>
      <c r="K96" s="212" t="s">
        <v>253</v>
      </c>
      <c r="L96" s="212" t="s">
        <v>257</v>
      </c>
      <c r="M96" s="212" t="s">
        <v>258</v>
      </c>
      <c r="N96" s="212" t="s">
        <v>44</v>
      </c>
      <c r="O96" s="212" t="s">
        <v>45</v>
      </c>
      <c r="P96" s="212" t="s">
        <v>279</v>
      </c>
      <c r="Q96" s="212" t="s">
        <v>64</v>
      </c>
      <c r="R96" s="212" t="s">
        <v>295</v>
      </c>
      <c r="S96" s="212" t="s">
        <v>296</v>
      </c>
      <c r="T96" s="212" t="s">
        <v>254</v>
      </c>
      <c r="U96" s="193" t="str">
        <f>IF($AJ$1=2,MID(VLOOKUP(H96,杂项!R:X,2,FALSE),FIND("@",SUBSTITUTE(VLOOKUP(H96,杂项!R:X,2,FALSE),",","@",1))+1,FIND("@",SUBSTITUTE(VLOOKUP(H96,杂项!R:X,2,FALSE),",","@",2))-FIND("@",SUBSTITUTE(VLOOKUP(H96,杂项!R:X,2,FALSE),",","@",1))-1),IF($AJ$1=3,MID(VLOOKUP(H96,杂项!R:X,2,FALSE),FIND("@",SUBSTITUTE(VLOOKUP(H96,杂项!R:X,2,FALSE),",","@",2))+1,FIND("@",SUBSTITUTE(VLOOKUP(H96,杂项!R:X,2,FALSE),",","@",3))-FIND("@",SUBSTITUTE(VLOOKUP(H96,杂项!R:X,2,FALSE),",","@",2))-1),IF($AJ$1=4,MID(VLOOKUP(H96,杂项!R:X,2,FALSE),FIND("@",SUBSTITUTE(VLOOKUP(H96,杂项!R:X,2,FALSE),",","@",3))+1,FIND("@",SUBSTITUTE(VLOOKUP(H96,杂项!R:X,2,FALSE),",","@",4))-FIND("@",SUBSTITUTE(VLOOKUP(H96,杂项!R:X,2,FALSE),",","@",3))-1),IF($AJ$1=5,MID(VLOOKUP(H96,杂项!R:X,2,FALSE),FIND("@",SUBSTITUTE(VLOOKUP(H96,杂项!R:X,2,FALSE),",","@",4))+1,FIND("@",SUBSTITUTE(VLOOKUP(H96,杂项!R:X,2,FALSE),",","@",5))-FIND("@",SUBSTITUTE(VLOOKUP(H96,杂项!R:X,2,FALSE),",","@",4))-1),IF($AJ$1=6,MID(VLOOKUP(H96,杂项!R:X,2,FALSE),FIND("@",SUBSTITUTE(VLOOKUP(H96,杂项!R:X,2,FALSE),",","@",5))+1,LEN(VLOOKUP(H96,杂项!R:X,2,FALSE))-FIND("@",SUBSTITUTE(VLOOKUP(H96,杂项!R:X,2,FALSE),",","@",5))-1))))))</f>
        <v>7137</v>
      </c>
      <c r="V96" s="193" t="str">
        <f>IF($AJ$1=2,MID(VLOOKUP(H96,杂项!R:X,3,FALSE),FIND("@",SUBSTITUTE(VLOOKUP(H96,杂项!R:X,3,FALSE),",","@",1))+1,FIND("@",SUBSTITUTE(VLOOKUP(H96,杂项!R:X,3,FALSE),",","@",2))-FIND("@",SUBSTITUTE(VLOOKUP(H96,杂项!R:X,3,FALSE),",","@",1))-1),IF($AJ$1=3,MID(VLOOKUP(H96,杂项!R:X,3,FALSE),FIND("@",SUBSTITUTE(VLOOKUP(H96,杂项!R:X,3,FALSE),",","@",2))+1,FIND("@",SUBSTITUTE(VLOOKUP(H96,杂项!R:X,3,FALSE),",","@",3))-FIND("@",SUBSTITUTE(VLOOKUP(H96,杂项!R:X,3,FALSE),",","@",2))-1),IF($AJ$1=4,MID(VLOOKUP(H96,杂项!R:X,3,FALSE),FIND("@",SUBSTITUTE(VLOOKUP(H96,杂项!R:X,3,FALSE),",","@",3))+1,FIND("@",SUBSTITUTE(VLOOKUP(H96,杂项!R:X,3,FALSE),",","@",4))-FIND("@",SUBSTITUTE(VLOOKUP(H96,杂项!R:X,3,FALSE),",","@",3))-1),IF($AJ$1=5,MID(VLOOKUP(H96,杂项!R:X,3,FALSE),FIND("@",SUBSTITUTE(VLOOKUP(H96,杂项!R:X,3,FALSE),",","@",4))+1,FIND("@",SUBSTITUTE(VLOOKUP(H96,杂项!R:X,3,FALSE),",","@",5))-FIND("@",SUBSTITUTE(VLOOKUP(H96,杂项!R:X,3,FALSE),",","@",4))-1),IF($AJ$1=6,MID(VLOOKUP(H96,杂项!R:X,3,FALSE),FIND("@",SUBSTITUTE(VLOOKUP(H96,杂项!R:X,3,FALSE),",","@",5))+1,LEN(VLOOKUP(H96,杂项!R:X,3,FALSE))-FIND("@",SUBSTITUTE(VLOOKUP(H96,杂项!R:X,3,FALSE),",","@",5))-1))))))</f>
        <v>6213</v>
      </c>
      <c r="W96" s="193" t="str">
        <f>IF($AJ$1=2,MID(VLOOKUP(H96,杂项!R:X,4,FALSE),FIND("@",SUBSTITUTE(VLOOKUP(H96,杂项!R:X,4,FALSE),",","@",1))+1,FIND("@",SUBSTITUTE(VLOOKUP(H96,杂项!R:X,4,FALSE),",","@",2))-FIND("@",SUBSTITUTE(VLOOKUP(H96,杂项!R:X,4,FALSE),",","@",1))-1),IF($AJ$1=3,MID(VLOOKUP(H96,杂项!R:X,4,FALSE),FIND("@",SUBSTITUTE(VLOOKUP(H96,杂项!R:X,4,FALSE),",","@",2))+1,FIND("@",SUBSTITUTE(VLOOKUP(H96,杂项!R:X,4,FALSE),",","@",3))-FIND("@",SUBSTITUTE(VLOOKUP(H96,杂项!R:X,4,FALSE),",","@",2))-1),IF($AJ$1=4,MID(VLOOKUP(H96,杂项!R:X,4,FALSE),FIND("@",SUBSTITUTE(VLOOKUP(H96,杂项!R:X,4,FALSE),",","@",3))+1,FIND("@",SUBSTITUTE(VLOOKUP(H96,杂项!R:X,4,FALSE),",","@",4))-FIND("@",SUBSTITUTE(VLOOKUP(H96,杂项!R:X,4,FALSE),",","@",3))-1),IF($AJ$1=5,MID(VLOOKUP(H96,杂项!R:X,4,FALSE),FIND("@",SUBSTITUTE(VLOOKUP(H96,杂项!R:X,4,FALSE),",","@",4))+1,FIND("@",SUBSTITUTE(VLOOKUP(H96,杂项!R:X,4,FALSE),",","@",5))-FIND("@",SUBSTITUTE(VLOOKUP(H96,杂项!R:X,4,FALSE),",","@",4))-1),IF($AJ$1=6,MID(VLOOKUP(H96,杂项!R:X,4,FALSE),FIND("@",SUBSTITUTE(VLOOKUP(H96,杂项!R:X,4,FALSE),",","@",5))+1,LEN(VLOOKUP(H96,杂项!R:X,4,FALSE))-FIND("@",SUBSTITUTE(VLOOKUP(H96,杂项!R:X,4,FALSE),",","@",5))-1))))))</f>
        <v>4236</v>
      </c>
      <c r="X96" s="193" t="str">
        <f>IF($AJ$1=2,MID(VLOOKUP(H96,杂项!R:X,5,FALSE),FIND("@",SUBSTITUTE(VLOOKUP(H96,杂项!R:X,5,FALSE),",","@",1))+1,FIND("@",SUBSTITUTE(VLOOKUP(H96,杂项!R:X,5,FALSE),",","@",2))-FIND("@",SUBSTITUTE(VLOOKUP(H96,杂项!R:X,5,FALSE),",","@",1))-1),IF($AJ$1=3,MID(VLOOKUP(H96,杂项!R:X,5,FALSE),FIND("@",SUBSTITUTE(VLOOKUP(H96,杂项!R:X,5,FALSE),",","@",2))+1,FIND("@",SUBSTITUTE(VLOOKUP(H96,杂项!R:X,5,FALSE),",","@",3))-FIND("@",SUBSTITUTE(VLOOKUP(H96,杂项!R:X,5,FALSE),",","@",2))-1),IF($AJ$1=4,MID(VLOOKUP(H96,杂项!R:X,5,FALSE),FIND("@",SUBSTITUTE(VLOOKUP(H96,杂项!R:X,5,FALSE),",","@",3))+1,FIND("@",SUBSTITUTE(VLOOKUP(H96,杂项!R:X,5,FALSE),",","@",4))-FIND("@",SUBSTITUTE(VLOOKUP(H96,杂项!R:X,5,FALSE),",","@",3))-1),IF($AJ$1=5,MID(VLOOKUP(H96,杂项!R:X,5,FALSE),FIND("@",SUBSTITUTE(VLOOKUP(H96,杂项!R:X,5,FALSE),",","@",4))+1,FIND("@",SUBSTITUTE(VLOOKUP(H96,杂项!R:X,5,FALSE),",","@",5))-FIND("@",SUBSTITUTE(VLOOKUP(H96,杂项!R:X,5,FALSE),",","@",4))-1),IF($AJ$1=6,MID(VLOOKUP(H96,杂项!R:X,5,FALSE),FIND("@",SUBSTITUTE(VLOOKUP(H96,杂项!R:X,5,FALSE),",","@",5))+1,LEN(VLOOKUP(H96,杂项!R:X,5,FALSE))-FIND("@",SUBSTITUTE(VLOOKUP(H96,杂项!R:X,5,FALSE),",","@",5))-1))))))</f>
        <v>7664</v>
      </c>
      <c r="Y96" s="193" t="str">
        <f>IF($AJ$1=2,MID(VLOOKUP(H96,杂项!R:X,6,FALSE),FIND("@",SUBSTITUTE(VLOOKUP(H96,杂项!R:X,6,FALSE),",","@",1))+1,FIND("@",SUBSTITUTE(VLOOKUP(H96,杂项!R:X,6,FALSE),",","@",2))-FIND("@",SUBSTITUTE(VLOOKUP(H96,杂项!R:X,6,FALSE),",","@",1))-1),IF($AJ$1=3,MID(VLOOKUP(H96,杂项!R:X,6,FALSE),FIND("@",SUBSTITUTE(VLOOKUP(H96,杂项!R:X,6,FALSE),",","@",2))+1,FIND("@",SUBSTITUTE(VLOOKUP(H96,杂项!R:X,6,FALSE),",","@",3))-FIND("@",SUBSTITUTE(VLOOKUP(H96,杂项!R:X,6,FALSE),",","@",2))-1),IF($AJ$1=4,MID(VLOOKUP(H96,杂项!R:X,6,FALSE),FIND("@",SUBSTITUTE(VLOOKUP(H96,杂项!R:X,6,FALSE),",","@",3))+1,FIND("@",SUBSTITUTE(VLOOKUP(H96,杂项!R:X,6,FALSE),",","@",4))-FIND("@",SUBSTITUTE(VLOOKUP(H96,杂项!R:X,6,FALSE),",","@",3))-1),IF($AJ$1=5,MID(VLOOKUP(H96,杂项!R:X,6,FALSE),FIND("@",SUBSTITUTE(VLOOKUP(H96,杂项!R:X,6,FALSE),",","@",4))+1,FIND("@",SUBSTITUTE(VLOOKUP(H96,杂项!R:X,6,FALSE),",","@",5))-FIND("@",SUBSTITUTE(VLOOKUP(H96,杂项!R:X,6,FALSE),",","@",4))-1),IF($AJ$1=6,MID(VLOOKUP(H96,杂项!R:X,6,FALSE),FIND("@",SUBSTITUTE(VLOOKUP(H96,杂项!R:X,6,FALSE),",","@",5))+1,LEN(VLOOKUP(H96,杂项!R:X,6,FALSE))-FIND("@",SUBSTITUTE(VLOOKUP(H96,杂项!R:X,6,FALSE),",","@",5))-1))))))</f>
        <v>6213</v>
      </c>
      <c r="Z96" s="193" t="str">
        <f>IF($AJ$1=2,MID(VLOOKUP(H96,杂项!R:X,7,FALSE),FIND("@",SUBSTITUTE(VLOOKUP(H96,杂项!R:X,7,FALSE),",","@",1))+1,FIND("@",SUBSTITUTE(VLOOKUP(H96,杂项!R:X,7,FALSE),",","@",2))-FIND("@",SUBSTITUTE(VLOOKUP(H96,杂项!R:X,7,FALSE),",","@",1))-1),IF($AJ$1=3,MID(VLOOKUP(H96,杂项!R:X,7,FALSE),FIND("@",SUBSTITUTE(VLOOKUP(H96,杂项!R:X,7,FALSE),",","@",2))+1,FIND("@",SUBSTITUTE(VLOOKUP(H96,杂项!R:X,7,FALSE),",","@",3))-FIND("@",SUBSTITUTE(VLOOKUP(H96,杂项!R:X,7,FALSE),",","@",2))-1),IF($AJ$1=4,MID(VLOOKUP(H96,杂项!R:X,7,FALSE),FIND("@",SUBSTITUTE(VLOOKUP(H96,杂项!R:X,7,FALSE),",","@",3))+1,FIND("@",SUBSTITUTE(VLOOKUP(H96,杂项!R:X,7,FALSE),",","@",4))-FIND("@",SUBSTITUTE(VLOOKUP(H96,杂项!R:X,7,FALSE),",","@",3))-1),IF($AJ$1=5,MID(VLOOKUP(H96,杂项!R:X,7,FALSE),FIND("@",SUBSTITUTE(VLOOKUP(H96,杂项!R:X,7,FALSE),",","@",4))+1,FIND("@",SUBSTITUTE(VLOOKUP(H96,杂项!R:X,7,FALSE),",","@",5))-FIND("@",SUBSTITUTE(VLOOKUP(H96,杂项!R:X,7,FALSE),",","@",4))-1),IF($AJ$1=6,MID(VLOOKUP(H96,杂项!R:X,7,FALSE),FIND("@",SUBSTITUTE(VLOOKUP(H96,杂项!R:X,7,FALSE),",","@",5))+1,LEN(VLOOKUP(H96,杂项!R:X,7,FALSE))-FIND("@",SUBSTITUTE(VLOOKUP(H96,杂项!R:X,7,FALSE),",","@",5))-1))))))</f>
        <v>4499</v>
      </c>
      <c r="AA96" s="214">
        <v>234</v>
      </c>
      <c r="AB96" s="214">
        <v>47</v>
      </c>
      <c r="AC96" s="196"/>
      <c r="AD96" s="214">
        <v>54</v>
      </c>
      <c r="AE96" s="214">
        <v>10</v>
      </c>
      <c r="AF96" s="196"/>
      <c r="AG96" s="193">
        <v>1100</v>
      </c>
      <c r="AH96" s="193">
        <v>40</v>
      </c>
      <c r="AI96" s="193">
        <v>40</v>
      </c>
      <c r="AJ96" s="215"/>
      <c r="AK96" s="202">
        <f>(VLOOKUP($H96,杂项!$Z:$AD,2,FALSE))/100</f>
        <v>0.2</v>
      </c>
      <c r="AL96" s="202">
        <f>(VLOOKUP($H96,杂项!$Z:$AD,4,FALSE))/100</f>
        <v>0.15</v>
      </c>
      <c r="AM96" s="202">
        <f>(VLOOKUP($H96,杂项!$Z:$AD,3,FALSE))/100</f>
        <v>0.35</v>
      </c>
      <c r="AN96" s="202">
        <f>(VLOOKUP($H96,杂项!$Z:$AD,5,FALSE))/100</f>
        <v>0.25</v>
      </c>
      <c r="AO96" s="206">
        <v>1</v>
      </c>
      <c r="AP96" s="179" t="s">
        <v>325</v>
      </c>
    </row>
    <row r="97" spans="1:42" s="162" customFormat="1" x14ac:dyDescent="0.2">
      <c r="A97" s="176" t="s">
        <v>326</v>
      </c>
      <c r="B97" s="173">
        <f t="shared" si="12"/>
        <v>5236.3040000000001</v>
      </c>
      <c r="C97" s="173">
        <f t="shared" si="13"/>
        <v>428.2430592</v>
      </c>
      <c r="D97" s="173">
        <f t="shared" si="14"/>
        <v>295.3856384</v>
      </c>
      <c r="E97" s="173">
        <f t="shared" si="15"/>
        <v>347.34278399999994</v>
      </c>
      <c r="F97" s="173">
        <f t="shared" si="16"/>
        <v>311.29646079999998</v>
      </c>
      <c r="G97" s="174">
        <f t="shared" si="17"/>
        <v>100.694912</v>
      </c>
      <c r="H97" s="174" t="s">
        <v>261</v>
      </c>
      <c r="I97" s="187">
        <v>28</v>
      </c>
      <c r="J97" s="189" t="s">
        <v>61</v>
      </c>
      <c r="K97" s="189" t="s">
        <v>62</v>
      </c>
      <c r="L97" s="189" t="s">
        <v>327</v>
      </c>
      <c r="M97" s="189" t="s">
        <v>328</v>
      </c>
      <c r="N97" s="189" t="s">
        <v>277</v>
      </c>
      <c r="O97" s="189" t="s">
        <v>278</v>
      </c>
      <c r="P97" s="189" t="s">
        <v>72</v>
      </c>
      <c r="Q97" s="189" t="s">
        <v>45</v>
      </c>
      <c r="R97" s="189" t="s">
        <v>72</v>
      </c>
      <c r="S97" s="189" t="s">
        <v>45</v>
      </c>
      <c r="T97" s="189" t="s">
        <v>254</v>
      </c>
      <c r="U97" s="193" t="str">
        <f>IF($AJ$1=2,MID(VLOOKUP(H97,杂项!R:X,2,FALSE),FIND("@",SUBSTITUTE(VLOOKUP(H97,杂项!R:X,2,FALSE),",","@",1))+1,FIND("@",SUBSTITUTE(VLOOKUP(H97,杂项!R:X,2,FALSE),",","@",2))-FIND("@",SUBSTITUTE(VLOOKUP(H97,杂项!R:X,2,FALSE),",","@",1))-1),IF($AJ$1=3,MID(VLOOKUP(H97,杂项!R:X,2,FALSE),FIND("@",SUBSTITUTE(VLOOKUP(H97,杂项!R:X,2,FALSE),",","@",2))+1,FIND("@",SUBSTITUTE(VLOOKUP(H97,杂项!R:X,2,FALSE),",","@",3))-FIND("@",SUBSTITUTE(VLOOKUP(H97,杂项!R:X,2,FALSE),",","@",2))-1),IF($AJ$1=4,MID(VLOOKUP(H97,杂项!R:X,2,FALSE),FIND("@",SUBSTITUTE(VLOOKUP(H97,杂项!R:X,2,FALSE),",","@",3))+1,FIND("@",SUBSTITUTE(VLOOKUP(H97,杂项!R:X,2,FALSE),",","@",4))-FIND("@",SUBSTITUTE(VLOOKUP(H97,杂项!R:X,2,FALSE),",","@",3))-1),IF($AJ$1=5,MID(VLOOKUP(H97,杂项!R:X,2,FALSE),FIND("@",SUBSTITUTE(VLOOKUP(H97,杂项!R:X,2,FALSE),",","@",4))+1,FIND("@",SUBSTITUTE(VLOOKUP(H97,杂项!R:X,2,FALSE),",","@",5))-FIND("@",SUBSTITUTE(VLOOKUP(H97,杂项!R:X,2,FALSE),",","@",4))-1),IF($AJ$1=6,MID(VLOOKUP(H97,杂项!R:X,2,FALSE),FIND("@",SUBSTITUTE(VLOOKUP(H97,杂项!R:X,2,FALSE),",","@",5))+1,LEN(VLOOKUP(H97,杂项!R:X,2,FALSE))-FIND("@",SUBSTITUTE(VLOOKUP(H97,杂项!R:X,2,FALSE),",","@",5))-1))))))</f>
        <v>8455</v>
      </c>
      <c r="V97" s="193" t="str">
        <f>IF($AJ$1=2,MID(VLOOKUP(H97,杂项!R:X,3,FALSE),FIND("@",SUBSTITUTE(VLOOKUP(H97,杂项!R:X,3,FALSE),",","@",1))+1,FIND("@",SUBSTITUTE(VLOOKUP(H97,杂项!R:X,3,FALSE),",","@",2))-FIND("@",SUBSTITUTE(VLOOKUP(H97,杂项!R:X,3,FALSE),",","@",1))-1),IF($AJ$1=3,MID(VLOOKUP(H97,杂项!R:X,3,FALSE),FIND("@",SUBSTITUTE(VLOOKUP(H97,杂项!R:X,3,FALSE),",","@",2))+1,FIND("@",SUBSTITUTE(VLOOKUP(H97,杂项!R:X,3,FALSE),",","@",3))-FIND("@",SUBSTITUTE(VLOOKUP(H97,杂项!R:X,3,FALSE),",","@",2))-1),IF($AJ$1=4,MID(VLOOKUP(H97,杂项!R:X,3,FALSE),FIND("@",SUBSTITUTE(VLOOKUP(H97,杂项!R:X,3,FALSE),",","@",3))+1,FIND("@",SUBSTITUTE(VLOOKUP(H97,杂项!R:X,3,FALSE),",","@",4))-FIND("@",SUBSTITUTE(VLOOKUP(H97,杂项!R:X,3,FALSE),",","@",3))-1),IF($AJ$1=5,MID(VLOOKUP(H97,杂项!R:X,3,FALSE),FIND("@",SUBSTITUTE(VLOOKUP(H97,杂项!R:X,3,FALSE),",","@",4))+1,FIND("@",SUBSTITUTE(VLOOKUP(H97,杂项!R:X,3,FALSE),",","@",5))-FIND("@",SUBSTITUTE(VLOOKUP(H97,杂项!R:X,3,FALSE),",","@",4))-1),IF($AJ$1=6,MID(VLOOKUP(H97,杂项!R:X,3,FALSE),FIND("@",SUBSTITUTE(VLOOKUP(H97,杂项!R:X,3,FALSE),",","@",5))+1,LEN(VLOOKUP(H97,杂项!R:X,3,FALSE))-FIND("@",SUBSTITUTE(VLOOKUP(H97,杂项!R:X,3,FALSE),",","@",5))-1))))))</f>
        <v>7137</v>
      </c>
      <c r="W97" s="193" t="str">
        <f>IF($AJ$1=2,MID(VLOOKUP(H97,杂项!R:X,4,FALSE),FIND("@",SUBSTITUTE(VLOOKUP(H97,杂项!R:X,4,FALSE),",","@",1))+1,FIND("@",SUBSTITUTE(VLOOKUP(H97,杂项!R:X,4,FALSE),",","@",2))-FIND("@",SUBSTITUTE(VLOOKUP(H97,杂项!R:X,4,FALSE),",","@",1))-1),IF($AJ$1=3,MID(VLOOKUP(H97,杂项!R:X,4,FALSE),FIND("@",SUBSTITUTE(VLOOKUP(H97,杂项!R:X,4,FALSE),",","@",2))+1,FIND("@",SUBSTITUTE(VLOOKUP(H97,杂项!R:X,4,FALSE),",","@",3))-FIND("@",SUBSTITUTE(VLOOKUP(H97,杂项!R:X,4,FALSE),",","@",2))-1),IF($AJ$1=4,MID(VLOOKUP(H97,杂项!R:X,4,FALSE),FIND("@",SUBSTITUTE(VLOOKUP(H97,杂项!R:X,4,FALSE),",","@",3))+1,FIND("@",SUBSTITUTE(VLOOKUP(H97,杂项!R:X,4,FALSE),",","@",4))-FIND("@",SUBSTITUTE(VLOOKUP(H97,杂项!R:X,4,FALSE),",","@",3))-1),IF($AJ$1=5,MID(VLOOKUP(H97,杂项!R:X,4,FALSE),FIND("@",SUBSTITUTE(VLOOKUP(H97,杂项!R:X,4,FALSE),",","@",4))+1,FIND("@",SUBSTITUTE(VLOOKUP(H97,杂项!R:X,4,FALSE),",","@",5))-FIND("@",SUBSTITUTE(VLOOKUP(H97,杂项!R:X,4,FALSE),",","@",4))-1),IF($AJ$1=6,MID(VLOOKUP(H97,杂项!R:X,4,FALSE),FIND("@",SUBSTITUTE(VLOOKUP(H97,杂项!R:X,4,FALSE),",","@",5))+1,LEN(VLOOKUP(H97,杂项!R:X,4,FALSE))-FIND("@",SUBSTITUTE(VLOOKUP(H97,杂项!R:X,4,FALSE),",","@",5))-1))))))</f>
        <v>5817</v>
      </c>
      <c r="X97" s="193" t="str">
        <f>IF($AJ$1=2,MID(VLOOKUP(H97,杂项!R:X,5,FALSE),FIND("@",SUBSTITUTE(VLOOKUP(H97,杂项!R:X,5,FALSE),",","@",1))+1,FIND("@",SUBSTITUTE(VLOOKUP(H97,杂项!R:X,5,FALSE),",","@",2))-FIND("@",SUBSTITUTE(VLOOKUP(H97,杂项!R:X,5,FALSE),",","@",1))-1),IF($AJ$1=3,MID(VLOOKUP(H97,杂项!R:X,5,FALSE),FIND("@",SUBSTITUTE(VLOOKUP(H97,杂项!R:X,5,FALSE),",","@",2))+1,FIND("@",SUBSTITUTE(VLOOKUP(H97,杂项!R:X,5,FALSE),",","@",3))-FIND("@",SUBSTITUTE(VLOOKUP(H97,杂项!R:X,5,FALSE),",","@",2))-1),IF($AJ$1=4,MID(VLOOKUP(H97,杂项!R:X,5,FALSE),FIND("@",SUBSTITUTE(VLOOKUP(H97,杂项!R:X,5,FALSE),",","@",3))+1,FIND("@",SUBSTITUTE(VLOOKUP(H97,杂项!R:X,5,FALSE),",","@",4))-FIND("@",SUBSTITUTE(VLOOKUP(H97,杂项!R:X,5,FALSE),",","@",3))-1),IF($AJ$1=5,MID(VLOOKUP(H97,杂项!R:X,5,FALSE),FIND("@",SUBSTITUTE(VLOOKUP(H97,杂项!R:X,5,FALSE),",","@",4))+1,FIND("@",SUBSTITUTE(VLOOKUP(H97,杂项!R:X,5,FALSE),",","@",5))-FIND("@",SUBSTITUTE(VLOOKUP(H97,杂项!R:X,5,FALSE),",","@",4))-1),IF($AJ$1=6,MID(VLOOKUP(H97,杂项!R:X,5,FALSE),FIND("@",SUBSTITUTE(VLOOKUP(H97,杂项!R:X,5,FALSE),",","@",5))+1,LEN(VLOOKUP(H97,杂项!R:X,5,FALSE))-FIND("@",SUBSTITUTE(VLOOKUP(H97,杂项!R:X,5,FALSE),",","@",5))-1))))))</f>
        <v>8455</v>
      </c>
      <c r="Y97" s="193" t="str">
        <f>IF($AJ$1=2,MID(VLOOKUP(H97,杂项!R:X,6,FALSE),FIND("@",SUBSTITUTE(VLOOKUP(H97,杂项!R:X,6,FALSE),",","@",1))+1,FIND("@",SUBSTITUTE(VLOOKUP(H97,杂项!R:X,6,FALSE),",","@",2))-FIND("@",SUBSTITUTE(VLOOKUP(H97,杂项!R:X,6,FALSE),",","@",1))-1),IF($AJ$1=3,MID(VLOOKUP(H97,杂项!R:X,6,FALSE),FIND("@",SUBSTITUTE(VLOOKUP(H97,杂项!R:X,6,FALSE),",","@",2))+1,FIND("@",SUBSTITUTE(VLOOKUP(H97,杂项!R:X,6,FALSE),",","@",3))-FIND("@",SUBSTITUTE(VLOOKUP(H97,杂项!R:X,6,FALSE),",","@",2))-1),IF($AJ$1=4,MID(VLOOKUP(H97,杂项!R:X,6,FALSE),FIND("@",SUBSTITUTE(VLOOKUP(H97,杂项!R:X,6,FALSE),",","@",3))+1,FIND("@",SUBSTITUTE(VLOOKUP(H97,杂项!R:X,6,FALSE),",","@",4))-FIND("@",SUBSTITUTE(VLOOKUP(H97,杂项!R:X,6,FALSE),",","@",3))-1),IF($AJ$1=5,MID(VLOOKUP(H97,杂项!R:X,6,FALSE),FIND("@",SUBSTITUTE(VLOOKUP(H97,杂项!R:X,6,FALSE),",","@",4))+1,FIND("@",SUBSTITUTE(VLOOKUP(H97,杂项!R:X,6,FALSE),",","@",5))-FIND("@",SUBSTITUTE(VLOOKUP(H97,杂项!R:X,6,FALSE),",","@",4))-1),IF($AJ$1=6,MID(VLOOKUP(H97,杂项!R:X,6,FALSE),FIND("@",SUBSTITUTE(VLOOKUP(H97,杂项!R:X,6,FALSE),",","@",5))+1,LEN(VLOOKUP(H97,杂项!R:X,6,FALSE))-FIND("@",SUBSTITUTE(VLOOKUP(H97,杂项!R:X,6,FALSE),",","@",5))-1))))))</f>
        <v>7796</v>
      </c>
      <c r="Z97" s="193" t="str">
        <f>IF($AJ$1=2,MID(VLOOKUP(H97,杂项!R:X,7,FALSE),FIND("@",SUBSTITUTE(VLOOKUP(H97,杂项!R:X,7,FALSE),",","@",1))+1,FIND("@",SUBSTITUTE(VLOOKUP(H97,杂项!R:X,7,FALSE),",","@",2))-FIND("@",SUBSTITUTE(VLOOKUP(H97,杂项!R:X,7,FALSE),",","@",1))-1),IF($AJ$1=3,MID(VLOOKUP(H97,杂项!R:X,7,FALSE),FIND("@",SUBSTITUTE(VLOOKUP(H97,杂项!R:X,7,FALSE),",","@",2))+1,FIND("@",SUBSTITUTE(VLOOKUP(H97,杂项!R:X,7,FALSE),",","@",3))-FIND("@",SUBSTITUTE(VLOOKUP(H97,杂项!R:X,7,FALSE),",","@",2))-1),IF($AJ$1=4,MID(VLOOKUP(H97,杂项!R:X,7,FALSE),FIND("@",SUBSTITUTE(VLOOKUP(H97,杂项!R:X,7,FALSE),",","@",3))+1,FIND("@",SUBSTITUTE(VLOOKUP(H97,杂项!R:X,7,FALSE),",","@",4))-FIND("@",SUBSTITUTE(VLOOKUP(H97,杂项!R:X,7,FALSE),",","@",3))-1),IF($AJ$1=5,MID(VLOOKUP(H97,杂项!R:X,7,FALSE),FIND("@",SUBSTITUTE(VLOOKUP(H97,杂项!R:X,7,FALSE),",","@",4))+1,FIND("@",SUBSTITUTE(VLOOKUP(H97,杂项!R:X,7,FALSE),",","@",5))-FIND("@",SUBSTITUTE(VLOOKUP(H97,杂项!R:X,7,FALSE),",","@",4))-1),IF($AJ$1=6,MID(VLOOKUP(H97,杂项!R:X,7,FALSE),FIND("@",SUBSTITUTE(VLOOKUP(H97,杂项!R:X,7,FALSE),",","@",5))+1,LEN(VLOOKUP(H97,杂项!R:X,7,FALSE))-FIND("@",SUBSTITUTE(VLOOKUP(H97,杂项!R:X,7,FALSE),",","@",5))-1))))))</f>
        <v>6478</v>
      </c>
      <c r="AA97" s="196">
        <v>452</v>
      </c>
      <c r="AB97" s="196">
        <v>56</v>
      </c>
      <c r="AC97" s="196">
        <v>0</v>
      </c>
      <c r="AD97" s="196">
        <v>26</v>
      </c>
      <c r="AE97" s="196">
        <v>0</v>
      </c>
      <c r="AF97" s="196">
        <v>10</v>
      </c>
      <c r="AG97" s="203">
        <v>1300</v>
      </c>
      <c r="AH97" s="203">
        <v>40</v>
      </c>
      <c r="AI97" s="203">
        <v>40</v>
      </c>
      <c r="AJ97" s="204"/>
      <c r="AK97" s="202">
        <f>(VLOOKUP($H97,杂项!$Z:$AD,2,FALSE))/100</f>
        <v>0.35</v>
      </c>
      <c r="AL97" s="202">
        <f>(VLOOKUP($H97,杂项!$Z:$AD,4,FALSE))/100</f>
        <v>0.1</v>
      </c>
      <c r="AM97" s="202">
        <f>(VLOOKUP($H97,杂项!$Z:$AD,3,FALSE))/100</f>
        <v>0.35</v>
      </c>
      <c r="AN97" s="202">
        <f>(VLOOKUP($H97,杂项!$Z:$AD,5,FALSE))/100</f>
        <v>0.2</v>
      </c>
      <c r="AO97" s="206">
        <v>7</v>
      </c>
      <c r="AP97" s="179" t="s">
        <v>329</v>
      </c>
    </row>
    <row r="98" spans="1:42" s="162" customFormat="1" x14ac:dyDescent="0.2">
      <c r="A98" s="176" t="s">
        <v>330</v>
      </c>
      <c r="B98" s="173">
        <f t="shared" ref="B98:B129" si="18">(J98+K98*69/10)*(1+U98/10000)*(1+I98/100)+AA98+AG98</f>
        <v>5250.3009280000006</v>
      </c>
      <c r="C98" s="173">
        <f t="shared" ref="C98:C129" si="19">(L98+M98*69/10)*(1+V98/10000)*(1+I98/100)+AB98</f>
        <v>417.76130559999996</v>
      </c>
      <c r="D98" s="173">
        <f t="shared" ref="D98:D129" si="20">(N98+O98*69/10)*(1+W98/10000)*(1+I98/100)+AC98</f>
        <v>206.7026688</v>
      </c>
      <c r="E98" s="173">
        <f t="shared" ref="E98:E129" si="21">(P98+Q98*69/10)*(1+X98/10000)*(1+I98/100)+AD98+AH98</f>
        <v>406.95910399999997</v>
      </c>
      <c r="F98" s="173">
        <f t="shared" ref="F98:F129" si="22">(R98+S98*69/10)*(1+Y98/10000)*(1+I98/100)+AE98+AI98</f>
        <v>177.185216</v>
      </c>
      <c r="G98" s="174">
        <f t="shared" ref="G98:G129" si="23">T98*(1+Z98/10000)*(1+I98/100)+AF98</f>
        <v>76.175359999999998</v>
      </c>
      <c r="H98" s="174" t="s">
        <v>322</v>
      </c>
      <c r="I98" s="187">
        <v>28</v>
      </c>
      <c r="J98" s="189" t="s">
        <v>252</v>
      </c>
      <c r="K98" s="189" t="s">
        <v>253</v>
      </c>
      <c r="L98" s="189" t="s">
        <v>257</v>
      </c>
      <c r="M98" s="189" t="s">
        <v>258</v>
      </c>
      <c r="N98" s="189" t="s">
        <v>44</v>
      </c>
      <c r="O98" s="189" t="s">
        <v>45</v>
      </c>
      <c r="P98" s="189" t="s">
        <v>279</v>
      </c>
      <c r="Q98" s="189" t="s">
        <v>64</v>
      </c>
      <c r="R98" s="189" t="s">
        <v>295</v>
      </c>
      <c r="S98" s="189" t="s">
        <v>296</v>
      </c>
      <c r="T98" s="189" t="s">
        <v>254</v>
      </c>
      <c r="U98" s="193" t="str">
        <f>IF($AJ$1=2,MID(VLOOKUP(H98,杂项!R:X,2,FALSE),FIND("@",SUBSTITUTE(VLOOKUP(H98,杂项!R:X,2,FALSE),",","@",1))+1,FIND("@",SUBSTITUTE(VLOOKUP(H98,杂项!R:X,2,FALSE),",","@",2))-FIND("@",SUBSTITUTE(VLOOKUP(H98,杂项!R:X,2,FALSE),",","@",1))-1),IF($AJ$1=3,MID(VLOOKUP(H98,杂项!R:X,2,FALSE),FIND("@",SUBSTITUTE(VLOOKUP(H98,杂项!R:X,2,FALSE),",","@",2))+1,FIND("@",SUBSTITUTE(VLOOKUP(H98,杂项!R:X,2,FALSE),",","@",3))-FIND("@",SUBSTITUTE(VLOOKUP(H98,杂项!R:X,2,FALSE),",","@",2))-1),IF($AJ$1=4,MID(VLOOKUP(H98,杂项!R:X,2,FALSE),FIND("@",SUBSTITUTE(VLOOKUP(H98,杂项!R:X,2,FALSE),",","@",3))+1,FIND("@",SUBSTITUTE(VLOOKUP(H98,杂项!R:X,2,FALSE),",","@",4))-FIND("@",SUBSTITUTE(VLOOKUP(H98,杂项!R:X,2,FALSE),",","@",3))-1),IF($AJ$1=5,MID(VLOOKUP(H98,杂项!R:X,2,FALSE),FIND("@",SUBSTITUTE(VLOOKUP(H98,杂项!R:X,2,FALSE),",","@",4))+1,FIND("@",SUBSTITUTE(VLOOKUP(H98,杂项!R:X,2,FALSE),",","@",5))-FIND("@",SUBSTITUTE(VLOOKUP(H98,杂项!R:X,2,FALSE),",","@",4))-1),IF($AJ$1=6,MID(VLOOKUP(H98,杂项!R:X,2,FALSE),FIND("@",SUBSTITUTE(VLOOKUP(H98,杂项!R:X,2,FALSE),",","@",5))+1,LEN(VLOOKUP(H98,杂项!R:X,2,FALSE))-FIND("@",SUBSTITUTE(VLOOKUP(H98,杂项!R:X,2,FALSE),",","@",5))-1))))))</f>
        <v>7137</v>
      </c>
      <c r="V98" s="193" t="str">
        <f>IF($AJ$1=2,MID(VLOOKUP(H98,杂项!R:X,3,FALSE),FIND("@",SUBSTITUTE(VLOOKUP(H98,杂项!R:X,3,FALSE),",","@",1))+1,FIND("@",SUBSTITUTE(VLOOKUP(H98,杂项!R:X,3,FALSE),",","@",2))-FIND("@",SUBSTITUTE(VLOOKUP(H98,杂项!R:X,3,FALSE),",","@",1))-1),IF($AJ$1=3,MID(VLOOKUP(H98,杂项!R:X,3,FALSE),FIND("@",SUBSTITUTE(VLOOKUP(H98,杂项!R:X,3,FALSE),",","@",2))+1,FIND("@",SUBSTITUTE(VLOOKUP(H98,杂项!R:X,3,FALSE),",","@",3))-FIND("@",SUBSTITUTE(VLOOKUP(H98,杂项!R:X,3,FALSE),",","@",2))-1),IF($AJ$1=4,MID(VLOOKUP(H98,杂项!R:X,3,FALSE),FIND("@",SUBSTITUTE(VLOOKUP(H98,杂项!R:X,3,FALSE),",","@",3))+1,FIND("@",SUBSTITUTE(VLOOKUP(H98,杂项!R:X,3,FALSE),",","@",4))-FIND("@",SUBSTITUTE(VLOOKUP(H98,杂项!R:X,3,FALSE),",","@",3))-1),IF($AJ$1=5,MID(VLOOKUP(H98,杂项!R:X,3,FALSE),FIND("@",SUBSTITUTE(VLOOKUP(H98,杂项!R:X,3,FALSE),",","@",4))+1,FIND("@",SUBSTITUTE(VLOOKUP(H98,杂项!R:X,3,FALSE),",","@",5))-FIND("@",SUBSTITUTE(VLOOKUP(H98,杂项!R:X,3,FALSE),",","@",4))-1),IF($AJ$1=6,MID(VLOOKUP(H98,杂项!R:X,3,FALSE),FIND("@",SUBSTITUTE(VLOOKUP(H98,杂项!R:X,3,FALSE),",","@",5))+1,LEN(VLOOKUP(H98,杂项!R:X,3,FALSE))-FIND("@",SUBSTITUTE(VLOOKUP(H98,杂项!R:X,3,FALSE),",","@",5))-1))))))</f>
        <v>5817</v>
      </c>
      <c r="W98" s="193" t="str">
        <f>IF($AJ$1=2,MID(VLOOKUP(H98,杂项!R:X,4,FALSE),FIND("@",SUBSTITUTE(VLOOKUP(H98,杂项!R:X,4,FALSE),",","@",1))+1,FIND("@",SUBSTITUTE(VLOOKUP(H98,杂项!R:X,4,FALSE),",","@",2))-FIND("@",SUBSTITUTE(VLOOKUP(H98,杂项!R:X,4,FALSE),",","@",1))-1),IF($AJ$1=3,MID(VLOOKUP(H98,杂项!R:X,4,FALSE),FIND("@",SUBSTITUTE(VLOOKUP(H98,杂项!R:X,4,FALSE),",","@",2))+1,FIND("@",SUBSTITUTE(VLOOKUP(H98,杂项!R:X,4,FALSE),",","@",3))-FIND("@",SUBSTITUTE(VLOOKUP(H98,杂项!R:X,4,FALSE),",","@",2))-1),IF($AJ$1=4,MID(VLOOKUP(H98,杂项!R:X,4,FALSE),FIND("@",SUBSTITUTE(VLOOKUP(H98,杂项!R:X,4,FALSE),",","@",3))+1,FIND("@",SUBSTITUTE(VLOOKUP(H98,杂项!R:X,4,FALSE),",","@",4))-FIND("@",SUBSTITUTE(VLOOKUP(H98,杂项!R:X,4,FALSE),",","@",3))-1),IF($AJ$1=5,MID(VLOOKUP(H98,杂项!R:X,4,FALSE),FIND("@",SUBSTITUTE(VLOOKUP(H98,杂项!R:X,4,FALSE),",","@",4))+1,FIND("@",SUBSTITUTE(VLOOKUP(H98,杂项!R:X,4,FALSE),",","@",5))-FIND("@",SUBSTITUTE(VLOOKUP(H98,杂项!R:X,4,FALSE),",","@",4))-1),IF($AJ$1=6,MID(VLOOKUP(H98,杂项!R:X,4,FALSE),FIND("@",SUBSTITUTE(VLOOKUP(H98,杂项!R:X,4,FALSE),",","@",5))+1,LEN(VLOOKUP(H98,杂项!R:X,4,FALSE))-FIND("@",SUBSTITUTE(VLOOKUP(H98,杂项!R:X,4,FALSE),",","@",5))-1))))))</f>
        <v>3446</v>
      </c>
      <c r="X98" s="193" t="str">
        <f>IF($AJ$1=2,MID(VLOOKUP(H98,杂项!R:X,5,FALSE),FIND("@",SUBSTITUTE(VLOOKUP(H98,杂项!R:X,5,FALSE),",","@",1))+1,FIND("@",SUBSTITUTE(VLOOKUP(H98,杂项!R:X,5,FALSE),",","@",2))-FIND("@",SUBSTITUTE(VLOOKUP(H98,杂项!R:X,5,FALSE),",","@",1))-1),IF($AJ$1=3,MID(VLOOKUP(H98,杂项!R:X,5,FALSE),FIND("@",SUBSTITUTE(VLOOKUP(H98,杂项!R:X,5,FALSE),",","@",2))+1,FIND("@",SUBSTITUTE(VLOOKUP(H98,杂项!R:X,5,FALSE),",","@",3))-FIND("@",SUBSTITUTE(VLOOKUP(H98,杂项!R:X,5,FALSE),",","@",2))-1),IF($AJ$1=4,MID(VLOOKUP(H98,杂项!R:X,5,FALSE),FIND("@",SUBSTITUTE(VLOOKUP(H98,杂项!R:X,5,FALSE),",","@",3))+1,FIND("@",SUBSTITUTE(VLOOKUP(H98,杂项!R:X,5,FALSE),",","@",4))-FIND("@",SUBSTITUTE(VLOOKUP(H98,杂项!R:X,5,FALSE),",","@",3))-1),IF($AJ$1=5,MID(VLOOKUP(H98,杂项!R:X,5,FALSE),FIND("@",SUBSTITUTE(VLOOKUP(H98,杂项!R:X,5,FALSE),",","@",4))+1,FIND("@",SUBSTITUTE(VLOOKUP(H98,杂项!R:X,5,FALSE),",","@",5))-FIND("@",SUBSTITUTE(VLOOKUP(H98,杂项!R:X,5,FALSE),",","@",4))-1),IF($AJ$1=6,MID(VLOOKUP(H98,杂项!R:X,5,FALSE),FIND("@",SUBSTITUTE(VLOOKUP(H98,杂项!R:X,5,FALSE),",","@",5))+1,LEN(VLOOKUP(H98,杂项!R:X,5,FALSE))-FIND("@",SUBSTITUTE(VLOOKUP(H98,杂项!R:X,5,FALSE),",","@",5))-1))))))</f>
        <v>7796</v>
      </c>
      <c r="Y98" s="193" t="str">
        <f>IF($AJ$1=2,MID(VLOOKUP(H98,杂项!R:X,6,FALSE),FIND("@",SUBSTITUTE(VLOOKUP(H98,杂项!R:X,6,FALSE),",","@",1))+1,FIND("@",SUBSTITUTE(VLOOKUP(H98,杂项!R:X,6,FALSE),",","@",2))-FIND("@",SUBSTITUTE(VLOOKUP(H98,杂项!R:X,6,FALSE),",","@",1))-1),IF($AJ$1=3,MID(VLOOKUP(H98,杂项!R:X,6,FALSE),FIND("@",SUBSTITUTE(VLOOKUP(H98,杂项!R:X,6,FALSE),",","@",2))+1,FIND("@",SUBSTITUTE(VLOOKUP(H98,杂项!R:X,6,FALSE),",","@",3))-FIND("@",SUBSTITUTE(VLOOKUP(H98,杂项!R:X,6,FALSE),",","@",2))-1),IF($AJ$1=4,MID(VLOOKUP(H98,杂项!R:X,6,FALSE),FIND("@",SUBSTITUTE(VLOOKUP(H98,杂项!R:X,6,FALSE),",","@",3))+1,FIND("@",SUBSTITUTE(VLOOKUP(H98,杂项!R:X,6,FALSE),",","@",4))-FIND("@",SUBSTITUTE(VLOOKUP(H98,杂项!R:X,6,FALSE),",","@",3))-1),IF($AJ$1=5,MID(VLOOKUP(H98,杂项!R:X,6,FALSE),FIND("@",SUBSTITUTE(VLOOKUP(H98,杂项!R:X,6,FALSE),",","@",4))+1,FIND("@",SUBSTITUTE(VLOOKUP(H98,杂项!R:X,6,FALSE),",","@",5))-FIND("@",SUBSTITUTE(VLOOKUP(H98,杂项!R:X,6,FALSE),",","@",4))-1),IF($AJ$1=6,MID(VLOOKUP(H98,杂项!R:X,6,FALSE),FIND("@",SUBSTITUTE(VLOOKUP(H98,杂项!R:X,6,FALSE),",","@",5))+1,LEN(VLOOKUP(H98,杂项!R:X,6,FALSE))-FIND("@",SUBSTITUTE(VLOOKUP(H98,杂项!R:X,6,FALSE),",","@",5))-1))))))</f>
        <v>5421</v>
      </c>
      <c r="Z98" s="193" t="str">
        <f>IF($AJ$1=2,MID(VLOOKUP(H98,杂项!R:X,7,FALSE),FIND("@",SUBSTITUTE(VLOOKUP(H98,杂项!R:X,7,FALSE),",","@",1))+1,FIND("@",SUBSTITUTE(VLOOKUP(H98,杂项!R:X,7,FALSE),",","@",2))-FIND("@",SUBSTITUTE(VLOOKUP(H98,杂项!R:X,7,FALSE),",","@",1))-1),IF($AJ$1=3,MID(VLOOKUP(H98,杂项!R:X,7,FALSE),FIND("@",SUBSTITUTE(VLOOKUP(H98,杂项!R:X,7,FALSE),",","@",2))+1,FIND("@",SUBSTITUTE(VLOOKUP(H98,杂项!R:X,7,FALSE),",","@",3))-FIND("@",SUBSTITUTE(VLOOKUP(H98,杂项!R:X,7,FALSE),",","@",2))-1),IF($AJ$1=4,MID(VLOOKUP(H98,杂项!R:X,7,FALSE),FIND("@",SUBSTITUTE(VLOOKUP(H98,杂项!R:X,7,FALSE),",","@",3))+1,FIND("@",SUBSTITUTE(VLOOKUP(H98,杂项!R:X,7,FALSE),",","@",4))-FIND("@",SUBSTITUTE(VLOOKUP(H98,杂项!R:X,7,FALSE),",","@",3))-1),IF($AJ$1=5,MID(VLOOKUP(H98,杂项!R:X,7,FALSE),FIND("@",SUBSTITUTE(VLOOKUP(H98,杂项!R:X,7,FALSE),",","@",4))+1,FIND("@",SUBSTITUTE(VLOOKUP(H98,杂项!R:X,7,FALSE),",","@",5))-FIND("@",SUBSTITUTE(VLOOKUP(H98,杂项!R:X,7,FALSE),",","@",4))-1),IF($AJ$1=6,MID(VLOOKUP(H98,杂项!R:X,7,FALSE),FIND("@",SUBSTITUTE(VLOOKUP(H98,杂项!R:X,7,FALSE),",","@",5))+1,LEN(VLOOKUP(H98,杂项!R:X,7,FALSE))-FIND("@",SUBSTITUTE(VLOOKUP(H98,杂项!R:X,7,FALSE),",","@",5))-1))))))</f>
        <v>3840</v>
      </c>
      <c r="AA98" s="196">
        <v>266</v>
      </c>
      <c r="AB98" s="196">
        <v>42</v>
      </c>
      <c r="AC98" s="196">
        <v>0</v>
      </c>
      <c r="AD98" s="196">
        <v>54</v>
      </c>
      <c r="AE98" s="196">
        <v>10</v>
      </c>
      <c r="AF98" s="196">
        <v>0</v>
      </c>
      <c r="AG98" s="203">
        <v>1150</v>
      </c>
      <c r="AH98" s="203">
        <v>50</v>
      </c>
      <c r="AI98" s="203">
        <v>30</v>
      </c>
      <c r="AJ98" s="204"/>
      <c r="AK98" s="202">
        <f>(VLOOKUP($H98,杂项!$Z:$AD,2,FALSE))/100</f>
        <v>0.4</v>
      </c>
      <c r="AL98" s="202">
        <f>(VLOOKUP($H98,杂项!$Z:$AD,4,FALSE))/100</f>
        <v>0.1</v>
      </c>
      <c r="AM98" s="202">
        <f>(VLOOKUP($H98,杂项!$Z:$AD,3,FALSE))/100</f>
        <v>0.35</v>
      </c>
      <c r="AN98" s="202">
        <f>(VLOOKUP($H98,杂项!$Z:$AD,5,FALSE))/100</f>
        <v>0.1</v>
      </c>
      <c r="AO98" s="206">
        <v>17</v>
      </c>
      <c r="AP98" s="179" t="s">
        <v>331</v>
      </c>
    </row>
    <row r="99" spans="1:42" s="162" customFormat="1" x14ac:dyDescent="0.2">
      <c r="A99" s="176" t="s">
        <v>332</v>
      </c>
      <c r="B99" s="173">
        <f t="shared" si="18"/>
        <v>3243.5866879999999</v>
      </c>
      <c r="C99" s="173">
        <f t="shared" si="19"/>
        <v>415.48831999999993</v>
      </c>
      <c r="D99" s="173">
        <f t="shared" si="20"/>
        <v>240.53145599999999</v>
      </c>
      <c r="E99" s="173">
        <f t="shared" si="21"/>
        <v>227.81921280000003</v>
      </c>
      <c r="F99" s="173">
        <f t="shared" si="22"/>
        <v>310.20381440000006</v>
      </c>
      <c r="G99" s="174">
        <f t="shared" si="23"/>
        <v>183.49900800000003</v>
      </c>
      <c r="H99" s="174" t="s">
        <v>333</v>
      </c>
      <c r="I99" s="187">
        <v>28</v>
      </c>
      <c r="J99" s="189" t="s">
        <v>85</v>
      </c>
      <c r="K99" s="189" t="s">
        <v>86</v>
      </c>
      <c r="L99" s="189" t="s">
        <v>145</v>
      </c>
      <c r="M99" s="189" t="s">
        <v>146</v>
      </c>
      <c r="N99" s="189" t="s">
        <v>63</v>
      </c>
      <c r="O99" s="189" t="s">
        <v>64</v>
      </c>
      <c r="P99" s="189" t="s">
        <v>54</v>
      </c>
      <c r="Q99" s="189" t="s">
        <v>55</v>
      </c>
      <c r="R99" s="189" t="s">
        <v>72</v>
      </c>
      <c r="S99" s="189" t="s">
        <v>45</v>
      </c>
      <c r="T99" s="189" t="s">
        <v>93</v>
      </c>
      <c r="U99" s="193" t="str">
        <f>IF($AJ$1=2,MID(VLOOKUP(H99,杂项!R:X,2,FALSE),FIND("@",SUBSTITUTE(VLOOKUP(H99,杂项!R:X,2,FALSE),",","@",1))+1,FIND("@",SUBSTITUTE(VLOOKUP(H99,杂项!R:X,2,FALSE),",","@",2))-FIND("@",SUBSTITUTE(VLOOKUP(H99,杂项!R:X,2,FALSE),",","@",1))-1),IF($AJ$1=3,MID(VLOOKUP(H99,杂项!R:X,2,FALSE),FIND("@",SUBSTITUTE(VLOOKUP(H99,杂项!R:X,2,FALSE),",","@",2))+1,FIND("@",SUBSTITUTE(VLOOKUP(H99,杂项!R:X,2,FALSE),",","@",3))-FIND("@",SUBSTITUTE(VLOOKUP(H99,杂项!R:X,2,FALSE),",","@",2))-1),IF($AJ$1=4,MID(VLOOKUP(H99,杂项!R:X,2,FALSE),FIND("@",SUBSTITUTE(VLOOKUP(H99,杂项!R:X,2,FALSE),",","@",3))+1,FIND("@",SUBSTITUTE(VLOOKUP(H99,杂项!R:X,2,FALSE),",","@",4))-FIND("@",SUBSTITUTE(VLOOKUP(H99,杂项!R:X,2,FALSE),",","@",3))-1),IF($AJ$1=5,MID(VLOOKUP(H99,杂项!R:X,2,FALSE),FIND("@",SUBSTITUTE(VLOOKUP(H99,杂项!R:X,2,FALSE),",","@",4))+1,FIND("@",SUBSTITUTE(VLOOKUP(H99,杂项!R:X,2,FALSE),",","@",5))-FIND("@",SUBSTITUTE(VLOOKUP(H99,杂项!R:X,2,FALSE),",","@",4))-1),IF($AJ$1=6,MID(VLOOKUP(H99,杂项!R:X,2,FALSE),FIND("@",SUBSTITUTE(VLOOKUP(H99,杂项!R:X,2,FALSE),",","@",5))+1,LEN(VLOOKUP(H99,杂项!R:X,2,FALSE))-FIND("@",SUBSTITUTE(VLOOKUP(H99,杂项!R:X,2,FALSE),",","@",5))-1))))))</f>
        <v>5687</v>
      </c>
      <c r="V99" s="193" t="str">
        <f>IF($AJ$1=2,MID(VLOOKUP(H99,杂项!R:X,3,FALSE),FIND("@",SUBSTITUTE(VLOOKUP(H99,杂项!R:X,3,FALSE),",","@",1))+1,FIND("@",SUBSTITUTE(VLOOKUP(H99,杂项!R:X,3,FALSE),",","@",2))-FIND("@",SUBSTITUTE(VLOOKUP(H99,杂项!R:X,3,FALSE),",","@",1))-1),IF($AJ$1=3,MID(VLOOKUP(H99,杂项!R:X,3,FALSE),FIND("@",SUBSTITUTE(VLOOKUP(H99,杂项!R:X,3,FALSE),",","@",2))+1,FIND("@",SUBSTITUTE(VLOOKUP(H99,杂项!R:X,3,FALSE),",","@",3))-FIND("@",SUBSTITUTE(VLOOKUP(H99,杂项!R:X,3,FALSE),",","@",2))-1),IF($AJ$1=4,MID(VLOOKUP(H99,杂项!R:X,3,FALSE),FIND("@",SUBSTITUTE(VLOOKUP(H99,杂项!R:X,3,FALSE),",","@",3))+1,FIND("@",SUBSTITUTE(VLOOKUP(H99,杂项!R:X,3,FALSE),",","@",4))-FIND("@",SUBSTITUTE(VLOOKUP(H99,杂项!R:X,3,FALSE),",","@",3))-1),IF($AJ$1=5,MID(VLOOKUP(H99,杂项!R:X,3,FALSE),FIND("@",SUBSTITUTE(VLOOKUP(H99,杂项!R:X,3,FALSE),",","@",4))+1,FIND("@",SUBSTITUTE(VLOOKUP(H99,杂项!R:X,3,FALSE),",","@",5))-FIND("@",SUBSTITUTE(VLOOKUP(H99,杂项!R:X,3,FALSE),",","@",4))-1),IF($AJ$1=6,MID(VLOOKUP(H99,杂项!R:X,3,FALSE),FIND("@",SUBSTITUTE(VLOOKUP(H99,杂项!R:X,3,FALSE),",","@",5))+1,LEN(VLOOKUP(H99,杂项!R:X,3,FALSE))-FIND("@",SUBSTITUTE(VLOOKUP(H99,杂项!R:X,3,FALSE),",","@",5))-1))))))</f>
        <v>5290</v>
      </c>
      <c r="W99" s="193" t="str">
        <f>IF($AJ$1=2,MID(VLOOKUP(H99,杂项!R:X,4,FALSE),FIND("@",SUBSTITUTE(VLOOKUP(H99,杂项!R:X,4,FALSE),",","@",1))+1,FIND("@",SUBSTITUTE(VLOOKUP(H99,杂项!R:X,4,FALSE),",","@",2))-FIND("@",SUBSTITUTE(VLOOKUP(H99,杂项!R:X,4,FALSE),",","@",1))-1),IF($AJ$1=3,MID(VLOOKUP(H99,杂项!R:X,4,FALSE),FIND("@",SUBSTITUTE(VLOOKUP(H99,杂项!R:X,4,FALSE),",","@",2))+1,FIND("@",SUBSTITUTE(VLOOKUP(H99,杂项!R:X,4,FALSE),",","@",3))-FIND("@",SUBSTITUTE(VLOOKUP(H99,杂项!R:X,4,FALSE),",","@",2))-1),IF($AJ$1=4,MID(VLOOKUP(H99,杂项!R:X,4,FALSE),FIND("@",SUBSTITUTE(VLOOKUP(H99,杂项!R:X,4,FALSE),",","@",3))+1,FIND("@",SUBSTITUTE(VLOOKUP(H99,杂项!R:X,4,FALSE),",","@",4))-FIND("@",SUBSTITUTE(VLOOKUP(H99,杂项!R:X,4,FALSE),",","@",3))-1),IF($AJ$1=5,MID(VLOOKUP(H99,杂项!R:X,4,FALSE),FIND("@",SUBSTITUTE(VLOOKUP(H99,杂项!R:X,4,FALSE),",","@",4))+1,FIND("@",SUBSTITUTE(VLOOKUP(H99,杂项!R:X,4,FALSE),",","@",5))-FIND("@",SUBSTITUTE(VLOOKUP(H99,杂项!R:X,4,FALSE),",","@",4))-1),IF($AJ$1=6,MID(VLOOKUP(H99,杂项!R:X,4,FALSE),FIND("@",SUBSTITUTE(VLOOKUP(H99,杂项!R:X,4,FALSE),",","@",5))+1,LEN(VLOOKUP(H99,杂项!R:X,4,FALSE))-FIND("@",SUBSTITUTE(VLOOKUP(H99,杂项!R:X,4,FALSE),",","@",5))-1))))))</f>
        <v>4236</v>
      </c>
      <c r="X99" s="193" t="str">
        <f>IF($AJ$1=2,MID(VLOOKUP(H99,杂项!R:X,5,FALSE),FIND("@",SUBSTITUTE(VLOOKUP(H99,杂项!R:X,5,FALSE),",","@",1))+1,FIND("@",SUBSTITUTE(VLOOKUP(H99,杂项!R:X,5,FALSE),",","@",2))-FIND("@",SUBSTITUTE(VLOOKUP(H99,杂项!R:X,5,FALSE),",","@",1))-1),IF($AJ$1=3,MID(VLOOKUP(H99,杂项!R:X,5,FALSE),FIND("@",SUBSTITUTE(VLOOKUP(H99,杂项!R:X,5,FALSE),",","@",2))+1,FIND("@",SUBSTITUTE(VLOOKUP(H99,杂项!R:X,5,FALSE),",","@",3))-FIND("@",SUBSTITUTE(VLOOKUP(H99,杂项!R:X,5,FALSE),",","@",2))-1),IF($AJ$1=4,MID(VLOOKUP(H99,杂项!R:X,5,FALSE),FIND("@",SUBSTITUTE(VLOOKUP(H99,杂项!R:X,5,FALSE),",","@",3))+1,FIND("@",SUBSTITUTE(VLOOKUP(H99,杂项!R:X,5,FALSE),",","@",4))-FIND("@",SUBSTITUTE(VLOOKUP(H99,杂项!R:X,5,FALSE),",","@",3))-1),IF($AJ$1=5,MID(VLOOKUP(H99,杂项!R:X,5,FALSE),FIND("@",SUBSTITUTE(VLOOKUP(H99,杂项!R:X,5,FALSE),",","@",4))+1,FIND("@",SUBSTITUTE(VLOOKUP(H99,杂项!R:X,5,FALSE),",","@",5))-FIND("@",SUBSTITUTE(VLOOKUP(H99,杂项!R:X,5,FALSE),",","@",4))-1),IF($AJ$1=6,MID(VLOOKUP(H99,杂项!R:X,5,FALSE),FIND("@",SUBSTITUTE(VLOOKUP(H99,杂项!R:X,5,FALSE),",","@",5))+1,LEN(VLOOKUP(H99,杂项!R:X,5,FALSE))-FIND("@",SUBSTITUTE(VLOOKUP(H99,杂项!R:X,5,FALSE),",","@",5))-1))))))</f>
        <v>5817</v>
      </c>
      <c r="Y99" s="193" t="str">
        <f>IF($AJ$1=2,MID(VLOOKUP(H99,杂项!R:X,6,FALSE),FIND("@",SUBSTITUTE(VLOOKUP(H99,杂项!R:X,6,FALSE),",","@",1))+1,FIND("@",SUBSTITUTE(VLOOKUP(H99,杂项!R:X,6,FALSE),",","@",2))-FIND("@",SUBSTITUTE(VLOOKUP(H99,杂项!R:X,6,FALSE),",","@",1))-1),IF($AJ$1=3,MID(VLOOKUP(H99,杂项!R:X,6,FALSE),FIND("@",SUBSTITUTE(VLOOKUP(H99,杂项!R:X,6,FALSE),",","@",2))+1,FIND("@",SUBSTITUTE(VLOOKUP(H99,杂项!R:X,6,FALSE),",","@",3))-FIND("@",SUBSTITUTE(VLOOKUP(H99,杂项!R:X,6,FALSE),",","@",2))-1),IF($AJ$1=4,MID(VLOOKUP(H99,杂项!R:X,6,FALSE),FIND("@",SUBSTITUTE(VLOOKUP(H99,杂项!R:X,6,FALSE),",","@",3))+1,FIND("@",SUBSTITUTE(VLOOKUP(H99,杂项!R:X,6,FALSE),",","@",4))-FIND("@",SUBSTITUTE(VLOOKUP(H99,杂项!R:X,6,FALSE),",","@",3))-1),IF($AJ$1=5,MID(VLOOKUP(H99,杂项!R:X,6,FALSE),FIND("@",SUBSTITUTE(VLOOKUP(H99,杂项!R:X,6,FALSE),",","@",4))+1,FIND("@",SUBSTITUTE(VLOOKUP(H99,杂项!R:X,6,FALSE),",","@",5))-FIND("@",SUBSTITUTE(VLOOKUP(H99,杂项!R:X,6,FALSE),",","@",4))-1),IF($AJ$1=6,MID(VLOOKUP(H99,杂项!R:X,6,FALSE),FIND("@",SUBSTITUTE(VLOOKUP(H99,杂项!R:X,6,FALSE),",","@",5))+1,LEN(VLOOKUP(H99,杂项!R:X,6,FALSE))-FIND("@",SUBSTITUTE(VLOOKUP(H99,杂项!R:X,6,FALSE),",","@",5))-1))))))</f>
        <v>6478</v>
      </c>
      <c r="Z99" s="193" t="str">
        <f>IF($AJ$1=2,MID(VLOOKUP(H99,杂项!R:X,7,FALSE),FIND("@",SUBSTITUTE(VLOOKUP(H99,杂项!R:X,7,FALSE),",","@",1))+1,FIND("@",SUBSTITUTE(VLOOKUP(H99,杂项!R:X,7,FALSE),",","@",2))-FIND("@",SUBSTITUTE(VLOOKUP(H99,杂项!R:X,7,FALSE),",","@",1))-1),IF($AJ$1=3,MID(VLOOKUP(H99,杂项!R:X,7,FALSE),FIND("@",SUBSTITUTE(VLOOKUP(H99,杂项!R:X,7,FALSE),",","@",2))+1,FIND("@",SUBSTITUTE(VLOOKUP(H99,杂项!R:X,7,FALSE),",","@",3))-FIND("@",SUBSTITUTE(VLOOKUP(H99,杂项!R:X,7,FALSE),",","@",2))-1),IF($AJ$1=4,MID(VLOOKUP(H99,杂项!R:X,7,FALSE),FIND("@",SUBSTITUTE(VLOOKUP(H99,杂项!R:X,7,FALSE),",","@",3))+1,FIND("@",SUBSTITUTE(VLOOKUP(H99,杂项!R:X,7,FALSE),",","@",4))-FIND("@",SUBSTITUTE(VLOOKUP(H99,杂项!R:X,7,FALSE),",","@",3))-1),IF($AJ$1=5,MID(VLOOKUP(H99,杂项!R:X,7,FALSE),FIND("@",SUBSTITUTE(VLOOKUP(H99,杂项!R:X,7,FALSE),",","@",4))+1,FIND("@",SUBSTITUTE(VLOOKUP(H99,杂项!R:X,7,FALSE),",","@",5))-FIND("@",SUBSTITUTE(VLOOKUP(H99,杂项!R:X,7,FALSE),",","@",4))-1),IF($AJ$1=6,MID(VLOOKUP(H99,杂项!R:X,7,FALSE),FIND("@",SUBSTITUTE(VLOOKUP(H99,杂项!R:X,7,FALSE),",","@",5))+1,LEN(VLOOKUP(H99,杂项!R:X,7,FALSE))-FIND("@",SUBSTITUTE(VLOOKUP(H99,杂项!R:X,7,FALSE),",","@",5))-1))))))</f>
        <v>6478</v>
      </c>
      <c r="AA99" s="196">
        <v>418</v>
      </c>
      <c r="AB99" s="196">
        <v>27</v>
      </c>
      <c r="AC99" s="196">
        <v>0</v>
      </c>
      <c r="AD99" s="196">
        <v>5</v>
      </c>
      <c r="AE99" s="196">
        <v>19</v>
      </c>
      <c r="AF99" s="196">
        <v>0</v>
      </c>
      <c r="AG99" s="203">
        <v>400</v>
      </c>
      <c r="AH99" s="203">
        <v>40</v>
      </c>
      <c r="AI99" s="203">
        <v>40</v>
      </c>
      <c r="AJ99" s="204"/>
      <c r="AK99" s="202">
        <f>(VLOOKUP($H99,杂项!$Z:$AD,2,FALSE))/100</f>
        <v>0.35</v>
      </c>
      <c r="AL99" s="202">
        <f>(VLOOKUP($H99,杂项!$Z:$AD,4,FALSE))/100</f>
        <v>0.35</v>
      </c>
      <c r="AM99" s="202">
        <f>(VLOOKUP($H99,杂项!$Z:$AD,3,FALSE))/100</f>
        <v>0.1</v>
      </c>
      <c r="AN99" s="202">
        <f>(VLOOKUP($H99,杂项!$Z:$AD,5,FALSE))/100</f>
        <v>0.1</v>
      </c>
      <c r="AO99" s="206">
        <v>5</v>
      </c>
      <c r="AP99" s="179" t="s">
        <v>334</v>
      </c>
    </row>
    <row r="100" spans="1:42" s="162" customFormat="1" x14ac:dyDescent="0.2">
      <c r="A100" s="176" t="s">
        <v>335</v>
      </c>
      <c r="B100" s="173">
        <f t="shared" si="18"/>
        <v>4747.4586880000006</v>
      </c>
      <c r="C100" s="173">
        <f t="shared" si="19"/>
        <v>412.13446400000004</v>
      </c>
      <c r="D100" s="173">
        <f t="shared" si="20"/>
        <v>228.977856</v>
      </c>
      <c r="E100" s="173">
        <f t="shared" si="21"/>
        <v>346.08473600000002</v>
      </c>
      <c r="F100" s="173">
        <f t="shared" si="22"/>
        <v>184.05378560000003</v>
      </c>
      <c r="G100" s="174">
        <f t="shared" si="23"/>
        <v>101.1728</v>
      </c>
      <c r="H100" s="174" t="s">
        <v>336</v>
      </c>
      <c r="I100" s="187">
        <v>28</v>
      </c>
      <c r="J100" s="189" t="s">
        <v>134</v>
      </c>
      <c r="K100" s="189" t="s">
        <v>135</v>
      </c>
      <c r="L100" s="189" t="s">
        <v>145</v>
      </c>
      <c r="M100" s="189" t="s">
        <v>146</v>
      </c>
      <c r="N100" s="189" t="s">
        <v>44</v>
      </c>
      <c r="O100" s="189" t="s">
        <v>45</v>
      </c>
      <c r="P100" s="189" t="s">
        <v>136</v>
      </c>
      <c r="Q100" s="189" t="s">
        <v>64</v>
      </c>
      <c r="R100" s="189" t="s">
        <v>137</v>
      </c>
      <c r="S100" s="189" t="s">
        <v>138</v>
      </c>
      <c r="T100" s="189" t="s">
        <v>139</v>
      </c>
      <c r="U100" s="193" t="str">
        <f>IF($AJ$1=2,MID(VLOOKUP(H100,杂项!R:X,2,FALSE),FIND("@",SUBSTITUTE(VLOOKUP(H100,杂项!R:X,2,FALSE),",","@",1))+1,FIND("@",SUBSTITUTE(VLOOKUP(H100,杂项!R:X,2,FALSE),",","@",2))-FIND("@",SUBSTITUTE(VLOOKUP(H100,杂项!R:X,2,FALSE),",","@",1))-1),IF($AJ$1=3,MID(VLOOKUP(H100,杂项!R:X,2,FALSE),FIND("@",SUBSTITUTE(VLOOKUP(H100,杂项!R:X,2,FALSE),",","@",2))+1,FIND("@",SUBSTITUTE(VLOOKUP(H100,杂项!R:X,2,FALSE),",","@",3))-FIND("@",SUBSTITUTE(VLOOKUP(H100,杂项!R:X,2,FALSE),",","@",2))-1),IF($AJ$1=4,MID(VLOOKUP(H100,杂项!R:X,2,FALSE),FIND("@",SUBSTITUTE(VLOOKUP(H100,杂项!R:X,2,FALSE),",","@",3))+1,FIND("@",SUBSTITUTE(VLOOKUP(H100,杂项!R:X,2,FALSE),",","@",4))-FIND("@",SUBSTITUTE(VLOOKUP(H100,杂项!R:X,2,FALSE),",","@",3))-1),IF($AJ$1=5,MID(VLOOKUP(H100,杂项!R:X,2,FALSE),FIND("@",SUBSTITUTE(VLOOKUP(H100,杂项!R:X,2,FALSE),",","@",4))+1,FIND("@",SUBSTITUTE(VLOOKUP(H100,杂项!R:X,2,FALSE),",","@",5))-FIND("@",SUBSTITUTE(VLOOKUP(H100,杂项!R:X,2,FALSE),",","@",4))-1),IF($AJ$1=6,MID(VLOOKUP(H100,杂项!R:X,2,FALSE),FIND("@",SUBSTITUTE(VLOOKUP(H100,杂项!R:X,2,FALSE),",","@",5))+1,LEN(VLOOKUP(H100,杂项!R:X,2,FALSE))-FIND("@",SUBSTITUTE(VLOOKUP(H100,杂项!R:X,2,FALSE),",","@",5))-1))))))</f>
        <v>6478</v>
      </c>
      <c r="V100" s="193" t="str">
        <f>IF($AJ$1=2,MID(VLOOKUP(H100,杂项!R:X,3,FALSE),FIND("@",SUBSTITUTE(VLOOKUP(H100,杂项!R:X,3,FALSE),",","@",1))+1,FIND("@",SUBSTITUTE(VLOOKUP(H100,杂项!R:X,3,FALSE),",","@",2))-FIND("@",SUBSTITUTE(VLOOKUP(H100,杂项!R:X,3,FALSE),",","@",1))-1),IF($AJ$1=3,MID(VLOOKUP(H100,杂项!R:X,3,FALSE),FIND("@",SUBSTITUTE(VLOOKUP(H100,杂项!R:X,3,FALSE),",","@",2))+1,FIND("@",SUBSTITUTE(VLOOKUP(H100,杂项!R:X,3,FALSE),",","@",3))-FIND("@",SUBSTITUTE(VLOOKUP(H100,杂项!R:X,3,FALSE),",","@",2))-1),IF($AJ$1=4,MID(VLOOKUP(H100,杂项!R:X,3,FALSE),FIND("@",SUBSTITUTE(VLOOKUP(H100,杂项!R:X,3,FALSE),",","@",3))+1,FIND("@",SUBSTITUTE(VLOOKUP(H100,杂项!R:X,3,FALSE),",","@",4))-FIND("@",SUBSTITUTE(VLOOKUP(H100,杂项!R:X,3,FALSE),",","@",3))-1),IF($AJ$1=5,MID(VLOOKUP(H100,杂项!R:X,3,FALSE),FIND("@",SUBSTITUTE(VLOOKUP(H100,杂项!R:X,3,FALSE),",","@",4))+1,FIND("@",SUBSTITUTE(VLOOKUP(H100,杂项!R:X,3,FALSE),",","@",5))-FIND("@",SUBSTITUTE(VLOOKUP(H100,杂项!R:X,3,FALSE),",","@",4))-1),IF($AJ$1=6,MID(VLOOKUP(H100,杂项!R:X,3,FALSE),FIND("@",SUBSTITUTE(VLOOKUP(H100,杂项!R:X,3,FALSE),",","@",5))+1,LEN(VLOOKUP(H100,杂项!R:X,3,FALSE))-FIND("@",SUBSTITUTE(VLOOKUP(H100,杂项!R:X,3,FALSE),",","@",5))-1))))))</f>
        <v>5158</v>
      </c>
      <c r="W100" s="193" t="str">
        <f>IF($AJ$1=2,MID(VLOOKUP(H100,杂项!R:X,4,FALSE),FIND("@",SUBSTITUTE(VLOOKUP(H100,杂项!R:X,4,FALSE),",","@",1))+1,FIND("@",SUBSTITUTE(VLOOKUP(H100,杂项!R:X,4,FALSE),",","@",2))-FIND("@",SUBSTITUTE(VLOOKUP(H100,杂项!R:X,4,FALSE),",","@",1))-1),IF($AJ$1=3,MID(VLOOKUP(H100,杂项!R:X,4,FALSE),FIND("@",SUBSTITUTE(VLOOKUP(H100,杂项!R:X,4,FALSE),",","@",2))+1,FIND("@",SUBSTITUTE(VLOOKUP(H100,杂项!R:X,4,FALSE),",","@",3))-FIND("@",SUBSTITUTE(VLOOKUP(H100,杂项!R:X,4,FALSE),",","@",2))-1),IF($AJ$1=4,MID(VLOOKUP(H100,杂项!R:X,4,FALSE),FIND("@",SUBSTITUTE(VLOOKUP(H100,杂项!R:X,4,FALSE),",","@",3))+1,FIND("@",SUBSTITUTE(VLOOKUP(H100,杂项!R:X,4,FALSE),",","@",4))-FIND("@",SUBSTITUTE(VLOOKUP(H100,杂项!R:X,4,FALSE),",","@",3))-1),IF($AJ$1=5,MID(VLOOKUP(H100,杂项!R:X,4,FALSE),FIND("@",SUBSTITUTE(VLOOKUP(H100,杂项!R:X,4,FALSE),",","@",4))+1,FIND("@",SUBSTITUTE(VLOOKUP(H100,杂项!R:X,4,FALSE),",","@",5))-FIND("@",SUBSTITUTE(VLOOKUP(H100,杂项!R:X,4,FALSE),",","@",4))-1),IF($AJ$1=6,MID(VLOOKUP(H100,杂项!R:X,4,FALSE),FIND("@",SUBSTITUTE(VLOOKUP(H100,杂项!R:X,4,FALSE),",","@",5))+1,LEN(VLOOKUP(H100,杂项!R:X,4,FALSE))-FIND("@",SUBSTITUTE(VLOOKUP(H100,杂项!R:X,4,FALSE),",","@",5))-1))))))</f>
        <v>4895</v>
      </c>
      <c r="X100" s="193" t="str">
        <f>IF($AJ$1=2,MID(VLOOKUP(H100,杂项!R:X,5,FALSE),FIND("@",SUBSTITUTE(VLOOKUP(H100,杂项!R:X,5,FALSE),",","@",1))+1,FIND("@",SUBSTITUTE(VLOOKUP(H100,杂项!R:X,5,FALSE),",","@",2))-FIND("@",SUBSTITUTE(VLOOKUP(H100,杂项!R:X,5,FALSE),",","@",1))-1),IF($AJ$1=3,MID(VLOOKUP(H100,杂项!R:X,5,FALSE),FIND("@",SUBSTITUTE(VLOOKUP(H100,杂项!R:X,5,FALSE),",","@",2))+1,FIND("@",SUBSTITUTE(VLOOKUP(H100,杂项!R:X,5,FALSE),",","@",3))-FIND("@",SUBSTITUTE(VLOOKUP(H100,杂项!R:X,5,FALSE),",","@",2))-1),IF($AJ$1=4,MID(VLOOKUP(H100,杂项!R:X,5,FALSE),FIND("@",SUBSTITUTE(VLOOKUP(H100,杂项!R:X,5,FALSE),",","@",3))+1,FIND("@",SUBSTITUTE(VLOOKUP(H100,杂项!R:X,5,FALSE),",","@",4))-FIND("@",SUBSTITUTE(VLOOKUP(H100,杂项!R:X,5,FALSE),",","@",3))-1),IF($AJ$1=5,MID(VLOOKUP(H100,杂项!R:X,5,FALSE),FIND("@",SUBSTITUTE(VLOOKUP(H100,杂项!R:X,5,FALSE),",","@",4))+1,FIND("@",SUBSTITUTE(VLOOKUP(H100,杂项!R:X,5,FALSE),",","@",5))-FIND("@",SUBSTITUTE(VLOOKUP(H100,杂项!R:X,5,FALSE),",","@",4))-1),IF($AJ$1=6,MID(VLOOKUP(H100,杂项!R:X,5,FALSE),FIND("@",SUBSTITUTE(VLOOKUP(H100,杂项!R:X,5,FALSE),",","@",5))+1,LEN(VLOOKUP(H100,杂项!R:X,5,FALSE))-FIND("@",SUBSTITUTE(VLOOKUP(H100,杂项!R:X,5,FALSE),",","@",5))-1))))))</f>
        <v>6478</v>
      </c>
      <c r="Y100" s="193" t="str">
        <f>IF($AJ$1=2,MID(VLOOKUP(H100,杂项!R:X,6,FALSE),FIND("@",SUBSTITUTE(VLOOKUP(H100,杂项!R:X,6,FALSE),",","@",1))+1,FIND("@",SUBSTITUTE(VLOOKUP(H100,杂项!R:X,6,FALSE),",","@",2))-FIND("@",SUBSTITUTE(VLOOKUP(H100,杂项!R:X,6,FALSE),",","@",1))-1),IF($AJ$1=3,MID(VLOOKUP(H100,杂项!R:X,6,FALSE),FIND("@",SUBSTITUTE(VLOOKUP(H100,杂项!R:X,6,FALSE),",","@",2))+1,FIND("@",SUBSTITUTE(VLOOKUP(H100,杂项!R:X,6,FALSE),",","@",3))-FIND("@",SUBSTITUTE(VLOOKUP(H100,杂项!R:X,6,FALSE),",","@",2))-1),IF($AJ$1=4,MID(VLOOKUP(H100,杂项!R:X,6,FALSE),FIND("@",SUBSTITUTE(VLOOKUP(H100,杂项!R:X,6,FALSE),",","@",3))+1,FIND("@",SUBSTITUTE(VLOOKUP(H100,杂项!R:X,6,FALSE),",","@",4))-FIND("@",SUBSTITUTE(VLOOKUP(H100,杂项!R:X,6,FALSE),",","@",3))-1),IF($AJ$1=5,MID(VLOOKUP(H100,杂项!R:X,6,FALSE),FIND("@",SUBSTITUTE(VLOOKUP(H100,杂项!R:X,6,FALSE),",","@",4))+1,FIND("@",SUBSTITUTE(VLOOKUP(H100,杂项!R:X,6,FALSE),",","@",5))-FIND("@",SUBSTITUTE(VLOOKUP(H100,杂项!R:X,6,FALSE),",","@",4))-1),IF($AJ$1=6,MID(VLOOKUP(H100,杂项!R:X,6,FALSE),FIND("@",SUBSTITUTE(VLOOKUP(H100,杂项!R:X,6,FALSE),",","@",5))+1,LEN(VLOOKUP(H100,杂项!R:X,6,FALSE))-FIND("@",SUBSTITUTE(VLOOKUP(H100,杂项!R:X,6,FALSE),",","@",5))-1))))))</f>
        <v>5158</v>
      </c>
      <c r="Z100" s="193" t="str">
        <f>IF($AJ$1=2,MID(VLOOKUP(H100,杂项!R:X,7,FALSE),FIND("@",SUBSTITUTE(VLOOKUP(H100,杂项!R:X,7,FALSE),",","@",1))+1,FIND("@",SUBSTITUTE(VLOOKUP(H100,杂项!R:X,7,FALSE),",","@",2))-FIND("@",SUBSTITUTE(VLOOKUP(H100,杂项!R:X,7,FALSE),",","@",1))-1),IF($AJ$1=3,MID(VLOOKUP(H100,杂项!R:X,7,FALSE),FIND("@",SUBSTITUTE(VLOOKUP(H100,杂项!R:X,7,FALSE),",","@",2))+1,FIND("@",SUBSTITUTE(VLOOKUP(H100,杂项!R:X,7,FALSE),",","@",3))-FIND("@",SUBSTITUTE(VLOOKUP(H100,杂项!R:X,7,FALSE),",","@",2))-1),IF($AJ$1=4,MID(VLOOKUP(H100,杂项!R:X,7,FALSE),FIND("@",SUBSTITUTE(VLOOKUP(H100,杂项!R:X,7,FALSE),",","@",3))+1,FIND("@",SUBSTITUTE(VLOOKUP(H100,杂项!R:X,7,FALSE),",","@",4))-FIND("@",SUBSTITUTE(VLOOKUP(H100,杂项!R:X,7,FALSE),",","@",3))-1),IF($AJ$1=5,MID(VLOOKUP(H100,杂项!R:X,7,FALSE),FIND("@",SUBSTITUTE(VLOOKUP(H100,杂项!R:X,7,FALSE),",","@",4))+1,FIND("@",SUBSTITUTE(VLOOKUP(H100,杂项!R:X,7,FALSE),",","@",5))-FIND("@",SUBSTITUTE(VLOOKUP(H100,杂项!R:X,7,FALSE),",","@",4))-1),IF($AJ$1=6,MID(VLOOKUP(H100,杂项!R:X,7,FALSE),FIND("@",SUBSTITUTE(VLOOKUP(H100,杂项!R:X,7,FALSE),",","@",5))+1,LEN(VLOOKUP(H100,杂项!R:X,7,FALSE))-FIND("@",SUBSTITUTE(VLOOKUP(H100,杂项!R:X,7,FALSE),",","@",5))-1))))))</f>
        <v>5027</v>
      </c>
      <c r="AA100" s="196">
        <v>358</v>
      </c>
      <c r="AB100" s="196">
        <v>27</v>
      </c>
      <c r="AC100" s="196">
        <v>0</v>
      </c>
      <c r="AD100" s="196">
        <v>24</v>
      </c>
      <c r="AE100" s="196">
        <v>0</v>
      </c>
      <c r="AF100" s="196">
        <v>5</v>
      </c>
      <c r="AG100" s="203">
        <v>1000</v>
      </c>
      <c r="AH100" s="203">
        <v>50</v>
      </c>
      <c r="AI100" s="203">
        <v>30</v>
      </c>
      <c r="AJ100" s="204"/>
      <c r="AK100" s="202">
        <f>(VLOOKUP($H100,杂项!$Z:$AD,2,FALSE))/100</f>
        <v>0.1</v>
      </c>
      <c r="AL100" s="202">
        <f>(VLOOKUP($H100,杂项!$Z:$AD,4,FALSE))/100</f>
        <v>0.1</v>
      </c>
      <c r="AM100" s="202">
        <f>(VLOOKUP($H100,杂项!$Z:$AD,3,FALSE))/100</f>
        <v>0.35</v>
      </c>
      <c r="AN100" s="202">
        <f>(VLOOKUP($H100,杂项!$Z:$AD,5,FALSE))/100</f>
        <v>0.35</v>
      </c>
      <c r="AO100" s="206">
        <v>7</v>
      </c>
      <c r="AP100" s="179" t="s">
        <v>337</v>
      </c>
    </row>
    <row r="101" spans="1:42" s="162" customFormat="1" x14ac:dyDescent="0.2">
      <c r="A101" s="176" t="s">
        <v>338</v>
      </c>
      <c r="B101" s="173">
        <f t="shared" si="18"/>
        <v>5378.6383999999998</v>
      </c>
      <c r="C101" s="173">
        <f t="shared" si="19"/>
        <v>406.2430592</v>
      </c>
      <c r="D101" s="173">
        <f t="shared" si="20"/>
        <v>321.50266880000004</v>
      </c>
      <c r="E101" s="173">
        <f t="shared" si="21"/>
        <v>278.88558080000007</v>
      </c>
      <c r="F101" s="173">
        <f t="shared" si="22"/>
        <v>366.96614399999999</v>
      </c>
      <c r="G101" s="174">
        <f t="shared" si="23"/>
        <v>122.22880000000001</v>
      </c>
      <c r="H101" s="174" t="s">
        <v>251</v>
      </c>
      <c r="I101" s="187">
        <v>28</v>
      </c>
      <c r="J101" s="189" t="s">
        <v>134</v>
      </c>
      <c r="K101" s="189" t="s">
        <v>135</v>
      </c>
      <c r="L101" s="189" t="s">
        <v>327</v>
      </c>
      <c r="M101" s="189" t="s">
        <v>328</v>
      </c>
      <c r="N101" s="189" t="s">
        <v>217</v>
      </c>
      <c r="O101" s="189" t="s">
        <v>218</v>
      </c>
      <c r="P101" s="189" t="s">
        <v>53</v>
      </c>
      <c r="Q101" s="189" t="s">
        <v>47</v>
      </c>
      <c r="R101" s="189" t="s">
        <v>136</v>
      </c>
      <c r="S101" s="189" t="s">
        <v>64</v>
      </c>
      <c r="T101" s="189" t="s">
        <v>139</v>
      </c>
      <c r="U101" s="193" t="str">
        <f>IF($AJ$1=2,MID(VLOOKUP(H101,杂项!R:X,2,FALSE),FIND("@",SUBSTITUTE(VLOOKUP(H101,杂项!R:X,2,FALSE),",","@",1))+1,FIND("@",SUBSTITUTE(VLOOKUP(H101,杂项!R:X,2,FALSE),",","@",2))-FIND("@",SUBSTITUTE(VLOOKUP(H101,杂项!R:X,2,FALSE),",","@",1))-1),IF($AJ$1=3,MID(VLOOKUP(H101,杂项!R:X,2,FALSE),FIND("@",SUBSTITUTE(VLOOKUP(H101,杂项!R:X,2,FALSE),",","@",2))+1,FIND("@",SUBSTITUTE(VLOOKUP(H101,杂项!R:X,2,FALSE),",","@",3))-FIND("@",SUBSTITUTE(VLOOKUP(H101,杂项!R:X,2,FALSE),",","@",2))-1),IF($AJ$1=4,MID(VLOOKUP(H101,杂项!R:X,2,FALSE),FIND("@",SUBSTITUTE(VLOOKUP(H101,杂项!R:X,2,FALSE),",","@",3))+1,FIND("@",SUBSTITUTE(VLOOKUP(H101,杂项!R:X,2,FALSE),",","@",4))-FIND("@",SUBSTITUTE(VLOOKUP(H101,杂项!R:X,2,FALSE),",","@",3))-1),IF($AJ$1=5,MID(VLOOKUP(H101,杂项!R:X,2,FALSE),FIND("@",SUBSTITUTE(VLOOKUP(H101,杂项!R:X,2,FALSE),",","@",4))+1,FIND("@",SUBSTITUTE(VLOOKUP(H101,杂项!R:X,2,FALSE),",","@",5))-FIND("@",SUBSTITUTE(VLOOKUP(H101,杂项!R:X,2,FALSE),",","@",4))-1),IF($AJ$1=6,MID(VLOOKUP(H101,杂项!R:X,2,FALSE),FIND("@",SUBSTITUTE(VLOOKUP(H101,杂项!R:X,2,FALSE),",","@",5))+1,LEN(VLOOKUP(H101,杂项!R:X,2,FALSE))-FIND("@",SUBSTITUTE(VLOOKUP(H101,杂项!R:X,2,FALSE),",","@",5))-1))))))</f>
        <v>9775</v>
      </c>
      <c r="V101" s="193" t="str">
        <f>IF($AJ$1=2,MID(VLOOKUP(H101,杂项!R:X,3,FALSE),FIND("@",SUBSTITUTE(VLOOKUP(H101,杂项!R:X,3,FALSE),",","@",1))+1,FIND("@",SUBSTITUTE(VLOOKUP(H101,杂项!R:X,3,FALSE),",","@",2))-FIND("@",SUBSTITUTE(VLOOKUP(H101,杂项!R:X,3,FALSE),",","@",1))-1),IF($AJ$1=3,MID(VLOOKUP(H101,杂项!R:X,3,FALSE),FIND("@",SUBSTITUTE(VLOOKUP(H101,杂项!R:X,3,FALSE),",","@",2))+1,FIND("@",SUBSTITUTE(VLOOKUP(H101,杂项!R:X,3,FALSE),",","@",3))-FIND("@",SUBSTITUTE(VLOOKUP(H101,杂项!R:X,3,FALSE),",","@",2))-1),IF($AJ$1=4,MID(VLOOKUP(H101,杂项!R:X,3,FALSE),FIND("@",SUBSTITUTE(VLOOKUP(H101,杂项!R:X,3,FALSE),",","@",3))+1,FIND("@",SUBSTITUTE(VLOOKUP(H101,杂项!R:X,3,FALSE),",","@",4))-FIND("@",SUBSTITUTE(VLOOKUP(H101,杂项!R:X,3,FALSE),",","@",3))-1),IF($AJ$1=5,MID(VLOOKUP(H101,杂项!R:X,3,FALSE),FIND("@",SUBSTITUTE(VLOOKUP(H101,杂项!R:X,3,FALSE),",","@",4))+1,FIND("@",SUBSTITUTE(VLOOKUP(H101,杂项!R:X,3,FALSE),",","@",5))-FIND("@",SUBSTITUTE(VLOOKUP(H101,杂项!R:X,3,FALSE),",","@",4))-1),IF($AJ$1=6,MID(VLOOKUP(H101,杂项!R:X,3,FALSE),FIND("@",SUBSTITUTE(VLOOKUP(H101,杂项!R:X,3,FALSE),",","@",5))+1,LEN(VLOOKUP(H101,杂项!R:X,3,FALSE))-FIND("@",SUBSTITUTE(VLOOKUP(H101,杂项!R:X,3,FALSE),",","@",5))-1))))))</f>
        <v>7137</v>
      </c>
      <c r="W101" s="193" t="str">
        <f>IF($AJ$1=2,MID(VLOOKUP(H101,杂项!R:X,4,FALSE),FIND("@",SUBSTITUTE(VLOOKUP(H101,杂项!R:X,4,FALSE),",","@",1))+1,FIND("@",SUBSTITUTE(VLOOKUP(H101,杂项!R:X,4,FALSE),",","@",2))-FIND("@",SUBSTITUTE(VLOOKUP(H101,杂项!R:X,4,FALSE),",","@",1))-1),IF($AJ$1=3,MID(VLOOKUP(H101,杂项!R:X,4,FALSE),FIND("@",SUBSTITUTE(VLOOKUP(H101,杂项!R:X,4,FALSE),",","@",2))+1,FIND("@",SUBSTITUTE(VLOOKUP(H101,杂项!R:X,4,FALSE),",","@",3))-FIND("@",SUBSTITUTE(VLOOKUP(H101,杂项!R:X,4,FALSE),",","@",2))-1),IF($AJ$1=4,MID(VLOOKUP(H101,杂项!R:X,4,FALSE),FIND("@",SUBSTITUTE(VLOOKUP(H101,杂项!R:X,4,FALSE),",","@",3))+1,FIND("@",SUBSTITUTE(VLOOKUP(H101,杂项!R:X,4,FALSE),",","@",4))-FIND("@",SUBSTITUTE(VLOOKUP(H101,杂项!R:X,4,FALSE),",","@",3))-1),IF($AJ$1=5,MID(VLOOKUP(H101,杂项!R:X,4,FALSE),FIND("@",SUBSTITUTE(VLOOKUP(H101,杂项!R:X,4,FALSE),",","@",4))+1,FIND("@",SUBSTITUTE(VLOOKUP(H101,杂项!R:X,4,FALSE),",","@",5))-FIND("@",SUBSTITUTE(VLOOKUP(H101,杂项!R:X,4,FALSE),",","@",4))-1),IF($AJ$1=6,MID(VLOOKUP(H101,杂项!R:X,4,FALSE),FIND("@",SUBSTITUTE(VLOOKUP(H101,杂项!R:X,4,FALSE),",","@",5))+1,LEN(VLOOKUP(H101,杂项!R:X,4,FALSE))-FIND("@",SUBSTITUTE(VLOOKUP(H101,杂项!R:X,4,FALSE),",","@",5))-1))))))</f>
        <v>5817</v>
      </c>
      <c r="X101" s="193" t="str">
        <f>IF($AJ$1=2,MID(VLOOKUP(H101,杂项!R:X,5,FALSE),FIND("@",SUBSTITUTE(VLOOKUP(H101,杂项!R:X,5,FALSE),",","@",1))+1,FIND("@",SUBSTITUTE(VLOOKUP(H101,杂项!R:X,5,FALSE),",","@",2))-FIND("@",SUBSTITUTE(VLOOKUP(H101,杂项!R:X,5,FALSE),",","@",1))-1),IF($AJ$1=3,MID(VLOOKUP(H101,杂项!R:X,5,FALSE),FIND("@",SUBSTITUTE(VLOOKUP(H101,杂项!R:X,5,FALSE),",","@",2))+1,FIND("@",SUBSTITUTE(VLOOKUP(H101,杂项!R:X,5,FALSE),",","@",3))-FIND("@",SUBSTITUTE(VLOOKUP(H101,杂项!R:X,5,FALSE),",","@",2))-1),IF($AJ$1=4,MID(VLOOKUP(H101,杂项!R:X,5,FALSE),FIND("@",SUBSTITUTE(VLOOKUP(H101,杂项!R:X,5,FALSE),",","@",3))+1,FIND("@",SUBSTITUTE(VLOOKUP(H101,杂项!R:X,5,FALSE),",","@",4))-FIND("@",SUBSTITUTE(VLOOKUP(H101,杂项!R:X,5,FALSE),",","@",3))-1),IF($AJ$1=5,MID(VLOOKUP(H101,杂项!R:X,5,FALSE),FIND("@",SUBSTITUTE(VLOOKUP(H101,杂项!R:X,5,FALSE),",","@",4))+1,FIND("@",SUBSTITUTE(VLOOKUP(H101,杂项!R:X,5,FALSE),",","@",5))-FIND("@",SUBSTITUTE(VLOOKUP(H101,杂项!R:X,5,FALSE),",","@",4))-1),IF($AJ$1=6,MID(VLOOKUP(H101,杂项!R:X,5,FALSE),FIND("@",SUBSTITUTE(VLOOKUP(H101,杂项!R:X,5,FALSE),",","@",5))+1,LEN(VLOOKUP(H101,杂项!R:X,5,FALSE))-FIND("@",SUBSTITUTE(VLOOKUP(H101,杂项!R:X,5,FALSE),",","@",5))-1))))))</f>
        <v>6873</v>
      </c>
      <c r="Y101" s="193" t="str">
        <f>IF($AJ$1=2,MID(VLOOKUP(H101,杂项!R:X,6,FALSE),FIND("@",SUBSTITUTE(VLOOKUP(H101,杂项!R:X,6,FALSE),",","@",1))+1,FIND("@",SUBSTITUTE(VLOOKUP(H101,杂项!R:X,6,FALSE),",","@",2))-FIND("@",SUBSTITUTE(VLOOKUP(H101,杂项!R:X,6,FALSE),",","@",1))-1),IF($AJ$1=3,MID(VLOOKUP(H101,杂项!R:X,6,FALSE),FIND("@",SUBSTITUTE(VLOOKUP(H101,杂项!R:X,6,FALSE),",","@",2))+1,FIND("@",SUBSTITUTE(VLOOKUP(H101,杂项!R:X,6,FALSE),",","@",3))-FIND("@",SUBSTITUTE(VLOOKUP(H101,杂项!R:X,6,FALSE),",","@",2))-1),IF($AJ$1=4,MID(VLOOKUP(H101,杂项!R:X,6,FALSE),FIND("@",SUBSTITUTE(VLOOKUP(H101,杂项!R:X,6,FALSE),",","@",3))+1,FIND("@",SUBSTITUTE(VLOOKUP(H101,杂项!R:X,6,FALSE),",","@",4))-FIND("@",SUBSTITUTE(VLOOKUP(H101,杂项!R:X,6,FALSE),",","@",3))-1),IF($AJ$1=5,MID(VLOOKUP(H101,杂项!R:X,6,FALSE),FIND("@",SUBSTITUTE(VLOOKUP(H101,杂项!R:X,6,FALSE),",","@",4))+1,FIND("@",SUBSTITUTE(VLOOKUP(H101,杂项!R:X,6,FALSE),",","@",5))-FIND("@",SUBSTITUTE(VLOOKUP(H101,杂项!R:X,6,FALSE),",","@",4))-1),IF($AJ$1=6,MID(VLOOKUP(H101,杂项!R:X,6,FALSE),FIND("@",SUBSTITUTE(VLOOKUP(H101,杂项!R:X,6,FALSE),",","@",5))+1,LEN(VLOOKUP(H101,杂项!R:X,6,FALSE))-FIND("@",SUBSTITUTE(VLOOKUP(H101,杂项!R:X,6,FALSE),",","@",5))-1))))))</f>
        <v>7137</v>
      </c>
      <c r="Z101" s="193" t="str">
        <f>IF($AJ$1=2,MID(VLOOKUP(H101,杂项!R:X,7,FALSE),FIND("@",SUBSTITUTE(VLOOKUP(H101,杂项!R:X,7,FALSE),",","@",1))+1,FIND("@",SUBSTITUTE(VLOOKUP(H101,杂项!R:X,7,FALSE),",","@",2))-FIND("@",SUBSTITUTE(VLOOKUP(H101,杂项!R:X,7,FALSE),",","@",1))-1),IF($AJ$1=3,MID(VLOOKUP(H101,杂项!R:X,7,FALSE),FIND("@",SUBSTITUTE(VLOOKUP(H101,杂项!R:X,7,FALSE),",","@",2))+1,FIND("@",SUBSTITUTE(VLOOKUP(H101,杂项!R:X,7,FALSE),",","@",3))-FIND("@",SUBSTITUTE(VLOOKUP(H101,杂项!R:X,7,FALSE),",","@",2))-1),IF($AJ$1=4,MID(VLOOKUP(H101,杂项!R:X,7,FALSE),FIND("@",SUBSTITUTE(VLOOKUP(H101,杂项!R:X,7,FALSE),",","@",3))+1,FIND("@",SUBSTITUTE(VLOOKUP(H101,杂项!R:X,7,FALSE),",","@",4))-FIND("@",SUBSTITUTE(VLOOKUP(H101,杂项!R:X,7,FALSE),",","@",3))-1),IF($AJ$1=5,MID(VLOOKUP(H101,杂项!R:X,7,FALSE),FIND("@",SUBSTITUTE(VLOOKUP(H101,杂项!R:X,7,FALSE),",","@",4))+1,FIND("@",SUBSTITUTE(VLOOKUP(H101,杂项!R:X,7,FALSE),",","@",5))-FIND("@",SUBSTITUTE(VLOOKUP(H101,杂项!R:X,7,FALSE),",","@",4))-1),IF($AJ$1=6,MID(VLOOKUP(H101,杂项!R:X,7,FALSE),FIND("@",SUBSTITUTE(VLOOKUP(H101,杂项!R:X,7,FALSE),",","@",5))+1,LEN(VLOOKUP(H101,杂项!R:X,7,FALSE))-FIND("@",SUBSTITUTE(VLOOKUP(H101,杂项!R:X,7,FALSE),",","@",5))-1))))))</f>
        <v>5817</v>
      </c>
      <c r="AA101" s="196">
        <v>311</v>
      </c>
      <c r="AB101" s="196">
        <v>34</v>
      </c>
      <c r="AC101" s="196"/>
      <c r="AD101" s="196">
        <v>26</v>
      </c>
      <c r="AE101" s="196">
        <v>34</v>
      </c>
      <c r="AF101" s="196">
        <v>21</v>
      </c>
      <c r="AG101" s="203">
        <v>1000</v>
      </c>
      <c r="AH101" s="203">
        <v>30</v>
      </c>
      <c r="AI101" s="203">
        <v>50</v>
      </c>
      <c r="AJ101" s="204"/>
      <c r="AK101" s="202">
        <f>(VLOOKUP($H101,杂项!$Z:$AD,2,FALSE))/100</f>
        <v>0.4</v>
      </c>
      <c r="AL101" s="202">
        <f>(VLOOKUP($H101,杂项!$Z:$AD,4,FALSE))/100</f>
        <v>0.15</v>
      </c>
      <c r="AM101" s="202">
        <f>(VLOOKUP($H101,杂项!$Z:$AD,3,FALSE))/100</f>
        <v>0.35</v>
      </c>
      <c r="AN101" s="202">
        <f>(VLOOKUP($H101,杂项!$Z:$AD,5,FALSE))/100</f>
        <v>0.1</v>
      </c>
      <c r="AO101" s="206">
        <v>3</v>
      </c>
      <c r="AP101" s="179" t="s">
        <v>339</v>
      </c>
    </row>
    <row r="102" spans="1:42" s="162" customFormat="1" x14ac:dyDescent="0.2">
      <c r="A102" s="176" t="s">
        <v>340</v>
      </c>
      <c r="B102" s="173">
        <f t="shared" si="18"/>
        <v>5378.6383999999998</v>
      </c>
      <c r="C102" s="173">
        <f t="shared" si="19"/>
        <v>406.2430592</v>
      </c>
      <c r="D102" s="173">
        <f t="shared" si="20"/>
        <v>243.15157760000002</v>
      </c>
      <c r="E102" s="173">
        <f t="shared" si="21"/>
        <v>313.22551039999996</v>
      </c>
      <c r="F102" s="173">
        <f t="shared" si="22"/>
        <v>282.07630080000001</v>
      </c>
      <c r="G102" s="174">
        <f t="shared" si="23"/>
        <v>122.22880000000001</v>
      </c>
      <c r="H102" s="174" t="s">
        <v>251</v>
      </c>
      <c r="I102" s="187">
        <v>28</v>
      </c>
      <c r="J102" s="189" t="s">
        <v>134</v>
      </c>
      <c r="K102" s="189" t="s">
        <v>135</v>
      </c>
      <c r="L102" s="189" t="s">
        <v>327</v>
      </c>
      <c r="M102" s="189" t="s">
        <v>328</v>
      </c>
      <c r="N102" s="189" t="s">
        <v>44</v>
      </c>
      <c r="O102" s="189" t="s">
        <v>45</v>
      </c>
      <c r="P102" s="189" t="s">
        <v>72</v>
      </c>
      <c r="Q102" s="189" t="s">
        <v>45</v>
      </c>
      <c r="R102" s="189" t="s">
        <v>54</v>
      </c>
      <c r="S102" s="189" t="s">
        <v>55</v>
      </c>
      <c r="T102" s="189" t="s">
        <v>139</v>
      </c>
      <c r="U102" s="193" t="str">
        <f>IF($AJ$1=2,MID(VLOOKUP(H102,杂项!R:X,2,FALSE),FIND("@",SUBSTITUTE(VLOOKUP(H102,杂项!R:X,2,FALSE),",","@",1))+1,FIND("@",SUBSTITUTE(VLOOKUP(H102,杂项!R:X,2,FALSE),",","@",2))-FIND("@",SUBSTITUTE(VLOOKUP(H102,杂项!R:X,2,FALSE),",","@",1))-1),IF($AJ$1=3,MID(VLOOKUP(H102,杂项!R:X,2,FALSE),FIND("@",SUBSTITUTE(VLOOKUP(H102,杂项!R:X,2,FALSE),",","@",2))+1,FIND("@",SUBSTITUTE(VLOOKUP(H102,杂项!R:X,2,FALSE),",","@",3))-FIND("@",SUBSTITUTE(VLOOKUP(H102,杂项!R:X,2,FALSE),",","@",2))-1),IF($AJ$1=4,MID(VLOOKUP(H102,杂项!R:X,2,FALSE),FIND("@",SUBSTITUTE(VLOOKUP(H102,杂项!R:X,2,FALSE),",","@",3))+1,FIND("@",SUBSTITUTE(VLOOKUP(H102,杂项!R:X,2,FALSE),",","@",4))-FIND("@",SUBSTITUTE(VLOOKUP(H102,杂项!R:X,2,FALSE),",","@",3))-1),IF($AJ$1=5,MID(VLOOKUP(H102,杂项!R:X,2,FALSE),FIND("@",SUBSTITUTE(VLOOKUP(H102,杂项!R:X,2,FALSE),",","@",4))+1,FIND("@",SUBSTITUTE(VLOOKUP(H102,杂项!R:X,2,FALSE),",","@",5))-FIND("@",SUBSTITUTE(VLOOKUP(H102,杂项!R:X,2,FALSE),",","@",4))-1),IF($AJ$1=6,MID(VLOOKUP(H102,杂项!R:X,2,FALSE),FIND("@",SUBSTITUTE(VLOOKUP(H102,杂项!R:X,2,FALSE),",","@",5))+1,LEN(VLOOKUP(H102,杂项!R:X,2,FALSE))-FIND("@",SUBSTITUTE(VLOOKUP(H102,杂项!R:X,2,FALSE),",","@",5))-1))))))</f>
        <v>9775</v>
      </c>
      <c r="V102" s="193" t="str">
        <f>IF($AJ$1=2,MID(VLOOKUP(H102,杂项!R:X,3,FALSE),FIND("@",SUBSTITUTE(VLOOKUP(H102,杂项!R:X,3,FALSE),",","@",1))+1,FIND("@",SUBSTITUTE(VLOOKUP(H102,杂项!R:X,3,FALSE),",","@",2))-FIND("@",SUBSTITUTE(VLOOKUP(H102,杂项!R:X,3,FALSE),",","@",1))-1),IF($AJ$1=3,MID(VLOOKUP(H102,杂项!R:X,3,FALSE),FIND("@",SUBSTITUTE(VLOOKUP(H102,杂项!R:X,3,FALSE),",","@",2))+1,FIND("@",SUBSTITUTE(VLOOKUP(H102,杂项!R:X,3,FALSE),",","@",3))-FIND("@",SUBSTITUTE(VLOOKUP(H102,杂项!R:X,3,FALSE),",","@",2))-1),IF($AJ$1=4,MID(VLOOKUP(H102,杂项!R:X,3,FALSE),FIND("@",SUBSTITUTE(VLOOKUP(H102,杂项!R:X,3,FALSE),",","@",3))+1,FIND("@",SUBSTITUTE(VLOOKUP(H102,杂项!R:X,3,FALSE),",","@",4))-FIND("@",SUBSTITUTE(VLOOKUP(H102,杂项!R:X,3,FALSE),",","@",3))-1),IF($AJ$1=5,MID(VLOOKUP(H102,杂项!R:X,3,FALSE),FIND("@",SUBSTITUTE(VLOOKUP(H102,杂项!R:X,3,FALSE),",","@",4))+1,FIND("@",SUBSTITUTE(VLOOKUP(H102,杂项!R:X,3,FALSE),",","@",5))-FIND("@",SUBSTITUTE(VLOOKUP(H102,杂项!R:X,3,FALSE),",","@",4))-1),IF($AJ$1=6,MID(VLOOKUP(H102,杂项!R:X,3,FALSE),FIND("@",SUBSTITUTE(VLOOKUP(H102,杂项!R:X,3,FALSE),",","@",5))+1,LEN(VLOOKUP(H102,杂项!R:X,3,FALSE))-FIND("@",SUBSTITUTE(VLOOKUP(H102,杂项!R:X,3,FALSE),",","@",5))-1))))))</f>
        <v>7137</v>
      </c>
      <c r="W102" s="193" t="str">
        <f>IF($AJ$1=2,MID(VLOOKUP(H102,杂项!R:X,4,FALSE),FIND("@",SUBSTITUTE(VLOOKUP(H102,杂项!R:X,4,FALSE),",","@",1))+1,FIND("@",SUBSTITUTE(VLOOKUP(H102,杂项!R:X,4,FALSE),",","@",2))-FIND("@",SUBSTITUTE(VLOOKUP(H102,杂项!R:X,4,FALSE),",","@",1))-1),IF($AJ$1=3,MID(VLOOKUP(H102,杂项!R:X,4,FALSE),FIND("@",SUBSTITUTE(VLOOKUP(H102,杂项!R:X,4,FALSE),",","@",2))+1,FIND("@",SUBSTITUTE(VLOOKUP(H102,杂项!R:X,4,FALSE),",","@",3))-FIND("@",SUBSTITUTE(VLOOKUP(H102,杂项!R:X,4,FALSE),",","@",2))-1),IF($AJ$1=4,MID(VLOOKUP(H102,杂项!R:X,4,FALSE),FIND("@",SUBSTITUTE(VLOOKUP(H102,杂项!R:X,4,FALSE),",","@",3))+1,FIND("@",SUBSTITUTE(VLOOKUP(H102,杂项!R:X,4,FALSE),",","@",4))-FIND("@",SUBSTITUTE(VLOOKUP(H102,杂项!R:X,4,FALSE),",","@",3))-1),IF($AJ$1=5,MID(VLOOKUP(H102,杂项!R:X,4,FALSE),FIND("@",SUBSTITUTE(VLOOKUP(H102,杂项!R:X,4,FALSE),",","@",4))+1,FIND("@",SUBSTITUTE(VLOOKUP(H102,杂项!R:X,4,FALSE),",","@",5))-FIND("@",SUBSTITUTE(VLOOKUP(H102,杂项!R:X,4,FALSE),",","@",4))-1),IF($AJ$1=6,MID(VLOOKUP(H102,杂项!R:X,4,FALSE),FIND("@",SUBSTITUTE(VLOOKUP(H102,杂项!R:X,4,FALSE),",","@",5))+1,LEN(VLOOKUP(H102,杂项!R:X,4,FALSE))-FIND("@",SUBSTITUTE(VLOOKUP(H102,杂项!R:X,4,FALSE),",","@",5))-1))))))</f>
        <v>5817</v>
      </c>
      <c r="X102" s="193" t="str">
        <f>IF($AJ$1=2,MID(VLOOKUP(H102,杂项!R:X,5,FALSE),FIND("@",SUBSTITUTE(VLOOKUP(H102,杂项!R:X,5,FALSE),",","@",1))+1,FIND("@",SUBSTITUTE(VLOOKUP(H102,杂项!R:X,5,FALSE),",","@",2))-FIND("@",SUBSTITUTE(VLOOKUP(H102,杂项!R:X,5,FALSE),",","@",1))-1),IF($AJ$1=3,MID(VLOOKUP(H102,杂项!R:X,5,FALSE),FIND("@",SUBSTITUTE(VLOOKUP(H102,杂项!R:X,5,FALSE),",","@",2))+1,FIND("@",SUBSTITUTE(VLOOKUP(H102,杂项!R:X,5,FALSE),",","@",3))-FIND("@",SUBSTITUTE(VLOOKUP(H102,杂项!R:X,5,FALSE),",","@",2))-1),IF($AJ$1=4,MID(VLOOKUP(H102,杂项!R:X,5,FALSE),FIND("@",SUBSTITUTE(VLOOKUP(H102,杂项!R:X,5,FALSE),",","@",3))+1,FIND("@",SUBSTITUTE(VLOOKUP(H102,杂项!R:X,5,FALSE),",","@",4))-FIND("@",SUBSTITUTE(VLOOKUP(H102,杂项!R:X,5,FALSE),",","@",3))-1),IF($AJ$1=5,MID(VLOOKUP(H102,杂项!R:X,5,FALSE),FIND("@",SUBSTITUTE(VLOOKUP(H102,杂项!R:X,5,FALSE),",","@",4))+1,FIND("@",SUBSTITUTE(VLOOKUP(H102,杂项!R:X,5,FALSE),",","@",5))-FIND("@",SUBSTITUTE(VLOOKUP(H102,杂项!R:X,5,FALSE),",","@",4))-1),IF($AJ$1=6,MID(VLOOKUP(H102,杂项!R:X,5,FALSE),FIND("@",SUBSTITUTE(VLOOKUP(H102,杂项!R:X,5,FALSE),",","@",5))+1,LEN(VLOOKUP(H102,杂项!R:X,5,FALSE))-FIND("@",SUBSTITUTE(VLOOKUP(H102,杂项!R:X,5,FALSE),",","@",5))-1))))))</f>
        <v>6873</v>
      </c>
      <c r="Y102" s="193" t="str">
        <f>IF($AJ$1=2,MID(VLOOKUP(H102,杂项!R:X,6,FALSE),FIND("@",SUBSTITUTE(VLOOKUP(H102,杂项!R:X,6,FALSE),",","@",1))+1,FIND("@",SUBSTITUTE(VLOOKUP(H102,杂项!R:X,6,FALSE),",","@",2))-FIND("@",SUBSTITUTE(VLOOKUP(H102,杂项!R:X,6,FALSE),",","@",1))-1),IF($AJ$1=3,MID(VLOOKUP(H102,杂项!R:X,6,FALSE),FIND("@",SUBSTITUTE(VLOOKUP(H102,杂项!R:X,6,FALSE),",","@",2))+1,FIND("@",SUBSTITUTE(VLOOKUP(H102,杂项!R:X,6,FALSE),",","@",3))-FIND("@",SUBSTITUTE(VLOOKUP(H102,杂项!R:X,6,FALSE),",","@",2))-1),IF($AJ$1=4,MID(VLOOKUP(H102,杂项!R:X,6,FALSE),FIND("@",SUBSTITUTE(VLOOKUP(H102,杂项!R:X,6,FALSE),",","@",3))+1,FIND("@",SUBSTITUTE(VLOOKUP(H102,杂项!R:X,6,FALSE),",","@",4))-FIND("@",SUBSTITUTE(VLOOKUP(H102,杂项!R:X,6,FALSE),",","@",3))-1),IF($AJ$1=5,MID(VLOOKUP(H102,杂项!R:X,6,FALSE),FIND("@",SUBSTITUTE(VLOOKUP(H102,杂项!R:X,6,FALSE),",","@",4))+1,FIND("@",SUBSTITUTE(VLOOKUP(H102,杂项!R:X,6,FALSE),",","@",5))-FIND("@",SUBSTITUTE(VLOOKUP(H102,杂项!R:X,6,FALSE),",","@",4))-1),IF($AJ$1=6,MID(VLOOKUP(H102,杂项!R:X,6,FALSE),FIND("@",SUBSTITUTE(VLOOKUP(H102,杂项!R:X,6,FALSE),",","@",5))+1,LEN(VLOOKUP(H102,杂项!R:X,6,FALSE))-FIND("@",SUBSTITUTE(VLOOKUP(H102,杂项!R:X,6,FALSE),",","@",5))-1))))))</f>
        <v>7137</v>
      </c>
      <c r="Z102" s="193" t="str">
        <f>IF($AJ$1=2,MID(VLOOKUP(H102,杂项!R:X,7,FALSE),FIND("@",SUBSTITUTE(VLOOKUP(H102,杂项!R:X,7,FALSE),",","@",1))+1,FIND("@",SUBSTITUTE(VLOOKUP(H102,杂项!R:X,7,FALSE),",","@",2))-FIND("@",SUBSTITUTE(VLOOKUP(H102,杂项!R:X,7,FALSE),",","@",1))-1),IF($AJ$1=3,MID(VLOOKUP(H102,杂项!R:X,7,FALSE),FIND("@",SUBSTITUTE(VLOOKUP(H102,杂项!R:X,7,FALSE),",","@",2))+1,FIND("@",SUBSTITUTE(VLOOKUP(H102,杂项!R:X,7,FALSE),",","@",3))-FIND("@",SUBSTITUTE(VLOOKUP(H102,杂项!R:X,7,FALSE),",","@",2))-1),IF($AJ$1=4,MID(VLOOKUP(H102,杂项!R:X,7,FALSE),FIND("@",SUBSTITUTE(VLOOKUP(H102,杂项!R:X,7,FALSE),",","@",3))+1,FIND("@",SUBSTITUTE(VLOOKUP(H102,杂项!R:X,7,FALSE),",","@",4))-FIND("@",SUBSTITUTE(VLOOKUP(H102,杂项!R:X,7,FALSE),",","@",3))-1),IF($AJ$1=5,MID(VLOOKUP(H102,杂项!R:X,7,FALSE),FIND("@",SUBSTITUTE(VLOOKUP(H102,杂项!R:X,7,FALSE),",","@",4))+1,FIND("@",SUBSTITUTE(VLOOKUP(H102,杂项!R:X,7,FALSE),",","@",5))-FIND("@",SUBSTITUTE(VLOOKUP(H102,杂项!R:X,7,FALSE),",","@",4))-1),IF($AJ$1=6,MID(VLOOKUP(H102,杂项!R:X,7,FALSE),FIND("@",SUBSTITUTE(VLOOKUP(H102,杂项!R:X,7,FALSE),",","@",5))+1,LEN(VLOOKUP(H102,杂项!R:X,7,FALSE))-FIND("@",SUBSTITUTE(VLOOKUP(H102,杂项!R:X,7,FALSE),",","@",5))-1))))))</f>
        <v>5817</v>
      </c>
      <c r="AA102" s="196">
        <v>311</v>
      </c>
      <c r="AB102" s="196">
        <v>34</v>
      </c>
      <c r="AC102" s="196"/>
      <c r="AD102" s="196">
        <v>26</v>
      </c>
      <c r="AE102" s="196">
        <v>34</v>
      </c>
      <c r="AF102" s="196">
        <v>21</v>
      </c>
      <c r="AG102" s="203">
        <v>1000</v>
      </c>
      <c r="AH102" s="203">
        <v>30</v>
      </c>
      <c r="AI102" s="203">
        <v>50</v>
      </c>
      <c r="AJ102" s="204"/>
      <c r="AK102" s="202">
        <f>(VLOOKUP($H102,杂项!$Z:$AD,2,FALSE))/100</f>
        <v>0.4</v>
      </c>
      <c r="AL102" s="202">
        <f>(VLOOKUP($H102,杂项!$Z:$AD,4,FALSE))/100</f>
        <v>0.15</v>
      </c>
      <c r="AM102" s="202">
        <f>(VLOOKUP($H102,杂项!$Z:$AD,3,FALSE))/100</f>
        <v>0.35</v>
      </c>
      <c r="AN102" s="202">
        <f>(VLOOKUP($H102,杂项!$Z:$AD,5,FALSE))/100</f>
        <v>0.1</v>
      </c>
      <c r="AO102" s="206">
        <v>5</v>
      </c>
      <c r="AP102" s="179" t="s">
        <v>341</v>
      </c>
    </row>
    <row r="103" spans="1:42" s="162" customFormat="1" x14ac:dyDescent="0.2">
      <c r="A103" s="176" t="s">
        <v>342</v>
      </c>
      <c r="B103" s="173">
        <f t="shared" si="18"/>
        <v>5119.748223999999</v>
      </c>
      <c r="C103" s="173">
        <f t="shared" si="19"/>
        <v>402.03310079999994</v>
      </c>
      <c r="D103" s="173">
        <f t="shared" si="20"/>
        <v>308.38525440000001</v>
      </c>
      <c r="E103" s="173">
        <f t="shared" si="21"/>
        <v>382.24595199999999</v>
      </c>
      <c r="F103" s="173">
        <f t="shared" si="22"/>
        <v>205.10220800000002</v>
      </c>
      <c r="G103" s="174">
        <f t="shared" si="23"/>
        <v>79.802496000000005</v>
      </c>
      <c r="H103" s="174" t="s">
        <v>343</v>
      </c>
      <c r="I103" s="187">
        <v>28</v>
      </c>
      <c r="J103" s="189" t="s">
        <v>252</v>
      </c>
      <c r="K103" s="189" t="s">
        <v>253</v>
      </c>
      <c r="L103" s="189" t="s">
        <v>257</v>
      </c>
      <c r="M103" s="189" t="s">
        <v>258</v>
      </c>
      <c r="N103" s="189" t="s">
        <v>44</v>
      </c>
      <c r="O103" s="189" t="s">
        <v>45</v>
      </c>
      <c r="P103" s="189" t="s">
        <v>279</v>
      </c>
      <c r="Q103" s="189" t="s">
        <v>64</v>
      </c>
      <c r="R103" s="189" t="s">
        <v>295</v>
      </c>
      <c r="S103" s="189" t="s">
        <v>296</v>
      </c>
      <c r="T103" s="189" t="s">
        <v>254</v>
      </c>
      <c r="U103" s="193" t="str">
        <f>IF($AJ$1=2,MID(VLOOKUP(H103,杂项!R:X,2,FALSE),FIND("@",SUBSTITUTE(VLOOKUP(H103,杂项!R:X,2,FALSE),",","@",1))+1,FIND("@",SUBSTITUTE(VLOOKUP(H103,杂项!R:X,2,FALSE),",","@",2))-FIND("@",SUBSTITUTE(VLOOKUP(H103,杂项!R:X,2,FALSE),",","@",1))-1),IF($AJ$1=3,MID(VLOOKUP(H103,杂项!R:X,2,FALSE),FIND("@",SUBSTITUTE(VLOOKUP(H103,杂项!R:X,2,FALSE),",","@",2))+1,FIND("@",SUBSTITUTE(VLOOKUP(H103,杂项!R:X,2,FALSE),",","@",3))-FIND("@",SUBSTITUTE(VLOOKUP(H103,杂项!R:X,2,FALSE),",","@",2))-1),IF($AJ$1=4,MID(VLOOKUP(H103,杂项!R:X,2,FALSE),FIND("@",SUBSTITUTE(VLOOKUP(H103,杂项!R:X,2,FALSE),",","@",3))+1,FIND("@",SUBSTITUTE(VLOOKUP(H103,杂项!R:X,2,FALSE),",","@",4))-FIND("@",SUBSTITUTE(VLOOKUP(H103,杂项!R:X,2,FALSE),",","@",3))-1),IF($AJ$1=5,MID(VLOOKUP(H103,杂项!R:X,2,FALSE),FIND("@",SUBSTITUTE(VLOOKUP(H103,杂项!R:X,2,FALSE),",","@",4))+1,FIND("@",SUBSTITUTE(VLOOKUP(H103,杂项!R:X,2,FALSE),",","@",5))-FIND("@",SUBSTITUTE(VLOOKUP(H103,杂项!R:X,2,FALSE),",","@",4))-1),IF($AJ$1=6,MID(VLOOKUP(H103,杂项!R:X,2,FALSE),FIND("@",SUBSTITUTE(VLOOKUP(H103,杂项!R:X,2,FALSE),",","@",5))+1,LEN(VLOOKUP(H103,杂项!R:X,2,FALSE))-FIND("@",SUBSTITUTE(VLOOKUP(H103,杂项!R:X,2,FALSE),",","@",5))-1))))))</f>
        <v>7796</v>
      </c>
      <c r="V103" s="193" t="str">
        <f>IF($AJ$1=2,MID(VLOOKUP(H103,杂项!R:X,3,FALSE),FIND("@",SUBSTITUTE(VLOOKUP(H103,杂项!R:X,3,FALSE),",","@",1))+1,FIND("@",SUBSTITUTE(VLOOKUP(H103,杂项!R:X,3,FALSE),",","@",2))-FIND("@",SUBSTITUTE(VLOOKUP(H103,杂项!R:X,3,FALSE),",","@",1))-1),IF($AJ$1=3,MID(VLOOKUP(H103,杂项!R:X,3,FALSE),FIND("@",SUBSTITUTE(VLOOKUP(H103,杂项!R:X,3,FALSE),",","@",2))+1,FIND("@",SUBSTITUTE(VLOOKUP(H103,杂项!R:X,3,FALSE),",","@",3))-FIND("@",SUBSTITUTE(VLOOKUP(H103,杂项!R:X,3,FALSE),",","@",2))-1),IF($AJ$1=4,MID(VLOOKUP(H103,杂项!R:X,3,FALSE),FIND("@",SUBSTITUTE(VLOOKUP(H103,杂项!R:X,3,FALSE),",","@",3))+1,FIND("@",SUBSTITUTE(VLOOKUP(H103,杂项!R:X,3,FALSE),",","@",4))-FIND("@",SUBSTITUTE(VLOOKUP(H103,杂项!R:X,3,FALSE),",","@",3))-1),IF($AJ$1=5,MID(VLOOKUP(H103,杂项!R:X,3,FALSE),FIND("@",SUBSTITUTE(VLOOKUP(H103,杂项!R:X,3,FALSE),",","@",4))+1,FIND("@",SUBSTITUTE(VLOOKUP(H103,杂项!R:X,3,FALSE),",","@",5))-FIND("@",SUBSTITUTE(VLOOKUP(H103,杂项!R:X,3,FALSE),",","@",4))-1),IF($AJ$1=6,MID(VLOOKUP(H103,杂项!R:X,3,FALSE),FIND("@",SUBSTITUTE(VLOOKUP(H103,杂项!R:X,3,FALSE),",","@",5))+1,LEN(VLOOKUP(H103,杂项!R:X,3,FALSE))-FIND("@",SUBSTITUTE(VLOOKUP(H103,杂项!R:X,3,FALSE),",","@",5))-1))))))</f>
        <v>6081</v>
      </c>
      <c r="W103" s="193" t="str">
        <f>IF($AJ$1=2,MID(VLOOKUP(H103,杂项!R:X,4,FALSE),FIND("@",SUBSTITUTE(VLOOKUP(H103,杂项!R:X,4,FALSE),",","@",1))+1,FIND("@",SUBSTITUTE(VLOOKUP(H103,杂项!R:X,4,FALSE),",","@",2))-FIND("@",SUBSTITUTE(VLOOKUP(H103,杂项!R:X,4,FALSE),",","@",1))-1),IF($AJ$1=3,MID(VLOOKUP(H103,杂项!R:X,4,FALSE),FIND("@",SUBSTITUTE(VLOOKUP(H103,杂项!R:X,4,FALSE),",","@",2))+1,FIND("@",SUBSTITUTE(VLOOKUP(H103,杂项!R:X,4,FALSE),",","@",3))-FIND("@",SUBSTITUTE(VLOOKUP(H103,杂项!R:X,4,FALSE),",","@",2))-1),IF($AJ$1=4,MID(VLOOKUP(H103,杂项!R:X,4,FALSE),FIND("@",SUBSTITUTE(VLOOKUP(H103,杂项!R:X,4,FALSE),",","@",3))+1,FIND("@",SUBSTITUTE(VLOOKUP(H103,杂项!R:X,4,FALSE),",","@",4))-FIND("@",SUBSTITUTE(VLOOKUP(H103,杂项!R:X,4,FALSE),",","@",3))-1),IF($AJ$1=5,MID(VLOOKUP(H103,杂项!R:X,4,FALSE),FIND("@",SUBSTITUTE(VLOOKUP(H103,杂项!R:X,4,FALSE),",","@",4))+1,FIND("@",SUBSTITUTE(VLOOKUP(H103,杂项!R:X,4,FALSE),",","@",5))-FIND("@",SUBSTITUTE(VLOOKUP(H103,杂项!R:X,4,FALSE),",","@",4))-1),IF($AJ$1=6,MID(VLOOKUP(H103,杂项!R:X,4,FALSE),FIND("@",SUBSTITUTE(VLOOKUP(H103,杂项!R:X,4,FALSE),",","@",5))+1,LEN(VLOOKUP(H103,杂项!R:X,4,FALSE))-FIND("@",SUBSTITUTE(VLOOKUP(H103,杂项!R:X,4,FALSE),",","@",5))-1))))))</f>
        <v>6873</v>
      </c>
      <c r="X103" s="193" t="str">
        <f>IF($AJ$1=2,MID(VLOOKUP(H103,杂项!R:X,5,FALSE),FIND("@",SUBSTITUTE(VLOOKUP(H103,杂项!R:X,5,FALSE),",","@",1))+1,FIND("@",SUBSTITUTE(VLOOKUP(H103,杂项!R:X,5,FALSE),",","@",2))-FIND("@",SUBSTITUTE(VLOOKUP(H103,杂项!R:X,5,FALSE),",","@",1))-1),IF($AJ$1=3,MID(VLOOKUP(H103,杂项!R:X,5,FALSE),FIND("@",SUBSTITUTE(VLOOKUP(H103,杂项!R:X,5,FALSE),",","@",2))+1,FIND("@",SUBSTITUTE(VLOOKUP(H103,杂项!R:X,5,FALSE),",","@",3))-FIND("@",SUBSTITUTE(VLOOKUP(H103,杂项!R:X,5,FALSE),",","@",2))-1),IF($AJ$1=4,MID(VLOOKUP(H103,杂项!R:X,5,FALSE),FIND("@",SUBSTITUTE(VLOOKUP(H103,杂项!R:X,5,FALSE),",","@",3))+1,FIND("@",SUBSTITUTE(VLOOKUP(H103,杂项!R:X,5,FALSE),",","@",4))-FIND("@",SUBSTITUTE(VLOOKUP(H103,杂项!R:X,5,FALSE),",","@",3))-1),IF($AJ$1=5,MID(VLOOKUP(H103,杂项!R:X,5,FALSE),FIND("@",SUBSTITUTE(VLOOKUP(H103,杂项!R:X,5,FALSE),",","@",4))+1,FIND("@",SUBSTITUTE(VLOOKUP(H103,杂项!R:X,5,FALSE),",","@",5))-FIND("@",SUBSTITUTE(VLOOKUP(H103,杂项!R:X,5,FALSE),",","@",4))-1),IF($AJ$1=6,MID(VLOOKUP(H103,杂项!R:X,5,FALSE),FIND("@",SUBSTITUTE(VLOOKUP(H103,杂项!R:X,5,FALSE),",","@",5))+1,LEN(VLOOKUP(H103,杂项!R:X,5,FALSE))-FIND("@",SUBSTITUTE(VLOOKUP(H103,杂项!R:X,5,FALSE),",","@",5))-1))))))</f>
        <v>6873</v>
      </c>
      <c r="Y103" s="193" t="str">
        <f>IF($AJ$1=2,MID(VLOOKUP(H103,杂项!R:X,6,FALSE),FIND("@",SUBSTITUTE(VLOOKUP(H103,杂项!R:X,6,FALSE),",","@",1))+1,FIND("@",SUBSTITUTE(VLOOKUP(H103,杂项!R:X,6,FALSE),",","@",2))-FIND("@",SUBSTITUTE(VLOOKUP(H103,杂项!R:X,6,FALSE),",","@",1))-1),IF($AJ$1=3,MID(VLOOKUP(H103,杂项!R:X,6,FALSE),FIND("@",SUBSTITUTE(VLOOKUP(H103,杂项!R:X,6,FALSE),",","@",2))+1,FIND("@",SUBSTITUTE(VLOOKUP(H103,杂项!R:X,6,FALSE),",","@",3))-FIND("@",SUBSTITUTE(VLOOKUP(H103,杂项!R:X,6,FALSE),",","@",2))-1),IF($AJ$1=4,MID(VLOOKUP(H103,杂项!R:X,6,FALSE),FIND("@",SUBSTITUTE(VLOOKUP(H103,杂项!R:X,6,FALSE),",","@",3))+1,FIND("@",SUBSTITUTE(VLOOKUP(H103,杂项!R:X,6,FALSE),",","@",4))-FIND("@",SUBSTITUTE(VLOOKUP(H103,杂项!R:X,6,FALSE),",","@",3))-1),IF($AJ$1=5,MID(VLOOKUP(H103,杂项!R:X,6,FALSE),FIND("@",SUBSTITUTE(VLOOKUP(H103,杂项!R:X,6,FALSE),",","@",4))+1,FIND("@",SUBSTITUTE(VLOOKUP(H103,杂项!R:X,6,FALSE),",","@",5))-FIND("@",SUBSTITUTE(VLOOKUP(H103,杂项!R:X,6,FALSE),",","@",4))-1),IF($AJ$1=6,MID(VLOOKUP(H103,杂项!R:X,6,FALSE),FIND("@",SUBSTITUTE(VLOOKUP(H103,杂项!R:X,6,FALSE),",","@",5))+1,LEN(VLOOKUP(H103,杂项!R:X,6,FALSE))-FIND("@",SUBSTITUTE(VLOOKUP(H103,杂项!R:X,6,FALSE),",","@",5))-1))))))</f>
        <v>6873</v>
      </c>
      <c r="Z103" s="193" t="str">
        <f>IF($AJ$1=2,MID(VLOOKUP(H103,杂项!R:X,7,FALSE),FIND("@",SUBSTITUTE(VLOOKUP(H103,杂项!R:X,7,FALSE),",","@",1))+1,FIND("@",SUBSTITUTE(VLOOKUP(H103,杂项!R:X,7,FALSE),",","@",2))-FIND("@",SUBSTITUTE(VLOOKUP(H103,杂项!R:X,7,FALSE),",","@",1))-1),IF($AJ$1=3,MID(VLOOKUP(H103,杂项!R:X,7,FALSE),FIND("@",SUBSTITUTE(VLOOKUP(H103,杂项!R:X,7,FALSE),",","@",2))+1,FIND("@",SUBSTITUTE(VLOOKUP(H103,杂项!R:X,7,FALSE),",","@",3))-FIND("@",SUBSTITUTE(VLOOKUP(H103,杂项!R:X,7,FALSE),",","@",2))-1),IF($AJ$1=4,MID(VLOOKUP(H103,杂项!R:X,7,FALSE),FIND("@",SUBSTITUTE(VLOOKUP(H103,杂项!R:X,7,FALSE),",","@",3))+1,FIND("@",SUBSTITUTE(VLOOKUP(H103,杂项!R:X,7,FALSE),",","@",4))-FIND("@",SUBSTITUTE(VLOOKUP(H103,杂项!R:X,7,FALSE),",","@",3))-1),IF($AJ$1=5,MID(VLOOKUP(H103,杂项!R:X,7,FALSE),FIND("@",SUBSTITUTE(VLOOKUP(H103,杂项!R:X,7,FALSE),",","@",4))+1,FIND("@",SUBSTITUTE(VLOOKUP(H103,杂项!R:X,7,FALSE),",","@",5))-FIND("@",SUBSTITUTE(VLOOKUP(H103,杂项!R:X,7,FALSE),",","@",4))-1),IF($AJ$1=6,MID(VLOOKUP(H103,杂项!R:X,7,FALSE),FIND("@",SUBSTITUTE(VLOOKUP(H103,杂项!R:X,7,FALSE),",","@",5))+1,LEN(VLOOKUP(H103,杂项!R:X,7,FALSE))-FIND("@",SUBSTITUTE(VLOOKUP(H103,杂项!R:X,7,FALSE),",","@",5))-1))))))</f>
        <v>4499</v>
      </c>
      <c r="AA103" s="196">
        <v>138</v>
      </c>
      <c r="AB103" s="196">
        <v>20</v>
      </c>
      <c r="AC103" s="196">
        <v>49</v>
      </c>
      <c r="AD103" s="196">
        <v>45</v>
      </c>
      <c r="AE103" s="196">
        <v>15</v>
      </c>
      <c r="AF103" s="196">
        <v>0</v>
      </c>
      <c r="AG103" s="203">
        <v>1000</v>
      </c>
      <c r="AH103" s="203">
        <v>50</v>
      </c>
      <c r="AI103" s="203">
        <v>40</v>
      </c>
      <c r="AJ103" s="204"/>
      <c r="AK103" s="202">
        <f>(VLOOKUP($H103,杂项!$Z:$AD,2,FALSE))/100</f>
        <v>0.35</v>
      </c>
      <c r="AL103" s="202">
        <f>(VLOOKUP($H103,杂项!$Z:$AD,4,FALSE))/100</f>
        <v>0.1</v>
      </c>
      <c r="AM103" s="202">
        <f>(VLOOKUP($H103,杂项!$Z:$AD,3,FALSE))/100</f>
        <v>0.4</v>
      </c>
      <c r="AN103" s="202">
        <f>(VLOOKUP($H103,杂项!$Z:$AD,5,FALSE))/100</f>
        <v>0.1</v>
      </c>
      <c r="AO103" s="206">
        <v>4</v>
      </c>
      <c r="AP103" s="179" t="s">
        <v>344</v>
      </c>
    </row>
    <row r="104" spans="1:42" s="162" customFormat="1" x14ac:dyDescent="0.2">
      <c r="A104" s="176" t="s">
        <v>345</v>
      </c>
      <c r="B104" s="173">
        <f t="shared" si="18"/>
        <v>3480.1547519999999</v>
      </c>
      <c r="C104" s="173">
        <f t="shared" si="19"/>
        <v>380.39493119999997</v>
      </c>
      <c r="D104" s="173">
        <f t="shared" si="20"/>
        <v>375.20180479999993</v>
      </c>
      <c r="E104" s="173">
        <f t="shared" si="21"/>
        <v>288.21370880000006</v>
      </c>
      <c r="F104" s="173">
        <f t="shared" si="22"/>
        <v>282.66778880000004</v>
      </c>
      <c r="G104" s="174">
        <f t="shared" si="23"/>
        <v>116.65254400000001</v>
      </c>
      <c r="H104" s="174" t="s">
        <v>157</v>
      </c>
      <c r="I104" s="187">
        <v>28</v>
      </c>
      <c r="J104" s="189" t="s">
        <v>52</v>
      </c>
      <c r="K104" s="189" t="s">
        <v>41</v>
      </c>
      <c r="L104" s="189" t="s">
        <v>277</v>
      </c>
      <c r="M104" s="189" t="s">
        <v>278</v>
      </c>
      <c r="N104" s="189" t="s">
        <v>257</v>
      </c>
      <c r="O104" s="189" t="s">
        <v>258</v>
      </c>
      <c r="P104" s="189" t="s">
        <v>46</v>
      </c>
      <c r="Q104" s="189" t="s">
        <v>47</v>
      </c>
      <c r="R104" s="189" t="s">
        <v>53</v>
      </c>
      <c r="S104" s="189" t="s">
        <v>47</v>
      </c>
      <c r="T104" s="189" t="s">
        <v>48</v>
      </c>
      <c r="U104" s="193" t="str">
        <f>IF($AJ$1=2,MID(VLOOKUP(H104,杂项!R:X,2,FALSE),FIND("@",SUBSTITUTE(VLOOKUP(H104,杂项!R:X,2,FALSE),",","@",1))+1,FIND("@",SUBSTITUTE(VLOOKUP(H104,杂项!R:X,2,FALSE),",","@",2))-FIND("@",SUBSTITUTE(VLOOKUP(H104,杂项!R:X,2,FALSE),",","@",1))-1),IF($AJ$1=3,MID(VLOOKUP(H104,杂项!R:X,2,FALSE),FIND("@",SUBSTITUTE(VLOOKUP(H104,杂项!R:X,2,FALSE),",","@",2))+1,FIND("@",SUBSTITUTE(VLOOKUP(H104,杂项!R:X,2,FALSE),",","@",3))-FIND("@",SUBSTITUTE(VLOOKUP(H104,杂项!R:X,2,FALSE),",","@",2))-1),IF($AJ$1=4,MID(VLOOKUP(H104,杂项!R:X,2,FALSE),FIND("@",SUBSTITUTE(VLOOKUP(H104,杂项!R:X,2,FALSE),",","@",3))+1,FIND("@",SUBSTITUTE(VLOOKUP(H104,杂项!R:X,2,FALSE),",","@",4))-FIND("@",SUBSTITUTE(VLOOKUP(H104,杂项!R:X,2,FALSE),",","@",3))-1),IF($AJ$1=5,MID(VLOOKUP(H104,杂项!R:X,2,FALSE),FIND("@",SUBSTITUTE(VLOOKUP(H104,杂项!R:X,2,FALSE),",","@",4))+1,FIND("@",SUBSTITUTE(VLOOKUP(H104,杂项!R:X,2,FALSE),",","@",5))-FIND("@",SUBSTITUTE(VLOOKUP(H104,杂项!R:X,2,FALSE),",","@",4))-1),IF($AJ$1=6,MID(VLOOKUP(H104,杂项!R:X,2,FALSE),FIND("@",SUBSTITUTE(VLOOKUP(H104,杂项!R:X,2,FALSE),",","@",5))+1,LEN(VLOOKUP(H104,杂项!R:X,2,FALSE))-FIND("@",SUBSTITUTE(VLOOKUP(H104,杂项!R:X,2,FALSE),",","@",5))-1))))))</f>
        <v>6081</v>
      </c>
      <c r="V104" s="193" t="str">
        <f>IF($AJ$1=2,MID(VLOOKUP(H104,杂项!R:X,3,FALSE),FIND("@",SUBSTITUTE(VLOOKUP(H104,杂项!R:X,3,FALSE),",","@",1))+1,FIND("@",SUBSTITUTE(VLOOKUP(H104,杂项!R:X,3,FALSE),",","@",2))-FIND("@",SUBSTITUTE(VLOOKUP(H104,杂项!R:X,3,FALSE),",","@",1))-1),IF($AJ$1=3,MID(VLOOKUP(H104,杂项!R:X,3,FALSE),FIND("@",SUBSTITUTE(VLOOKUP(H104,杂项!R:X,3,FALSE),",","@",2))+1,FIND("@",SUBSTITUTE(VLOOKUP(H104,杂项!R:X,3,FALSE),",","@",3))-FIND("@",SUBSTITUTE(VLOOKUP(H104,杂项!R:X,3,FALSE),",","@",2))-1),IF($AJ$1=4,MID(VLOOKUP(H104,杂项!R:X,3,FALSE),FIND("@",SUBSTITUTE(VLOOKUP(H104,杂项!R:X,3,FALSE),",","@",3))+1,FIND("@",SUBSTITUTE(VLOOKUP(H104,杂项!R:X,3,FALSE),",","@",4))-FIND("@",SUBSTITUTE(VLOOKUP(H104,杂项!R:X,3,FALSE),",","@",3))-1),IF($AJ$1=5,MID(VLOOKUP(H104,杂项!R:X,3,FALSE),FIND("@",SUBSTITUTE(VLOOKUP(H104,杂项!R:X,3,FALSE),",","@",4))+1,FIND("@",SUBSTITUTE(VLOOKUP(H104,杂项!R:X,3,FALSE),",","@",5))-FIND("@",SUBSTITUTE(VLOOKUP(H104,杂项!R:X,3,FALSE),",","@",4))-1),IF($AJ$1=6,MID(VLOOKUP(H104,杂项!R:X,3,FALSE),FIND("@",SUBSTITUTE(VLOOKUP(H104,杂项!R:X,3,FALSE),",","@",5))+1,LEN(VLOOKUP(H104,杂项!R:X,3,FALSE))-FIND("@",SUBSTITUTE(VLOOKUP(H104,杂项!R:X,3,FALSE),",","@",5))-1))))))</f>
        <v>7531</v>
      </c>
      <c r="W104" s="193" t="str">
        <f>IF($AJ$1=2,MID(VLOOKUP(H104,杂项!R:X,4,FALSE),FIND("@",SUBSTITUTE(VLOOKUP(H104,杂项!R:X,4,FALSE),",","@",1))+1,FIND("@",SUBSTITUTE(VLOOKUP(H104,杂项!R:X,4,FALSE),",","@",2))-FIND("@",SUBSTITUTE(VLOOKUP(H104,杂项!R:X,4,FALSE),",","@",1))-1),IF($AJ$1=3,MID(VLOOKUP(H104,杂项!R:X,4,FALSE),FIND("@",SUBSTITUTE(VLOOKUP(H104,杂项!R:X,4,FALSE),",","@",2))+1,FIND("@",SUBSTITUTE(VLOOKUP(H104,杂项!R:X,4,FALSE),",","@",3))-FIND("@",SUBSTITUTE(VLOOKUP(H104,杂项!R:X,4,FALSE),",","@",2))-1),IF($AJ$1=4,MID(VLOOKUP(H104,杂项!R:X,4,FALSE),FIND("@",SUBSTITUTE(VLOOKUP(H104,杂项!R:X,4,FALSE),",","@",3))+1,FIND("@",SUBSTITUTE(VLOOKUP(H104,杂项!R:X,4,FALSE),",","@",4))-FIND("@",SUBSTITUTE(VLOOKUP(H104,杂项!R:X,4,FALSE),",","@",3))-1),IF($AJ$1=5,MID(VLOOKUP(H104,杂项!R:X,4,FALSE),FIND("@",SUBSTITUTE(VLOOKUP(H104,杂项!R:X,4,FALSE),",","@",4))+1,FIND("@",SUBSTITUTE(VLOOKUP(H104,杂项!R:X,4,FALSE),",","@",5))-FIND("@",SUBSTITUTE(VLOOKUP(H104,杂项!R:X,4,FALSE),",","@",4))-1),IF($AJ$1=6,MID(VLOOKUP(H104,杂项!R:X,4,FALSE),FIND("@",SUBSTITUTE(VLOOKUP(H104,杂项!R:X,4,FALSE),",","@",5))+1,LEN(VLOOKUP(H104,杂项!R:X,4,FALSE))-FIND("@",SUBSTITUTE(VLOOKUP(H104,杂项!R:X,4,FALSE),",","@",5))-1))))))</f>
        <v>4236</v>
      </c>
      <c r="X104" s="193" t="str">
        <f>IF($AJ$1=2,MID(VLOOKUP(H104,杂项!R:X,5,FALSE),FIND("@",SUBSTITUTE(VLOOKUP(H104,杂项!R:X,5,FALSE),",","@",1))+1,FIND("@",SUBSTITUTE(VLOOKUP(H104,杂项!R:X,5,FALSE),",","@",2))-FIND("@",SUBSTITUTE(VLOOKUP(H104,杂项!R:X,5,FALSE),",","@",1))-1),IF($AJ$1=3,MID(VLOOKUP(H104,杂项!R:X,5,FALSE),FIND("@",SUBSTITUTE(VLOOKUP(H104,杂项!R:X,5,FALSE),",","@",2))+1,FIND("@",SUBSTITUTE(VLOOKUP(H104,杂项!R:X,5,FALSE),",","@",3))-FIND("@",SUBSTITUTE(VLOOKUP(H104,杂项!R:X,5,FALSE),",","@",2))-1),IF($AJ$1=4,MID(VLOOKUP(H104,杂项!R:X,5,FALSE),FIND("@",SUBSTITUTE(VLOOKUP(H104,杂项!R:X,5,FALSE),",","@",3))+1,FIND("@",SUBSTITUTE(VLOOKUP(H104,杂项!R:X,5,FALSE),",","@",4))-FIND("@",SUBSTITUTE(VLOOKUP(H104,杂项!R:X,5,FALSE),",","@",3))-1),IF($AJ$1=5,MID(VLOOKUP(H104,杂项!R:X,5,FALSE),FIND("@",SUBSTITUTE(VLOOKUP(H104,杂项!R:X,5,FALSE),",","@",4))+1,FIND("@",SUBSTITUTE(VLOOKUP(H104,杂项!R:X,5,FALSE),",","@",5))-FIND("@",SUBSTITUTE(VLOOKUP(H104,杂项!R:X,5,FALSE),",","@",4))-1),IF($AJ$1=6,MID(VLOOKUP(H104,杂项!R:X,5,FALSE),FIND("@",SUBSTITUTE(VLOOKUP(H104,杂项!R:X,5,FALSE),",","@",5))+1,LEN(VLOOKUP(H104,杂项!R:X,5,FALSE))-FIND("@",SUBSTITUTE(VLOOKUP(H104,杂项!R:X,5,FALSE),",","@",5))-1))))))</f>
        <v>6478</v>
      </c>
      <c r="Y104" s="193" t="str">
        <f>IF($AJ$1=2,MID(VLOOKUP(H104,杂项!R:X,6,FALSE),FIND("@",SUBSTITUTE(VLOOKUP(H104,杂项!R:X,6,FALSE),",","@",1))+1,FIND("@",SUBSTITUTE(VLOOKUP(H104,杂项!R:X,6,FALSE),",","@",2))-FIND("@",SUBSTITUTE(VLOOKUP(H104,杂项!R:X,6,FALSE),",","@",1))-1),IF($AJ$1=3,MID(VLOOKUP(H104,杂项!R:X,6,FALSE),FIND("@",SUBSTITUTE(VLOOKUP(H104,杂项!R:X,6,FALSE),",","@",2))+1,FIND("@",SUBSTITUTE(VLOOKUP(H104,杂项!R:X,6,FALSE),",","@",3))-FIND("@",SUBSTITUTE(VLOOKUP(H104,杂项!R:X,6,FALSE),",","@",2))-1),IF($AJ$1=4,MID(VLOOKUP(H104,杂项!R:X,6,FALSE),FIND("@",SUBSTITUTE(VLOOKUP(H104,杂项!R:X,6,FALSE),",","@",3))+1,FIND("@",SUBSTITUTE(VLOOKUP(H104,杂项!R:X,6,FALSE),",","@",4))-FIND("@",SUBSTITUTE(VLOOKUP(H104,杂项!R:X,6,FALSE),",","@",3))-1),IF($AJ$1=5,MID(VLOOKUP(H104,杂项!R:X,6,FALSE),FIND("@",SUBSTITUTE(VLOOKUP(H104,杂项!R:X,6,FALSE),",","@",4))+1,FIND("@",SUBSTITUTE(VLOOKUP(H104,杂项!R:X,6,FALSE),",","@",5))-FIND("@",SUBSTITUTE(VLOOKUP(H104,杂项!R:X,6,FALSE),",","@",4))-1),IF($AJ$1=6,MID(VLOOKUP(H104,杂项!R:X,6,FALSE),FIND("@",SUBSTITUTE(VLOOKUP(H104,杂项!R:X,6,FALSE),",","@",5))+1,LEN(VLOOKUP(H104,杂项!R:X,6,FALSE))-FIND("@",SUBSTITUTE(VLOOKUP(H104,杂项!R:X,6,FALSE),",","@",5))-1))))))</f>
        <v>6478</v>
      </c>
      <c r="Z104" s="193" t="str">
        <f>IF($AJ$1=2,MID(VLOOKUP(H104,杂项!R:X,7,FALSE),FIND("@",SUBSTITUTE(VLOOKUP(H104,杂项!R:X,7,FALSE),",","@",1))+1,FIND("@",SUBSTITUTE(VLOOKUP(H104,杂项!R:X,7,FALSE),",","@",2))-FIND("@",SUBSTITUTE(VLOOKUP(H104,杂项!R:X,7,FALSE),",","@",1))-1),IF($AJ$1=3,MID(VLOOKUP(H104,杂项!R:X,7,FALSE),FIND("@",SUBSTITUTE(VLOOKUP(H104,杂项!R:X,7,FALSE),",","@",2))+1,FIND("@",SUBSTITUTE(VLOOKUP(H104,杂项!R:X,7,FALSE),",","@",3))-FIND("@",SUBSTITUTE(VLOOKUP(H104,杂项!R:X,7,FALSE),",","@",2))-1),IF($AJ$1=4,MID(VLOOKUP(H104,杂项!R:X,7,FALSE),FIND("@",SUBSTITUTE(VLOOKUP(H104,杂项!R:X,7,FALSE),",","@",3))+1,FIND("@",SUBSTITUTE(VLOOKUP(H104,杂项!R:X,7,FALSE),",","@",4))-FIND("@",SUBSTITUTE(VLOOKUP(H104,杂项!R:X,7,FALSE),",","@",3))-1),IF($AJ$1=5,MID(VLOOKUP(H104,杂项!R:X,7,FALSE),FIND("@",SUBSTITUTE(VLOOKUP(H104,杂项!R:X,7,FALSE),",","@",4))+1,FIND("@",SUBSTITUTE(VLOOKUP(H104,杂项!R:X,7,FALSE),",","@",5))-FIND("@",SUBSTITUTE(VLOOKUP(H104,杂项!R:X,7,FALSE),",","@",4))-1),IF($AJ$1=6,MID(VLOOKUP(H104,杂项!R:X,7,FALSE),FIND("@",SUBSTITUTE(VLOOKUP(H104,杂项!R:X,7,FALSE),",","@",5))+1,LEN(VLOOKUP(H104,杂项!R:X,7,FALSE))-FIND("@",SUBSTITUTE(VLOOKUP(H104,杂项!R:X,7,FALSE),",","@",5))-1))))))</f>
        <v>5158</v>
      </c>
      <c r="AA104" s="196">
        <v>174</v>
      </c>
      <c r="AB104" s="196">
        <v>53</v>
      </c>
      <c r="AC104" s="196">
        <v>37</v>
      </c>
      <c r="AD104" s="196">
        <v>20</v>
      </c>
      <c r="AE104" s="196">
        <v>15</v>
      </c>
      <c r="AF104" s="196">
        <v>8</v>
      </c>
      <c r="AG104" s="203">
        <v>550</v>
      </c>
      <c r="AH104" s="203">
        <v>40</v>
      </c>
      <c r="AI104" s="203">
        <v>50</v>
      </c>
      <c r="AJ104" s="204"/>
      <c r="AK104" s="202">
        <f>(VLOOKUP($H104,杂项!$Z:$AD,2,FALSE))/100</f>
        <v>0.35</v>
      </c>
      <c r="AL104" s="202">
        <f>(VLOOKUP($H104,杂项!$Z:$AD,4,FALSE))/100</f>
        <v>0.4</v>
      </c>
      <c r="AM104" s="202">
        <f>(VLOOKUP($H104,杂项!$Z:$AD,3,FALSE))/100</f>
        <v>0.1</v>
      </c>
      <c r="AN104" s="202">
        <f>(VLOOKUP($H104,杂项!$Z:$AD,5,FALSE))/100</f>
        <v>0.1</v>
      </c>
      <c r="AO104" s="206">
        <v>5</v>
      </c>
      <c r="AP104" s="179" t="s">
        <v>346</v>
      </c>
    </row>
    <row r="105" spans="1:42" s="162" customFormat="1" x14ac:dyDescent="0.2">
      <c r="A105" s="180" t="s">
        <v>347</v>
      </c>
      <c r="B105" s="173">
        <f t="shared" si="18"/>
        <v>4856.3040000000001</v>
      </c>
      <c r="C105" s="173">
        <f t="shared" si="19"/>
        <v>370.57054720000002</v>
      </c>
      <c r="D105" s="173">
        <f t="shared" si="20"/>
        <v>295.3856384</v>
      </c>
      <c r="E105" s="173">
        <f t="shared" si="21"/>
        <v>365.29646079999998</v>
      </c>
      <c r="F105" s="173">
        <f t="shared" si="22"/>
        <v>351.36448000000001</v>
      </c>
      <c r="G105" s="174">
        <f t="shared" si="23"/>
        <v>88.429631999999998</v>
      </c>
      <c r="H105" s="175" t="s">
        <v>348</v>
      </c>
      <c r="I105" s="187">
        <v>28</v>
      </c>
      <c r="J105" s="188" t="s">
        <v>61</v>
      </c>
      <c r="K105" s="188" t="s">
        <v>62</v>
      </c>
      <c r="L105" s="188" t="s">
        <v>327</v>
      </c>
      <c r="M105" s="188" t="s">
        <v>328</v>
      </c>
      <c r="N105" s="188" t="s">
        <v>277</v>
      </c>
      <c r="O105" s="188" t="s">
        <v>278</v>
      </c>
      <c r="P105" s="188" t="s">
        <v>72</v>
      </c>
      <c r="Q105" s="188" t="s">
        <v>45</v>
      </c>
      <c r="R105" s="188" t="s">
        <v>72</v>
      </c>
      <c r="S105" s="188" t="s">
        <v>45</v>
      </c>
      <c r="T105" s="188" t="s">
        <v>254</v>
      </c>
      <c r="U105" s="193" t="str">
        <f>IF($AJ$1=2,MID(VLOOKUP(H105,杂项!R:X,2,FALSE),FIND("@",SUBSTITUTE(VLOOKUP(H105,杂项!R:X,2,FALSE),",","@",1))+1,FIND("@",SUBSTITUTE(VLOOKUP(H105,杂项!R:X,2,FALSE),",","@",2))-FIND("@",SUBSTITUTE(VLOOKUP(H105,杂项!R:X,2,FALSE),",","@",1))-1),IF($AJ$1=3,MID(VLOOKUP(H105,杂项!R:X,2,FALSE),FIND("@",SUBSTITUTE(VLOOKUP(H105,杂项!R:X,2,FALSE),",","@",2))+1,FIND("@",SUBSTITUTE(VLOOKUP(H105,杂项!R:X,2,FALSE),",","@",3))-FIND("@",SUBSTITUTE(VLOOKUP(H105,杂项!R:X,2,FALSE),",","@",2))-1),IF($AJ$1=4,MID(VLOOKUP(H105,杂项!R:X,2,FALSE),FIND("@",SUBSTITUTE(VLOOKUP(H105,杂项!R:X,2,FALSE),",","@",3))+1,FIND("@",SUBSTITUTE(VLOOKUP(H105,杂项!R:X,2,FALSE),",","@",4))-FIND("@",SUBSTITUTE(VLOOKUP(H105,杂项!R:X,2,FALSE),",","@",3))-1),IF($AJ$1=5,MID(VLOOKUP(H105,杂项!R:X,2,FALSE),FIND("@",SUBSTITUTE(VLOOKUP(H105,杂项!R:X,2,FALSE),",","@",4))+1,FIND("@",SUBSTITUTE(VLOOKUP(H105,杂项!R:X,2,FALSE),",","@",5))-FIND("@",SUBSTITUTE(VLOOKUP(H105,杂项!R:X,2,FALSE),",","@",4))-1),IF($AJ$1=6,MID(VLOOKUP(H105,杂项!R:X,2,FALSE),FIND("@",SUBSTITUTE(VLOOKUP(H105,杂项!R:X,2,FALSE),",","@",5))+1,LEN(VLOOKUP(H105,杂项!R:X,2,FALSE))-FIND("@",SUBSTITUTE(VLOOKUP(H105,杂项!R:X,2,FALSE),",","@",5))-1))))))</f>
        <v>8455</v>
      </c>
      <c r="V105" s="193" t="str">
        <f>IF($AJ$1=2,MID(VLOOKUP(H105,杂项!R:X,3,FALSE),FIND("@",SUBSTITUTE(VLOOKUP(H105,杂项!R:X,3,FALSE),",","@",1))+1,FIND("@",SUBSTITUTE(VLOOKUP(H105,杂项!R:X,3,FALSE),",","@",2))-FIND("@",SUBSTITUTE(VLOOKUP(H105,杂项!R:X,3,FALSE),",","@",1))-1),IF($AJ$1=3,MID(VLOOKUP(H105,杂项!R:X,3,FALSE),FIND("@",SUBSTITUTE(VLOOKUP(H105,杂项!R:X,3,FALSE),",","@",2))+1,FIND("@",SUBSTITUTE(VLOOKUP(H105,杂项!R:X,3,FALSE),",","@",3))-FIND("@",SUBSTITUTE(VLOOKUP(H105,杂项!R:X,3,FALSE),",","@",2))-1),IF($AJ$1=4,MID(VLOOKUP(H105,杂项!R:X,3,FALSE),FIND("@",SUBSTITUTE(VLOOKUP(H105,杂项!R:X,3,FALSE),",","@",3))+1,FIND("@",SUBSTITUTE(VLOOKUP(H105,杂项!R:X,3,FALSE),",","@",4))-FIND("@",SUBSTITUTE(VLOOKUP(H105,杂项!R:X,3,FALSE),",","@",3))-1),IF($AJ$1=5,MID(VLOOKUP(H105,杂项!R:X,3,FALSE),FIND("@",SUBSTITUTE(VLOOKUP(H105,杂项!R:X,3,FALSE),",","@",4))+1,FIND("@",SUBSTITUTE(VLOOKUP(H105,杂项!R:X,3,FALSE),",","@",5))-FIND("@",SUBSTITUTE(VLOOKUP(H105,杂项!R:X,3,FALSE),",","@",4))-1),IF($AJ$1=6,MID(VLOOKUP(H105,杂项!R:X,3,FALSE),FIND("@",SUBSTITUTE(VLOOKUP(H105,杂项!R:X,3,FALSE),",","@",5))+1,LEN(VLOOKUP(H105,杂项!R:X,3,FALSE))-FIND("@",SUBSTITUTE(VLOOKUP(H105,杂项!R:X,3,FALSE),",","@",5))-1))))))</f>
        <v>5817</v>
      </c>
      <c r="W105" s="193" t="str">
        <f>IF($AJ$1=2,MID(VLOOKUP(H105,杂项!R:X,4,FALSE),FIND("@",SUBSTITUTE(VLOOKUP(H105,杂项!R:X,4,FALSE),",","@",1))+1,FIND("@",SUBSTITUTE(VLOOKUP(H105,杂项!R:X,4,FALSE),",","@",2))-FIND("@",SUBSTITUTE(VLOOKUP(H105,杂项!R:X,4,FALSE),",","@",1))-1),IF($AJ$1=3,MID(VLOOKUP(H105,杂项!R:X,4,FALSE),FIND("@",SUBSTITUTE(VLOOKUP(H105,杂项!R:X,4,FALSE),",","@",2))+1,FIND("@",SUBSTITUTE(VLOOKUP(H105,杂项!R:X,4,FALSE),",","@",3))-FIND("@",SUBSTITUTE(VLOOKUP(H105,杂项!R:X,4,FALSE),",","@",2))-1),IF($AJ$1=4,MID(VLOOKUP(H105,杂项!R:X,4,FALSE),FIND("@",SUBSTITUTE(VLOOKUP(H105,杂项!R:X,4,FALSE),",","@",3))+1,FIND("@",SUBSTITUTE(VLOOKUP(H105,杂项!R:X,4,FALSE),",","@",4))-FIND("@",SUBSTITUTE(VLOOKUP(H105,杂项!R:X,4,FALSE),",","@",3))-1),IF($AJ$1=5,MID(VLOOKUP(H105,杂项!R:X,4,FALSE),FIND("@",SUBSTITUTE(VLOOKUP(H105,杂项!R:X,4,FALSE),",","@",4))+1,FIND("@",SUBSTITUTE(VLOOKUP(H105,杂项!R:X,4,FALSE),",","@",5))-FIND("@",SUBSTITUTE(VLOOKUP(H105,杂项!R:X,4,FALSE),",","@",4))-1),IF($AJ$1=6,MID(VLOOKUP(H105,杂项!R:X,4,FALSE),FIND("@",SUBSTITUTE(VLOOKUP(H105,杂项!R:X,4,FALSE),",","@",5))+1,LEN(VLOOKUP(H105,杂项!R:X,4,FALSE))-FIND("@",SUBSTITUTE(VLOOKUP(H105,杂项!R:X,4,FALSE),",","@",5))-1))))))</f>
        <v>5817</v>
      </c>
      <c r="X105" s="193" t="str">
        <f>IF($AJ$1=2,MID(VLOOKUP(H105,杂项!R:X,5,FALSE),FIND("@",SUBSTITUTE(VLOOKUP(H105,杂项!R:X,5,FALSE),",","@",1))+1,FIND("@",SUBSTITUTE(VLOOKUP(H105,杂项!R:X,5,FALSE),",","@",2))-FIND("@",SUBSTITUTE(VLOOKUP(H105,杂项!R:X,5,FALSE),",","@",1))-1),IF($AJ$1=3,MID(VLOOKUP(H105,杂项!R:X,5,FALSE),FIND("@",SUBSTITUTE(VLOOKUP(H105,杂项!R:X,5,FALSE),",","@",2))+1,FIND("@",SUBSTITUTE(VLOOKUP(H105,杂项!R:X,5,FALSE),",","@",3))-FIND("@",SUBSTITUTE(VLOOKUP(H105,杂项!R:X,5,FALSE),",","@",2))-1),IF($AJ$1=4,MID(VLOOKUP(H105,杂项!R:X,5,FALSE),FIND("@",SUBSTITUTE(VLOOKUP(H105,杂项!R:X,5,FALSE),",","@",3))+1,FIND("@",SUBSTITUTE(VLOOKUP(H105,杂项!R:X,5,FALSE),",","@",4))-FIND("@",SUBSTITUTE(VLOOKUP(H105,杂项!R:X,5,FALSE),",","@",3))-1),IF($AJ$1=5,MID(VLOOKUP(H105,杂项!R:X,5,FALSE),FIND("@",SUBSTITUTE(VLOOKUP(H105,杂项!R:X,5,FALSE),",","@",4))+1,FIND("@",SUBSTITUTE(VLOOKUP(H105,杂项!R:X,5,FALSE),",","@",5))-FIND("@",SUBSTITUTE(VLOOKUP(H105,杂项!R:X,5,FALSE),",","@",4))-1),IF($AJ$1=6,MID(VLOOKUP(H105,杂项!R:X,5,FALSE),FIND("@",SUBSTITUTE(VLOOKUP(H105,杂项!R:X,5,FALSE),",","@",5))+1,LEN(VLOOKUP(H105,杂项!R:X,5,FALSE))-FIND("@",SUBSTITUTE(VLOOKUP(H105,杂项!R:X,5,FALSE),",","@",5))-1))))))</f>
        <v>7796</v>
      </c>
      <c r="Y105" s="193" t="str">
        <f>IF($AJ$1=2,MID(VLOOKUP(H105,杂项!R:X,6,FALSE),FIND("@",SUBSTITUTE(VLOOKUP(H105,杂项!R:X,6,FALSE),",","@",1))+1,FIND("@",SUBSTITUTE(VLOOKUP(H105,杂项!R:X,6,FALSE),",","@",2))-FIND("@",SUBSTITUTE(VLOOKUP(H105,杂项!R:X,6,FALSE),",","@",1))-1),IF($AJ$1=3,MID(VLOOKUP(H105,杂项!R:X,6,FALSE),FIND("@",SUBSTITUTE(VLOOKUP(H105,杂项!R:X,6,FALSE),",","@",2))+1,FIND("@",SUBSTITUTE(VLOOKUP(H105,杂项!R:X,6,FALSE),",","@",3))-FIND("@",SUBSTITUTE(VLOOKUP(H105,杂项!R:X,6,FALSE),",","@",2))-1),IF($AJ$1=4,MID(VLOOKUP(H105,杂项!R:X,6,FALSE),FIND("@",SUBSTITUTE(VLOOKUP(H105,杂项!R:X,6,FALSE),",","@",3))+1,FIND("@",SUBSTITUTE(VLOOKUP(H105,杂项!R:X,6,FALSE),",","@",4))-FIND("@",SUBSTITUTE(VLOOKUP(H105,杂项!R:X,6,FALSE),",","@",3))-1),IF($AJ$1=5,MID(VLOOKUP(H105,杂项!R:X,6,FALSE),FIND("@",SUBSTITUTE(VLOOKUP(H105,杂项!R:X,6,FALSE),",","@",4))+1,FIND("@",SUBSTITUTE(VLOOKUP(H105,杂项!R:X,6,FALSE),",","@",5))-FIND("@",SUBSTITUTE(VLOOKUP(H105,杂项!R:X,6,FALSE),",","@",4))-1),IF($AJ$1=6,MID(VLOOKUP(H105,杂项!R:X,6,FALSE),FIND("@",SUBSTITUTE(VLOOKUP(H105,杂项!R:X,6,FALSE),",","@",5))+1,LEN(VLOOKUP(H105,杂项!R:X,6,FALSE))-FIND("@",SUBSTITUTE(VLOOKUP(H105,杂项!R:X,6,FALSE),",","@",5))-1))))))</f>
        <v>8850</v>
      </c>
      <c r="Z105" s="193" t="str">
        <f>IF($AJ$1=2,MID(VLOOKUP(H105,杂项!R:X,7,FALSE),FIND("@",SUBSTITUTE(VLOOKUP(H105,杂项!R:X,7,FALSE),",","@",1))+1,FIND("@",SUBSTITUTE(VLOOKUP(H105,杂项!R:X,7,FALSE),",","@",2))-FIND("@",SUBSTITUTE(VLOOKUP(H105,杂项!R:X,7,FALSE),",","@",1))-1),IF($AJ$1=3,MID(VLOOKUP(H105,杂项!R:X,7,FALSE),FIND("@",SUBSTITUTE(VLOOKUP(H105,杂项!R:X,7,FALSE),",","@",2))+1,FIND("@",SUBSTITUTE(VLOOKUP(H105,杂项!R:X,7,FALSE),",","@",3))-FIND("@",SUBSTITUTE(VLOOKUP(H105,杂项!R:X,7,FALSE),",","@",2))-1),IF($AJ$1=4,MID(VLOOKUP(H105,杂项!R:X,7,FALSE),FIND("@",SUBSTITUTE(VLOOKUP(H105,杂项!R:X,7,FALSE),",","@",3))+1,FIND("@",SUBSTITUTE(VLOOKUP(H105,杂项!R:X,7,FALSE),",","@",4))-FIND("@",SUBSTITUTE(VLOOKUP(H105,杂项!R:X,7,FALSE),",","@",3))-1),IF($AJ$1=5,MID(VLOOKUP(H105,杂项!R:X,7,FALSE),FIND("@",SUBSTITUTE(VLOOKUP(H105,杂项!R:X,7,FALSE),",","@",4))+1,FIND("@",SUBSTITUTE(VLOOKUP(H105,杂项!R:X,7,FALSE),",","@",5))-FIND("@",SUBSTITUTE(VLOOKUP(H105,杂项!R:X,7,FALSE),",","@",4))-1),IF($AJ$1=6,MID(VLOOKUP(H105,杂项!R:X,7,FALSE),FIND("@",SUBSTITUTE(VLOOKUP(H105,杂项!R:X,7,FALSE),",","@",5))+1,LEN(VLOOKUP(H105,杂项!R:X,7,FALSE))-FIND("@",SUBSTITUTE(VLOOKUP(H105,杂项!R:X,7,FALSE),",","@",5))-1))))))</f>
        <v>5158</v>
      </c>
      <c r="AA105" s="194">
        <v>372</v>
      </c>
      <c r="AB105" s="194">
        <v>27</v>
      </c>
      <c r="AC105" s="195"/>
      <c r="AD105" s="194">
        <v>34</v>
      </c>
      <c r="AE105" s="194">
        <v>24</v>
      </c>
      <c r="AF105" s="194">
        <v>5</v>
      </c>
      <c r="AG105" s="192">
        <v>1000</v>
      </c>
      <c r="AH105" s="192">
        <v>60</v>
      </c>
      <c r="AI105" s="192">
        <v>40</v>
      </c>
      <c r="AJ105" s="195"/>
      <c r="AK105" s="202">
        <f>(VLOOKUP($H105,杂项!$Z:$AD,2,FALSE))/100</f>
        <v>0.4</v>
      </c>
      <c r="AL105" s="202">
        <f>(VLOOKUP($H105,杂项!$Z:$AD,4,FALSE))/100</f>
        <v>0.1</v>
      </c>
      <c r="AM105" s="202">
        <f>(VLOOKUP($H105,杂项!$Z:$AD,3,FALSE))/100</f>
        <v>0.15</v>
      </c>
      <c r="AN105" s="202">
        <f>(VLOOKUP($H105,杂项!$Z:$AD,5,FALSE))/100</f>
        <v>0.35</v>
      </c>
      <c r="AO105" s="195"/>
      <c r="AP105" s="179" t="s">
        <v>349</v>
      </c>
    </row>
    <row r="106" spans="1:42" s="162" customFormat="1" x14ac:dyDescent="0.2">
      <c r="A106" s="180" t="s">
        <v>350</v>
      </c>
      <c r="B106" s="173">
        <f t="shared" si="18"/>
        <v>4535.0393599999998</v>
      </c>
      <c r="C106" s="173">
        <f t="shared" si="19"/>
        <v>370.57054720000002</v>
      </c>
      <c r="D106" s="173">
        <f t="shared" si="20"/>
        <v>295.3856384</v>
      </c>
      <c r="E106" s="173">
        <f t="shared" si="21"/>
        <v>387.84755199999995</v>
      </c>
      <c r="F106" s="173">
        <f t="shared" si="22"/>
        <v>325.06495999999999</v>
      </c>
      <c r="G106" s="174">
        <f t="shared" si="23"/>
        <v>88.429631999999998</v>
      </c>
      <c r="H106" s="175" t="s">
        <v>348</v>
      </c>
      <c r="I106" s="187">
        <v>28</v>
      </c>
      <c r="J106" s="188" t="s">
        <v>52</v>
      </c>
      <c r="K106" s="188" t="s">
        <v>41</v>
      </c>
      <c r="L106" s="188" t="s">
        <v>327</v>
      </c>
      <c r="M106" s="188" t="s">
        <v>328</v>
      </c>
      <c r="N106" s="188" t="s">
        <v>277</v>
      </c>
      <c r="O106" s="188" t="s">
        <v>278</v>
      </c>
      <c r="P106" s="188" t="s">
        <v>136</v>
      </c>
      <c r="Q106" s="188" t="s">
        <v>64</v>
      </c>
      <c r="R106" s="188" t="s">
        <v>46</v>
      </c>
      <c r="S106" s="188" t="s">
        <v>47</v>
      </c>
      <c r="T106" s="188" t="s">
        <v>254</v>
      </c>
      <c r="U106" s="193" t="str">
        <f>IF($AJ$1=2,MID(VLOOKUP(H106,杂项!R:X,2,FALSE),FIND("@",SUBSTITUTE(VLOOKUP(H106,杂项!R:X,2,FALSE),",","@",1))+1,FIND("@",SUBSTITUTE(VLOOKUP(H106,杂项!R:X,2,FALSE),",","@",2))-FIND("@",SUBSTITUTE(VLOOKUP(H106,杂项!R:X,2,FALSE),",","@",1))-1),IF($AJ$1=3,MID(VLOOKUP(H106,杂项!R:X,2,FALSE),FIND("@",SUBSTITUTE(VLOOKUP(H106,杂项!R:X,2,FALSE),",","@",2))+1,FIND("@",SUBSTITUTE(VLOOKUP(H106,杂项!R:X,2,FALSE),",","@",3))-FIND("@",SUBSTITUTE(VLOOKUP(H106,杂项!R:X,2,FALSE),",","@",2))-1),IF($AJ$1=4,MID(VLOOKUP(H106,杂项!R:X,2,FALSE),FIND("@",SUBSTITUTE(VLOOKUP(H106,杂项!R:X,2,FALSE),",","@",3))+1,FIND("@",SUBSTITUTE(VLOOKUP(H106,杂项!R:X,2,FALSE),",","@",4))-FIND("@",SUBSTITUTE(VLOOKUP(H106,杂项!R:X,2,FALSE),",","@",3))-1),IF($AJ$1=5,MID(VLOOKUP(H106,杂项!R:X,2,FALSE),FIND("@",SUBSTITUTE(VLOOKUP(H106,杂项!R:X,2,FALSE),",","@",4))+1,FIND("@",SUBSTITUTE(VLOOKUP(H106,杂项!R:X,2,FALSE),",","@",5))-FIND("@",SUBSTITUTE(VLOOKUP(H106,杂项!R:X,2,FALSE),",","@",4))-1),IF($AJ$1=6,MID(VLOOKUP(H106,杂项!R:X,2,FALSE),FIND("@",SUBSTITUTE(VLOOKUP(H106,杂项!R:X,2,FALSE),",","@",5))+1,LEN(VLOOKUP(H106,杂项!R:X,2,FALSE))-FIND("@",SUBSTITUTE(VLOOKUP(H106,杂项!R:X,2,FALSE),",","@",5))-1))))))</f>
        <v>8455</v>
      </c>
      <c r="V106" s="193" t="str">
        <f>IF($AJ$1=2,MID(VLOOKUP(H106,杂项!R:X,3,FALSE),FIND("@",SUBSTITUTE(VLOOKUP(H106,杂项!R:X,3,FALSE),",","@",1))+1,FIND("@",SUBSTITUTE(VLOOKUP(H106,杂项!R:X,3,FALSE),",","@",2))-FIND("@",SUBSTITUTE(VLOOKUP(H106,杂项!R:X,3,FALSE),",","@",1))-1),IF($AJ$1=3,MID(VLOOKUP(H106,杂项!R:X,3,FALSE),FIND("@",SUBSTITUTE(VLOOKUP(H106,杂项!R:X,3,FALSE),",","@",2))+1,FIND("@",SUBSTITUTE(VLOOKUP(H106,杂项!R:X,3,FALSE),",","@",3))-FIND("@",SUBSTITUTE(VLOOKUP(H106,杂项!R:X,3,FALSE),",","@",2))-1),IF($AJ$1=4,MID(VLOOKUP(H106,杂项!R:X,3,FALSE),FIND("@",SUBSTITUTE(VLOOKUP(H106,杂项!R:X,3,FALSE),",","@",3))+1,FIND("@",SUBSTITUTE(VLOOKUP(H106,杂项!R:X,3,FALSE),",","@",4))-FIND("@",SUBSTITUTE(VLOOKUP(H106,杂项!R:X,3,FALSE),",","@",3))-1),IF($AJ$1=5,MID(VLOOKUP(H106,杂项!R:X,3,FALSE),FIND("@",SUBSTITUTE(VLOOKUP(H106,杂项!R:X,3,FALSE),",","@",4))+1,FIND("@",SUBSTITUTE(VLOOKUP(H106,杂项!R:X,3,FALSE),",","@",5))-FIND("@",SUBSTITUTE(VLOOKUP(H106,杂项!R:X,3,FALSE),",","@",4))-1),IF($AJ$1=6,MID(VLOOKUP(H106,杂项!R:X,3,FALSE),FIND("@",SUBSTITUTE(VLOOKUP(H106,杂项!R:X,3,FALSE),",","@",5))+1,LEN(VLOOKUP(H106,杂项!R:X,3,FALSE))-FIND("@",SUBSTITUTE(VLOOKUP(H106,杂项!R:X,3,FALSE),",","@",5))-1))))))</f>
        <v>5817</v>
      </c>
      <c r="W106" s="193" t="str">
        <f>IF($AJ$1=2,MID(VLOOKUP(H106,杂项!R:X,4,FALSE),FIND("@",SUBSTITUTE(VLOOKUP(H106,杂项!R:X,4,FALSE),",","@",1))+1,FIND("@",SUBSTITUTE(VLOOKUP(H106,杂项!R:X,4,FALSE),",","@",2))-FIND("@",SUBSTITUTE(VLOOKUP(H106,杂项!R:X,4,FALSE),",","@",1))-1),IF($AJ$1=3,MID(VLOOKUP(H106,杂项!R:X,4,FALSE),FIND("@",SUBSTITUTE(VLOOKUP(H106,杂项!R:X,4,FALSE),",","@",2))+1,FIND("@",SUBSTITUTE(VLOOKUP(H106,杂项!R:X,4,FALSE),",","@",3))-FIND("@",SUBSTITUTE(VLOOKUP(H106,杂项!R:X,4,FALSE),",","@",2))-1),IF($AJ$1=4,MID(VLOOKUP(H106,杂项!R:X,4,FALSE),FIND("@",SUBSTITUTE(VLOOKUP(H106,杂项!R:X,4,FALSE),",","@",3))+1,FIND("@",SUBSTITUTE(VLOOKUP(H106,杂项!R:X,4,FALSE),",","@",4))-FIND("@",SUBSTITUTE(VLOOKUP(H106,杂项!R:X,4,FALSE),",","@",3))-1),IF($AJ$1=5,MID(VLOOKUP(H106,杂项!R:X,4,FALSE),FIND("@",SUBSTITUTE(VLOOKUP(H106,杂项!R:X,4,FALSE),",","@",4))+1,FIND("@",SUBSTITUTE(VLOOKUP(H106,杂项!R:X,4,FALSE),",","@",5))-FIND("@",SUBSTITUTE(VLOOKUP(H106,杂项!R:X,4,FALSE),",","@",4))-1),IF($AJ$1=6,MID(VLOOKUP(H106,杂项!R:X,4,FALSE),FIND("@",SUBSTITUTE(VLOOKUP(H106,杂项!R:X,4,FALSE),",","@",5))+1,LEN(VLOOKUP(H106,杂项!R:X,4,FALSE))-FIND("@",SUBSTITUTE(VLOOKUP(H106,杂项!R:X,4,FALSE),",","@",5))-1))))))</f>
        <v>5817</v>
      </c>
      <c r="X106" s="193" t="str">
        <f>IF($AJ$1=2,MID(VLOOKUP(H106,杂项!R:X,5,FALSE),FIND("@",SUBSTITUTE(VLOOKUP(H106,杂项!R:X,5,FALSE),",","@",1))+1,FIND("@",SUBSTITUTE(VLOOKUP(H106,杂项!R:X,5,FALSE),",","@",2))-FIND("@",SUBSTITUTE(VLOOKUP(H106,杂项!R:X,5,FALSE),",","@",1))-1),IF($AJ$1=3,MID(VLOOKUP(H106,杂项!R:X,5,FALSE),FIND("@",SUBSTITUTE(VLOOKUP(H106,杂项!R:X,5,FALSE),",","@",2))+1,FIND("@",SUBSTITUTE(VLOOKUP(H106,杂项!R:X,5,FALSE),",","@",3))-FIND("@",SUBSTITUTE(VLOOKUP(H106,杂项!R:X,5,FALSE),",","@",2))-1),IF($AJ$1=4,MID(VLOOKUP(H106,杂项!R:X,5,FALSE),FIND("@",SUBSTITUTE(VLOOKUP(H106,杂项!R:X,5,FALSE),",","@",3))+1,FIND("@",SUBSTITUTE(VLOOKUP(H106,杂项!R:X,5,FALSE),",","@",4))-FIND("@",SUBSTITUTE(VLOOKUP(H106,杂项!R:X,5,FALSE),",","@",3))-1),IF($AJ$1=5,MID(VLOOKUP(H106,杂项!R:X,5,FALSE),FIND("@",SUBSTITUTE(VLOOKUP(H106,杂项!R:X,5,FALSE),",","@",4))+1,FIND("@",SUBSTITUTE(VLOOKUP(H106,杂项!R:X,5,FALSE),",","@",5))-FIND("@",SUBSTITUTE(VLOOKUP(H106,杂项!R:X,5,FALSE),",","@",4))-1),IF($AJ$1=6,MID(VLOOKUP(H106,杂项!R:X,5,FALSE),FIND("@",SUBSTITUTE(VLOOKUP(H106,杂项!R:X,5,FALSE),",","@",5))+1,LEN(VLOOKUP(H106,杂项!R:X,5,FALSE))-FIND("@",SUBSTITUTE(VLOOKUP(H106,杂项!R:X,5,FALSE),",","@",5))-1))))))</f>
        <v>7796</v>
      </c>
      <c r="Y106" s="193" t="str">
        <f>IF($AJ$1=2,MID(VLOOKUP(H106,杂项!R:X,6,FALSE),FIND("@",SUBSTITUTE(VLOOKUP(H106,杂项!R:X,6,FALSE),",","@",1))+1,FIND("@",SUBSTITUTE(VLOOKUP(H106,杂项!R:X,6,FALSE),",","@",2))-FIND("@",SUBSTITUTE(VLOOKUP(H106,杂项!R:X,6,FALSE),",","@",1))-1),IF($AJ$1=3,MID(VLOOKUP(H106,杂项!R:X,6,FALSE),FIND("@",SUBSTITUTE(VLOOKUP(H106,杂项!R:X,6,FALSE),",","@",2))+1,FIND("@",SUBSTITUTE(VLOOKUP(H106,杂项!R:X,6,FALSE),",","@",3))-FIND("@",SUBSTITUTE(VLOOKUP(H106,杂项!R:X,6,FALSE),",","@",2))-1),IF($AJ$1=4,MID(VLOOKUP(H106,杂项!R:X,6,FALSE),FIND("@",SUBSTITUTE(VLOOKUP(H106,杂项!R:X,6,FALSE),",","@",3))+1,FIND("@",SUBSTITUTE(VLOOKUP(H106,杂项!R:X,6,FALSE),",","@",4))-FIND("@",SUBSTITUTE(VLOOKUP(H106,杂项!R:X,6,FALSE),",","@",3))-1),IF($AJ$1=5,MID(VLOOKUP(H106,杂项!R:X,6,FALSE),FIND("@",SUBSTITUTE(VLOOKUP(H106,杂项!R:X,6,FALSE),",","@",4))+1,FIND("@",SUBSTITUTE(VLOOKUP(H106,杂项!R:X,6,FALSE),",","@",5))-FIND("@",SUBSTITUTE(VLOOKUP(H106,杂项!R:X,6,FALSE),",","@",4))-1),IF($AJ$1=6,MID(VLOOKUP(H106,杂项!R:X,6,FALSE),FIND("@",SUBSTITUTE(VLOOKUP(H106,杂项!R:X,6,FALSE),",","@",5))+1,LEN(VLOOKUP(H106,杂项!R:X,6,FALSE))-FIND("@",SUBSTITUTE(VLOOKUP(H106,杂项!R:X,6,FALSE),",","@",5))-1))))))</f>
        <v>8850</v>
      </c>
      <c r="Z106" s="193" t="str">
        <f>IF($AJ$1=2,MID(VLOOKUP(H106,杂项!R:X,7,FALSE),FIND("@",SUBSTITUTE(VLOOKUP(H106,杂项!R:X,7,FALSE),",","@",1))+1,FIND("@",SUBSTITUTE(VLOOKUP(H106,杂项!R:X,7,FALSE),",","@",2))-FIND("@",SUBSTITUTE(VLOOKUP(H106,杂项!R:X,7,FALSE),",","@",1))-1),IF($AJ$1=3,MID(VLOOKUP(H106,杂项!R:X,7,FALSE),FIND("@",SUBSTITUTE(VLOOKUP(H106,杂项!R:X,7,FALSE),",","@",2))+1,FIND("@",SUBSTITUTE(VLOOKUP(H106,杂项!R:X,7,FALSE),",","@",3))-FIND("@",SUBSTITUTE(VLOOKUP(H106,杂项!R:X,7,FALSE),",","@",2))-1),IF($AJ$1=4,MID(VLOOKUP(H106,杂项!R:X,7,FALSE),FIND("@",SUBSTITUTE(VLOOKUP(H106,杂项!R:X,7,FALSE),",","@",3))+1,FIND("@",SUBSTITUTE(VLOOKUP(H106,杂项!R:X,7,FALSE),",","@",4))-FIND("@",SUBSTITUTE(VLOOKUP(H106,杂项!R:X,7,FALSE),",","@",3))-1),IF($AJ$1=5,MID(VLOOKUP(H106,杂项!R:X,7,FALSE),FIND("@",SUBSTITUTE(VLOOKUP(H106,杂项!R:X,7,FALSE),",","@",4))+1,FIND("@",SUBSTITUTE(VLOOKUP(H106,杂项!R:X,7,FALSE),",","@",5))-FIND("@",SUBSTITUTE(VLOOKUP(H106,杂项!R:X,7,FALSE),",","@",4))-1),IF($AJ$1=6,MID(VLOOKUP(H106,杂项!R:X,7,FALSE),FIND("@",SUBSTITUTE(VLOOKUP(H106,杂项!R:X,7,FALSE),",","@",5))+1,LEN(VLOOKUP(H106,杂项!R:X,7,FALSE))-FIND("@",SUBSTITUTE(VLOOKUP(H106,杂项!R:X,7,FALSE),",","@",5))-1))))))</f>
        <v>5158</v>
      </c>
      <c r="AA106" s="194">
        <v>372</v>
      </c>
      <c r="AB106" s="194">
        <v>27</v>
      </c>
      <c r="AC106" s="195"/>
      <c r="AD106" s="194">
        <v>34</v>
      </c>
      <c r="AE106" s="194">
        <v>24</v>
      </c>
      <c r="AF106" s="194">
        <v>5</v>
      </c>
      <c r="AG106" s="192">
        <v>1000</v>
      </c>
      <c r="AH106" s="192">
        <v>60</v>
      </c>
      <c r="AI106" s="192">
        <v>40</v>
      </c>
      <c r="AJ106" s="195"/>
      <c r="AK106" s="202">
        <f>(VLOOKUP($H106,杂项!$Z:$AD,2,FALSE))/100</f>
        <v>0.4</v>
      </c>
      <c r="AL106" s="202">
        <f>(VLOOKUP($H106,杂项!$Z:$AD,4,FALSE))/100</f>
        <v>0.1</v>
      </c>
      <c r="AM106" s="202">
        <f>(VLOOKUP($H106,杂项!$Z:$AD,3,FALSE))/100</f>
        <v>0.15</v>
      </c>
      <c r="AN106" s="202">
        <f>(VLOOKUP($H106,杂项!$Z:$AD,5,FALSE))/100</f>
        <v>0.35</v>
      </c>
      <c r="AO106" s="195"/>
      <c r="AP106" s="179" t="s">
        <v>351</v>
      </c>
    </row>
    <row r="107" spans="1:42" s="162" customFormat="1" x14ac:dyDescent="0.2">
      <c r="A107" s="176" t="s">
        <v>352</v>
      </c>
      <c r="B107" s="173">
        <f t="shared" si="18"/>
        <v>3201.1471999999999</v>
      </c>
      <c r="C107" s="173">
        <f t="shared" si="19"/>
        <v>334.93841920000006</v>
      </c>
      <c r="D107" s="173">
        <f t="shared" si="20"/>
        <v>468.1202816</v>
      </c>
      <c r="E107" s="173">
        <f t="shared" si="21"/>
        <v>240.02495999999999</v>
      </c>
      <c r="F107" s="173">
        <f t="shared" si="22"/>
        <v>367.26860800000003</v>
      </c>
      <c r="G107" s="174">
        <f t="shared" si="23"/>
        <v>79.727807999999996</v>
      </c>
      <c r="H107" s="174" t="s">
        <v>353</v>
      </c>
      <c r="I107" s="187">
        <v>28</v>
      </c>
      <c r="J107" s="189" t="s">
        <v>40</v>
      </c>
      <c r="K107" s="189" t="s">
        <v>92</v>
      </c>
      <c r="L107" s="189" t="s">
        <v>217</v>
      </c>
      <c r="M107" s="189" t="s">
        <v>218</v>
      </c>
      <c r="N107" s="189" t="s">
        <v>257</v>
      </c>
      <c r="O107" s="189" t="s">
        <v>258</v>
      </c>
      <c r="P107" s="189" t="s">
        <v>87</v>
      </c>
      <c r="Q107" s="189" t="s">
        <v>55</v>
      </c>
      <c r="R107" s="189" t="s">
        <v>279</v>
      </c>
      <c r="S107" s="189" t="s">
        <v>64</v>
      </c>
      <c r="T107" s="189" t="s">
        <v>254</v>
      </c>
      <c r="U107" s="193" t="str">
        <f>IF($AJ$1=2,MID(VLOOKUP(H107,杂项!R:X,2,FALSE),FIND("@",SUBSTITUTE(VLOOKUP(H107,杂项!R:X,2,FALSE),",","@",1))+1,FIND("@",SUBSTITUTE(VLOOKUP(H107,杂项!R:X,2,FALSE),",","@",2))-FIND("@",SUBSTITUTE(VLOOKUP(H107,杂项!R:X,2,FALSE),",","@",1))-1),IF($AJ$1=3,MID(VLOOKUP(H107,杂项!R:X,2,FALSE),FIND("@",SUBSTITUTE(VLOOKUP(H107,杂项!R:X,2,FALSE),",","@",2))+1,FIND("@",SUBSTITUTE(VLOOKUP(H107,杂项!R:X,2,FALSE),",","@",3))-FIND("@",SUBSTITUTE(VLOOKUP(H107,杂项!R:X,2,FALSE),",","@",2))-1),IF($AJ$1=4,MID(VLOOKUP(H107,杂项!R:X,2,FALSE),FIND("@",SUBSTITUTE(VLOOKUP(H107,杂项!R:X,2,FALSE),",","@",3))+1,FIND("@",SUBSTITUTE(VLOOKUP(H107,杂项!R:X,2,FALSE),",","@",4))-FIND("@",SUBSTITUTE(VLOOKUP(H107,杂项!R:X,2,FALSE),",","@",3))-1),IF($AJ$1=5,MID(VLOOKUP(H107,杂项!R:X,2,FALSE),FIND("@",SUBSTITUTE(VLOOKUP(H107,杂项!R:X,2,FALSE),",","@",4))+1,FIND("@",SUBSTITUTE(VLOOKUP(H107,杂项!R:X,2,FALSE),",","@",5))-FIND("@",SUBSTITUTE(VLOOKUP(H107,杂项!R:X,2,FALSE),",","@",4))-1),IF($AJ$1=6,MID(VLOOKUP(H107,杂项!R:X,2,FALSE),FIND("@",SUBSTITUTE(VLOOKUP(H107,杂项!R:X,2,FALSE),",","@",5))+1,LEN(VLOOKUP(H107,杂项!R:X,2,FALSE))-FIND("@",SUBSTITUTE(VLOOKUP(H107,杂项!R:X,2,FALSE),",","@",5))-1))))))</f>
        <v>7137</v>
      </c>
      <c r="V107" s="193" t="str">
        <f>IF($AJ$1=2,MID(VLOOKUP(H107,杂项!R:X,3,FALSE),FIND("@",SUBSTITUTE(VLOOKUP(H107,杂项!R:X,3,FALSE),",","@",1))+1,FIND("@",SUBSTITUTE(VLOOKUP(H107,杂项!R:X,3,FALSE),",","@",2))-FIND("@",SUBSTITUTE(VLOOKUP(H107,杂项!R:X,3,FALSE),",","@",1))-1),IF($AJ$1=3,MID(VLOOKUP(H107,杂项!R:X,3,FALSE),FIND("@",SUBSTITUTE(VLOOKUP(H107,杂项!R:X,3,FALSE),",","@",2))+1,FIND("@",SUBSTITUTE(VLOOKUP(H107,杂项!R:X,3,FALSE),",","@",3))-FIND("@",SUBSTITUTE(VLOOKUP(H107,杂项!R:X,3,FALSE),",","@",2))-1),IF($AJ$1=4,MID(VLOOKUP(H107,杂项!R:X,3,FALSE),FIND("@",SUBSTITUTE(VLOOKUP(H107,杂项!R:X,3,FALSE),",","@",3))+1,FIND("@",SUBSTITUTE(VLOOKUP(H107,杂项!R:X,3,FALSE),",","@",4))-FIND("@",SUBSTITUTE(VLOOKUP(H107,杂项!R:X,3,FALSE),",","@",3))-1),IF($AJ$1=5,MID(VLOOKUP(H107,杂项!R:X,3,FALSE),FIND("@",SUBSTITUTE(VLOOKUP(H107,杂项!R:X,3,FALSE),",","@",4))+1,FIND("@",SUBSTITUTE(VLOOKUP(H107,杂项!R:X,3,FALSE),",","@",5))-FIND("@",SUBSTITUTE(VLOOKUP(H107,杂项!R:X,3,FALSE),",","@",4))-1),IF($AJ$1=6,MID(VLOOKUP(H107,杂项!R:X,3,FALSE),FIND("@",SUBSTITUTE(VLOOKUP(H107,杂项!R:X,3,FALSE),",","@",5))+1,LEN(VLOOKUP(H107,杂项!R:X,3,FALSE))-FIND("@",SUBSTITUTE(VLOOKUP(H107,杂项!R:X,3,FALSE),",","@",5))-1))))))</f>
        <v>6478</v>
      </c>
      <c r="W107" s="193" t="str">
        <f>IF($AJ$1=2,MID(VLOOKUP(H107,杂项!R:X,4,FALSE),FIND("@",SUBSTITUTE(VLOOKUP(H107,杂项!R:X,4,FALSE),",","@",1))+1,FIND("@",SUBSTITUTE(VLOOKUP(H107,杂项!R:X,4,FALSE),",","@",2))-FIND("@",SUBSTITUTE(VLOOKUP(H107,杂项!R:X,4,FALSE),",","@",1))-1),IF($AJ$1=3,MID(VLOOKUP(H107,杂项!R:X,4,FALSE),FIND("@",SUBSTITUTE(VLOOKUP(H107,杂项!R:X,4,FALSE),",","@",2))+1,FIND("@",SUBSTITUTE(VLOOKUP(H107,杂项!R:X,4,FALSE),",","@",3))-FIND("@",SUBSTITUTE(VLOOKUP(H107,杂项!R:X,4,FALSE),",","@",2))-1),IF($AJ$1=4,MID(VLOOKUP(H107,杂项!R:X,4,FALSE),FIND("@",SUBSTITUTE(VLOOKUP(H107,杂项!R:X,4,FALSE),",","@",3))+1,FIND("@",SUBSTITUTE(VLOOKUP(H107,杂项!R:X,4,FALSE),",","@",4))-FIND("@",SUBSTITUTE(VLOOKUP(H107,杂项!R:X,4,FALSE),",","@",3))-1),IF($AJ$1=5,MID(VLOOKUP(H107,杂项!R:X,4,FALSE),FIND("@",SUBSTITUTE(VLOOKUP(H107,杂项!R:X,4,FALSE),",","@",4))+1,FIND("@",SUBSTITUTE(VLOOKUP(H107,杂项!R:X,4,FALSE),",","@",5))-FIND("@",SUBSTITUTE(VLOOKUP(H107,杂项!R:X,4,FALSE),",","@",4))-1),IF($AJ$1=6,MID(VLOOKUP(H107,杂项!R:X,4,FALSE),FIND("@",SUBSTITUTE(VLOOKUP(H107,杂项!R:X,4,FALSE),",","@",5))+1,LEN(VLOOKUP(H107,杂项!R:X,4,FALSE))-FIND("@",SUBSTITUTE(VLOOKUP(H107,杂项!R:X,4,FALSE),",","@",5))-1))))))</f>
        <v>7137</v>
      </c>
      <c r="X107" s="193" t="str">
        <f>IF($AJ$1=2,MID(VLOOKUP(H107,杂项!R:X,5,FALSE),FIND("@",SUBSTITUTE(VLOOKUP(H107,杂项!R:X,5,FALSE),",","@",1))+1,FIND("@",SUBSTITUTE(VLOOKUP(H107,杂项!R:X,5,FALSE),",","@",2))-FIND("@",SUBSTITUTE(VLOOKUP(H107,杂项!R:X,5,FALSE),",","@",1))-1),IF($AJ$1=3,MID(VLOOKUP(H107,杂项!R:X,5,FALSE),FIND("@",SUBSTITUTE(VLOOKUP(H107,杂项!R:X,5,FALSE),",","@",2))+1,FIND("@",SUBSTITUTE(VLOOKUP(H107,杂项!R:X,5,FALSE),",","@",3))-FIND("@",SUBSTITUTE(VLOOKUP(H107,杂项!R:X,5,FALSE),",","@",2))-1),IF($AJ$1=4,MID(VLOOKUP(H107,杂项!R:X,5,FALSE),FIND("@",SUBSTITUTE(VLOOKUP(H107,杂项!R:X,5,FALSE),",","@",3))+1,FIND("@",SUBSTITUTE(VLOOKUP(H107,杂项!R:X,5,FALSE),",","@",4))-FIND("@",SUBSTITUTE(VLOOKUP(H107,杂项!R:X,5,FALSE),",","@",3))-1),IF($AJ$1=5,MID(VLOOKUP(H107,杂项!R:X,5,FALSE),FIND("@",SUBSTITUTE(VLOOKUP(H107,杂项!R:X,5,FALSE),",","@",4))+1,FIND("@",SUBSTITUTE(VLOOKUP(H107,杂项!R:X,5,FALSE),",","@",5))-FIND("@",SUBSTITUTE(VLOOKUP(H107,杂项!R:X,5,FALSE),",","@",4))-1),IF($AJ$1=6,MID(VLOOKUP(H107,杂项!R:X,5,FALSE),FIND("@",SUBSTITUTE(VLOOKUP(H107,杂项!R:X,5,FALSE),",","@",5))+1,LEN(VLOOKUP(H107,杂项!R:X,5,FALSE))-FIND("@",SUBSTITUTE(VLOOKUP(H107,杂项!R:X,5,FALSE),",","@",5))-1))))))</f>
        <v>7400</v>
      </c>
      <c r="Y107" s="193" t="str">
        <f>IF($AJ$1=2,MID(VLOOKUP(H107,杂项!R:X,6,FALSE),FIND("@",SUBSTITUTE(VLOOKUP(H107,杂项!R:X,6,FALSE),",","@",1))+1,FIND("@",SUBSTITUTE(VLOOKUP(H107,杂项!R:X,6,FALSE),",","@",2))-FIND("@",SUBSTITUTE(VLOOKUP(H107,杂项!R:X,6,FALSE),",","@",1))-1),IF($AJ$1=3,MID(VLOOKUP(H107,杂项!R:X,6,FALSE),FIND("@",SUBSTITUTE(VLOOKUP(H107,杂项!R:X,6,FALSE),",","@",2))+1,FIND("@",SUBSTITUTE(VLOOKUP(H107,杂项!R:X,6,FALSE),",","@",3))-FIND("@",SUBSTITUTE(VLOOKUP(H107,杂项!R:X,6,FALSE),",","@",2))-1),IF($AJ$1=4,MID(VLOOKUP(H107,杂项!R:X,6,FALSE),FIND("@",SUBSTITUTE(VLOOKUP(H107,杂项!R:X,6,FALSE),",","@",3))+1,FIND("@",SUBSTITUTE(VLOOKUP(H107,杂项!R:X,6,FALSE),",","@",4))-FIND("@",SUBSTITUTE(VLOOKUP(H107,杂项!R:X,6,FALSE),",","@",3))-1),IF($AJ$1=5,MID(VLOOKUP(H107,杂项!R:X,6,FALSE),FIND("@",SUBSTITUTE(VLOOKUP(H107,杂项!R:X,6,FALSE),",","@",4))+1,FIND("@",SUBSTITUTE(VLOOKUP(H107,杂项!R:X,6,FALSE),",","@",5))-FIND("@",SUBSTITUTE(VLOOKUP(H107,杂项!R:X,6,FALSE),",","@",4))-1),IF($AJ$1=6,MID(VLOOKUP(H107,杂项!R:X,6,FALSE),FIND("@",SUBSTITUTE(VLOOKUP(H107,杂项!R:X,6,FALSE),",","@",5))+1,LEN(VLOOKUP(H107,杂项!R:X,6,FALSE))-FIND("@",SUBSTITUTE(VLOOKUP(H107,杂项!R:X,6,FALSE),",","@",5))-1))))))</f>
        <v>5817</v>
      </c>
      <c r="Z107" s="193" t="str">
        <f>IF($AJ$1=2,MID(VLOOKUP(H107,杂项!R:X,7,FALSE),FIND("@",SUBSTITUTE(VLOOKUP(H107,杂项!R:X,7,FALSE),",","@",1))+1,FIND("@",SUBSTITUTE(VLOOKUP(H107,杂项!R:X,7,FALSE),",","@",2))-FIND("@",SUBSTITUTE(VLOOKUP(H107,杂项!R:X,7,FALSE),",","@",1))-1),IF($AJ$1=3,MID(VLOOKUP(H107,杂项!R:X,7,FALSE),FIND("@",SUBSTITUTE(VLOOKUP(H107,杂项!R:X,7,FALSE),",","@",2))+1,FIND("@",SUBSTITUTE(VLOOKUP(H107,杂项!R:X,7,FALSE),",","@",3))-FIND("@",SUBSTITUTE(VLOOKUP(H107,杂项!R:X,7,FALSE),",","@",2))-1),IF($AJ$1=4,MID(VLOOKUP(H107,杂项!R:X,7,FALSE),FIND("@",SUBSTITUTE(VLOOKUP(H107,杂项!R:X,7,FALSE),",","@",3))+1,FIND("@",SUBSTITUTE(VLOOKUP(H107,杂项!R:X,7,FALSE),",","@",4))-FIND("@",SUBSTITUTE(VLOOKUP(H107,杂项!R:X,7,FALSE),",","@",3))-1),IF($AJ$1=5,MID(VLOOKUP(H107,杂项!R:X,7,FALSE),FIND("@",SUBSTITUTE(VLOOKUP(H107,杂项!R:X,7,FALSE),",","@",4))+1,FIND("@",SUBSTITUTE(VLOOKUP(H107,杂项!R:X,7,FALSE),",","@",5))-FIND("@",SUBSTITUTE(VLOOKUP(H107,杂项!R:X,7,FALSE),",","@",4))-1),IF($AJ$1=6,MID(VLOOKUP(H107,杂项!R:X,7,FALSE),FIND("@",SUBSTITUTE(VLOOKUP(H107,杂项!R:X,7,FALSE),",","@",5))+1,LEN(VLOOKUP(H107,杂项!R:X,7,FALSE))-FIND("@",SUBSTITUTE(VLOOKUP(H107,杂项!R:X,7,FALSE),",","@",5))-1))))))</f>
        <v>3577</v>
      </c>
      <c r="AA107" s="196">
        <v>356</v>
      </c>
      <c r="AB107" s="196">
        <v>0</v>
      </c>
      <c r="AC107" s="196">
        <v>61</v>
      </c>
      <c r="AD107" s="196">
        <v>0</v>
      </c>
      <c r="AE107" s="196">
        <v>38</v>
      </c>
      <c r="AF107" s="196">
        <v>5</v>
      </c>
      <c r="AG107" s="203">
        <v>350</v>
      </c>
      <c r="AH107" s="203">
        <v>30</v>
      </c>
      <c r="AI107" s="203">
        <v>60</v>
      </c>
      <c r="AJ107" s="204"/>
      <c r="AK107" s="202">
        <f>(VLOOKUP($H107,杂项!$Z:$AD,2,FALSE))/100</f>
        <v>0.35</v>
      </c>
      <c r="AL107" s="202">
        <f>(VLOOKUP($H107,杂项!$Z:$AD,4,FALSE))/100</f>
        <v>0.4</v>
      </c>
      <c r="AM107" s="202">
        <f>(VLOOKUP($H107,杂项!$Z:$AD,3,FALSE))/100</f>
        <v>0.1</v>
      </c>
      <c r="AN107" s="202">
        <f>(VLOOKUP($H107,杂项!$Z:$AD,5,FALSE))/100</f>
        <v>0.1</v>
      </c>
      <c r="AO107" s="206">
        <v>8</v>
      </c>
      <c r="AP107" s="179" t="s">
        <v>354</v>
      </c>
    </row>
    <row r="108" spans="1:42" s="162" customFormat="1" x14ac:dyDescent="0.2">
      <c r="A108" s="176" t="s">
        <v>355</v>
      </c>
      <c r="B108" s="173">
        <f t="shared" si="18"/>
        <v>3285.7914880000003</v>
      </c>
      <c r="C108" s="173">
        <f t="shared" si="19"/>
        <v>329.55192320000003</v>
      </c>
      <c r="D108" s="173">
        <f t="shared" si="20"/>
        <v>437.15934719999996</v>
      </c>
      <c r="E108" s="173">
        <f t="shared" si="21"/>
        <v>268.80483839999999</v>
      </c>
      <c r="F108" s="173">
        <f t="shared" si="22"/>
        <v>402.84755199999995</v>
      </c>
      <c r="G108" s="174">
        <f t="shared" si="23"/>
        <v>94.322047999999995</v>
      </c>
      <c r="H108" s="174" t="s">
        <v>356</v>
      </c>
      <c r="I108" s="187">
        <v>28</v>
      </c>
      <c r="J108" s="189" t="s">
        <v>85</v>
      </c>
      <c r="K108" s="189" t="s">
        <v>86</v>
      </c>
      <c r="L108" s="189" t="s">
        <v>217</v>
      </c>
      <c r="M108" s="189" t="s">
        <v>218</v>
      </c>
      <c r="N108" s="189" t="s">
        <v>327</v>
      </c>
      <c r="O108" s="189" t="s">
        <v>328</v>
      </c>
      <c r="P108" s="189" t="s">
        <v>87</v>
      </c>
      <c r="Q108" s="189" t="s">
        <v>55</v>
      </c>
      <c r="R108" s="189" t="s">
        <v>136</v>
      </c>
      <c r="S108" s="189" t="s">
        <v>64</v>
      </c>
      <c r="T108" s="189" t="s">
        <v>254</v>
      </c>
      <c r="U108" s="193" t="str">
        <f>IF($AJ$1=2,MID(VLOOKUP(H108,杂项!R:X,2,FALSE),FIND("@",SUBSTITUTE(VLOOKUP(H108,杂项!R:X,2,FALSE),",","@",1))+1,FIND("@",SUBSTITUTE(VLOOKUP(H108,杂项!R:X,2,FALSE),",","@",2))-FIND("@",SUBSTITUTE(VLOOKUP(H108,杂项!R:X,2,FALSE),",","@",1))-1),IF($AJ$1=3,MID(VLOOKUP(H108,杂项!R:X,2,FALSE),FIND("@",SUBSTITUTE(VLOOKUP(H108,杂项!R:X,2,FALSE),",","@",2))+1,FIND("@",SUBSTITUTE(VLOOKUP(H108,杂项!R:X,2,FALSE),",","@",3))-FIND("@",SUBSTITUTE(VLOOKUP(H108,杂项!R:X,2,FALSE),",","@",2))-1),IF($AJ$1=4,MID(VLOOKUP(H108,杂项!R:X,2,FALSE),FIND("@",SUBSTITUTE(VLOOKUP(H108,杂项!R:X,2,FALSE),",","@",3))+1,FIND("@",SUBSTITUTE(VLOOKUP(H108,杂项!R:X,2,FALSE),",","@",4))-FIND("@",SUBSTITUTE(VLOOKUP(H108,杂项!R:X,2,FALSE),",","@",3))-1),IF($AJ$1=5,MID(VLOOKUP(H108,杂项!R:X,2,FALSE),FIND("@",SUBSTITUTE(VLOOKUP(H108,杂项!R:X,2,FALSE),",","@",4))+1,FIND("@",SUBSTITUTE(VLOOKUP(H108,杂项!R:X,2,FALSE),",","@",5))-FIND("@",SUBSTITUTE(VLOOKUP(H108,杂项!R:X,2,FALSE),",","@",4))-1),IF($AJ$1=6,MID(VLOOKUP(H108,杂项!R:X,2,FALSE),FIND("@",SUBSTITUTE(VLOOKUP(H108,杂项!R:X,2,FALSE),",","@",5))+1,LEN(VLOOKUP(H108,杂项!R:X,2,FALSE))-FIND("@",SUBSTITUTE(VLOOKUP(H108,杂项!R:X,2,FALSE),",","@",5))-1))))))</f>
        <v>7137</v>
      </c>
      <c r="V108" s="193" t="str">
        <f>IF($AJ$1=2,MID(VLOOKUP(H108,杂项!R:X,3,FALSE),FIND("@",SUBSTITUTE(VLOOKUP(H108,杂项!R:X,3,FALSE),",","@",1))+1,FIND("@",SUBSTITUTE(VLOOKUP(H108,杂项!R:X,3,FALSE),",","@",2))-FIND("@",SUBSTITUTE(VLOOKUP(H108,杂项!R:X,3,FALSE),",","@",1))-1),IF($AJ$1=3,MID(VLOOKUP(H108,杂项!R:X,3,FALSE),FIND("@",SUBSTITUTE(VLOOKUP(H108,杂项!R:X,3,FALSE),",","@",2))+1,FIND("@",SUBSTITUTE(VLOOKUP(H108,杂项!R:X,3,FALSE),",","@",3))-FIND("@",SUBSTITUTE(VLOOKUP(H108,杂项!R:X,3,FALSE),",","@",2))-1),IF($AJ$1=4,MID(VLOOKUP(H108,杂项!R:X,3,FALSE),FIND("@",SUBSTITUTE(VLOOKUP(H108,杂项!R:X,3,FALSE),",","@",3))+1,FIND("@",SUBSTITUTE(VLOOKUP(H108,杂项!R:X,3,FALSE),",","@",4))-FIND("@",SUBSTITUTE(VLOOKUP(H108,杂项!R:X,3,FALSE),",","@",3))-1),IF($AJ$1=5,MID(VLOOKUP(H108,杂项!R:X,3,FALSE),FIND("@",SUBSTITUTE(VLOOKUP(H108,杂项!R:X,3,FALSE),",","@",4))+1,FIND("@",SUBSTITUTE(VLOOKUP(H108,杂项!R:X,3,FALSE),",","@",5))-FIND("@",SUBSTITUTE(VLOOKUP(H108,杂项!R:X,3,FALSE),",","@",4))-1),IF($AJ$1=6,MID(VLOOKUP(H108,杂项!R:X,3,FALSE),FIND("@",SUBSTITUTE(VLOOKUP(H108,杂项!R:X,3,FALSE),",","@",5))+1,LEN(VLOOKUP(H108,杂项!R:X,3,FALSE))-FIND("@",SUBSTITUTE(VLOOKUP(H108,杂项!R:X,3,FALSE),",","@",5))-1))))))</f>
        <v>6213</v>
      </c>
      <c r="W108" s="193" t="str">
        <f>IF($AJ$1=2,MID(VLOOKUP(H108,杂项!R:X,4,FALSE),FIND("@",SUBSTITUTE(VLOOKUP(H108,杂项!R:X,4,FALSE),",","@",1))+1,FIND("@",SUBSTITUTE(VLOOKUP(H108,杂项!R:X,4,FALSE),",","@",2))-FIND("@",SUBSTITUTE(VLOOKUP(H108,杂项!R:X,4,FALSE),",","@",1))-1),IF($AJ$1=3,MID(VLOOKUP(H108,杂项!R:X,4,FALSE),FIND("@",SUBSTITUTE(VLOOKUP(H108,杂项!R:X,4,FALSE),",","@",2))+1,FIND("@",SUBSTITUTE(VLOOKUP(H108,杂项!R:X,4,FALSE),",","@",3))-FIND("@",SUBSTITUTE(VLOOKUP(H108,杂项!R:X,4,FALSE),",","@",2))-1),IF($AJ$1=4,MID(VLOOKUP(H108,杂项!R:X,4,FALSE),FIND("@",SUBSTITUTE(VLOOKUP(H108,杂项!R:X,4,FALSE),",","@",3))+1,FIND("@",SUBSTITUTE(VLOOKUP(H108,杂项!R:X,4,FALSE),",","@",4))-FIND("@",SUBSTITUTE(VLOOKUP(H108,杂项!R:X,4,FALSE),",","@",3))-1),IF($AJ$1=5,MID(VLOOKUP(H108,杂项!R:X,4,FALSE),FIND("@",SUBSTITUTE(VLOOKUP(H108,杂项!R:X,4,FALSE),",","@",4))+1,FIND("@",SUBSTITUTE(VLOOKUP(H108,杂项!R:X,4,FALSE),",","@",5))-FIND("@",SUBSTITUTE(VLOOKUP(H108,杂项!R:X,4,FALSE),",","@",4))-1),IF($AJ$1=6,MID(VLOOKUP(H108,杂项!R:X,4,FALSE),FIND("@",SUBSTITUTE(VLOOKUP(H108,杂项!R:X,4,FALSE),",","@",5))+1,LEN(VLOOKUP(H108,杂项!R:X,4,FALSE))-FIND("@",SUBSTITUTE(VLOOKUP(H108,杂项!R:X,4,FALSE),",","@",5))-1))))))</f>
        <v>8192</v>
      </c>
      <c r="X108" s="193" t="str">
        <f>IF($AJ$1=2,MID(VLOOKUP(H108,杂项!R:X,5,FALSE),FIND("@",SUBSTITUTE(VLOOKUP(H108,杂项!R:X,5,FALSE),",","@",1))+1,FIND("@",SUBSTITUTE(VLOOKUP(H108,杂项!R:X,5,FALSE),",","@",2))-FIND("@",SUBSTITUTE(VLOOKUP(H108,杂项!R:X,5,FALSE),",","@",1))-1),IF($AJ$1=3,MID(VLOOKUP(H108,杂项!R:X,5,FALSE),FIND("@",SUBSTITUTE(VLOOKUP(H108,杂项!R:X,5,FALSE),",","@",2))+1,FIND("@",SUBSTITUTE(VLOOKUP(H108,杂项!R:X,5,FALSE),",","@",3))-FIND("@",SUBSTITUTE(VLOOKUP(H108,杂项!R:X,5,FALSE),",","@",2))-1),IF($AJ$1=4,MID(VLOOKUP(H108,杂项!R:X,5,FALSE),FIND("@",SUBSTITUTE(VLOOKUP(H108,杂项!R:X,5,FALSE),",","@",3))+1,FIND("@",SUBSTITUTE(VLOOKUP(H108,杂项!R:X,5,FALSE),",","@",4))-FIND("@",SUBSTITUTE(VLOOKUP(H108,杂项!R:X,5,FALSE),",","@",3))-1),IF($AJ$1=5,MID(VLOOKUP(H108,杂项!R:X,5,FALSE),FIND("@",SUBSTITUTE(VLOOKUP(H108,杂项!R:X,5,FALSE),",","@",4))+1,FIND("@",SUBSTITUTE(VLOOKUP(H108,杂项!R:X,5,FALSE),",","@",5))-FIND("@",SUBSTITUTE(VLOOKUP(H108,杂项!R:X,5,FALSE),",","@",4))-1),IF($AJ$1=6,MID(VLOOKUP(H108,杂项!R:X,5,FALSE),FIND("@",SUBSTITUTE(VLOOKUP(H108,杂项!R:X,5,FALSE),",","@",5))+1,LEN(VLOOKUP(H108,杂项!R:X,5,FALSE))-FIND("@",SUBSTITUTE(VLOOKUP(H108,杂项!R:X,5,FALSE),",","@",5))-1))))))</f>
        <v>7796</v>
      </c>
      <c r="Y108" s="193" t="str">
        <f>IF($AJ$1=2,MID(VLOOKUP(H108,杂项!R:X,6,FALSE),FIND("@",SUBSTITUTE(VLOOKUP(H108,杂项!R:X,6,FALSE),",","@",1))+1,FIND("@",SUBSTITUTE(VLOOKUP(H108,杂项!R:X,6,FALSE),",","@",2))-FIND("@",SUBSTITUTE(VLOOKUP(H108,杂项!R:X,6,FALSE),",","@",1))-1),IF($AJ$1=3,MID(VLOOKUP(H108,杂项!R:X,6,FALSE),FIND("@",SUBSTITUTE(VLOOKUP(H108,杂项!R:X,6,FALSE),",","@",2))+1,FIND("@",SUBSTITUTE(VLOOKUP(H108,杂项!R:X,6,FALSE),",","@",3))-FIND("@",SUBSTITUTE(VLOOKUP(H108,杂项!R:X,6,FALSE),",","@",2))-1),IF($AJ$1=4,MID(VLOOKUP(H108,杂项!R:X,6,FALSE),FIND("@",SUBSTITUTE(VLOOKUP(H108,杂项!R:X,6,FALSE),",","@",3))+1,FIND("@",SUBSTITUTE(VLOOKUP(H108,杂项!R:X,6,FALSE),",","@",4))-FIND("@",SUBSTITUTE(VLOOKUP(H108,杂项!R:X,6,FALSE),",","@",3))-1),IF($AJ$1=5,MID(VLOOKUP(H108,杂项!R:X,6,FALSE),FIND("@",SUBSTITUTE(VLOOKUP(H108,杂项!R:X,6,FALSE),",","@",4))+1,FIND("@",SUBSTITUTE(VLOOKUP(H108,杂项!R:X,6,FALSE),",","@",5))-FIND("@",SUBSTITUTE(VLOOKUP(H108,杂项!R:X,6,FALSE),",","@",4))-1),IF($AJ$1=6,MID(VLOOKUP(H108,杂项!R:X,6,FALSE),FIND("@",SUBSTITUTE(VLOOKUP(H108,杂项!R:X,6,FALSE),",","@",5))+1,LEN(VLOOKUP(H108,杂项!R:X,6,FALSE))-FIND("@",SUBSTITUTE(VLOOKUP(H108,杂项!R:X,6,FALSE),",","@",5))-1))))))</f>
        <v>7796</v>
      </c>
      <c r="Z108" s="193" t="str">
        <f>IF($AJ$1=2,MID(VLOOKUP(H108,杂项!R:X,7,FALSE),FIND("@",SUBSTITUTE(VLOOKUP(H108,杂项!R:X,7,FALSE),",","@",1))+1,FIND("@",SUBSTITUTE(VLOOKUP(H108,杂项!R:X,7,FALSE),",","@",2))-FIND("@",SUBSTITUTE(VLOOKUP(H108,杂项!R:X,7,FALSE),",","@",1))-1),IF($AJ$1=3,MID(VLOOKUP(H108,杂项!R:X,7,FALSE),FIND("@",SUBSTITUTE(VLOOKUP(H108,杂项!R:X,7,FALSE),",","@",2))+1,FIND("@",SUBSTITUTE(VLOOKUP(H108,杂项!R:X,7,FALSE),",","@",3))-FIND("@",SUBSTITUTE(VLOOKUP(H108,杂项!R:X,7,FALSE),",","@",2))-1),IF($AJ$1=4,MID(VLOOKUP(H108,杂项!R:X,7,FALSE),FIND("@",SUBSTITUTE(VLOOKUP(H108,杂项!R:X,7,FALSE),",","@",3))+1,FIND("@",SUBSTITUTE(VLOOKUP(H108,杂项!R:X,7,FALSE),",","@",4))-FIND("@",SUBSTITUTE(VLOOKUP(H108,杂项!R:X,7,FALSE),",","@",3))-1),IF($AJ$1=5,MID(VLOOKUP(H108,杂项!R:X,7,FALSE),FIND("@",SUBSTITUTE(VLOOKUP(H108,杂项!R:X,7,FALSE),",","@",4))+1,FIND("@",SUBSTITUTE(VLOOKUP(H108,杂项!R:X,7,FALSE),",","@",5))-FIND("@",SUBSTITUTE(VLOOKUP(H108,杂项!R:X,7,FALSE),",","@",4))-1),IF($AJ$1=6,MID(VLOOKUP(H108,杂项!R:X,7,FALSE),FIND("@",SUBSTITUTE(VLOOKUP(H108,杂项!R:X,7,FALSE),",","@",5))+1,LEN(VLOOKUP(H108,杂项!R:X,7,FALSE))-FIND("@",SUBSTITUTE(VLOOKUP(H108,杂项!R:X,7,FALSE),",","@",5))-1))))))</f>
        <v>7137</v>
      </c>
      <c r="AA108" s="196">
        <v>186</v>
      </c>
      <c r="AB108" s="196">
        <v>0</v>
      </c>
      <c r="AC108" s="196">
        <v>42</v>
      </c>
      <c r="AD108" s="196">
        <v>34</v>
      </c>
      <c r="AE108" s="196">
        <v>39</v>
      </c>
      <c r="AF108" s="196">
        <v>0</v>
      </c>
      <c r="AG108" s="203">
        <v>450</v>
      </c>
      <c r="AH108" s="203">
        <v>20</v>
      </c>
      <c r="AI108" s="203">
        <v>70</v>
      </c>
      <c r="AJ108" s="204"/>
      <c r="AK108" s="202">
        <f>(VLOOKUP($H108,杂项!$Z:$AD,2,FALSE))/100</f>
        <v>0.1</v>
      </c>
      <c r="AL108" s="202">
        <f>(VLOOKUP($H108,杂项!$Z:$AD,4,FALSE))/100</f>
        <v>0.1</v>
      </c>
      <c r="AM108" s="202">
        <f>(VLOOKUP($H108,杂项!$Z:$AD,3,FALSE))/100</f>
        <v>0.4</v>
      </c>
      <c r="AN108" s="202">
        <f>(VLOOKUP($H108,杂项!$Z:$AD,5,FALSE))/100</f>
        <v>0.4</v>
      </c>
      <c r="AO108" s="206">
        <v>8</v>
      </c>
      <c r="AP108" s="179" t="s">
        <v>357</v>
      </c>
    </row>
    <row r="109" spans="1:42" s="162" customFormat="1" x14ac:dyDescent="0.2">
      <c r="A109" s="176" t="s">
        <v>358</v>
      </c>
      <c r="B109" s="173">
        <f t="shared" si="18"/>
        <v>3305.8320000000003</v>
      </c>
      <c r="C109" s="173">
        <f t="shared" si="19"/>
        <v>326.86883840000002</v>
      </c>
      <c r="D109" s="173">
        <f t="shared" si="20"/>
        <v>471.84848639999996</v>
      </c>
      <c r="E109" s="173">
        <f t="shared" si="21"/>
        <v>265.85044479999999</v>
      </c>
      <c r="F109" s="173">
        <f t="shared" si="22"/>
        <v>377.74028800000002</v>
      </c>
      <c r="G109" s="174">
        <f t="shared" si="23"/>
        <v>81.982080000000011</v>
      </c>
      <c r="H109" s="174" t="s">
        <v>359</v>
      </c>
      <c r="I109" s="187">
        <v>28</v>
      </c>
      <c r="J109" s="189" t="s">
        <v>40</v>
      </c>
      <c r="K109" s="189" t="s">
        <v>92</v>
      </c>
      <c r="L109" s="189" t="s">
        <v>217</v>
      </c>
      <c r="M109" s="189" t="s">
        <v>218</v>
      </c>
      <c r="N109" s="189" t="s">
        <v>257</v>
      </c>
      <c r="O109" s="189" t="s">
        <v>258</v>
      </c>
      <c r="P109" s="189" t="s">
        <v>87</v>
      </c>
      <c r="Q109" s="189" t="s">
        <v>55</v>
      </c>
      <c r="R109" s="189" t="s">
        <v>279</v>
      </c>
      <c r="S109" s="189" t="s">
        <v>64</v>
      </c>
      <c r="T109" s="189" t="s">
        <v>254</v>
      </c>
      <c r="U109" s="193" t="str">
        <f>IF($AJ$1=2,MID(VLOOKUP(H109,杂项!R:X,2,FALSE),FIND("@",SUBSTITUTE(VLOOKUP(H109,杂项!R:X,2,FALSE),",","@",1))+1,FIND("@",SUBSTITUTE(VLOOKUP(H109,杂项!R:X,2,FALSE),",","@",2))-FIND("@",SUBSTITUTE(VLOOKUP(H109,杂项!R:X,2,FALSE),",","@",1))-1),IF($AJ$1=3,MID(VLOOKUP(H109,杂项!R:X,2,FALSE),FIND("@",SUBSTITUTE(VLOOKUP(H109,杂项!R:X,2,FALSE),",","@",2))+1,FIND("@",SUBSTITUTE(VLOOKUP(H109,杂项!R:X,2,FALSE),",","@",3))-FIND("@",SUBSTITUTE(VLOOKUP(H109,杂项!R:X,2,FALSE),",","@",2))-1),IF($AJ$1=4,MID(VLOOKUP(H109,杂项!R:X,2,FALSE),FIND("@",SUBSTITUTE(VLOOKUP(H109,杂项!R:X,2,FALSE),",","@",3))+1,FIND("@",SUBSTITUTE(VLOOKUP(H109,杂项!R:X,2,FALSE),",","@",4))-FIND("@",SUBSTITUTE(VLOOKUP(H109,杂项!R:X,2,FALSE),",","@",3))-1),IF($AJ$1=5,MID(VLOOKUP(H109,杂项!R:X,2,FALSE),FIND("@",SUBSTITUTE(VLOOKUP(H109,杂项!R:X,2,FALSE),",","@",4))+1,FIND("@",SUBSTITUTE(VLOOKUP(H109,杂项!R:X,2,FALSE),",","@",5))-FIND("@",SUBSTITUTE(VLOOKUP(H109,杂项!R:X,2,FALSE),",","@",4))-1),IF($AJ$1=6,MID(VLOOKUP(H109,杂项!R:X,2,FALSE),FIND("@",SUBSTITUTE(VLOOKUP(H109,杂项!R:X,2,FALSE),",","@",5))+1,LEN(VLOOKUP(H109,杂项!R:X,2,FALSE))-FIND("@",SUBSTITUTE(VLOOKUP(H109,杂项!R:X,2,FALSE),",","@",5))-1))))))</f>
        <v>6345</v>
      </c>
      <c r="V109" s="193" t="str">
        <f>IF($AJ$1=2,MID(VLOOKUP(H109,杂项!R:X,3,FALSE),FIND("@",SUBSTITUTE(VLOOKUP(H109,杂项!R:X,3,FALSE),",","@",1))+1,FIND("@",SUBSTITUTE(VLOOKUP(H109,杂项!R:X,3,FALSE),",","@",2))-FIND("@",SUBSTITUTE(VLOOKUP(H109,杂项!R:X,3,FALSE),",","@",1))-1),IF($AJ$1=3,MID(VLOOKUP(H109,杂项!R:X,3,FALSE),FIND("@",SUBSTITUTE(VLOOKUP(H109,杂项!R:X,3,FALSE),",","@",2))+1,FIND("@",SUBSTITUTE(VLOOKUP(H109,杂项!R:X,3,FALSE),",","@",3))-FIND("@",SUBSTITUTE(VLOOKUP(H109,杂项!R:X,3,FALSE),",","@",2))-1),IF($AJ$1=4,MID(VLOOKUP(H109,杂项!R:X,3,FALSE),FIND("@",SUBSTITUTE(VLOOKUP(H109,杂项!R:X,3,FALSE),",","@",3))+1,FIND("@",SUBSTITUTE(VLOOKUP(H109,杂项!R:X,3,FALSE),",","@",4))-FIND("@",SUBSTITUTE(VLOOKUP(H109,杂项!R:X,3,FALSE),",","@",3))-1),IF($AJ$1=5,MID(VLOOKUP(H109,杂项!R:X,3,FALSE),FIND("@",SUBSTITUTE(VLOOKUP(H109,杂项!R:X,3,FALSE),",","@",4))+1,FIND("@",SUBSTITUTE(VLOOKUP(H109,杂项!R:X,3,FALSE),",","@",5))-FIND("@",SUBSTITUTE(VLOOKUP(H109,杂项!R:X,3,FALSE),",","@",4))-1),IF($AJ$1=6,MID(VLOOKUP(H109,杂项!R:X,3,FALSE),FIND("@",SUBSTITUTE(VLOOKUP(H109,杂项!R:X,3,FALSE),",","@",5))+1,LEN(VLOOKUP(H109,杂项!R:X,3,FALSE))-FIND("@",SUBSTITUTE(VLOOKUP(H109,杂项!R:X,3,FALSE),",","@",5))-1))))))</f>
        <v>6081</v>
      </c>
      <c r="W109" s="193" t="str">
        <f>IF($AJ$1=2,MID(VLOOKUP(H109,杂项!R:X,4,FALSE),FIND("@",SUBSTITUTE(VLOOKUP(H109,杂项!R:X,4,FALSE),",","@",1))+1,FIND("@",SUBSTITUTE(VLOOKUP(H109,杂项!R:X,4,FALSE),",","@",2))-FIND("@",SUBSTITUTE(VLOOKUP(H109,杂项!R:X,4,FALSE),",","@",1))-1),IF($AJ$1=3,MID(VLOOKUP(H109,杂项!R:X,4,FALSE),FIND("@",SUBSTITUTE(VLOOKUP(H109,杂项!R:X,4,FALSE),",","@",2))+1,FIND("@",SUBSTITUTE(VLOOKUP(H109,杂项!R:X,4,FALSE),",","@",3))-FIND("@",SUBSTITUTE(VLOOKUP(H109,杂项!R:X,4,FALSE),",","@",2))-1),IF($AJ$1=4,MID(VLOOKUP(H109,杂项!R:X,4,FALSE),FIND("@",SUBSTITUTE(VLOOKUP(H109,杂项!R:X,4,FALSE),",","@",3))+1,FIND("@",SUBSTITUTE(VLOOKUP(H109,杂项!R:X,4,FALSE),",","@",4))-FIND("@",SUBSTITUTE(VLOOKUP(H109,杂项!R:X,4,FALSE),",","@",3))-1),IF($AJ$1=5,MID(VLOOKUP(H109,杂项!R:X,4,FALSE),FIND("@",SUBSTITUTE(VLOOKUP(H109,杂项!R:X,4,FALSE),",","@",4))+1,FIND("@",SUBSTITUTE(VLOOKUP(H109,杂项!R:X,4,FALSE),",","@",5))-FIND("@",SUBSTITUTE(VLOOKUP(H109,杂项!R:X,4,FALSE),",","@",4))-1),IF($AJ$1=6,MID(VLOOKUP(H109,杂项!R:X,4,FALSE),FIND("@",SUBSTITUTE(VLOOKUP(H109,杂项!R:X,4,FALSE),",","@",5))+1,LEN(VLOOKUP(H109,杂项!R:X,4,FALSE))-FIND("@",SUBSTITUTE(VLOOKUP(H109,杂项!R:X,4,FALSE),",","@",5))-1))))))</f>
        <v>6873</v>
      </c>
      <c r="X109" s="193" t="str">
        <f>IF($AJ$1=2,MID(VLOOKUP(H109,杂项!R:X,5,FALSE),FIND("@",SUBSTITUTE(VLOOKUP(H109,杂项!R:X,5,FALSE),",","@",1))+1,FIND("@",SUBSTITUTE(VLOOKUP(H109,杂项!R:X,5,FALSE),",","@",2))-FIND("@",SUBSTITUTE(VLOOKUP(H109,杂项!R:X,5,FALSE),",","@",1))-1),IF($AJ$1=3,MID(VLOOKUP(H109,杂项!R:X,5,FALSE),FIND("@",SUBSTITUTE(VLOOKUP(H109,杂项!R:X,5,FALSE),",","@",2))+1,FIND("@",SUBSTITUTE(VLOOKUP(H109,杂项!R:X,5,FALSE),",","@",3))-FIND("@",SUBSTITUTE(VLOOKUP(H109,杂项!R:X,5,FALSE),",","@",2))-1),IF($AJ$1=4,MID(VLOOKUP(H109,杂项!R:X,5,FALSE),FIND("@",SUBSTITUTE(VLOOKUP(H109,杂项!R:X,5,FALSE),",","@",3))+1,FIND("@",SUBSTITUTE(VLOOKUP(H109,杂项!R:X,5,FALSE),",","@",4))-FIND("@",SUBSTITUTE(VLOOKUP(H109,杂项!R:X,5,FALSE),",","@",3))-1),IF($AJ$1=5,MID(VLOOKUP(H109,杂项!R:X,5,FALSE),FIND("@",SUBSTITUTE(VLOOKUP(H109,杂项!R:X,5,FALSE),",","@",4))+1,FIND("@",SUBSTITUTE(VLOOKUP(H109,杂项!R:X,5,FALSE),",","@",5))-FIND("@",SUBSTITUTE(VLOOKUP(H109,杂项!R:X,5,FALSE),",","@",4))-1),IF($AJ$1=6,MID(VLOOKUP(H109,杂项!R:X,5,FALSE),FIND("@",SUBSTITUTE(VLOOKUP(H109,杂项!R:X,5,FALSE),",","@",5))+1,LEN(VLOOKUP(H109,杂项!R:X,5,FALSE))-FIND("@",SUBSTITUTE(VLOOKUP(H109,杂项!R:X,5,FALSE),",","@",5))-1))))))</f>
        <v>7137</v>
      </c>
      <c r="Y109" s="193" t="str">
        <f>IF($AJ$1=2,MID(VLOOKUP(H109,杂项!R:X,6,FALSE),FIND("@",SUBSTITUTE(VLOOKUP(H109,杂项!R:X,6,FALSE),",","@",1))+1,FIND("@",SUBSTITUTE(VLOOKUP(H109,杂项!R:X,6,FALSE),",","@",2))-FIND("@",SUBSTITUTE(VLOOKUP(H109,杂项!R:X,6,FALSE),",","@",1))-1),IF($AJ$1=3,MID(VLOOKUP(H109,杂项!R:X,6,FALSE),FIND("@",SUBSTITUTE(VLOOKUP(H109,杂项!R:X,6,FALSE),",","@",2))+1,FIND("@",SUBSTITUTE(VLOOKUP(H109,杂项!R:X,6,FALSE),",","@",3))-FIND("@",SUBSTITUTE(VLOOKUP(H109,杂项!R:X,6,FALSE),",","@",2))-1),IF($AJ$1=4,MID(VLOOKUP(H109,杂项!R:X,6,FALSE),FIND("@",SUBSTITUTE(VLOOKUP(H109,杂项!R:X,6,FALSE),",","@",3))+1,FIND("@",SUBSTITUTE(VLOOKUP(H109,杂项!R:X,6,FALSE),",","@",4))-FIND("@",SUBSTITUTE(VLOOKUP(H109,杂项!R:X,6,FALSE),",","@",3))-1),IF($AJ$1=5,MID(VLOOKUP(H109,杂项!R:X,6,FALSE),FIND("@",SUBSTITUTE(VLOOKUP(H109,杂项!R:X,6,FALSE),",","@",4))+1,FIND("@",SUBSTITUTE(VLOOKUP(H109,杂项!R:X,6,FALSE),",","@",5))-FIND("@",SUBSTITUTE(VLOOKUP(H109,杂项!R:X,6,FALSE),",","@",4))-1),IF($AJ$1=6,MID(VLOOKUP(H109,杂项!R:X,6,FALSE),FIND("@",SUBSTITUTE(VLOOKUP(H109,杂项!R:X,6,FALSE),",","@",5))+1,LEN(VLOOKUP(H109,杂项!R:X,6,FALSE))-FIND("@",SUBSTITUTE(VLOOKUP(H109,杂项!R:X,6,FALSE),",","@",5))-1))))))</f>
        <v>7137</v>
      </c>
      <c r="Z109" s="193" t="str">
        <f>IF($AJ$1=2,MID(VLOOKUP(H109,杂项!R:X,7,FALSE),FIND("@",SUBSTITUTE(VLOOKUP(H109,杂项!R:X,7,FALSE),",","@",1))+1,FIND("@",SUBSTITUTE(VLOOKUP(H109,杂项!R:X,7,FALSE),",","@",2))-FIND("@",SUBSTITUTE(VLOOKUP(H109,杂项!R:X,7,FALSE),",","@",1))-1),IF($AJ$1=3,MID(VLOOKUP(H109,杂项!R:X,7,FALSE),FIND("@",SUBSTITUTE(VLOOKUP(H109,杂项!R:X,7,FALSE),",","@",2))+1,FIND("@",SUBSTITUTE(VLOOKUP(H109,杂项!R:X,7,FALSE),",","@",3))-FIND("@",SUBSTITUTE(VLOOKUP(H109,杂项!R:X,7,FALSE),",","@",2))-1),IF($AJ$1=4,MID(VLOOKUP(H109,杂项!R:X,7,FALSE),FIND("@",SUBSTITUTE(VLOOKUP(H109,杂项!R:X,7,FALSE),",","@",3))+1,FIND("@",SUBSTITUTE(VLOOKUP(H109,杂项!R:X,7,FALSE),",","@",4))-FIND("@",SUBSTITUTE(VLOOKUP(H109,杂项!R:X,7,FALSE),",","@",3))-1),IF($AJ$1=5,MID(VLOOKUP(H109,杂项!R:X,7,FALSE),FIND("@",SUBSTITUTE(VLOOKUP(H109,杂项!R:X,7,FALSE),",","@",4))+1,FIND("@",SUBSTITUTE(VLOOKUP(H109,杂项!R:X,7,FALSE),",","@",5))-FIND("@",SUBSTITUTE(VLOOKUP(H109,杂项!R:X,7,FALSE),",","@",4))-1),IF($AJ$1=6,MID(VLOOKUP(H109,杂项!R:X,7,FALSE),FIND("@",SUBSTITUTE(VLOOKUP(H109,杂项!R:X,7,FALSE),",","@",5))+1,LEN(VLOOKUP(H109,杂项!R:X,7,FALSE))-FIND("@",SUBSTITUTE(VLOOKUP(H109,杂项!R:X,7,FALSE),",","@",5))-1))))))</f>
        <v>4895</v>
      </c>
      <c r="AA109" s="196">
        <v>276</v>
      </c>
      <c r="AB109" s="196">
        <v>0</v>
      </c>
      <c r="AC109" s="196">
        <v>71</v>
      </c>
      <c r="AD109" s="196">
        <v>19</v>
      </c>
      <c r="AE109" s="196">
        <v>26</v>
      </c>
      <c r="AF109" s="196">
        <v>0</v>
      </c>
      <c r="AG109" s="203">
        <v>650</v>
      </c>
      <c r="AH109" s="203">
        <v>40</v>
      </c>
      <c r="AI109" s="203">
        <v>60</v>
      </c>
      <c r="AJ109" s="204"/>
      <c r="AK109" s="202">
        <f>(VLOOKUP($H109,杂项!$Z:$AD,2,FALSE))/100</f>
        <v>0.1</v>
      </c>
      <c r="AL109" s="202">
        <f>(VLOOKUP($H109,杂项!$Z:$AD,4,FALSE))/100</f>
        <v>0.1</v>
      </c>
      <c r="AM109" s="202">
        <f>(VLOOKUP($H109,杂项!$Z:$AD,3,FALSE))/100</f>
        <v>0.35</v>
      </c>
      <c r="AN109" s="202">
        <f>(VLOOKUP($H109,杂项!$Z:$AD,5,FALSE))/100</f>
        <v>0.4</v>
      </c>
      <c r="AO109" s="206">
        <v>4</v>
      </c>
      <c r="AP109" s="179" t="s">
        <v>360</v>
      </c>
    </row>
    <row r="110" spans="1:42" x14ac:dyDescent="0.2">
      <c r="A110" s="176" t="s">
        <v>361</v>
      </c>
      <c r="B110" s="173">
        <f t="shared" si="18"/>
        <v>4497.8847999999998</v>
      </c>
      <c r="C110" s="173">
        <f t="shared" si="19"/>
        <v>320.31589119999995</v>
      </c>
      <c r="D110" s="173">
        <f t="shared" si="20"/>
        <v>477.70918400000005</v>
      </c>
      <c r="E110" s="173">
        <f t="shared" si="21"/>
        <v>328.68430080000002</v>
      </c>
      <c r="F110" s="173">
        <f t="shared" si="22"/>
        <v>312.22551039999996</v>
      </c>
      <c r="G110" s="174">
        <f t="shared" si="23"/>
        <v>92.793600000000012</v>
      </c>
      <c r="H110" s="174" t="s">
        <v>343</v>
      </c>
      <c r="I110" s="187">
        <v>28</v>
      </c>
      <c r="J110" s="189" t="s">
        <v>61</v>
      </c>
      <c r="K110" s="189" t="s">
        <v>62</v>
      </c>
      <c r="L110" s="189" t="s">
        <v>277</v>
      </c>
      <c r="M110" s="189" t="s">
        <v>278</v>
      </c>
      <c r="N110" s="189" t="s">
        <v>145</v>
      </c>
      <c r="O110" s="189" t="s">
        <v>146</v>
      </c>
      <c r="P110" s="189" t="s">
        <v>46</v>
      </c>
      <c r="Q110" s="189" t="s">
        <v>47</v>
      </c>
      <c r="R110" s="189" t="s">
        <v>72</v>
      </c>
      <c r="S110" s="189" t="s">
        <v>45</v>
      </c>
      <c r="T110" s="189" t="s">
        <v>139</v>
      </c>
      <c r="U110" s="193" t="str">
        <f>IF($AJ$1=2,MID(VLOOKUP(H110,杂项!R:X,2,FALSE),FIND("@",SUBSTITUTE(VLOOKUP(H110,杂项!R:X,2,FALSE),",","@",1))+1,FIND("@",SUBSTITUTE(VLOOKUP(H110,杂项!R:X,2,FALSE),",","@",2))-FIND("@",SUBSTITUTE(VLOOKUP(H110,杂项!R:X,2,FALSE),",","@",1))-1),IF($AJ$1=3,MID(VLOOKUP(H110,杂项!R:X,2,FALSE),FIND("@",SUBSTITUTE(VLOOKUP(H110,杂项!R:X,2,FALSE),",","@",2))+1,FIND("@",SUBSTITUTE(VLOOKUP(H110,杂项!R:X,2,FALSE),",","@",3))-FIND("@",SUBSTITUTE(VLOOKUP(H110,杂项!R:X,2,FALSE),",","@",2))-1),IF($AJ$1=4,MID(VLOOKUP(H110,杂项!R:X,2,FALSE),FIND("@",SUBSTITUTE(VLOOKUP(H110,杂项!R:X,2,FALSE),",","@",3))+1,FIND("@",SUBSTITUTE(VLOOKUP(H110,杂项!R:X,2,FALSE),",","@",4))-FIND("@",SUBSTITUTE(VLOOKUP(H110,杂项!R:X,2,FALSE),",","@",3))-1),IF($AJ$1=5,MID(VLOOKUP(H110,杂项!R:X,2,FALSE),FIND("@",SUBSTITUTE(VLOOKUP(H110,杂项!R:X,2,FALSE),",","@",4))+1,FIND("@",SUBSTITUTE(VLOOKUP(H110,杂项!R:X,2,FALSE),",","@",5))-FIND("@",SUBSTITUTE(VLOOKUP(H110,杂项!R:X,2,FALSE),",","@",4))-1),IF($AJ$1=6,MID(VLOOKUP(H110,杂项!R:X,2,FALSE),FIND("@",SUBSTITUTE(VLOOKUP(H110,杂项!R:X,2,FALSE),",","@",5))+1,LEN(VLOOKUP(H110,杂项!R:X,2,FALSE))-FIND("@",SUBSTITUTE(VLOOKUP(H110,杂项!R:X,2,FALSE),",","@",5))-1))))))</f>
        <v>7796</v>
      </c>
      <c r="V110" s="193" t="str">
        <f>IF($AJ$1=2,MID(VLOOKUP(H110,杂项!R:X,3,FALSE),FIND("@",SUBSTITUTE(VLOOKUP(H110,杂项!R:X,3,FALSE),",","@",1))+1,FIND("@",SUBSTITUTE(VLOOKUP(H110,杂项!R:X,3,FALSE),",","@",2))-FIND("@",SUBSTITUTE(VLOOKUP(H110,杂项!R:X,3,FALSE),",","@",1))-1),IF($AJ$1=3,MID(VLOOKUP(H110,杂项!R:X,3,FALSE),FIND("@",SUBSTITUTE(VLOOKUP(H110,杂项!R:X,3,FALSE),",","@",2))+1,FIND("@",SUBSTITUTE(VLOOKUP(H110,杂项!R:X,3,FALSE),",","@",3))-FIND("@",SUBSTITUTE(VLOOKUP(H110,杂项!R:X,3,FALSE),",","@",2))-1),IF($AJ$1=4,MID(VLOOKUP(H110,杂项!R:X,3,FALSE),FIND("@",SUBSTITUTE(VLOOKUP(H110,杂项!R:X,3,FALSE),",","@",3))+1,FIND("@",SUBSTITUTE(VLOOKUP(H110,杂项!R:X,3,FALSE),",","@",4))-FIND("@",SUBSTITUTE(VLOOKUP(H110,杂项!R:X,3,FALSE),",","@",3))-1),IF($AJ$1=5,MID(VLOOKUP(H110,杂项!R:X,3,FALSE),FIND("@",SUBSTITUTE(VLOOKUP(H110,杂项!R:X,3,FALSE),",","@",4))+1,FIND("@",SUBSTITUTE(VLOOKUP(H110,杂项!R:X,3,FALSE),",","@",5))-FIND("@",SUBSTITUTE(VLOOKUP(H110,杂项!R:X,3,FALSE),",","@",4))-1),IF($AJ$1=6,MID(VLOOKUP(H110,杂项!R:X,3,FALSE),FIND("@",SUBSTITUTE(VLOOKUP(H110,杂项!R:X,3,FALSE),",","@",5))+1,LEN(VLOOKUP(H110,杂项!R:X,3,FALSE))-FIND("@",SUBSTITUTE(VLOOKUP(H110,杂项!R:X,3,FALSE),",","@",5))-1))))))</f>
        <v>6081</v>
      </c>
      <c r="W110" s="193" t="str">
        <f>IF($AJ$1=2,MID(VLOOKUP(H110,杂项!R:X,4,FALSE),FIND("@",SUBSTITUTE(VLOOKUP(H110,杂项!R:X,4,FALSE),",","@",1))+1,FIND("@",SUBSTITUTE(VLOOKUP(H110,杂项!R:X,4,FALSE),",","@",2))-FIND("@",SUBSTITUTE(VLOOKUP(H110,杂项!R:X,4,FALSE),",","@",1))-1),IF($AJ$1=3,MID(VLOOKUP(H110,杂项!R:X,4,FALSE),FIND("@",SUBSTITUTE(VLOOKUP(H110,杂项!R:X,4,FALSE),",","@",2))+1,FIND("@",SUBSTITUTE(VLOOKUP(H110,杂项!R:X,4,FALSE),",","@",3))-FIND("@",SUBSTITUTE(VLOOKUP(H110,杂项!R:X,4,FALSE),",","@",2))-1),IF($AJ$1=4,MID(VLOOKUP(H110,杂项!R:X,4,FALSE),FIND("@",SUBSTITUTE(VLOOKUP(H110,杂项!R:X,4,FALSE),",","@",3))+1,FIND("@",SUBSTITUTE(VLOOKUP(H110,杂项!R:X,4,FALSE),",","@",4))-FIND("@",SUBSTITUTE(VLOOKUP(H110,杂项!R:X,4,FALSE),",","@",3))-1),IF($AJ$1=5,MID(VLOOKUP(H110,杂项!R:X,4,FALSE),FIND("@",SUBSTITUTE(VLOOKUP(H110,杂项!R:X,4,FALSE),",","@",4))+1,FIND("@",SUBSTITUTE(VLOOKUP(H110,杂项!R:X,4,FALSE),",","@",5))-FIND("@",SUBSTITUTE(VLOOKUP(H110,杂项!R:X,4,FALSE),",","@",4))-1),IF($AJ$1=6,MID(VLOOKUP(H110,杂项!R:X,4,FALSE),FIND("@",SUBSTITUTE(VLOOKUP(H110,杂项!R:X,4,FALSE),",","@",5))+1,LEN(VLOOKUP(H110,杂项!R:X,4,FALSE))-FIND("@",SUBSTITUTE(VLOOKUP(H110,杂项!R:X,4,FALSE),",","@",5))-1))))))</f>
        <v>6873</v>
      </c>
      <c r="X110" s="193" t="str">
        <f>IF($AJ$1=2,MID(VLOOKUP(H110,杂项!R:X,5,FALSE),FIND("@",SUBSTITUTE(VLOOKUP(H110,杂项!R:X,5,FALSE),",","@",1))+1,FIND("@",SUBSTITUTE(VLOOKUP(H110,杂项!R:X,5,FALSE),",","@",2))-FIND("@",SUBSTITUTE(VLOOKUP(H110,杂项!R:X,5,FALSE),",","@",1))-1),IF($AJ$1=3,MID(VLOOKUP(H110,杂项!R:X,5,FALSE),FIND("@",SUBSTITUTE(VLOOKUP(H110,杂项!R:X,5,FALSE),",","@",2))+1,FIND("@",SUBSTITUTE(VLOOKUP(H110,杂项!R:X,5,FALSE),",","@",3))-FIND("@",SUBSTITUTE(VLOOKUP(H110,杂项!R:X,5,FALSE),",","@",2))-1),IF($AJ$1=4,MID(VLOOKUP(H110,杂项!R:X,5,FALSE),FIND("@",SUBSTITUTE(VLOOKUP(H110,杂项!R:X,5,FALSE),",","@",3))+1,FIND("@",SUBSTITUTE(VLOOKUP(H110,杂项!R:X,5,FALSE),",","@",4))-FIND("@",SUBSTITUTE(VLOOKUP(H110,杂项!R:X,5,FALSE),",","@",3))-1),IF($AJ$1=5,MID(VLOOKUP(H110,杂项!R:X,5,FALSE),FIND("@",SUBSTITUTE(VLOOKUP(H110,杂项!R:X,5,FALSE),",","@",4))+1,FIND("@",SUBSTITUTE(VLOOKUP(H110,杂项!R:X,5,FALSE),",","@",5))-FIND("@",SUBSTITUTE(VLOOKUP(H110,杂项!R:X,5,FALSE),",","@",4))-1),IF($AJ$1=6,MID(VLOOKUP(H110,杂项!R:X,5,FALSE),FIND("@",SUBSTITUTE(VLOOKUP(H110,杂项!R:X,5,FALSE),",","@",5))+1,LEN(VLOOKUP(H110,杂项!R:X,5,FALSE))-FIND("@",SUBSTITUTE(VLOOKUP(H110,杂项!R:X,5,FALSE),",","@",5))-1))))))</f>
        <v>6873</v>
      </c>
      <c r="Y110" s="193" t="str">
        <f>IF($AJ$1=2,MID(VLOOKUP(H110,杂项!R:X,6,FALSE),FIND("@",SUBSTITUTE(VLOOKUP(H110,杂项!R:X,6,FALSE),",","@",1))+1,FIND("@",SUBSTITUTE(VLOOKUP(H110,杂项!R:X,6,FALSE),",","@",2))-FIND("@",SUBSTITUTE(VLOOKUP(H110,杂项!R:X,6,FALSE),",","@",1))-1),IF($AJ$1=3,MID(VLOOKUP(H110,杂项!R:X,6,FALSE),FIND("@",SUBSTITUTE(VLOOKUP(H110,杂项!R:X,6,FALSE),",","@",2))+1,FIND("@",SUBSTITUTE(VLOOKUP(H110,杂项!R:X,6,FALSE),",","@",3))-FIND("@",SUBSTITUTE(VLOOKUP(H110,杂项!R:X,6,FALSE),",","@",2))-1),IF($AJ$1=4,MID(VLOOKUP(H110,杂项!R:X,6,FALSE),FIND("@",SUBSTITUTE(VLOOKUP(H110,杂项!R:X,6,FALSE),",","@",3))+1,FIND("@",SUBSTITUTE(VLOOKUP(H110,杂项!R:X,6,FALSE),",","@",4))-FIND("@",SUBSTITUTE(VLOOKUP(H110,杂项!R:X,6,FALSE),",","@",3))-1),IF($AJ$1=5,MID(VLOOKUP(H110,杂项!R:X,6,FALSE),FIND("@",SUBSTITUTE(VLOOKUP(H110,杂项!R:X,6,FALSE),",","@",4))+1,FIND("@",SUBSTITUTE(VLOOKUP(H110,杂项!R:X,6,FALSE),",","@",5))-FIND("@",SUBSTITUTE(VLOOKUP(H110,杂项!R:X,6,FALSE),",","@",4))-1),IF($AJ$1=6,MID(VLOOKUP(H110,杂项!R:X,6,FALSE),FIND("@",SUBSTITUTE(VLOOKUP(H110,杂项!R:X,6,FALSE),",","@",5))+1,LEN(VLOOKUP(H110,杂项!R:X,6,FALSE))-FIND("@",SUBSTITUTE(VLOOKUP(H110,杂项!R:X,6,FALSE),",","@",5))-1))))))</f>
        <v>6873</v>
      </c>
      <c r="Z110" s="193" t="str">
        <f>IF($AJ$1=2,MID(VLOOKUP(H110,杂项!R:X,7,FALSE),FIND("@",SUBSTITUTE(VLOOKUP(H110,杂项!R:X,7,FALSE),",","@",1))+1,FIND("@",SUBSTITUTE(VLOOKUP(H110,杂项!R:X,7,FALSE),",","@",2))-FIND("@",SUBSTITUTE(VLOOKUP(H110,杂项!R:X,7,FALSE),",","@",1))-1),IF($AJ$1=3,MID(VLOOKUP(H110,杂项!R:X,7,FALSE),FIND("@",SUBSTITUTE(VLOOKUP(H110,杂项!R:X,7,FALSE),",","@",2))+1,FIND("@",SUBSTITUTE(VLOOKUP(H110,杂项!R:X,7,FALSE),",","@",3))-FIND("@",SUBSTITUTE(VLOOKUP(H110,杂项!R:X,7,FALSE),",","@",2))-1),IF($AJ$1=4,MID(VLOOKUP(H110,杂项!R:X,7,FALSE),FIND("@",SUBSTITUTE(VLOOKUP(H110,杂项!R:X,7,FALSE),",","@",3))+1,FIND("@",SUBSTITUTE(VLOOKUP(H110,杂项!R:X,7,FALSE),",","@",4))-FIND("@",SUBSTITUTE(VLOOKUP(H110,杂项!R:X,7,FALSE),",","@",3))-1),IF($AJ$1=5,MID(VLOOKUP(H110,杂项!R:X,7,FALSE),FIND("@",SUBSTITUTE(VLOOKUP(H110,杂项!R:X,7,FALSE),",","@",4))+1,FIND("@",SUBSTITUTE(VLOOKUP(H110,杂项!R:X,7,FALSE),",","@",5))-FIND("@",SUBSTITUTE(VLOOKUP(H110,杂项!R:X,7,FALSE),",","@",4))-1),IF($AJ$1=6,MID(VLOOKUP(H110,杂项!R:X,7,FALSE),FIND("@",SUBSTITUTE(VLOOKUP(H110,杂项!R:X,7,FALSE),",","@",5))+1,LEN(VLOOKUP(H110,杂项!R:X,7,FALSE))-FIND("@",SUBSTITUTE(VLOOKUP(H110,杂项!R:X,7,FALSE),",","@",5))-1))))))</f>
        <v>4499</v>
      </c>
      <c r="AA110" s="196">
        <v>138</v>
      </c>
      <c r="AB110" s="196">
        <v>20</v>
      </c>
      <c r="AC110" s="196">
        <v>49</v>
      </c>
      <c r="AD110" s="196">
        <v>45</v>
      </c>
      <c r="AE110" s="196">
        <v>15</v>
      </c>
      <c r="AF110" s="196">
        <v>0</v>
      </c>
      <c r="AG110" s="203">
        <v>1000</v>
      </c>
      <c r="AH110" s="203">
        <v>50</v>
      </c>
      <c r="AI110" s="203">
        <v>40</v>
      </c>
      <c r="AJ110" s="204"/>
      <c r="AK110" s="202">
        <f>(VLOOKUP($H110,杂项!$Z:$AD,2,FALSE))/100</f>
        <v>0.35</v>
      </c>
      <c r="AL110" s="202">
        <f>(VLOOKUP($H110,杂项!$Z:$AD,4,FALSE))/100</f>
        <v>0.1</v>
      </c>
      <c r="AM110" s="202">
        <f>(VLOOKUP($H110,杂项!$Z:$AD,3,FALSE))/100</f>
        <v>0.4</v>
      </c>
      <c r="AN110" s="202">
        <f>(VLOOKUP($H110,杂项!$Z:$AD,5,FALSE))/100</f>
        <v>0.1</v>
      </c>
      <c r="AO110" s="206">
        <v>7</v>
      </c>
      <c r="AP110" s="179" t="s">
        <v>362</v>
      </c>
    </row>
    <row r="111" spans="1:42" x14ac:dyDescent="0.2">
      <c r="A111" s="176" t="s">
        <v>363</v>
      </c>
      <c r="B111" s="173">
        <f t="shared" si="18"/>
        <v>4129.9583999999995</v>
      </c>
      <c r="C111" s="173">
        <f t="shared" si="19"/>
        <v>316.15682560000005</v>
      </c>
      <c r="D111" s="173">
        <f t="shared" si="20"/>
        <v>337.62150400000007</v>
      </c>
      <c r="E111" s="173">
        <f t="shared" si="21"/>
        <v>325.80849920000003</v>
      </c>
      <c r="F111" s="173">
        <f t="shared" si="22"/>
        <v>370.386304</v>
      </c>
      <c r="G111" s="174">
        <f t="shared" si="23"/>
        <v>115.45920000000002</v>
      </c>
      <c r="H111" s="174" t="s">
        <v>364</v>
      </c>
      <c r="I111" s="187">
        <v>28</v>
      </c>
      <c r="J111" s="189" t="s">
        <v>61</v>
      </c>
      <c r="K111" s="189" t="s">
        <v>62</v>
      </c>
      <c r="L111" s="189" t="s">
        <v>217</v>
      </c>
      <c r="M111" s="189" t="s">
        <v>218</v>
      </c>
      <c r="N111" s="189" t="s">
        <v>217</v>
      </c>
      <c r="O111" s="189" t="s">
        <v>218</v>
      </c>
      <c r="P111" s="189" t="s">
        <v>53</v>
      </c>
      <c r="Q111" s="189" t="s">
        <v>47</v>
      </c>
      <c r="R111" s="189" t="s">
        <v>136</v>
      </c>
      <c r="S111" s="189" t="s">
        <v>64</v>
      </c>
      <c r="T111" s="189" t="s">
        <v>139</v>
      </c>
      <c r="U111" s="193" t="str">
        <f>IF($AJ$1=2,MID(VLOOKUP(H111,杂项!R:X,2,FALSE),FIND("@",SUBSTITUTE(VLOOKUP(H111,杂项!R:X,2,FALSE),",","@",1))+1,FIND("@",SUBSTITUTE(VLOOKUP(H111,杂项!R:X,2,FALSE),",","@",2))-FIND("@",SUBSTITUTE(VLOOKUP(H111,杂项!R:X,2,FALSE),",","@",1))-1),IF($AJ$1=3,MID(VLOOKUP(H111,杂项!R:X,2,FALSE),FIND("@",SUBSTITUTE(VLOOKUP(H111,杂项!R:X,2,FALSE),",","@",2))+1,FIND("@",SUBSTITUTE(VLOOKUP(H111,杂项!R:X,2,FALSE),",","@",3))-FIND("@",SUBSTITUTE(VLOOKUP(H111,杂项!R:X,2,FALSE),",","@",2))-1),IF($AJ$1=4,MID(VLOOKUP(H111,杂项!R:X,2,FALSE),FIND("@",SUBSTITUTE(VLOOKUP(H111,杂项!R:X,2,FALSE),",","@",3))+1,FIND("@",SUBSTITUTE(VLOOKUP(H111,杂项!R:X,2,FALSE),",","@",4))-FIND("@",SUBSTITUTE(VLOOKUP(H111,杂项!R:X,2,FALSE),",","@",3))-1),IF($AJ$1=5,MID(VLOOKUP(H111,杂项!R:X,2,FALSE),FIND("@",SUBSTITUTE(VLOOKUP(H111,杂项!R:X,2,FALSE),",","@",4))+1,FIND("@",SUBSTITUTE(VLOOKUP(H111,杂项!R:X,2,FALSE),",","@",5))-FIND("@",SUBSTITUTE(VLOOKUP(H111,杂项!R:X,2,FALSE),",","@",4))-1),IF($AJ$1=6,MID(VLOOKUP(H111,杂项!R:X,2,FALSE),FIND("@",SUBSTITUTE(VLOOKUP(H111,杂项!R:X,2,FALSE),",","@",5))+1,LEN(VLOOKUP(H111,杂项!R:X,2,FALSE))-FIND("@",SUBSTITUTE(VLOOKUP(H111,杂项!R:X,2,FALSE),",","@",5))-1))))))</f>
        <v>8718</v>
      </c>
      <c r="V111" s="193" t="str">
        <f>IF($AJ$1=2,MID(VLOOKUP(H111,杂项!R:X,3,FALSE),FIND("@",SUBSTITUTE(VLOOKUP(H111,杂项!R:X,3,FALSE),",","@",1))+1,FIND("@",SUBSTITUTE(VLOOKUP(H111,杂项!R:X,3,FALSE),",","@",2))-FIND("@",SUBSTITUTE(VLOOKUP(H111,杂项!R:X,3,FALSE),",","@",1))-1),IF($AJ$1=3,MID(VLOOKUP(H111,杂项!R:X,3,FALSE),FIND("@",SUBSTITUTE(VLOOKUP(H111,杂项!R:X,3,FALSE),",","@",2))+1,FIND("@",SUBSTITUTE(VLOOKUP(H111,杂项!R:X,3,FALSE),",","@",3))-FIND("@",SUBSTITUTE(VLOOKUP(H111,杂项!R:X,3,FALSE),",","@",2))-1),IF($AJ$1=4,MID(VLOOKUP(H111,杂项!R:X,3,FALSE),FIND("@",SUBSTITUTE(VLOOKUP(H111,杂项!R:X,3,FALSE),",","@",3))+1,FIND("@",SUBSTITUTE(VLOOKUP(H111,杂项!R:X,3,FALSE),",","@",4))-FIND("@",SUBSTITUTE(VLOOKUP(H111,杂项!R:X,3,FALSE),",","@",3))-1),IF($AJ$1=5,MID(VLOOKUP(H111,杂项!R:X,3,FALSE),FIND("@",SUBSTITUTE(VLOOKUP(H111,杂项!R:X,3,FALSE),",","@",4))+1,FIND("@",SUBSTITUTE(VLOOKUP(H111,杂项!R:X,3,FALSE),",","@",5))-FIND("@",SUBSTITUTE(VLOOKUP(H111,杂项!R:X,3,FALSE),",","@",4))-1),IF($AJ$1=6,MID(VLOOKUP(H111,杂项!R:X,3,FALSE),FIND("@",SUBSTITUTE(VLOOKUP(H111,杂项!R:X,3,FALSE),",","@",5))+1,LEN(VLOOKUP(H111,杂项!R:X,3,FALSE))-FIND("@",SUBSTITUTE(VLOOKUP(H111,杂项!R:X,3,FALSE),",","@",5))-1))))))</f>
        <v>5554</v>
      </c>
      <c r="W111" s="193" t="str">
        <f>IF($AJ$1=2,MID(VLOOKUP(H111,杂项!R:X,4,FALSE),FIND("@",SUBSTITUTE(VLOOKUP(H111,杂项!R:X,4,FALSE),",","@",1))+1,FIND("@",SUBSTITUTE(VLOOKUP(H111,杂项!R:X,4,FALSE),",","@",2))-FIND("@",SUBSTITUTE(VLOOKUP(H111,杂项!R:X,4,FALSE),",","@",1))-1),IF($AJ$1=3,MID(VLOOKUP(H111,杂项!R:X,4,FALSE),FIND("@",SUBSTITUTE(VLOOKUP(H111,杂项!R:X,4,FALSE),",","@",2))+1,FIND("@",SUBSTITUTE(VLOOKUP(H111,杂项!R:X,4,FALSE),",","@",3))-FIND("@",SUBSTITUTE(VLOOKUP(H111,杂项!R:X,4,FALSE),",","@",2))-1),IF($AJ$1=4,MID(VLOOKUP(H111,杂项!R:X,4,FALSE),FIND("@",SUBSTITUTE(VLOOKUP(H111,杂项!R:X,4,FALSE),",","@",3))+1,FIND("@",SUBSTITUTE(VLOOKUP(H111,杂项!R:X,4,FALSE),",","@",4))-FIND("@",SUBSTITUTE(VLOOKUP(H111,杂项!R:X,4,FALSE),",","@",3))-1),IF($AJ$1=5,MID(VLOOKUP(H111,杂项!R:X,4,FALSE),FIND("@",SUBSTITUTE(VLOOKUP(H111,杂项!R:X,4,FALSE),",","@",4))+1,FIND("@",SUBSTITUTE(VLOOKUP(H111,杂项!R:X,4,FALSE),",","@",5))-FIND("@",SUBSTITUTE(VLOOKUP(H111,杂项!R:X,4,FALSE),",","@",4))-1),IF($AJ$1=6,MID(VLOOKUP(H111,杂项!R:X,4,FALSE),FIND("@",SUBSTITUTE(VLOOKUP(H111,杂项!R:X,4,FALSE),",","@",5))+1,LEN(VLOOKUP(H111,杂项!R:X,4,FALSE))-FIND("@",SUBSTITUTE(VLOOKUP(H111,杂项!R:X,4,FALSE),",","@",5))-1))))))</f>
        <v>6610</v>
      </c>
      <c r="X111" s="193" t="str">
        <f>IF($AJ$1=2,MID(VLOOKUP(H111,杂项!R:X,5,FALSE),FIND("@",SUBSTITUTE(VLOOKUP(H111,杂项!R:X,5,FALSE),",","@",1))+1,FIND("@",SUBSTITUTE(VLOOKUP(H111,杂项!R:X,5,FALSE),",","@",2))-FIND("@",SUBSTITUTE(VLOOKUP(H111,杂项!R:X,5,FALSE),",","@",1))-1),IF($AJ$1=3,MID(VLOOKUP(H111,杂项!R:X,5,FALSE),FIND("@",SUBSTITUTE(VLOOKUP(H111,杂项!R:X,5,FALSE),",","@",2))+1,FIND("@",SUBSTITUTE(VLOOKUP(H111,杂项!R:X,5,FALSE),",","@",3))-FIND("@",SUBSTITUTE(VLOOKUP(H111,杂项!R:X,5,FALSE),",","@",2))-1),IF($AJ$1=4,MID(VLOOKUP(H111,杂项!R:X,5,FALSE),FIND("@",SUBSTITUTE(VLOOKUP(H111,杂项!R:X,5,FALSE),",","@",3))+1,FIND("@",SUBSTITUTE(VLOOKUP(H111,杂项!R:X,5,FALSE),",","@",4))-FIND("@",SUBSTITUTE(VLOOKUP(H111,杂项!R:X,5,FALSE),",","@",3))-1),IF($AJ$1=5,MID(VLOOKUP(H111,杂项!R:X,5,FALSE),FIND("@",SUBSTITUTE(VLOOKUP(H111,杂项!R:X,5,FALSE),",","@",4))+1,FIND("@",SUBSTITUTE(VLOOKUP(H111,杂项!R:X,5,FALSE),",","@",5))-FIND("@",SUBSTITUTE(VLOOKUP(H111,杂项!R:X,5,FALSE),",","@",4))-1),IF($AJ$1=6,MID(VLOOKUP(H111,杂项!R:X,5,FALSE),FIND("@",SUBSTITUTE(VLOOKUP(H111,杂项!R:X,5,FALSE),",","@",5))+1,LEN(VLOOKUP(H111,杂项!R:X,5,FALSE))-FIND("@",SUBSTITUTE(VLOOKUP(H111,杂项!R:X,5,FALSE),",","@",5))-1))))))</f>
        <v>7927</v>
      </c>
      <c r="Y111" s="193" t="str">
        <f>IF($AJ$1=2,MID(VLOOKUP(H111,杂项!R:X,6,FALSE),FIND("@",SUBSTITUTE(VLOOKUP(H111,杂项!R:X,6,FALSE),",","@",1))+1,FIND("@",SUBSTITUTE(VLOOKUP(H111,杂项!R:X,6,FALSE),",","@",2))-FIND("@",SUBSTITUTE(VLOOKUP(H111,杂项!R:X,6,FALSE),",","@",1))-1),IF($AJ$1=3,MID(VLOOKUP(H111,杂项!R:X,6,FALSE),FIND("@",SUBSTITUTE(VLOOKUP(H111,杂项!R:X,6,FALSE),",","@",2))+1,FIND("@",SUBSTITUTE(VLOOKUP(H111,杂项!R:X,6,FALSE),",","@",3))-FIND("@",SUBSTITUTE(VLOOKUP(H111,杂项!R:X,6,FALSE),",","@",2))-1),IF($AJ$1=4,MID(VLOOKUP(H111,杂项!R:X,6,FALSE),FIND("@",SUBSTITUTE(VLOOKUP(H111,杂项!R:X,6,FALSE),",","@",3))+1,FIND("@",SUBSTITUTE(VLOOKUP(H111,杂项!R:X,6,FALSE),",","@",4))-FIND("@",SUBSTITUTE(VLOOKUP(H111,杂项!R:X,6,FALSE),",","@",3))-1),IF($AJ$1=5,MID(VLOOKUP(H111,杂项!R:X,6,FALSE),FIND("@",SUBSTITUTE(VLOOKUP(H111,杂项!R:X,6,FALSE),",","@",4))+1,FIND("@",SUBSTITUTE(VLOOKUP(H111,杂项!R:X,6,FALSE),",","@",5))-FIND("@",SUBSTITUTE(VLOOKUP(H111,杂项!R:X,6,FALSE),",","@",4))-1),IF($AJ$1=6,MID(VLOOKUP(H111,杂项!R:X,6,FALSE),FIND("@",SUBSTITUTE(VLOOKUP(H111,杂项!R:X,6,FALSE),",","@",5))+1,LEN(VLOOKUP(H111,杂项!R:X,6,FALSE))-FIND("@",SUBSTITUTE(VLOOKUP(H111,杂项!R:X,6,FALSE),",","@",5))-1))))))</f>
        <v>8192</v>
      </c>
      <c r="Z111" s="193" t="str">
        <f>IF($AJ$1=2,MID(VLOOKUP(H111,杂项!R:X,7,FALSE),FIND("@",SUBSTITUTE(VLOOKUP(H111,杂项!R:X,7,FALSE),",","@",1))+1,FIND("@",SUBSTITUTE(VLOOKUP(H111,杂项!R:X,7,FALSE),",","@",2))-FIND("@",SUBSTITUTE(VLOOKUP(H111,杂项!R:X,7,FALSE),",","@",1))-1),IF($AJ$1=3,MID(VLOOKUP(H111,杂项!R:X,7,FALSE),FIND("@",SUBSTITUTE(VLOOKUP(H111,杂项!R:X,7,FALSE),",","@",2))+1,FIND("@",SUBSTITUTE(VLOOKUP(H111,杂项!R:X,7,FALSE),",","@",3))-FIND("@",SUBSTITUTE(VLOOKUP(H111,杂项!R:X,7,FALSE),",","@",2))-1),IF($AJ$1=4,MID(VLOOKUP(H111,杂项!R:X,7,FALSE),FIND("@",SUBSTITUTE(VLOOKUP(H111,杂项!R:X,7,FALSE),",","@",3))+1,FIND("@",SUBSTITUTE(VLOOKUP(H111,杂项!R:X,7,FALSE),",","@",4))-FIND("@",SUBSTITUTE(VLOOKUP(H111,杂项!R:X,7,FALSE),",","@",3))-1),IF($AJ$1=5,MID(VLOOKUP(H111,杂项!R:X,7,FALSE),FIND("@",SUBSTITUTE(VLOOKUP(H111,杂项!R:X,7,FALSE),",","@",4))+1,FIND("@",SUBSTITUTE(VLOOKUP(H111,杂项!R:X,7,FALSE),",","@",5))-FIND("@",SUBSTITUTE(VLOOKUP(H111,杂项!R:X,7,FALSE),",","@",4))-1),IF($AJ$1=6,MID(VLOOKUP(H111,杂项!R:X,7,FALSE),FIND("@",SUBSTITUTE(VLOOKUP(H111,杂项!R:X,7,FALSE),",","@",5))+1,LEN(VLOOKUP(H111,杂项!R:X,7,FALSE))-FIND("@",SUBSTITUTE(VLOOKUP(H111,杂项!R:X,7,FALSE),",","@",5))-1))))))</f>
        <v>6478</v>
      </c>
      <c r="AA111" s="196">
        <v>296</v>
      </c>
      <c r="AB111" s="196"/>
      <c r="AC111" s="196"/>
      <c r="AD111" s="196">
        <v>39</v>
      </c>
      <c r="AE111" s="196">
        <v>40</v>
      </c>
      <c r="AF111" s="196">
        <v>10</v>
      </c>
      <c r="AG111" s="203">
        <v>300</v>
      </c>
      <c r="AH111" s="203">
        <v>50</v>
      </c>
      <c r="AI111" s="203">
        <v>30</v>
      </c>
      <c r="AJ111" s="204"/>
      <c r="AK111" s="202">
        <f>(VLOOKUP($H111,杂项!$Z:$AD,2,FALSE))/100</f>
        <v>0.3</v>
      </c>
      <c r="AL111" s="202">
        <f>(VLOOKUP($H111,杂项!$Z:$AD,4,FALSE))/100</f>
        <v>0.1</v>
      </c>
      <c r="AM111" s="202">
        <f>(VLOOKUP($H111,杂项!$Z:$AD,3,FALSE))/100</f>
        <v>0.2</v>
      </c>
      <c r="AN111" s="202">
        <f>(VLOOKUP($H111,杂项!$Z:$AD,5,FALSE))/100</f>
        <v>0.4</v>
      </c>
      <c r="AO111" s="206">
        <v>11</v>
      </c>
      <c r="AP111" s="179" t="s">
        <v>365</v>
      </c>
    </row>
    <row r="112" spans="1:42" x14ac:dyDescent="0.2">
      <c r="A112" s="176" t="s">
        <v>366</v>
      </c>
      <c r="B112" s="173">
        <f t="shared" si="18"/>
        <v>4446.2177279999996</v>
      </c>
      <c r="C112" s="173">
        <f t="shared" si="19"/>
        <v>316.15682560000005</v>
      </c>
      <c r="D112" s="173">
        <f t="shared" si="20"/>
        <v>337.62150400000007</v>
      </c>
      <c r="E112" s="173">
        <f t="shared" si="21"/>
        <v>337.28177920000002</v>
      </c>
      <c r="F112" s="173">
        <f t="shared" si="22"/>
        <v>347.33340159999995</v>
      </c>
      <c r="G112" s="174">
        <f t="shared" si="23"/>
        <v>100.694912</v>
      </c>
      <c r="H112" s="174" t="s">
        <v>364</v>
      </c>
      <c r="I112" s="187">
        <v>28</v>
      </c>
      <c r="J112" s="189" t="s">
        <v>134</v>
      </c>
      <c r="K112" s="189" t="s">
        <v>135</v>
      </c>
      <c r="L112" s="189" t="s">
        <v>217</v>
      </c>
      <c r="M112" s="189" t="s">
        <v>218</v>
      </c>
      <c r="N112" s="189" t="s">
        <v>217</v>
      </c>
      <c r="O112" s="189" t="s">
        <v>218</v>
      </c>
      <c r="P112" s="189" t="s">
        <v>46</v>
      </c>
      <c r="Q112" s="189" t="s">
        <v>47</v>
      </c>
      <c r="R112" s="189" t="s">
        <v>72</v>
      </c>
      <c r="S112" s="189" t="s">
        <v>45</v>
      </c>
      <c r="T112" s="189" t="s">
        <v>254</v>
      </c>
      <c r="U112" s="193" t="str">
        <f>IF($AJ$1=2,MID(VLOOKUP(H112,杂项!R:X,2,FALSE),FIND("@",SUBSTITUTE(VLOOKUP(H112,杂项!R:X,2,FALSE),",","@",1))+1,FIND("@",SUBSTITUTE(VLOOKUP(H112,杂项!R:X,2,FALSE),",","@",2))-FIND("@",SUBSTITUTE(VLOOKUP(H112,杂项!R:X,2,FALSE),",","@",1))-1),IF($AJ$1=3,MID(VLOOKUP(H112,杂项!R:X,2,FALSE),FIND("@",SUBSTITUTE(VLOOKUP(H112,杂项!R:X,2,FALSE),",","@",2))+1,FIND("@",SUBSTITUTE(VLOOKUP(H112,杂项!R:X,2,FALSE),",","@",3))-FIND("@",SUBSTITUTE(VLOOKUP(H112,杂项!R:X,2,FALSE),",","@",2))-1),IF($AJ$1=4,MID(VLOOKUP(H112,杂项!R:X,2,FALSE),FIND("@",SUBSTITUTE(VLOOKUP(H112,杂项!R:X,2,FALSE),",","@",3))+1,FIND("@",SUBSTITUTE(VLOOKUP(H112,杂项!R:X,2,FALSE),",","@",4))-FIND("@",SUBSTITUTE(VLOOKUP(H112,杂项!R:X,2,FALSE),",","@",3))-1),IF($AJ$1=5,MID(VLOOKUP(H112,杂项!R:X,2,FALSE),FIND("@",SUBSTITUTE(VLOOKUP(H112,杂项!R:X,2,FALSE),",","@",4))+1,FIND("@",SUBSTITUTE(VLOOKUP(H112,杂项!R:X,2,FALSE),",","@",5))-FIND("@",SUBSTITUTE(VLOOKUP(H112,杂项!R:X,2,FALSE),",","@",4))-1),IF($AJ$1=6,MID(VLOOKUP(H112,杂项!R:X,2,FALSE),FIND("@",SUBSTITUTE(VLOOKUP(H112,杂项!R:X,2,FALSE),",","@",5))+1,LEN(VLOOKUP(H112,杂项!R:X,2,FALSE))-FIND("@",SUBSTITUTE(VLOOKUP(H112,杂项!R:X,2,FALSE),",","@",5))-1))))))</f>
        <v>8718</v>
      </c>
      <c r="V112" s="193" t="str">
        <f>IF($AJ$1=2,MID(VLOOKUP(H112,杂项!R:X,3,FALSE),FIND("@",SUBSTITUTE(VLOOKUP(H112,杂项!R:X,3,FALSE),",","@",1))+1,FIND("@",SUBSTITUTE(VLOOKUP(H112,杂项!R:X,3,FALSE),",","@",2))-FIND("@",SUBSTITUTE(VLOOKUP(H112,杂项!R:X,3,FALSE),",","@",1))-1),IF($AJ$1=3,MID(VLOOKUP(H112,杂项!R:X,3,FALSE),FIND("@",SUBSTITUTE(VLOOKUP(H112,杂项!R:X,3,FALSE),",","@",2))+1,FIND("@",SUBSTITUTE(VLOOKUP(H112,杂项!R:X,3,FALSE),",","@",3))-FIND("@",SUBSTITUTE(VLOOKUP(H112,杂项!R:X,3,FALSE),",","@",2))-1),IF($AJ$1=4,MID(VLOOKUP(H112,杂项!R:X,3,FALSE),FIND("@",SUBSTITUTE(VLOOKUP(H112,杂项!R:X,3,FALSE),",","@",3))+1,FIND("@",SUBSTITUTE(VLOOKUP(H112,杂项!R:X,3,FALSE),",","@",4))-FIND("@",SUBSTITUTE(VLOOKUP(H112,杂项!R:X,3,FALSE),",","@",3))-1),IF($AJ$1=5,MID(VLOOKUP(H112,杂项!R:X,3,FALSE),FIND("@",SUBSTITUTE(VLOOKUP(H112,杂项!R:X,3,FALSE),",","@",4))+1,FIND("@",SUBSTITUTE(VLOOKUP(H112,杂项!R:X,3,FALSE),",","@",5))-FIND("@",SUBSTITUTE(VLOOKUP(H112,杂项!R:X,3,FALSE),",","@",4))-1),IF($AJ$1=6,MID(VLOOKUP(H112,杂项!R:X,3,FALSE),FIND("@",SUBSTITUTE(VLOOKUP(H112,杂项!R:X,3,FALSE),",","@",5))+1,LEN(VLOOKUP(H112,杂项!R:X,3,FALSE))-FIND("@",SUBSTITUTE(VLOOKUP(H112,杂项!R:X,3,FALSE),",","@",5))-1))))))</f>
        <v>5554</v>
      </c>
      <c r="W112" s="193" t="str">
        <f>IF($AJ$1=2,MID(VLOOKUP(H112,杂项!R:X,4,FALSE),FIND("@",SUBSTITUTE(VLOOKUP(H112,杂项!R:X,4,FALSE),",","@",1))+1,FIND("@",SUBSTITUTE(VLOOKUP(H112,杂项!R:X,4,FALSE),",","@",2))-FIND("@",SUBSTITUTE(VLOOKUP(H112,杂项!R:X,4,FALSE),",","@",1))-1),IF($AJ$1=3,MID(VLOOKUP(H112,杂项!R:X,4,FALSE),FIND("@",SUBSTITUTE(VLOOKUP(H112,杂项!R:X,4,FALSE),",","@",2))+1,FIND("@",SUBSTITUTE(VLOOKUP(H112,杂项!R:X,4,FALSE),",","@",3))-FIND("@",SUBSTITUTE(VLOOKUP(H112,杂项!R:X,4,FALSE),",","@",2))-1),IF($AJ$1=4,MID(VLOOKUP(H112,杂项!R:X,4,FALSE),FIND("@",SUBSTITUTE(VLOOKUP(H112,杂项!R:X,4,FALSE),",","@",3))+1,FIND("@",SUBSTITUTE(VLOOKUP(H112,杂项!R:X,4,FALSE),",","@",4))-FIND("@",SUBSTITUTE(VLOOKUP(H112,杂项!R:X,4,FALSE),",","@",3))-1),IF($AJ$1=5,MID(VLOOKUP(H112,杂项!R:X,4,FALSE),FIND("@",SUBSTITUTE(VLOOKUP(H112,杂项!R:X,4,FALSE),",","@",4))+1,FIND("@",SUBSTITUTE(VLOOKUP(H112,杂项!R:X,4,FALSE),",","@",5))-FIND("@",SUBSTITUTE(VLOOKUP(H112,杂项!R:X,4,FALSE),",","@",4))-1),IF($AJ$1=6,MID(VLOOKUP(H112,杂项!R:X,4,FALSE),FIND("@",SUBSTITUTE(VLOOKUP(H112,杂项!R:X,4,FALSE),",","@",5))+1,LEN(VLOOKUP(H112,杂项!R:X,4,FALSE))-FIND("@",SUBSTITUTE(VLOOKUP(H112,杂项!R:X,4,FALSE),",","@",5))-1))))))</f>
        <v>6610</v>
      </c>
      <c r="X112" s="193" t="str">
        <f>IF($AJ$1=2,MID(VLOOKUP(H112,杂项!R:X,5,FALSE),FIND("@",SUBSTITUTE(VLOOKUP(H112,杂项!R:X,5,FALSE),",","@",1))+1,FIND("@",SUBSTITUTE(VLOOKUP(H112,杂项!R:X,5,FALSE),",","@",2))-FIND("@",SUBSTITUTE(VLOOKUP(H112,杂项!R:X,5,FALSE),",","@",1))-1),IF($AJ$1=3,MID(VLOOKUP(H112,杂项!R:X,5,FALSE),FIND("@",SUBSTITUTE(VLOOKUP(H112,杂项!R:X,5,FALSE),",","@",2))+1,FIND("@",SUBSTITUTE(VLOOKUP(H112,杂项!R:X,5,FALSE),",","@",3))-FIND("@",SUBSTITUTE(VLOOKUP(H112,杂项!R:X,5,FALSE),",","@",2))-1),IF($AJ$1=4,MID(VLOOKUP(H112,杂项!R:X,5,FALSE),FIND("@",SUBSTITUTE(VLOOKUP(H112,杂项!R:X,5,FALSE),",","@",3))+1,FIND("@",SUBSTITUTE(VLOOKUP(H112,杂项!R:X,5,FALSE),",","@",4))-FIND("@",SUBSTITUTE(VLOOKUP(H112,杂项!R:X,5,FALSE),",","@",3))-1),IF($AJ$1=5,MID(VLOOKUP(H112,杂项!R:X,5,FALSE),FIND("@",SUBSTITUTE(VLOOKUP(H112,杂项!R:X,5,FALSE),",","@",4))+1,FIND("@",SUBSTITUTE(VLOOKUP(H112,杂项!R:X,5,FALSE),",","@",5))-FIND("@",SUBSTITUTE(VLOOKUP(H112,杂项!R:X,5,FALSE),",","@",4))-1),IF($AJ$1=6,MID(VLOOKUP(H112,杂项!R:X,5,FALSE),FIND("@",SUBSTITUTE(VLOOKUP(H112,杂项!R:X,5,FALSE),",","@",5))+1,LEN(VLOOKUP(H112,杂项!R:X,5,FALSE))-FIND("@",SUBSTITUTE(VLOOKUP(H112,杂项!R:X,5,FALSE),",","@",5))-1))))))</f>
        <v>7927</v>
      </c>
      <c r="Y112" s="193" t="str">
        <f>IF($AJ$1=2,MID(VLOOKUP(H112,杂项!R:X,6,FALSE),FIND("@",SUBSTITUTE(VLOOKUP(H112,杂项!R:X,6,FALSE),",","@",1))+1,FIND("@",SUBSTITUTE(VLOOKUP(H112,杂项!R:X,6,FALSE),",","@",2))-FIND("@",SUBSTITUTE(VLOOKUP(H112,杂项!R:X,6,FALSE),",","@",1))-1),IF($AJ$1=3,MID(VLOOKUP(H112,杂项!R:X,6,FALSE),FIND("@",SUBSTITUTE(VLOOKUP(H112,杂项!R:X,6,FALSE),",","@",2))+1,FIND("@",SUBSTITUTE(VLOOKUP(H112,杂项!R:X,6,FALSE),",","@",3))-FIND("@",SUBSTITUTE(VLOOKUP(H112,杂项!R:X,6,FALSE),",","@",2))-1),IF($AJ$1=4,MID(VLOOKUP(H112,杂项!R:X,6,FALSE),FIND("@",SUBSTITUTE(VLOOKUP(H112,杂项!R:X,6,FALSE),",","@",3))+1,FIND("@",SUBSTITUTE(VLOOKUP(H112,杂项!R:X,6,FALSE),",","@",4))-FIND("@",SUBSTITUTE(VLOOKUP(H112,杂项!R:X,6,FALSE),",","@",3))-1),IF($AJ$1=5,MID(VLOOKUP(H112,杂项!R:X,6,FALSE),FIND("@",SUBSTITUTE(VLOOKUP(H112,杂项!R:X,6,FALSE),",","@",4))+1,FIND("@",SUBSTITUTE(VLOOKUP(H112,杂项!R:X,6,FALSE),",","@",5))-FIND("@",SUBSTITUTE(VLOOKUP(H112,杂项!R:X,6,FALSE),",","@",4))-1),IF($AJ$1=6,MID(VLOOKUP(H112,杂项!R:X,6,FALSE),FIND("@",SUBSTITUTE(VLOOKUP(H112,杂项!R:X,6,FALSE),",","@",5))+1,LEN(VLOOKUP(H112,杂项!R:X,6,FALSE))-FIND("@",SUBSTITUTE(VLOOKUP(H112,杂项!R:X,6,FALSE),",","@",5))-1))))))</f>
        <v>8192</v>
      </c>
      <c r="Z112" s="193" t="str">
        <f>IF($AJ$1=2,MID(VLOOKUP(H112,杂项!R:X,7,FALSE),FIND("@",SUBSTITUTE(VLOOKUP(H112,杂项!R:X,7,FALSE),",","@",1))+1,FIND("@",SUBSTITUTE(VLOOKUP(H112,杂项!R:X,7,FALSE),",","@",2))-FIND("@",SUBSTITUTE(VLOOKUP(H112,杂项!R:X,7,FALSE),",","@",1))-1),IF($AJ$1=3,MID(VLOOKUP(H112,杂项!R:X,7,FALSE),FIND("@",SUBSTITUTE(VLOOKUP(H112,杂项!R:X,7,FALSE),",","@",2))+1,FIND("@",SUBSTITUTE(VLOOKUP(H112,杂项!R:X,7,FALSE),",","@",3))-FIND("@",SUBSTITUTE(VLOOKUP(H112,杂项!R:X,7,FALSE),",","@",2))-1),IF($AJ$1=4,MID(VLOOKUP(H112,杂项!R:X,7,FALSE),FIND("@",SUBSTITUTE(VLOOKUP(H112,杂项!R:X,7,FALSE),",","@",3))+1,FIND("@",SUBSTITUTE(VLOOKUP(H112,杂项!R:X,7,FALSE),",","@",4))-FIND("@",SUBSTITUTE(VLOOKUP(H112,杂项!R:X,7,FALSE),",","@",3))-1),IF($AJ$1=5,MID(VLOOKUP(H112,杂项!R:X,7,FALSE),FIND("@",SUBSTITUTE(VLOOKUP(H112,杂项!R:X,7,FALSE),",","@",4))+1,FIND("@",SUBSTITUTE(VLOOKUP(H112,杂项!R:X,7,FALSE),",","@",5))-FIND("@",SUBSTITUTE(VLOOKUP(H112,杂项!R:X,7,FALSE),",","@",4))-1),IF($AJ$1=6,MID(VLOOKUP(H112,杂项!R:X,7,FALSE),FIND("@",SUBSTITUTE(VLOOKUP(H112,杂项!R:X,7,FALSE),",","@",5))+1,LEN(VLOOKUP(H112,杂项!R:X,7,FALSE))-FIND("@",SUBSTITUTE(VLOOKUP(H112,杂项!R:X,7,FALSE),",","@",5))-1))))))</f>
        <v>6478</v>
      </c>
      <c r="AA112" s="196">
        <v>296</v>
      </c>
      <c r="AB112" s="196"/>
      <c r="AC112" s="196"/>
      <c r="AD112" s="196">
        <v>39</v>
      </c>
      <c r="AE112" s="196">
        <v>40</v>
      </c>
      <c r="AF112" s="196">
        <v>10</v>
      </c>
      <c r="AG112" s="203">
        <v>300</v>
      </c>
      <c r="AH112" s="203">
        <v>50</v>
      </c>
      <c r="AI112" s="203">
        <v>30</v>
      </c>
      <c r="AJ112" s="204"/>
      <c r="AK112" s="202">
        <f>(VLOOKUP($H112,杂项!$Z:$AD,2,FALSE))/100</f>
        <v>0.3</v>
      </c>
      <c r="AL112" s="202">
        <f>(VLOOKUP($H112,杂项!$Z:$AD,4,FALSE))/100</f>
        <v>0.1</v>
      </c>
      <c r="AM112" s="202">
        <f>(VLOOKUP($H112,杂项!$Z:$AD,3,FALSE))/100</f>
        <v>0.2</v>
      </c>
      <c r="AN112" s="202">
        <f>(VLOOKUP($H112,杂项!$Z:$AD,5,FALSE))/100</f>
        <v>0.4</v>
      </c>
      <c r="AO112" s="206">
        <v>11</v>
      </c>
      <c r="AP112" s="179" t="s">
        <v>367</v>
      </c>
    </row>
    <row r="113" spans="1:42" x14ac:dyDescent="0.2">
      <c r="A113" s="176" t="s">
        <v>368</v>
      </c>
      <c r="B113" s="173">
        <f t="shared" si="18"/>
        <v>3313.0479999999998</v>
      </c>
      <c r="C113" s="173">
        <f t="shared" si="19"/>
        <v>316.15682560000005</v>
      </c>
      <c r="D113" s="173">
        <f t="shared" si="20"/>
        <v>480.48046079999995</v>
      </c>
      <c r="E113" s="173">
        <f t="shared" si="21"/>
        <v>244.80483839999997</v>
      </c>
      <c r="F113" s="173">
        <f t="shared" si="22"/>
        <v>417.70060799999999</v>
      </c>
      <c r="G113" s="174">
        <f t="shared" si="23"/>
        <v>88.509823999999995</v>
      </c>
      <c r="H113" s="174" t="s">
        <v>369</v>
      </c>
      <c r="I113" s="187">
        <v>28</v>
      </c>
      <c r="J113" s="189" t="s">
        <v>40</v>
      </c>
      <c r="K113" s="189" t="s">
        <v>92</v>
      </c>
      <c r="L113" s="189" t="s">
        <v>217</v>
      </c>
      <c r="M113" s="189" t="s">
        <v>218</v>
      </c>
      <c r="N113" s="189" t="s">
        <v>257</v>
      </c>
      <c r="O113" s="189" t="s">
        <v>258</v>
      </c>
      <c r="P113" s="189" t="s">
        <v>87</v>
      </c>
      <c r="Q113" s="189" t="s">
        <v>55</v>
      </c>
      <c r="R113" s="189" t="s">
        <v>279</v>
      </c>
      <c r="S113" s="189" t="s">
        <v>64</v>
      </c>
      <c r="T113" s="189" t="s">
        <v>254</v>
      </c>
      <c r="U113" s="193" t="str">
        <f>IF($AJ$1=2,MID(VLOOKUP(H113,杂项!R:X,2,FALSE),FIND("@",SUBSTITUTE(VLOOKUP(H113,杂项!R:X,2,FALSE),",","@",1))+1,FIND("@",SUBSTITUTE(VLOOKUP(H113,杂项!R:X,2,FALSE),",","@",2))-FIND("@",SUBSTITUTE(VLOOKUP(H113,杂项!R:X,2,FALSE),",","@",1))-1),IF($AJ$1=3,MID(VLOOKUP(H113,杂项!R:X,2,FALSE),FIND("@",SUBSTITUTE(VLOOKUP(H113,杂项!R:X,2,FALSE),",","@",2))+1,FIND("@",SUBSTITUTE(VLOOKUP(H113,杂项!R:X,2,FALSE),",","@",3))-FIND("@",SUBSTITUTE(VLOOKUP(H113,杂项!R:X,2,FALSE),",","@",2))-1),IF($AJ$1=4,MID(VLOOKUP(H113,杂项!R:X,2,FALSE),FIND("@",SUBSTITUTE(VLOOKUP(H113,杂项!R:X,2,FALSE),",","@",3))+1,FIND("@",SUBSTITUTE(VLOOKUP(H113,杂项!R:X,2,FALSE),",","@",4))-FIND("@",SUBSTITUTE(VLOOKUP(H113,杂项!R:X,2,FALSE),",","@",3))-1),IF($AJ$1=5,MID(VLOOKUP(H113,杂项!R:X,2,FALSE),FIND("@",SUBSTITUTE(VLOOKUP(H113,杂项!R:X,2,FALSE),",","@",4))+1,FIND("@",SUBSTITUTE(VLOOKUP(H113,杂项!R:X,2,FALSE),",","@",5))-FIND("@",SUBSTITUTE(VLOOKUP(H113,杂项!R:X,2,FALSE),",","@",4))-1),IF($AJ$1=6,MID(VLOOKUP(H113,杂项!R:X,2,FALSE),FIND("@",SUBSTITUTE(VLOOKUP(H113,杂项!R:X,2,FALSE),",","@",5))+1,LEN(VLOOKUP(H113,杂项!R:X,2,FALSE))-FIND("@",SUBSTITUTE(VLOOKUP(H113,杂项!R:X,2,FALSE),",","@",5))-1))))))</f>
        <v>8455</v>
      </c>
      <c r="V113" s="193" t="str">
        <f>IF($AJ$1=2,MID(VLOOKUP(H113,杂项!R:X,3,FALSE),FIND("@",SUBSTITUTE(VLOOKUP(H113,杂项!R:X,3,FALSE),",","@",1))+1,FIND("@",SUBSTITUTE(VLOOKUP(H113,杂项!R:X,3,FALSE),",","@",2))-FIND("@",SUBSTITUTE(VLOOKUP(H113,杂项!R:X,3,FALSE),",","@",1))-1),IF($AJ$1=3,MID(VLOOKUP(H113,杂项!R:X,3,FALSE),FIND("@",SUBSTITUTE(VLOOKUP(H113,杂项!R:X,3,FALSE),",","@",2))+1,FIND("@",SUBSTITUTE(VLOOKUP(H113,杂项!R:X,3,FALSE),",","@",3))-FIND("@",SUBSTITUTE(VLOOKUP(H113,杂项!R:X,3,FALSE),",","@",2))-1),IF($AJ$1=4,MID(VLOOKUP(H113,杂项!R:X,3,FALSE),FIND("@",SUBSTITUTE(VLOOKUP(H113,杂项!R:X,3,FALSE),",","@",3))+1,FIND("@",SUBSTITUTE(VLOOKUP(H113,杂项!R:X,3,FALSE),",","@",4))-FIND("@",SUBSTITUTE(VLOOKUP(H113,杂项!R:X,3,FALSE),",","@",3))-1),IF($AJ$1=5,MID(VLOOKUP(H113,杂项!R:X,3,FALSE),FIND("@",SUBSTITUTE(VLOOKUP(H113,杂项!R:X,3,FALSE),",","@",4))+1,FIND("@",SUBSTITUTE(VLOOKUP(H113,杂项!R:X,3,FALSE),",","@",5))-FIND("@",SUBSTITUTE(VLOOKUP(H113,杂项!R:X,3,FALSE),",","@",4))-1),IF($AJ$1=6,MID(VLOOKUP(H113,杂项!R:X,3,FALSE),FIND("@",SUBSTITUTE(VLOOKUP(H113,杂项!R:X,3,FALSE),",","@",5))+1,LEN(VLOOKUP(H113,杂项!R:X,3,FALSE))-FIND("@",SUBSTITUTE(VLOOKUP(H113,杂项!R:X,3,FALSE),",","@",5))-1))))))</f>
        <v>5554</v>
      </c>
      <c r="W113" s="193" t="str">
        <f>IF($AJ$1=2,MID(VLOOKUP(H113,杂项!R:X,4,FALSE),FIND("@",SUBSTITUTE(VLOOKUP(H113,杂项!R:X,4,FALSE),",","@",1))+1,FIND("@",SUBSTITUTE(VLOOKUP(H113,杂项!R:X,4,FALSE),",","@",2))-FIND("@",SUBSTITUTE(VLOOKUP(H113,杂项!R:X,4,FALSE),",","@",1))-1),IF($AJ$1=3,MID(VLOOKUP(H113,杂项!R:X,4,FALSE),FIND("@",SUBSTITUTE(VLOOKUP(H113,杂项!R:X,4,FALSE),",","@",2))+1,FIND("@",SUBSTITUTE(VLOOKUP(H113,杂项!R:X,4,FALSE),",","@",3))-FIND("@",SUBSTITUTE(VLOOKUP(H113,杂项!R:X,4,FALSE),",","@",2))-1),IF($AJ$1=4,MID(VLOOKUP(H113,杂项!R:X,4,FALSE),FIND("@",SUBSTITUTE(VLOOKUP(H113,杂项!R:X,4,FALSE),",","@",3))+1,FIND("@",SUBSTITUTE(VLOOKUP(H113,杂项!R:X,4,FALSE),",","@",4))-FIND("@",SUBSTITUTE(VLOOKUP(H113,杂项!R:X,4,FALSE),",","@",3))-1),IF($AJ$1=5,MID(VLOOKUP(H113,杂项!R:X,4,FALSE),FIND("@",SUBSTITUTE(VLOOKUP(H113,杂项!R:X,4,FALSE),",","@",4))+1,FIND("@",SUBSTITUTE(VLOOKUP(H113,杂项!R:X,4,FALSE),",","@",5))-FIND("@",SUBSTITUTE(VLOOKUP(H113,杂项!R:X,4,FALSE),",","@",4))-1),IF($AJ$1=6,MID(VLOOKUP(H113,杂项!R:X,4,FALSE),FIND("@",SUBSTITUTE(VLOOKUP(H113,杂项!R:X,4,FALSE),",","@",5))+1,LEN(VLOOKUP(H113,杂项!R:X,4,FALSE))-FIND("@",SUBSTITUTE(VLOOKUP(H113,杂项!R:X,4,FALSE),",","@",5))-1))))))</f>
        <v>7531</v>
      </c>
      <c r="X113" s="193" t="str">
        <f>IF($AJ$1=2,MID(VLOOKUP(H113,杂项!R:X,5,FALSE),FIND("@",SUBSTITUTE(VLOOKUP(H113,杂项!R:X,5,FALSE),",","@",1))+1,FIND("@",SUBSTITUTE(VLOOKUP(H113,杂项!R:X,5,FALSE),",","@",2))-FIND("@",SUBSTITUTE(VLOOKUP(H113,杂项!R:X,5,FALSE),",","@",1))-1),IF($AJ$1=3,MID(VLOOKUP(H113,杂项!R:X,5,FALSE),FIND("@",SUBSTITUTE(VLOOKUP(H113,杂项!R:X,5,FALSE),",","@",2))+1,FIND("@",SUBSTITUTE(VLOOKUP(H113,杂项!R:X,5,FALSE),",","@",3))-FIND("@",SUBSTITUTE(VLOOKUP(H113,杂项!R:X,5,FALSE),",","@",2))-1),IF($AJ$1=4,MID(VLOOKUP(H113,杂项!R:X,5,FALSE),FIND("@",SUBSTITUTE(VLOOKUP(H113,杂项!R:X,5,FALSE),",","@",3))+1,FIND("@",SUBSTITUTE(VLOOKUP(H113,杂项!R:X,5,FALSE),",","@",4))-FIND("@",SUBSTITUTE(VLOOKUP(H113,杂项!R:X,5,FALSE),",","@",3))-1),IF($AJ$1=5,MID(VLOOKUP(H113,杂项!R:X,5,FALSE),FIND("@",SUBSTITUTE(VLOOKUP(H113,杂项!R:X,5,FALSE),",","@",4))+1,FIND("@",SUBSTITUTE(VLOOKUP(H113,杂项!R:X,5,FALSE),",","@",5))-FIND("@",SUBSTITUTE(VLOOKUP(H113,杂项!R:X,5,FALSE),",","@",4))-1),IF($AJ$1=6,MID(VLOOKUP(H113,杂项!R:X,5,FALSE),FIND("@",SUBSTITUTE(VLOOKUP(H113,杂项!R:X,5,FALSE),",","@",5))+1,LEN(VLOOKUP(H113,杂项!R:X,5,FALSE))-FIND("@",SUBSTITUTE(VLOOKUP(H113,杂项!R:X,5,FALSE),",","@",5))-1))))))</f>
        <v>7796</v>
      </c>
      <c r="Y113" s="193" t="str">
        <f>IF($AJ$1=2,MID(VLOOKUP(H113,杂项!R:X,6,FALSE),FIND("@",SUBSTITUTE(VLOOKUP(H113,杂项!R:X,6,FALSE),",","@",1))+1,FIND("@",SUBSTITUTE(VLOOKUP(H113,杂项!R:X,6,FALSE),",","@",2))-FIND("@",SUBSTITUTE(VLOOKUP(H113,杂项!R:X,6,FALSE),",","@",1))-1),IF($AJ$1=3,MID(VLOOKUP(H113,杂项!R:X,6,FALSE),FIND("@",SUBSTITUTE(VLOOKUP(H113,杂项!R:X,6,FALSE),",","@",2))+1,FIND("@",SUBSTITUTE(VLOOKUP(H113,杂项!R:X,6,FALSE),",","@",3))-FIND("@",SUBSTITUTE(VLOOKUP(H113,杂项!R:X,6,FALSE),",","@",2))-1),IF($AJ$1=4,MID(VLOOKUP(H113,杂项!R:X,6,FALSE),FIND("@",SUBSTITUTE(VLOOKUP(H113,杂项!R:X,6,FALSE),",","@",3))+1,FIND("@",SUBSTITUTE(VLOOKUP(H113,杂项!R:X,6,FALSE),",","@",4))-FIND("@",SUBSTITUTE(VLOOKUP(H113,杂项!R:X,6,FALSE),",","@",3))-1),IF($AJ$1=5,MID(VLOOKUP(H113,杂项!R:X,6,FALSE),FIND("@",SUBSTITUTE(VLOOKUP(H113,杂项!R:X,6,FALSE),",","@",4))+1,FIND("@",SUBSTITUTE(VLOOKUP(H113,杂项!R:X,6,FALSE),",","@",5))-FIND("@",SUBSTITUTE(VLOOKUP(H113,杂项!R:X,6,FALSE),",","@",4))-1),IF($AJ$1=6,MID(VLOOKUP(H113,杂项!R:X,6,FALSE),FIND("@",SUBSTITUTE(VLOOKUP(H113,杂项!R:X,6,FALSE),",","@",5))+1,LEN(VLOOKUP(H113,杂项!R:X,6,FALSE))-FIND("@",SUBSTITUTE(VLOOKUP(H113,杂项!R:X,6,FALSE),",","@",5))-1))))))</f>
        <v>8192</v>
      </c>
      <c r="Z113" s="193" t="str">
        <f>IF($AJ$1=2,MID(VLOOKUP(H113,杂项!R:X,7,FALSE),FIND("@",SUBSTITUTE(VLOOKUP(H113,杂项!R:X,7,FALSE),",","@",1))+1,FIND("@",SUBSTITUTE(VLOOKUP(H113,杂项!R:X,7,FALSE),",","@",2))-FIND("@",SUBSTITUTE(VLOOKUP(H113,杂项!R:X,7,FALSE),",","@",1))-1),IF($AJ$1=3,MID(VLOOKUP(H113,杂项!R:X,7,FALSE),FIND("@",SUBSTITUTE(VLOOKUP(H113,杂项!R:X,7,FALSE),",","@",2))+1,FIND("@",SUBSTITUTE(VLOOKUP(H113,杂项!R:X,7,FALSE),",","@",3))-FIND("@",SUBSTITUTE(VLOOKUP(H113,杂项!R:X,7,FALSE),",","@",2))-1),IF($AJ$1=4,MID(VLOOKUP(H113,杂项!R:X,7,FALSE),FIND("@",SUBSTITUTE(VLOOKUP(H113,杂项!R:X,7,FALSE),",","@",3))+1,FIND("@",SUBSTITUTE(VLOOKUP(H113,杂项!R:X,7,FALSE),",","@",4))-FIND("@",SUBSTITUTE(VLOOKUP(H113,杂项!R:X,7,FALSE),",","@",3))-1),IF($AJ$1=5,MID(VLOOKUP(H113,杂项!R:X,7,FALSE),FIND("@",SUBSTITUTE(VLOOKUP(H113,杂项!R:X,7,FALSE),",","@",4))+1,FIND("@",SUBSTITUTE(VLOOKUP(H113,杂项!R:X,7,FALSE),",","@",5))-FIND("@",SUBSTITUTE(VLOOKUP(H113,杂项!R:X,7,FALSE),",","@",4))-1),IF($AJ$1=6,MID(VLOOKUP(H113,杂项!R:X,7,FALSE),FIND("@",SUBSTITUTE(VLOOKUP(H113,杂项!R:X,7,FALSE),",","@",5))+1,LEN(VLOOKUP(H113,杂项!R:X,7,FALSE))-FIND("@",SUBSTITUTE(VLOOKUP(H113,杂项!R:X,7,FALSE),",","@",5))-1))))))</f>
        <v>6081</v>
      </c>
      <c r="AA113" s="196">
        <v>276</v>
      </c>
      <c r="AB113" s="196"/>
      <c r="AC113" s="196">
        <v>64</v>
      </c>
      <c r="AD113" s="196"/>
      <c r="AE113" s="196">
        <v>48</v>
      </c>
      <c r="AF113" s="196"/>
      <c r="AG113" s="203">
        <v>350</v>
      </c>
      <c r="AH113" s="203">
        <v>30</v>
      </c>
      <c r="AI113" s="203">
        <v>60</v>
      </c>
      <c r="AJ113" s="204"/>
      <c r="AK113" s="202">
        <f>(VLOOKUP($H113,杂项!$Z:$AD,2,FALSE))/100</f>
        <v>0.1</v>
      </c>
      <c r="AL113" s="202">
        <f>(VLOOKUP($H113,杂项!$Z:$AD,4,FALSE))/100</f>
        <v>0.3</v>
      </c>
      <c r="AM113" s="202">
        <f>(VLOOKUP($H113,杂项!$Z:$AD,3,FALSE))/100</f>
        <v>0.2</v>
      </c>
      <c r="AN113" s="202">
        <f>(VLOOKUP($H113,杂项!$Z:$AD,5,FALSE))/100</f>
        <v>0.4</v>
      </c>
      <c r="AO113" s="206">
        <v>7</v>
      </c>
      <c r="AP113" s="179" t="s">
        <v>370</v>
      </c>
    </row>
    <row r="114" spans="1:42" x14ac:dyDescent="0.2">
      <c r="A114" s="176" t="s">
        <v>371</v>
      </c>
      <c r="B114" s="173">
        <f t="shared" si="18"/>
        <v>3810.56</v>
      </c>
      <c r="C114" s="173">
        <f t="shared" si="19"/>
        <v>316.15682560000005</v>
      </c>
      <c r="D114" s="173">
        <f t="shared" si="20"/>
        <v>402.2430592</v>
      </c>
      <c r="E114" s="173">
        <f t="shared" si="21"/>
        <v>271.85044479999999</v>
      </c>
      <c r="F114" s="173">
        <f t="shared" si="22"/>
        <v>402.9024</v>
      </c>
      <c r="G114" s="174">
        <f t="shared" si="23"/>
        <v>87.056768000000019</v>
      </c>
      <c r="H114" s="174" t="s">
        <v>372</v>
      </c>
      <c r="I114" s="187">
        <v>28</v>
      </c>
      <c r="J114" s="189" t="s">
        <v>40</v>
      </c>
      <c r="K114" s="189" t="s">
        <v>92</v>
      </c>
      <c r="L114" s="189" t="s">
        <v>217</v>
      </c>
      <c r="M114" s="189" t="s">
        <v>218</v>
      </c>
      <c r="N114" s="189" t="s">
        <v>327</v>
      </c>
      <c r="O114" s="189" t="s">
        <v>328</v>
      </c>
      <c r="P114" s="189" t="s">
        <v>87</v>
      </c>
      <c r="Q114" s="189" t="s">
        <v>55</v>
      </c>
      <c r="R114" s="189" t="s">
        <v>279</v>
      </c>
      <c r="S114" s="189" t="s">
        <v>64</v>
      </c>
      <c r="T114" s="189" t="s">
        <v>254</v>
      </c>
      <c r="U114" s="193" t="str">
        <f>IF($AJ$1=2,MID(VLOOKUP(H114,杂项!R:X,2,FALSE),FIND("@",SUBSTITUTE(VLOOKUP(H114,杂项!R:X,2,FALSE),",","@",1))+1,FIND("@",SUBSTITUTE(VLOOKUP(H114,杂项!R:X,2,FALSE),",","@",2))-FIND("@",SUBSTITUTE(VLOOKUP(H114,杂项!R:X,2,FALSE),",","@",1))-1),IF($AJ$1=3,MID(VLOOKUP(H114,杂项!R:X,2,FALSE),FIND("@",SUBSTITUTE(VLOOKUP(H114,杂项!R:X,2,FALSE),",","@",2))+1,FIND("@",SUBSTITUTE(VLOOKUP(H114,杂项!R:X,2,FALSE),",","@",3))-FIND("@",SUBSTITUTE(VLOOKUP(H114,杂项!R:X,2,FALSE),",","@",2))-1),IF($AJ$1=4,MID(VLOOKUP(H114,杂项!R:X,2,FALSE),FIND("@",SUBSTITUTE(VLOOKUP(H114,杂项!R:X,2,FALSE),",","@",3))+1,FIND("@",SUBSTITUTE(VLOOKUP(H114,杂项!R:X,2,FALSE),",","@",4))-FIND("@",SUBSTITUTE(VLOOKUP(H114,杂项!R:X,2,FALSE),",","@",3))-1),IF($AJ$1=5,MID(VLOOKUP(H114,杂项!R:X,2,FALSE),FIND("@",SUBSTITUTE(VLOOKUP(H114,杂项!R:X,2,FALSE),",","@",4))+1,FIND("@",SUBSTITUTE(VLOOKUP(H114,杂项!R:X,2,FALSE),",","@",5))-FIND("@",SUBSTITUTE(VLOOKUP(H114,杂项!R:X,2,FALSE),",","@",4))-1),IF($AJ$1=6,MID(VLOOKUP(H114,杂项!R:X,2,FALSE),FIND("@",SUBSTITUTE(VLOOKUP(H114,杂项!R:X,2,FALSE),",","@",5))+1,LEN(VLOOKUP(H114,杂项!R:X,2,FALSE))-FIND("@",SUBSTITUTE(VLOOKUP(H114,杂项!R:X,2,FALSE),",","@",5))-1))))))</f>
        <v>8850</v>
      </c>
      <c r="V114" s="193" t="str">
        <f>IF($AJ$1=2,MID(VLOOKUP(H114,杂项!R:X,3,FALSE),FIND("@",SUBSTITUTE(VLOOKUP(H114,杂项!R:X,3,FALSE),",","@",1))+1,FIND("@",SUBSTITUTE(VLOOKUP(H114,杂项!R:X,3,FALSE),",","@",2))-FIND("@",SUBSTITUTE(VLOOKUP(H114,杂项!R:X,3,FALSE),",","@",1))-1),IF($AJ$1=3,MID(VLOOKUP(H114,杂项!R:X,3,FALSE),FIND("@",SUBSTITUTE(VLOOKUP(H114,杂项!R:X,3,FALSE),",","@",2))+1,FIND("@",SUBSTITUTE(VLOOKUP(H114,杂项!R:X,3,FALSE),",","@",3))-FIND("@",SUBSTITUTE(VLOOKUP(H114,杂项!R:X,3,FALSE),",","@",2))-1),IF($AJ$1=4,MID(VLOOKUP(H114,杂项!R:X,3,FALSE),FIND("@",SUBSTITUTE(VLOOKUP(H114,杂项!R:X,3,FALSE),",","@",3))+1,FIND("@",SUBSTITUTE(VLOOKUP(H114,杂项!R:X,3,FALSE),",","@",4))-FIND("@",SUBSTITUTE(VLOOKUP(H114,杂项!R:X,3,FALSE),",","@",3))-1),IF($AJ$1=5,MID(VLOOKUP(H114,杂项!R:X,3,FALSE),FIND("@",SUBSTITUTE(VLOOKUP(H114,杂项!R:X,3,FALSE),",","@",4))+1,FIND("@",SUBSTITUTE(VLOOKUP(H114,杂项!R:X,3,FALSE),",","@",5))-FIND("@",SUBSTITUTE(VLOOKUP(H114,杂项!R:X,3,FALSE),",","@",4))-1),IF($AJ$1=6,MID(VLOOKUP(H114,杂项!R:X,3,FALSE),FIND("@",SUBSTITUTE(VLOOKUP(H114,杂项!R:X,3,FALSE),",","@",5))+1,LEN(VLOOKUP(H114,杂项!R:X,3,FALSE))-FIND("@",SUBSTITUTE(VLOOKUP(H114,杂项!R:X,3,FALSE),",","@",5))-1))))))</f>
        <v>5554</v>
      </c>
      <c r="W114" s="193" t="str">
        <f>IF($AJ$1=2,MID(VLOOKUP(H114,杂项!R:X,4,FALSE),FIND("@",SUBSTITUTE(VLOOKUP(H114,杂项!R:X,4,FALSE),",","@",1))+1,FIND("@",SUBSTITUTE(VLOOKUP(H114,杂项!R:X,4,FALSE),",","@",2))-FIND("@",SUBSTITUTE(VLOOKUP(H114,杂项!R:X,4,FALSE),",","@",1))-1),IF($AJ$1=3,MID(VLOOKUP(H114,杂项!R:X,4,FALSE),FIND("@",SUBSTITUTE(VLOOKUP(H114,杂项!R:X,4,FALSE),",","@",2))+1,FIND("@",SUBSTITUTE(VLOOKUP(H114,杂项!R:X,4,FALSE),",","@",3))-FIND("@",SUBSTITUTE(VLOOKUP(H114,杂项!R:X,4,FALSE),",","@",2))-1),IF($AJ$1=4,MID(VLOOKUP(H114,杂项!R:X,4,FALSE),FIND("@",SUBSTITUTE(VLOOKUP(H114,杂项!R:X,4,FALSE),",","@",3))+1,FIND("@",SUBSTITUTE(VLOOKUP(H114,杂项!R:X,4,FALSE),",","@",4))-FIND("@",SUBSTITUTE(VLOOKUP(H114,杂项!R:X,4,FALSE),",","@",3))-1),IF($AJ$1=5,MID(VLOOKUP(H114,杂项!R:X,4,FALSE),FIND("@",SUBSTITUTE(VLOOKUP(H114,杂项!R:X,4,FALSE),",","@",4))+1,FIND("@",SUBSTITUTE(VLOOKUP(H114,杂项!R:X,4,FALSE),",","@",5))-FIND("@",SUBSTITUTE(VLOOKUP(H114,杂项!R:X,4,FALSE),",","@",4))-1),IF($AJ$1=6,MID(VLOOKUP(H114,杂项!R:X,4,FALSE),FIND("@",SUBSTITUTE(VLOOKUP(H114,杂项!R:X,4,FALSE),",","@",5))+1,LEN(VLOOKUP(H114,杂项!R:X,4,FALSE))-FIND("@",SUBSTITUTE(VLOOKUP(H114,杂项!R:X,4,FALSE),",","@",5))-1))))))</f>
        <v>7137</v>
      </c>
      <c r="X114" s="193" t="str">
        <f>IF($AJ$1=2,MID(VLOOKUP(H114,杂项!R:X,5,FALSE),FIND("@",SUBSTITUTE(VLOOKUP(H114,杂项!R:X,5,FALSE),",","@",1))+1,FIND("@",SUBSTITUTE(VLOOKUP(H114,杂项!R:X,5,FALSE),",","@",2))-FIND("@",SUBSTITUTE(VLOOKUP(H114,杂项!R:X,5,FALSE),",","@",1))-1),IF($AJ$1=3,MID(VLOOKUP(H114,杂项!R:X,5,FALSE),FIND("@",SUBSTITUTE(VLOOKUP(H114,杂项!R:X,5,FALSE),",","@",2))+1,FIND("@",SUBSTITUTE(VLOOKUP(H114,杂项!R:X,5,FALSE),",","@",3))-FIND("@",SUBSTITUTE(VLOOKUP(H114,杂项!R:X,5,FALSE),",","@",2))-1),IF($AJ$1=4,MID(VLOOKUP(H114,杂项!R:X,5,FALSE),FIND("@",SUBSTITUTE(VLOOKUP(H114,杂项!R:X,5,FALSE),",","@",3))+1,FIND("@",SUBSTITUTE(VLOOKUP(H114,杂项!R:X,5,FALSE),",","@",4))-FIND("@",SUBSTITUTE(VLOOKUP(H114,杂项!R:X,5,FALSE),",","@",3))-1),IF($AJ$1=5,MID(VLOOKUP(H114,杂项!R:X,5,FALSE),FIND("@",SUBSTITUTE(VLOOKUP(H114,杂项!R:X,5,FALSE),",","@",4))+1,FIND("@",SUBSTITUTE(VLOOKUP(H114,杂项!R:X,5,FALSE),",","@",5))-FIND("@",SUBSTITUTE(VLOOKUP(H114,杂项!R:X,5,FALSE),",","@",4))-1),IF($AJ$1=6,MID(VLOOKUP(H114,杂项!R:X,5,FALSE),FIND("@",SUBSTITUTE(VLOOKUP(H114,杂项!R:X,5,FALSE),",","@",5))+1,LEN(VLOOKUP(H114,杂项!R:X,5,FALSE))-FIND("@",SUBSTITUTE(VLOOKUP(H114,杂项!R:X,5,FALSE),",","@",5))-1))))))</f>
        <v>7137</v>
      </c>
      <c r="Y114" s="193" t="str">
        <f>IF($AJ$1=2,MID(VLOOKUP(H114,杂项!R:X,6,FALSE),FIND("@",SUBSTITUTE(VLOOKUP(H114,杂项!R:X,6,FALSE),",","@",1))+1,FIND("@",SUBSTITUTE(VLOOKUP(H114,杂项!R:X,6,FALSE),",","@",2))-FIND("@",SUBSTITUTE(VLOOKUP(H114,杂项!R:X,6,FALSE),",","@",1))-1),IF($AJ$1=3,MID(VLOOKUP(H114,杂项!R:X,6,FALSE),FIND("@",SUBSTITUTE(VLOOKUP(H114,杂项!R:X,6,FALSE),",","@",2))+1,FIND("@",SUBSTITUTE(VLOOKUP(H114,杂项!R:X,6,FALSE),",","@",3))-FIND("@",SUBSTITUTE(VLOOKUP(H114,杂项!R:X,6,FALSE),",","@",2))-1),IF($AJ$1=4,MID(VLOOKUP(H114,杂项!R:X,6,FALSE),FIND("@",SUBSTITUTE(VLOOKUP(H114,杂项!R:X,6,FALSE),",","@",3))+1,FIND("@",SUBSTITUTE(VLOOKUP(H114,杂项!R:X,6,FALSE),",","@",4))-FIND("@",SUBSTITUTE(VLOOKUP(H114,杂项!R:X,6,FALSE),",","@",3))-1),IF($AJ$1=5,MID(VLOOKUP(H114,杂项!R:X,6,FALSE),FIND("@",SUBSTITUTE(VLOOKUP(H114,杂项!R:X,6,FALSE),",","@",4))+1,FIND("@",SUBSTITUTE(VLOOKUP(H114,杂项!R:X,6,FALSE),",","@",5))-FIND("@",SUBSTITUTE(VLOOKUP(H114,杂项!R:X,6,FALSE),",","@",4))-1),IF($AJ$1=6,MID(VLOOKUP(H114,杂项!R:X,6,FALSE),FIND("@",SUBSTITUTE(VLOOKUP(H114,杂项!R:X,6,FALSE),",","@",5))+1,LEN(VLOOKUP(H114,杂项!R:X,6,FALSE))-FIND("@",SUBSTITUTE(VLOOKUP(H114,杂项!R:X,6,FALSE),",","@",5))-1))))))</f>
        <v>8850</v>
      </c>
      <c r="Z114" s="193" t="str">
        <f>IF($AJ$1=2,MID(VLOOKUP(H114,杂项!R:X,7,FALSE),FIND("@",SUBSTITUTE(VLOOKUP(H114,杂项!R:X,7,FALSE),",","@",1))+1,FIND("@",SUBSTITUTE(VLOOKUP(H114,杂项!R:X,7,FALSE),",","@",2))-FIND("@",SUBSTITUTE(VLOOKUP(H114,杂项!R:X,7,FALSE),",","@",1))-1),IF($AJ$1=3,MID(VLOOKUP(H114,杂项!R:X,7,FALSE),FIND("@",SUBSTITUTE(VLOOKUP(H114,杂项!R:X,7,FALSE),",","@",2))+1,FIND("@",SUBSTITUTE(VLOOKUP(H114,杂项!R:X,7,FALSE),",","@",3))-FIND("@",SUBSTITUTE(VLOOKUP(H114,杂项!R:X,7,FALSE),",","@",2))-1),IF($AJ$1=4,MID(VLOOKUP(H114,杂项!R:X,7,FALSE),FIND("@",SUBSTITUTE(VLOOKUP(H114,杂项!R:X,7,FALSE),",","@",3))+1,FIND("@",SUBSTITUTE(VLOOKUP(H114,杂项!R:X,7,FALSE),",","@",4))-FIND("@",SUBSTITUTE(VLOOKUP(H114,杂项!R:X,7,FALSE),",","@",3))-1),IF($AJ$1=5,MID(VLOOKUP(H114,杂项!R:X,7,FALSE),FIND("@",SUBSTITUTE(VLOOKUP(H114,杂项!R:X,7,FALSE),",","@",4))+1,FIND("@",SUBSTITUTE(VLOOKUP(H114,杂项!R:X,7,FALSE),",","@",5))-FIND("@",SUBSTITUTE(VLOOKUP(H114,杂项!R:X,7,FALSE),",","@",4))-1),IF($AJ$1=6,MID(VLOOKUP(H114,杂项!R:X,7,FALSE),FIND("@",SUBSTITUTE(VLOOKUP(H114,杂项!R:X,7,FALSE),",","@",5))+1,LEN(VLOOKUP(H114,杂项!R:X,7,FALSE))-FIND("@",SUBSTITUTE(VLOOKUP(H114,杂项!R:X,7,FALSE),",","@",5))-1))))))</f>
        <v>5817</v>
      </c>
      <c r="AA114" s="196">
        <v>416</v>
      </c>
      <c r="AB114" s="196">
        <v>0</v>
      </c>
      <c r="AC114" s="196">
        <v>30</v>
      </c>
      <c r="AD114" s="196">
        <v>25</v>
      </c>
      <c r="AE114" s="196">
        <v>32</v>
      </c>
      <c r="AF114" s="196">
        <v>0</v>
      </c>
      <c r="AG114" s="203">
        <v>650</v>
      </c>
      <c r="AH114" s="203">
        <v>40</v>
      </c>
      <c r="AI114" s="203">
        <v>50</v>
      </c>
      <c r="AJ114" s="204"/>
      <c r="AK114" s="202">
        <f>(VLOOKUP($H114,杂项!$Z:$AD,2,FALSE))/100</f>
        <v>0.4</v>
      </c>
      <c r="AL114" s="202">
        <f>(VLOOKUP($H114,杂项!$Z:$AD,4,FALSE))/100</f>
        <v>0.1</v>
      </c>
      <c r="AM114" s="202">
        <f>(VLOOKUP($H114,杂项!$Z:$AD,3,FALSE))/100</f>
        <v>0.1</v>
      </c>
      <c r="AN114" s="202">
        <f>(VLOOKUP($H114,杂项!$Z:$AD,5,FALSE))/100</f>
        <v>0.4</v>
      </c>
      <c r="AO114" s="206">
        <v>7</v>
      </c>
      <c r="AP114" s="179" t="s">
        <v>373</v>
      </c>
    </row>
    <row r="115" spans="1:42" ht="13.5" x14ac:dyDescent="0.2">
      <c r="A115" s="209" t="s">
        <v>374</v>
      </c>
      <c r="B115" s="173">
        <f t="shared" si="18"/>
        <v>2751.5866879999999</v>
      </c>
      <c r="C115" s="173">
        <f t="shared" si="19"/>
        <v>314.76172800000006</v>
      </c>
      <c r="D115" s="173">
        <f t="shared" si="20"/>
        <v>428.64011520000003</v>
      </c>
      <c r="E115" s="173">
        <f t="shared" si="21"/>
        <v>241.37291519999999</v>
      </c>
      <c r="F115" s="173">
        <f t="shared" si="22"/>
        <v>241.05912320000004</v>
      </c>
      <c r="G115" s="174">
        <f t="shared" si="23"/>
        <v>108.65254400000001</v>
      </c>
      <c r="H115" s="175" t="s">
        <v>375</v>
      </c>
      <c r="I115" s="187">
        <v>28</v>
      </c>
      <c r="J115" s="191" t="s">
        <v>85</v>
      </c>
      <c r="K115" s="191" t="s">
        <v>86</v>
      </c>
      <c r="L115" s="191" t="s">
        <v>217</v>
      </c>
      <c r="M115" s="191" t="s">
        <v>218</v>
      </c>
      <c r="N115" s="191" t="s">
        <v>257</v>
      </c>
      <c r="O115" s="191" t="s">
        <v>258</v>
      </c>
      <c r="P115" s="191" t="s">
        <v>53</v>
      </c>
      <c r="Q115" s="191" t="s">
        <v>47</v>
      </c>
      <c r="R115" s="191" t="s">
        <v>46</v>
      </c>
      <c r="S115" s="191" t="s">
        <v>47</v>
      </c>
      <c r="T115" s="191" t="s">
        <v>48</v>
      </c>
      <c r="U115" s="193" t="str">
        <f>IF($AJ$1=2,MID(VLOOKUP(H115,杂项!R:X,2,FALSE),FIND("@",SUBSTITUTE(VLOOKUP(H115,杂项!R:X,2,FALSE),",","@",1))+1,FIND("@",SUBSTITUTE(VLOOKUP(H115,杂项!R:X,2,FALSE),",","@",2))-FIND("@",SUBSTITUTE(VLOOKUP(H115,杂项!R:X,2,FALSE),",","@",1))-1),IF($AJ$1=3,MID(VLOOKUP(H115,杂项!R:X,2,FALSE),FIND("@",SUBSTITUTE(VLOOKUP(H115,杂项!R:X,2,FALSE),",","@",2))+1,FIND("@",SUBSTITUTE(VLOOKUP(H115,杂项!R:X,2,FALSE),",","@",3))-FIND("@",SUBSTITUTE(VLOOKUP(H115,杂项!R:X,2,FALSE),",","@",2))-1),IF($AJ$1=4,MID(VLOOKUP(H115,杂项!R:X,2,FALSE),FIND("@",SUBSTITUTE(VLOOKUP(H115,杂项!R:X,2,FALSE),",","@",3))+1,FIND("@",SUBSTITUTE(VLOOKUP(H115,杂项!R:X,2,FALSE),",","@",4))-FIND("@",SUBSTITUTE(VLOOKUP(H115,杂项!R:X,2,FALSE),",","@",3))-1),IF($AJ$1=5,MID(VLOOKUP(H115,杂项!R:X,2,FALSE),FIND("@",SUBSTITUTE(VLOOKUP(H115,杂项!R:X,2,FALSE),",","@",4))+1,FIND("@",SUBSTITUTE(VLOOKUP(H115,杂项!R:X,2,FALSE),",","@",5))-FIND("@",SUBSTITUTE(VLOOKUP(H115,杂项!R:X,2,FALSE),",","@",4))-1),IF($AJ$1=6,MID(VLOOKUP(H115,杂项!R:X,2,FALSE),FIND("@",SUBSTITUTE(VLOOKUP(H115,杂项!R:X,2,FALSE),",","@",5))+1,LEN(VLOOKUP(H115,杂项!R:X,2,FALSE))-FIND("@",SUBSTITUTE(VLOOKUP(H115,杂项!R:X,2,FALSE),",","@",5))-1))))))</f>
        <v>5687</v>
      </c>
      <c r="V115" s="193" t="str">
        <f>IF($AJ$1=2,MID(VLOOKUP(H115,杂项!R:X,3,FALSE),FIND("@",SUBSTITUTE(VLOOKUP(H115,杂项!R:X,3,FALSE),",","@",1))+1,FIND("@",SUBSTITUTE(VLOOKUP(H115,杂项!R:X,3,FALSE),",","@",2))-FIND("@",SUBSTITUTE(VLOOKUP(H115,杂项!R:X,3,FALSE),",","@",1))-1),IF($AJ$1=3,MID(VLOOKUP(H115,杂项!R:X,3,FALSE),FIND("@",SUBSTITUTE(VLOOKUP(H115,杂项!R:X,3,FALSE),",","@",2))+1,FIND("@",SUBSTITUTE(VLOOKUP(H115,杂项!R:X,3,FALSE),",","@",3))-FIND("@",SUBSTITUTE(VLOOKUP(H115,杂项!R:X,3,FALSE),",","@",2))-1),IF($AJ$1=4,MID(VLOOKUP(H115,杂项!R:X,3,FALSE),FIND("@",SUBSTITUTE(VLOOKUP(H115,杂项!R:X,3,FALSE),",","@",3))+1,FIND("@",SUBSTITUTE(VLOOKUP(H115,杂项!R:X,3,FALSE),",","@",4))-FIND("@",SUBSTITUTE(VLOOKUP(H115,杂项!R:X,3,FALSE),",","@",3))-1),IF($AJ$1=5,MID(VLOOKUP(H115,杂项!R:X,3,FALSE),FIND("@",SUBSTITUTE(VLOOKUP(H115,杂项!R:X,3,FALSE),",","@",4))+1,FIND("@",SUBSTITUTE(VLOOKUP(H115,杂项!R:X,3,FALSE),",","@",5))-FIND("@",SUBSTITUTE(VLOOKUP(H115,杂项!R:X,3,FALSE),",","@",4))-1),IF($AJ$1=6,MID(VLOOKUP(H115,杂项!R:X,3,FALSE),FIND("@",SUBSTITUTE(VLOOKUP(H115,杂项!R:X,3,FALSE),",","@",5))+1,LEN(VLOOKUP(H115,杂项!R:X,3,FALSE))-FIND("@",SUBSTITUTE(VLOOKUP(H115,杂项!R:X,3,FALSE),",","@",5))-1))))))</f>
        <v>4895</v>
      </c>
      <c r="W115" s="193" t="str">
        <f>IF($AJ$1=2,MID(VLOOKUP(H115,杂项!R:X,4,FALSE),FIND("@",SUBSTITUTE(VLOOKUP(H115,杂项!R:X,4,FALSE),",","@",1))+1,FIND("@",SUBSTITUTE(VLOOKUP(H115,杂项!R:X,4,FALSE),",","@",2))-FIND("@",SUBSTITUTE(VLOOKUP(H115,杂项!R:X,4,FALSE),",","@",1))-1),IF($AJ$1=3,MID(VLOOKUP(H115,杂项!R:X,4,FALSE),FIND("@",SUBSTITUTE(VLOOKUP(H115,杂项!R:X,4,FALSE),",","@",2))+1,FIND("@",SUBSTITUTE(VLOOKUP(H115,杂项!R:X,4,FALSE),",","@",3))-FIND("@",SUBSTITUTE(VLOOKUP(H115,杂项!R:X,4,FALSE),",","@",2))-1),IF($AJ$1=4,MID(VLOOKUP(H115,杂项!R:X,4,FALSE),FIND("@",SUBSTITUTE(VLOOKUP(H115,杂项!R:X,4,FALSE),",","@",3))+1,FIND("@",SUBSTITUTE(VLOOKUP(H115,杂项!R:X,4,FALSE),",","@",4))-FIND("@",SUBSTITUTE(VLOOKUP(H115,杂项!R:X,4,FALSE),",","@",3))-1),IF($AJ$1=5,MID(VLOOKUP(H115,杂项!R:X,4,FALSE),FIND("@",SUBSTITUTE(VLOOKUP(H115,杂项!R:X,4,FALSE),",","@",4))+1,FIND("@",SUBSTITUTE(VLOOKUP(H115,杂项!R:X,4,FALSE),",","@",5))-FIND("@",SUBSTITUTE(VLOOKUP(H115,杂项!R:X,4,FALSE),",","@",4))-1),IF($AJ$1=6,MID(VLOOKUP(H115,杂项!R:X,4,FALSE),FIND("@",SUBSTITUTE(VLOOKUP(H115,杂项!R:X,4,FALSE),",","@",5))+1,LEN(VLOOKUP(H115,杂项!R:X,4,FALSE))-FIND("@",SUBSTITUTE(VLOOKUP(H115,杂项!R:X,4,FALSE),",","@",5))-1))))))</f>
        <v>7664</v>
      </c>
      <c r="X115" s="193" t="str">
        <f>IF($AJ$1=2,MID(VLOOKUP(H115,杂项!R:X,5,FALSE),FIND("@",SUBSTITUTE(VLOOKUP(H115,杂项!R:X,5,FALSE),",","@",1))+1,FIND("@",SUBSTITUTE(VLOOKUP(H115,杂项!R:X,5,FALSE),",","@",2))-FIND("@",SUBSTITUTE(VLOOKUP(H115,杂项!R:X,5,FALSE),",","@",1))-1),IF($AJ$1=3,MID(VLOOKUP(H115,杂项!R:X,5,FALSE),FIND("@",SUBSTITUTE(VLOOKUP(H115,杂项!R:X,5,FALSE),",","@",2))+1,FIND("@",SUBSTITUTE(VLOOKUP(H115,杂项!R:X,5,FALSE),",","@",3))-FIND("@",SUBSTITUTE(VLOOKUP(H115,杂项!R:X,5,FALSE),",","@",2))-1),IF($AJ$1=4,MID(VLOOKUP(H115,杂项!R:X,5,FALSE),FIND("@",SUBSTITUTE(VLOOKUP(H115,杂项!R:X,5,FALSE),",","@",3))+1,FIND("@",SUBSTITUTE(VLOOKUP(H115,杂项!R:X,5,FALSE),",","@",4))-FIND("@",SUBSTITUTE(VLOOKUP(H115,杂项!R:X,5,FALSE),",","@",3))-1),IF($AJ$1=5,MID(VLOOKUP(H115,杂项!R:X,5,FALSE),FIND("@",SUBSTITUTE(VLOOKUP(H115,杂项!R:X,5,FALSE),",","@",4))+1,FIND("@",SUBSTITUTE(VLOOKUP(H115,杂项!R:X,5,FALSE),",","@",5))-FIND("@",SUBSTITUTE(VLOOKUP(H115,杂项!R:X,5,FALSE),",","@",4))-1),IF($AJ$1=6,MID(VLOOKUP(H115,杂项!R:X,5,FALSE),FIND("@",SUBSTITUTE(VLOOKUP(H115,杂项!R:X,5,FALSE),",","@",5))+1,LEN(VLOOKUP(H115,杂项!R:X,5,FALSE))-FIND("@",SUBSTITUTE(VLOOKUP(H115,杂项!R:X,5,FALSE),",","@",5))-1))))))</f>
        <v>7137</v>
      </c>
      <c r="Y115" s="193" t="str">
        <f>IF($AJ$1=2,MID(VLOOKUP(H115,杂项!R:X,6,FALSE),FIND("@",SUBSTITUTE(VLOOKUP(H115,杂项!R:X,6,FALSE),",","@",1))+1,FIND("@",SUBSTITUTE(VLOOKUP(H115,杂项!R:X,6,FALSE),",","@",2))-FIND("@",SUBSTITUTE(VLOOKUP(H115,杂项!R:X,6,FALSE),",","@",1))-1),IF($AJ$1=3,MID(VLOOKUP(H115,杂项!R:X,6,FALSE),FIND("@",SUBSTITUTE(VLOOKUP(H115,杂项!R:X,6,FALSE),",","@",2))+1,FIND("@",SUBSTITUTE(VLOOKUP(H115,杂项!R:X,6,FALSE),",","@",3))-FIND("@",SUBSTITUTE(VLOOKUP(H115,杂项!R:X,6,FALSE),",","@",2))-1),IF($AJ$1=4,MID(VLOOKUP(H115,杂项!R:X,6,FALSE),FIND("@",SUBSTITUTE(VLOOKUP(H115,杂项!R:X,6,FALSE),",","@",3))+1,FIND("@",SUBSTITUTE(VLOOKUP(H115,杂项!R:X,6,FALSE),",","@",4))-FIND("@",SUBSTITUTE(VLOOKUP(H115,杂项!R:X,6,FALSE),",","@",3))-1),IF($AJ$1=5,MID(VLOOKUP(H115,杂项!R:X,6,FALSE),FIND("@",SUBSTITUTE(VLOOKUP(H115,杂项!R:X,6,FALSE),",","@",4))+1,FIND("@",SUBSTITUTE(VLOOKUP(H115,杂项!R:X,6,FALSE),",","@",5))-FIND("@",SUBSTITUTE(VLOOKUP(H115,杂项!R:X,6,FALSE),",","@",4))-1),IF($AJ$1=6,MID(VLOOKUP(H115,杂项!R:X,6,FALSE),FIND("@",SUBSTITUTE(VLOOKUP(H115,杂项!R:X,6,FALSE),",","@",5))+1,LEN(VLOOKUP(H115,杂项!R:X,6,FALSE))-FIND("@",SUBSTITUTE(VLOOKUP(H115,杂项!R:X,6,FALSE),",","@",5))-1))))))</f>
        <v>5817</v>
      </c>
      <c r="Z115" s="193" t="str">
        <f>IF($AJ$1=2,MID(VLOOKUP(H115,杂项!R:X,7,FALSE),FIND("@",SUBSTITUTE(VLOOKUP(H115,杂项!R:X,7,FALSE),",","@",1))+1,FIND("@",SUBSTITUTE(VLOOKUP(H115,杂项!R:X,7,FALSE),",","@",2))-FIND("@",SUBSTITUTE(VLOOKUP(H115,杂项!R:X,7,FALSE),",","@",1))-1),IF($AJ$1=3,MID(VLOOKUP(H115,杂项!R:X,7,FALSE),FIND("@",SUBSTITUTE(VLOOKUP(H115,杂项!R:X,7,FALSE),",","@",2))+1,FIND("@",SUBSTITUTE(VLOOKUP(H115,杂项!R:X,7,FALSE),",","@",3))-FIND("@",SUBSTITUTE(VLOOKUP(H115,杂项!R:X,7,FALSE),",","@",2))-1),IF($AJ$1=4,MID(VLOOKUP(H115,杂项!R:X,7,FALSE),FIND("@",SUBSTITUTE(VLOOKUP(H115,杂项!R:X,7,FALSE),",","@",3))+1,FIND("@",SUBSTITUTE(VLOOKUP(H115,杂项!R:X,7,FALSE),",","@",4))-FIND("@",SUBSTITUTE(VLOOKUP(H115,杂项!R:X,7,FALSE),",","@",3))-1),IF($AJ$1=5,MID(VLOOKUP(H115,杂项!R:X,7,FALSE),FIND("@",SUBSTITUTE(VLOOKUP(H115,杂项!R:X,7,FALSE),",","@",4))+1,FIND("@",SUBSTITUTE(VLOOKUP(H115,杂项!R:X,7,FALSE),",","@",5))-FIND("@",SUBSTITUTE(VLOOKUP(H115,杂项!R:X,7,FALSE),",","@",4))-1),IF($AJ$1=6,MID(VLOOKUP(H115,杂项!R:X,7,FALSE),FIND("@",SUBSTITUTE(VLOOKUP(H115,杂项!R:X,7,FALSE),",","@",5))+1,LEN(VLOOKUP(H115,杂项!R:X,7,FALSE))-FIND("@",SUBSTITUTE(VLOOKUP(H115,杂项!R:X,7,FALSE),",","@",5))-1))))))</f>
        <v>5158</v>
      </c>
      <c r="AA115" s="194">
        <v>326</v>
      </c>
      <c r="AB115" s="194">
        <v>12</v>
      </c>
      <c r="AC115" s="194">
        <v>9</v>
      </c>
      <c r="AD115" s="194">
        <v>15</v>
      </c>
      <c r="AE115" s="194">
        <v>22</v>
      </c>
      <c r="AF115" s="197"/>
      <c r="AG115" s="197"/>
      <c r="AH115" s="197"/>
      <c r="AI115" s="197"/>
      <c r="AJ115" s="197"/>
      <c r="AK115" s="202">
        <f>(VLOOKUP($H115,杂项!$Z:$AD,2,FALSE))/100</f>
        <v>0.35</v>
      </c>
      <c r="AL115" s="202">
        <f>(VLOOKUP($H115,杂项!$Z:$AD,4,FALSE))/100</f>
        <v>0.1</v>
      </c>
      <c r="AM115" s="202">
        <f>(VLOOKUP($H115,杂项!$Z:$AD,3,FALSE))/100</f>
        <v>0.35</v>
      </c>
      <c r="AN115" s="202">
        <f>(VLOOKUP($H115,杂项!$Z:$AD,5,FALSE))/100</f>
        <v>0.15</v>
      </c>
      <c r="AO115" s="206">
        <v>8</v>
      </c>
      <c r="AP115" s="179" t="s">
        <v>376</v>
      </c>
    </row>
    <row r="116" spans="1:42" x14ac:dyDescent="0.2">
      <c r="A116" s="180" t="s">
        <v>377</v>
      </c>
      <c r="B116" s="173">
        <f t="shared" si="18"/>
        <v>3336.7133439999998</v>
      </c>
      <c r="C116" s="173">
        <f t="shared" si="19"/>
        <v>310.79065600000001</v>
      </c>
      <c r="D116" s="173">
        <f t="shared" si="20"/>
        <v>519.5438848</v>
      </c>
      <c r="E116" s="173">
        <f t="shared" si="21"/>
        <v>252.88558080000004</v>
      </c>
      <c r="F116" s="173">
        <f t="shared" si="22"/>
        <v>410.386304</v>
      </c>
      <c r="G116" s="174">
        <f t="shared" si="23"/>
        <v>94.322047999999995</v>
      </c>
      <c r="H116" s="179" t="s">
        <v>378</v>
      </c>
      <c r="I116" s="187">
        <v>28</v>
      </c>
      <c r="J116" s="188" t="s">
        <v>85</v>
      </c>
      <c r="K116" s="188" t="s">
        <v>86</v>
      </c>
      <c r="L116" s="188" t="s">
        <v>217</v>
      </c>
      <c r="M116" s="188" t="s">
        <v>218</v>
      </c>
      <c r="N116" s="188" t="s">
        <v>257</v>
      </c>
      <c r="O116" s="188" t="s">
        <v>258</v>
      </c>
      <c r="P116" s="188" t="s">
        <v>53</v>
      </c>
      <c r="Q116" s="188" t="s">
        <v>47</v>
      </c>
      <c r="R116" s="188" t="s">
        <v>136</v>
      </c>
      <c r="S116" s="188" t="s">
        <v>64</v>
      </c>
      <c r="T116" s="188" t="s">
        <v>254</v>
      </c>
      <c r="U116" s="193" t="str">
        <f>IF($AJ$1=2,MID(VLOOKUP(H116,杂项!R:X,2,FALSE),FIND("@",SUBSTITUTE(VLOOKUP(H116,杂项!R:X,2,FALSE),",","@",1))+1,FIND("@",SUBSTITUTE(VLOOKUP(H116,杂项!R:X,2,FALSE),",","@",2))-FIND("@",SUBSTITUTE(VLOOKUP(H116,杂项!R:X,2,FALSE),",","@",1))-1),IF($AJ$1=3,MID(VLOOKUP(H116,杂项!R:X,2,FALSE),FIND("@",SUBSTITUTE(VLOOKUP(H116,杂项!R:X,2,FALSE),",","@",2))+1,FIND("@",SUBSTITUTE(VLOOKUP(H116,杂项!R:X,2,FALSE),",","@",3))-FIND("@",SUBSTITUTE(VLOOKUP(H116,杂项!R:X,2,FALSE),",","@",2))-1),IF($AJ$1=4,MID(VLOOKUP(H116,杂项!R:X,2,FALSE),FIND("@",SUBSTITUTE(VLOOKUP(H116,杂项!R:X,2,FALSE),",","@",3))+1,FIND("@",SUBSTITUTE(VLOOKUP(H116,杂项!R:X,2,FALSE),",","@",4))-FIND("@",SUBSTITUTE(VLOOKUP(H116,杂项!R:X,2,FALSE),",","@",3))-1),IF($AJ$1=5,MID(VLOOKUP(H116,杂项!R:X,2,FALSE),FIND("@",SUBSTITUTE(VLOOKUP(H116,杂项!R:X,2,FALSE),",","@",4))+1,FIND("@",SUBSTITUTE(VLOOKUP(H116,杂项!R:X,2,FALSE),",","@",5))-FIND("@",SUBSTITUTE(VLOOKUP(H116,杂项!R:X,2,FALSE),",","@",4))-1),IF($AJ$1=6,MID(VLOOKUP(H116,杂项!R:X,2,FALSE),FIND("@",SUBSTITUTE(VLOOKUP(H116,杂项!R:X,2,FALSE),",","@",5))+1,LEN(VLOOKUP(H116,杂项!R:X,2,FALSE))-FIND("@",SUBSTITUTE(VLOOKUP(H116,杂项!R:X,2,FALSE),",","@",5))-1))))))</f>
        <v>7531</v>
      </c>
      <c r="V116" s="193" t="str">
        <f>IF($AJ$1=2,MID(VLOOKUP(H116,杂项!R:X,3,FALSE),FIND("@",SUBSTITUTE(VLOOKUP(H116,杂项!R:X,3,FALSE),",","@",1))+1,FIND("@",SUBSTITUTE(VLOOKUP(H116,杂项!R:X,3,FALSE),",","@",2))-FIND("@",SUBSTITUTE(VLOOKUP(H116,杂项!R:X,3,FALSE),",","@",1))-1),IF($AJ$1=3,MID(VLOOKUP(H116,杂项!R:X,3,FALSE),FIND("@",SUBSTITUTE(VLOOKUP(H116,杂项!R:X,3,FALSE),",","@",2))+1,FIND("@",SUBSTITUTE(VLOOKUP(H116,杂项!R:X,3,FALSE),",","@",3))-FIND("@",SUBSTITUTE(VLOOKUP(H116,杂项!R:X,3,FALSE),",","@",2))-1),IF($AJ$1=4,MID(VLOOKUP(H116,杂项!R:X,3,FALSE),FIND("@",SUBSTITUTE(VLOOKUP(H116,杂项!R:X,3,FALSE),",","@",3))+1,FIND("@",SUBSTITUTE(VLOOKUP(H116,杂项!R:X,3,FALSE),",","@",4))-FIND("@",SUBSTITUTE(VLOOKUP(H116,杂项!R:X,3,FALSE),",","@",3))-1),IF($AJ$1=5,MID(VLOOKUP(H116,杂项!R:X,3,FALSE),FIND("@",SUBSTITUTE(VLOOKUP(H116,杂项!R:X,3,FALSE),",","@",4))+1,FIND("@",SUBSTITUTE(VLOOKUP(H116,杂项!R:X,3,FALSE),",","@",5))-FIND("@",SUBSTITUTE(VLOOKUP(H116,杂项!R:X,3,FALSE),",","@",4))-1),IF($AJ$1=6,MID(VLOOKUP(H116,杂项!R:X,3,FALSE),FIND("@",SUBSTITUTE(VLOOKUP(H116,杂项!R:X,3,FALSE),",","@",5))+1,LEN(VLOOKUP(H116,杂项!R:X,3,FALSE))-FIND("@",SUBSTITUTE(VLOOKUP(H116,杂项!R:X,3,FALSE),",","@",5))-1))))))</f>
        <v>5290</v>
      </c>
      <c r="W116" s="193" t="str">
        <f>IF($AJ$1=2,MID(VLOOKUP(H116,杂项!R:X,4,FALSE),FIND("@",SUBSTITUTE(VLOOKUP(H116,杂项!R:X,4,FALSE),",","@",1))+1,FIND("@",SUBSTITUTE(VLOOKUP(H116,杂项!R:X,4,FALSE),",","@",2))-FIND("@",SUBSTITUTE(VLOOKUP(H116,杂项!R:X,4,FALSE),",","@",1))-1),IF($AJ$1=3,MID(VLOOKUP(H116,杂项!R:X,4,FALSE),FIND("@",SUBSTITUTE(VLOOKUP(H116,杂项!R:X,4,FALSE),",","@",2))+1,FIND("@",SUBSTITUTE(VLOOKUP(H116,杂项!R:X,4,FALSE),",","@",3))-FIND("@",SUBSTITUTE(VLOOKUP(H116,杂项!R:X,4,FALSE),",","@",2))-1),IF($AJ$1=4,MID(VLOOKUP(H116,杂项!R:X,4,FALSE),FIND("@",SUBSTITUTE(VLOOKUP(H116,杂项!R:X,4,FALSE),",","@",3))+1,FIND("@",SUBSTITUTE(VLOOKUP(H116,杂项!R:X,4,FALSE),",","@",4))-FIND("@",SUBSTITUTE(VLOOKUP(H116,杂项!R:X,4,FALSE),",","@",3))-1),IF($AJ$1=5,MID(VLOOKUP(H116,杂项!R:X,4,FALSE),FIND("@",SUBSTITUTE(VLOOKUP(H116,杂项!R:X,4,FALSE),",","@",4))+1,FIND("@",SUBSTITUTE(VLOOKUP(H116,杂项!R:X,4,FALSE),",","@",5))-FIND("@",SUBSTITUTE(VLOOKUP(H116,杂项!R:X,4,FALSE),",","@",4))-1),IF($AJ$1=6,MID(VLOOKUP(H116,杂项!R:X,4,FALSE),FIND("@",SUBSTITUTE(VLOOKUP(H116,杂项!R:X,4,FALSE),",","@",5))+1,LEN(VLOOKUP(H116,杂项!R:X,4,FALSE))-FIND("@",SUBSTITUTE(VLOOKUP(H116,杂项!R:X,4,FALSE),",","@",5))-1))))))</f>
        <v>8586</v>
      </c>
      <c r="X116" s="193" t="str">
        <f>IF($AJ$1=2,MID(VLOOKUP(H116,杂项!R:X,5,FALSE),FIND("@",SUBSTITUTE(VLOOKUP(H116,杂项!R:X,5,FALSE),",","@",1))+1,FIND("@",SUBSTITUTE(VLOOKUP(H116,杂项!R:X,5,FALSE),",","@",2))-FIND("@",SUBSTITUTE(VLOOKUP(H116,杂项!R:X,5,FALSE),",","@",1))-1),IF($AJ$1=3,MID(VLOOKUP(H116,杂项!R:X,5,FALSE),FIND("@",SUBSTITUTE(VLOOKUP(H116,杂项!R:X,5,FALSE),",","@",2))+1,FIND("@",SUBSTITUTE(VLOOKUP(H116,杂项!R:X,5,FALSE),",","@",3))-FIND("@",SUBSTITUTE(VLOOKUP(H116,杂项!R:X,5,FALSE),",","@",2))-1),IF($AJ$1=4,MID(VLOOKUP(H116,杂项!R:X,5,FALSE),FIND("@",SUBSTITUTE(VLOOKUP(H116,杂项!R:X,5,FALSE),",","@",3))+1,FIND("@",SUBSTITUTE(VLOOKUP(H116,杂项!R:X,5,FALSE),",","@",4))-FIND("@",SUBSTITUTE(VLOOKUP(H116,杂项!R:X,5,FALSE),",","@",3))-1),IF($AJ$1=5,MID(VLOOKUP(H116,杂项!R:X,5,FALSE),FIND("@",SUBSTITUTE(VLOOKUP(H116,杂项!R:X,5,FALSE),",","@",4))+1,FIND("@",SUBSTITUTE(VLOOKUP(H116,杂项!R:X,5,FALSE),",","@",5))-FIND("@",SUBSTITUTE(VLOOKUP(H116,杂项!R:X,5,FALSE),",","@",4))-1),IF($AJ$1=6,MID(VLOOKUP(H116,杂项!R:X,5,FALSE),FIND("@",SUBSTITUTE(VLOOKUP(H116,杂项!R:X,5,FALSE),",","@",5))+1,LEN(VLOOKUP(H116,杂项!R:X,5,FALSE))-FIND("@",SUBSTITUTE(VLOOKUP(H116,杂项!R:X,5,FALSE),",","@",5))-1))))))</f>
        <v>6873</v>
      </c>
      <c r="Y116" s="193" t="str">
        <f>IF($AJ$1=2,MID(VLOOKUP(H116,杂项!R:X,6,FALSE),FIND("@",SUBSTITUTE(VLOOKUP(H116,杂项!R:X,6,FALSE),",","@",1))+1,FIND("@",SUBSTITUTE(VLOOKUP(H116,杂项!R:X,6,FALSE),",","@",2))-FIND("@",SUBSTITUTE(VLOOKUP(H116,杂项!R:X,6,FALSE),",","@",1))-1),IF($AJ$1=3,MID(VLOOKUP(H116,杂项!R:X,6,FALSE),FIND("@",SUBSTITUTE(VLOOKUP(H116,杂项!R:X,6,FALSE),",","@",2))+1,FIND("@",SUBSTITUTE(VLOOKUP(H116,杂项!R:X,6,FALSE),",","@",3))-FIND("@",SUBSTITUTE(VLOOKUP(H116,杂项!R:X,6,FALSE),",","@",2))-1),IF($AJ$1=4,MID(VLOOKUP(H116,杂项!R:X,6,FALSE),FIND("@",SUBSTITUTE(VLOOKUP(H116,杂项!R:X,6,FALSE),",","@",3))+1,FIND("@",SUBSTITUTE(VLOOKUP(H116,杂项!R:X,6,FALSE),",","@",4))-FIND("@",SUBSTITUTE(VLOOKUP(H116,杂项!R:X,6,FALSE),",","@",3))-1),IF($AJ$1=5,MID(VLOOKUP(H116,杂项!R:X,6,FALSE),FIND("@",SUBSTITUTE(VLOOKUP(H116,杂项!R:X,6,FALSE),",","@",4))+1,FIND("@",SUBSTITUTE(VLOOKUP(H116,杂项!R:X,6,FALSE),",","@",5))-FIND("@",SUBSTITUTE(VLOOKUP(H116,杂项!R:X,6,FALSE),",","@",4))-1),IF($AJ$1=6,MID(VLOOKUP(H116,杂项!R:X,6,FALSE),FIND("@",SUBSTITUTE(VLOOKUP(H116,杂项!R:X,6,FALSE),",","@",5))+1,LEN(VLOOKUP(H116,杂项!R:X,6,FALSE))-FIND("@",SUBSTITUTE(VLOOKUP(H116,杂项!R:X,6,FALSE),",","@",5))-1))))))</f>
        <v>8192</v>
      </c>
      <c r="Z116" s="193" t="str">
        <f>IF($AJ$1=2,MID(VLOOKUP(H116,杂项!R:X,7,FALSE),FIND("@",SUBSTITUTE(VLOOKUP(H116,杂项!R:X,7,FALSE),",","@",1))+1,FIND("@",SUBSTITUTE(VLOOKUP(H116,杂项!R:X,7,FALSE),",","@",2))-FIND("@",SUBSTITUTE(VLOOKUP(H116,杂项!R:X,7,FALSE),",","@",1))-1),IF($AJ$1=3,MID(VLOOKUP(H116,杂项!R:X,7,FALSE),FIND("@",SUBSTITUTE(VLOOKUP(H116,杂项!R:X,7,FALSE),",","@",2))+1,FIND("@",SUBSTITUTE(VLOOKUP(H116,杂项!R:X,7,FALSE),",","@",3))-FIND("@",SUBSTITUTE(VLOOKUP(H116,杂项!R:X,7,FALSE),",","@",2))-1),IF($AJ$1=4,MID(VLOOKUP(H116,杂项!R:X,7,FALSE),FIND("@",SUBSTITUTE(VLOOKUP(H116,杂项!R:X,7,FALSE),",","@",3))+1,FIND("@",SUBSTITUTE(VLOOKUP(H116,杂项!R:X,7,FALSE),",","@",4))-FIND("@",SUBSTITUTE(VLOOKUP(H116,杂项!R:X,7,FALSE),",","@",3))-1),IF($AJ$1=5,MID(VLOOKUP(H116,杂项!R:X,7,FALSE),FIND("@",SUBSTITUTE(VLOOKUP(H116,杂项!R:X,7,FALSE),",","@",4))+1,FIND("@",SUBSTITUTE(VLOOKUP(H116,杂项!R:X,7,FALSE),",","@",5))-FIND("@",SUBSTITUTE(VLOOKUP(H116,杂项!R:X,7,FALSE),",","@",4))-1),IF($AJ$1=6,MID(VLOOKUP(H116,杂项!R:X,7,FALSE),FIND("@",SUBSTITUTE(VLOOKUP(H116,杂项!R:X,7,FALSE),",","@",5))+1,LEN(VLOOKUP(H116,杂项!R:X,7,FALSE))-FIND("@",SUBSTITUTE(VLOOKUP(H116,杂项!R:X,7,FALSE),",","@",5))-1))))))</f>
        <v>7137</v>
      </c>
      <c r="AA116" s="194">
        <v>276</v>
      </c>
      <c r="AB116" s="194"/>
      <c r="AC116" s="194">
        <v>78</v>
      </c>
      <c r="AD116" s="195"/>
      <c r="AE116" s="194">
        <v>40</v>
      </c>
      <c r="AF116" s="195"/>
      <c r="AG116" s="192">
        <v>350</v>
      </c>
      <c r="AH116" s="192">
        <v>30</v>
      </c>
      <c r="AI116" s="192">
        <v>70</v>
      </c>
      <c r="AJ116" s="195"/>
      <c r="AK116" s="202">
        <f>(VLOOKUP($H116,杂项!$Z:$AD,2,FALSE))/100</f>
        <v>0.2</v>
      </c>
      <c r="AL116" s="202">
        <f>(VLOOKUP($H116,杂项!$Z:$AD,4,FALSE))/100</f>
        <v>0.35</v>
      </c>
      <c r="AM116" s="202">
        <f>(VLOOKUP($H116,杂项!$Z:$AD,3,FALSE))/100</f>
        <v>0.15</v>
      </c>
      <c r="AN116" s="202">
        <f>(VLOOKUP($H116,杂项!$Z:$AD,5,FALSE))/100</f>
        <v>0.3</v>
      </c>
      <c r="AO116" s="195"/>
      <c r="AP116" s="179" t="s">
        <v>379</v>
      </c>
    </row>
    <row r="117" spans="1:42" s="162" customFormat="1" x14ac:dyDescent="0.2">
      <c r="A117" s="176" t="s">
        <v>380</v>
      </c>
      <c r="B117" s="173">
        <f t="shared" si="18"/>
        <v>3459.6887039999997</v>
      </c>
      <c r="C117" s="173">
        <f t="shared" si="19"/>
        <v>310.79065600000001</v>
      </c>
      <c r="D117" s="173">
        <f t="shared" si="20"/>
        <v>516.43174399999998</v>
      </c>
      <c r="E117" s="173">
        <f t="shared" si="21"/>
        <v>261.37291519999997</v>
      </c>
      <c r="F117" s="173">
        <f t="shared" si="22"/>
        <v>396.72895999999997</v>
      </c>
      <c r="G117" s="174">
        <f t="shared" si="23"/>
        <v>94.322047999999995</v>
      </c>
      <c r="H117" s="174" t="s">
        <v>381</v>
      </c>
      <c r="I117" s="187">
        <v>28</v>
      </c>
      <c r="J117" s="189" t="s">
        <v>85</v>
      </c>
      <c r="K117" s="189" t="s">
        <v>86</v>
      </c>
      <c r="L117" s="189" t="s">
        <v>217</v>
      </c>
      <c r="M117" s="189" t="s">
        <v>218</v>
      </c>
      <c r="N117" s="189" t="s">
        <v>257</v>
      </c>
      <c r="O117" s="189" t="s">
        <v>258</v>
      </c>
      <c r="P117" s="189" t="s">
        <v>53</v>
      </c>
      <c r="Q117" s="189" t="s">
        <v>47</v>
      </c>
      <c r="R117" s="189" t="s">
        <v>136</v>
      </c>
      <c r="S117" s="189" t="s">
        <v>64</v>
      </c>
      <c r="T117" s="189" t="s">
        <v>254</v>
      </c>
      <c r="U117" s="193" t="str">
        <f>IF($AJ$1=2,MID(VLOOKUP(H117,杂项!R:X,2,FALSE),FIND("@",SUBSTITUTE(VLOOKUP(H117,杂项!R:X,2,FALSE),",","@",1))+1,FIND("@",SUBSTITUTE(VLOOKUP(H117,杂项!R:X,2,FALSE),",","@",2))-FIND("@",SUBSTITUTE(VLOOKUP(H117,杂项!R:X,2,FALSE),",","@",1))-1),IF($AJ$1=3,MID(VLOOKUP(H117,杂项!R:X,2,FALSE),FIND("@",SUBSTITUTE(VLOOKUP(H117,杂项!R:X,2,FALSE),",","@",2))+1,FIND("@",SUBSTITUTE(VLOOKUP(H117,杂项!R:X,2,FALSE),",","@",3))-FIND("@",SUBSTITUTE(VLOOKUP(H117,杂项!R:X,2,FALSE),",","@",2))-1),IF($AJ$1=4,MID(VLOOKUP(H117,杂项!R:X,2,FALSE),FIND("@",SUBSTITUTE(VLOOKUP(H117,杂项!R:X,2,FALSE),",","@",3))+1,FIND("@",SUBSTITUTE(VLOOKUP(H117,杂项!R:X,2,FALSE),",","@",4))-FIND("@",SUBSTITUTE(VLOOKUP(H117,杂项!R:X,2,FALSE),",","@",3))-1),IF($AJ$1=5,MID(VLOOKUP(H117,杂项!R:X,2,FALSE),FIND("@",SUBSTITUTE(VLOOKUP(H117,杂项!R:X,2,FALSE),",","@",4))+1,FIND("@",SUBSTITUTE(VLOOKUP(H117,杂项!R:X,2,FALSE),",","@",5))-FIND("@",SUBSTITUTE(VLOOKUP(H117,杂项!R:X,2,FALSE),",","@",4))-1),IF($AJ$1=6,MID(VLOOKUP(H117,杂项!R:X,2,FALSE),FIND("@",SUBSTITUTE(VLOOKUP(H117,杂项!R:X,2,FALSE),",","@",5))+1,LEN(VLOOKUP(H117,杂项!R:X,2,FALSE))-FIND("@",SUBSTITUTE(VLOOKUP(H117,杂项!R:X,2,FALSE),",","@",5))-1))))))</f>
        <v>7796</v>
      </c>
      <c r="V117" s="193" t="str">
        <f>IF($AJ$1=2,MID(VLOOKUP(H117,杂项!R:X,3,FALSE),FIND("@",SUBSTITUTE(VLOOKUP(H117,杂项!R:X,3,FALSE),",","@",1))+1,FIND("@",SUBSTITUTE(VLOOKUP(H117,杂项!R:X,3,FALSE),",","@",2))-FIND("@",SUBSTITUTE(VLOOKUP(H117,杂项!R:X,3,FALSE),",","@",1))-1),IF($AJ$1=3,MID(VLOOKUP(H117,杂项!R:X,3,FALSE),FIND("@",SUBSTITUTE(VLOOKUP(H117,杂项!R:X,3,FALSE),",","@",2))+1,FIND("@",SUBSTITUTE(VLOOKUP(H117,杂项!R:X,3,FALSE),",","@",3))-FIND("@",SUBSTITUTE(VLOOKUP(H117,杂项!R:X,3,FALSE),",","@",2))-1),IF($AJ$1=4,MID(VLOOKUP(H117,杂项!R:X,3,FALSE),FIND("@",SUBSTITUTE(VLOOKUP(H117,杂项!R:X,3,FALSE),",","@",3))+1,FIND("@",SUBSTITUTE(VLOOKUP(H117,杂项!R:X,3,FALSE),",","@",4))-FIND("@",SUBSTITUTE(VLOOKUP(H117,杂项!R:X,3,FALSE),",","@",3))-1),IF($AJ$1=5,MID(VLOOKUP(H117,杂项!R:X,3,FALSE),FIND("@",SUBSTITUTE(VLOOKUP(H117,杂项!R:X,3,FALSE),",","@",4))+1,FIND("@",SUBSTITUTE(VLOOKUP(H117,杂项!R:X,3,FALSE),",","@",5))-FIND("@",SUBSTITUTE(VLOOKUP(H117,杂项!R:X,3,FALSE),",","@",4))-1),IF($AJ$1=6,MID(VLOOKUP(H117,杂项!R:X,3,FALSE),FIND("@",SUBSTITUTE(VLOOKUP(H117,杂项!R:X,3,FALSE),",","@",5))+1,LEN(VLOOKUP(H117,杂项!R:X,3,FALSE))-FIND("@",SUBSTITUTE(VLOOKUP(H117,杂项!R:X,3,FALSE),",","@",5))-1))))))</f>
        <v>5290</v>
      </c>
      <c r="W117" s="193" t="str">
        <f>IF($AJ$1=2,MID(VLOOKUP(H117,杂项!R:X,4,FALSE),FIND("@",SUBSTITUTE(VLOOKUP(H117,杂项!R:X,4,FALSE),",","@",1))+1,FIND("@",SUBSTITUTE(VLOOKUP(H117,杂项!R:X,4,FALSE),",","@",2))-FIND("@",SUBSTITUTE(VLOOKUP(H117,杂项!R:X,4,FALSE),",","@",1))-1),IF($AJ$1=3,MID(VLOOKUP(H117,杂项!R:X,4,FALSE),FIND("@",SUBSTITUTE(VLOOKUP(H117,杂项!R:X,4,FALSE),",","@",2))+1,FIND("@",SUBSTITUTE(VLOOKUP(H117,杂项!R:X,4,FALSE),",","@",3))-FIND("@",SUBSTITUTE(VLOOKUP(H117,杂项!R:X,4,FALSE),",","@",2))-1),IF($AJ$1=4,MID(VLOOKUP(H117,杂项!R:X,4,FALSE),FIND("@",SUBSTITUTE(VLOOKUP(H117,杂项!R:X,4,FALSE),",","@",3))+1,FIND("@",SUBSTITUTE(VLOOKUP(H117,杂项!R:X,4,FALSE),",","@",4))-FIND("@",SUBSTITUTE(VLOOKUP(H117,杂项!R:X,4,FALSE),",","@",3))-1),IF($AJ$1=5,MID(VLOOKUP(H117,杂项!R:X,4,FALSE),FIND("@",SUBSTITUTE(VLOOKUP(H117,杂项!R:X,4,FALSE),",","@",4))+1,FIND("@",SUBSTITUTE(VLOOKUP(H117,杂项!R:X,4,FALSE),",","@",5))-FIND("@",SUBSTITUTE(VLOOKUP(H117,杂项!R:X,4,FALSE),",","@",4))-1),IF($AJ$1=6,MID(VLOOKUP(H117,杂项!R:X,4,FALSE),FIND("@",SUBSTITUTE(VLOOKUP(H117,杂项!R:X,4,FALSE),",","@",5))+1,LEN(VLOOKUP(H117,杂项!R:X,4,FALSE))-FIND("@",SUBSTITUTE(VLOOKUP(H117,杂项!R:X,4,FALSE),",","@",5))-1))))))</f>
        <v>8455</v>
      </c>
      <c r="X117" s="193" t="str">
        <f>IF($AJ$1=2,MID(VLOOKUP(H117,杂项!R:X,5,FALSE),FIND("@",SUBSTITUTE(VLOOKUP(H117,杂项!R:X,5,FALSE),",","@",1))+1,FIND("@",SUBSTITUTE(VLOOKUP(H117,杂项!R:X,5,FALSE),",","@",2))-FIND("@",SUBSTITUTE(VLOOKUP(H117,杂项!R:X,5,FALSE),",","@",1))-1),IF($AJ$1=3,MID(VLOOKUP(H117,杂项!R:X,5,FALSE),FIND("@",SUBSTITUTE(VLOOKUP(H117,杂项!R:X,5,FALSE),",","@",2))+1,FIND("@",SUBSTITUTE(VLOOKUP(H117,杂项!R:X,5,FALSE),",","@",3))-FIND("@",SUBSTITUTE(VLOOKUP(H117,杂项!R:X,5,FALSE),",","@",2))-1),IF($AJ$1=4,MID(VLOOKUP(H117,杂项!R:X,5,FALSE),FIND("@",SUBSTITUTE(VLOOKUP(H117,杂项!R:X,5,FALSE),",","@",3))+1,FIND("@",SUBSTITUTE(VLOOKUP(H117,杂项!R:X,5,FALSE),",","@",4))-FIND("@",SUBSTITUTE(VLOOKUP(H117,杂项!R:X,5,FALSE),",","@",3))-1),IF($AJ$1=5,MID(VLOOKUP(H117,杂项!R:X,5,FALSE),FIND("@",SUBSTITUTE(VLOOKUP(H117,杂项!R:X,5,FALSE),",","@",4))+1,FIND("@",SUBSTITUTE(VLOOKUP(H117,杂项!R:X,5,FALSE),",","@",5))-FIND("@",SUBSTITUTE(VLOOKUP(H117,杂项!R:X,5,FALSE),",","@",4))-1),IF($AJ$1=6,MID(VLOOKUP(H117,杂项!R:X,5,FALSE),FIND("@",SUBSTITUTE(VLOOKUP(H117,杂项!R:X,5,FALSE),",","@",5))+1,LEN(VLOOKUP(H117,杂项!R:X,5,FALSE))-FIND("@",SUBSTITUTE(VLOOKUP(H117,杂项!R:X,5,FALSE),",","@",5))-1))))))</f>
        <v>7137</v>
      </c>
      <c r="Y117" s="193" t="str">
        <f>IF($AJ$1=2,MID(VLOOKUP(H117,杂项!R:X,6,FALSE),FIND("@",SUBSTITUTE(VLOOKUP(H117,杂项!R:X,6,FALSE),",","@",1))+1,FIND("@",SUBSTITUTE(VLOOKUP(H117,杂项!R:X,6,FALSE),",","@",2))-FIND("@",SUBSTITUTE(VLOOKUP(H117,杂项!R:X,6,FALSE),",","@",1))-1),IF($AJ$1=3,MID(VLOOKUP(H117,杂项!R:X,6,FALSE),FIND("@",SUBSTITUTE(VLOOKUP(H117,杂项!R:X,6,FALSE),",","@",2))+1,FIND("@",SUBSTITUTE(VLOOKUP(H117,杂项!R:X,6,FALSE),",","@",3))-FIND("@",SUBSTITUTE(VLOOKUP(H117,杂项!R:X,6,FALSE),",","@",2))-1),IF($AJ$1=4,MID(VLOOKUP(H117,杂项!R:X,6,FALSE),FIND("@",SUBSTITUTE(VLOOKUP(H117,杂项!R:X,6,FALSE),",","@",3))+1,FIND("@",SUBSTITUTE(VLOOKUP(H117,杂项!R:X,6,FALSE),",","@",4))-FIND("@",SUBSTITUTE(VLOOKUP(H117,杂项!R:X,6,FALSE),",","@",3))-1),IF($AJ$1=5,MID(VLOOKUP(H117,杂项!R:X,6,FALSE),FIND("@",SUBSTITUTE(VLOOKUP(H117,杂项!R:X,6,FALSE),",","@",4))+1,FIND("@",SUBSTITUTE(VLOOKUP(H117,杂项!R:X,6,FALSE),",","@",5))-FIND("@",SUBSTITUTE(VLOOKUP(H117,杂项!R:X,6,FALSE),",","@",4))-1),IF($AJ$1=6,MID(VLOOKUP(H117,杂项!R:X,6,FALSE),FIND("@",SUBSTITUTE(VLOOKUP(H117,杂项!R:X,6,FALSE),",","@",5))+1,LEN(VLOOKUP(H117,杂项!R:X,6,FALSE))-FIND("@",SUBSTITUTE(VLOOKUP(H117,杂项!R:X,6,FALSE),",","@",5))-1))))))</f>
        <v>8455</v>
      </c>
      <c r="Z117" s="193" t="str">
        <f>IF($AJ$1=2,MID(VLOOKUP(H117,杂项!R:X,7,FALSE),FIND("@",SUBSTITUTE(VLOOKUP(H117,杂项!R:X,7,FALSE),",","@",1))+1,FIND("@",SUBSTITUTE(VLOOKUP(H117,杂项!R:X,7,FALSE),",","@",2))-FIND("@",SUBSTITUTE(VLOOKUP(H117,杂项!R:X,7,FALSE),",","@",1))-1),IF($AJ$1=3,MID(VLOOKUP(H117,杂项!R:X,7,FALSE),FIND("@",SUBSTITUTE(VLOOKUP(H117,杂项!R:X,7,FALSE),",","@",2))+1,FIND("@",SUBSTITUTE(VLOOKUP(H117,杂项!R:X,7,FALSE),",","@",3))-FIND("@",SUBSTITUTE(VLOOKUP(H117,杂项!R:X,7,FALSE),",","@",2))-1),IF($AJ$1=4,MID(VLOOKUP(H117,杂项!R:X,7,FALSE),FIND("@",SUBSTITUTE(VLOOKUP(H117,杂项!R:X,7,FALSE),",","@",3))+1,FIND("@",SUBSTITUTE(VLOOKUP(H117,杂项!R:X,7,FALSE),",","@",4))-FIND("@",SUBSTITUTE(VLOOKUP(H117,杂项!R:X,7,FALSE),",","@",3))-1),IF($AJ$1=5,MID(VLOOKUP(H117,杂项!R:X,7,FALSE),FIND("@",SUBSTITUTE(VLOOKUP(H117,杂项!R:X,7,FALSE),",","@",4))+1,FIND("@",SUBSTITUTE(VLOOKUP(H117,杂项!R:X,7,FALSE),",","@",5))-FIND("@",SUBSTITUTE(VLOOKUP(H117,杂项!R:X,7,FALSE),",","@",4))-1),IF($AJ$1=6,MID(VLOOKUP(H117,杂项!R:X,7,FALSE),FIND("@",SUBSTITUTE(VLOOKUP(H117,杂项!R:X,7,FALSE),",","@",5))+1,LEN(VLOOKUP(H117,杂项!R:X,7,FALSE))-FIND("@",SUBSTITUTE(VLOOKUP(H117,杂项!R:X,7,FALSE),",","@",5))-1))))))</f>
        <v>7137</v>
      </c>
      <c r="AA117" s="196">
        <v>308</v>
      </c>
      <c r="AB117" s="196">
        <v>0</v>
      </c>
      <c r="AC117" s="196">
        <v>78</v>
      </c>
      <c r="AD117" s="196">
        <v>5</v>
      </c>
      <c r="AE117" s="196">
        <v>32</v>
      </c>
      <c r="AF117" s="196">
        <v>0</v>
      </c>
      <c r="AG117" s="203">
        <v>400</v>
      </c>
      <c r="AH117" s="203">
        <v>30</v>
      </c>
      <c r="AI117" s="203">
        <v>60</v>
      </c>
      <c r="AJ117" s="204"/>
      <c r="AK117" s="202">
        <f>(VLOOKUP($H117,杂项!$Z:$AD,2,FALSE))/100</f>
        <v>0.1</v>
      </c>
      <c r="AL117" s="202">
        <f>(VLOOKUP($H117,杂项!$Z:$AD,4,FALSE))/100</f>
        <v>0.4</v>
      </c>
      <c r="AM117" s="202">
        <f>(VLOOKUP($H117,杂项!$Z:$AD,3,FALSE))/100</f>
        <v>0.1</v>
      </c>
      <c r="AN117" s="202">
        <f>(VLOOKUP($H117,杂项!$Z:$AD,5,FALSE))/100</f>
        <v>0.4</v>
      </c>
      <c r="AO117" s="206">
        <v>7</v>
      </c>
      <c r="AP117" s="179" t="s">
        <v>382</v>
      </c>
    </row>
    <row r="118" spans="1:42" x14ac:dyDescent="0.2">
      <c r="A118" s="179" t="s">
        <v>383</v>
      </c>
      <c r="B118" s="173">
        <f t="shared" si="18"/>
        <v>3044.7087999999999</v>
      </c>
      <c r="C118" s="173">
        <f t="shared" si="19"/>
        <v>308.10757120000005</v>
      </c>
      <c r="D118" s="173">
        <f t="shared" si="20"/>
        <v>434.95583999999997</v>
      </c>
      <c r="E118" s="173">
        <f t="shared" si="21"/>
        <v>243.66385920000002</v>
      </c>
      <c r="F118" s="173">
        <f t="shared" si="22"/>
        <v>373.25728000000004</v>
      </c>
      <c r="G118" s="174">
        <f t="shared" si="23"/>
        <v>83.429631999999998</v>
      </c>
      <c r="H118" s="175" t="s">
        <v>384</v>
      </c>
      <c r="I118" s="190">
        <v>28</v>
      </c>
      <c r="J118" s="191" t="s">
        <v>40</v>
      </c>
      <c r="K118" s="191" t="s">
        <v>92</v>
      </c>
      <c r="L118" s="191" t="s">
        <v>217</v>
      </c>
      <c r="M118" s="191" t="s">
        <v>218</v>
      </c>
      <c r="N118" s="191" t="s">
        <v>327</v>
      </c>
      <c r="O118" s="191" t="s">
        <v>328</v>
      </c>
      <c r="P118" s="191" t="s">
        <v>87</v>
      </c>
      <c r="Q118" s="191" t="s">
        <v>55</v>
      </c>
      <c r="R118" s="191" t="s">
        <v>279</v>
      </c>
      <c r="S118" s="191" t="s">
        <v>64</v>
      </c>
      <c r="T118" s="191" t="s">
        <v>254</v>
      </c>
      <c r="U118" s="192" t="str">
        <f>IF($AJ$1=2,MID(VLOOKUP(H118,杂项!R:X,2,FALSE),FIND("@",SUBSTITUTE(VLOOKUP(H118,杂项!R:X,2,FALSE),",","@",1))+1,FIND("@",SUBSTITUTE(VLOOKUP(H118,杂项!R:X,2,FALSE),",","@",2))-FIND("@",SUBSTITUTE(VLOOKUP(H118,杂项!R:X,2,FALSE),",","@",1))-1),IF($AJ$1=3,MID(VLOOKUP(H118,杂项!R:X,2,FALSE),FIND("@",SUBSTITUTE(VLOOKUP(H118,杂项!R:X,2,FALSE),",","@",2))+1,FIND("@",SUBSTITUTE(VLOOKUP(H118,杂项!R:X,2,FALSE),",","@",3))-FIND("@",SUBSTITUTE(VLOOKUP(H118,杂项!R:X,2,FALSE),",","@",2))-1),IF($AJ$1=4,MID(VLOOKUP(H118,杂项!R:X,2,FALSE),FIND("@",SUBSTITUTE(VLOOKUP(H118,杂项!R:X,2,FALSE),",","@",3))+1,FIND("@",SUBSTITUTE(VLOOKUP(H118,杂项!R:X,2,FALSE),",","@",4))-FIND("@",SUBSTITUTE(VLOOKUP(H118,杂项!R:X,2,FALSE),",","@",3))-1),IF($AJ$1=5,MID(VLOOKUP(H118,杂项!R:X,2,FALSE),FIND("@",SUBSTITUTE(VLOOKUP(H118,杂项!R:X,2,FALSE),",","@",4))+1,FIND("@",SUBSTITUTE(VLOOKUP(H118,杂项!R:X,2,FALSE),",","@",5))-FIND("@",SUBSTITUTE(VLOOKUP(H118,杂项!R:X,2,FALSE),",","@",4))-1),IF($AJ$1=6,MID(VLOOKUP(H118,杂项!R:X,2,FALSE),FIND("@",SUBSTITUTE(VLOOKUP(H118,杂项!R:X,2,FALSE),",","@",5))+1,LEN(VLOOKUP(H118,杂项!R:X,2,FALSE))-FIND("@",SUBSTITUTE(VLOOKUP(H118,杂项!R:X,2,FALSE),",","@",5))-1))))))</f>
        <v>6873</v>
      </c>
      <c r="V118" s="192" t="str">
        <f>IF($AJ$1=2,MID(VLOOKUP(H118,杂项!R:X,3,FALSE),FIND("@",SUBSTITUTE(VLOOKUP(H118,杂项!R:X,3,FALSE),",","@",1))+1,FIND("@",SUBSTITUTE(VLOOKUP(H118,杂项!R:X,3,FALSE),",","@",2))-FIND("@",SUBSTITUTE(VLOOKUP(H118,杂项!R:X,3,FALSE),",","@",1))-1),IF($AJ$1=3,MID(VLOOKUP(H118,杂项!R:X,3,FALSE),FIND("@",SUBSTITUTE(VLOOKUP(H118,杂项!R:X,3,FALSE),",","@",2))+1,FIND("@",SUBSTITUTE(VLOOKUP(H118,杂项!R:X,3,FALSE),",","@",3))-FIND("@",SUBSTITUTE(VLOOKUP(H118,杂项!R:X,3,FALSE),",","@",2))-1),IF($AJ$1=4,MID(VLOOKUP(H118,杂项!R:X,3,FALSE),FIND("@",SUBSTITUTE(VLOOKUP(H118,杂项!R:X,3,FALSE),",","@",3))+1,FIND("@",SUBSTITUTE(VLOOKUP(H118,杂项!R:X,3,FALSE),",","@",4))-FIND("@",SUBSTITUTE(VLOOKUP(H118,杂项!R:X,3,FALSE),",","@",3))-1),IF($AJ$1=5,MID(VLOOKUP(H118,杂项!R:X,3,FALSE),FIND("@",SUBSTITUTE(VLOOKUP(H118,杂项!R:X,3,FALSE),",","@",4))+1,FIND("@",SUBSTITUTE(VLOOKUP(H118,杂项!R:X,3,FALSE),",","@",5))-FIND("@",SUBSTITUTE(VLOOKUP(H118,杂项!R:X,3,FALSE),",","@",4))-1),IF($AJ$1=6,MID(VLOOKUP(H118,杂项!R:X,3,FALSE),FIND("@",SUBSTITUTE(VLOOKUP(H118,杂项!R:X,3,FALSE),",","@",5))+1,LEN(VLOOKUP(H118,杂项!R:X,3,FALSE))-FIND("@",SUBSTITUTE(VLOOKUP(H118,杂项!R:X,3,FALSE),",","@",5))-1))))))</f>
        <v>5158</v>
      </c>
      <c r="W118" s="192" t="str">
        <f>IF($AJ$1=2,MID(VLOOKUP(H118,杂项!R:X,4,FALSE),FIND("@",SUBSTITUTE(VLOOKUP(H118,杂项!R:X,4,FALSE),",","@",1))+1,FIND("@",SUBSTITUTE(VLOOKUP(H118,杂项!R:X,4,FALSE),",","@",2))-FIND("@",SUBSTITUTE(VLOOKUP(H118,杂项!R:X,4,FALSE),",","@",1))-1),IF($AJ$1=3,MID(VLOOKUP(H118,杂项!R:X,4,FALSE),FIND("@",SUBSTITUTE(VLOOKUP(H118,杂项!R:X,4,FALSE),",","@",2))+1,FIND("@",SUBSTITUTE(VLOOKUP(H118,杂项!R:X,4,FALSE),",","@",3))-FIND("@",SUBSTITUTE(VLOOKUP(H118,杂项!R:X,4,FALSE),",","@",2))-1),IF($AJ$1=4,MID(VLOOKUP(H118,杂项!R:X,4,FALSE),FIND("@",SUBSTITUTE(VLOOKUP(H118,杂项!R:X,4,FALSE),",","@",3))+1,FIND("@",SUBSTITUTE(VLOOKUP(H118,杂项!R:X,4,FALSE),",","@",4))-FIND("@",SUBSTITUTE(VLOOKUP(H118,杂项!R:X,4,FALSE),",","@",3))-1),IF($AJ$1=5,MID(VLOOKUP(H118,杂项!R:X,4,FALSE),FIND("@",SUBSTITUTE(VLOOKUP(H118,杂项!R:X,4,FALSE),",","@",4))+1,FIND("@",SUBSTITUTE(VLOOKUP(H118,杂项!R:X,4,FALSE),",","@",5))-FIND("@",SUBSTITUTE(VLOOKUP(H118,杂项!R:X,4,FALSE),",","@",4))-1),IF($AJ$1=6,MID(VLOOKUP(H118,杂项!R:X,4,FALSE),FIND("@",SUBSTITUTE(VLOOKUP(H118,杂项!R:X,4,FALSE),",","@",5))+1,LEN(VLOOKUP(H118,杂项!R:X,4,FALSE))-FIND("@",SUBSTITUTE(VLOOKUP(H118,杂项!R:X,4,FALSE),",","@",5))-1))))))</f>
        <v>7400</v>
      </c>
      <c r="X118" s="192" t="str">
        <f>IF($AJ$1=2,MID(VLOOKUP(H118,杂项!R:X,5,FALSE),FIND("@",SUBSTITUTE(VLOOKUP(H118,杂项!R:X,5,FALSE),",","@",1))+1,FIND("@",SUBSTITUTE(VLOOKUP(H118,杂项!R:X,5,FALSE),",","@",2))-FIND("@",SUBSTITUTE(VLOOKUP(H118,杂项!R:X,5,FALSE),",","@",1))-1),IF($AJ$1=3,MID(VLOOKUP(H118,杂项!R:X,5,FALSE),FIND("@",SUBSTITUTE(VLOOKUP(H118,杂项!R:X,5,FALSE),",","@",2))+1,FIND("@",SUBSTITUTE(VLOOKUP(H118,杂项!R:X,5,FALSE),",","@",3))-FIND("@",SUBSTITUTE(VLOOKUP(H118,杂项!R:X,5,FALSE),",","@",2))-1),IF($AJ$1=4,MID(VLOOKUP(H118,杂项!R:X,5,FALSE),FIND("@",SUBSTITUTE(VLOOKUP(H118,杂项!R:X,5,FALSE),",","@",3))+1,FIND("@",SUBSTITUTE(VLOOKUP(H118,杂项!R:X,5,FALSE),",","@",4))-FIND("@",SUBSTITUTE(VLOOKUP(H118,杂项!R:X,5,FALSE),",","@",3))-1),IF($AJ$1=5,MID(VLOOKUP(H118,杂项!R:X,5,FALSE),FIND("@",SUBSTITUTE(VLOOKUP(H118,杂项!R:X,5,FALSE),",","@",4))+1,FIND("@",SUBSTITUTE(VLOOKUP(H118,杂项!R:X,5,FALSE),",","@",5))-FIND("@",SUBSTITUTE(VLOOKUP(H118,杂项!R:X,5,FALSE),",","@",4))-1),IF($AJ$1=6,MID(VLOOKUP(H118,杂项!R:X,5,FALSE),FIND("@",SUBSTITUTE(VLOOKUP(H118,杂项!R:X,5,FALSE),",","@",5))+1,LEN(VLOOKUP(H118,杂项!R:X,5,FALSE))-FIND("@",SUBSTITUTE(VLOOKUP(H118,杂项!R:X,5,FALSE),",","@",5))-1))))))</f>
        <v>6873</v>
      </c>
      <c r="Y118" s="192" t="str">
        <f>IF($AJ$1=2,MID(VLOOKUP(H118,杂项!R:X,6,FALSE),FIND("@",SUBSTITUTE(VLOOKUP(H118,杂项!R:X,6,FALSE),",","@",1))+1,FIND("@",SUBSTITUTE(VLOOKUP(H118,杂项!R:X,6,FALSE),",","@",2))-FIND("@",SUBSTITUTE(VLOOKUP(H118,杂项!R:X,6,FALSE),",","@",1))-1),IF($AJ$1=3,MID(VLOOKUP(H118,杂项!R:X,6,FALSE),FIND("@",SUBSTITUTE(VLOOKUP(H118,杂项!R:X,6,FALSE),",","@",2))+1,FIND("@",SUBSTITUTE(VLOOKUP(H118,杂项!R:X,6,FALSE),",","@",3))-FIND("@",SUBSTITUTE(VLOOKUP(H118,杂项!R:X,6,FALSE),",","@",2))-1),IF($AJ$1=4,MID(VLOOKUP(H118,杂项!R:X,6,FALSE),FIND("@",SUBSTITUTE(VLOOKUP(H118,杂项!R:X,6,FALSE),",","@",3))+1,FIND("@",SUBSTITUTE(VLOOKUP(H118,杂项!R:X,6,FALSE),",","@",4))-FIND("@",SUBSTITUTE(VLOOKUP(H118,杂项!R:X,6,FALSE),",","@",3))-1),IF($AJ$1=5,MID(VLOOKUP(H118,杂项!R:X,6,FALSE),FIND("@",SUBSTITUTE(VLOOKUP(H118,杂项!R:X,6,FALSE),",","@",4))+1,FIND("@",SUBSTITUTE(VLOOKUP(H118,杂项!R:X,6,FALSE),",","@",5))-FIND("@",SUBSTITUTE(VLOOKUP(H118,杂项!R:X,6,FALSE),",","@",4))-1),IF($AJ$1=6,MID(VLOOKUP(H118,杂项!R:X,6,FALSE),FIND("@",SUBSTITUTE(VLOOKUP(H118,杂项!R:X,6,FALSE),",","@",5))+1,LEN(VLOOKUP(H118,杂项!R:X,6,FALSE))-FIND("@",SUBSTITUTE(VLOOKUP(H118,杂项!R:X,6,FALSE),",","@",5))-1))))))</f>
        <v>6345</v>
      </c>
      <c r="Z118" s="192" t="str">
        <f>IF($AJ$1=2,MID(VLOOKUP(H118,杂项!R:X,7,FALSE),FIND("@",SUBSTITUTE(VLOOKUP(H118,杂项!R:X,7,FALSE),",","@",1))+1,FIND("@",SUBSTITUTE(VLOOKUP(H118,杂项!R:X,7,FALSE),",","@",2))-FIND("@",SUBSTITUTE(VLOOKUP(H118,杂项!R:X,7,FALSE),",","@",1))-1),IF($AJ$1=3,MID(VLOOKUP(H118,杂项!R:X,7,FALSE),FIND("@",SUBSTITUTE(VLOOKUP(H118,杂项!R:X,7,FALSE),",","@",2))+1,FIND("@",SUBSTITUTE(VLOOKUP(H118,杂项!R:X,7,FALSE),",","@",3))-FIND("@",SUBSTITUTE(VLOOKUP(H118,杂项!R:X,7,FALSE),",","@",2))-1),IF($AJ$1=4,MID(VLOOKUP(H118,杂项!R:X,7,FALSE),FIND("@",SUBSTITUTE(VLOOKUP(H118,杂项!R:X,7,FALSE),",","@",3))+1,FIND("@",SUBSTITUTE(VLOOKUP(H118,杂项!R:X,7,FALSE),",","@",4))-FIND("@",SUBSTITUTE(VLOOKUP(H118,杂项!R:X,7,FALSE),",","@",3))-1),IF($AJ$1=5,MID(VLOOKUP(H118,杂项!R:X,7,FALSE),FIND("@",SUBSTITUTE(VLOOKUP(H118,杂项!R:X,7,FALSE),",","@",4))+1,FIND("@",SUBSTITUTE(VLOOKUP(H118,杂项!R:X,7,FALSE),",","@",5))-FIND("@",SUBSTITUTE(VLOOKUP(H118,杂项!R:X,7,FALSE),",","@",4))-1),IF($AJ$1=6,MID(VLOOKUP(H118,杂项!R:X,7,FALSE),FIND("@",SUBSTITUTE(VLOOKUP(H118,杂项!R:X,7,FALSE),",","@",5))+1,LEN(VLOOKUP(H118,杂项!R:X,7,FALSE))-FIND("@",SUBSTITUTE(VLOOKUP(H118,杂项!R:X,7,FALSE),",","@",5))-1))))))</f>
        <v>5158</v>
      </c>
      <c r="AA118" s="194">
        <v>138</v>
      </c>
      <c r="AB118" s="195"/>
      <c r="AC118" s="194">
        <v>57</v>
      </c>
      <c r="AD118" s="194">
        <v>10</v>
      </c>
      <c r="AE118" s="194">
        <v>45</v>
      </c>
      <c r="AF118" s="195"/>
      <c r="AG118" s="192">
        <v>450</v>
      </c>
      <c r="AH118" s="192">
        <v>30</v>
      </c>
      <c r="AI118" s="192">
        <v>50</v>
      </c>
      <c r="AJ118" s="195"/>
      <c r="AK118" s="202">
        <f>(VLOOKUP($H118,杂项!$Z:$AD,2,FALSE))/100</f>
        <v>0.35</v>
      </c>
      <c r="AL118" s="202">
        <f>(VLOOKUP($H118,杂项!$Z:$AD,4,FALSE))/100</f>
        <v>0.1</v>
      </c>
      <c r="AM118" s="202">
        <f>(VLOOKUP($H118,杂项!$Z:$AD,3,FALSE))/100</f>
        <v>0.2</v>
      </c>
      <c r="AN118" s="202">
        <f>(VLOOKUP($H118,杂项!$Z:$AD,5,FALSE))/100</f>
        <v>0.3</v>
      </c>
      <c r="AO118" s="206">
        <v>6</v>
      </c>
      <c r="AP118" s="179" t="s">
        <v>385</v>
      </c>
    </row>
    <row r="119" spans="1:42" x14ac:dyDescent="0.2">
      <c r="A119" s="176" t="s">
        <v>386</v>
      </c>
      <c r="B119" s="173">
        <f t="shared" si="18"/>
        <v>2680.7616000000003</v>
      </c>
      <c r="C119" s="173">
        <f t="shared" si="19"/>
        <v>307.05831680000006</v>
      </c>
      <c r="D119" s="173">
        <f t="shared" si="20"/>
        <v>497.25742079999998</v>
      </c>
      <c r="E119" s="173">
        <f t="shared" si="21"/>
        <v>208.18324479999998</v>
      </c>
      <c r="F119" s="173">
        <f t="shared" si="22"/>
        <v>306.427392</v>
      </c>
      <c r="G119" s="174">
        <f t="shared" si="23"/>
        <v>79.086976000000007</v>
      </c>
      <c r="H119" s="208" t="s">
        <v>387</v>
      </c>
      <c r="I119" s="187">
        <v>28</v>
      </c>
      <c r="J119" s="212" t="s">
        <v>40</v>
      </c>
      <c r="K119" s="212" t="s">
        <v>92</v>
      </c>
      <c r="L119" s="212" t="s">
        <v>217</v>
      </c>
      <c r="M119" s="212" t="s">
        <v>218</v>
      </c>
      <c r="N119" s="212" t="s">
        <v>327</v>
      </c>
      <c r="O119" s="212" t="s">
        <v>328</v>
      </c>
      <c r="P119" s="212" t="s">
        <v>87</v>
      </c>
      <c r="Q119" s="212" t="s">
        <v>55</v>
      </c>
      <c r="R119" s="212" t="s">
        <v>279</v>
      </c>
      <c r="S119" s="212" t="s">
        <v>64</v>
      </c>
      <c r="T119" s="212" t="s">
        <v>254</v>
      </c>
      <c r="U119" s="193" t="str">
        <f>IF($AJ$1=2,MID(VLOOKUP(H119,杂项!R:X,2,FALSE),FIND("@",SUBSTITUTE(VLOOKUP(H119,杂项!R:X,2,FALSE),",","@",1))+1,FIND("@",SUBSTITUTE(VLOOKUP(H119,杂项!R:X,2,FALSE),",","@",2))-FIND("@",SUBSTITUTE(VLOOKUP(H119,杂项!R:X,2,FALSE),",","@",1))-1),IF($AJ$1=3,MID(VLOOKUP(H119,杂项!R:X,2,FALSE),FIND("@",SUBSTITUTE(VLOOKUP(H119,杂项!R:X,2,FALSE),",","@",2))+1,FIND("@",SUBSTITUTE(VLOOKUP(H119,杂项!R:X,2,FALSE),",","@",3))-FIND("@",SUBSTITUTE(VLOOKUP(H119,杂项!R:X,2,FALSE),",","@",2))-1),IF($AJ$1=4,MID(VLOOKUP(H119,杂项!R:X,2,FALSE),FIND("@",SUBSTITUTE(VLOOKUP(H119,杂项!R:X,2,FALSE),",","@",3))+1,FIND("@",SUBSTITUTE(VLOOKUP(H119,杂项!R:X,2,FALSE),",","@",4))-FIND("@",SUBSTITUTE(VLOOKUP(H119,杂项!R:X,2,FALSE),",","@",3))-1),IF($AJ$1=5,MID(VLOOKUP(H119,杂项!R:X,2,FALSE),FIND("@",SUBSTITUTE(VLOOKUP(H119,杂项!R:X,2,FALSE),",","@",4))+1,FIND("@",SUBSTITUTE(VLOOKUP(H119,杂项!R:X,2,FALSE),",","@",5))-FIND("@",SUBSTITUTE(VLOOKUP(H119,杂项!R:X,2,FALSE),",","@",4))-1),IF($AJ$1=6,MID(VLOOKUP(H119,杂项!R:X,2,FALSE),FIND("@",SUBSTITUTE(VLOOKUP(H119,杂项!R:X,2,FALSE),",","@",5))+1,LEN(VLOOKUP(H119,杂项!R:X,2,FALSE))-FIND("@",SUBSTITUTE(VLOOKUP(H119,杂项!R:X,2,FALSE),",","@",5))-1))))))</f>
        <v>4236</v>
      </c>
      <c r="V119" s="193" t="str">
        <f>IF($AJ$1=2,MID(VLOOKUP(H119,杂项!R:X,3,FALSE),FIND("@",SUBSTITUTE(VLOOKUP(H119,杂项!R:X,3,FALSE),",","@",1))+1,FIND("@",SUBSTITUTE(VLOOKUP(H119,杂项!R:X,3,FALSE),",","@",2))-FIND("@",SUBSTITUTE(VLOOKUP(H119,杂项!R:X,3,FALSE),",","@",1))-1),IF($AJ$1=3,MID(VLOOKUP(H119,杂项!R:X,3,FALSE),FIND("@",SUBSTITUTE(VLOOKUP(H119,杂项!R:X,3,FALSE),",","@",2))+1,FIND("@",SUBSTITUTE(VLOOKUP(H119,杂项!R:X,3,FALSE),",","@",3))-FIND("@",SUBSTITUTE(VLOOKUP(H119,杂项!R:X,3,FALSE),",","@",2))-1),IF($AJ$1=4,MID(VLOOKUP(H119,杂项!R:X,3,FALSE),FIND("@",SUBSTITUTE(VLOOKUP(H119,杂项!R:X,3,FALSE),",","@",3))+1,FIND("@",SUBSTITUTE(VLOOKUP(H119,杂项!R:X,3,FALSE),",","@",4))-FIND("@",SUBSTITUTE(VLOOKUP(H119,杂项!R:X,3,FALSE),",","@",3))-1),IF($AJ$1=5,MID(VLOOKUP(H119,杂项!R:X,3,FALSE),FIND("@",SUBSTITUTE(VLOOKUP(H119,杂项!R:X,3,FALSE),",","@",4))+1,FIND("@",SUBSTITUTE(VLOOKUP(H119,杂项!R:X,3,FALSE),",","@",5))-FIND("@",SUBSTITUTE(VLOOKUP(H119,杂项!R:X,3,FALSE),",","@",4))-1),IF($AJ$1=6,MID(VLOOKUP(H119,杂项!R:X,3,FALSE),FIND("@",SUBSTITUTE(VLOOKUP(H119,杂项!R:X,3,FALSE),",","@",5))+1,LEN(VLOOKUP(H119,杂项!R:X,3,FALSE))-FIND("@",SUBSTITUTE(VLOOKUP(H119,杂项!R:X,3,FALSE),",","@",5))-1))))))</f>
        <v>4762</v>
      </c>
      <c r="W119" s="193" t="str">
        <f>IF($AJ$1=2,MID(VLOOKUP(H119,杂项!R:X,4,FALSE),FIND("@",SUBSTITUTE(VLOOKUP(H119,杂项!R:X,4,FALSE),",","@",1))+1,FIND("@",SUBSTITUTE(VLOOKUP(H119,杂项!R:X,4,FALSE),",","@",2))-FIND("@",SUBSTITUTE(VLOOKUP(H119,杂项!R:X,4,FALSE),",","@",1))-1),IF($AJ$1=3,MID(VLOOKUP(H119,杂项!R:X,4,FALSE),FIND("@",SUBSTITUTE(VLOOKUP(H119,杂项!R:X,4,FALSE),",","@",2))+1,FIND("@",SUBSTITUTE(VLOOKUP(H119,杂项!R:X,4,FALSE),",","@",3))-FIND("@",SUBSTITUTE(VLOOKUP(H119,杂项!R:X,4,FALSE),",","@",2))-1),IF($AJ$1=4,MID(VLOOKUP(H119,杂项!R:X,4,FALSE),FIND("@",SUBSTITUTE(VLOOKUP(H119,杂项!R:X,4,FALSE),",","@",3))+1,FIND("@",SUBSTITUTE(VLOOKUP(H119,杂项!R:X,4,FALSE),",","@",4))-FIND("@",SUBSTITUTE(VLOOKUP(H119,杂项!R:X,4,FALSE),",","@",3))-1),IF($AJ$1=5,MID(VLOOKUP(H119,杂项!R:X,4,FALSE),FIND("@",SUBSTITUTE(VLOOKUP(H119,杂项!R:X,4,FALSE),",","@",4))+1,FIND("@",SUBSTITUTE(VLOOKUP(H119,杂项!R:X,4,FALSE),",","@",5))-FIND("@",SUBSTITUTE(VLOOKUP(H119,杂项!R:X,4,FALSE),",","@",4))-1),IF($AJ$1=6,MID(VLOOKUP(H119,杂项!R:X,4,FALSE),FIND("@",SUBSTITUTE(VLOOKUP(H119,杂项!R:X,4,FALSE),",","@",5))+1,LEN(VLOOKUP(H119,杂项!R:X,4,FALSE))-FIND("@",SUBSTITUTE(VLOOKUP(H119,杂项!R:X,4,FALSE),",","@",5))-1))))))</f>
        <v>10038</v>
      </c>
      <c r="X119" s="193" t="str">
        <f>IF($AJ$1=2,MID(VLOOKUP(H119,杂项!R:X,5,FALSE),FIND("@",SUBSTITUTE(VLOOKUP(H119,杂项!R:X,5,FALSE),",","@",1))+1,FIND("@",SUBSTITUTE(VLOOKUP(H119,杂项!R:X,5,FALSE),",","@",2))-FIND("@",SUBSTITUTE(VLOOKUP(H119,杂项!R:X,5,FALSE),",","@",1))-1),IF($AJ$1=3,MID(VLOOKUP(H119,杂项!R:X,5,FALSE),FIND("@",SUBSTITUTE(VLOOKUP(H119,杂项!R:X,5,FALSE),",","@",2))+1,FIND("@",SUBSTITUTE(VLOOKUP(H119,杂项!R:X,5,FALSE),",","@",3))-FIND("@",SUBSTITUTE(VLOOKUP(H119,杂项!R:X,5,FALSE),",","@",2))-1),IF($AJ$1=4,MID(VLOOKUP(H119,杂项!R:X,5,FALSE),FIND("@",SUBSTITUTE(VLOOKUP(H119,杂项!R:X,5,FALSE),",","@",3))+1,FIND("@",SUBSTITUTE(VLOOKUP(H119,杂项!R:X,5,FALSE),",","@",4))-FIND("@",SUBSTITUTE(VLOOKUP(H119,杂项!R:X,5,FALSE),",","@",3))-1),IF($AJ$1=5,MID(VLOOKUP(H119,杂项!R:X,5,FALSE),FIND("@",SUBSTITUTE(VLOOKUP(H119,杂项!R:X,5,FALSE),",","@",4))+1,FIND("@",SUBSTITUTE(VLOOKUP(H119,杂项!R:X,5,FALSE),",","@",5))-FIND("@",SUBSTITUTE(VLOOKUP(H119,杂项!R:X,5,FALSE),",","@",4))-1),IF($AJ$1=6,MID(VLOOKUP(H119,杂项!R:X,5,FALSE),FIND("@",SUBSTITUTE(VLOOKUP(H119,杂项!R:X,5,FALSE),",","@",5))+1,LEN(VLOOKUP(H119,杂项!R:X,5,FALSE))-FIND("@",SUBSTITUTE(VLOOKUP(H119,杂项!R:X,5,FALSE),",","@",5))-1))))))</f>
        <v>4762</v>
      </c>
      <c r="Y119" s="193" t="str">
        <f>IF($AJ$1=2,MID(VLOOKUP(H119,杂项!R:X,6,FALSE),FIND("@",SUBSTITUTE(VLOOKUP(H119,杂项!R:X,6,FALSE),",","@",1))+1,FIND("@",SUBSTITUTE(VLOOKUP(H119,杂项!R:X,6,FALSE),",","@",2))-FIND("@",SUBSTITUTE(VLOOKUP(H119,杂项!R:X,6,FALSE),",","@",1))-1),IF($AJ$1=3,MID(VLOOKUP(H119,杂项!R:X,6,FALSE),FIND("@",SUBSTITUTE(VLOOKUP(H119,杂项!R:X,6,FALSE),",","@",2))+1,FIND("@",SUBSTITUTE(VLOOKUP(H119,杂项!R:X,6,FALSE),",","@",3))-FIND("@",SUBSTITUTE(VLOOKUP(H119,杂项!R:X,6,FALSE),",","@",2))-1),IF($AJ$1=4,MID(VLOOKUP(H119,杂项!R:X,6,FALSE),FIND("@",SUBSTITUTE(VLOOKUP(H119,杂项!R:X,6,FALSE),",","@",3))+1,FIND("@",SUBSTITUTE(VLOOKUP(H119,杂项!R:X,6,FALSE),",","@",4))-FIND("@",SUBSTITUTE(VLOOKUP(H119,杂项!R:X,6,FALSE),",","@",3))-1),IF($AJ$1=5,MID(VLOOKUP(H119,杂项!R:X,6,FALSE),FIND("@",SUBSTITUTE(VLOOKUP(H119,杂项!R:X,6,FALSE),",","@",4))+1,FIND("@",SUBSTITUTE(VLOOKUP(H119,杂项!R:X,6,FALSE),",","@",5))-FIND("@",SUBSTITUTE(VLOOKUP(H119,杂项!R:X,6,FALSE),",","@",4))-1),IF($AJ$1=6,MID(VLOOKUP(H119,杂项!R:X,6,FALSE),FIND("@",SUBSTITUTE(VLOOKUP(H119,杂项!R:X,6,FALSE),",","@",5))+1,LEN(VLOOKUP(H119,杂项!R:X,6,FALSE))-FIND("@",SUBSTITUTE(VLOOKUP(H119,杂项!R:X,6,FALSE),",","@",5))-1))))))</f>
        <v>3183</v>
      </c>
      <c r="Z119" s="193" t="str">
        <f>IF($AJ$1=2,MID(VLOOKUP(H119,杂项!R:X,7,FALSE),FIND("@",SUBSTITUTE(VLOOKUP(H119,杂项!R:X,7,FALSE),",","@",1))+1,FIND("@",SUBSTITUTE(VLOOKUP(H119,杂项!R:X,7,FALSE),",","@",2))-FIND("@",SUBSTITUTE(VLOOKUP(H119,杂项!R:X,7,FALSE),",","@",1))-1),IF($AJ$1=3,MID(VLOOKUP(H119,杂项!R:X,7,FALSE),FIND("@",SUBSTITUTE(VLOOKUP(H119,杂项!R:X,7,FALSE),",","@",2))+1,FIND("@",SUBSTITUTE(VLOOKUP(H119,杂项!R:X,7,FALSE),",","@",3))-FIND("@",SUBSTITUTE(VLOOKUP(H119,杂项!R:X,7,FALSE),",","@",2))-1),IF($AJ$1=4,MID(VLOOKUP(H119,杂项!R:X,7,FALSE),FIND("@",SUBSTITUTE(VLOOKUP(H119,杂项!R:X,7,FALSE),",","@",3))+1,FIND("@",SUBSTITUTE(VLOOKUP(H119,杂项!R:X,7,FALSE),",","@",4))-FIND("@",SUBSTITUTE(VLOOKUP(H119,杂项!R:X,7,FALSE),",","@",3))-1),IF($AJ$1=5,MID(VLOOKUP(H119,杂项!R:X,7,FALSE),FIND("@",SUBSTITUTE(VLOOKUP(H119,杂项!R:X,7,FALSE),",","@",4))+1,FIND("@",SUBSTITUTE(VLOOKUP(H119,杂项!R:X,7,FALSE),",","@",5))-FIND("@",SUBSTITUTE(VLOOKUP(H119,杂项!R:X,7,FALSE),",","@",4))-1),IF($AJ$1=6,MID(VLOOKUP(H119,杂项!R:X,7,FALSE),FIND("@",SUBSTITUTE(VLOOKUP(H119,杂项!R:X,7,FALSE),",","@",5))+1,LEN(VLOOKUP(H119,杂项!R:X,7,FALSE))-FIND("@",SUBSTITUTE(VLOOKUP(H119,杂项!R:X,7,FALSE),",","@",5))-1))))))</f>
        <v>4369</v>
      </c>
      <c r="AA119" s="214">
        <v>308</v>
      </c>
      <c r="AB119" s="214">
        <v>7</v>
      </c>
      <c r="AC119" s="214">
        <v>62</v>
      </c>
      <c r="AD119" s="214">
        <v>10</v>
      </c>
      <c r="AE119" s="214">
        <v>32</v>
      </c>
      <c r="AF119" s="196"/>
      <c r="AG119" s="193">
        <v>300</v>
      </c>
      <c r="AH119" s="193">
        <v>20</v>
      </c>
      <c r="AI119" s="193">
        <v>50</v>
      </c>
      <c r="AJ119" s="215"/>
      <c r="AK119" s="202">
        <f>(VLOOKUP($H119,杂项!$Z:$AD,2,FALSE))/100</f>
        <v>0.4</v>
      </c>
      <c r="AL119" s="202">
        <f>(VLOOKUP($H119,杂项!$Z:$AD,4,FALSE))/100</f>
        <v>0.15</v>
      </c>
      <c r="AM119" s="202">
        <f>(VLOOKUP($H119,杂项!$Z:$AD,3,FALSE))/100</f>
        <v>0.25</v>
      </c>
      <c r="AN119" s="202">
        <f>(VLOOKUP($H119,杂项!$Z:$AD,5,FALSE))/100</f>
        <v>0.35</v>
      </c>
      <c r="AO119" s="206">
        <v>8</v>
      </c>
      <c r="AP119" s="179" t="s">
        <v>388</v>
      </c>
    </row>
    <row r="120" spans="1:42" x14ac:dyDescent="0.2">
      <c r="A120" s="176" t="s">
        <v>389</v>
      </c>
      <c r="B120" s="173">
        <f t="shared" si="18"/>
        <v>2809.2272640000001</v>
      </c>
      <c r="C120" s="173">
        <f t="shared" si="19"/>
        <v>307.05831680000006</v>
      </c>
      <c r="D120" s="173">
        <f t="shared" si="20"/>
        <v>538.03875840000001</v>
      </c>
      <c r="E120" s="173">
        <f t="shared" si="21"/>
        <v>225.00011520000001</v>
      </c>
      <c r="F120" s="173">
        <f t="shared" si="22"/>
        <v>299.67769599999997</v>
      </c>
      <c r="G120" s="174">
        <f t="shared" si="23"/>
        <v>79.086976000000007</v>
      </c>
      <c r="H120" s="208" t="s">
        <v>387</v>
      </c>
      <c r="I120" s="187">
        <v>28</v>
      </c>
      <c r="J120" s="212" t="s">
        <v>85</v>
      </c>
      <c r="K120" s="212" t="s">
        <v>86</v>
      </c>
      <c r="L120" s="212" t="s">
        <v>217</v>
      </c>
      <c r="M120" s="212" t="s">
        <v>218</v>
      </c>
      <c r="N120" s="212" t="s">
        <v>257</v>
      </c>
      <c r="O120" s="212" t="s">
        <v>258</v>
      </c>
      <c r="P120" s="212" t="s">
        <v>53</v>
      </c>
      <c r="Q120" s="212" t="s">
        <v>47</v>
      </c>
      <c r="R120" s="212" t="s">
        <v>136</v>
      </c>
      <c r="S120" s="212" t="s">
        <v>64</v>
      </c>
      <c r="T120" s="212" t="s">
        <v>254</v>
      </c>
      <c r="U120" s="193" t="str">
        <f>IF($AJ$1=2,MID(VLOOKUP(H120,杂项!R:X,2,FALSE),FIND("@",SUBSTITUTE(VLOOKUP(H120,杂项!R:X,2,FALSE),",","@",1))+1,FIND("@",SUBSTITUTE(VLOOKUP(H120,杂项!R:X,2,FALSE),",","@",2))-FIND("@",SUBSTITUTE(VLOOKUP(H120,杂项!R:X,2,FALSE),",","@",1))-1),IF($AJ$1=3,MID(VLOOKUP(H120,杂项!R:X,2,FALSE),FIND("@",SUBSTITUTE(VLOOKUP(H120,杂项!R:X,2,FALSE),",","@",2))+1,FIND("@",SUBSTITUTE(VLOOKUP(H120,杂项!R:X,2,FALSE),",","@",3))-FIND("@",SUBSTITUTE(VLOOKUP(H120,杂项!R:X,2,FALSE),",","@",2))-1),IF($AJ$1=4,MID(VLOOKUP(H120,杂项!R:X,2,FALSE),FIND("@",SUBSTITUTE(VLOOKUP(H120,杂项!R:X,2,FALSE),",","@",3))+1,FIND("@",SUBSTITUTE(VLOOKUP(H120,杂项!R:X,2,FALSE),",","@",4))-FIND("@",SUBSTITUTE(VLOOKUP(H120,杂项!R:X,2,FALSE),",","@",3))-1),IF($AJ$1=5,MID(VLOOKUP(H120,杂项!R:X,2,FALSE),FIND("@",SUBSTITUTE(VLOOKUP(H120,杂项!R:X,2,FALSE),",","@",4))+1,FIND("@",SUBSTITUTE(VLOOKUP(H120,杂项!R:X,2,FALSE),",","@",5))-FIND("@",SUBSTITUTE(VLOOKUP(H120,杂项!R:X,2,FALSE),",","@",4))-1),IF($AJ$1=6,MID(VLOOKUP(H120,杂项!R:X,2,FALSE),FIND("@",SUBSTITUTE(VLOOKUP(H120,杂项!R:X,2,FALSE),",","@",5))+1,LEN(VLOOKUP(H120,杂项!R:X,2,FALSE))-FIND("@",SUBSTITUTE(VLOOKUP(H120,杂项!R:X,2,FALSE),",","@",5))-1))))))</f>
        <v>4236</v>
      </c>
      <c r="V120" s="193" t="str">
        <f>IF($AJ$1=2,MID(VLOOKUP(H120,杂项!R:X,3,FALSE),FIND("@",SUBSTITUTE(VLOOKUP(H120,杂项!R:X,3,FALSE),",","@",1))+1,FIND("@",SUBSTITUTE(VLOOKUP(H120,杂项!R:X,3,FALSE),",","@",2))-FIND("@",SUBSTITUTE(VLOOKUP(H120,杂项!R:X,3,FALSE),",","@",1))-1),IF($AJ$1=3,MID(VLOOKUP(H120,杂项!R:X,3,FALSE),FIND("@",SUBSTITUTE(VLOOKUP(H120,杂项!R:X,3,FALSE),",","@",2))+1,FIND("@",SUBSTITUTE(VLOOKUP(H120,杂项!R:X,3,FALSE),",","@",3))-FIND("@",SUBSTITUTE(VLOOKUP(H120,杂项!R:X,3,FALSE),",","@",2))-1),IF($AJ$1=4,MID(VLOOKUP(H120,杂项!R:X,3,FALSE),FIND("@",SUBSTITUTE(VLOOKUP(H120,杂项!R:X,3,FALSE),",","@",3))+1,FIND("@",SUBSTITUTE(VLOOKUP(H120,杂项!R:X,3,FALSE),",","@",4))-FIND("@",SUBSTITUTE(VLOOKUP(H120,杂项!R:X,3,FALSE),",","@",3))-1),IF($AJ$1=5,MID(VLOOKUP(H120,杂项!R:X,3,FALSE),FIND("@",SUBSTITUTE(VLOOKUP(H120,杂项!R:X,3,FALSE),",","@",4))+1,FIND("@",SUBSTITUTE(VLOOKUP(H120,杂项!R:X,3,FALSE),",","@",5))-FIND("@",SUBSTITUTE(VLOOKUP(H120,杂项!R:X,3,FALSE),",","@",4))-1),IF($AJ$1=6,MID(VLOOKUP(H120,杂项!R:X,3,FALSE),FIND("@",SUBSTITUTE(VLOOKUP(H120,杂项!R:X,3,FALSE),",","@",5))+1,LEN(VLOOKUP(H120,杂项!R:X,3,FALSE))-FIND("@",SUBSTITUTE(VLOOKUP(H120,杂项!R:X,3,FALSE),",","@",5))-1))))))</f>
        <v>4762</v>
      </c>
      <c r="W120" s="193" t="str">
        <f>IF($AJ$1=2,MID(VLOOKUP(H120,杂项!R:X,4,FALSE),FIND("@",SUBSTITUTE(VLOOKUP(H120,杂项!R:X,4,FALSE),",","@",1))+1,FIND("@",SUBSTITUTE(VLOOKUP(H120,杂项!R:X,4,FALSE),",","@",2))-FIND("@",SUBSTITUTE(VLOOKUP(H120,杂项!R:X,4,FALSE),",","@",1))-1),IF($AJ$1=3,MID(VLOOKUP(H120,杂项!R:X,4,FALSE),FIND("@",SUBSTITUTE(VLOOKUP(H120,杂项!R:X,4,FALSE),",","@",2))+1,FIND("@",SUBSTITUTE(VLOOKUP(H120,杂项!R:X,4,FALSE),",","@",3))-FIND("@",SUBSTITUTE(VLOOKUP(H120,杂项!R:X,4,FALSE),",","@",2))-1),IF($AJ$1=4,MID(VLOOKUP(H120,杂项!R:X,4,FALSE),FIND("@",SUBSTITUTE(VLOOKUP(H120,杂项!R:X,4,FALSE),",","@",3))+1,FIND("@",SUBSTITUTE(VLOOKUP(H120,杂项!R:X,4,FALSE),",","@",4))-FIND("@",SUBSTITUTE(VLOOKUP(H120,杂项!R:X,4,FALSE),",","@",3))-1),IF($AJ$1=5,MID(VLOOKUP(H120,杂项!R:X,4,FALSE),FIND("@",SUBSTITUTE(VLOOKUP(H120,杂项!R:X,4,FALSE),",","@",4))+1,FIND("@",SUBSTITUTE(VLOOKUP(H120,杂项!R:X,4,FALSE),",","@",5))-FIND("@",SUBSTITUTE(VLOOKUP(H120,杂项!R:X,4,FALSE),",","@",4))-1),IF($AJ$1=6,MID(VLOOKUP(H120,杂项!R:X,4,FALSE),FIND("@",SUBSTITUTE(VLOOKUP(H120,杂项!R:X,4,FALSE),",","@",5))+1,LEN(VLOOKUP(H120,杂项!R:X,4,FALSE))-FIND("@",SUBSTITUTE(VLOOKUP(H120,杂项!R:X,4,FALSE),",","@",5))-1))))))</f>
        <v>10038</v>
      </c>
      <c r="X120" s="193" t="str">
        <f>IF($AJ$1=2,MID(VLOOKUP(H120,杂项!R:X,5,FALSE),FIND("@",SUBSTITUTE(VLOOKUP(H120,杂项!R:X,5,FALSE),",","@",1))+1,FIND("@",SUBSTITUTE(VLOOKUP(H120,杂项!R:X,5,FALSE),",","@",2))-FIND("@",SUBSTITUTE(VLOOKUP(H120,杂项!R:X,5,FALSE),",","@",1))-1),IF($AJ$1=3,MID(VLOOKUP(H120,杂项!R:X,5,FALSE),FIND("@",SUBSTITUTE(VLOOKUP(H120,杂项!R:X,5,FALSE),",","@",2))+1,FIND("@",SUBSTITUTE(VLOOKUP(H120,杂项!R:X,5,FALSE),",","@",3))-FIND("@",SUBSTITUTE(VLOOKUP(H120,杂项!R:X,5,FALSE),",","@",2))-1),IF($AJ$1=4,MID(VLOOKUP(H120,杂项!R:X,5,FALSE),FIND("@",SUBSTITUTE(VLOOKUP(H120,杂项!R:X,5,FALSE),",","@",3))+1,FIND("@",SUBSTITUTE(VLOOKUP(H120,杂项!R:X,5,FALSE),",","@",4))-FIND("@",SUBSTITUTE(VLOOKUP(H120,杂项!R:X,5,FALSE),",","@",3))-1),IF($AJ$1=5,MID(VLOOKUP(H120,杂项!R:X,5,FALSE),FIND("@",SUBSTITUTE(VLOOKUP(H120,杂项!R:X,5,FALSE),",","@",4))+1,FIND("@",SUBSTITUTE(VLOOKUP(H120,杂项!R:X,5,FALSE),",","@",5))-FIND("@",SUBSTITUTE(VLOOKUP(H120,杂项!R:X,5,FALSE),",","@",4))-1),IF($AJ$1=6,MID(VLOOKUP(H120,杂项!R:X,5,FALSE),FIND("@",SUBSTITUTE(VLOOKUP(H120,杂项!R:X,5,FALSE),",","@",5))+1,LEN(VLOOKUP(H120,杂项!R:X,5,FALSE))-FIND("@",SUBSTITUTE(VLOOKUP(H120,杂项!R:X,5,FALSE),",","@",5))-1))))))</f>
        <v>4762</v>
      </c>
      <c r="Y120" s="193" t="str">
        <f>IF($AJ$1=2,MID(VLOOKUP(H120,杂项!R:X,6,FALSE),FIND("@",SUBSTITUTE(VLOOKUP(H120,杂项!R:X,6,FALSE),",","@",1))+1,FIND("@",SUBSTITUTE(VLOOKUP(H120,杂项!R:X,6,FALSE),",","@",2))-FIND("@",SUBSTITUTE(VLOOKUP(H120,杂项!R:X,6,FALSE),",","@",1))-1),IF($AJ$1=3,MID(VLOOKUP(H120,杂项!R:X,6,FALSE),FIND("@",SUBSTITUTE(VLOOKUP(H120,杂项!R:X,6,FALSE),",","@",2))+1,FIND("@",SUBSTITUTE(VLOOKUP(H120,杂项!R:X,6,FALSE),",","@",3))-FIND("@",SUBSTITUTE(VLOOKUP(H120,杂项!R:X,6,FALSE),",","@",2))-1),IF($AJ$1=4,MID(VLOOKUP(H120,杂项!R:X,6,FALSE),FIND("@",SUBSTITUTE(VLOOKUP(H120,杂项!R:X,6,FALSE),",","@",3))+1,FIND("@",SUBSTITUTE(VLOOKUP(H120,杂项!R:X,6,FALSE),",","@",4))-FIND("@",SUBSTITUTE(VLOOKUP(H120,杂项!R:X,6,FALSE),",","@",3))-1),IF($AJ$1=5,MID(VLOOKUP(H120,杂项!R:X,6,FALSE),FIND("@",SUBSTITUTE(VLOOKUP(H120,杂项!R:X,6,FALSE),",","@",4))+1,FIND("@",SUBSTITUTE(VLOOKUP(H120,杂项!R:X,6,FALSE),",","@",5))-FIND("@",SUBSTITUTE(VLOOKUP(H120,杂项!R:X,6,FALSE),",","@",4))-1),IF($AJ$1=6,MID(VLOOKUP(H120,杂项!R:X,6,FALSE),FIND("@",SUBSTITUTE(VLOOKUP(H120,杂项!R:X,6,FALSE),",","@",5))+1,LEN(VLOOKUP(H120,杂项!R:X,6,FALSE))-FIND("@",SUBSTITUTE(VLOOKUP(H120,杂项!R:X,6,FALSE),",","@",5))-1))))))</f>
        <v>3183</v>
      </c>
      <c r="Z120" s="193" t="str">
        <f>IF($AJ$1=2,MID(VLOOKUP(H120,杂项!R:X,7,FALSE),FIND("@",SUBSTITUTE(VLOOKUP(H120,杂项!R:X,7,FALSE),",","@",1))+1,FIND("@",SUBSTITUTE(VLOOKUP(H120,杂项!R:X,7,FALSE),",","@",2))-FIND("@",SUBSTITUTE(VLOOKUP(H120,杂项!R:X,7,FALSE),",","@",1))-1),IF($AJ$1=3,MID(VLOOKUP(H120,杂项!R:X,7,FALSE),FIND("@",SUBSTITUTE(VLOOKUP(H120,杂项!R:X,7,FALSE),",","@",2))+1,FIND("@",SUBSTITUTE(VLOOKUP(H120,杂项!R:X,7,FALSE),",","@",3))-FIND("@",SUBSTITUTE(VLOOKUP(H120,杂项!R:X,7,FALSE),",","@",2))-1),IF($AJ$1=4,MID(VLOOKUP(H120,杂项!R:X,7,FALSE),FIND("@",SUBSTITUTE(VLOOKUP(H120,杂项!R:X,7,FALSE),",","@",3))+1,FIND("@",SUBSTITUTE(VLOOKUP(H120,杂项!R:X,7,FALSE),",","@",4))-FIND("@",SUBSTITUTE(VLOOKUP(H120,杂项!R:X,7,FALSE),",","@",3))-1),IF($AJ$1=5,MID(VLOOKUP(H120,杂项!R:X,7,FALSE),FIND("@",SUBSTITUTE(VLOOKUP(H120,杂项!R:X,7,FALSE),",","@",4))+1,FIND("@",SUBSTITUTE(VLOOKUP(H120,杂项!R:X,7,FALSE),",","@",5))-FIND("@",SUBSTITUTE(VLOOKUP(H120,杂项!R:X,7,FALSE),",","@",4))-1),IF($AJ$1=6,MID(VLOOKUP(H120,杂项!R:X,7,FALSE),FIND("@",SUBSTITUTE(VLOOKUP(H120,杂项!R:X,7,FALSE),",","@",5))+1,LEN(VLOOKUP(H120,杂项!R:X,7,FALSE))-FIND("@",SUBSTITUTE(VLOOKUP(H120,杂项!R:X,7,FALSE),",","@",5))-1))))))</f>
        <v>4369</v>
      </c>
      <c r="AA120" s="214">
        <v>308</v>
      </c>
      <c r="AB120" s="214">
        <v>7</v>
      </c>
      <c r="AC120" s="214">
        <v>62</v>
      </c>
      <c r="AD120" s="214">
        <v>10</v>
      </c>
      <c r="AE120" s="214">
        <v>32</v>
      </c>
      <c r="AF120" s="196"/>
      <c r="AG120" s="193">
        <v>300</v>
      </c>
      <c r="AH120" s="193">
        <v>20</v>
      </c>
      <c r="AI120" s="193">
        <v>50</v>
      </c>
      <c r="AJ120" s="215"/>
      <c r="AK120" s="202">
        <f>(VLOOKUP($H120,杂项!$Z:$AD,2,FALSE))/100</f>
        <v>0.4</v>
      </c>
      <c r="AL120" s="202">
        <f>(VLOOKUP($H120,杂项!$Z:$AD,4,FALSE))/100</f>
        <v>0.15</v>
      </c>
      <c r="AM120" s="202">
        <f>(VLOOKUP($H120,杂项!$Z:$AD,3,FALSE))/100</f>
        <v>0.25</v>
      </c>
      <c r="AN120" s="202">
        <f>(VLOOKUP($H120,杂项!$Z:$AD,5,FALSE))/100</f>
        <v>0.35</v>
      </c>
      <c r="AO120" s="206">
        <v>2</v>
      </c>
      <c r="AP120" s="179" t="s">
        <v>390</v>
      </c>
    </row>
    <row r="121" spans="1:42" x14ac:dyDescent="0.2">
      <c r="A121" s="176" t="s">
        <v>391</v>
      </c>
      <c r="B121" s="173">
        <f t="shared" si="18"/>
        <v>3007.3935999999999</v>
      </c>
      <c r="C121" s="173">
        <f t="shared" si="19"/>
        <v>306.71247360000001</v>
      </c>
      <c r="D121" s="173">
        <f t="shared" si="20"/>
        <v>380.10557439999997</v>
      </c>
      <c r="E121" s="173">
        <f t="shared" si="21"/>
        <v>225.48934399999999</v>
      </c>
      <c r="F121" s="173">
        <f t="shared" si="22"/>
        <v>372.76864</v>
      </c>
      <c r="G121" s="174">
        <f t="shared" si="23"/>
        <v>78.354944000000003</v>
      </c>
      <c r="H121" s="174" t="s">
        <v>392</v>
      </c>
      <c r="I121" s="187">
        <v>28</v>
      </c>
      <c r="J121" s="189" t="s">
        <v>40</v>
      </c>
      <c r="K121" s="189" t="s">
        <v>92</v>
      </c>
      <c r="L121" s="189" t="s">
        <v>217</v>
      </c>
      <c r="M121" s="189" t="s">
        <v>218</v>
      </c>
      <c r="N121" s="189" t="s">
        <v>257</v>
      </c>
      <c r="O121" s="189" t="s">
        <v>258</v>
      </c>
      <c r="P121" s="189" t="s">
        <v>87</v>
      </c>
      <c r="Q121" s="189" t="s">
        <v>55</v>
      </c>
      <c r="R121" s="189" t="s">
        <v>279</v>
      </c>
      <c r="S121" s="189" t="s">
        <v>64</v>
      </c>
      <c r="T121" s="189" t="s">
        <v>254</v>
      </c>
      <c r="U121" s="193" t="str">
        <f>IF($AJ$1=2,MID(VLOOKUP(H121,杂项!R:X,2,FALSE),FIND("@",SUBSTITUTE(VLOOKUP(H121,杂项!R:X,2,FALSE),",","@",1))+1,FIND("@",SUBSTITUTE(VLOOKUP(H121,杂项!R:X,2,FALSE),",","@",2))-FIND("@",SUBSTITUTE(VLOOKUP(H121,杂项!R:X,2,FALSE),",","@",1))-1),IF($AJ$1=3,MID(VLOOKUP(H121,杂项!R:X,2,FALSE),FIND("@",SUBSTITUTE(VLOOKUP(H121,杂项!R:X,2,FALSE),",","@",2))+1,FIND("@",SUBSTITUTE(VLOOKUP(H121,杂项!R:X,2,FALSE),",","@",3))-FIND("@",SUBSTITUTE(VLOOKUP(H121,杂项!R:X,2,FALSE),",","@",2))-1),IF($AJ$1=4,MID(VLOOKUP(H121,杂项!R:X,2,FALSE),FIND("@",SUBSTITUTE(VLOOKUP(H121,杂项!R:X,2,FALSE),",","@",3))+1,FIND("@",SUBSTITUTE(VLOOKUP(H121,杂项!R:X,2,FALSE),",","@",4))-FIND("@",SUBSTITUTE(VLOOKUP(H121,杂项!R:X,2,FALSE),",","@",3))-1),IF($AJ$1=5,MID(VLOOKUP(H121,杂项!R:X,2,FALSE),FIND("@",SUBSTITUTE(VLOOKUP(H121,杂项!R:X,2,FALSE),",","@",4))+1,FIND("@",SUBSTITUTE(VLOOKUP(H121,杂项!R:X,2,FALSE),",","@",5))-FIND("@",SUBSTITUTE(VLOOKUP(H121,杂项!R:X,2,FALSE),",","@",4))-1),IF($AJ$1=6,MID(VLOOKUP(H121,杂项!R:X,2,FALSE),FIND("@",SUBSTITUTE(VLOOKUP(H121,杂项!R:X,2,FALSE),",","@",5))+1,LEN(VLOOKUP(H121,杂项!R:X,2,FALSE))-FIND("@",SUBSTITUTE(VLOOKUP(H121,杂项!R:X,2,FALSE),",","@",5))-1))))))</f>
        <v>6081</v>
      </c>
      <c r="V121" s="193" t="str">
        <f>IF($AJ$1=2,MID(VLOOKUP(H121,杂项!R:X,3,FALSE),FIND("@",SUBSTITUTE(VLOOKUP(H121,杂项!R:X,3,FALSE),",","@",1))+1,FIND("@",SUBSTITUTE(VLOOKUP(H121,杂项!R:X,3,FALSE),",","@",2))-FIND("@",SUBSTITUTE(VLOOKUP(H121,杂项!R:X,3,FALSE),",","@",1))-1),IF($AJ$1=3,MID(VLOOKUP(H121,杂项!R:X,3,FALSE),FIND("@",SUBSTITUTE(VLOOKUP(H121,杂项!R:X,3,FALSE),",","@",2))+1,FIND("@",SUBSTITUTE(VLOOKUP(H121,杂项!R:X,3,FALSE),",","@",3))-FIND("@",SUBSTITUTE(VLOOKUP(H121,杂项!R:X,3,FALSE),",","@",2))-1),IF($AJ$1=4,MID(VLOOKUP(H121,杂项!R:X,3,FALSE),FIND("@",SUBSTITUTE(VLOOKUP(H121,杂项!R:X,3,FALSE),",","@",3))+1,FIND("@",SUBSTITUTE(VLOOKUP(H121,杂项!R:X,3,FALSE),",","@",4))-FIND("@",SUBSTITUTE(VLOOKUP(H121,杂项!R:X,3,FALSE),",","@",3))-1),IF($AJ$1=5,MID(VLOOKUP(H121,杂项!R:X,3,FALSE),FIND("@",SUBSTITUTE(VLOOKUP(H121,杂项!R:X,3,FALSE),",","@",4))+1,FIND("@",SUBSTITUTE(VLOOKUP(H121,杂项!R:X,3,FALSE),",","@",5))-FIND("@",SUBSTITUTE(VLOOKUP(H121,杂项!R:X,3,FALSE),",","@",4))-1),IF($AJ$1=6,MID(VLOOKUP(H121,杂项!R:X,3,FALSE),FIND("@",SUBSTITUTE(VLOOKUP(H121,杂项!R:X,3,FALSE),",","@",5))+1,LEN(VLOOKUP(H121,杂项!R:X,3,FALSE))-FIND("@",SUBSTITUTE(VLOOKUP(H121,杂项!R:X,3,FALSE),",","@",5))-1))))))</f>
        <v>4499</v>
      </c>
      <c r="W121" s="193" t="str">
        <f>IF($AJ$1=2,MID(VLOOKUP(H121,杂项!R:X,4,FALSE),FIND("@",SUBSTITUTE(VLOOKUP(H121,杂项!R:X,4,FALSE),",","@",1))+1,FIND("@",SUBSTITUTE(VLOOKUP(H121,杂项!R:X,4,FALSE),",","@",2))-FIND("@",SUBSTITUTE(VLOOKUP(H121,杂项!R:X,4,FALSE),",","@",1))-1),IF($AJ$1=3,MID(VLOOKUP(H121,杂项!R:X,4,FALSE),FIND("@",SUBSTITUTE(VLOOKUP(H121,杂项!R:X,4,FALSE),",","@",2))+1,FIND("@",SUBSTITUTE(VLOOKUP(H121,杂项!R:X,4,FALSE),",","@",3))-FIND("@",SUBSTITUTE(VLOOKUP(H121,杂项!R:X,4,FALSE),",","@",2))-1),IF($AJ$1=4,MID(VLOOKUP(H121,杂项!R:X,4,FALSE),FIND("@",SUBSTITUTE(VLOOKUP(H121,杂项!R:X,4,FALSE),",","@",3))+1,FIND("@",SUBSTITUTE(VLOOKUP(H121,杂项!R:X,4,FALSE),",","@",4))-FIND("@",SUBSTITUTE(VLOOKUP(H121,杂项!R:X,4,FALSE),",","@",3))-1),IF($AJ$1=5,MID(VLOOKUP(H121,杂项!R:X,4,FALSE),FIND("@",SUBSTITUTE(VLOOKUP(H121,杂项!R:X,4,FALSE),",","@",4))+1,FIND("@",SUBSTITUTE(VLOOKUP(H121,杂项!R:X,4,FALSE),",","@",5))-FIND("@",SUBSTITUTE(VLOOKUP(H121,杂项!R:X,4,FALSE),",","@",4))-1),IF($AJ$1=6,MID(VLOOKUP(H121,杂项!R:X,4,FALSE),FIND("@",SUBSTITUTE(VLOOKUP(H121,杂项!R:X,4,FALSE),",","@",5))+1,LEN(VLOOKUP(H121,杂项!R:X,4,FALSE))-FIND("@",SUBSTITUTE(VLOOKUP(H121,杂项!R:X,4,FALSE),",","@",5))-1))))))</f>
        <v>5158</v>
      </c>
      <c r="X121" s="193" t="str">
        <f>IF($AJ$1=2,MID(VLOOKUP(H121,杂项!R:X,5,FALSE),FIND("@",SUBSTITUTE(VLOOKUP(H121,杂项!R:X,5,FALSE),",","@",1))+1,FIND("@",SUBSTITUTE(VLOOKUP(H121,杂项!R:X,5,FALSE),",","@",2))-FIND("@",SUBSTITUTE(VLOOKUP(H121,杂项!R:X,5,FALSE),",","@",1))-1),IF($AJ$1=3,MID(VLOOKUP(H121,杂项!R:X,5,FALSE),FIND("@",SUBSTITUTE(VLOOKUP(H121,杂项!R:X,5,FALSE),",","@",2))+1,FIND("@",SUBSTITUTE(VLOOKUP(H121,杂项!R:X,5,FALSE),",","@",3))-FIND("@",SUBSTITUTE(VLOOKUP(H121,杂项!R:X,5,FALSE),",","@",2))-1),IF($AJ$1=4,MID(VLOOKUP(H121,杂项!R:X,5,FALSE),FIND("@",SUBSTITUTE(VLOOKUP(H121,杂项!R:X,5,FALSE),",","@",3))+1,FIND("@",SUBSTITUTE(VLOOKUP(H121,杂项!R:X,5,FALSE),",","@",4))-FIND("@",SUBSTITUTE(VLOOKUP(H121,杂项!R:X,5,FALSE),",","@",3))-1),IF($AJ$1=5,MID(VLOOKUP(H121,杂项!R:X,5,FALSE),FIND("@",SUBSTITUTE(VLOOKUP(H121,杂项!R:X,5,FALSE),",","@",4))+1,FIND("@",SUBSTITUTE(VLOOKUP(H121,杂项!R:X,5,FALSE),",","@",5))-FIND("@",SUBSTITUTE(VLOOKUP(H121,杂项!R:X,5,FALSE),",","@",4))-1),IF($AJ$1=6,MID(VLOOKUP(H121,杂项!R:X,5,FALSE),FIND("@",SUBSTITUTE(VLOOKUP(H121,杂项!R:X,5,FALSE),",","@",5))+1,LEN(VLOOKUP(H121,杂项!R:X,5,FALSE))-FIND("@",SUBSTITUTE(VLOOKUP(H121,杂项!R:X,5,FALSE),",","@",5))-1))))))</f>
        <v>6610</v>
      </c>
      <c r="Y121" s="193" t="str">
        <f>IF($AJ$1=2,MID(VLOOKUP(H121,杂项!R:X,6,FALSE),FIND("@",SUBSTITUTE(VLOOKUP(H121,杂项!R:X,6,FALSE),",","@",1))+1,FIND("@",SUBSTITUTE(VLOOKUP(H121,杂项!R:X,6,FALSE),",","@",2))-FIND("@",SUBSTITUTE(VLOOKUP(H121,杂项!R:X,6,FALSE),",","@",1))-1),IF($AJ$1=3,MID(VLOOKUP(H121,杂项!R:X,6,FALSE),FIND("@",SUBSTITUTE(VLOOKUP(H121,杂项!R:X,6,FALSE),",","@",2))+1,FIND("@",SUBSTITUTE(VLOOKUP(H121,杂项!R:X,6,FALSE),",","@",3))-FIND("@",SUBSTITUTE(VLOOKUP(H121,杂项!R:X,6,FALSE),",","@",2))-1),IF($AJ$1=4,MID(VLOOKUP(H121,杂项!R:X,6,FALSE),FIND("@",SUBSTITUTE(VLOOKUP(H121,杂项!R:X,6,FALSE),",","@",3))+1,FIND("@",SUBSTITUTE(VLOOKUP(H121,杂项!R:X,6,FALSE),",","@",4))-FIND("@",SUBSTITUTE(VLOOKUP(H121,杂项!R:X,6,FALSE),",","@",3))-1),IF($AJ$1=5,MID(VLOOKUP(H121,杂项!R:X,6,FALSE),FIND("@",SUBSTITUTE(VLOOKUP(H121,杂项!R:X,6,FALSE),",","@",4))+1,FIND("@",SUBSTITUTE(VLOOKUP(H121,杂项!R:X,6,FALSE),",","@",5))-FIND("@",SUBSTITUTE(VLOOKUP(H121,杂项!R:X,6,FALSE),",","@",4))-1),IF($AJ$1=6,MID(VLOOKUP(H121,杂项!R:X,6,FALSE),FIND("@",SUBSTITUTE(VLOOKUP(H121,杂项!R:X,6,FALSE),",","@",5))+1,LEN(VLOOKUP(H121,杂项!R:X,6,FALSE))-FIND("@",SUBSTITUTE(VLOOKUP(H121,杂项!R:X,6,FALSE),",","@",5))-1))))))</f>
        <v>6610</v>
      </c>
      <c r="Z121" s="193" t="str">
        <f>IF($AJ$1=2,MID(VLOOKUP(H121,杂项!R:X,7,FALSE),FIND("@",SUBSTITUTE(VLOOKUP(H121,杂项!R:X,7,FALSE),",","@",1))+1,FIND("@",SUBSTITUTE(VLOOKUP(H121,杂项!R:X,7,FALSE),",","@",2))-FIND("@",SUBSTITUTE(VLOOKUP(H121,杂项!R:X,7,FALSE),",","@",1))-1),IF($AJ$1=3,MID(VLOOKUP(H121,杂项!R:X,7,FALSE),FIND("@",SUBSTITUTE(VLOOKUP(H121,杂项!R:X,7,FALSE),",","@",2))+1,FIND("@",SUBSTITUTE(VLOOKUP(H121,杂项!R:X,7,FALSE),",","@",3))-FIND("@",SUBSTITUTE(VLOOKUP(H121,杂项!R:X,7,FALSE),",","@",2))-1),IF($AJ$1=4,MID(VLOOKUP(H121,杂项!R:X,7,FALSE),FIND("@",SUBSTITUTE(VLOOKUP(H121,杂项!R:X,7,FALSE),",","@",3))+1,FIND("@",SUBSTITUTE(VLOOKUP(H121,杂项!R:X,7,FALSE),",","@",4))-FIND("@",SUBSTITUTE(VLOOKUP(H121,杂项!R:X,7,FALSE),",","@",3))-1),IF($AJ$1=5,MID(VLOOKUP(H121,杂项!R:X,7,FALSE),FIND("@",SUBSTITUTE(VLOOKUP(H121,杂项!R:X,7,FALSE),",","@",4))+1,FIND("@",SUBSTITUTE(VLOOKUP(H121,杂项!R:X,7,FALSE),",","@",5))-FIND("@",SUBSTITUTE(VLOOKUP(H121,杂项!R:X,7,FALSE),",","@",4))-1),IF($AJ$1=6,MID(VLOOKUP(H121,杂项!R:X,7,FALSE),FIND("@",SUBSTITUTE(VLOOKUP(H121,杂项!R:X,7,FALSE),",","@",5))+1,LEN(VLOOKUP(H121,杂项!R:X,7,FALSE))-FIND("@",SUBSTITUTE(VLOOKUP(H121,杂项!R:X,7,FALSE),",","@",5))-1))))))</f>
        <v>4236</v>
      </c>
      <c r="AA121" s="196">
        <v>266</v>
      </c>
      <c r="AB121" s="196">
        <v>12</v>
      </c>
      <c r="AC121" s="196">
        <v>20</v>
      </c>
      <c r="AD121" s="196">
        <v>5</v>
      </c>
      <c r="AE121" s="196">
        <v>30</v>
      </c>
      <c r="AF121" s="196">
        <v>0</v>
      </c>
      <c r="AG121" s="203">
        <v>400</v>
      </c>
      <c r="AH121" s="203">
        <v>20</v>
      </c>
      <c r="AI121" s="203">
        <v>60</v>
      </c>
      <c r="AJ121" s="204"/>
      <c r="AK121" s="202">
        <f>(VLOOKUP($H121,杂项!$Z:$AD,2,FALSE))/100</f>
        <v>0.1</v>
      </c>
      <c r="AL121" s="202">
        <f>(VLOOKUP($H121,杂项!$Z:$AD,4,FALSE))/100</f>
        <v>0.1</v>
      </c>
      <c r="AM121" s="202">
        <f>(VLOOKUP($H121,杂项!$Z:$AD,3,FALSE))/100</f>
        <v>0.35</v>
      </c>
      <c r="AN121" s="202">
        <f>(VLOOKUP($H121,杂项!$Z:$AD,5,FALSE))/100</f>
        <v>0.35</v>
      </c>
      <c r="AO121" s="206">
        <v>9</v>
      </c>
      <c r="AP121" s="179" t="s">
        <v>393</v>
      </c>
    </row>
    <row r="122" spans="1:42" x14ac:dyDescent="0.2">
      <c r="A122" s="182" t="s">
        <v>394</v>
      </c>
      <c r="B122" s="173">
        <f t="shared" si="18"/>
        <v>3188.8832000000002</v>
      </c>
      <c r="C122" s="173">
        <f t="shared" si="19"/>
        <v>306.68472320000001</v>
      </c>
      <c r="D122" s="173">
        <f t="shared" si="20"/>
        <v>483.92902400000003</v>
      </c>
      <c r="E122" s="173">
        <f t="shared" si="21"/>
        <v>226.51247360000002</v>
      </c>
      <c r="F122" s="173">
        <f t="shared" si="22"/>
        <v>403.68416000000002</v>
      </c>
      <c r="G122" s="174">
        <f t="shared" si="23"/>
        <v>80.083200000000005</v>
      </c>
      <c r="H122" s="174" t="s">
        <v>395</v>
      </c>
      <c r="I122" s="187">
        <v>28</v>
      </c>
      <c r="J122" s="213" t="s">
        <v>40</v>
      </c>
      <c r="K122" s="213" t="s">
        <v>92</v>
      </c>
      <c r="L122" s="213" t="s">
        <v>217</v>
      </c>
      <c r="M122" s="213" t="s">
        <v>218</v>
      </c>
      <c r="N122" s="213" t="s">
        <v>257</v>
      </c>
      <c r="O122" s="213" t="s">
        <v>258</v>
      </c>
      <c r="P122" s="213" t="s">
        <v>87</v>
      </c>
      <c r="Q122" s="213" t="s">
        <v>55</v>
      </c>
      <c r="R122" s="213" t="s">
        <v>279</v>
      </c>
      <c r="S122" s="213" t="s">
        <v>64</v>
      </c>
      <c r="T122" s="213" t="s">
        <v>254</v>
      </c>
      <c r="U122" s="193" t="str">
        <f>IF($AJ$1=2,MID(VLOOKUP(H122,杂项!R:X,2,FALSE),FIND("@",SUBSTITUTE(VLOOKUP(H122,杂项!R:X,2,FALSE),",","@",1))+1,FIND("@",SUBSTITUTE(VLOOKUP(H122,杂项!R:X,2,FALSE),",","@",2))-FIND("@",SUBSTITUTE(VLOOKUP(H122,杂项!R:X,2,FALSE),",","@",1))-1),IF($AJ$1=3,MID(VLOOKUP(H122,杂项!R:X,2,FALSE),FIND("@",SUBSTITUTE(VLOOKUP(H122,杂项!R:X,2,FALSE),",","@",2))+1,FIND("@",SUBSTITUTE(VLOOKUP(H122,杂项!R:X,2,FALSE),",","@",3))-FIND("@",SUBSTITUTE(VLOOKUP(H122,杂项!R:X,2,FALSE),",","@",2))-1),IF($AJ$1=4,MID(VLOOKUP(H122,杂项!R:X,2,FALSE),FIND("@",SUBSTITUTE(VLOOKUP(H122,杂项!R:X,2,FALSE),",","@",3))+1,FIND("@",SUBSTITUTE(VLOOKUP(H122,杂项!R:X,2,FALSE),",","@",4))-FIND("@",SUBSTITUTE(VLOOKUP(H122,杂项!R:X,2,FALSE),",","@",3))-1),IF($AJ$1=5,MID(VLOOKUP(H122,杂项!R:X,2,FALSE),FIND("@",SUBSTITUTE(VLOOKUP(H122,杂项!R:X,2,FALSE),",","@",4))+1,FIND("@",SUBSTITUTE(VLOOKUP(H122,杂项!R:X,2,FALSE),",","@",5))-FIND("@",SUBSTITUTE(VLOOKUP(H122,杂项!R:X,2,FALSE),",","@",4))-1),IF($AJ$1=6,MID(VLOOKUP(H122,杂项!R:X,2,FALSE),FIND("@",SUBSTITUTE(VLOOKUP(H122,杂项!R:X,2,FALSE),",","@",5))+1,LEN(VLOOKUP(H122,杂项!R:X,2,FALSE))-FIND("@",SUBSTITUTE(VLOOKUP(H122,杂项!R:X,2,FALSE),",","@",5))-1))))))</f>
        <v>6572</v>
      </c>
      <c r="V122" s="193" t="str">
        <f>IF($AJ$1=2,MID(VLOOKUP(H122,杂项!R:X,3,FALSE),FIND("@",SUBSTITUTE(VLOOKUP(H122,杂项!R:X,3,FALSE),",","@",1))+1,FIND("@",SUBSTITUTE(VLOOKUP(H122,杂项!R:X,3,FALSE),",","@",2))-FIND("@",SUBSTITUTE(VLOOKUP(H122,杂项!R:X,3,FALSE),",","@",1))-1),IF($AJ$1=3,MID(VLOOKUP(H122,杂项!R:X,3,FALSE),FIND("@",SUBSTITUTE(VLOOKUP(H122,杂项!R:X,3,FALSE),",","@",2))+1,FIND("@",SUBSTITUTE(VLOOKUP(H122,杂项!R:X,3,FALSE),",","@",3))-FIND("@",SUBSTITUTE(VLOOKUP(H122,杂项!R:X,3,FALSE),",","@",2))-1),IF($AJ$1=4,MID(VLOOKUP(H122,杂项!R:X,3,FALSE),FIND("@",SUBSTITUTE(VLOOKUP(H122,杂项!R:X,3,FALSE),",","@",3))+1,FIND("@",SUBSTITUTE(VLOOKUP(H122,杂项!R:X,3,FALSE),",","@",4))-FIND("@",SUBSTITUTE(VLOOKUP(H122,杂项!R:X,3,FALSE),",","@",3))-1),IF($AJ$1=5,MID(VLOOKUP(H122,杂项!R:X,3,FALSE),FIND("@",SUBSTITUTE(VLOOKUP(H122,杂项!R:X,3,FALSE),",","@",4))+1,FIND("@",SUBSTITUTE(VLOOKUP(H122,杂项!R:X,3,FALSE),",","@",5))-FIND("@",SUBSTITUTE(VLOOKUP(H122,杂项!R:X,3,FALSE),",","@",4))-1),IF($AJ$1=6,MID(VLOOKUP(H122,杂项!R:X,3,FALSE),FIND("@",SUBSTITUTE(VLOOKUP(H122,杂项!R:X,3,FALSE),",","@",5))+1,LEN(VLOOKUP(H122,杂项!R:X,3,FALSE))-FIND("@",SUBSTITUTE(VLOOKUP(H122,杂项!R:X,3,FALSE),",","@",5))-1))))))</f>
        <v>5088</v>
      </c>
      <c r="W122" s="193" t="str">
        <f>IF($AJ$1=2,MID(VLOOKUP(H122,杂项!R:X,4,FALSE),FIND("@",SUBSTITUTE(VLOOKUP(H122,杂项!R:X,4,FALSE),",","@",1))+1,FIND("@",SUBSTITUTE(VLOOKUP(H122,杂项!R:X,4,FALSE),",","@",2))-FIND("@",SUBSTITUTE(VLOOKUP(H122,杂项!R:X,4,FALSE),",","@",1))-1),IF($AJ$1=3,MID(VLOOKUP(H122,杂项!R:X,4,FALSE),FIND("@",SUBSTITUTE(VLOOKUP(H122,杂项!R:X,4,FALSE),",","@",2))+1,FIND("@",SUBSTITUTE(VLOOKUP(H122,杂项!R:X,4,FALSE),",","@",3))-FIND("@",SUBSTITUTE(VLOOKUP(H122,杂项!R:X,4,FALSE),",","@",2))-1),IF($AJ$1=4,MID(VLOOKUP(H122,杂项!R:X,4,FALSE),FIND("@",SUBSTITUTE(VLOOKUP(H122,杂项!R:X,4,FALSE),",","@",3))+1,FIND("@",SUBSTITUTE(VLOOKUP(H122,杂项!R:X,4,FALSE),",","@",4))-FIND("@",SUBSTITUTE(VLOOKUP(H122,杂项!R:X,4,FALSE),",","@",3))-1),IF($AJ$1=5,MID(VLOOKUP(H122,杂项!R:X,4,FALSE),FIND("@",SUBSTITUTE(VLOOKUP(H122,杂项!R:X,4,FALSE),",","@",4))+1,FIND("@",SUBSTITUTE(VLOOKUP(H122,杂项!R:X,4,FALSE),",","@",5))-FIND("@",SUBSTITUTE(VLOOKUP(H122,杂项!R:X,4,FALSE),",","@",4))-1),IF($AJ$1=6,MID(VLOOKUP(H122,杂项!R:X,4,FALSE),FIND("@",SUBSTITUTE(VLOOKUP(H122,杂项!R:X,4,FALSE),",","@",5))+1,LEN(VLOOKUP(H122,杂项!R:X,4,FALSE))-FIND("@",SUBSTITUTE(VLOOKUP(H122,杂项!R:X,4,FALSE),",","@",5))-1))))))</f>
        <v>8055</v>
      </c>
      <c r="X122" s="193" t="str">
        <f>IF($AJ$1=2,MID(VLOOKUP(H122,杂项!R:X,5,FALSE),FIND("@",SUBSTITUTE(VLOOKUP(H122,杂项!R:X,5,FALSE),",","@",1))+1,FIND("@",SUBSTITUTE(VLOOKUP(H122,杂项!R:X,5,FALSE),",","@",2))-FIND("@",SUBSTITUTE(VLOOKUP(H122,杂项!R:X,5,FALSE),",","@",1))-1),IF($AJ$1=3,MID(VLOOKUP(H122,杂项!R:X,5,FALSE),FIND("@",SUBSTITUTE(VLOOKUP(H122,杂项!R:X,5,FALSE),",","@",2))+1,FIND("@",SUBSTITUTE(VLOOKUP(H122,杂项!R:X,5,FALSE),",","@",3))-FIND("@",SUBSTITUTE(VLOOKUP(H122,杂项!R:X,5,FALSE),",","@",2))-1),IF($AJ$1=4,MID(VLOOKUP(H122,杂项!R:X,5,FALSE),FIND("@",SUBSTITUTE(VLOOKUP(H122,杂项!R:X,5,FALSE),",","@",3))+1,FIND("@",SUBSTITUTE(VLOOKUP(H122,杂项!R:X,5,FALSE),",","@",4))-FIND("@",SUBSTITUTE(VLOOKUP(H122,杂项!R:X,5,FALSE),",","@",3))-1),IF($AJ$1=5,MID(VLOOKUP(H122,杂项!R:X,5,FALSE),FIND("@",SUBSTITUTE(VLOOKUP(H122,杂项!R:X,5,FALSE),",","@",4))+1,FIND("@",SUBSTITUTE(VLOOKUP(H122,杂项!R:X,5,FALSE),",","@",5))-FIND("@",SUBSTITUTE(VLOOKUP(H122,杂项!R:X,5,FALSE),",","@",4))-1),IF($AJ$1=6,MID(VLOOKUP(H122,杂项!R:X,5,FALSE),FIND("@",SUBSTITUTE(VLOOKUP(H122,杂项!R:X,5,FALSE),",","@",5))+1,LEN(VLOOKUP(H122,杂项!R:X,5,FALSE))-FIND("@",SUBSTITUTE(VLOOKUP(H122,杂项!R:X,5,FALSE),",","@",5))-1))))))</f>
        <v>7109</v>
      </c>
      <c r="Y122" s="193" t="str">
        <f>IF($AJ$1=2,MID(VLOOKUP(H122,杂项!R:X,6,FALSE),FIND("@",SUBSTITUTE(VLOOKUP(H122,杂项!R:X,6,FALSE),",","@",1))+1,FIND("@",SUBSTITUTE(VLOOKUP(H122,杂项!R:X,6,FALSE),",","@",2))-FIND("@",SUBSTITUTE(VLOOKUP(H122,杂项!R:X,6,FALSE),",","@",1))-1),IF($AJ$1=3,MID(VLOOKUP(H122,杂项!R:X,6,FALSE),FIND("@",SUBSTITUTE(VLOOKUP(H122,杂项!R:X,6,FALSE),",","@",2))+1,FIND("@",SUBSTITUTE(VLOOKUP(H122,杂项!R:X,6,FALSE),",","@",3))-FIND("@",SUBSTITUTE(VLOOKUP(H122,杂项!R:X,6,FALSE),",","@",2))-1),IF($AJ$1=4,MID(VLOOKUP(H122,杂项!R:X,6,FALSE),FIND("@",SUBSTITUTE(VLOOKUP(H122,杂项!R:X,6,FALSE),",","@",3))+1,FIND("@",SUBSTITUTE(VLOOKUP(H122,杂项!R:X,6,FALSE),",","@",4))-FIND("@",SUBSTITUTE(VLOOKUP(H122,杂项!R:X,6,FALSE),",","@",3))-1),IF($AJ$1=5,MID(VLOOKUP(H122,杂项!R:X,6,FALSE),FIND("@",SUBSTITUTE(VLOOKUP(H122,杂项!R:X,6,FALSE),",","@",4))+1,FIND("@",SUBSTITUTE(VLOOKUP(H122,杂项!R:X,6,FALSE),",","@",5))-FIND("@",SUBSTITUTE(VLOOKUP(H122,杂项!R:X,6,FALSE),",","@",4))-1),IF($AJ$1=6,MID(VLOOKUP(H122,杂项!R:X,6,FALSE),FIND("@",SUBSTITUTE(VLOOKUP(H122,杂项!R:X,6,FALSE),",","@",5))+1,LEN(VLOOKUP(H122,杂项!R:X,6,FALSE))-FIND("@",SUBSTITUTE(VLOOKUP(H122,杂项!R:X,6,FALSE),",","@",5))-1))))))</f>
        <v>6840</v>
      </c>
      <c r="Z122" s="193" t="str">
        <f>IF($AJ$1=2,MID(VLOOKUP(H122,杂项!R:X,7,FALSE),FIND("@",SUBSTITUTE(VLOOKUP(H122,杂项!R:X,7,FALSE),",","@",1))+1,FIND("@",SUBSTITUTE(VLOOKUP(H122,杂项!R:X,7,FALSE),",","@",2))-FIND("@",SUBSTITUTE(VLOOKUP(H122,杂项!R:X,7,FALSE),",","@",1))-1),IF($AJ$1=3,MID(VLOOKUP(H122,杂项!R:X,7,FALSE),FIND("@",SUBSTITUTE(VLOOKUP(H122,杂项!R:X,7,FALSE),",","@",2))+1,FIND("@",SUBSTITUTE(VLOOKUP(H122,杂项!R:X,7,FALSE),",","@",3))-FIND("@",SUBSTITUTE(VLOOKUP(H122,杂项!R:X,7,FALSE),",","@",2))-1),IF($AJ$1=4,MID(VLOOKUP(H122,杂项!R:X,7,FALSE),FIND("@",SUBSTITUTE(VLOOKUP(H122,杂项!R:X,7,FALSE),",","@",3))+1,FIND("@",SUBSTITUTE(VLOOKUP(H122,杂项!R:X,7,FALSE),",","@",4))-FIND("@",SUBSTITUTE(VLOOKUP(H122,杂项!R:X,7,FALSE),",","@",3))-1),IF($AJ$1=5,MID(VLOOKUP(H122,杂项!R:X,7,FALSE),FIND("@",SUBSTITUTE(VLOOKUP(H122,杂项!R:X,7,FALSE),",","@",4))+1,FIND("@",SUBSTITUTE(VLOOKUP(H122,杂项!R:X,7,FALSE),",","@",5))-FIND("@",SUBSTITUTE(VLOOKUP(H122,杂项!R:X,7,FALSE),",","@",4))-1),IF($AJ$1=6,MID(VLOOKUP(H122,杂项!R:X,7,FALSE),FIND("@",SUBSTITUTE(VLOOKUP(H122,杂项!R:X,7,FALSE),",","@",5))+1,LEN(VLOOKUP(H122,杂项!R:X,7,FALSE))-FIND("@",SUBSTITUTE(VLOOKUP(H122,杂项!R:X,7,FALSE),",","@",5))-1))))))</f>
        <v>4550</v>
      </c>
      <c r="AA122" s="196">
        <v>276</v>
      </c>
      <c r="AB122" s="196">
        <v>0</v>
      </c>
      <c r="AC122" s="196">
        <v>55</v>
      </c>
      <c r="AD122" s="196">
        <v>0</v>
      </c>
      <c r="AE122" s="196">
        <v>57</v>
      </c>
      <c r="AF122" s="196">
        <v>0</v>
      </c>
      <c r="AG122" s="203">
        <v>500</v>
      </c>
      <c r="AH122" s="203">
        <v>20</v>
      </c>
      <c r="AI122" s="203">
        <v>60</v>
      </c>
      <c r="AJ122" s="204"/>
      <c r="AK122" s="202">
        <f>(VLOOKUP($H122,杂项!$Z:$AD,2,FALSE))/100</f>
        <v>0.2</v>
      </c>
      <c r="AL122" s="202">
        <f>(VLOOKUP($H122,杂项!$Z:$AD,4,FALSE))/100</f>
        <v>0.1</v>
      </c>
      <c r="AM122" s="202">
        <f>(VLOOKUP($H122,杂项!$Z:$AD,3,FALSE))/100</f>
        <v>0.3</v>
      </c>
      <c r="AN122" s="202">
        <f>(VLOOKUP($H122,杂项!$Z:$AD,5,FALSE))/100</f>
        <v>0.35</v>
      </c>
      <c r="AO122" s="206">
        <v>4</v>
      </c>
      <c r="AP122" s="179" t="s">
        <v>396</v>
      </c>
    </row>
    <row r="123" spans="1:42" x14ac:dyDescent="0.2">
      <c r="A123" s="176" t="s">
        <v>397</v>
      </c>
      <c r="B123" s="173">
        <f t="shared" si="18"/>
        <v>3338.4289280000003</v>
      </c>
      <c r="C123" s="173">
        <f t="shared" si="19"/>
        <v>306.68472320000001</v>
      </c>
      <c r="D123" s="173">
        <f t="shared" si="20"/>
        <v>483.92902400000003</v>
      </c>
      <c r="E123" s="173">
        <f t="shared" si="21"/>
        <v>246.00304640000002</v>
      </c>
      <c r="F123" s="173">
        <f t="shared" si="22"/>
        <v>395.06208000000004</v>
      </c>
      <c r="G123" s="174">
        <f t="shared" si="23"/>
        <v>80.083200000000005</v>
      </c>
      <c r="H123" s="174" t="s">
        <v>395</v>
      </c>
      <c r="I123" s="187">
        <v>28</v>
      </c>
      <c r="J123" s="189" t="s">
        <v>85</v>
      </c>
      <c r="K123" s="189" t="s">
        <v>86</v>
      </c>
      <c r="L123" s="189" t="s">
        <v>217</v>
      </c>
      <c r="M123" s="189" t="s">
        <v>218</v>
      </c>
      <c r="N123" s="189" t="s">
        <v>257</v>
      </c>
      <c r="O123" s="189" t="s">
        <v>258</v>
      </c>
      <c r="P123" s="189" t="s">
        <v>53</v>
      </c>
      <c r="Q123" s="189" t="s">
        <v>47</v>
      </c>
      <c r="R123" s="189" t="s">
        <v>136</v>
      </c>
      <c r="S123" s="189" t="s">
        <v>64</v>
      </c>
      <c r="T123" s="189" t="s">
        <v>254</v>
      </c>
      <c r="U123" s="193" t="str">
        <f>IF($AJ$1=2,MID(VLOOKUP(H123,杂项!R:X,2,FALSE),FIND("@",SUBSTITUTE(VLOOKUP(H123,杂项!R:X,2,FALSE),",","@",1))+1,FIND("@",SUBSTITUTE(VLOOKUP(H123,杂项!R:X,2,FALSE),",","@",2))-FIND("@",SUBSTITUTE(VLOOKUP(H123,杂项!R:X,2,FALSE),",","@",1))-1),IF($AJ$1=3,MID(VLOOKUP(H123,杂项!R:X,2,FALSE),FIND("@",SUBSTITUTE(VLOOKUP(H123,杂项!R:X,2,FALSE),",","@",2))+1,FIND("@",SUBSTITUTE(VLOOKUP(H123,杂项!R:X,2,FALSE),",","@",3))-FIND("@",SUBSTITUTE(VLOOKUP(H123,杂项!R:X,2,FALSE),",","@",2))-1),IF($AJ$1=4,MID(VLOOKUP(H123,杂项!R:X,2,FALSE),FIND("@",SUBSTITUTE(VLOOKUP(H123,杂项!R:X,2,FALSE),",","@",3))+1,FIND("@",SUBSTITUTE(VLOOKUP(H123,杂项!R:X,2,FALSE),",","@",4))-FIND("@",SUBSTITUTE(VLOOKUP(H123,杂项!R:X,2,FALSE),",","@",3))-1),IF($AJ$1=5,MID(VLOOKUP(H123,杂项!R:X,2,FALSE),FIND("@",SUBSTITUTE(VLOOKUP(H123,杂项!R:X,2,FALSE),",","@",4))+1,FIND("@",SUBSTITUTE(VLOOKUP(H123,杂项!R:X,2,FALSE),",","@",5))-FIND("@",SUBSTITUTE(VLOOKUP(H123,杂项!R:X,2,FALSE),",","@",4))-1),IF($AJ$1=6,MID(VLOOKUP(H123,杂项!R:X,2,FALSE),FIND("@",SUBSTITUTE(VLOOKUP(H123,杂项!R:X,2,FALSE),",","@",5))+1,LEN(VLOOKUP(H123,杂项!R:X,2,FALSE))-FIND("@",SUBSTITUTE(VLOOKUP(H123,杂项!R:X,2,FALSE),",","@",5))-1))))))</f>
        <v>6572</v>
      </c>
      <c r="V123" s="193" t="str">
        <f>IF($AJ$1=2,MID(VLOOKUP(H123,杂项!R:X,3,FALSE),FIND("@",SUBSTITUTE(VLOOKUP(H123,杂项!R:X,3,FALSE),",","@",1))+1,FIND("@",SUBSTITUTE(VLOOKUP(H123,杂项!R:X,3,FALSE),",","@",2))-FIND("@",SUBSTITUTE(VLOOKUP(H123,杂项!R:X,3,FALSE),",","@",1))-1),IF($AJ$1=3,MID(VLOOKUP(H123,杂项!R:X,3,FALSE),FIND("@",SUBSTITUTE(VLOOKUP(H123,杂项!R:X,3,FALSE),",","@",2))+1,FIND("@",SUBSTITUTE(VLOOKUP(H123,杂项!R:X,3,FALSE),",","@",3))-FIND("@",SUBSTITUTE(VLOOKUP(H123,杂项!R:X,3,FALSE),",","@",2))-1),IF($AJ$1=4,MID(VLOOKUP(H123,杂项!R:X,3,FALSE),FIND("@",SUBSTITUTE(VLOOKUP(H123,杂项!R:X,3,FALSE),",","@",3))+1,FIND("@",SUBSTITUTE(VLOOKUP(H123,杂项!R:X,3,FALSE),",","@",4))-FIND("@",SUBSTITUTE(VLOOKUP(H123,杂项!R:X,3,FALSE),",","@",3))-1),IF($AJ$1=5,MID(VLOOKUP(H123,杂项!R:X,3,FALSE),FIND("@",SUBSTITUTE(VLOOKUP(H123,杂项!R:X,3,FALSE),",","@",4))+1,FIND("@",SUBSTITUTE(VLOOKUP(H123,杂项!R:X,3,FALSE),",","@",5))-FIND("@",SUBSTITUTE(VLOOKUP(H123,杂项!R:X,3,FALSE),",","@",4))-1),IF($AJ$1=6,MID(VLOOKUP(H123,杂项!R:X,3,FALSE),FIND("@",SUBSTITUTE(VLOOKUP(H123,杂项!R:X,3,FALSE),",","@",5))+1,LEN(VLOOKUP(H123,杂项!R:X,3,FALSE))-FIND("@",SUBSTITUTE(VLOOKUP(H123,杂项!R:X,3,FALSE),",","@",5))-1))))))</f>
        <v>5088</v>
      </c>
      <c r="W123" s="193" t="str">
        <f>IF($AJ$1=2,MID(VLOOKUP(H123,杂项!R:X,4,FALSE),FIND("@",SUBSTITUTE(VLOOKUP(H123,杂项!R:X,4,FALSE),",","@",1))+1,FIND("@",SUBSTITUTE(VLOOKUP(H123,杂项!R:X,4,FALSE),",","@",2))-FIND("@",SUBSTITUTE(VLOOKUP(H123,杂项!R:X,4,FALSE),",","@",1))-1),IF($AJ$1=3,MID(VLOOKUP(H123,杂项!R:X,4,FALSE),FIND("@",SUBSTITUTE(VLOOKUP(H123,杂项!R:X,4,FALSE),",","@",2))+1,FIND("@",SUBSTITUTE(VLOOKUP(H123,杂项!R:X,4,FALSE),",","@",3))-FIND("@",SUBSTITUTE(VLOOKUP(H123,杂项!R:X,4,FALSE),",","@",2))-1),IF($AJ$1=4,MID(VLOOKUP(H123,杂项!R:X,4,FALSE),FIND("@",SUBSTITUTE(VLOOKUP(H123,杂项!R:X,4,FALSE),",","@",3))+1,FIND("@",SUBSTITUTE(VLOOKUP(H123,杂项!R:X,4,FALSE),",","@",4))-FIND("@",SUBSTITUTE(VLOOKUP(H123,杂项!R:X,4,FALSE),",","@",3))-1),IF($AJ$1=5,MID(VLOOKUP(H123,杂项!R:X,4,FALSE),FIND("@",SUBSTITUTE(VLOOKUP(H123,杂项!R:X,4,FALSE),",","@",4))+1,FIND("@",SUBSTITUTE(VLOOKUP(H123,杂项!R:X,4,FALSE),",","@",5))-FIND("@",SUBSTITUTE(VLOOKUP(H123,杂项!R:X,4,FALSE),",","@",4))-1),IF($AJ$1=6,MID(VLOOKUP(H123,杂项!R:X,4,FALSE),FIND("@",SUBSTITUTE(VLOOKUP(H123,杂项!R:X,4,FALSE),",","@",5))+1,LEN(VLOOKUP(H123,杂项!R:X,4,FALSE))-FIND("@",SUBSTITUTE(VLOOKUP(H123,杂项!R:X,4,FALSE),",","@",5))-1))))))</f>
        <v>8055</v>
      </c>
      <c r="X123" s="193" t="str">
        <f>IF($AJ$1=2,MID(VLOOKUP(H123,杂项!R:X,5,FALSE),FIND("@",SUBSTITUTE(VLOOKUP(H123,杂项!R:X,5,FALSE),",","@",1))+1,FIND("@",SUBSTITUTE(VLOOKUP(H123,杂项!R:X,5,FALSE),",","@",2))-FIND("@",SUBSTITUTE(VLOOKUP(H123,杂项!R:X,5,FALSE),",","@",1))-1),IF($AJ$1=3,MID(VLOOKUP(H123,杂项!R:X,5,FALSE),FIND("@",SUBSTITUTE(VLOOKUP(H123,杂项!R:X,5,FALSE),",","@",2))+1,FIND("@",SUBSTITUTE(VLOOKUP(H123,杂项!R:X,5,FALSE),",","@",3))-FIND("@",SUBSTITUTE(VLOOKUP(H123,杂项!R:X,5,FALSE),",","@",2))-1),IF($AJ$1=4,MID(VLOOKUP(H123,杂项!R:X,5,FALSE),FIND("@",SUBSTITUTE(VLOOKUP(H123,杂项!R:X,5,FALSE),",","@",3))+1,FIND("@",SUBSTITUTE(VLOOKUP(H123,杂项!R:X,5,FALSE),",","@",4))-FIND("@",SUBSTITUTE(VLOOKUP(H123,杂项!R:X,5,FALSE),",","@",3))-1),IF($AJ$1=5,MID(VLOOKUP(H123,杂项!R:X,5,FALSE),FIND("@",SUBSTITUTE(VLOOKUP(H123,杂项!R:X,5,FALSE),",","@",4))+1,FIND("@",SUBSTITUTE(VLOOKUP(H123,杂项!R:X,5,FALSE),",","@",5))-FIND("@",SUBSTITUTE(VLOOKUP(H123,杂项!R:X,5,FALSE),",","@",4))-1),IF($AJ$1=6,MID(VLOOKUP(H123,杂项!R:X,5,FALSE),FIND("@",SUBSTITUTE(VLOOKUP(H123,杂项!R:X,5,FALSE),",","@",5))+1,LEN(VLOOKUP(H123,杂项!R:X,5,FALSE))-FIND("@",SUBSTITUTE(VLOOKUP(H123,杂项!R:X,5,FALSE),",","@",5))-1))))))</f>
        <v>7109</v>
      </c>
      <c r="Y123" s="193" t="str">
        <f>IF($AJ$1=2,MID(VLOOKUP(H123,杂项!R:X,6,FALSE),FIND("@",SUBSTITUTE(VLOOKUP(H123,杂项!R:X,6,FALSE),",","@",1))+1,FIND("@",SUBSTITUTE(VLOOKUP(H123,杂项!R:X,6,FALSE),",","@",2))-FIND("@",SUBSTITUTE(VLOOKUP(H123,杂项!R:X,6,FALSE),",","@",1))-1),IF($AJ$1=3,MID(VLOOKUP(H123,杂项!R:X,6,FALSE),FIND("@",SUBSTITUTE(VLOOKUP(H123,杂项!R:X,6,FALSE),",","@",2))+1,FIND("@",SUBSTITUTE(VLOOKUP(H123,杂项!R:X,6,FALSE),",","@",3))-FIND("@",SUBSTITUTE(VLOOKUP(H123,杂项!R:X,6,FALSE),",","@",2))-1),IF($AJ$1=4,MID(VLOOKUP(H123,杂项!R:X,6,FALSE),FIND("@",SUBSTITUTE(VLOOKUP(H123,杂项!R:X,6,FALSE),",","@",3))+1,FIND("@",SUBSTITUTE(VLOOKUP(H123,杂项!R:X,6,FALSE),",","@",4))-FIND("@",SUBSTITUTE(VLOOKUP(H123,杂项!R:X,6,FALSE),",","@",3))-1),IF($AJ$1=5,MID(VLOOKUP(H123,杂项!R:X,6,FALSE),FIND("@",SUBSTITUTE(VLOOKUP(H123,杂项!R:X,6,FALSE),",","@",4))+1,FIND("@",SUBSTITUTE(VLOOKUP(H123,杂项!R:X,6,FALSE),",","@",5))-FIND("@",SUBSTITUTE(VLOOKUP(H123,杂项!R:X,6,FALSE),",","@",4))-1),IF($AJ$1=6,MID(VLOOKUP(H123,杂项!R:X,6,FALSE),FIND("@",SUBSTITUTE(VLOOKUP(H123,杂项!R:X,6,FALSE),",","@",5))+1,LEN(VLOOKUP(H123,杂项!R:X,6,FALSE))-FIND("@",SUBSTITUTE(VLOOKUP(H123,杂项!R:X,6,FALSE),",","@",5))-1))))))</f>
        <v>6840</v>
      </c>
      <c r="Z123" s="193" t="str">
        <f>IF($AJ$1=2,MID(VLOOKUP(H123,杂项!R:X,7,FALSE),FIND("@",SUBSTITUTE(VLOOKUP(H123,杂项!R:X,7,FALSE),",","@",1))+1,FIND("@",SUBSTITUTE(VLOOKUP(H123,杂项!R:X,7,FALSE),",","@",2))-FIND("@",SUBSTITUTE(VLOOKUP(H123,杂项!R:X,7,FALSE),",","@",1))-1),IF($AJ$1=3,MID(VLOOKUP(H123,杂项!R:X,7,FALSE),FIND("@",SUBSTITUTE(VLOOKUP(H123,杂项!R:X,7,FALSE),",","@",2))+1,FIND("@",SUBSTITUTE(VLOOKUP(H123,杂项!R:X,7,FALSE),",","@",3))-FIND("@",SUBSTITUTE(VLOOKUP(H123,杂项!R:X,7,FALSE),",","@",2))-1),IF($AJ$1=4,MID(VLOOKUP(H123,杂项!R:X,7,FALSE),FIND("@",SUBSTITUTE(VLOOKUP(H123,杂项!R:X,7,FALSE),",","@",3))+1,FIND("@",SUBSTITUTE(VLOOKUP(H123,杂项!R:X,7,FALSE),",","@",4))-FIND("@",SUBSTITUTE(VLOOKUP(H123,杂项!R:X,7,FALSE),",","@",3))-1),IF($AJ$1=5,MID(VLOOKUP(H123,杂项!R:X,7,FALSE),FIND("@",SUBSTITUTE(VLOOKUP(H123,杂项!R:X,7,FALSE),",","@",4))+1,FIND("@",SUBSTITUTE(VLOOKUP(H123,杂项!R:X,7,FALSE),",","@",5))-FIND("@",SUBSTITUTE(VLOOKUP(H123,杂项!R:X,7,FALSE),",","@",4))-1),IF($AJ$1=6,MID(VLOOKUP(H123,杂项!R:X,7,FALSE),FIND("@",SUBSTITUTE(VLOOKUP(H123,杂项!R:X,7,FALSE),",","@",5))+1,LEN(VLOOKUP(H123,杂项!R:X,7,FALSE))-FIND("@",SUBSTITUTE(VLOOKUP(H123,杂项!R:X,7,FALSE),",","@",5))-1))))))</f>
        <v>4550</v>
      </c>
      <c r="AA123" s="196">
        <v>276</v>
      </c>
      <c r="AB123" s="196">
        <v>0</v>
      </c>
      <c r="AC123" s="196">
        <v>55</v>
      </c>
      <c r="AD123" s="196">
        <v>0</v>
      </c>
      <c r="AE123" s="196">
        <v>57</v>
      </c>
      <c r="AF123" s="196">
        <v>0</v>
      </c>
      <c r="AG123" s="203">
        <v>500</v>
      </c>
      <c r="AH123" s="203">
        <v>20</v>
      </c>
      <c r="AI123" s="203">
        <v>60</v>
      </c>
      <c r="AJ123" s="204"/>
      <c r="AK123" s="202">
        <f>(VLOOKUP($H123,杂项!$Z:$AD,2,FALSE))/100</f>
        <v>0.2</v>
      </c>
      <c r="AL123" s="202">
        <f>(VLOOKUP($H123,杂项!$Z:$AD,4,FALSE))/100</f>
        <v>0.1</v>
      </c>
      <c r="AM123" s="202">
        <f>(VLOOKUP($H123,杂项!$Z:$AD,3,FALSE))/100</f>
        <v>0.3</v>
      </c>
      <c r="AN123" s="202">
        <f>(VLOOKUP($H123,杂项!$Z:$AD,5,FALSE))/100</f>
        <v>0.35</v>
      </c>
      <c r="AO123" s="206">
        <v>2</v>
      </c>
      <c r="AP123" s="179" t="s">
        <v>398</v>
      </c>
    </row>
    <row r="124" spans="1:42" x14ac:dyDescent="0.2">
      <c r="A124" s="176" t="s">
        <v>399</v>
      </c>
      <c r="B124" s="173">
        <f t="shared" si="18"/>
        <v>3506.4576000000002</v>
      </c>
      <c r="C124" s="173">
        <f t="shared" si="19"/>
        <v>305.44481280000002</v>
      </c>
      <c r="D124" s="173">
        <f t="shared" si="20"/>
        <v>477.64011520000003</v>
      </c>
      <c r="E124" s="173">
        <f t="shared" si="21"/>
        <v>281.37291519999997</v>
      </c>
      <c r="F124" s="173">
        <f t="shared" si="22"/>
        <v>311.3405952</v>
      </c>
      <c r="G124" s="174">
        <f t="shared" si="23"/>
        <v>102.99699200000001</v>
      </c>
      <c r="H124" s="208" t="s">
        <v>400</v>
      </c>
      <c r="I124" s="187">
        <v>28</v>
      </c>
      <c r="J124" s="212" t="s">
        <v>85</v>
      </c>
      <c r="K124" s="212" t="s">
        <v>86</v>
      </c>
      <c r="L124" s="212" t="s">
        <v>217</v>
      </c>
      <c r="M124" s="212" t="s">
        <v>218</v>
      </c>
      <c r="N124" s="212" t="s">
        <v>257</v>
      </c>
      <c r="O124" s="212" t="s">
        <v>258</v>
      </c>
      <c r="P124" s="212" t="s">
        <v>53</v>
      </c>
      <c r="Q124" s="212" t="s">
        <v>47</v>
      </c>
      <c r="R124" s="212" t="s">
        <v>46</v>
      </c>
      <c r="S124" s="212" t="s">
        <v>47</v>
      </c>
      <c r="T124" s="212" t="s">
        <v>48</v>
      </c>
      <c r="U124" s="193" t="str">
        <f>IF($AJ$1=2,MID(VLOOKUP(H124,杂项!R:X,2,FALSE),FIND("@",SUBSTITUTE(VLOOKUP(H124,杂项!R:X,2,FALSE),",","@",1))+1,FIND("@",SUBSTITUTE(VLOOKUP(H124,杂项!R:X,2,FALSE),",","@",2))-FIND("@",SUBSTITUTE(VLOOKUP(H124,杂项!R:X,2,FALSE),",","@",1))-1),IF($AJ$1=3,MID(VLOOKUP(H124,杂项!R:X,2,FALSE),FIND("@",SUBSTITUTE(VLOOKUP(H124,杂项!R:X,2,FALSE),",","@",2))+1,FIND("@",SUBSTITUTE(VLOOKUP(H124,杂项!R:X,2,FALSE),",","@",3))-FIND("@",SUBSTITUTE(VLOOKUP(H124,杂项!R:X,2,FALSE),",","@",2))-1),IF($AJ$1=4,MID(VLOOKUP(H124,杂项!R:X,2,FALSE),FIND("@",SUBSTITUTE(VLOOKUP(H124,杂项!R:X,2,FALSE),",","@",3))+1,FIND("@",SUBSTITUTE(VLOOKUP(H124,杂项!R:X,2,FALSE),",","@",4))-FIND("@",SUBSTITUTE(VLOOKUP(H124,杂项!R:X,2,FALSE),",","@",3))-1),IF($AJ$1=5,MID(VLOOKUP(H124,杂项!R:X,2,FALSE),FIND("@",SUBSTITUTE(VLOOKUP(H124,杂项!R:X,2,FALSE),",","@",4))+1,FIND("@",SUBSTITUTE(VLOOKUP(H124,杂项!R:X,2,FALSE),",","@",5))-FIND("@",SUBSTITUTE(VLOOKUP(H124,杂项!R:X,2,FALSE),",","@",4))-1),IF($AJ$1=6,MID(VLOOKUP(H124,杂项!R:X,2,FALSE),FIND("@",SUBSTITUTE(VLOOKUP(H124,杂项!R:X,2,FALSE),",","@",5))+1,LEN(VLOOKUP(H124,杂项!R:X,2,FALSE))-FIND("@",SUBSTITUTE(VLOOKUP(H124,杂项!R:X,2,FALSE),",","@",5))-1))))))</f>
        <v>7400</v>
      </c>
      <c r="V124" s="193" t="str">
        <f>IF($AJ$1=2,MID(VLOOKUP(H124,杂项!R:X,3,FALSE),FIND("@",SUBSTITUTE(VLOOKUP(H124,杂项!R:X,3,FALSE),",","@",1))+1,FIND("@",SUBSTITUTE(VLOOKUP(H124,杂项!R:X,3,FALSE),",","@",2))-FIND("@",SUBSTITUTE(VLOOKUP(H124,杂项!R:X,3,FALSE),",","@",1))-1),IF($AJ$1=3,MID(VLOOKUP(H124,杂项!R:X,3,FALSE),FIND("@",SUBSTITUTE(VLOOKUP(H124,杂项!R:X,3,FALSE),",","@",2))+1,FIND("@",SUBSTITUTE(VLOOKUP(H124,杂项!R:X,3,FALSE),",","@",3))-FIND("@",SUBSTITUTE(VLOOKUP(H124,杂项!R:X,3,FALSE),",","@",2))-1),IF($AJ$1=4,MID(VLOOKUP(H124,杂项!R:X,3,FALSE),FIND("@",SUBSTITUTE(VLOOKUP(H124,杂项!R:X,3,FALSE),",","@",3))+1,FIND("@",SUBSTITUTE(VLOOKUP(H124,杂项!R:X,3,FALSE),",","@",4))-FIND("@",SUBSTITUTE(VLOOKUP(H124,杂项!R:X,3,FALSE),",","@",3))-1),IF($AJ$1=5,MID(VLOOKUP(H124,杂项!R:X,3,FALSE),FIND("@",SUBSTITUTE(VLOOKUP(H124,杂项!R:X,3,FALSE),",","@",4))+1,FIND("@",SUBSTITUTE(VLOOKUP(H124,杂项!R:X,3,FALSE),",","@",5))-FIND("@",SUBSTITUTE(VLOOKUP(H124,杂项!R:X,3,FALSE),",","@",4))-1),IF($AJ$1=6,MID(VLOOKUP(H124,杂项!R:X,3,FALSE),FIND("@",SUBSTITUTE(VLOOKUP(H124,杂项!R:X,3,FALSE),",","@",5))+1,LEN(VLOOKUP(H124,杂项!R:X,3,FALSE))-FIND("@",SUBSTITUTE(VLOOKUP(H124,杂项!R:X,3,FALSE),",","@",5))-1))))))</f>
        <v>5027</v>
      </c>
      <c r="W124" s="193" t="str">
        <f>IF($AJ$1=2,MID(VLOOKUP(H124,杂项!R:X,4,FALSE),FIND("@",SUBSTITUTE(VLOOKUP(H124,杂项!R:X,4,FALSE),",","@",1))+1,FIND("@",SUBSTITUTE(VLOOKUP(H124,杂项!R:X,4,FALSE),",","@",2))-FIND("@",SUBSTITUTE(VLOOKUP(H124,杂项!R:X,4,FALSE),",","@",1))-1),IF($AJ$1=3,MID(VLOOKUP(H124,杂项!R:X,4,FALSE),FIND("@",SUBSTITUTE(VLOOKUP(H124,杂项!R:X,4,FALSE),",","@",2))+1,FIND("@",SUBSTITUTE(VLOOKUP(H124,杂项!R:X,4,FALSE),",","@",3))-FIND("@",SUBSTITUTE(VLOOKUP(H124,杂项!R:X,4,FALSE),",","@",2))-1),IF($AJ$1=4,MID(VLOOKUP(H124,杂项!R:X,4,FALSE),FIND("@",SUBSTITUTE(VLOOKUP(H124,杂项!R:X,4,FALSE),",","@",3))+1,FIND("@",SUBSTITUTE(VLOOKUP(H124,杂项!R:X,4,FALSE),",","@",4))-FIND("@",SUBSTITUTE(VLOOKUP(H124,杂项!R:X,4,FALSE),",","@",3))-1),IF($AJ$1=5,MID(VLOOKUP(H124,杂项!R:X,4,FALSE),FIND("@",SUBSTITUTE(VLOOKUP(H124,杂项!R:X,4,FALSE),",","@",4))+1,FIND("@",SUBSTITUTE(VLOOKUP(H124,杂项!R:X,4,FALSE),",","@",5))-FIND("@",SUBSTITUTE(VLOOKUP(H124,杂项!R:X,4,FALSE),",","@",4))-1),IF($AJ$1=6,MID(VLOOKUP(H124,杂项!R:X,4,FALSE),FIND("@",SUBSTITUTE(VLOOKUP(H124,杂项!R:X,4,FALSE),",","@",5))+1,LEN(VLOOKUP(H124,杂项!R:X,4,FALSE))-FIND("@",SUBSTITUTE(VLOOKUP(H124,杂项!R:X,4,FALSE),",","@",5))-1))))))</f>
        <v>7664</v>
      </c>
      <c r="X124" s="193" t="str">
        <f>IF($AJ$1=2,MID(VLOOKUP(H124,杂项!R:X,5,FALSE),FIND("@",SUBSTITUTE(VLOOKUP(H124,杂项!R:X,5,FALSE),",","@",1))+1,FIND("@",SUBSTITUTE(VLOOKUP(H124,杂项!R:X,5,FALSE),",","@",2))-FIND("@",SUBSTITUTE(VLOOKUP(H124,杂项!R:X,5,FALSE),",","@",1))-1),IF($AJ$1=3,MID(VLOOKUP(H124,杂项!R:X,5,FALSE),FIND("@",SUBSTITUTE(VLOOKUP(H124,杂项!R:X,5,FALSE),",","@",2))+1,FIND("@",SUBSTITUTE(VLOOKUP(H124,杂项!R:X,5,FALSE),",","@",3))-FIND("@",SUBSTITUTE(VLOOKUP(H124,杂项!R:X,5,FALSE),",","@",2))-1),IF($AJ$1=4,MID(VLOOKUP(H124,杂项!R:X,5,FALSE),FIND("@",SUBSTITUTE(VLOOKUP(H124,杂项!R:X,5,FALSE),",","@",3))+1,FIND("@",SUBSTITUTE(VLOOKUP(H124,杂项!R:X,5,FALSE),",","@",4))-FIND("@",SUBSTITUTE(VLOOKUP(H124,杂项!R:X,5,FALSE),",","@",3))-1),IF($AJ$1=5,MID(VLOOKUP(H124,杂项!R:X,5,FALSE),FIND("@",SUBSTITUTE(VLOOKUP(H124,杂项!R:X,5,FALSE),",","@",4))+1,FIND("@",SUBSTITUTE(VLOOKUP(H124,杂项!R:X,5,FALSE),",","@",5))-FIND("@",SUBSTITUTE(VLOOKUP(H124,杂项!R:X,5,FALSE),",","@",4))-1),IF($AJ$1=6,MID(VLOOKUP(H124,杂项!R:X,5,FALSE),FIND("@",SUBSTITUTE(VLOOKUP(H124,杂项!R:X,5,FALSE),",","@",5))+1,LEN(VLOOKUP(H124,杂项!R:X,5,FALSE))-FIND("@",SUBSTITUTE(VLOOKUP(H124,杂项!R:X,5,FALSE),",","@",5))-1))))))</f>
        <v>7137</v>
      </c>
      <c r="Y124" s="193" t="str">
        <f>IF($AJ$1=2,MID(VLOOKUP(H124,杂项!R:X,6,FALSE),FIND("@",SUBSTITUTE(VLOOKUP(H124,杂项!R:X,6,FALSE),",","@",1))+1,FIND("@",SUBSTITUTE(VLOOKUP(H124,杂项!R:X,6,FALSE),",","@",2))-FIND("@",SUBSTITUTE(VLOOKUP(H124,杂项!R:X,6,FALSE),",","@",1))-1),IF($AJ$1=3,MID(VLOOKUP(H124,杂项!R:X,6,FALSE),FIND("@",SUBSTITUTE(VLOOKUP(H124,杂项!R:X,6,FALSE),",","@",2))+1,FIND("@",SUBSTITUTE(VLOOKUP(H124,杂项!R:X,6,FALSE),",","@",3))-FIND("@",SUBSTITUTE(VLOOKUP(H124,杂项!R:X,6,FALSE),",","@",2))-1),IF($AJ$1=4,MID(VLOOKUP(H124,杂项!R:X,6,FALSE),FIND("@",SUBSTITUTE(VLOOKUP(H124,杂项!R:X,6,FALSE),",","@",3))+1,FIND("@",SUBSTITUTE(VLOOKUP(H124,杂项!R:X,6,FALSE),",","@",4))-FIND("@",SUBSTITUTE(VLOOKUP(H124,杂项!R:X,6,FALSE),",","@",3))-1),IF($AJ$1=5,MID(VLOOKUP(H124,杂项!R:X,6,FALSE),FIND("@",SUBSTITUTE(VLOOKUP(H124,杂项!R:X,6,FALSE),",","@",4))+1,FIND("@",SUBSTITUTE(VLOOKUP(H124,杂项!R:X,6,FALSE),",","@",5))-FIND("@",SUBSTITUTE(VLOOKUP(H124,杂项!R:X,6,FALSE),",","@",4))-1),IF($AJ$1=6,MID(VLOOKUP(H124,杂项!R:X,6,FALSE),FIND("@",SUBSTITUTE(VLOOKUP(H124,杂项!R:X,6,FALSE),",","@",5))+1,LEN(VLOOKUP(H124,杂项!R:X,6,FALSE))-FIND("@",SUBSTITUTE(VLOOKUP(H124,杂项!R:X,6,FALSE),",","@",5))-1))))))</f>
        <v>7137</v>
      </c>
      <c r="Z124" s="193" t="str">
        <f>IF($AJ$1=2,MID(VLOOKUP(H124,杂项!R:X,7,FALSE),FIND("@",SUBSTITUTE(VLOOKUP(H124,杂项!R:X,7,FALSE),",","@",1))+1,FIND("@",SUBSTITUTE(VLOOKUP(H124,杂项!R:X,7,FALSE),",","@",2))-FIND("@",SUBSTITUTE(VLOOKUP(H124,杂项!R:X,7,FALSE),",","@",1))-1),IF($AJ$1=3,MID(VLOOKUP(H124,杂项!R:X,7,FALSE),FIND("@",SUBSTITUTE(VLOOKUP(H124,杂项!R:X,7,FALSE),",","@",2))+1,FIND("@",SUBSTITUTE(VLOOKUP(H124,杂项!R:X,7,FALSE),",","@",3))-FIND("@",SUBSTITUTE(VLOOKUP(H124,杂项!R:X,7,FALSE),",","@",2))-1),IF($AJ$1=4,MID(VLOOKUP(H124,杂项!R:X,7,FALSE),FIND("@",SUBSTITUTE(VLOOKUP(H124,杂项!R:X,7,FALSE),",","@",3))+1,FIND("@",SUBSTITUTE(VLOOKUP(H124,杂项!R:X,7,FALSE),",","@",4))-FIND("@",SUBSTITUTE(VLOOKUP(H124,杂项!R:X,7,FALSE),",","@",3))-1),IF($AJ$1=5,MID(VLOOKUP(H124,杂项!R:X,7,FALSE),FIND("@",SUBSTITUTE(VLOOKUP(H124,杂项!R:X,7,FALSE),",","@",4))+1,FIND("@",SUBSTITUTE(VLOOKUP(H124,杂项!R:X,7,FALSE),",","@",5))-FIND("@",SUBSTITUTE(VLOOKUP(H124,杂项!R:X,7,FALSE),",","@",4))-1),IF($AJ$1=6,MID(VLOOKUP(H124,杂项!R:X,7,FALSE),FIND("@",SUBSTITUTE(VLOOKUP(H124,杂项!R:X,7,FALSE),",","@",5))+1,LEN(VLOOKUP(H124,杂项!R:X,7,FALSE))-FIND("@",SUBSTITUTE(VLOOKUP(H124,杂项!R:X,7,FALSE),",","@",5))-1))))))</f>
        <v>4369</v>
      </c>
      <c r="AA124" s="214">
        <v>416</v>
      </c>
      <c r="AB124" s="196"/>
      <c r="AC124" s="214">
        <v>58</v>
      </c>
      <c r="AD124" s="214">
        <v>15</v>
      </c>
      <c r="AE124" s="214">
        <v>24</v>
      </c>
      <c r="AF124" s="196"/>
      <c r="AG124" s="193">
        <v>400</v>
      </c>
      <c r="AH124" s="193">
        <v>40</v>
      </c>
      <c r="AI124" s="193">
        <v>50</v>
      </c>
      <c r="AJ124" s="215"/>
      <c r="AK124" s="202">
        <f>(VLOOKUP($H124,杂项!$Z:$AD,2,FALSE))/100</f>
        <v>0.2</v>
      </c>
      <c r="AL124" s="202">
        <f>(VLOOKUP($H124,杂项!$Z:$AD,4,FALSE))/100</f>
        <v>0.1</v>
      </c>
      <c r="AM124" s="202">
        <f>(VLOOKUP($H124,杂项!$Z:$AD,3,FALSE))/100</f>
        <v>0.35</v>
      </c>
      <c r="AN124" s="202">
        <f>(VLOOKUP($H124,杂项!$Z:$AD,5,FALSE))/100</f>
        <v>0.35</v>
      </c>
      <c r="AO124" s="206">
        <v>8</v>
      </c>
      <c r="AP124" s="179" t="s">
        <v>401</v>
      </c>
    </row>
    <row r="125" spans="1:42" x14ac:dyDescent="0.2">
      <c r="A125" s="176" t="s">
        <v>402</v>
      </c>
      <c r="B125" s="173">
        <f t="shared" si="18"/>
        <v>3262.5085439999998</v>
      </c>
      <c r="C125" s="173">
        <f t="shared" si="19"/>
        <v>305.44481280000002</v>
      </c>
      <c r="D125" s="173">
        <f t="shared" si="20"/>
        <v>491.36832000000004</v>
      </c>
      <c r="E125" s="173">
        <f t="shared" si="21"/>
        <v>252.88558080000004</v>
      </c>
      <c r="F125" s="173">
        <f t="shared" si="22"/>
        <v>368.60697599999997</v>
      </c>
      <c r="G125" s="174">
        <f t="shared" si="23"/>
        <v>79.086976000000007</v>
      </c>
      <c r="H125" s="174" t="s">
        <v>403</v>
      </c>
      <c r="I125" s="187">
        <v>28</v>
      </c>
      <c r="J125" s="189" t="s">
        <v>85</v>
      </c>
      <c r="K125" s="189" t="s">
        <v>86</v>
      </c>
      <c r="L125" s="189" t="s">
        <v>217</v>
      </c>
      <c r="M125" s="189" t="s">
        <v>218</v>
      </c>
      <c r="N125" s="189" t="s">
        <v>257</v>
      </c>
      <c r="O125" s="189" t="s">
        <v>258</v>
      </c>
      <c r="P125" s="189" t="s">
        <v>53</v>
      </c>
      <c r="Q125" s="189" t="s">
        <v>47</v>
      </c>
      <c r="R125" s="189" t="s">
        <v>136</v>
      </c>
      <c r="S125" s="189" t="s">
        <v>64</v>
      </c>
      <c r="T125" s="189" t="s">
        <v>254</v>
      </c>
      <c r="U125" s="193" t="str">
        <f>IF($AJ$1=2,MID(VLOOKUP(H125,杂项!R:X,2,FALSE),FIND("@",SUBSTITUTE(VLOOKUP(H125,杂项!R:X,2,FALSE),",","@",1))+1,FIND("@",SUBSTITUTE(VLOOKUP(H125,杂项!R:X,2,FALSE),",","@",2))-FIND("@",SUBSTITUTE(VLOOKUP(H125,杂项!R:X,2,FALSE),",","@",1))-1),IF($AJ$1=3,MID(VLOOKUP(H125,杂项!R:X,2,FALSE),FIND("@",SUBSTITUTE(VLOOKUP(H125,杂项!R:X,2,FALSE),",","@",2))+1,FIND("@",SUBSTITUTE(VLOOKUP(H125,杂项!R:X,2,FALSE),",","@",3))-FIND("@",SUBSTITUTE(VLOOKUP(H125,杂项!R:X,2,FALSE),",","@",2))-1),IF($AJ$1=4,MID(VLOOKUP(H125,杂项!R:X,2,FALSE),FIND("@",SUBSTITUTE(VLOOKUP(H125,杂项!R:X,2,FALSE),",","@",3))+1,FIND("@",SUBSTITUTE(VLOOKUP(H125,杂项!R:X,2,FALSE),",","@",4))-FIND("@",SUBSTITUTE(VLOOKUP(H125,杂项!R:X,2,FALSE),",","@",3))-1),IF($AJ$1=5,MID(VLOOKUP(H125,杂项!R:X,2,FALSE),FIND("@",SUBSTITUTE(VLOOKUP(H125,杂项!R:X,2,FALSE),",","@",4))+1,FIND("@",SUBSTITUTE(VLOOKUP(H125,杂项!R:X,2,FALSE),",","@",5))-FIND("@",SUBSTITUTE(VLOOKUP(H125,杂项!R:X,2,FALSE),",","@",4))-1),IF($AJ$1=6,MID(VLOOKUP(H125,杂项!R:X,2,FALSE),FIND("@",SUBSTITUTE(VLOOKUP(H125,杂项!R:X,2,FALSE),",","@",5))+1,LEN(VLOOKUP(H125,杂项!R:X,2,FALSE))-FIND("@",SUBSTITUTE(VLOOKUP(H125,杂项!R:X,2,FALSE),",","@",5))-1))))))</f>
        <v>6081</v>
      </c>
      <c r="V125" s="193" t="str">
        <f>IF($AJ$1=2,MID(VLOOKUP(H125,杂项!R:X,3,FALSE),FIND("@",SUBSTITUTE(VLOOKUP(H125,杂项!R:X,3,FALSE),",","@",1))+1,FIND("@",SUBSTITUTE(VLOOKUP(H125,杂项!R:X,3,FALSE),",","@",2))-FIND("@",SUBSTITUTE(VLOOKUP(H125,杂项!R:X,3,FALSE),",","@",1))-1),IF($AJ$1=3,MID(VLOOKUP(H125,杂项!R:X,3,FALSE),FIND("@",SUBSTITUTE(VLOOKUP(H125,杂项!R:X,3,FALSE),",","@",2))+1,FIND("@",SUBSTITUTE(VLOOKUP(H125,杂项!R:X,3,FALSE),",","@",3))-FIND("@",SUBSTITUTE(VLOOKUP(H125,杂项!R:X,3,FALSE),",","@",2))-1),IF($AJ$1=4,MID(VLOOKUP(H125,杂项!R:X,3,FALSE),FIND("@",SUBSTITUTE(VLOOKUP(H125,杂项!R:X,3,FALSE),",","@",3))+1,FIND("@",SUBSTITUTE(VLOOKUP(H125,杂项!R:X,3,FALSE),",","@",4))-FIND("@",SUBSTITUTE(VLOOKUP(H125,杂项!R:X,3,FALSE),",","@",3))-1),IF($AJ$1=5,MID(VLOOKUP(H125,杂项!R:X,3,FALSE),FIND("@",SUBSTITUTE(VLOOKUP(H125,杂项!R:X,3,FALSE),",","@",4))+1,FIND("@",SUBSTITUTE(VLOOKUP(H125,杂项!R:X,3,FALSE),",","@",5))-FIND("@",SUBSTITUTE(VLOOKUP(H125,杂项!R:X,3,FALSE),",","@",4))-1),IF($AJ$1=6,MID(VLOOKUP(H125,杂项!R:X,3,FALSE),FIND("@",SUBSTITUTE(VLOOKUP(H125,杂项!R:X,3,FALSE),",","@",5))+1,LEN(VLOOKUP(H125,杂项!R:X,3,FALSE))-FIND("@",SUBSTITUTE(VLOOKUP(H125,杂项!R:X,3,FALSE),",","@",5))-1))))))</f>
        <v>5027</v>
      </c>
      <c r="W125" s="193" t="str">
        <f>IF($AJ$1=2,MID(VLOOKUP(H125,杂项!R:X,4,FALSE),FIND("@",SUBSTITUTE(VLOOKUP(H125,杂项!R:X,4,FALSE),",","@",1))+1,FIND("@",SUBSTITUTE(VLOOKUP(H125,杂项!R:X,4,FALSE),",","@",2))-FIND("@",SUBSTITUTE(VLOOKUP(H125,杂项!R:X,4,FALSE),",","@",1))-1),IF($AJ$1=3,MID(VLOOKUP(H125,杂项!R:X,4,FALSE),FIND("@",SUBSTITUTE(VLOOKUP(H125,杂项!R:X,4,FALSE),",","@",2))+1,FIND("@",SUBSTITUTE(VLOOKUP(H125,杂项!R:X,4,FALSE),",","@",3))-FIND("@",SUBSTITUTE(VLOOKUP(H125,杂项!R:X,4,FALSE),",","@",2))-1),IF($AJ$1=4,MID(VLOOKUP(H125,杂项!R:X,4,FALSE),FIND("@",SUBSTITUTE(VLOOKUP(H125,杂项!R:X,4,FALSE),",","@",3))+1,FIND("@",SUBSTITUTE(VLOOKUP(H125,杂项!R:X,4,FALSE),",","@",4))-FIND("@",SUBSTITUTE(VLOOKUP(H125,杂项!R:X,4,FALSE),",","@",3))-1),IF($AJ$1=5,MID(VLOOKUP(H125,杂项!R:X,4,FALSE),FIND("@",SUBSTITUTE(VLOOKUP(H125,杂项!R:X,4,FALSE),",","@",4))+1,FIND("@",SUBSTITUTE(VLOOKUP(H125,杂项!R:X,4,FALSE),",","@",5))-FIND("@",SUBSTITUTE(VLOOKUP(H125,杂项!R:X,4,FALSE),",","@",4))-1),IF($AJ$1=6,MID(VLOOKUP(H125,杂项!R:X,4,FALSE),FIND("@",SUBSTITUTE(VLOOKUP(H125,杂项!R:X,4,FALSE),",","@",5))+1,LEN(VLOOKUP(H125,杂项!R:X,4,FALSE))-FIND("@",SUBSTITUTE(VLOOKUP(H125,杂项!R:X,4,FALSE),",","@",5))-1))))))</f>
        <v>7400</v>
      </c>
      <c r="X125" s="193" t="str">
        <f>IF($AJ$1=2,MID(VLOOKUP(H125,杂项!R:X,5,FALSE),FIND("@",SUBSTITUTE(VLOOKUP(H125,杂项!R:X,5,FALSE),",","@",1))+1,FIND("@",SUBSTITUTE(VLOOKUP(H125,杂项!R:X,5,FALSE),",","@",2))-FIND("@",SUBSTITUTE(VLOOKUP(H125,杂项!R:X,5,FALSE),",","@",1))-1),IF($AJ$1=3,MID(VLOOKUP(H125,杂项!R:X,5,FALSE),FIND("@",SUBSTITUTE(VLOOKUP(H125,杂项!R:X,5,FALSE),",","@",2))+1,FIND("@",SUBSTITUTE(VLOOKUP(H125,杂项!R:X,5,FALSE),",","@",3))-FIND("@",SUBSTITUTE(VLOOKUP(H125,杂项!R:X,5,FALSE),",","@",2))-1),IF($AJ$1=4,MID(VLOOKUP(H125,杂项!R:X,5,FALSE),FIND("@",SUBSTITUTE(VLOOKUP(H125,杂项!R:X,5,FALSE),",","@",3))+1,FIND("@",SUBSTITUTE(VLOOKUP(H125,杂项!R:X,5,FALSE),",","@",4))-FIND("@",SUBSTITUTE(VLOOKUP(H125,杂项!R:X,5,FALSE),",","@",3))-1),IF($AJ$1=5,MID(VLOOKUP(H125,杂项!R:X,5,FALSE),FIND("@",SUBSTITUTE(VLOOKUP(H125,杂项!R:X,5,FALSE),",","@",4))+1,FIND("@",SUBSTITUTE(VLOOKUP(H125,杂项!R:X,5,FALSE),",","@",5))-FIND("@",SUBSTITUTE(VLOOKUP(H125,杂项!R:X,5,FALSE),",","@",4))-1),IF($AJ$1=6,MID(VLOOKUP(H125,杂项!R:X,5,FALSE),FIND("@",SUBSTITUTE(VLOOKUP(H125,杂项!R:X,5,FALSE),",","@",5))+1,LEN(VLOOKUP(H125,杂项!R:X,5,FALSE))-FIND("@",SUBSTITUTE(VLOOKUP(H125,杂项!R:X,5,FALSE),",","@",5))-1))))))</f>
        <v>6873</v>
      </c>
      <c r="Y125" s="193" t="str">
        <f>IF($AJ$1=2,MID(VLOOKUP(H125,杂项!R:X,6,FALSE),FIND("@",SUBSTITUTE(VLOOKUP(H125,杂项!R:X,6,FALSE),",","@",1))+1,FIND("@",SUBSTITUTE(VLOOKUP(H125,杂项!R:X,6,FALSE),",","@",2))-FIND("@",SUBSTITUTE(VLOOKUP(H125,杂项!R:X,6,FALSE),",","@",1))-1),IF($AJ$1=3,MID(VLOOKUP(H125,杂项!R:X,6,FALSE),FIND("@",SUBSTITUTE(VLOOKUP(H125,杂项!R:X,6,FALSE),",","@",2))+1,FIND("@",SUBSTITUTE(VLOOKUP(H125,杂项!R:X,6,FALSE),",","@",3))-FIND("@",SUBSTITUTE(VLOOKUP(H125,杂项!R:X,6,FALSE),",","@",2))-1),IF($AJ$1=4,MID(VLOOKUP(H125,杂项!R:X,6,FALSE),FIND("@",SUBSTITUTE(VLOOKUP(H125,杂项!R:X,6,FALSE),",","@",3))+1,FIND("@",SUBSTITUTE(VLOOKUP(H125,杂项!R:X,6,FALSE),",","@",4))-FIND("@",SUBSTITUTE(VLOOKUP(H125,杂项!R:X,6,FALSE),",","@",3))-1),IF($AJ$1=5,MID(VLOOKUP(H125,杂项!R:X,6,FALSE),FIND("@",SUBSTITUTE(VLOOKUP(H125,杂项!R:X,6,FALSE),",","@",4))+1,FIND("@",SUBSTITUTE(VLOOKUP(H125,杂项!R:X,6,FALSE),",","@",5))-FIND("@",SUBSTITUTE(VLOOKUP(H125,杂项!R:X,6,FALSE),",","@",4))-1),IF($AJ$1=6,MID(VLOOKUP(H125,杂项!R:X,6,FALSE),FIND("@",SUBSTITUTE(VLOOKUP(H125,杂项!R:X,6,FALSE),",","@",5))+1,LEN(VLOOKUP(H125,杂项!R:X,6,FALSE))-FIND("@",SUBSTITUTE(VLOOKUP(H125,杂项!R:X,6,FALSE),",","@",5))-1))))))</f>
        <v>6873</v>
      </c>
      <c r="Z125" s="193" t="str">
        <f>IF($AJ$1=2,MID(VLOOKUP(H125,杂项!R:X,7,FALSE),FIND("@",SUBSTITUTE(VLOOKUP(H125,杂项!R:X,7,FALSE),",","@",1))+1,FIND("@",SUBSTITUTE(VLOOKUP(H125,杂项!R:X,7,FALSE),",","@",2))-FIND("@",SUBSTITUTE(VLOOKUP(H125,杂项!R:X,7,FALSE),",","@",1))-1),IF($AJ$1=3,MID(VLOOKUP(H125,杂项!R:X,7,FALSE),FIND("@",SUBSTITUTE(VLOOKUP(H125,杂项!R:X,7,FALSE),",","@",2))+1,FIND("@",SUBSTITUTE(VLOOKUP(H125,杂项!R:X,7,FALSE),",","@",3))-FIND("@",SUBSTITUTE(VLOOKUP(H125,杂项!R:X,7,FALSE),",","@",2))-1),IF($AJ$1=4,MID(VLOOKUP(H125,杂项!R:X,7,FALSE),FIND("@",SUBSTITUTE(VLOOKUP(H125,杂项!R:X,7,FALSE),",","@",3))+1,FIND("@",SUBSTITUTE(VLOOKUP(H125,杂项!R:X,7,FALSE),",","@",4))-FIND("@",SUBSTITUTE(VLOOKUP(H125,杂项!R:X,7,FALSE),",","@",3))-1),IF($AJ$1=5,MID(VLOOKUP(H125,杂项!R:X,7,FALSE),FIND("@",SUBSTITUTE(VLOOKUP(H125,杂项!R:X,7,FALSE),",","@",4))+1,FIND("@",SUBSTITUTE(VLOOKUP(H125,杂项!R:X,7,FALSE),",","@",5))-FIND("@",SUBSTITUTE(VLOOKUP(H125,杂项!R:X,7,FALSE),",","@",4))-1),IF($AJ$1=6,MID(VLOOKUP(H125,杂项!R:X,7,FALSE),FIND("@",SUBSTITUTE(VLOOKUP(H125,杂项!R:X,7,FALSE),",","@",5))+1,LEN(VLOOKUP(H125,杂项!R:X,7,FALSE))-FIND("@",SUBSTITUTE(VLOOKUP(H125,杂项!R:X,7,FALSE),",","@",5))-1))))))</f>
        <v>4369</v>
      </c>
      <c r="AA125" s="196">
        <v>276</v>
      </c>
      <c r="AB125" s="196">
        <v>0</v>
      </c>
      <c r="AC125" s="196">
        <v>78</v>
      </c>
      <c r="AD125" s="196">
        <v>0</v>
      </c>
      <c r="AE125" s="196">
        <v>40</v>
      </c>
      <c r="AF125" s="196">
        <v>0</v>
      </c>
      <c r="AG125" s="203">
        <v>500</v>
      </c>
      <c r="AH125" s="203">
        <v>30</v>
      </c>
      <c r="AI125" s="203">
        <v>50</v>
      </c>
      <c r="AJ125" s="204"/>
      <c r="AK125" s="202">
        <f>(VLOOKUP($H125,杂项!$Z:$AD,2,FALSE))/100</f>
        <v>0.1</v>
      </c>
      <c r="AL125" s="202">
        <f>(VLOOKUP($H125,杂项!$Z:$AD,4,FALSE))/100</f>
        <v>0.4</v>
      </c>
      <c r="AM125" s="202">
        <f>(VLOOKUP($H125,杂项!$Z:$AD,3,FALSE))/100</f>
        <v>0.1</v>
      </c>
      <c r="AN125" s="202">
        <f>(VLOOKUP($H125,杂项!$Z:$AD,5,FALSE))/100</f>
        <v>0.35</v>
      </c>
      <c r="AO125" s="206">
        <v>17</v>
      </c>
      <c r="AP125" s="179" t="s">
        <v>404</v>
      </c>
    </row>
    <row r="126" spans="1:42" x14ac:dyDescent="0.2">
      <c r="A126" s="210" t="s">
        <v>405</v>
      </c>
      <c r="B126" s="173">
        <f t="shared" si="18"/>
        <v>3573.1447039999998</v>
      </c>
      <c r="C126" s="173">
        <f t="shared" si="19"/>
        <v>302.78101760000004</v>
      </c>
      <c r="D126" s="173">
        <f t="shared" si="20"/>
        <v>474.18370559999994</v>
      </c>
      <c r="E126" s="173">
        <f t="shared" si="21"/>
        <v>300.46748159999999</v>
      </c>
      <c r="F126" s="173">
        <f t="shared" si="22"/>
        <v>344.07804160000001</v>
      </c>
      <c r="G126" s="174">
        <f t="shared" si="23"/>
        <v>122.83801600000001</v>
      </c>
      <c r="H126" s="211" t="s">
        <v>356</v>
      </c>
      <c r="I126" s="190">
        <v>28</v>
      </c>
      <c r="J126" s="191" t="s">
        <v>52</v>
      </c>
      <c r="K126" s="191" t="s">
        <v>41</v>
      </c>
      <c r="L126" s="191" t="s">
        <v>277</v>
      </c>
      <c r="M126" s="191" t="s">
        <v>278</v>
      </c>
      <c r="N126" s="191" t="s">
        <v>257</v>
      </c>
      <c r="O126" s="191" t="s">
        <v>258</v>
      </c>
      <c r="P126" s="191" t="s">
        <v>46</v>
      </c>
      <c r="Q126" s="191" t="s">
        <v>47</v>
      </c>
      <c r="R126" s="191" t="s">
        <v>53</v>
      </c>
      <c r="S126" s="191" t="s">
        <v>47</v>
      </c>
      <c r="T126" s="191" t="s">
        <v>48</v>
      </c>
      <c r="U126" s="193" t="str">
        <f>IF($AJ$1=2,MID(VLOOKUP(H126,杂项!R:X,2,FALSE),FIND("@",SUBSTITUTE(VLOOKUP(H126,杂项!R:X,2,FALSE),",","@",1))+1,FIND("@",SUBSTITUTE(VLOOKUP(H126,杂项!R:X,2,FALSE),",","@",2))-FIND("@",SUBSTITUTE(VLOOKUP(H126,杂项!R:X,2,FALSE),",","@",1))-1),IF($AJ$1=3,MID(VLOOKUP(H126,杂项!R:X,2,FALSE),FIND("@",SUBSTITUTE(VLOOKUP(H126,杂项!R:X,2,FALSE),",","@",2))+1,FIND("@",SUBSTITUTE(VLOOKUP(H126,杂项!R:X,2,FALSE),",","@",3))-FIND("@",SUBSTITUTE(VLOOKUP(H126,杂项!R:X,2,FALSE),",","@",2))-1),IF($AJ$1=4,MID(VLOOKUP(H126,杂项!R:X,2,FALSE),FIND("@",SUBSTITUTE(VLOOKUP(H126,杂项!R:X,2,FALSE),",","@",3))+1,FIND("@",SUBSTITUTE(VLOOKUP(H126,杂项!R:X,2,FALSE),",","@",4))-FIND("@",SUBSTITUTE(VLOOKUP(H126,杂项!R:X,2,FALSE),",","@",3))-1),IF($AJ$1=5,MID(VLOOKUP(H126,杂项!R:X,2,FALSE),FIND("@",SUBSTITUTE(VLOOKUP(H126,杂项!R:X,2,FALSE),",","@",4))+1,FIND("@",SUBSTITUTE(VLOOKUP(H126,杂项!R:X,2,FALSE),",","@",5))-FIND("@",SUBSTITUTE(VLOOKUP(H126,杂项!R:X,2,FALSE),",","@",4))-1),IF($AJ$1=6,MID(VLOOKUP(H126,杂项!R:X,2,FALSE),FIND("@",SUBSTITUTE(VLOOKUP(H126,杂项!R:X,2,FALSE),",","@",5))+1,LEN(VLOOKUP(H126,杂项!R:X,2,FALSE))-FIND("@",SUBSTITUTE(VLOOKUP(H126,杂项!R:X,2,FALSE),",","@",5))-1))))))</f>
        <v>7137</v>
      </c>
      <c r="V126" s="193" t="str">
        <f>IF($AJ$1=2,MID(VLOOKUP(H126,杂项!R:X,3,FALSE),FIND("@",SUBSTITUTE(VLOOKUP(H126,杂项!R:X,3,FALSE),",","@",1))+1,FIND("@",SUBSTITUTE(VLOOKUP(H126,杂项!R:X,3,FALSE),",","@",2))-FIND("@",SUBSTITUTE(VLOOKUP(H126,杂项!R:X,3,FALSE),",","@",1))-1),IF($AJ$1=3,MID(VLOOKUP(H126,杂项!R:X,3,FALSE),FIND("@",SUBSTITUTE(VLOOKUP(H126,杂项!R:X,3,FALSE),",","@",2))+1,FIND("@",SUBSTITUTE(VLOOKUP(H126,杂项!R:X,3,FALSE),",","@",3))-FIND("@",SUBSTITUTE(VLOOKUP(H126,杂项!R:X,3,FALSE),",","@",2))-1),IF($AJ$1=4,MID(VLOOKUP(H126,杂项!R:X,3,FALSE),FIND("@",SUBSTITUTE(VLOOKUP(H126,杂项!R:X,3,FALSE),",","@",3))+1,FIND("@",SUBSTITUTE(VLOOKUP(H126,杂项!R:X,3,FALSE),",","@",4))-FIND("@",SUBSTITUTE(VLOOKUP(H126,杂项!R:X,3,FALSE),",","@",3))-1),IF($AJ$1=5,MID(VLOOKUP(H126,杂项!R:X,3,FALSE),FIND("@",SUBSTITUTE(VLOOKUP(H126,杂项!R:X,3,FALSE),",","@",4))+1,FIND("@",SUBSTITUTE(VLOOKUP(H126,杂项!R:X,3,FALSE),",","@",5))-FIND("@",SUBSTITUTE(VLOOKUP(H126,杂项!R:X,3,FALSE),",","@",4))-1),IF($AJ$1=6,MID(VLOOKUP(H126,杂项!R:X,3,FALSE),FIND("@",SUBSTITUTE(VLOOKUP(H126,杂项!R:X,3,FALSE),",","@",5))+1,LEN(VLOOKUP(H126,杂项!R:X,3,FALSE))-FIND("@",SUBSTITUTE(VLOOKUP(H126,杂项!R:X,3,FALSE),",","@",5))-1))))))</f>
        <v>6213</v>
      </c>
      <c r="W126" s="193" t="str">
        <f>IF($AJ$1=2,MID(VLOOKUP(H126,杂项!R:X,4,FALSE),FIND("@",SUBSTITUTE(VLOOKUP(H126,杂项!R:X,4,FALSE),",","@",1))+1,FIND("@",SUBSTITUTE(VLOOKUP(H126,杂项!R:X,4,FALSE),",","@",2))-FIND("@",SUBSTITUTE(VLOOKUP(H126,杂项!R:X,4,FALSE),",","@",1))-1),IF($AJ$1=3,MID(VLOOKUP(H126,杂项!R:X,4,FALSE),FIND("@",SUBSTITUTE(VLOOKUP(H126,杂项!R:X,4,FALSE),",","@",2))+1,FIND("@",SUBSTITUTE(VLOOKUP(H126,杂项!R:X,4,FALSE),",","@",3))-FIND("@",SUBSTITUTE(VLOOKUP(H126,杂项!R:X,4,FALSE),",","@",2))-1),IF($AJ$1=4,MID(VLOOKUP(H126,杂项!R:X,4,FALSE),FIND("@",SUBSTITUTE(VLOOKUP(H126,杂项!R:X,4,FALSE),",","@",3))+1,FIND("@",SUBSTITUTE(VLOOKUP(H126,杂项!R:X,4,FALSE),",","@",4))-FIND("@",SUBSTITUTE(VLOOKUP(H126,杂项!R:X,4,FALSE),",","@",3))-1),IF($AJ$1=5,MID(VLOOKUP(H126,杂项!R:X,4,FALSE),FIND("@",SUBSTITUTE(VLOOKUP(H126,杂项!R:X,4,FALSE),",","@",4))+1,FIND("@",SUBSTITUTE(VLOOKUP(H126,杂项!R:X,4,FALSE),",","@",5))-FIND("@",SUBSTITUTE(VLOOKUP(H126,杂项!R:X,4,FALSE),",","@",4))-1),IF($AJ$1=6,MID(VLOOKUP(H126,杂项!R:X,4,FALSE),FIND("@",SUBSTITUTE(VLOOKUP(H126,杂项!R:X,4,FALSE),",","@",5))+1,LEN(VLOOKUP(H126,杂项!R:X,4,FALSE))-FIND("@",SUBSTITUTE(VLOOKUP(H126,杂项!R:X,4,FALSE),",","@",5))-1))))))</f>
        <v>8192</v>
      </c>
      <c r="X126" s="193" t="str">
        <f>IF($AJ$1=2,MID(VLOOKUP(H126,杂项!R:X,5,FALSE),FIND("@",SUBSTITUTE(VLOOKUP(H126,杂项!R:X,5,FALSE),",","@",1))+1,FIND("@",SUBSTITUTE(VLOOKUP(H126,杂项!R:X,5,FALSE),",","@",2))-FIND("@",SUBSTITUTE(VLOOKUP(H126,杂项!R:X,5,FALSE),",","@",1))-1),IF($AJ$1=3,MID(VLOOKUP(H126,杂项!R:X,5,FALSE),FIND("@",SUBSTITUTE(VLOOKUP(H126,杂项!R:X,5,FALSE),",","@",2))+1,FIND("@",SUBSTITUTE(VLOOKUP(H126,杂项!R:X,5,FALSE),",","@",3))-FIND("@",SUBSTITUTE(VLOOKUP(H126,杂项!R:X,5,FALSE),",","@",2))-1),IF($AJ$1=4,MID(VLOOKUP(H126,杂项!R:X,5,FALSE),FIND("@",SUBSTITUTE(VLOOKUP(H126,杂项!R:X,5,FALSE),",","@",3))+1,FIND("@",SUBSTITUTE(VLOOKUP(H126,杂项!R:X,5,FALSE),",","@",4))-FIND("@",SUBSTITUTE(VLOOKUP(H126,杂项!R:X,5,FALSE),",","@",3))-1),IF($AJ$1=5,MID(VLOOKUP(H126,杂项!R:X,5,FALSE),FIND("@",SUBSTITUTE(VLOOKUP(H126,杂项!R:X,5,FALSE),",","@",4))+1,FIND("@",SUBSTITUTE(VLOOKUP(H126,杂项!R:X,5,FALSE),",","@",5))-FIND("@",SUBSTITUTE(VLOOKUP(H126,杂项!R:X,5,FALSE),",","@",4))-1),IF($AJ$1=6,MID(VLOOKUP(H126,杂项!R:X,5,FALSE),FIND("@",SUBSTITUTE(VLOOKUP(H126,杂项!R:X,5,FALSE),",","@",5))+1,LEN(VLOOKUP(H126,杂项!R:X,5,FALSE))-FIND("@",SUBSTITUTE(VLOOKUP(H126,杂项!R:X,5,FALSE),",","@",5))-1))))))</f>
        <v>7796</v>
      </c>
      <c r="Y126" s="193" t="str">
        <f>IF($AJ$1=2,MID(VLOOKUP(H126,杂项!R:X,6,FALSE),FIND("@",SUBSTITUTE(VLOOKUP(H126,杂项!R:X,6,FALSE),",","@",1))+1,FIND("@",SUBSTITUTE(VLOOKUP(H126,杂项!R:X,6,FALSE),",","@",2))-FIND("@",SUBSTITUTE(VLOOKUP(H126,杂项!R:X,6,FALSE),",","@",1))-1),IF($AJ$1=3,MID(VLOOKUP(H126,杂项!R:X,6,FALSE),FIND("@",SUBSTITUTE(VLOOKUP(H126,杂项!R:X,6,FALSE),",","@",2))+1,FIND("@",SUBSTITUTE(VLOOKUP(H126,杂项!R:X,6,FALSE),",","@",3))-FIND("@",SUBSTITUTE(VLOOKUP(H126,杂项!R:X,6,FALSE),",","@",2))-1),IF($AJ$1=4,MID(VLOOKUP(H126,杂项!R:X,6,FALSE),FIND("@",SUBSTITUTE(VLOOKUP(H126,杂项!R:X,6,FALSE),",","@",3))+1,FIND("@",SUBSTITUTE(VLOOKUP(H126,杂项!R:X,6,FALSE),",","@",4))-FIND("@",SUBSTITUTE(VLOOKUP(H126,杂项!R:X,6,FALSE),",","@",3))-1),IF($AJ$1=5,MID(VLOOKUP(H126,杂项!R:X,6,FALSE),FIND("@",SUBSTITUTE(VLOOKUP(H126,杂项!R:X,6,FALSE),",","@",4))+1,FIND("@",SUBSTITUTE(VLOOKUP(H126,杂项!R:X,6,FALSE),",","@",5))-FIND("@",SUBSTITUTE(VLOOKUP(H126,杂项!R:X,6,FALSE),",","@",4))-1),IF($AJ$1=6,MID(VLOOKUP(H126,杂项!R:X,6,FALSE),FIND("@",SUBSTITUTE(VLOOKUP(H126,杂项!R:X,6,FALSE),",","@",5))+1,LEN(VLOOKUP(H126,杂项!R:X,6,FALSE))-FIND("@",SUBSTITUTE(VLOOKUP(H126,杂项!R:X,6,FALSE),",","@",5))-1))))))</f>
        <v>7796</v>
      </c>
      <c r="Z126" s="193" t="str">
        <f>IF($AJ$1=2,MID(VLOOKUP(H126,杂项!R:X,7,FALSE),FIND("@",SUBSTITUTE(VLOOKUP(H126,杂项!R:X,7,FALSE),",","@",1))+1,FIND("@",SUBSTITUTE(VLOOKUP(H126,杂项!R:X,7,FALSE),",","@",2))-FIND("@",SUBSTITUTE(VLOOKUP(H126,杂项!R:X,7,FALSE),",","@",1))-1),IF($AJ$1=3,MID(VLOOKUP(H126,杂项!R:X,7,FALSE),FIND("@",SUBSTITUTE(VLOOKUP(H126,杂项!R:X,7,FALSE),",","@",2))+1,FIND("@",SUBSTITUTE(VLOOKUP(H126,杂项!R:X,7,FALSE),",","@",3))-FIND("@",SUBSTITUTE(VLOOKUP(H126,杂项!R:X,7,FALSE),",","@",2))-1),IF($AJ$1=4,MID(VLOOKUP(H126,杂项!R:X,7,FALSE),FIND("@",SUBSTITUTE(VLOOKUP(H126,杂项!R:X,7,FALSE),",","@",3))+1,FIND("@",SUBSTITUTE(VLOOKUP(H126,杂项!R:X,7,FALSE),",","@",4))-FIND("@",SUBSTITUTE(VLOOKUP(H126,杂项!R:X,7,FALSE),",","@",3))-1),IF($AJ$1=5,MID(VLOOKUP(H126,杂项!R:X,7,FALSE),FIND("@",SUBSTITUTE(VLOOKUP(H126,杂项!R:X,7,FALSE),",","@",4))+1,FIND("@",SUBSTITUTE(VLOOKUP(H126,杂项!R:X,7,FALSE),",","@",5))-FIND("@",SUBSTITUTE(VLOOKUP(H126,杂项!R:X,7,FALSE),",","@",4))-1),IF($AJ$1=6,MID(VLOOKUP(H126,杂项!R:X,7,FALSE),FIND("@",SUBSTITUTE(VLOOKUP(H126,杂项!R:X,7,FALSE),",","@",5))+1,LEN(VLOOKUP(H126,杂项!R:X,7,FALSE))-FIND("@",SUBSTITUTE(VLOOKUP(H126,杂项!R:X,7,FALSE),",","@",5))-1))))))</f>
        <v>7137</v>
      </c>
      <c r="AA126" s="196">
        <v>186</v>
      </c>
      <c r="AB126" s="196">
        <v>0</v>
      </c>
      <c r="AC126" s="196">
        <v>42</v>
      </c>
      <c r="AD126" s="196">
        <v>34</v>
      </c>
      <c r="AE126" s="196">
        <v>39</v>
      </c>
      <c r="AF126" s="196">
        <v>0</v>
      </c>
      <c r="AG126" s="193">
        <v>450</v>
      </c>
      <c r="AH126" s="193">
        <v>20</v>
      </c>
      <c r="AI126" s="193">
        <v>70</v>
      </c>
      <c r="AJ126" s="216"/>
      <c r="AK126" s="202">
        <f>(VLOOKUP($H126,杂项!$Z:$AD,2,FALSE))/100</f>
        <v>0.1</v>
      </c>
      <c r="AL126" s="202">
        <f>(VLOOKUP($H126,杂项!$Z:$AD,4,FALSE))/100</f>
        <v>0.1</v>
      </c>
      <c r="AM126" s="202">
        <f>(VLOOKUP($H126,杂项!$Z:$AD,3,FALSE))/100</f>
        <v>0.4</v>
      </c>
      <c r="AN126" s="202">
        <f>(VLOOKUP($H126,杂项!$Z:$AD,5,FALSE))/100</f>
        <v>0.4</v>
      </c>
      <c r="AO126" s="206">
        <v>3</v>
      </c>
      <c r="AP126" s="179" t="s">
        <v>406</v>
      </c>
    </row>
    <row r="127" spans="1:42" x14ac:dyDescent="0.2">
      <c r="A127" s="176" t="s">
        <v>407</v>
      </c>
      <c r="B127" s="173">
        <f t="shared" si="18"/>
        <v>3149.8784000000001</v>
      </c>
      <c r="C127" s="173">
        <f t="shared" si="19"/>
        <v>302.76172800000006</v>
      </c>
      <c r="D127" s="173">
        <f t="shared" si="20"/>
        <v>543.86847999999998</v>
      </c>
      <c r="E127" s="173">
        <f t="shared" si="21"/>
        <v>222.07056640000002</v>
      </c>
      <c r="F127" s="173">
        <f t="shared" si="22"/>
        <v>389.33047039999997</v>
      </c>
      <c r="G127" s="174">
        <f t="shared" si="23"/>
        <v>101.57632</v>
      </c>
      <c r="H127" s="174" t="s">
        <v>408</v>
      </c>
      <c r="I127" s="187">
        <v>28</v>
      </c>
      <c r="J127" s="189" t="s">
        <v>40</v>
      </c>
      <c r="K127" s="189" t="s">
        <v>92</v>
      </c>
      <c r="L127" s="189" t="s">
        <v>217</v>
      </c>
      <c r="M127" s="189" t="s">
        <v>218</v>
      </c>
      <c r="N127" s="189" t="s">
        <v>145</v>
      </c>
      <c r="O127" s="189" t="s">
        <v>146</v>
      </c>
      <c r="P127" s="189" t="s">
        <v>87</v>
      </c>
      <c r="Q127" s="189" t="s">
        <v>55</v>
      </c>
      <c r="R127" s="189" t="s">
        <v>72</v>
      </c>
      <c r="S127" s="189" t="s">
        <v>45</v>
      </c>
      <c r="T127" s="189" t="s">
        <v>254</v>
      </c>
      <c r="U127" s="193" t="str">
        <f>IF($AJ$1=2,MID(VLOOKUP(H127,杂项!R:X,2,FALSE),FIND("@",SUBSTITUTE(VLOOKUP(H127,杂项!R:X,2,FALSE),",","@",1))+1,FIND("@",SUBSTITUTE(VLOOKUP(H127,杂项!R:X,2,FALSE),",","@",2))-FIND("@",SUBSTITUTE(VLOOKUP(H127,杂项!R:X,2,FALSE),",","@",1))-1),IF($AJ$1=3,MID(VLOOKUP(H127,杂项!R:X,2,FALSE),FIND("@",SUBSTITUTE(VLOOKUP(H127,杂项!R:X,2,FALSE),",","@",2))+1,FIND("@",SUBSTITUTE(VLOOKUP(H127,杂项!R:X,2,FALSE),",","@",3))-FIND("@",SUBSTITUTE(VLOOKUP(H127,杂项!R:X,2,FALSE),",","@",2))-1),IF($AJ$1=4,MID(VLOOKUP(H127,杂项!R:X,2,FALSE),FIND("@",SUBSTITUTE(VLOOKUP(H127,杂项!R:X,2,FALSE),",","@",3))+1,FIND("@",SUBSTITUTE(VLOOKUP(H127,杂项!R:X,2,FALSE),",","@",4))-FIND("@",SUBSTITUTE(VLOOKUP(H127,杂项!R:X,2,FALSE),",","@",3))-1),IF($AJ$1=5,MID(VLOOKUP(H127,杂项!R:X,2,FALSE),FIND("@",SUBSTITUTE(VLOOKUP(H127,杂项!R:X,2,FALSE),",","@",4))+1,FIND("@",SUBSTITUTE(VLOOKUP(H127,杂项!R:X,2,FALSE),",","@",5))-FIND("@",SUBSTITUTE(VLOOKUP(H127,杂项!R:X,2,FALSE),",","@",4))-1),IF($AJ$1=6,MID(VLOOKUP(H127,杂项!R:X,2,FALSE),FIND("@",SUBSTITUTE(VLOOKUP(H127,杂项!R:X,2,FALSE),",","@",5))+1,LEN(VLOOKUP(H127,杂项!R:X,2,FALSE))-FIND("@",SUBSTITUTE(VLOOKUP(H127,杂项!R:X,2,FALSE),",","@",5))-1))))))</f>
        <v>7664</v>
      </c>
      <c r="V127" s="193" t="str">
        <f>IF($AJ$1=2,MID(VLOOKUP(H127,杂项!R:X,3,FALSE),FIND("@",SUBSTITUTE(VLOOKUP(H127,杂项!R:X,3,FALSE),",","@",1))+1,FIND("@",SUBSTITUTE(VLOOKUP(H127,杂项!R:X,3,FALSE),",","@",2))-FIND("@",SUBSTITUTE(VLOOKUP(H127,杂项!R:X,3,FALSE),",","@",1))-1),IF($AJ$1=3,MID(VLOOKUP(H127,杂项!R:X,3,FALSE),FIND("@",SUBSTITUTE(VLOOKUP(H127,杂项!R:X,3,FALSE),",","@",2))+1,FIND("@",SUBSTITUTE(VLOOKUP(H127,杂项!R:X,3,FALSE),",","@",3))-FIND("@",SUBSTITUTE(VLOOKUP(H127,杂项!R:X,3,FALSE),",","@",2))-1),IF($AJ$1=4,MID(VLOOKUP(H127,杂项!R:X,3,FALSE),FIND("@",SUBSTITUTE(VLOOKUP(H127,杂项!R:X,3,FALSE),",","@",3))+1,FIND("@",SUBSTITUTE(VLOOKUP(H127,杂项!R:X,3,FALSE),",","@",4))-FIND("@",SUBSTITUTE(VLOOKUP(H127,杂项!R:X,3,FALSE),",","@",3))-1),IF($AJ$1=5,MID(VLOOKUP(H127,杂项!R:X,3,FALSE),FIND("@",SUBSTITUTE(VLOOKUP(H127,杂项!R:X,3,FALSE),",","@",4))+1,FIND("@",SUBSTITUTE(VLOOKUP(H127,杂项!R:X,3,FALSE),",","@",5))-FIND("@",SUBSTITUTE(VLOOKUP(H127,杂项!R:X,3,FALSE),",","@",4))-1),IF($AJ$1=6,MID(VLOOKUP(H127,杂项!R:X,3,FALSE),FIND("@",SUBSTITUTE(VLOOKUP(H127,杂项!R:X,3,FALSE),",","@",5))+1,LEN(VLOOKUP(H127,杂项!R:X,3,FALSE))-FIND("@",SUBSTITUTE(VLOOKUP(H127,杂项!R:X,3,FALSE),",","@",5))-1))))))</f>
        <v>4895</v>
      </c>
      <c r="W127" s="193" t="str">
        <f>IF($AJ$1=2,MID(VLOOKUP(H127,杂项!R:X,4,FALSE),FIND("@",SUBSTITUTE(VLOOKUP(H127,杂项!R:X,4,FALSE),",","@",1))+1,FIND("@",SUBSTITUTE(VLOOKUP(H127,杂项!R:X,4,FALSE),",","@",2))-FIND("@",SUBSTITUTE(VLOOKUP(H127,杂项!R:X,4,FALSE),",","@",1))-1),IF($AJ$1=3,MID(VLOOKUP(H127,杂项!R:X,4,FALSE),FIND("@",SUBSTITUTE(VLOOKUP(H127,杂项!R:X,4,FALSE),",","@",2))+1,FIND("@",SUBSTITUTE(VLOOKUP(H127,杂项!R:X,4,FALSE),",","@",3))-FIND("@",SUBSTITUTE(VLOOKUP(H127,杂项!R:X,4,FALSE),",","@",2))-1),IF($AJ$1=4,MID(VLOOKUP(H127,杂项!R:X,4,FALSE),FIND("@",SUBSTITUTE(VLOOKUP(H127,杂项!R:X,4,FALSE),",","@",3))+1,FIND("@",SUBSTITUTE(VLOOKUP(H127,杂项!R:X,4,FALSE),",","@",4))-FIND("@",SUBSTITUTE(VLOOKUP(H127,杂项!R:X,4,FALSE),",","@",3))-1),IF($AJ$1=5,MID(VLOOKUP(H127,杂项!R:X,4,FALSE),FIND("@",SUBSTITUTE(VLOOKUP(H127,杂项!R:X,4,FALSE),",","@",4))+1,FIND("@",SUBSTITUTE(VLOOKUP(H127,杂项!R:X,4,FALSE),",","@",5))-FIND("@",SUBSTITUTE(VLOOKUP(H127,杂项!R:X,4,FALSE),",","@",4))-1),IF($AJ$1=6,MID(VLOOKUP(H127,杂项!R:X,4,FALSE),FIND("@",SUBSTITUTE(VLOOKUP(H127,杂项!R:X,4,FALSE),",","@",5))+1,LEN(VLOOKUP(H127,杂项!R:X,4,FALSE))-FIND("@",SUBSTITUTE(VLOOKUP(H127,杂项!R:X,4,FALSE),",","@",5))-1))))))</f>
        <v>8060</v>
      </c>
      <c r="X127" s="193" t="str">
        <f>IF($AJ$1=2,MID(VLOOKUP(H127,杂项!R:X,5,FALSE),FIND("@",SUBSTITUTE(VLOOKUP(H127,杂项!R:X,5,FALSE),",","@",1))+1,FIND("@",SUBSTITUTE(VLOOKUP(H127,杂项!R:X,5,FALSE),",","@",2))-FIND("@",SUBSTITUTE(VLOOKUP(H127,杂项!R:X,5,FALSE),",","@",1))-1),IF($AJ$1=3,MID(VLOOKUP(H127,杂项!R:X,5,FALSE),FIND("@",SUBSTITUTE(VLOOKUP(H127,杂项!R:X,5,FALSE),",","@",2))+1,FIND("@",SUBSTITUTE(VLOOKUP(H127,杂项!R:X,5,FALSE),",","@",3))-FIND("@",SUBSTITUTE(VLOOKUP(H127,杂项!R:X,5,FALSE),",","@",2))-1),IF($AJ$1=4,MID(VLOOKUP(H127,杂项!R:X,5,FALSE),FIND("@",SUBSTITUTE(VLOOKUP(H127,杂项!R:X,5,FALSE),",","@",3))+1,FIND("@",SUBSTITUTE(VLOOKUP(H127,杂项!R:X,5,FALSE),",","@",4))-FIND("@",SUBSTITUTE(VLOOKUP(H127,杂项!R:X,5,FALSE),",","@",3))-1),IF($AJ$1=5,MID(VLOOKUP(H127,杂项!R:X,5,FALSE),FIND("@",SUBSTITUTE(VLOOKUP(H127,杂项!R:X,5,FALSE),",","@",4))+1,FIND("@",SUBSTITUTE(VLOOKUP(H127,杂项!R:X,5,FALSE),",","@",5))-FIND("@",SUBSTITUTE(VLOOKUP(H127,杂项!R:X,5,FALSE),",","@",4))-1),IF($AJ$1=6,MID(VLOOKUP(H127,杂项!R:X,5,FALSE),FIND("@",SUBSTITUTE(VLOOKUP(H127,杂项!R:X,5,FALSE),",","@",5))+1,LEN(VLOOKUP(H127,杂项!R:X,5,FALSE))-FIND("@",SUBSTITUTE(VLOOKUP(H127,杂项!R:X,5,FALSE),",","@",5))-1))))))</f>
        <v>6741</v>
      </c>
      <c r="Y127" s="193" t="str">
        <f>IF($AJ$1=2,MID(VLOOKUP(H127,杂项!R:X,6,FALSE),FIND("@",SUBSTITUTE(VLOOKUP(H127,杂项!R:X,6,FALSE),",","@",1))+1,FIND("@",SUBSTITUTE(VLOOKUP(H127,杂项!R:X,6,FALSE),",","@",2))-FIND("@",SUBSTITUTE(VLOOKUP(H127,杂项!R:X,6,FALSE),",","@",1))-1),IF($AJ$1=3,MID(VLOOKUP(H127,杂项!R:X,6,FALSE),FIND("@",SUBSTITUTE(VLOOKUP(H127,杂项!R:X,6,FALSE),",","@",2))+1,FIND("@",SUBSTITUTE(VLOOKUP(H127,杂项!R:X,6,FALSE),",","@",3))-FIND("@",SUBSTITUTE(VLOOKUP(H127,杂项!R:X,6,FALSE),",","@",2))-1),IF($AJ$1=4,MID(VLOOKUP(H127,杂项!R:X,6,FALSE),FIND("@",SUBSTITUTE(VLOOKUP(H127,杂项!R:X,6,FALSE),",","@",3))+1,FIND("@",SUBSTITUTE(VLOOKUP(H127,杂项!R:X,6,FALSE),",","@",4))-FIND("@",SUBSTITUTE(VLOOKUP(H127,杂项!R:X,6,FALSE),",","@",3))-1),IF($AJ$1=5,MID(VLOOKUP(H127,杂项!R:X,6,FALSE),FIND("@",SUBSTITUTE(VLOOKUP(H127,杂项!R:X,6,FALSE),",","@",4))+1,FIND("@",SUBSTITUTE(VLOOKUP(H127,杂项!R:X,6,FALSE),",","@",5))-FIND("@",SUBSTITUTE(VLOOKUP(H127,杂项!R:X,6,FALSE),",","@",4))-1),IF($AJ$1=6,MID(VLOOKUP(H127,杂项!R:X,6,FALSE),FIND("@",SUBSTITUTE(VLOOKUP(H127,杂项!R:X,6,FALSE),",","@",5))+1,LEN(VLOOKUP(H127,杂项!R:X,6,FALSE))-FIND("@",SUBSTITUTE(VLOOKUP(H127,杂项!R:X,6,FALSE),",","@",5))-1))))))</f>
        <v>8323</v>
      </c>
      <c r="Z127" s="193" t="str">
        <f>IF($AJ$1=2,MID(VLOOKUP(H127,杂项!R:X,7,FALSE),FIND("@",SUBSTITUTE(VLOOKUP(H127,杂项!R:X,7,FALSE),",","@",1))+1,FIND("@",SUBSTITUTE(VLOOKUP(H127,杂项!R:X,7,FALSE),",","@",2))-FIND("@",SUBSTITUTE(VLOOKUP(H127,杂项!R:X,7,FALSE),",","@",1))-1),IF($AJ$1=3,MID(VLOOKUP(H127,杂项!R:X,7,FALSE),FIND("@",SUBSTITUTE(VLOOKUP(H127,杂项!R:X,7,FALSE),",","@",2))+1,FIND("@",SUBSTITUTE(VLOOKUP(H127,杂项!R:X,7,FALSE),",","@",3))-FIND("@",SUBSTITUTE(VLOOKUP(H127,杂项!R:X,7,FALSE),",","@",2))-1),IF($AJ$1=4,MID(VLOOKUP(H127,杂项!R:X,7,FALSE),FIND("@",SUBSTITUTE(VLOOKUP(H127,杂项!R:X,7,FALSE),",","@",3))+1,FIND("@",SUBSTITUTE(VLOOKUP(H127,杂项!R:X,7,FALSE),",","@",4))-FIND("@",SUBSTITUTE(VLOOKUP(H127,杂项!R:X,7,FALSE),",","@",3))-1),IF($AJ$1=5,MID(VLOOKUP(H127,杂项!R:X,7,FALSE),FIND("@",SUBSTITUTE(VLOOKUP(H127,杂项!R:X,7,FALSE),",","@",4))+1,FIND("@",SUBSTITUTE(VLOOKUP(H127,杂项!R:X,7,FALSE),",","@",5))-FIND("@",SUBSTITUTE(VLOOKUP(H127,杂项!R:X,7,FALSE),",","@",4))-1),IF($AJ$1=6,MID(VLOOKUP(H127,杂项!R:X,7,FALSE),FIND("@",SUBSTITUTE(VLOOKUP(H127,杂项!R:X,7,FALSE),",","@",5))+1,LEN(VLOOKUP(H127,杂项!R:X,7,FALSE))-FIND("@",SUBSTITUTE(VLOOKUP(H127,杂项!R:X,7,FALSE),",","@",5))-1))))))</f>
        <v>8455</v>
      </c>
      <c r="AA127" s="196">
        <v>228</v>
      </c>
      <c r="AB127" s="196"/>
      <c r="AC127" s="196">
        <v>85</v>
      </c>
      <c r="AD127" s="196"/>
      <c r="AE127" s="196">
        <v>40</v>
      </c>
      <c r="AF127" s="196"/>
      <c r="AG127" s="203">
        <v>350</v>
      </c>
      <c r="AH127" s="203">
        <v>20</v>
      </c>
      <c r="AI127" s="203">
        <v>70</v>
      </c>
      <c r="AJ127" s="204"/>
      <c r="AK127" s="202">
        <f>(VLOOKUP($H127,杂项!$Z:$AD,2,FALSE))/100</f>
        <v>0.25</v>
      </c>
      <c r="AL127" s="202">
        <f>(VLOOKUP($H127,杂项!$Z:$AD,4,FALSE))/100</f>
        <v>0.15</v>
      </c>
      <c r="AM127" s="202">
        <f>(VLOOKUP($H127,杂项!$Z:$AD,3,FALSE))/100</f>
        <v>0.2</v>
      </c>
      <c r="AN127" s="202">
        <f>(VLOOKUP($H127,杂项!$Z:$AD,5,FALSE))/100</f>
        <v>0.4</v>
      </c>
      <c r="AO127" s="206">
        <v>8</v>
      </c>
      <c r="AP127" s="179" t="s">
        <v>409</v>
      </c>
    </row>
    <row r="128" spans="1:42" x14ac:dyDescent="0.2">
      <c r="A128" s="176" t="s">
        <v>410</v>
      </c>
      <c r="B128" s="173">
        <f t="shared" si="18"/>
        <v>3305.5360000000005</v>
      </c>
      <c r="C128" s="173">
        <f t="shared" si="19"/>
        <v>302.76172800000006</v>
      </c>
      <c r="D128" s="173">
        <f t="shared" si="20"/>
        <v>530.16076799999996</v>
      </c>
      <c r="E128" s="173">
        <f t="shared" si="21"/>
        <v>225.24508160000002</v>
      </c>
      <c r="F128" s="173">
        <f t="shared" si="22"/>
        <v>397.36448000000001</v>
      </c>
      <c r="G128" s="174">
        <f t="shared" si="23"/>
        <v>97.949183999999988</v>
      </c>
      <c r="H128" s="174" t="s">
        <v>411</v>
      </c>
      <c r="I128" s="187">
        <v>28</v>
      </c>
      <c r="J128" s="189" t="s">
        <v>40</v>
      </c>
      <c r="K128" s="189" t="s">
        <v>92</v>
      </c>
      <c r="L128" s="189" t="s">
        <v>217</v>
      </c>
      <c r="M128" s="189" t="s">
        <v>218</v>
      </c>
      <c r="N128" s="189" t="s">
        <v>145</v>
      </c>
      <c r="O128" s="189" t="s">
        <v>146</v>
      </c>
      <c r="P128" s="189" t="s">
        <v>87</v>
      </c>
      <c r="Q128" s="189" t="s">
        <v>55</v>
      </c>
      <c r="R128" s="189" t="s">
        <v>72</v>
      </c>
      <c r="S128" s="189" t="s">
        <v>45</v>
      </c>
      <c r="T128" s="189" t="s">
        <v>254</v>
      </c>
      <c r="U128" s="193" t="str">
        <f>IF($AJ$1=2,MID(VLOOKUP(H128,杂项!R:X,2,FALSE),FIND("@",SUBSTITUTE(VLOOKUP(H128,杂项!R:X,2,FALSE),",","@",1))+1,FIND("@",SUBSTITUTE(VLOOKUP(H128,杂项!R:X,2,FALSE),",","@",2))-FIND("@",SUBSTITUTE(VLOOKUP(H128,杂项!R:X,2,FALSE),",","@",1))-1),IF($AJ$1=3,MID(VLOOKUP(H128,杂项!R:X,2,FALSE),FIND("@",SUBSTITUTE(VLOOKUP(H128,杂项!R:X,2,FALSE),",","@",2))+1,FIND("@",SUBSTITUTE(VLOOKUP(H128,杂项!R:X,2,FALSE),",","@",3))-FIND("@",SUBSTITUTE(VLOOKUP(H128,杂项!R:X,2,FALSE),",","@",2))-1),IF($AJ$1=4,MID(VLOOKUP(H128,杂项!R:X,2,FALSE),FIND("@",SUBSTITUTE(VLOOKUP(H128,杂项!R:X,2,FALSE),",","@",3))+1,FIND("@",SUBSTITUTE(VLOOKUP(H128,杂项!R:X,2,FALSE),",","@",4))-FIND("@",SUBSTITUTE(VLOOKUP(H128,杂项!R:X,2,FALSE),",","@",3))-1),IF($AJ$1=5,MID(VLOOKUP(H128,杂项!R:X,2,FALSE),FIND("@",SUBSTITUTE(VLOOKUP(H128,杂项!R:X,2,FALSE),",","@",4))+1,FIND("@",SUBSTITUTE(VLOOKUP(H128,杂项!R:X,2,FALSE),",","@",5))-FIND("@",SUBSTITUTE(VLOOKUP(H128,杂项!R:X,2,FALSE),",","@",4))-1),IF($AJ$1=6,MID(VLOOKUP(H128,杂项!R:X,2,FALSE),FIND("@",SUBSTITUTE(VLOOKUP(H128,杂项!R:X,2,FALSE),",","@",5))+1,LEN(VLOOKUP(H128,杂项!R:X,2,FALSE))-FIND("@",SUBSTITUTE(VLOOKUP(H128,杂项!R:X,2,FALSE),",","@",5))-1))))))</f>
        <v>8060</v>
      </c>
      <c r="V128" s="193" t="str">
        <f>IF($AJ$1=2,MID(VLOOKUP(H128,杂项!R:X,3,FALSE),FIND("@",SUBSTITUTE(VLOOKUP(H128,杂项!R:X,3,FALSE),",","@",1))+1,FIND("@",SUBSTITUTE(VLOOKUP(H128,杂项!R:X,3,FALSE),",","@",2))-FIND("@",SUBSTITUTE(VLOOKUP(H128,杂项!R:X,3,FALSE),",","@",1))-1),IF($AJ$1=3,MID(VLOOKUP(H128,杂项!R:X,3,FALSE),FIND("@",SUBSTITUTE(VLOOKUP(H128,杂项!R:X,3,FALSE),",","@",2))+1,FIND("@",SUBSTITUTE(VLOOKUP(H128,杂项!R:X,3,FALSE),",","@",3))-FIND("@",SUBSTITUTE(VLOOKUP(H128,杂项!R:X,3,FALSE),",","@",2))-1),IF($AJ$1=4,MID(VLOOKUP(H128,杂项!R:X,3,FALSE),FIND("@",SUBSTITUTE(VLOOKUP(H128,杂项!R:X,3,FALSE),",","@",3))+1,FIND("@",SUBSTITUTE(VLOOKUP(H128,杂项!R:X,3,FALSE),",","@",4))-FIND("@",SUBSTITUTE(VLOOKUP(H128,杂项!R:X,3,FALSE),",","@",3))-1),IF($AJ$1=5,MID(VLOOKUP(H128,杂项!R:X,3,FALSE),FIND("@",SUBSTITUTE(VLOOKUP(H128,杂项!R:X,3,FALSE),",","@",4))+1,FIND("@",SUBSTITUTE(VLOOKUP(H128,杂项!R:X,3,FALSE),",","@",5))-FIND("@",SUBSTITUTE(VLOOKUP(H128,杂项!R:X,3,FALSE),",","@",4))-1),IF($AJ$1=6,MID(VLOOKUP(H128,杂项!R:X,3,FALSE),FIND("@",SUBSTITUTE(VLOOKUP(H128,杂项!R:X,3,FALSE),",","@",5))+1,LEN(VLOOKUP(H128,杂项!R:X,3,FALSE))-FIND("@",SUBSTITUTE(VLOOKUP(H128,杂项!R:X,3,FALSE),",","@",5))-1))))))</f>
        <v>4895</v>
      </c>
      <c r="W128" s="193" t="str">
        <f>IF($AJ$1=2,MID(VLOOKUP(H128,杂项!R:X,4,FALSE),FIND("@",SUBSTITUTE(VLOOKUP(H128,杂项!R:X,4,FALSE),",","@",1))+1,FIND("@",SUBSTITUTE(VLOOKUP(H128,杂项!R:X,4,FALSE),",","@",2))-FIND("@",SUBSTITUTE(VLOOKUP(H128,杂项!R:X,4,FALSE),",","@",1))-1),IF($AJ$1=3,MID(VLOOKUP(H128,杂项!R:X,4,FALSE),FIND("@",SUBSTITUTE(VLOOKUP(H128,杂项!R:X,4,FALSE),",","@",2))+1,FIND("@",SUBSTITUTE(VLOOKUP(H128,杂项!R:X,4,FALSE),",","@",3))-FIND("@",SUBSTITUTE(VLOOKUP(H128,杂项!R:X,4,FALSE),",","@",2))-1),IF($AJ$1=4,MID(VLOOKUP(H128,杂项!R:X,4,FALSE),FIND("@",SUBSTITUTE(VLOOKUP(H128,杂项!R:X,4,FALSE),",","@",3))+1,FIND("@",SUBSTITUTE(VLOOKUP(H128,杂项!R:X,4,FALSE),",","@",4))-FIND("@",SUBSTITUTE(VLOOKUP(H128,杂项!R:X,4,FALSE),",","@",3))-1),IF($AJ$1=5,MID(VLOOKUP(H128,杂项!R:X,4,FALSE),FIND("@",SUBSTITUTE(VLOOKUP(H128,杂项!R:X,4,FALSE),",","@",4))+1,FIND("@",SUBSTITUTE(VLOOKUP(H128,杂项!R:X,4,FALSE),",","@",5))-FIND("@",SUBSTITUTE(VLOOKUP(H128,杂项!R:X,4,FALSE),",","@",4))-1),IF($AJ$1=6,MID(VLOOKUP(H128,杂项!R:X,4,FALSE),FIND("@",SUBSTITUTE(VLOOKUP(H128,杂项!R:X,4,FALSE),",","@",5))+1,LEN(VLOOKUP(H128,杂项!R:X,4,FALSE))-FIND("@",SUBSTITUTE(VLOOKUP(H128,杂项!R:X,4,FALSE),",","@",5))-1))))))</f>
        <v>7796</v>
      </c>
      <c r="X128" s="193" t="str">
        <f>IF($AJ$1=2,MID(VLOOKUP(H128,杂项!R:X,5,FALSE),FIND("@",SUBSTITUTE(VLOOKUP(H128,杂项!R:X,5,FALSE),",","@",1))+1,FIND("@",SUBSTITUTE(VLOOKUP(H128,杂项!R:X,5,FALSE),",","@",2))-FIND("@",SUBSTITUTE(VLOOKUP(H128,杂项!R:X,5,FALSE),",","@",1))-1),IF($AJ$1=3,MID(VLOOKUP(H128,杂项!R:X,5,FALSE),FIND("@",SUBSTITUTE(VLOOKUP(H128,杂项!R:X,5,FALSE),",","@",2))+1,FIND("@",SUBSTITUTE(VLOOKUP(H128,杂项!R:X,5,FALSE),",","@",3))-FIND("@",SUBSTITUTE(VLOOKUP(H128,杂项!R:X,5,FALSE),",","@",2))-1),IF($AJ$1=4,MID(VLOOKUP(H128,杂项!R:X,5,FALSE),FIND("@",SUBSTITUTE(VLOOKUP(H128,杂项!R:X,5,FALSE),",","@",3))+1,FIND("@",SUBSTITUTE(VLOOKUP(H128,杂项!R:X,5,FALSE),",","@",4))-FIND("@",SUBSTITUTE(VLOOKUP(H128,杂项!R:X,5,FALSE),",","@",3))-1),IF($AJ$1=5,MID(VLOOKUP(H128,杂项!R:X,5,FALSE),FIND("@",SUBSTITUTE(VLOOKUP(H128,杂项!R:X,5,FALSE),",","@",4))+1,FIND("@",SUBSTITUTE(VLOOKUP(H128,杂项!R:X,5,FALSE),",","@",5))-FIND("@",SUBSTITUTE(VLOOKUP(H128,杂项!R:X,5,FALSE),",","@",4))-1),IF($AJ$1=6,MID(VLOOKUP(H128,杂项!R:X,5,FALSE),FIND("@",SUBSTITUTE(VLOOKUP(H128,杂项!R:X,5,FALSE),",","@",5))+1,LEN(VLOOKUP(H128,杂项!R:X,5,FALSE))-FIND("@",SUBSTITUTE(VLOOKUP(H128,杂项!R:X,5,FALSE),",","@",5))-1))))))</f>
        <v>7004</v>
      </c>
      <c r="Y128" s="193" t="str">
        <f>IF($AJ$1=2,MID(VLOOKUP(H128,杂项!R:X,6,FALSE),FIND("@",SUBSTITUTE(VLOOKUP(H128,杂项!R:X,6,FALSE),",","@",1))+1,FIND("@",SUBSTITUTE(VLOOKUP(H128,杂项!R:X,6,FALSE),",","@",2))-FIND("@",SUBSTITUTE(VLOOKUP(H128,杂项!R:X,6,FALSE),",","@",1))-1),IF($AJ$1=3,MID(VLOOKUP(H128,杂项!R:X,6,FALSE),FIND("@",SUBSTITUTE(VLOOKUP(H128,杂项!R:X,6,FALSE),",","@",2))+1,FIND("@",SUBSTITUTE(VLOOKUP(H128,杂项!R:X,6,FALSE),",","@",3))-FIND("@",SUBSTITUTE(VLOOKUP(H128,杂项!R:X,6,FALSE),",","@",2))-1),IF($AJ$1=4,MID(VLOOKUP(H128,杂项!R:X,6,FALSE),FIND("@",SUBSTITUTE(VLOOKUP(H128,杂项!R:X,6,FALSE),",","@",3))+1,FIND("@",SUBSTITUTE(VLOOKUP(H128,杂项!R:X,6,FALSE),",","@",4))-FIND("@",SUBSTITUTE(VLOOKUP(H128,杂项!R:X,6,FALSE),",","@",3))-1),IF($AJ$1=5,MID(VLOOKUP(H128,杂项!R:X,6,FALSE),FIND("@",SUBSTITUTE(VLOOKUP(H128,杂项!R:X,6,FALSE),",","@",4))+1,FIND("@",SUBSTITUTE(VLOOKUP(H128,杂项!R:X,6,FALSE),",","@",5))-FIND("@",SUBSTITUTE(VLOOKUP(H128,杂项!R:X,6,FALSE),",","@",4))-1),IF($AJ$1=6,MID(VLOOKUP(H128,杂项!R:X,6,FALSE),FIND("@",SUBSTITUTE(VLOOKUP(H128,杂项!R:X,6,FALSE),",","@",5))+1,LEN(VLOOKUP(H128,杂项!R:X,6,FALSE))-FIND("@",SUBSTITUTE(VLOOKUP(H128,杂项!R:X,6,FALSE),",","@",5))-1))))))</f>
        <v>8850</v>
      </c>
      <c r="Z128" s="193" t="str">
        <f>IF($AJ$1=2,MID(VLOOKUP(H128,杂项!R:X,7,FALSE),FIND("@",SUBSTITUTE(VLOOKUP(H128,杂项!R:X,7,FALSE),",","@",1))+1,FIND("@",SUBSTITUTE(VLOOKUP(H128,杂项!R:X,7,FALSE),",","@",2))-FIND("@",SUBSTITUTE(VLOOKUP(H128,杂项!R:X,7,FALSE),",","@",1))-1),IF($AJ$1=3,MID(VLOOKUP(H128,杂项!R:X,7,FALSE),FIND("@",SUBSTITUTE(VLOOKUP(H128,杂项!R:X,7,FALSE),",","@",2))+1,FIND("@",SUBSTITUTE(VLOOKUP(H128,杂项!R:X,7,FALSE),",","@",3))-FIND("@",SUBSTITUTE(VLOOKUP(H128,杂项!R:X,7,FALSE),",","@",2))-1),IF($AJ$1=4,MID(VLOOKUP(H128,杂项!R:X,7,FALSE),FIND("@",SUBSTITUTE(VLOOKUP(H128,杂项!R:X,7,FALSE),",","@",3))+1,FIND("@",SUBSTITUTE(VLOOKUP(H128,杂项!R:X,7,FALSE),",","@",4))-FIND("@",SUBSTITUTE(VLOOKUP(H128,杂项!R:X,7,FALSE),",","@",3))-1),IF($AJ$1=5,MID(VLOOKUP(H128,杂项!R:X,7,FALSE),FIND("@",SUBSTITUTE(VLOOKUP(H128,杂项!R:X,7,FALSE),",","@",4))+1,FIND("@",SUBSTITUTE(VLOOKUP(H128,杂项!R:X,7,FALSE),",","@",5))-FIND("@",SUBSTITUTE(VLOOKUP(H128,杂项!R:X,7,FALSE),",","@",4))-1),IF($AJ$1=6,MID(VLOOKUP(H128,杂项!R:X,7,FALSE),FIND("@",SUBSTITUTE(VLOOKUP(H128,杂项!R:X,7,FALSE),",","@",5))+1,LEN(VLOOKUP(H128,杂项!R:X,7,FALSE))-FIND("@",SUBSTITUTE(VLOOKUP(H128,杂项!R:X,7,FALSE),",","@",5))-1))))))</f>
        <v>7796</v>
      </c>
      <c r="AA128" s="196">
        <v>276</v>
      </c>
      <c r="AB128" s="196">
        <v>0</v>
      </c>
      <c r="AC128" s="196">
        <v>78</v>
      </c>
      <c r="AD128" s="196">
        <v>0</v>
      </c>
      <c r="AE128" s="196">
        <v>40</v>
      </c>
      <c r="AF128" s="196">
        <v>0</v>
      </c>
      <c r="AG128" s="203">
        <v>400</v>
      </c>
      <c r="AH128" s="203">
        <v>20</v>
      </c>
      <c r="AI128" s="203">
        <v>70</v>
      </c>
      <c r="AJ128" s="204"/>
      <c r="AK128" s="202">
        <f>(VLOOKUP($H128,杂项!$Z:$AD,2,FALSE))/100</f>
        <v>0.2</v>
      </c>
      <c r="AL128" s="202">
        <f>(VLOOKUP($H128,杂项!$Z:$AD,4,FALSE))/100</f>
        <v>0.2</v>
      </c>
      <c r="AM128" s="202">
        <f>(VLOOKUP($H128,杂项!$Z:$AD,3,FALSE))/100</f>
        <v>0.25</v>
      </c>
      <c r="AN128" s="202">
        <f>(VLOOKUP($H128,杂项!$Z:$AD,5,FALSE))/100</f>
        <v>0.35</v>
      </c>
      <c r="AO128" s="206">
        <v>8</v>
      </c>
      <c r="AP128" s="179" t="s">
        <v>412</v>
      </c>
    </row>
    <row r="129" spans="1:42" x14ac:dyDescent="0.2">
      <c r="A129" s="176" t="s">
        <v>413</v>
      </c>
      <c r="B129" s="173">
        <f t="shared" si="18"/>
        <v>3608.7133439999998</v>
      </c>
      <c r="C129" s="173">
        <f t="shared" si="19"/>
        <v>302.3856384</v>
      </c>
      <c r="D129" s="173">
        <f t="shared" si="20"/>
        <v>437.46455040000001</v>
      </c>
      <c r="E129" s="173">
        <f t="shared" si="21"/>
        <v>271.85044479999999</v>
      </c>
      <c r="F129" s="173">
        <f t="shared" si="22"/>
        <v>325.25013759999996</v>
      </c>
      <c r="G129" s="174">
        <f t="shared" si="23"/>
        <v>84.371200000000016</v>
      </c>
      <c r="H129" s="211" t="s">
        <v>414</v>
      </c>
      <c r="I129" s="190">
        <v>28</v>
      </c>
      <c r="J129" s="189" t="s">
        <v>85</v>
      </c>
      <c r="K129" s="189" t="s">
        <v>86</v>
      </c>
      <c r="L129" s="189" t="s">
        <v>277</v>
      </c>
      <c r="M129" s="189" t="s">
        <v>278</v>
      </c>
      <c r="N129" s="189" t="s">
        <v>257</v>
      </c>
      <c r="O129" s="189" t="s">
        <v>258</v>
      </c>
      <c r="P129" s="189" t="s">
        <v>87</v>
      </c>
      <c r="Q129" s="189" t="s">
        <v>55</v>
      </c>
      <c r="R129" s="189" t="s">
        <v>72</v>
      </c>
      <c r="S129" s="189" t="s">
        <v>45</v>
      </c>
      <c r="T129" s="189" t="s">
        <v>139</v>
      </c>
      <c r="U129" s="192" t="str">
        <f>IF($AJ$1=2,MID(VLOOKUP(H129,杂项!R:X,2,FALSE),FIND("@",SUBSTITUTE(VLOOKUP(H129,杂项!R:X,2,FALSE),",","@",1))+1,FIND("@",SUBSTITUTE(VLOOKUP(H129,杂项!R:X,2,FALSE),",","@",2))-FIND("@",SUBSTITUTE(VLOOKUP(H129,杂项!R:X,2,FALSE),",","@",1))-1),IF($AJ$1=3,MID(VLOOKUP(H129,杂项!R:X,2,FALSE),FIND("@",SUBSTITUTE(VLOOKUP(H129,杂项!R:X,2,FALSE),",","@",2))+1,FIND("@",SUBSTITUTE(VLOOKUP(H129,杂项!R:X,2,FALSE),",","@",3))-FIND("@",SUBSTITUTE(VLOOKUP(H129,杂项!R:X,2,FALSE),",","@",2))-1),IF($AJ$1=4,MID(VLOOKUP(H129,杂项!R:X,2,FALSE),FIND("@",SUBSTITUTE(VLOOKUP(H129,杂项!R:X,2,FALSE),",","@",3))+1,FIND("@",SUBSTITUTE(VLOOKUP(H129,杂项!R:X,2,FALSE),",","@",4))-FIND("@",SUBSTITUTE(VLOOKUP(H129,杂项!R:X,2,FALSE),",","@",3))-1),IF($AJ$1=5,MID(VLOOKUP(H129,杂项!R:X,2,FALSE),FIND("@",SUBSTITUTE(VLOOKUP(H129,杂项!R:X,2,FALSE),",","@",4))+1,FIND("@",SUBSTITUTE(VLOOKUP(H129,杂项!R:X,2,FALSE),",","@",5))-FIND("@",SUBSTITUTE(VLOOKUP(H129,杂项!R:X,2,FALSE),",","@",4))-1),IF($AJ$1=6,MID(VLOOKUP(H129,杂项!R:X,2,FALSE),FIND("@",SUBSTITUTE(VLOOKUP(H129,杂项!R:X,2,FALSE),",","@",5))+1,LEN(VLOOKUP(H129,杂项!R:X,2,FALSE))-FIND("@",SUBSTITUTE(VLOOKUP(H129,杂项!R:X,2,FALSE),",","@",5))-1))))))</f>
        <v>7531</v>
      </c>
      <c r="V129" s="192" t="str">
        <f>IF($AJ$1=2,MID(VLOOKUP(H129,杂项!R:X,3,FALSE),FIND("@",SUBSTITUTE(VLOOKUP(H129,杂项!R:X,3,FALSE),",","@",1))+1,FIND("@",SUBSTITUTE(VLOOKUP(H129,杂项!R:X,3,FALSE),",","@",2))-FIND("@",SUBSTITUTE(VLOOKUP(H129,杂项!R:X,3,FALSE),",","@",1))-1),IF($AJ$1=3,MID(VLOOKUP(H129,杂项!R:X,3,FALSE),FIND("@",SUBSTITUTE(VLOOKUP(H129,杂项!R:X,3,FALSE),",","@",2))+1,FIND("@",SUBSTITUTE(VLOOKUP(H129,杂项!R:X,3,FALSE),",","@",3))-FIND("@",SUBSTITUTE(VLOOKUP(H129,杂项!R:X,3,FALSE),",","@",2))-1),IF($AJ$1=4,MID(VLOOKUP(H129,杂项!R:X,3,FALSE),FIND("@",SUBSTITUTE(VLOOKUP(H129,杂项!R:X,3,FALSE),",","@",3))+1,FIND("@",SUBSTITUTE(VLOOKUP(H129,杂项!R:X,3,FALSE),",","@",4))-FIND("@",SUBSTITUTE(VLOOKUP(H129,杂项!R:X,3,FALSE),",","@",3))-1),IF($AJ$1=5,MID(VLOOKUP(H129,杂项!R:X,3,FALSE),FIND("@",SUBSTITUTE(VLOOKUP(H129,杂项!R:X,3,FALSE),",","@",4))+1,FIND("@",SUBSTITUTE(VLOOKUP(H129,杂项!R:X,3,FALSE),",","@",5))-FIND("@",SUBSTITUTE(VLOOKUP(H129,杂项!R:X,3,FALSE),",","@",4))-1),IF($AJ$1=6,MID(VLOOKUP(H129,杂项!R:X,3,FALSE),FIND("@",SUBSTITUTE(VLOOKUP(H129,杂项!R:X,3,FALSE),",","@",5))+1,LEN(VLOOKUP(H129,杂项!R:X,3,FALSE))-FIND("@",SUBSTITUTE(VLOOKUP(H129,杂项!R:X,3,FALSE),",","@",5))-1))))))</f>
        <v>5817</v>
      </c>
      <c r="W129" s="192" t="str">
        <f>IF($AJ$1=2,MID(VLOOKUP(H129,杂项!R:X,4,FALSE),FIND("@",SUBSTITUTE(VLOOKUP(H129,杂项!R:X,4,FALSE),",","@",1))+1,FIND("@",SUBSTITUTE(VLOOKUP(H129,杂项!R:X,4,FALSE),",","@",2))-FIND("@",SUBSTITUTE(VLOOKUP(H129,杂项!R:X,4,FALSE),",","@",1))-1),IF($AJ$1=3,MID(VLOOKUP(H129,杂项!R:X,4,FALSE),FIND("@",SUBSTITUTE(VLOOKUP(H129,杂项!R:X,4,FALSE),",","@",2))+1,FIND("@",SUBSTITUTE(VLOOKUP(H129,杂项!R:X,4,FALSE),",","@",3))-FIND("@",SUBSTITUTE(VLOOKUP(H129,杂项!R:X,4,FALSE),",","@",2))-1),IF($AJ$1=4,MID(VLOOKUP(H129,杂项!R:X,4,FALSE),FIND("@",SUBSTITUTE(VLOOKUP(H129,杂项!R:X,4,FALSE),",","@",3))+1,FIND("@",SUBSTITUTE(VLOOKUP(H129,杂项!R:X,4,FALSE),",","@",4))-FIND("@",SUBSTITUTE(VLOOKUP(H129,杂项!R:X,4,FALSE),",","@",3))-1),IF($AJ$1=5,MID(VLOOKUP(H129,杂项!R:X,4,FALSE),FIND("@",SUBSTITUTE(VLOOKUP(H129,杂项!R:X,4,FALSE),",","@",4))+1,FIND("@",SUBSTITUTE(VLOOKUP(H129,杂项!R:X,4,FALSE),",","@",5))-FIND("@",SUBSTITUTE(VLOOKUP(H129,杂项!R:X,4,FALSE),",","@",4))-1),IF($AJ$1=6,MID(VLOOKUP(H129,杂项!R:X,4,FALSE),FIND("@",SUBSTITUTE(VLOOKUP(H129,杂项!R:X,4,FALSE),",","@",5))+1,LEN(VLOOKUP(H129,杂项!R:X,4,FALSE))-FIND("@",SUBSTITUTE(VLOOKUP(H129,杂项!R:X,4,FALSE),",","@",5))-1))))))</f>
        <v>6478</v>
      </c>
      <c r="X129" s="192" t="str">
        <f>IF($AJ$1=2,MID(VLOOKUP(H129,杂项!R:X,5,FALSE),FIND("@",SUBSTITUTE(VLOOKUP(H129,杂项!R:X,5,FALSE),",","@",1))+1,FIND("@",SUBSTITUTE(VLOOKUP(H129,杂项!R:X,5,FALSE),",","@",2))-FIND("@",SUBSTITUTE(VLOOKUP(H129,杂项!R:X,5,FALSE),",","@",1))-1),IF($AJ$1=3,MID(VLOOKUP(H129,杂项!R:X,5,FALSE),FIND("@",SUBSTITUTE(VLOOKUP(H129,杂项!R:X,5,FALSE),",","@",2))+1,FIND("@",SUBSTITUTE(VLOOKUP(H129,杂项!R:X,5,FALSE),",","@",3))-FIND("@",SUBSTITUTE(VLOOKUP(H129,杂项!R:X,5,FALSE),",","@",2))-1),IF($AJ$1=4,MID(VLOOKUP(H129,杂项!R:X,5,FALSE),FIND("@",SUBSTITUTE(VLOOKUP(H129,杂项!R:X,5,FALSE),",","@",3))+1,FIND("@",SUBSTITUTE(VLOOKUP(H129,杂项!R:X,5,FALSE),",","@",4))-FIND("@",SUBSTITUTE(VLOOKUP(H129,杂项!R:X,5,FALSE),",","@",3))-1),IF($AJ$1=5,MID(VLOOKUP(H129,杂项!R:X,5,FALSE),FIND("@",SUBSTITUTE(VLOOKUP(H129,杂项!R:X,5,FALSE),",","@",4))+1,FIND("@",SUBSTITUTE(VLOOKUP(H129,杂项!R:X,5,FALSE),",","@",5))-FIND("@",SUBSTITUTE(VLOOKUP(H129,杂项!R:X,5,FALSE),",","@",4))-1),IF($AJ$1=6,MID(VLOOKUP(H129,杂项!R:X,5,FALSE),FIND("@",SUBSTITUTE(VLOOKUP(H129,杂项!R:X,5,FALSE),",","@",5))+1,LEN(VLOOKUP(H129,杂项!R:X,5,FALSE))-FIND("@",SUBSTITUTE(VLOOKUP(H129,杂项!R:X,5,FALSE),",","@",5))-1))))))</f>
        <v>7137</v>
      </c>
      <c r="Y129" s="192" t="str">
        <f>IF($AJ$1=2,MID(VLOOKUP(H129,杂项!R:X,6,FALSE),FIND("@",SUBSTITUTE(VLOOKUP(H129,杂项!R:X,6,FALSE),",","@",1))+1,FIND("@",SUBSTITUTE(VLOOKUP(H129,杂项!R:X,6,FALSE),",","@",2))-FIND("@",SUBSTITUTE(VLOOKUP(H129,杂项!R:X,6,FALSE),",","@",1))-1),IF($AJ$1=3,MID(VLOOKUP(H129,杂项!R:X,6,FALSE),FIND("@",SUBSTITUTE(VLOOKUP(H129,杂项!R:X,6,FALSE),",","@",2))+1,FIND("@",SUBSTITUTE(VLOOKUP(H129,杂项!R:X,6,FALSE),",","@",3))-FIND("@",SUBSTITUTE(VLOOKUP(H129,杂项!R:X,6,FALSE),",","@",2))-1),IF($AJ$1=4,MID(VLOOKUP(H129,杂项!R:X,6,FALSE),FIND("@",SUBSTITUTE(VLOOKUP(H129,杂项!R:X,6,FALSE),",","@",3))+1,FIND("@",SUBSTITUTE(VLOOKUP(H129,杂项!R:X,6,FALSE),",","@",4))-FIND("@",SUBSTITUTE(VLOOKUP(H129,杂项!R:X,6,FALSE),",","@",3))-1),IF($AJ$1=5,MID(VLOOKUP(H129,杂项!R:X,6,FALSE),FIND("@",SUBSTITUTE(VLOOKUP(H129,杂项!R:X,6,FALSE),",","@",4))+1,FIND("@",SUBSTITUTE(VLOOKUP(H129,杂项!R:X,6,FALSE),",","@",5))-FIND("@",SUBSTITUTE(VLOOKUP(H129,杂项!R:X,6,FALSE),",","@",4))-1),IF($AJ$1=6,MID(VLOOKUP(H129,杂项!R:X,6,FALSE),FIND("@",SUBSTITUTE(VLOOKUP(H129,杂项!R:X,6,FALSE),",","@",5))+1,LEN(VLOOKUP(H129,杂项!R:X,6,FALSE))-FIND("@",SUBSTITUTE(VLOOKUP(H129,杂项!R:X,6,FALSE),",","@",5))-1))))))</f>
        <v>7137</v>
      </c>
      <c r="Z129" s="192" t="str">
        <f>IF($AJ$1=2,MID(VLOOKUP(H129,杂项!R:X,7,FALSE),FIND("@",SUBSTITUTE(VLOOKUP(H129,杂项!R:X,7,FALSE),",","@",1))+1,FIND("@",SUBSTITUTE(VLOOKUP(H129,杂项!R:X,7,FALSE),",","@",2))-FIND("@",SUBSTITUTE(VLOOKUP(H129,杂项!R:X,7,FALSE),",","@",1))-1),IF($AJ$1=3,MID(VLOOKUP(H129,杂项!R:X,7,FALSE),FIND("@",SUBSTITUTE(VLOOKUP(H129,杂项!R:X,7,FALSE),",","@",2))+1,FIND("@",SUBSTITUTE(VLOOKUP(H129,杂项!R:X,7,FALSE),",","@",3))-FIND("@",SUBSTITUTE(VLOOKUP(H129,杂项!R:X,7,FALSE),",","@",2))-1),IF($AJ$1=4,MID(VLOOKUP(H129,杂项!R:X,7,FALSE),FIND("@",SUBSTITUTE(VLOOKUP(H129,杂项!R:X,7,FALSE),",","@",3))+1,FIND("@",SUBSTITUTE(VLOOKUP(H129,杂项!R:X,7,FALSE),",","@",4))-FIND("@",SUBSTITUTE(VLOOKUP(H129,杂项!R:X,7,FALSE),",","@",3))-1),IF($AJ$1=5,MID(VLOOKUP(H129,杂项!R:X,7,FALSE),FIND("@",SUBSTITUTE(VLOOKUP(H129,杂项!R:X,7,FALSE),",","@",4))+1,FIND("@",SUBSTITUTE(VLOOKUP(H129,杂项!R:X,7,FALSE),",","@",5))-FIND("@",SUBSTITUTE(VLOOKUP(H129,杂项!R:X,7,FALSE),",","@",4))-1),IF($AJ$1=6,MID(VLOOKUP(H129,杂项!R:X,7,FALSE),FIND("@",SUBSTITUTE(VLOOKUP(H129,杂项!R:X,7,FALSE),",","@",5))+1,LEN(VLOOKUP(H129,杂项!R:X,7,FALSE))-FIND("@",SUBSTITUTE(VLOOKUP(H129,杂项!R:X,7,FALSE),",","@",5))-1))))))</f>
        <v>3183</v>
      </c>
      <c r="AA129" s="196">
        <v>448</v>
      </c>
      <c r="AB129" s="196">
        <v>7</v>
      </c>
      <c r="AC129" s="196">
        <v>46</v>
      </c>
      <c r="AD129" s="196">
        <v>25</v>
      </c>
      <c r="AE129" s="196">
        <v>14</v>
      </c>
      <c r="AF129" s="196">
        <v>0</v>
      </c>
      <c r="AG129" s="193">
        <v>450</v>
      </c>
      <c r="AH129" s="193">
        <v>40</v>
      </c>
      <c r="AI129" s="193">
        <v>50</v>
      </c>
      <c r="AJ129" s="195"/>
      <c r="AK129" s="202">
        <f>(VLOOKUP($H129,杂项!$Z:$AD,2,FALSE))/100</f>
        <v>0.35</v>
      </c>
      <c r="AL129" s="202">
        <f>(VLOOKUP($H129,杂项!$Z:$AD,4,FALSE))/100</f>
        <v>0.1</v>
      </c>
      <c r="AM129" s="202">
        <f>(VLOOKUP($H129,杂项!$Z:$AD,3,FALSE))/100</f>
        <v>0.15</v>
      </c>
      <c r="AN129" s="202">
        <f>(VLOOKUP($H129,杂项!$Z:$AD,5,FALSE))/100</f>
        <v>0.35</v>
      </c>
      <c r="AO129" s="206">
        <v>7</v>
      </c>
      <c r="AP129" s="179" t="s">
        <v>415</v>
      </c>
    </row>
    <row r="130" spans="1:42" s="162" customFormat="1" x14ac:dyDescent="0.2">
      <c r="A130" s="176" t="s">
        <v>416</v>
      </c>
      <c r="B130" s="173">
        <f t="shared" ref="B130:B158" si="24">(J130+K130*69/10)*(1+U130/10000)*(1+I130/100)+AA130+AG130</f>
        <v>3656.7784960000004</v>
      </c>
      <c r="C130" s="173">
        <f t="shared" ref="C130:C158" si="25">(L130+M130*69/10)*(1+V130/10000)*(1+I130/100)+AB130</f>
        <v>300.31589119999995</v>
      </c>
      <c r="D130" s="173">
        <f t="shared" ref="D130:D158" si="26">(N130+O130*69/10)*(1+W130/10000)*(1+I130/100)+AC130</f>
        <v>540.93812480000008</v>
      </c>
      <c r="E130" s="173">
        <f t="shared" ref="E130:E158" si="27">(P130+Q130*69/10)*(1+X130/10000)*(1+I130/100)+AD130+AH130</f>
        <v>293.61603840000004</v>
      </c>
      <c r="F130" s="173">
        <f t="shared" ref="F130:F158" si="28">(R130+S130*69/10)*(1+Y130/10000)*(1+I130/100)+AE130+AI130</f>
        <v>299.14104320000001</v>
      </c>
      <c r="G130" s="174">
        <f t="shared" ref="G130:G158" si="29">T130*(1+Z130/10000)*(1+I130/100)+AF130</f>
        <v>149.31840000000003</v>
      </c>
      <c r="H130" s="174" t="s">
        <v>417</v>
      </c>
      <c r="I130" s="187">
        <v>28</v>
      </c>
      <c r="J130" s="189" t="s">
        <v>52</v>
      </c>
      <c r="K130" s="189" t="s">
        <v>41</v>
      </c>
      <c r="L130" s="189" t="s">
        <v>277</v>
      </c>
      <c r="M130" s="189" t="s">
        <v>278</v>
      </c>
      <c r="N130" s="189" t="s">
        <v>41</v>
      </c>
      <c r="O130" s="189" t="s">
        <v>81</v>
      </c>
      <c r="P130" s="189" t="s">
        <v>53</v>
      </c>
      <c r="Q130" s="189" t="s">
        <v>47</v>
      </c>
      <c r="R130" s="189" t="s">
        <v>46</v>
      </c>
      <c r="S130" s="189" t="s">
        <v>47</v>
      </c>
      <c r="T130" s="189" t="s">
        <v>73</v>
      </c>
      <c r="U130" s="193" t="str">
        <f>IF($AJ$1=2,MID(VLOOKUP(H130,杂项!R:X,2,FALSE),FIND("@",SUBSTITUTE(VLOOKUP(H130,杂项!R:X,2,FALSE),",","@",1))+1,FIND("@",SUBSTITUTE(VLOOKUP(H130,杂项!R:X,2,FALSE),",","@",2))-FIND("@",SUBSTITUTE(VLOOKUP(H130,杂项!R:X,2,FALSE),",","@",1))-1),IF($AJ$1=3,MID(VLOOKUP(H130,杂项!R:X,2,FALSE),FIND("@",SUBSTITUTE(VLOOKUP(H130,杂项!R:X,2,FALSE),",","@",2))+1,FIND("@",SUBSTITUTE(VLOOKUP(H130,杂项!R:X,2,FALSE),",","@",3))-FIND("@",SUBSTITUTE(VLOOKUP(H130,杂项!R:X,2,FALSE),",","@",2))-1),IF($AJ$1=4,MID(VLOOKUP(H130,杂项!R:X,2,FALSE),FIND("@",SUBSTITUTE(VLOOKUP(H130,杂项!R:X,2,FALSE),",","@",3))+1,FIND("@",SUBSTITUTE(VLOOKUP(H130,杂项!R:X,2,FALSE),",","@",4))-FIND("@",SUBSTITUTE(VLOOKUP(H130,杂项!R:X,2,FALSE),",","@",3))-1),IF($AJ$1=5,MID(VLOOKUP(H130,杂项!R:X,2,FALSE),FIND("@",SUBSTITUTE(VLOOKUP(H130,杂项!R:X,2,FALSE),",","@",4))+1,FIND("@",SUBSTITUTE(VLOOKUP(H130,杂项!R:X,2,FALSE),",","@",5))-FIND("@",SUBSTITUTE(VLOOKUP(H130,杂项!R:X,2,FALSE),",","@",4))-1),IF($AJ$1=6,MID(VLOOKUP(H130,杂项!R:X,2,FALSE),FIND("@",SUBSTITUTE(VLOOKUP(H130,杂项!R:X,2,FALSE),",","@",5))+1,LEN(VLOOKUP(H130,杂项!R:X,2,FALSE))-FIND("@",SUBSTITUTE(VLOOKUP(H130,杂项!R:X,2,FALSE),",","@",5))-1))))))</f>
        <v>6213</v>
      </c>
      <c r="V130" s="193" t="str">
        <f>IF($AJ$1=2,MID(VLOOKUP(H130,杂项!R:X,3,FALSE),FIND("@",SUBSTITUTE(VLOOKUP(H130,杂项!R:X,3,FALSE),",","@",1))+1,FIND("@",SUBSTITUTE(VLOOKUP(H130,杂项!R:X,3,FALSE),",","@",2))-FIND("@",SUBSTITUTE(VLOOKUP(H130,杂项!R:X,3,FALSE),",","@",1))-1),IF($AJ$1=3,MID(VLOOKUP(H130,杂项!R:X,3,FALSE),FIND("@",SUBSTITUTE(VLOOKUP(H130,杂项!R:X,3,FALSE),",","@",2))+1,FIND("@",SUBSTITUTE(VLOOKUP(H130,杂项!R:X,3,FALSE),",","@",3))-FIND("@",SUBSTITUTE(VLOOKUP(H130,杂项!R:X,3,FALSE),",","@",2))-1),IF($AJ$1=4,MID(VLOOKUP(H130,杂项!R:X,3,FALSE),FIND("@",SUBSTITUTE(VLOOKUP(H130,杂项!R:X,3,FALSE),",","@",3))+1,FIND("@",SUBSTITUTE(VLOOKUP(H130,杂项!R:X,3,FALSE),",","@",4))-FIND("@",SUBSTITUTE(VLOOKUP(H130,杂项!R:X,3,FALSE),",","@",3))-1),IF($AJ$1=5,MID(VLOOKUP(H130,杂项!R:X,3,FALSE),FIND("@",SUBSTITUTE(VLOOKUP(H130,杂项!R:X,3,FALSE),",","@",4))+1,FIND("@",SUBSTITUTE(VLOOKUP(H130,杂项!R:X,3,FALSE),",","@",5))-FIND("@",SUBSTITUTE(VLOOKUP(H130,杂项!R:X,3,FALSE),",","@",4))-1),IF($AJ$1=6,MID(VLOOKUP(H130,杂项!R:X,3,FALSE),FIND("@",SUBSTITUTE(VLOOKUP(H130,杂项!R:X,3,FALSE),",","@",5))+1,LEN(VLOOKUP(H130,杂项!R:X,3,FALSE))-FIND("@",SUBSTITUTE(VLOOKUP(H130,杂项!R:X,3,FALSE),",","@",5))-1))))))</f>
        <v>6081</v>
      </c>
      <c r="W130" s="193" t="str">
        <f>IF($AJ$1=2,MID(VLOOKUP(H130,杂项!R:X,4,FALSE),FIND("@",SUBSTITUTE(VLOOKUP(H130,杂项!R:X,4,FALSE),",","@",1))+1,FIND("@",SUBSTITUTE(VLOOKUP(H130,杂项!R:X,4,FALSE),",","@",2))-FIND("@",SUBSTITUTE(VLOOKUP(H130,杂项!R:X,4,FALSE),",","@",1))-1),IF($AJ$1=3,MID(VLOOKUP(H130,杂项!R:X,4,FALSE),FIND("@",SUBSTITUTE(VLOOKUP(H130,杂项!R:X,4,FALSE),",","@",2))+1,FIND("@",SUBSTITUTE(VLOOKUP(H130,杂项!R:X,4,FALSE),",","@",3))-FIND("@",SUBSTITUTE(VLOOKUP(H130,杂项!R:X,4,FALSE),",","@",2))-1),IF($AJ$1=4,MID(VLOOKUP(H130,杂项!R:X,4,FALSE),FIND("@",SUBSTITUTE(VLOOKUP(H130,杂项!R:X,4,FALSE),",","@",3))+1,FIND("@",SUBSTITUTE(VLOOKUP(H130,杂项!R:X,4,FALSE),",","@",4))-FIND("@",SUBSTITUTE(VLOOKUP(H130,杂项!R:X,4,FALSE),",","@",3))-1),IF($AJ$1=5,MID(VLOOKUP(H130,杂项!R:X,4,FALSE),FIND("@",SUBSTITUTE(VLOOKUP(H130,杂项!R:X,4,FALSE),",","@",4))+1,FIND("@",SUBSTITUTE(VLOOKUP(H130,杂项!R:X,4,FALSE),",","@",5))-FIND("@",SUBSTITUTE(VLOOKUP(H130,杂项!R:X,4,FALSE),",","@",4))-1),IF($AJ$1=6,MID(VLOOKUP(H130,杂项!R:X,4,FALSE),FIND("@",SUBSTITUTE(VLOOKUP(H130,杂项!R:X,4,FALSE),",","@",5))+1,LEN(VLOOKUP(H130,杂项!R:X,4,FALSE))-FIND("@",SUBSTITUTE(VLOOKUP(H130,杂项!R:X,4,FALSE),",","@",5))-1))))))</f>
        <v>7004</v>
      </c>
      <c r="X130" s="193" t="str">
        <f>IF($AJ$1=2,MID(VLOOKUP(H130,杂项!R:X,5,FALSE),FIND("@",SUBSTITUTE(VLOOKUP(H130,杂项!R:X,5,FALSE),",","@",1))+1,FIND("@",SUBSTITUTE(VLOOKUP(H130,杂项!R:X,5,FALSE),",","@",2))-FIND("@",SUBSTITUTE(VLOOKUP(H130,杂项!R:X,5,FALSE),",","@",1))-1),IF($AJ$1=3,MID(VLOOKUP(H130,杂项!R:X,5,FALSE),FIND("@",SUBSTITUTE(VLOOKUP(H130,杂项!R:X,5,FALSE),",","@",2))+1,FIND("@",SUBSTITUTE(VLOOKUP(H130,杂项!R:X,5,FALSE),",","@",3))-FIND("@",SUBSTITUTE(VLOOKUP(H130,杂项!R:X,5,FALSE),",","@",2))-1),IF($AJ$1=4,MID(VLOOKUP(H130,杂项!R:X,5,FALSE),FIND("@",SUBSTITUTE(VLOOKUP(H130,杂项!R:X,5,FALSE),",","@",3))+1,FIND("@",SUBSTITUTE(VLOOKUP(H130,杂项!R:X,5,FALSE),",","@",4))-FIND("@",SUBSTITUTE(VLOOKUP(H130,杂项!R:X,5,FALSE),",","@",3))-1),IF($AJ$1=5,MID(VLOOKUP(H130,杂项!R:X,5,FALSE),FIND("@",SUBSTITUTE(VLOOKUP(H130,杂项!R:X,5,FALSE),",","@",4))+1,FIND("@",SUBSTITUTE(VLOOKUP(H130,杂项!R:X,5,FALSE),",","@",5))-FIND("@",SUBSTITUTE(VLOOKUP(H130,杂项!R:X,5,FALSE),",","@",4))-1),IF($AJ$1=6,MID(VLOOKUP(H130,杂项!R:X,5,FALSE),FIND("@",SUBSTITUTE(VLOOKUP(H130,杂项!R:X,5,FALSE),",","@",5))+1,LEN(VLOOKUP(H130,杂项!R:X,5,FALSE))-FIND("@",SUBSTITUTE(VLOOKUP(H130,杂项!R:X,5,FALSE),",","@",5))-1))))))</f>
        <v>7004</v>
      </c>
      <c r="Y130" s="193" t="str">
        <f>IF($AJ$1=2,MID(VLOOKUP(H130,杂项!R:X,6,FALSE),FIND("@",SUBSTITUTE(VLOOKUP(H130,杂项!R:X,6,FALSE),",","@",1))+1,FIND("@",SUBSTITUTE(VLOOKUP(H130,杂项!R:X,6,FALSE),",","@",2))-FIND("@",SUBSTITUTE(VLOOKUP(H130,杂项!R:X,6,FALSE),",","@",1))-1),IF($AJ$1=3,MID(VLOOKUP(H130,杂项!R:X,6,FALSE),FIND("@",SUBSTITUTE(VLOOKUP(H130,杂项!R:X,6,FALSE),",","@",2))+1,FIND("@",SUBSTITUTE(VLOOKUP(H130,杂项!R:X,6,FALSE),",","@",3))-FIND("@",SUBSTITUTE(VLOOKUP(H130,杂项!R:X,6,FALSE),",","@",2))-1),IF($AJ$1=4,MID(VLOOKUP(H130,杂项!R:X,6,FALSE),FIND("@",SUBSTITUTE(VLOOKUP(H130,杂项!R:X,6,FALSE),",","@",3))+1,FIND("@",SUBSTITUTE(VLOOKUP(H130,杂项!R:X,6,FALSE),",","@",4))-FIND("@",SUBSTITUTE(VLOOKUP(H130,杂项!R:X,6,FALSE),",","@",3))-1),IF($AJ$1=5,MID(VLOOKUP(H130,杂项!R:X,6,FALSE),FIND("@",SUBSTITUTE(VLOOKUP(H130,杂项!R:X,6,FALSE),",","@",4))+1,FIND("@",SUBSTITUTE(VLOOKUP(H130,杂项!R:X,6,FALSE),",","@",5))-FIND("@",SUBSTITUTE(VLOOKUP(H130,杂项!R:X,6,FALSE),",","@",4))-1),IF($AJ$1=6,MID(VLOOKUP(H130,杂项!R:X,6,FALSE),FIND("@",SUBSTITUTE(VLOOKUP(H130,杂项!R:X,6,FALSE),",","@",5))+1,LEN(VLOOKUP(H130,杂项!R:X,6,FALSE))-FIND("@",SUBSTITUTE(VLOOKUP(H130,杂项!R:X,6,FALSE),",","@",5))-1))))))</f>
        <v>7267</v>
      </c>
      <c r="Z130" s="193" t="str">
        <f>IF($AJ$1=2,MID(VLOOKUP(H130,杂项!R:X,7,FALSE),FIND("@",SUBSTITUTE(VLOOKUP(H130,杂项!R:X,7,FALSE),",","@",1))+1,FIND("@",SUBSTITUTE(VLOOKUP(H130,杂项!R:X,7,FALSE),",","@",2))-FIND("@",SUBSTITUTE(VLOOKUP(H130,杂项!R:X,7,FALSE),",","@",1))-1),IF($AJ$1=3,MID(VLOOKUP(H130,杂项!R:X,7,FALSE),FIND("@",SUBSTITUTE(VLOOKUP(H130,杂项!R:X,7,FALSE),",","@",2))+1,FIND("@",SUBSTITUTE(VLOOKUP(H130,杂项!R:X,7,FALSE),",","@",3))-FIND("@",SUBSTITUTE(VLOOKUP(H130,杂项!R:X,7,FALSE),",","@",2))-1),IF($AJ$1=4,MID(VLOOKUP(H130,杂项!R:X,7,FALSE),FIND("@",SUBSTITUTE(VLOOKUP(H130,杂项!R:X,7,FALSE),",","@",3))+1,FIND("@",SUBSTITUTE(VLOOKUP(H130,杂项!R:X,7,FALSE),",","@",4))-FIND("@",SUBSTITUTE(VLOOKUP(H130,杂项!R:X,7,FALSE),",","@",3))-1),IF($AJ$1=5,MID(VLOOKUP(H130,杂项!R:X,7,FALSE),FIND("@",SUBSTITUTE(VLOOKUP(H130,杂项!R:X,7,FALSE),",","@",4))+1,FIND("@",SUBSTITUTE(VLOOKUP(H130,杂项!R:X,7,FALSE),",","@",5))-FIND("@",SUBSTITUTE(VLOOKUP(H130,杂项!R:X,7,FALSE),",","@",4))-1),IF($AJ$1=6,MID(VLOOKUP(H130,杂项!R:X,7,FALSE),FIND("@",SUBSTITUTE(VLOOKUP(H130,杂项!R:X,7,FALSE),",","@",5))+1,LEN(VLOOKUP(H130,杂项!R:X,7,FALSE))-FIND("@",SUBSTITUTE(VLOOKUP(H130,杂项!R:X,7,FALSE),",","@",5))-1))))))</f>
        <v>5554</v>
      </c>
      <c r="AA130" s="196">
        <v>228</v>
      </c>
      <c r="AB130" s="196"/>
      <c r="AC130" s="196">
        <v>83</v>
      </c>
      <c r="AD130" s="196">
        <v>19</v>
      </c>
      <c r="AE130" s="196">
        <v>10</v>
      </c>
      <c r="AF130" s="196"/>
      <c r="AG130" s="203">
        <v>650</v>
      </c>
      <c r="AH130" s="203">
        <v>50</v>
      </c>
      <c r="AI130" s="203">
        <v>50</v>
      </c>
      <c r="AJ130" s="204"/>
      <c r="AK130" s="202">
        <f>(VLOOKUP($H130,杂项!$Z:$AD,2,FALSE))/100</f>
        <v>0.1</v>
      </c>
      <c r="AL130" s="202">
        <f>(VLOOKUP($H130,杂项!$Z:$AD,4,FALSE))/100</f>
        <v>0.25</v>
      </c>
      <c r="AM130" s="202">
        <f>(VLOOKUP($H130,杂项!$Z:$AD,3,FALSE))/100</f>
        <v>0.35</v>
      </c>
      <c r="AN130" s="202">
        <f>(VLOOKUP($H130,杂项!$Z:$AD,5,FALSE))/100</f>
        <v>0.25</v>
      </c>
      <c r="AO130" s="206">
        <v>8</v>
      </c>
      <c r="AP130" s="179" t="s">
        <v>418</v>
      </c>
    </row>
    <row r="131" spans="1:42" x14ac:dyDescent="0.2">
      <c r="A131" s="176" t="s">
        <v>419</v>
      </c>
      <c r="B131" s="173">
        <f t="shared" si="24"/>
        <v>3939.0144</v>
      </c>
      <c r="C131" s="173">
        <f t="shared" si="25"/>
        <v>300.31589119999995</v>
      </c>
      <c r="D131" s="173">
        <f t="shared" si="26"/>
        <v>515.03763200000003</v>
      </c>
      <c r="E131" s="173">
        <f t="shared" si="27"/>
        <v>304.49859839999999</v>
      </c>
      <c r="F131" s="173">
        <f t="shared" si="28"/>
        <v>323.23196159999998</v>
      </c>
      <c r="G131" s="174">
        <f t="shared" si="29"/>
        <v>99.545600000000022</v>
      </c>
      <c r="H131" s="174" t="s">
        <v>417</v>
      </c>
      <c r="I131" s="187">
        <v>28</v>
      </c>
      <c r="J131" s="189" t="s">
        <v>61</v>
      </c>
      <c r="K131" s="189" t="s">
        <v>62</v>
      </c>
      <c r="L131" s="189" t="s">
        <v>277</v>
      </c>
      <c r="M131" s="189" t="s">
        <v>278</v>
      </c>
      <c r="N131" s="189" t="s">
        <v>145</v>
      </c>
      <c r="O131" s="189" t="s">
        <v>146</v>
      </c>
      <c r="P131" s="189" t="s">
        <v>46</v>
      </c>
      <c r="Q131" s="189" t="s">
        <v>47</v>
      </c>
      <c r="R131" s="189" t="s">
        <v>72</v>
      </c>
      <c r="S131" s="189" t="s">
        <v>45</v>
      </c>
      <c r="T131" s="189" t="s">
        <v>139</v>
      </c>
      <c r="U131" s="193" t="str">
        <f>IF($AJ$1=2,MID(VLOOKUP(H131,杂项!R:X,2,FALSE),FIND("@",SUBSTITUTE(VLOOKUP(H131,杂项!R:X,2,FALSE),",","@",1))+1,FIND("@",SUBSTITUTE(VLOOKUP(H131,杂项!R:X,2,FALSE),",","@",2))-FIND("@",SUBSTITUTE(VLOOKUP(H131,杂项!R:X,2,FALSE),",","@",1))-1),IF($AJ$1=3,MID(VLOOKUP(H131,杂项!R:X,2,FALSE),FIND("@",SUBSTITUTE(VLOOKUP(H131,杂项!R:X,2,FALSE),",","@",2))+1,FIND("@",SUBSTITUTE(VLOOKUP(H131,杂项!R:X,2,FALSE),",","@",3))-FIND("@",SUBSTITUTE(VLOOKUP(H131,杂项!R:X,2,FALSE),",","@",2))-1),IF($AJ$1=4,MID(VLOOKUP(H131,杂项!R:X,2,FALSE),FIND("@",SUBSTITUTE(VLOOKUP(H131,杂项!R:X,2,FALSE),",","@",3))+1,FIND("@",SUBSTITUTE(VLOOKUP(H131,杂项!R:X,2,FALSE),",","@",4))-FIND("@",SUBSTITUTE(VLOOKUP(H131,杂项!R:X,2,FALSE),",","@",3))-1),IF($AJ$1=5,MID(VLOOKUP(H131,杂项!R:X,2,FALSE),FIND("@",SUBSTITUTE(VLOOKUP(H131,杂项!R:X,2,FALSE),",","@",4))+1,FIND("@",SUBSTITUTE(VLOOKUP(H131,杂项!R:X,2,FALSE),",","@",5))-FIND("@",SUBSTITUTE(VLOOKUP(H131,杂项!R:X,2,FALSE),",","@",4))-1),IF($AJ$1=6,MID(VLOOKUP(H131,杂项!R:X,2,FALSE),FIND("@",SUBSTITUTE(VLOOKUP(H131,杂项!R:X,2,FALSE),",","@",5))+1,LEN(VLOOKUP(H131,杂项!R:X,2,FALSE))-FIND("@",SUBSTITUTE(VLOOKUP(H131,杂项!R:X,2,FALSE),",","@",5))-1))))))</f>
        <v>6213</v>
      </c>
      <c r="V131" s="193" t="str">
        <f>IF($AJ$1=2,MID(VLOOKUP(H131,杂项!R:X,3,FALSE),FIND("@",SUBSTITUTE(VLOOKUP(H131,杂项!R:X,3,FALSE),",","@",1))+1,FIND("@",SUBSTITUTE(VLOOKUP(H131,杂项!R:X,3,FALSE),",","@",2))-FIND("@",SUBSTITUTE(VLOOKUP(H131,杂项!R:X,3,FALSE),",","@",1))-1),IF($AJ$1=3,MID(VLOOKUP(H131,杂项!R:X,3,FALSE),FIND("@",SUBSTITUTE(VLOOKUP(H131,杂项!R:X,3,FALSE),",","@",2))+1,FIND("@",SUBSTITUTE(VLOOKUP(H131,杂项!R:X,3,FALSE),",","@",3))-FIND("@",SUBSTITUTE(VLOOKUP(H131,杂项!R:X,3,FALSE),",","@",2))-1),IF($AJ$1=4,MID(VLOOKUP(H131,杂项!R:X,3,FALSE),FIND("@",SUBSTITUTE(VLOOKUP(H131,杂项!R:X,3,FALSE),",","@",3))+1,FIND("@",SUBSTITUTE(VLOOKUP(H131,杂项!R:X,3,FALSE),",","@",4))-FIND("@",SUBSTITUTE(VLOOKUP(H131,杂项!R:X,3,FALSE),",","@",3))-1),IF($AJ$1=5,MID(VLOOKUP(H131,杂项!R:X,3,FALSE),FIND("@",SUBSTITUTE(VLOOKUP(H131,杂项!R:X,3,FALSE),",","@",4))+1,FIND("@",SUBSTITUTE(VLOOKUP(H131,杂项!R:X,3,FALSE),",","@",5))-FIND("@",SUBSTITUTE(VLOOKUP(H131,杂项!R:X,3,FALSE),",","@",4))-1),IF($AJ$1=6,MID(VLOOKUP(H131,杂项!R:X,3,FALSE),FIND("@",SUBSTITUTE(VLOOKUP(H131,杂项!R:X,3,FALSE),",","@",5))+1,LEN(VLOOKUP(H131,杂项!R:X,3,FALSE))-FIND("@",SUBSTITUTE(VLOOKUP(H131,杂项!R:X,3,FALSE),",","@",5))-1))))))</f>
        <v>6081</v>
      </c>
      <c r="W131" s="193" t="str">
        <f>IF($AJ$1=2,MID(VLOOKUP(H131,杂项!R:X,4,FALSE),FIND("@",SUBSTITUTE(VLOOKUP(H131,杂项!R:X,4,FALSE),",","@",1))+1,FIND("@",SUBSTITUTE(VLOOKUP(H131,杂项!R:X,4,FALSE),",","@",2))-FIND("@",SUBSTITUTE(VLOOKUP(H131,杂项!R:X,4,FALSE),",","@",1))-1),IF($AJ$1=3,MID(VLOOKUP(H131,杂项!R:X,4,FALSE),FIND("@",SUBSTITUTE(VLOOKUP(H131,杂项!R:X,4,FALSE),",","@",2))+1,FIND("@",SUBSTITUTE(VLOOKUP(H131,杂项!R:X,4,FALSE),",","@",3))-FIND("@",SUBSTITUTE(VLOOKUP(H131,杂项!R:X,4,FALSE),",","@",2))-1),IF($AJ$1=4,MID(VLOOKUP(H131,杂项!R:X,4,FALSE),FIND("@",SUBSTITUTE(VLOOKUP(H131,杂项!R:X,4,FALSE),",","@",3))+1,FIND("@",SUBSTITUTE(VLOOKUP(H131,杂项!R:X,4,FALSE),",","@",4))-FIND("@",SUBSTITUTE(VLOOKUP(H131,杂项!R:X,4,FALSE),",","@",3))-1),IF($AJ$1=5,MID(VLOOKUP(H131,杂项!R:X,4,FALSE),FIND("@",SUBSTITUTE(VLOOKUP(H131,杂项!R:X,4,FALSE),",","@",4))+1,FIND("@",SUBSTITUTE(VLOOKUP(H131,杂项!R:X,4,FALSE),",","@",5))-FIND("@",SUBSTITUTE(VLOOKUP(H131,杂项!R:X,4,FALSE),",","@",4))-1),IF($AJ$1=6,MID(VLOOKUP(H131,杂项!R:X,4,FALSE),FIND("@",SUBSTITUTE(VLOOKUP(H131,杂项!R:X,4,FALSE),",","@",5))+1,LEN(VLOOKUP(H131,杂项!R:X,4,FALSE))-FIND("@",SUBSTITUTE(VLOOKUP(H131,杂项!R:X,4,FALSE),",","@",5))-1))))))</f>
        <v>7004</v>
      </c>
      <c r="X131" s="193" t="str">
        <f>IF($AJ$1=2,MID(VLOOKUP(H131,杂项!R:X,5,FALSE),FIND("@",SUBSTITUTE(VLOOKUP(H131,杂项!R:X,5,FALSE),",","@",1))+1,FIND("@",SUBSTITUTE(VLOOKUP(H131,杂项!R:X,5,FALSE),",","@",2))-FIND("@",SUBSTITUTE(VLOOKUP(H131,杂项!R:X,5,FALSE),",","@",1))-1),IF($AJ$1=3,MID(VLOOKUP(H131,杂项!R:X,5,FALSE),FIND("@",SUBSTITUTE(VLOOKUP(H131,杂项!R:X,5,FALSE),",","@",2))+1,FIND("@",SUBSTITUTE(VLOOKUP(H131,杂项!R:X,5,FALSE),",","@",3))-FIND("@",SUBSTITUTE(VLOOKUP(H131,杂项!R:X,5,FALSE),",","@",2))-1),IF($AJ$1=4,MID(VLOOKUP(H131,杂项!R:X,5,FALSE),FIND("@",SUBSTITUTE(VLOOKUP(H131,杂项!R:X,5,FALSE),",","@",3))+1,FIND("@",SUBSTITUTE(VLOOKUP(H131,杂项!R:X,5,FALSE),",","@",4))-FIND("@",SUBSTITUTE(VLOOKUP(H131,杂项!R:X,5,FALSE),",","@",3))-1),IF($AJ$1=5,MID(VLOOKUP(H131,杂项!R:X,5,FALSE),FIND("@",SUBSTITUTE(VLOOKUP(H131,杂项!R:X,5,FALSE),",","@",4))+1,FIND("@",SUBSTITUTE(VLOOKUP(H131,杂项!R:X,5,FALSE),",","@",5))-FIND("@",SUBSTITUTE(VLOOKUP(H131,杂项!R:X,5,FALSE),",","@",4))-1),IF($AJ$1=6,MID(VLOOKUP(H131,杂项!R:X,5,FALSE),FIND("@",SUBSTITUTE(VLOOKUP(H131,杂项!R:X,5,FALSE),",","@",5))+1,LEN(VLOOKUP(H131,杂项!R:X,5,FALSE))-FIND("@",SUBSTITUTE(VLOOKUP(H131,杂项!R:X,5,FALSE),",","@",5))-1))))))</f>
        <v>7004</v>
      </c>
      <c r="Y131" s="193" t="str">
        <f>IF($AJ$1=2,MID(VLOOKUP(H131,杂项!R:X,6,FALSE),FIND("@",SUBSTITUTE(VLOOKUP(H131,杂项!R:X,6,FALSE),",","@",1))+1,FIND("@",SUBSTITUTE(VLOOKUP(H131,杂项!R:X,6,FALSE),",","@",2))-FIND("@",SUBSTITUTE(VLOOKUP(H131,杂项!R:X,6,FALSE),",","@",1))-1),IF($AJ$1=3,MID(VLOOKUP(H131,杂项!R:X,6,FALSE),FIND("@",SUBSTITUTE(VLOOKUP(H131,杂项!R:X,6,FALSE),",","@",2))+1,FIND("@",SUBSTITUTE(VLOOKUP(H131,杂项!R:X,6,FALSE),",","@",3))-FIND("@",SUBSTITUTE(VLOOKUP(H131,杂项!R:X,6,FALSE),",","@",2))-1),IF($AJ$1=4,MID(VLOOKUP(H131,杂项!R:X,6,FALSE),FIND("@",SUBSTITUTE(VLOOKUP(H131,杂项!R:X,6,FALSE),",","@",3))+1,FIND("@",SUBSTITUTE(VLOOKUP(H131,杂项!R:X,6,FALSE),",","@",4))-FIND("@",SUBSTITUTE(VLOOKUP(H131,杂项!R:X,6,FALSE),",","@",3))-1),IF($AJ$1=5,MID(VLOOKUP(H131,杂项!R:X,6,FALSE),FIND("@",SUBSTITUTE(VLOOKUP(H131,杂项!R:X,6,FALSE),",","@",4))+1,FIND("@",SUBSTITUTE(VLOOKUP(H131,杂项!R:X,6,FALSE),",","@",5))-FIND("@",SUBSTITUTE(VLOOKUP(H131,杂项!R:X,6,FALSE),",","@",4))-1),IF($AJ$1=6,MID(VLOOKUP(H131,杂项!R:X,6,FALSE),FIND("@",SUBSTITUTE(VLOOKUP(H131,杂项!R:X,6,FALSE),",","@",5))+1,LEN(VLOOKUP(H131,杂项!R:X,6,FALSE))-FIND("@",SUBSTITUTE(VLOOKUP(H131,杂项!R:X,6,FALSE),",","@",5))-1))))))</f>
        <v>7267</v>
      </c>
      <c r="Z131" s="193" t="str">
        <f>IF($AJ$1=2,MID(VLOOKUP(H131,杂项!R:X,7,FALSE),FIND("@",SUBSTITUTE(VLOOKUP(H131,杂项!R:X,7,FALSE),",","@",1))+1,FIND("@",SUBSTITUTE(VLOOKUP(H131,杂项!R:X,7,FALSE),",","@",2))-FIND("@",SUBSTITUTE(VLOOKUP(H131,杂项!R:X,7,FALSE),",","@",1))-1),IF($AJ$1=3,MID(VLOOKUP(H131,杂项!R:X,7,FALSE),FIND("@",SUBSTITUTE(VLOOKUP(H131,杂项!R:X,7,FALSE),",","@",2))+1,FIND("@",SUBSTITUTE(VLOOKUP(H131,杂项!R:X,7,FALSE),",","@",3))-FIND("@",SUBSTITUTE(VLOOKUP(H131,杂项!R:X,7,FALSE),",","@",2))-1),IF($AJ$1=4,MID(VLOOKUP(H131,杂项!R:X,7,FALSE),FIND("@",SUBSTITUTE(VLOOKUP(H131,杂项!R:X,7,FALSE),",","@",3))+1,FIND("@",SUBSTITUTE(VLOOKUP(H131,杂项!R:X,7,FALSE),",","@",4))-FIND("@",SUBSTITUTE(VLOOKUP(H131,杂项!R:X,7,FALSE),",","@",3))-1),IF($AJ$1=5,MID(VLOOKUP(H131,杂项!R:X,7,FALSE),FIND("@",SUBSTITUTE(VLOOKUP(H131,杂项!R:X,7,FALSE),",","@",4))+1,FIND("@",SUBSTITUTE(VLOOKUP(H131,杂项!R:X,7,FALSE),",","@",5))-FIND("@",SUBSTITUTE(VLOOKUP(H131,杂项!R:X,7,FALSE),",","@",4))-1),IF($AJ$1=6,MID(VLOOKUP(H131,杂项!R:X,7,FALSE),FIND("@",SUBSTITUTE(VLOOKUP(H131,杂项!R:X,7,FALSE),",","@",5))+1,LEN(VLOOKUP(H131,杂项!R:X,7,FALSE))-FIND("@",SUBSTITUTE(VLOOKUP(H131,杂项!R:X,7,FALSE),",","@",5))-1))))))</f>
        <v>5554</v>
      </c>
      <c r="AA131" s="196">
        <v>228</v>
      </c>
      <c r="AB131" s="196"/>
      <c r="AC131" s="196">
        <v>83</v>
      </c>
      <c r="AD131" s="196">
        <v>19</v>
      </c>
      <c r="AE131" s="196">
        <v>10</v>
      </c>
      <c r="AF131" s="196"/>
      <c r="AG131" s="203">
        <v>650</v>
      </c>
      <c r="AH131" s="203">
        <v>50</v>
      </c>
      <c r="AI131" s="203">
        <v>50</v>
      </c>
      <c r="AJ131" s="204"/>
      <c r="AK131" s="202">
        <f>(VLOOKUP($H131,杂项!$Z:$AD,2,FALSE))/100</f>
        <v>0.1</v>
      </c>
      <c r="AL131" s="202">
        <f>(VLOOKUP($H131,杂项!$Z:$AD,4,FALSE))/100</f>
        <v>0.25</v>
      </c>
      <c r="AM131" s="202">
        <f>(VLOOKUP($H131,杂项!$Z:$AD,3,FALSE))/100</f>
        <v>0.35</v>
      </c>
      <c r="AN131" s="202">
        <f>(VLOOKUP($H131,杂项!$Z:$AD,5,FALSE))/100</f>
        <v>0.25</v>
      </c>
      <c r="AO131" s="206">
        <v>8</v>
      </c>
      <c r="AP131" s="179" t="s">
        <v>420</v>
      </c>
    </row>
    <row r="132" spans="1:42" x14ac:dyDescent="0.2">
      <c r="A132" s="176" t="s">
        <v>421</v>
      </c>
      <c r="B132" s="173">
        <f t="shared" si="24"/>
        <v>4011.9360000000006</v>
      </c>
      <c r="C132" s="173">
        <f t="shared" si="25"/>
        <v>300.31589119999995</v>
      </c>
      <c r="D132" s="173">
        <f t="shared" si="26"/>
        <v>499.70918400000005</v>
      </c>
      <c r="E132" s="173">
        <f t="shared" si="27"/>
        <v>296.3405952</v>
      </c>
      <c r="F132" s="173">
        <f t="shared" si="28"/>
        <v>347.25013759999996</v>
      </c>
      <c r="G132" s="174">
        <f t="shared" si="29"/>
        <v>95.328000000000017</v>
      </c>
      <c r="H132" s="174" t="s">
        <v>359</v>
      </c>
      <c r="I132" s="187">
        <v>28</v>
      </c>
      <c r="J132" s="189" t="s">
        <v>61</v>
      </c>
      <c r="K132" s="189" t="s">
        <v>62</v>
      </c>
      <c r="L132" s="189" t="s">
        <v>277</v>
      </c>
      <c r="M132" s="189" t="s">
        <v>278</v>
      </c>
      <c r="N132" s="189" t="s">
        <v>145</v>
      </c>
      <c r="O132" s="189" t="s">
        <v>146</v>
      </c>
      <c r="P132" s="189" t="s">
        <v>46</v>
      </c>
      <c r="Q132" s="189" t="s">
        <v>47</v>
      </c>
      <c r="R132" s="189" t="s">
        <v>72</v>
      </c>
      <c r="S132" s="189" t="s">
        <v>45</v>
      </c>
      <c r="T132" s="189" t="s">
        <v>139</v>
      </c>
      <c r="U132" s="193" t="str">
        <f>IF($AJ$1=2,MID(VLOOKUP(H132,杂项!R:X,2,FALSE),FIND("@",SUBSTITUTE(VLOOKUP(H132,杂项!R:X,2,FALSE),",","@",1))+1,FIND("@",SUBSTITUTE(VLOOKUP(H132,杂项!R:X,2,FALSE),",","@",2))-FIND("@",SUBSTITUTE(VLOOKUP(H132,杂项!R:X,2,FALSE),",","@",1))-1),IF($AJ$1=3,MID(VLOOKUP(H132,杂项!R:X,2,FALSE),FIND("@",SUBSTITUTE(VLOOKUP(H132,杂项!R:X,2,FALSE),",","@",2))+1,FIND("@",SUBSTITUTE(VLOOKUP(H132,杂项!R:X,2,FALSE),",","@",3))-FIND("@",SUBSTITUTE(VLOOKUP(H132,杂项!R:X,2,FALSE),",","@",2))-1),IF($AJ$1=4,MID(VLOOKUP(H132,杂项!R:X,2,FALSE),FIND("@",SUBSTITUTE(VLOOKUP(H132,杂项!R:X,2,FALSE),",","@",3))+1,FIND("@",SUBSTITUTE(VLOOKUP(H132,杂项!R:X,2,FALSE),",","@",4))-FIND("@",SUBSTITUTE(VLOOKUP(H132,杂项!R:X,2,FALSE),",","@",3))-1),IF($AJ$1=5,MID(VLOOKUP(H132,杂项!R:X,2,FALSE),FIND("@",SUBSTITUTE(VLOOKUP(H132,杂项!R:X,2,FALSE),",","@",4))+1,FIND("@",SUBSTITUTE(VLOOKUP(H132,杂项!R:X,2,FALSE),",","@",5))-FIND("@",SUBSTITUTE(VLOOKUP(H132,杂项!R:X,2,FALSE),",","@",4))-1),IF($AJ$1=6,MID(VLOOKUP(H132,杂项!R:X,2,FALSE),FIND("@",SUBSTITUTE(VLOOKUP(H132,杂项!R:X,2,FALSE),",","@",5))+1,LEN(VLOOKUP(H132,杂项!R:X,2,FALSE))-FIND("@",SUBSTITUTE(VLOOKUP(H132,杂项!R:X,2,FALSE),",","@",5))-1))))))</f>
        <v>6345</v>
      </c>
      <c r="V132" s="193" t="str">
        <f>IF($AJ$1=2,MID(VLOOKUP(H132,杂项!R:X,3,FALSE),FIND("@",SUBSTITUTE(VLOOKUP(H132,杂项!R:X,3,FALSE),",","@",1))+1,FIND("@",SUBSTITUTE(VLOOKUP(H132,杂项!R:X,3,FALSE),",","@",2))-FIND("@",SUBSTITUTE(VLOOKUP(H132,杂项!R:X,3,FALSE),",","@",1))-1),IF($AJ$1=3,MID(VLOOKUP(H132,杂项!R:X,3,FALSE),FIND("@",SUBSTITUTE(VLOOKUP(H132,杂项!R:X,3,FALSE),",","@",2))+1,FIND("@",SUBSTITUTE(VLOOKUP(H132,杂项!R:X,3,FALSE),",","@",3))-FIND("@",SUBSTITUTE(VLOOKUP(H132,杂项!R:X,3,FALSE),",","@",2))-1),IF($AJ$1=4,MID(VLOOKUP(H132,杂项!R:X,3,FALSE),FIND("@",SUBSTITUTE(VLOOKUP(H132,杂项!R:X,3,FALSE),",","@",3))+1,FIND("@",SUBSTITUTE(VLOOKUP(H132,杂项!R:X,3,FALSE),",","@",4))-FIND("@",SUBSTITUTE(VLOOKUP(H132,杂项!R:X,3,FALSE),",","@",3))-1),IF($AJ$1=5,MID(VLOOKUP(H132,杂项!R:X,3,FALSE),FIND("@",SUBSTITUTE(VLOOKUP(H132,杂项!R:X,3,FALSE),",","@",4))+1,FIND("@",SUBSTITUTE(VLOOKUP(H132,杂项!R:X,3,FALSE),",","@",5))-FIND("@",SUBSTITUTE(VLOOKUP(H132,杂项!R:X,3,FALSE),",","@",4))-1),IF($AJ$1=6,MID(VLOOKUP(H132,杂项!R:X,3,FALSE),FIND("@",SUBSTITUTE(VLOOKUP(H132,杂项!R:X,3,FALSE),",","@",5))+1,LEN(VLOOKUP(H132,杂项!R:X,3,FALSE))-FIND("@",SUBSTITUTE(VLOOKUP(H132,杂项!R:X,3,FALSE),",","@",5))-1))))))</f>
        <v>6081</v>
      </c>
      <c r="W132" s="193" t="str">
        <f>IF($AJ$1=2,MID(VLOOKUP(H132,杂项!R:X,4,FALSE),FIND("@",SUBSTITUTE(VLOOKUP(H132,杂项!R:X,4,FALSE),",","@",1))+1,FIND("@",SUBSTITUTE(VLOOKUP(H132,杂项!R:X,4,FALSE),",","@",2))-FIND("@",SUBSTITUTE(VLOOKUP(H132,杂项!R:X,4,FALSE),",","@",1))-1),IF($AJ$1=3,MID(VLOOKUP(H132,杂项!R:X,4,FALSE),FIND("@",SUBSTITUTE(VLOOKUP(H132,杂项!R:X,4,FALSE),",","@",2))+1,FIND("@",SUBSTITUTE(VLOOKUP(H132,杂项!R:X,4,FALSE),",","@",3))-FIND("@",SUBSTITUTE(VLOOKUP(H132,杂项!R:X,4,FALSE),",","@",2))-1),IF($AJ$1=4,MID(VLOOKUP(H132,杂项!R:X,4,FALSE),FIND("@",SUBSTITUTE(VLOOKUP(H132,杂项!R:X,4,FALSE),",","@",3))+1,FIND("@",SUBSTITUTE(VLOOKUP(H132,杂项!R:X,4,FALSE),",","@",4))-FIND("@",SUBSTITUTE(VLOOKUP(H132,杂项!R:X,4,FALSE),",","@",3))-1),IF($AJ$1=5,MID(VLOOKUP(H132,杂项!R:X,4,FALSE),FIND("@",SUBSTITUTE(VLOOKUP(H132,杂项!R:X,4,FALSE),",","@",4))+1,FIND("@",SUBSTITUTE(VLOOKUP(H132,杂项!R:X,4,FALSE),",","@",5))-FIND("@",SUBSTITUTE(VLOOKUP(H132,杂项!R:X,4,FALSE),",","@",4))-1),IF($AJ$1=6,MID(VLOOKUP(H132,杂项!R:X,4,FALSE),FIND("@",SUBSTITUTE(VLOOKUP(H132,杂项!R:X,4,FALSE),",","@",5))+1,LEN(VLOOKUP(H132,杂项!R:X,4,FALSE))-FIND("@",SUBSTITUTE(VLOOKUP(H132,杂项!R:X,4,FALSE),",","@",5))-1))))))</f>
        <v>6873</v>
      </c>
      <c r="X132" s="193" t="str">
        <f>IF($AJ$1=2,MID(VLOOKUP(H132,杂项!R:X,5,FALSE),FIND("@",SUBSTITUTE(VLOOKUP(H132,杂项!R:X,5,FALSE),",","@",1))+1,FIND("@",SUBSTITUTE(VLOOKUP(H132,杂项!R:X,5,FALSE),",","@",2))-FIND("@",SUBSTITUTE(VLOOKUP(H132,杂项!R:X,5,FALSE),",","@",1))-1),IF($AJ$1=3,MID(VLOOKUP(H132,杂项!R:X,5,FALSE),FIND("@",SUBSTITUTE(VLOOKUP(H132,杂项!R:X,5,FALSE),",","@",2))+1,FIND("@",SUBSTITUTE(VLOOKUP(H132,杂项!R:X,5,FALSE),",","@",3))-FIND("@",SUBSTITUTE(VLOOKUP(H132,杂项!R:X,5,FALSE),",","@",2))-1),IF($AJ$1=4,MID(VLOOKUP(H132,杂项!R:X,5,FALSE),FIND("@",SUBSTITUTE(VLOOKUP(H132,杂项!R:X,5,FALSE),",","@",3))+1,FIND("@",SUBSTITUTE(VLOOKUP(H132,杂项!R:X,5,FALSE),",","@",4))-FIND("@",SUBSTITUTE(VLOOKUP(H132,杂项!R:X,5,FALSE),",","@",3))-1),IF($AJ$1=5,MID(VLOOKUP(H132,杂项!R:X,5,FALSE),FIND("@",SUBSTITUTE(VLOOKUP(H132,杂项!R:X,5,FALSE),",","@",4))+1,FIND("@",SUBSTITUTE(VLOOKUP(H132,杂项!R:X,5,FALSE),",","@",5))-FIND("@",SUBSTITUTE(VLOOKUP(H132,杂项!R:X,5,FALSE),",","@",4))-1),IF($AJ$1=6,MID(VLOOKUP(H132,杂项!R:X,5,FALSE),FIND("@",SUBSTITUTE(VLOOKUP(H132,杂项!R:X,5,FALSE),",","@",5))+1,LEN(VLOOKUP(H132,杂项!R:X,5,FALSE))-FIND("@",SUBSTITUTE(VLOOKUP(H132,杂项!R:X,5,FALSE),",","@",5))-1))))))</f>
        <v>7137</v>
      </c>
      <c r="Y132" s="193" t="str">
        <f>IF($AJ$1=2,MID(VLOOKUP(H132,杂项!R:X,6,FALSE),FIND("@",SUBSTITUTE(VLOOKUP(H132,杂项!R:X,6,FALSE),",","@",1))+1,FIND("@",SUBSTITUTE(VLOOKUP(H132,杂项!R:X,6,FALSE),",","@",2))-FIND("@",SUBSTITUTE(VLOOKUP(H132,杂项!R:X,6,FALSE),",","@",1))-1),IF($AJ$1=3,MID(VLOOKUP(H132,杂项!R:X,6,FALSE),FIND("@",SUBSTITUTE(VLOOKUP(H132,杂项!R:X,6,FALSE),",","@",2))+1,FIND("@",SUBSTITUTE(VLOOKUP(H132,杂项!R:X,6,FALSE),",","@",3))-FIND("@",SUBSTITUTE(VLOOKUP(H132,杂项!R:X,6,FALSE),",","@",2))-1),IF($AJ$1=4,MID(VLOOKUP(H132,杂项!R:X,6,FALSE),FIND("@",SUBSTITUTE(VLOOKUP(H132,杂项!R:X,6,FALSE),",","@",3))+1,FIND("@",SUBSTITUTE(VLOOKUP(H132,杂项!R:X,6,FALSE),",","@",4))-FIND("@",SUBSTITUTE(VLOOKUP(H132,杂项!R:X,6,FALSE),",","@",3))-1),IF($AJ$1=5,MID(VLOOKUP(H132,杂项!R:X,6,FALSE),FIND("@",SUBSTITUTE(VLOOKUP(H132,杂项!R:X,6,FALSE),",","@",4))+1,FIND("@",SUBSTITUTE(VLOOKUP(H132,杂项!R:X,6,FALSE),",","@",5))-FIND("@",SUBSTITUTE(VLOOKUP(H132,杂项!R:X,6,FALSE),",","@",4))-1),IF($AJ$1=6,MID(VLOOKUP(H132,杂项!R:X,6,FALSE),FIND("@",SUBSTITUTE(VLOOKUP(H132,杂项!R:X,6,FALSE),",","@",5))+1,LEN(VLOOKUP(H132,杂项!R:X,6,FALSE))-FIND("@",SUBSTITUTE(VLOOKUP(H132,杂项!R:X,6,FALSE),",","@",5))-1))))))</f>
        <v>7137</v>
      </c>
      <c r="Z132" s="193" t="str">
        <f>IF($AJ$1=2,MID(VLOOKUP(H132,杂项!R:X,7,FALSE),FIND("@",SUBSTITUTE(VLOOKUP(H132,杂项!R:X,7,FALSE),",","@",1))+1,FIND("@",SUBSTITUTE(VLOOKUP(H132,杂项!R:X,7,FALSE),",","@",2))-FIND("@",SUBSTITUTE(VLOOKUP(H132,杂项!R:X,7,FALSE),",","@",1))-1),IF($AJ$1=3,MID(VLOOKUP(H132,杂项!R:X,7,FALSE),FIND("@",SUBSTITUTE(VLOOKUP(H132,杂项!R:X,7,FALSE),",","@",2))+1,FIND("@",SUBSTITUTE(VLOOKUP(H132,杂项!R:X,7,FALSE),",","@",3))-FIND("@",SUBSTITUTE(VLOOKUP(H132,杂项!R:X,7,FALSE),",","@",2))-1),IF($AJ$1=4,MID(VLOOKUP(H132,杂项!R:X,7,FALSE),FIND("@",SUBSTITUTE(VLOOKUP(H132,杂项!R:X,7,FALSE),",","@",3))+1,FIND("@",SUBSTITUTE(VLOOKUP(H132,杂项!R:X,7,FALSE),",","@",4))-FIND("@",SUBSTITUTE(VLOOKUP(H132,杂项!R:X,7,FALSE),",","@",3))-1),IF($AJ$1=5,MID(VLOOKUP(H132,杂项!R:X,7,FALSE),FIND("@",SUBSTITUTE(VLOOKUP(H132,杂项!R:X,7,FALSE),",","@",4))+1,FIND("@",SUBSTITUTE(VLOOKUP(H132,杂项!R:X,7,FALSE),",","@",5))-FIND("@",SUBSTITUTE(VLOOKUP(H132,杂项!R:X,7,FALSE),",","@",4))-1),IF($AJ$1=6,MID(VLOOKUP(H132,杂项!R:X,7,FALSE),FIND("@",SUBSTITUTE(VLOOKUP(H132,杂项!R:X,7,FALSE),",","@",5))+1,LEN(VLOOKUP(H132,杂项!R:X,7,FALSE))-FIND("@",SUBSTITUTE(VLOOKUP(H132,杂项!R:X,7,FALSE),",","@",5))-1))))))</f>
        <v>4895</v>
      </c>
      <c r="AA132" s="196">
        <v>276</v>
      </c>
      <c r="AB132" s="196">
        <v>0</v>
      </c>
      <c r="AC132" s="196">
        <v>71</v>
      </c>
      <c r="AD132" s="196">
        <v>19</v>
      </c>
      <c r="AE132" s="196">
        <v>26</v>
      </c>
      <c r="AF132" s="196">
        <v>0</v>
      </c>
      <c r="AG132" s="203">
        <v>650</v>
      </c>
      <c r="AH132" s="203">
        <v>40</v>
      </c>
      <c r="AI132" s="203">
        <v>60</v>
      </c>
      <c r="AJ132" s="204"/>
      <c r="AK132" s="202">
        <f>(VLOOKUP($H132,杂项!$Z:$AD,2,FALSE))/100</f>
        <v>0.1</v>
      </c>
      <c r="AL132" s="202">
        <f>(VLOOKUP($H132,杂项!$Z:$AD,4,FALSE))/100</f>
        <v>0.1</v>
      </c>
      <c r="AM132" s="202">
        <f>(VLOOKUP($H132,杂项!$Z:$AD,3,FALSE))/100</f>
        <v>0.35</v>
      </c>
      <c r="AN132" s="202">
        <f>(VLOOKUP($H132,杂项!$Z:$AD,5,FALSE))/100</f>
        <v>0.4</v>
      </c>
      <c r="AO132" s="206">
        <v>8</v>
      </c>
      <c r="AP132" s="179" t="s">
        <v>422</v>
      </c>
    </row>
    <row r="133" spans="1:42" x14ac:dyDescent="0.2">
      <c r="A133" s="176" t="s">
        <v>423</v>
      </c>
      <c r="B133" s="173">
        <f t="shared" si="24"/>
        <v>3113.4896000000003</v>
      </c>
      <c r="C133" s="173">
        <f t="shared" si="25"/>
        <v>300.05831680000006</v>
      </c>
      <c r="D133" s="173">
        <f t="shared" si="26"/>
        <v>425.64130560000001</v>
      </c>
      <c r="E133" s="173">
        <f t="shared" si="27"/>
        <v>238.89605120000002</v>
      </c>
      <c r="F133" s="173">
        <f t="shared" si="28"/>
        <v>402.95910399999997</v>
      </c>
      <c r="G133" s="174">
        <f t="shared" si="29"/>
        <v>76.175359999999998</v>
      </c>
      <c r="H133" s="174" t="s">
        <v>424</v>
      </c>
      <c r="I133" s="187">
        <v>28</v>
      </c>
      <c r="J133" s="189" t="s">
        <v>40</v>
      </c>
      <c r="K133" s="189" t="s">
        <v>92</v>
      </c>
      <c r="L133" s="189" t="s">
        <v>217</v>
      </c>
      <c r="M133" s="189" t="s">
        <v>218</v>
      </c>
      <c r="N133" s="189" t="s">
        <v>327</v>
      </c>
      <c r="O133" s="189" t="s">
        <v>328</v>
      </c>
      <c r="P133" s="189" t="s">
        <v>87</v>
      </c>
      <c r="Q133" s="189" t="s">
        <v>55</v>
      </c>
      <c r="R133" s="189" t="s">
        <v>279</v>
      </c>
      <c r="S133" s="189" t="s">
        <v>64</v>
      </c>
      <c r="T133" s="189" t="s">
        <v>254</v>
      </c>
      <c r="U133" s="193" t="str">
        <f>IF($AJ$1=2,MID(VLOOKUP(H133,杂项!R:X,2,FALSE),FIND("@",SUBSTITUTE(VLOOKUP(H133,杂项!R:X,2,FALSE),",","@",1))+1,FIND("@",SUBSTITUTE(VLOOKUP(H133,杂项!R:X,2,FALSE),",","@",2))-FIND("@",SUBSTITUTE(VLOOKUP(H133,杂项!R:X,2,FALSE),",","@",1))-1),IF($AJ$1=3,MID(VLOOKUP(H133,杂项!R:X,2,FALSE),FIND("@",SUBSTITUTE(VLOOKUP(H133,杂项!R:X,2,FALSE),",","@",2))+1,FIND("@",SUBSTITUTE(VLOOKUP(H133,杂项!R:X,2,FALSE),",","@",3))-FIND("@",SUBSTITUTE(VLOOKUP(H133,杂项!R:X,2,FALSE),",","@",2))-1),IF($AJ$1=4,MID(VLOOKUP(H133,杂项!R:X,2,FALSE),FIND("@",SUBSTITUTE(VLOOKUP(H133,杂项!R:X,2,FALSE),",","@",3))+1,FIND("@",SUBSTITUTE(VLOOKUP(H133,杂项!R:X,2,FALSE),",","@",4))-FIND("@",SUBSTITUTE(VLOOKUP(H133,杂项!R:X,2,FALSE),",","@",3))-1),IF($AJ$1=5,MID(VLOOKUP(H133,杂项!R:X,2,FALSE),FIND("@",SUBSTITUTE(VLOOKUP(H133,杂项!R:X,2,FALSE),",","@",4))+1,FIND("@",SUBSTITUTE(VLOOKUP(H133,杂项!R:X,2,FALSE),",","@",5))-FIND("@",SUBSTITUTE(VLOOKUP(H133,杂项!R:X,2,FALSE),",","@",4))-1),IF($AJ$1=6,MID(VLOOKUP(H133,杂项!R:X,2,FALSE),FIND("@",SUBSTITUTE(VLOOKUP(H133,杂项!R:X,2,FALSE),",","@",5))+1,LEN(VLOOKUP(H133,杂项!R:X,2,FALSE))-FIND("@",SUBSTITUTE(VLOOKUP(H133,杂项!R:X,2,FALSE),",","@",5))-1))))))</f>
        <v>6741</v>
      </c>
      <c r="V133" s="193" t="str">
        <f>IF($AJ$1=2,MID(VLOOKUP(H133,杂项!R:X,3,FALSE),FIND("@",SUBSTITUTE(VLOOKUP(H133,杂项!R:X,3,FALSE),",","@",1))+1,FIND("@",SUBSTITUTE(VLOOKUP(H133,杂项!R:X,3,FALSE),",","@",2))-FIND("@",SUBSTITUTE(VLOOKUP(H133,杂项!R:X,3,FALSE),",","@",1))-1),IF($AJ$1=3,MID(VLOOKUP(H133,杂项!R:X,3,FALSE),FIND("@",SUBSTITUTE(VLOOKUP(H133,杂项!R:X,3,FALSE),",","@",2))+1,FIND("@",SUBSTITUTE(VLOOKUP(H133,杂项!R:X,3,FALSE),",","@",3))-FIND("@",SUBSTITUTE(VLOOKUP(H133,杂项!R:X,3,FALSE),",","@",2))-1),IF($AJ$1=4,MID(VLOOKUP(H133,杂项!R:X,3,FALSE),FIND("@",SUBSTITUTE(VLOOKUP(H133,杂项!R:X,3,FALSE),",","@",3))+1,FIND("@",SUBSTITUTE(VLOOKUP(H133,杂项!R:X,3,FALSE),",","@",4))-FIND("@",SUBSTITUTE(VLOOKUP(H133,杂项!R:X,3,FALSE),",","@",3))-1),IF($AJ$1=5,MID(VLOOKUP(H133,杂项!R:X,3,FALSE),FIND("@",SUBSTITUTE(VLOOKUP(H133,杂项!R:X,3,FALSE),",","@",4))+1,FIND("@",SUBSTITUTE(VLOOKUP(H133,杂项!R:X,3,FALSE),",","@",5))-FIND("@",SUBSTITUTE(VLOOKUP(H133,杂项!R:X,3,FALSE),",","@",4))-1),IF($AJ$1=6,MID(VLOOKUP(H133,杂项!R:X,3,FALSE),FIND("@",SUBSTITUTE(VLOOKUP(H133,杂项!R:X,3,FALSE),",","@",5))+1,LEN(VLOOKUP(H133,杂项!R:X,3,FALSE))-FIND("@",SUBSTITUTE(VLOOKUP(H133,杂项!R:X,3,FALSE),",","@",5))-1))))))</f>
        <v>4762</v>
      </c>
      <c r="W133" s="193" t="str">
        <f>IF($AJ$1=2,MID(VLOOKUP(H133,杂项!R:X,4,FALSE),FIND("@",SUBSTITUTE(VLOOKUP(H133,杂项!R:X,4,FALSE),",","@",1))+1,FIND("@",SUBSTITUTE(VLOOKUP(H133,杂项!R:X,4,FALSE),",","@",2))-FIND("@",SUBSTITUTE(VLOOKUP(H133,杂项!R:X,4,FALSE),",","@",1))-1),IF($AJ$1=3,MID(VLOOKUP(H133,杂项!R:X,4,FALSE),FIND("@",SUBSTITUTE(VLOOKUP(H133,杂项!R:X,4,FALSE),",","@",2))+1,FIND("@",SUBSTITUTE(VLOOKUP(H133,杂项!R:X,4,FALSE),",","@",3))-FIND("@",SUBSTITUTE(VLOOKUP(H133,杂项!R:X,4,FALSE),",","@",2))-1),IF($AJ$1=4,MID(VLOOKUP(H133,杂项!R:X,4,FALSE),FIND("@",SUBSTITUTE(VLOOKUP(H133,杂项!R:X,4,FALSE),",","@",3))+1,FIND("@",SUBSTITUTE(VLOOKUP(H133,杂项!R:X,4,FALSE),",","@",4))-FIND("@",SUBSTITUTE(VLOOKUP(H133,杂项!R:X,4,FALSE),",","@",3))-1),IF($AJ$1=5,MID(VLOOKUP(H133,杂项!R:X,4,FALSE),FIND("@",SUBSTITUTE(VLOOKUP(H133,杂项!R:X,4,FALSE),",","@",4))+1,FIND("@",SUBSTITUTE(VLOOKUP(H133,杂项!R:X,4,FALSE),",","@",5))-FIND("@",SUBSTITUTE(VLOOKUP(H133,杂项!R:X,4,FALSE),",","@",4))-1),IF($AJ$1=6,MID(VLOOKUP(H133,杂项!R:X,4,FALSE),FIND("@",SUBSTITUTE(VLOOKUP(H133,杂项!R:X,4,FALSE),",","@",5))+1,LEN(VLOOKUP(H133,杂项!R:X,4,FALSE))-FIND("@",SUBSTITUTE(VLOOKUP(H133,杂项!R:X,4,FALSE),",","@",5))-1))))))</f>
        <v>6741</v>
      </c>
      <c r="X133" s="193" t="str">
        <f>IF($AJ$1=2,MID(VLOOKUP(H133,杂项!R:X,5,FALSE),FIND("@",SUBSTITUTE(VLOOKUP(H133,杂项!R:X,5,FALSE),",","@",1))+1,FIND("@",SUBSTITUTE(VLOOKUP(H133,杂项!R:X,5,FALSE),",","@",2))-FIND("@",SUBSTITUTE(VLOOKUP(H133,杂项!R:X,5,FALSE),",","@",1))-1),IF($AJ$1=3,MID(VLOOKUP(H133,杂项!R:X,5,FALSE),FIND("@",SUBSTITUTE(VLOOKUP(H133,杂项!R:X,5,FALSE),",","@",2))+1,FIND("@",SUBSTITUTE(VLOOKUP(H133,杂项!R:X,5,FALSE),",","@",3))-FIND("@",SUBSTITUTE(VLOOKUP(H133,杂项!R:X,5,FALSE),",","@",2))-1),IF($AJ$1=4,MID(VLOOKUP(H133,杂项!R:X,5,FALSE),FIND("@",SUBSTITUTE(VLOOKUP(H133,杂项!R:X,5,FALSE),",","@",3))+1,FIND("@",SUBSTITUTE(VLOOKUP(H133,杂项!R:X,5,FALSE),",","@",4))-FIND("@",SUBSTITUTE(VLOOKUP(H133,杂项!R:X,5,FALSE),",","@",3))-1),IF($AJ$1=5,MID(VLOOKUP(H133,杂项!R:X,5,FALSE),FIND("@",SUBSTITUTE(VLOOKUP(H133,杂项!R:X,5,FALSE),",","@",4))+1,FIND("@",SUBSTITUTE(VLOOKUP(H133,杂项!R:X,5,FALSE),",","@",5))-FIND("@",SUBSTITUTE(VLOOKUP(H133,杂项!R:X,5,FALSE),",","@",4))-1),IF($AJ$1=6,MID(VLOOKUP(H133,杂项!R:X,5,FALSE),FIND("@",SUBSTITUTE(VLOOKUP(H133,杂项!R:X,5,FALSE),",","@",5))+1,LEN(VLOOKUP(H133,杂项!R:X,5,FALSE))-FIND("@",SUBSTITUTE(VLOOKUP(H133,杂项!R:X,5,FALSE),",","@",5))-1))))))</f>
        <v>6478</v>
      </c>
      <c r="Y133" s="193" t="str">
        <f>IF($AJ$1=2,MID(VLOOKUP(H133,杂项!R:X,6,FALSE),FIND("@",SUBSTITUTE(VLOOKUP(H133,杂项!R:X,6,FALSE),",","@",1))+1,FIND("@",SUBSTITUTE(VLOOKUP(H133,杂项!R:X,6,FALSE),",","@",2))-FIND("@",SUBSTITUTE(VLOOKUP(H133,杂项!R:X,6,FALSE),",","@",1))-1),IF($AJ$1=3,MID(VLOOKUP(H133,杂项!R:X,6,FALSE),FIND("@",SUBSTITUTE(VLOOKUP(H133,杂项!R:X,6,FALSE),",","@",2))+1,FIND("@",SUBSTITUTE(VLOOKUP(H133,杂项!R:X,6,FALSE),",","@",3))-FIND("@",SUBSTITUTE(VLOOKUP(H133,杂项!R:X,6,FALSE),",","@",2))-1),IF($AJ$1=4,MID(VLOOKUP(H133,杂项!R:X,6,FALSE),FIND("@",SUBSTITUTE(VLOOKUP(H133,杂项!R:X,6,FALSE),",","@",3))+1,FIND("@",SUBSTITUTE(VLOOKUP(H133,杂项!R:X,6,FALSE),",","@",4))-FIND("@",SUBSTITUTE(VLOOKUP(H133,杂项!R:X,6,FALSE),",","@",3))-1),IF($AJ$1=5,MID(VLOOKUP(H133,杂项!R:X,6,FALSE),FIND("@",SUBSTITUTE(VLOOKUP(H133,杂项!R:X,6,FALSE),",","@",4))+1,FIND("@",SUBSTITUTE(VLOOKUP(H133,杂项!R:X,6,FALSE),",","@",5))-FIND("@",SUBSTITUTE(VLOOKUP(H133,杂项!R:X,6,FALSE),",","@",4))-1),IF($AJ$1=6,MID(VLOOKUP(H133,杂项!R:X,6,FALSE),FIND("@",SUBSTITUTE(VLOOKUP(H133,杂项!R:X,6,FALSE),",","@",5))+1,LEN(VLOOKUP(H133,杂项!R:X,6,FALSE))-FIND("@",SUBSTITUTE(VLOOKUP(H133,杂项!R:X,6,FALSE),",","@",5))-1))))))</f>
        <v>7796</v>
      </c>
      <c r="Z133" s="193" t="str">
        <f>IF($AJ$1=2,MID(VLOOKUP(H133,杂项!R:X,7,FALSE),FIND("@",SUBSTITUTE(VLOOKUP(H133,杂项!R:X,7,FALSE),",","@",1))+1,FIND("@",SUBSTITUTE(VLOOKUP(H133,杂项!R:X,7,FALSE),",","@",2))-FIND("@",SUBSTITUTE(VLOOKUP(H133,杂项!R:X,7,FALSE),",","@",1))-1),IF($AJ$1=3,MID(VLOOKUP(H133,杂项!R:X,7,FALSE),FIND("@",SUBSTITUTE(VLOOKUP(H133,杂项!R:X,7,FALSE),",","@",2))+1,FIND("@",SUBSTITUTE(VLOOKUP(H133,杂项!R:X,7,FALSE),",","@",3))-FIND("@",SUBSTITUTE(VLOOKUP(H133,杂项!R:X,7,FALSE),",","@",2))-1),IF($AJ$1=4,MID(VLOOKUP(H133,杂项!R:X,7,FALSE),FIND("@",SUBSTITUTE(VLOOKUP(H133,杂项!R:X,7,FALSE),",","@",3))+1,FIND("@",SUBSTITUTE(VLOOKUP(H133,杂项!R:X,7,FALSE),",","@",4))-FIND("@",SUBSTITUTE(VLOOKUP(H133,杂项!R:X,7,FALSE),",","@",3))-1),IF($AJ$1=5,MID(VLOOKUP(H133,杂项!R:X,7,FALSE),FIND("@",SUBSTITUTE(VLOOKUP(H133,杂项!R:X,7,FALSE),",","@",4))+1,FIND("@",SUBSTITUTE(VLOOKUP(H133,杂项!R:X,7,FALSE),",","@",5))-FIND("@",SUBSTITUTE(VLOOKUP(H133,杂项!R:X,7,FALSE),",","@",4))-1),IF($AJ$1=6,MID(VLOOKUP(H133,杂项!R:X,7,FALSE),FIND("@",SUBSTITUTE(VLOOKUP(H133,杂项!R:X,7,FALSE),",","@",5))+1,LEN(VLOOKUP(H133,杂项!R:X,7,FALSE))-FIND("@",SUBSTITUTE(VLOOKUP(H133,杂项!R:X,7,FALSE),",","@",5))-1))))))</f>
        <v>3840</v>
      </c>
      <c r="AA133" s="196">
        <v>276</v>
      </c>
      <c r="AB133" s="196">
        <v>0</v>
      </c>
      <c r="AC133" s="196">
        <v>62</v>
      </c>
      <c r="AD133" s="196">
        <v>10</v>
      </c>
      <c r="AE133" s="196">
        <v>40</v>
      </c>
      <c r="AF133" s="196">
        <v>0</v>
      </c>
      <c r="AG133" s="203">
        <v>400</v>
      </c>
      <c r="AH133" s="203">
        <v>30</v>
      </c>
      <c r="AI133" s="203">
        <v>60</v>
      </c>
      <c r="AJ133" s="204"/>
      <c r="AK133" s="202">
        <f>(VLOOKUP($H133,杂项!$Z:$AD,2,FALSE))/100</f>
        <v>0.15</v>
      </c>
      <c r="AL133" s="202">
        <f>(VLOOKUP($H133,杂项!$Z:$AD,4,FALSE))/100</f>
        <v>0.1</v>
      </c>
      <c r="AM133" s="202">
        <f>(VLOOKUP($H133,杂项!$Z:$AD,3,FALSE))/100</f>
        <v>0.35</v>
      </c>
      <c r="AN133" s="202">
        <f>(VLOOKUP($H133,杂项!$Z:$AD,5,FALSE))/100</f>
        <v>0.35</v>
      </c>
      <c r="AO133" s="206">
        <v>17</v>
      </c>
      <c r="AP133" s="179" t="s">
        <v>425</v>
      </c>
    </row>
    <row r="134" spans="1:42" x14ac:dyDescent="0.2">
      <c r="A134" s="176" t="s">
        <v>426</v>
      </c>
      <c r="B134" s="173">
        <f t="shared" si="24"/>
        <v>3264.5603840000003</v>
      </c>
      <c r="C134" s="173">
        <f t="shared" si="25"/>
        <v>300.05831680000006</v>
      </c>
      <c r="D134" s="173">
        <f t="shared" si="26"/>
        <v>459.71258880000005</v>
      </c>
      <c r="E134" s="173">
        <f t="shared" si="27"/>
        <v>257.66778880000004</v>
      </c>
      <c r="F134" s="173">
        <f t="shared" si="28"/>
        <v>393.84755199999995</v>
      </c>
      <c r="G134" s="174">
        <f t="shared" si="29"/>
        <v>76.175359999999998</v>
      </c>
      <c r="H134" s="174" t="s">
        <v>424</v>
      </c>
      <c r="I134" s="187">
        <v>28</v>
      </c>
      <c r="J134" s="189" t="s">
        <v>85</v>
      </c>
      <c r="K134" s="189" t="s">
        <v>86</v>
      </c>
      <c r="L134" s="189" t="s">
        <v>217</v>
      </c>
      <c r="M134" s="189" t="s">
        <v>218</v>
      </c>
      <c r="N134" s="189" t="s">
        <v>257</v>
      </c>
      <c r="O134" s="189" t="s">
        <v>258</v>
      </c>
      <c r="P134" s="189" t="s">
        <v>53</v>
      </c>
      <c r="Q134" s="189" t="s">
        <v>47</v>
      </c>
      <c r="R134" s="189" t="s">
        <v>136</v>
      </c>
      <c r="S134" s="189" t="s">
        <v>64</v>
      </c>
      <c r="T134" s="189" t="s">
        <v>254</v>
      </c>
      <c r="U134" s="193" t="str">
        <f>IF($AJ$1=2,MID(VLOOKUP(H134,杂项!R:X,2,FALSE),FIND("@",SUBSTITUTE(VLOOKUP(H134,杂项!R:X,2,FALSE),",","@",1))+1,FIND("@",SUBSTITUTE(VLOOKUP(H134,杂项!R:X,2,FALSE),",","@",2))-FIND("@",SUBSTITUTE(VLOOKUP(H134,杂项!R:X,2,FALSE),",","@",1))-1),IF($AJ$1=3,MID(VLOOKUP(H134,杂项!R:X,2,FALSE),FIND("@",SUBSTITUTE(VLOOKUP(H134,杂项!R:X,2,FALSE),",","@",2))+1,FIND("@",SUBSTITUTE(VLOOKUP(H134,杂项!R:X,2,FALSE),",","@",3))-FIND("@",SUBSTITUTE(VLOOKUP(H134,杂项!R:X,2,FALSE),",","@",2))-1),IF($AJ$1=4,MID(VLOOKUP(H134,杂项!R:X,2,FALSE),FIND("@",SUBSTITUTE(VLOOKUP(H134,杂项!R:X,2,FALSE),",","@",3))+1,FIND("@",SUBSTITUTE(VLOOKUP(H134,杂项!R:X,2,FALSE),",","@",4))-FIND("@",SUBSTITUTE(VLOOKUP(H134,杂项!R:X,2,FALSE),",","@",3))-1),IF($AJ$1=5,MID(VLOOKUP(H134,杂项!R:X,2,FALSE),FIND("@",SUBSTITUTE(VLOOKUP(H134,杂项!R:X,2,FALSE),",","@",4))+1,FIND("@",SUBSTITUTE(VLOOKUP(H134,杂项!R:X,2,FALSE),",","@",5))-FIND("@",SUBSTITUTE(VLOOKUP(H134,杂项!R:X,2,FALSE),",","@",4))-1),IF($AJ$1=6,MID(VLOOKUP(H134,杂项!R:X,2,FALSE),FIND("@",SUBSTITUTE(VLOOKUP(H134,杂项!R:X,2,FALSE),",","@",5))+1,LEN(VLOOKUP(H134,杂项!R:X,2,FALSE))-FIND("@",SUBSTITUTE(VLOOKUP(H134,杂项!R:X,2,FALSE),",","@",5))-1))))))</f>
        <v>6741</v>
      </c>
      <c r="V134" s="193" t="str">
        <f>IF($AJ$1=2,MID(VLOOKUP(H134,杂项!R:X,3,FALSE),FIND("@",SUBSTITUTE(VLOOKUP(H134,杂项!R:X,3,FALSE),",","@",1))+1,FIND("@",SUBSTITUTE(VLOOKUP(H134,杂项!R:X,3,FALSE),",","@",2))-FIND("@",SUBSTITUTE(VLOOKUP(H134,杂项!R:X,3,FALSE),",","@",1))-1),IF($AJ$1=3,MID(VLOOKUP(H134,杂项!R:X,3,FALSE),FIND("@",SUBSTITUTE(VLOOKUP(H134,杂项!R:X,3,FALSE),",","@",2))+1,FIND("@",SUBSTITUTE(VLOOKUP(H134,杂项!R:X,3,FALSE),",","@",3))-FIND("@",SUBSTITUTE(VLOOKUP(H134,杂项!R:X,3,FALSE),",","@",2))-1),IF($AJ$1=4,MID(VLOOKUP(H134,杂项!R:X,3,FALSE),FIND("@",SUBSTITUTE(VLOOKUP(H134,杂项!R:X,3,FALSE),",","@",3))+1,FIND("@",SUBSTITUTE(VLOOKUP(H134,杂项!R:X,3,FALSE),",","@",4))-FIND("@",SUBSTITUTE(VLOOKUP(H134,杂项!R:X,3,FALSE),",","@",3))-1),IF($AJ$1=5,MID(VLOOKUP(H134,杂项!R:X,3,FALSE),FIND("@",SUBSTITUTE(VLOOKUP(H134,杂项!R:X,3,FALSE),",","@",4))+1,FIND("@",SUBSTITUTE(VLOOKUP(H134,杂项!R:X,3,FALSE),",","@",5))-FIND("@",SUBSTITUTE(VLOOKUP(H134,杂项!R:X,3,FALSE),",","@",4))-1),IF($AJ$1=6,MID(VLOOKUP(H134,杂项!R:X,3,FALSE),FIND("@",SUBSTITUTE(VLOOKUP(H134,杂项!R:X,3,FALSE),",","@",5))+1,LEN(VLOOKUP(H134,杂项!R:X,3,FALSE))-FIND("@",SUBSTITUTE(VLOOKUP(H134,杂项!R:X,3,FALSE),",","@",5))-1))))))</f>
        <v>4762</v>
      </c>
      <c r="W134" s="193" t="str">
        <f>IF($AJ$1=2,MID(VLOOKUP(H134,杂项!R:X,4,FALSE),FIND("@",SUBSTITUTE(VLOOKUP(H134,杂项!R:X,4,FALSE),",","@",1))+1,FIND("@",SUBSTITUTE(VLOOKUP(H134,杂项!R:X,4,FALSE),",","@",2))-FIND("@",SUBSTITUTE(VLOOKUP(H134,杂项!R:X,4,FALSE),",","@",1))-1),IF($AJ$1=3,MID(VLOOKUP(H134,杂项!R:X,4,FALSE),FIND("@",SUBSTITUTE(VLOOKUP(H134,杂项!R:X,4,FALSE),",","@",2))+1,FIND("@",SUBSTITUTE(VLOOKUP(H134,杂项!R:X,4,FALSE),",","@",3))-FIND("@",SUBSTITUTE(VLOOKUP(H134,杂项!R:X,4,FALSE),",","@",2))-1),IF($AJ$1=4,MID(VLOOKUP(H134,杂项!R:X,4,FALSE),FIND("@",SUBSTITUTE(VLOOKUP(H134,杂项!R:X,4,FALSE),",","@",3))+1,FIND("@",SUBSTITUTE(VLOOKUP(H134,杂项!R:X,4,FALSE),",","@",4))-FIND("@",SUBSTITUTE(VLOOKUP(H134,杂项!R:X,4,FALSE),",","@",3))-1),IF($AJ$1=5,MID(VLOOKUP(H134,杂项!R:X,4,FALSE),FIND("@",SUBSTITUTE(VLOOKUP(H134,杂项!R:X,4,FALSE),",","@",4))+1,FIND("@",SUBSTITUTE(VLOOKUP(H134,杂项!R:X,4,FALSE),",","@",5))-FIND("@",SUBSTITUTE(VLOOKUP(H134,杂项!R:X,4,FALSE),",","@",4))-1),IF($AJ$1=6,MID(VLOOKUP(H134,杂项!R:X,4,FALSE),FIND("@",SUBSTITUTE(VLOOKUP(H134,杂项!R:X,4,FALSE),",","@",5))+1,LEN(VLOOKUP(H134,杂项!R:X,4,FALSE))-FIND("@",SUBSTITUTE(VLOOKUP(H134,杂项!R:X,4,FALSE),",","@",5))-1))))))</f>
        <v>6741</v>
      </c>
      <c r="X134" s="193" t="str">
        <f>IF($AJ$1=2,MID(VLOOKUP(H134,杂项!R:X,5,FALSE),FIND("@",SUBSTITUTE(VLOOKUP(H134,杂项!R:X,5,FALSE),",","@",1))+1,FIND("@",SUBSTITUTE(VLOOKUP(H134,杂项!R:X,5,FALSE),",","@",2))-FIND("@",SUBSTITUTE(VLOOKUP(H134,杂项!R:X,5,FALSE),",","@",1))-1),IF($AJ$1=3,MID(VLOOKUP(H134,杂项!R:X,5,FALSE),FIND("@",SUBSTITUTE(VLOOKUP(H134,杂项!R:X,5,FALSE),",","@",2))+1,FIND("@",SUBSTITUTE(VLOOKUP(H134,杂项!R:X,5,FALSE),",","@",3))-FIND("@",SUBSTITUTE(VLOOKUP(H134,杂项!R:X,5,FALSE),",","@",2))-1),IF($AJ$1=4,MID(VLOOKUP(H134,杂项!R:X,5,FALSE),FIND("@",SUBSTITUTE(VLOOKUP(H134,杂项!R:X,5,FALSE),",","@",3))+1,FIND("@",SUBSTITUTE(VLOOKUP(H134,杂项!R:X,5,FALSE),",","@",4))-FIND("@",SUBSTITUTE(VLOOKUP(H134,杂项!R:X,5,FALSE),",","@",3))-1),IF($AJ$1=5,MID(VLOOKUP(H134,杂项!R:X,5,FALSE),FIND("@",SUBSTITUTE(VLOOKUP(H134,杂项!R:X,5,FALSE),",","@",4))+1,FIND("@",SUBSTITUTE(VLOOKUP(H134,杂项!R:X,5,FALSE),",","@",5))-FIND("@",SUBSTITUTE(VLOOKUP(H134,杂项!R:X,5,FALSE),",","@",4))-1),IF($AJ$1=6,MID(VLOOKUP(H134,杂项!R:X,5,FALSE),FIND("@",SUBSTITUTE(VLOOKUP(H134,杂项!R:X,5,FALSE),",","@",5))+1,LEN(VLOOKUP(H134,杂项!R:X,5,FALSE))-FIND("@",SUBSTITUTE(VLOOKUP(H134,杂项!R:X,5,FALSE),",","@",5))-1))))))</f>
        <v>6478</v>
      </c>
      <c r="Y134" s="193" t="str">
        <f>IF($AJ$1=2,MID(VLOOKUP(H134,杂项!R:X,6,FALSE),FIND("@",SUBSTITUTE(VLOOKUP(H134,杂项!R:X,6,FALSE),",","@",1))+1,FIND("@",SUBSTITUTE(VLOOKUP(H134,杂项!R:X,6,FALSE),",","@",2))-FIND("@",SUBSTITUTE(VLOOKUP(H134,杂项!R:X,6,FALSE),",","@",1))-1),IF($AJ$1=3,MID(VLOOKUP(H134,杂项!R:X,6,FALSE),FIND("@",SUBSTITUTE(VLOOKUP(H134,杂项!R:X,6,FALSE),",","@",2))+1,FIND("@",SUBSTITUTE(VLOOKUP(H134,杂项!R:X,6,FALSE),",","@",3))-FIND("@",SUBSTITUTE(VLOOKUP(H134,杂项!R:X,6,FALSE),",","@",2))-1),IF($AJ$1=4,MID(VLOOKUP(H134,杂项!R:X,6,FALSE),FIND("@",SUBSTITUTE(VLOOKUP(H134,杂项!R:X,6,FALSE),",","@",3))+1,FIND("@",SUBSTITUTE(VLOOKUP(H134,杂项!R:X,6,FALSE),",","@",4))-FIND("@",SUBSTITUTE(VLOOKUP(H134,杂项!R:X,6,FALSE),",","@",3))-1),IF($AJ$1=5,MID(VLOOKUP(H134,杂项!R:X,6,FALSE),FIND("@",SUBSTITUTE(VLOOKUP(H134,杂项!R:X,6,FALSE),",","@",4))+1,FIND("@",SUBSTITUTE(VLOOKUP(H134,杂项!R:X,6,FALSE),",","@",5))-FIND("@",SUBSTITUTE(VLOOKUP(H134,杂项!R:X,6,FALSE),",","@",4))-1),IF($AJ$1=6,MID(VLOOKUP(H134,杂项!R:X,6,FALSE),FIND("@",SUBSTITUTE(VLOOKUP(H134,杂项!R:X,6,FALSE),",","@",5))+1,LEN(VLOOKUP(H134,杂项!R:X,6,FALSE))-FIND("@",SUBSTITUTE(VLOOKUP(H134,杂项!R:X,6,FALSE),",","@",5))-1))))))</f>
        <v>7796</v>
      </c>
      <c r="Z134" s="193" t="str">
        <f>IF($AJ$1=2,MID(VLOOKUP(H134,杂项!R:X,7,FALSE),FIND("@",SUBSTITUTE(VLOOKUP(H134,杂项!R:X,7,FALSE),",","@",1))+1,FIND("@",SUBSTITUTE(VLOOKUP(H134,杂项!R:X,7,FALSE),",","@",2))-FIND("@",SUBSTITUTE(VLOOKUP(H134,杂项!R:X,7,FALSE),",","@",1))-1),IF($AJ$1=3,MID(VLOOKUP(H134,杂项!R:X,7,FALSE),FIND("@",SUBSTITUTE(VLOOKUP(H134,杂项!R:X,7,FALSE),",","@",2))+1,FIND("@",SUBSTITUTE(VLOOKUP(H134,杂项!R:X,7,FALSE),",","@",3))-FIND("@",SUBSTITUTE(VLOOKUP(H134,杂项!R:X,7,FALSE),",","@",2))-1),IF($AJ$1=4,MID(VLOOKUP(H134,杂项!R:X,7,FALSE),FIND("@",SUBSTITUTE(VLOOKUP(H134,杂项!R:X,7,FALSE),",","@",3))+1,FIND("@",SUBSTITUTE(VLOOKUP(H134,杂项!R:X,7,FALSE),",","@",4))-FIND("@",SUBSTITUTE(VLOOKUP(H134,杂项!R:X,7,FALSE),",","@",3))-1),IF($AJ$1=5,MID(VLOOKUP(H134,杂项!R:X,7,FALSE),FIND("@",SUBSTITUTE(VLOOKUP(H134,杂项!R:X,7,FALSE),",","@",4))+1,FIND("@",SUBSTITUTE(VLOOKUP(H134,杂项!R:X,7,FALSE),",","@",5))-FIND("@",SUBSTITUTE(VLOOKUP(H134,杂项!R:X,7,FALSE),",","@",4))-1),IF($AJ$1=6,MID(VLOOKUP(H134,杂项!R:X,7,FALSE),FIND("@",SUBSTITUTE(VLOOKUP(H134,杂项!R:X,7,FALSE),",","@",5))+1,LEN(VLOOKUP(H134,杂项!R:X,7,FALSE))-FIND("@",SUBSTITUTE(VLOOKUP(H134,杂项!R:X,7,FALSE),",","@",5))-1))))))</f>
        <v>3840</v>
      </c>
      <c r="AA134" s="196">
        <v>276</v>
      </c>
      <c r="AB134" s="196">
        <v>0</v>
      </c>
      <c r="AC134" s="196">
        <v>62</v>
      </c>
      <c r="AD134" s="196">
        <v>10</v>
      </c>
      <c r="AE134" s="196">
        <v>40</v>
      </c>
      <c r="AF134" s="196">
        <v>0</v>
      </c>
      <c r="AG134" s="203">
        <v>400</v>
      </c>
      <c r="AH134" s="203">
        <v>30</v>
      </c>
      <c r="AI134" s="203">
        <v>60</v>
      </c>
      <c r="AJ134" s="204"/>
      <c r="AK134" s="202">
        <f>(VLOOKUP($H134,杂项!$Z:$AD,2,FALSE))/100</f>
        <v>0.15</v>
      </c>
      <c r="AL134" s="202">
        <f>(VLOOKUP($H134,杂项!$Z:$AD,4,FALSE))/100</f>
        <v>0.1</v>
      </c>
      <c r="AM134" s="202">
        <f>(VLOOKUP($H134,杂项!$Z:$AD,3,FALSE))/100</f>
        <v>0.35</v>
      </c>
      <c r="AN134" s="202">
        <f>(VLOOKUP($H134,杂项!$Z:$AD,5,FALSE))/100</f>
        <v>0.35</v>
      </c>
      <c r="AO134" s="206">
        <v>9</v>
      </c>
      <c r="AP134" s="179" t="s">
        <v>427</v>
      </c>
    </row>
    <row r="135" spans="1:42" x14ac:dyDescent="0.2">
      <c r="A135" s="179" t="s">
        <v>428</v>
      </c>
      <c r="B135" s="173">
        <f t="shared" si="24"/>
        <v>4239.0393599999998</v>
      </c>
      <c r="C135" s="173">
        <f t="shared" si="25"/>
        <v>290.47406080000007</v>
      </c>
      <c r="D135" s="173">
        <f t="shared" si="26"/>
        <v>562.93239040000003</v>
      </c>
      <c r="E135" s="173">
        <f t="shared" si="27"/>
        <v>274.61603840000004</v>
      </c>
      <c r="F135" s="173">
        <f t="shared" si="28"/>
        <v>330.98304000000002</v>
      </c>
      <c r="G135" s="174">
        <f t="shared" si="29"/>
        <v>172.0992</v>
      </c>
      <c r="H135" s="175" t="s">
        <v>429</v>
      </c>
      <c r="I135" s="187">
        <v>28</v>
      </c>
      <c r="J135" s="188" t="s">
        <v>52</v>
      </c>
      <c r="K135" s="188" t="s">
        <v>41</v>
      </c>
      <c r="L135" s="188" t="s">
        <v>277</v>
      </c>
      <c r="M135" s="188" t="s">
        <v>278</v>
      </c>
      <c r="N135" s="188" t="s">
        <v>41</v>
      </c>
      <c r="O135" s="188" t="s">
        <v>81</v>
      </c>
      <c r="P135" s="188" t="s">
        <v>53</v>
      </c>
      <c r="Q135" s="188" t="s">
        <v>47</v>
      </c>
      <c r="R135" s="188" t="s">
        <v>46</v>
      </c>
      <c r="S135" s="188" t="s">
        <v>47</v>
      </c>
      <c r="T135" s="188" t="s">
        <v>73</v>
      </c>
      <c r="U135" s="193" t="str">
        <f>IF($AJ$1=2,MID(VLOOKUP(H135,杂项!R:X,2,FALSE),FIND("@",SUBSTITUTE(VLOOKUP(H135,杂项!R:X,2,FALSE),",","@",1))+1,FIND("@",SUBSTITUTE(VLOOKUP(H135,杂项!R:X,2,FALSE),",","@",2))-FIND("@",SUBSTITUTE(VLOOKUP(H135,杂项!R:X,2,FALSE),",","@",1))-1),IF($AJ$1=3,MID(VLOOKUP(H135,杂项!R:X,2,FALSE),FIND("@",SUBSTITUTE(VLOOKUP(H135,杂项!R:X,2,FALSE),",","@",2))+1,FIND("@",SUBSTITUTE(VLOOKUP(H135,杂项!R:X,2,FALSE),",","@",3))-FIND("@",SUBSTITUTE(VLOOKUP(H135,杂项!R:X,2,FALSE),",","@",2))-1),IF($AJ$1=4,MID(VLOOKUP(H135,杂项!R:X,2,FALSE),FIND("@",SUBSTITUTE(VLOOKUP(H135,杂项!R:X,2,FALSE),",","@",3))+1,FIND("@",SUBSTITUTE(VLOOKUP(H135,杂项!R:X,2,FALSE),",","@",4))-FIND("@",SUBSTITUTE(VLOOKUP(H135,杂项!R:X,2,FALSE),",","@",3))-1),IF($AJ$1=5,MID(VLOOKUP(H135,杂项!R:X,2,FALSE),FIND("@",SUBSTITUTE(VLOOKUP(H135,杂项!R:X,2,FALSE),",","@",4))+1,FIND("@",SUBSTITUTE(VLOOKUP(H135,杂项!R:X,2,FALSE),",","@",5))-FIND("@",SUBSTITUTE(VLOOKUP(H135,杂项!R:X,2,FALSE),",","@",4))-1),IF($AJ$1=6,MID(VLOOKUP(H135,杂项!R:X,2,FALSE),FIND("@",SUBSTITUTE(VLOOKUP(H135,杂项!R:X,2,FALSE),",","@",5))+1,LEN(VLOOKUP(H135,杂项!R:X,2,FALSE))-FIND("@",SUBSTITUTE(VLOOKUP(H135,杂项!R:X,2,FALSE),",","@",5))-1))))))</f>
        <v>8455</v>
      </c>
      <c r="V135" s="193" t="str">
        <f>IF($AJ$1=2,MID(VLOOKUP(H135,杂项!R:X,3,FALSE),FIND("@",SUBSTITUTE(VLOOKUP(H135,杂项!R:X,3,FALSE),",","@",1))+1,FIND("@",SUBSTITUTE(VLOOKUP(H135,杂项!R:X,3,FALSE),",","@",2))-FIND("@",SUBSTITUTE(VLOOKUP(H135,杂项!R:X,3,FALSE),",","@",1))-1),IF($AJ$1=3,MID(VLOOKUP(H135,杂项!R:X,3,FALSE),FIND("@",SUBSTITUTE(VLOOKUP(H135,杂项!R:X,3,FALSE),",","@",2))+1,FIND("@",SUBSTITUTE(VLOOKUP(H135,杂项!R:X,3,FALSE),",","@",3))-FIND("@",SUBSTITUTE(VLOOKUP(H135,杂项!R:X,3,FALSE),",","@",2))-1),IF($AJ$1=4,MID(VLOOKUP(H135,杂项!R:X,3,FALSE),FIND("@",SUBSTITUTE(VLOOKUP(H135,杂项!R:X,3,FALSE),",","@",3))+1,FIND("@",SUBSTITUTE(VLOOKUP(H135,杂项!R:X,3,FALSE),",","@",4))-FIND("@",SUBSTITUTE(VLOOKUP(H135,杂项!R:X,3,FALSE),",","@",3))-1),IF($AJ$1=5,MID(VLOOKUP(H135,杂项!R:X,3,FALSE),FIND("@",SUBSTITUTE(VLOOKUP(H135,杂项!R:X,3,FALSE),",","@",4))+1,FIND("@",SUBSTITUTE(VLOOKUP(H135,杂项!R:X,3,FALSE),",","@",5))-FIND("@",SUBSTITUTE(VLOOKUP(H135,杂项!R:X,3,FALSE),",","@",4))-1),IF($AJ$1=6,MID(VLOOKUP(H135,杂项!R:X,3,FALSE),FIND("@",SUBSTITUTE(VLOOKUP(H135,杂项!R:X,3,FALSE),",","@",5))+1,LEN(VLOOKUP(H135,杂项!R:X,3,FALSE))-FIND("@",SUBSTITUTE(VLOOKUP(H135,杂项!R:X,3,FALSE),",","@",5))-1))))))</f>
        <v>5554</v>
      </c>
      <c r="W135" s="193" t="str">
        <f>IF($AJ$1=2,MID(VLOOKUP(H135,杂项!R:X,4,FALSE),FIND("@",SUBSTITUTE(VLOOKUP(H135,杂项!R:X,4,FALSE),",","@",1))+1,FIND("@",SUBSTITUTE(VLOOKUP(H135,杂项!R:X,4,FALSE),",","@",2))-FIND("@",SUBSTITUTE(VLOOKUP(H135,杂项!R:X,4,FALSE),",","@",1))-1),IF($AJ$1=3,MID(VLOOKUP(H135,杂项!R:X,4,FALSE),FIND("@",SUBSTITUTE(VLOOKUP(H135,杂项!R:X,4,FALSE),",","@",2))+1,FIND("@",SUBSTITUTE(VLOOKUP(H135,杂项!R:X,4,FALSE),",","@",3))-FIND("@",SUBSTITUTE(VLOOKUP(H135,杂项!R:X,4,FALSE),",","@",2))-1),IF($AJ$1=4,MID(VLOOKUP(H135,杂项!R:X,4,FALSE),FIND("@",SUBSTITUTE(VLOOKUP(H135,杂项!R:X,4,FALSE),",","@",3))+1,FIND("@",SUBSTITUTE(VLOOKUP(H135,杂项!R:X,4,FALSE),",","@",4))-FIND("@",SUBSTITUTE(VLOOKUP(H135,杂项!R:X,4,FALSE),",","@",3))-1),IF($AJ$1=5,MID(VLOOKUP(H135,杂项!R:X,4,FALSE),FIND("@",SUBSTITUTE(VLOOKUP(H135,杂项!R:X,4,FALSE),",","@",4))+1,FIND("@",SUBSTITUTE(VLOOKUP(H135,杂项!R:X,4,FALSE),",","@",5))-FIND("@",SUBSTITUTE(VLOOKUP(H135,杂项!R:X,4,FALSE),",","@",4))-1),IF($AJ$1=6,MID(VLOOKUP(H135,杂项!R:X,4,FALSE),FIND("@",SUBSTITUTE(VLOOKUP(H135,杂项!R:X,4,FALSE),",","@",5))+1,LEN(VLOOKUP(H135,杂项!R:X,4,FALSE))-FIND("@",SUBSTITUTE(VLOOKUP(H135,杂项!R:X,4,FALSE),",","@",5))-1))))))</f>
        <v>8192</v>
      </c>
      <c r="X135" s="193" t="str">
        <f>IF($AJ$1=2,MID(VLOOKUP(H135,杂项!R:X,5,FALSE),FIND("@",SUBSTITUTE(VLOOKUP(H135,杂项!R:X,5,FALSE),",","@",1))+1,FIND("@",SUBSTITUTE(VLOOKUP(H135,杂项!R:X,5,FALSE),",","@",2))-FIND("@",SUBSTITUTE(VLOOKUP(H135,杂项!R:X,5,FALSE),",","@",1))-1),IF($AJ$1=3,MID(VLOOKUP(H135,杂项!R:X,5,FALSE),FIND("@",SUBSTITUTE(VLOOKUP(H135,杂项!R:X,5,FALSE),",","@",2))+1,FIND("@",SUBSTITUTE(VLOOKUP(H135,杂项!R:X,5,FALSE),",","@",3))-FIND("@",SUBSTITUTE(VLOOKUP(H135,杂项!R:X,5,FALSE),",","@",2))-1),IF($AJ$1=4,MID(VLOOKUP(H135,杂项!R:X,5,FALSE),FIND("@",SUBSTITUTE(VLOOKUP(H135,杂项!R:X,5,FALSE),",","@",3))+1,FIND("@",SUBSTITUTE(VLOOKUP(H135,杂项!R:X,5,FALSE),",","@",4))-FIND("@",SUBSTITUTE(VLOOKUP(H135,杂项!R:X,5,FALSE),",","@",3))-1),IF($AJ$1=5,MID(VLOOKUP(H135,杂项!R:X,5,FALSE),FIND("@",SUBSTITUTE(VLOOKUP(H135,杂项!R:X,5,FALSE),",","@",4))+1,FIND("@",SUBSTITUTE(VLOOKUP(H135,杂项!R:X,5,FALSE),",","@",5))-FIND("@",SUBSTITUTE(VLOOKUP(H135,杂项!R:X,5,FALSE),",","@",4))-1),IF($AJ$1=6,MID(VLOOKUP(H135,杂项!R:X,5,FALSE),FIND("@",SUBSTITUTE(VLOOKUP(H135,杂项!R:X,5,FALSE),",","@",5))+1,LEN(VLOOKUP(H135,杂项!R:X,5,FALSE))-FIND("@",SUBSTITUTE(VLOOKUP(H135,杂项!R:X,5,FALSE),",","@",5))-1))))))</f>
        <v>7004</v>
      </c>
      <c r="Y135" s="193" t="str">
        <f>IF($AJ$1=2,MID(VLOOKUP(H135,杂项!R:X,6,FALSE),FIND("@",SUBSTITUTE(VLOOKUP(H135,杂项!R:X,6,FALSE),",","@",1))+1,FIND("@",SUBSTITUTE(VLOOKUP(H135,杂项!R:X,6,FALSE),",","@",2))-FIND("@",SUBSTITUTE(VLOOKUP(H135,杂项!R:X,6,FALSE),",","@",1))-1),IF($AJ$1=3,MID(VLOOKUP(H135,杂项!R:X,6,FALSE),FIND("@",SUBSTITUTE(VLOOKUP(H135,杂项!R:X,6,FALSE),",","@",2))+1,FIND("@",SUBSTITUTE(VLOOKUP(H135,杂项!R:X,6,FALSE),",","@",3))-FIND("@",SUBSTITUTE(VLOOKUP(H135,杂项!R:X,6,FALSE),",","@",2))-1),IF($AJ$1=4,MID(VLOOKUP(H135,杂项!R:X,6,FALSE),FIND("@",SUBSTITUTE(VLOOKUP(H135,杂项!R:X,6,FALSE),",","@",3))+1,FIND("@",SUBSTITUTE(VLOOKUP(H135,杂项!R:X,6,FALSE),",","@",4))-FIND("@",SUBSTITUTE(VLOOKUP(H135,杂项!R:X,6,FALSE),",","@",3))-1),IF($AJ$1=5,MID(VLOOKUP(H135,杂项!R:X,6,FALSE),FIND("@",SUBSTITUTE(VLOOKUP(H135,杂项!R:X,6,FALSE),",","@",4))+1,FIND("@",SUBSTITUTE(VLOOKUP(H135,杂项!R:X,6,FALSE),",","@",5))-FIND("@",SUBSTITUTE(VLOOKUP(H135,杂项!R:X,6,FALSE),",","@",4))-1),IF($AJ$1=6,MID(VLOOKUP(H135,杂项!R:X,6,FALSE),FIND("@",SUBSTITUTE(VLOOKUP(H135,杂项!R:X,6,FALSE),",","@",5))+1,LEN(VLOOKUP(H135,杂项!R:X,6,FALSE))-FIND("@",SUBSTITUTE(VLOOKUP(H135,杂项!R:X,6,FALSE),",","@",5))-1))))))</f>
        <v>7400</v>
      </c>
      <c r="Z135" s="193" t="str">
        <f>IF($AJ$1=2,MID(VLOOKUP(H135,杂项!R:X,7,FALSE),FIND("@",SUBSTITUTE(VLOOKUP(H135,杂项!R:X,7,FALSE),",","@",1))+1,FIND("@",SUBSTITUTE(VLOOKUP(H135,杂项!R:X,7,FALSE),",","@",2))-FIND("@",SUBSTITUTE(VLOOKUP(H135,杂项!R:X,7,FALSE),",","@",1))-1),IF($AJ$1=3,MID(VLOOKUP(H135,杂项!R:X,7,FALSE),FIND("@",SUBSTITUTE(VLOOKUP(H135,杂项!R:X,7,FALSE),",","@",2))+1,FIND("@",SUBSTITUTE(VLOOKUP(H135,杂项!R:X,7,FALSE),",","@",3))-FIND("@",SUBSTITUTE(VLOOKUP(H135,杂项!R:X,7,FALSE),",","@",2))-1),IF($AJ$1=4,MID(VLOOKUP(H135,杂项!R:X,7,FALSE),FIND("@",SUBSTITUTE(VLOOKUP(H135,杂项!R:X,7,FALSE),",","@",3))+1,FIND("@",SUBSTITUTE(VLOOKUP(H135,杂项!R:X,7,FALSE),",","@",4))-FIND("@",SUBSTITUTE(VLOOKUP(H135,杂项!R:X,7,FALSE),",","@",3))-1),IF($AJ$1=5,MID(VLOOKUP(H135,杂项!R:X,7,FALSE),FIND("@",SUBSTITUTE(VLOOKUP(H135,杂项!R:X,7,FALSE),",","@",4))+1,FIND("@",SUBSTITUTE(VLOOKUP(H135,杂项!R:X,7,FALSE),",","@",5))-FIND("@",SUBSTITUTE(VLOOKUP(H135,杂项!R:X,7,FALSE),",","@",4))-1),IF($AJ$1=6,MID(VLOOKUP(H135,杂项!R:X,7,FALSE),FIND("@",SUBSTITUTE(VLOOKUP(H135,杂项!R:X,7,FALSE),",","@",5))+1,LEN(VLOOKUP(H135,杂项!R:X,7,FALSE))-FIND("@",SUBSTITUTE(VLOOKUP(H135,杂项!R:X,7,FALSE),",","@",5))-1))))))</f>
        <v>7927</v>
      </c>
      <c r="AA135" s="194">
        <v>276</v>
      </c>
      <c r="AB135" s="195"/>
      <c r="AC135" s="194">
        <v>73</v>
      </c>
      <c r="AD135" s="195"/>
      <c r="AE135" s="194">
        <v>30</v>
      </c>
      <c r="AF135" s="195"/>
      <c r="AG135" s="192">
        <v>800</v>
      </c>
      <c r="AH135" s="192">
        <v>50</v>
      </c>
      <c r="AI135" s="192">
        <v>60</v>
      </c>
      <c r="AJ135" s="195"/>
      <c r="AK135" s="202">
        <f>(VLOOKUP($H135,杂项!$Z:$AD,2,FALSE))/100</f>
        <v>0.15</v>
      </c>
      <c r="AL135" s="202">
        <f>(VLOOKUP($H135,杂项!$Z:$AD,4,FALSE))/100</f>
        <v>0.4</v>
      </c>
      <c r="AM135" s="202">
        <f>(VLOOKUP($H135,杂项!$Z:$AD,3,FALSE))/100</f>
        <v>0.1</v>
      </c>
      <c r="AN135" s="202">
        <f>(VLOOKUP($H135,杂项!$Z:$AD,5,FALSE))/100</f>
        <v>0.35</v>
      </c>
      <c r="AO135" s="206">
        <v>11</v>
      </c>
      <c r="AP135" s="179" t="s">
        <v>430</v>
      </c>
    </row>
    <row r="136" spans="1:42" ht="13.5" x14ac:dyDescent="0.2">
      <c r="A136" s="181" t="s">
        <v>431</v>
      </c>
      <c r="B136" s="178">
        <f t="shared" si="24"/>
        <v>3713.0393599999998</v>
      </c>
      <c r="C136" s="175">
        <f t="shared" si="25"/>
        <v>290.47406080000007</v>
      </c>
      <c r="D136" s="175">
        <f t="shared" si="26"/>
        <v>495.48046079999995</v>
      </c>
      <c r="E136" s="175">
        <f t="shared" si="27"/>
        <v>316.95192320000001</v>
      </c>
      <c r="F136" s="175">
        <f t="shared" si="28"/>
        <v>302.57749760000002</v>
      </c>
      <c r="G136" s="175">
        <f t="shared" si="29"/>
        <v>125.26860799999999</v>
      </c>
      <c r="H136" s="175" t="s">
        <v>432</v>
      </c>
      <c r="I136" s="190">
        <v>28</v>
      </c>
      <c r="J136" s="188">
        <v>649</v>
      </c>
      <c r="K136" s="188">
        <v>100</v>
      </c>
      <c r="L136" s="188">
        <v>70</v>
      </c>
      <c r="M136" s="188">
        <v>11</v>
      </c>
      <c r="N136" s="188">
        <v>89</v>
      </c>
      <c r="O136" s="188">
        <v>14</v>
      </c>
      <c r="P136" s="188">
        <v>53</v>
      </c>
      <c r="Q136" s="188">
        <v>8</v>
      </c>
      <c r="R136" s="188">
        <v>48</v>
      </c>
      <c r="S136" s="188">
        <v>8</v>
      </c>
      <c r="T136" s="188">
        <v>56</v>
      </c>
      <c r="U136" s="192" t="str">
        <f>IF($AJ$1=2,MID(VLOOKUP(H136,杂项!R:X,2,FALSE),FIND("@",SUBSTITUTE(VLOOKUP(H136,杂项!R:X,2,FALSE),",","@",1))+1,FIND("@",SUBSTITUTE(VLOOKUP(H136,杂项!R:X,2,FALSE),",","@",2))-FIND("@",SUBSTITUTE(VLOOKUP(H136,杂项!R:X,2,FALSE),",","@",1))-1),IF($AJ$1=3,MID(VLOOKUP(H136,杂项!R:X,2,FALSE),FIND("@",SUBSTITUTE(VLOOKUP(H136,杂项!R:X,2,FALSE),",","@",2))+1,FIND("@",SUBSTITUTE(VLOOKUP(H136,杂项!R:X,2,FALSE),",","@",3))-FIND("@",SUBSTITUTE(VLOOKUP(H136,杂项!R:X,2,FALSE),",","@",2))-1),IF($AJ$1=4,MID(VLOOKUP(H136,杂项!R:X,2,FALSE),FIND("@",SUBSTITUTE(VLOOKUP(H136,杂项!R:X,2,FALSE),",","@",3))+1,FIND("@",SUBSTITUTE(VLOOKUP(H136,杂项!R:X,2,FALSE),",","@",4))-FIND("@",SUBSTITUTE(VLOOKUP(H136,杂项!R:X,2,FALSE),",","@",3))-1),IF($AJ$1=5,MID(VLOOKUP(H136,杂项!R:X,2,FALSE),FIND("@",SUBSTITUTE(VLOOKUP(H136,杂项!R:X,2,FALSE),",","@",4))+1,FIND("@",SUBSTITUTE(VLOOKUP(H136,杂项!R:X,2,FALSE),",","@",5))-FIND("@",SUBSTITUTE(VLOOKUP(H136,杂项!R:X,2,FALSE),",","@",4))-1),IF($AJ$1=6,MID(VLOOKUP(H136,杂项!R:X,2,FALSE),FIND("@",SUBSTITUTE(VLOOKUP(H136,杂项!R:X,2,FALSE),",","@",5))+1,LEN(VLOOKUP(H136,杂项!R:X,2,FALSE))-FIND("@",SUBSTITUTE(VLOOKUP(H136,杂项!R:X,2,FALSE),",","@",5))-1))))))</f>
        <v>8455</v>
      </c>
      <c r="V136" s="192" t="str">
        <f>IF($AJ$1=2,MID(VLOOKUP(H136,杂项!R:X,3,FALSE),FIND("@",SUBSTITUTE(VLOOKUP(H136,杂项!R:X,3,FALSE),",","@",1))+1,FIND("@",SUBSTITUTE(VLOOKUP(H136,杂项!R:X,3,FALSE),",","@",2))-FIND("@",SUBSTITUTE(VLOOKUP(H136,杂项!R:X,3,FALSE),",","@",1))-1),IF($AJ$1=3,MID(VLOOKUP(H136,杂项!R:X,3,FALSE),FIND("@",SUBSTITUTE(VLOOKUP(H136,杂项!R:X,3,FALSE),",","@",2))+1,FIND("@",SUBSTITUTE(VLOOKUP(H136,杂项!R:X,3,FALSE),",","@",3))-FIND("@",SUBSTITUTE(VLOOKUP(H136,杂项!R:X,3,FALSE),",","@",2))-1),IF($AJ$1=4,MID(VLOOKUP(H136,杂项!R:X,3,FALSE),FIND("@",SUBSTITUTE(VLOOKUP(H136,杂项!R:X,3,FALSE),",","@",3))+1,FIND("@",SUBSTITUTE(VLOOKUP(H136,杂项!R:X,3,FALSE),",","@",4))-FIND("@",SUBSTITUTE(VLOOKUP(H136,杂项!R:X,3,FALSE),",","@",3))-1),IF($AJ$1=5,MID(VLOOKUP(H136,杂项!R:X,3,FALSE),FIND("@",SUBSTITUTE(VLOOKUP(H136,杂项!R:X,3,FALSE),",","@",4))+1,FIND("@",SUBSTITUTE(VLOOKUP(H136,杂项!R:X,3,FALSE),",","@",5))-FIND("@",SUBSTITUTE(VLOOKUP(H136,杂项!R:X,3,FALSE),",","@",4))-1),IF($AJ$1=6,MID(VLOOKUP(H136,杂项!R:X,3,FALSE),FIND("@",SUBSTITUTE(VLOOKUP(H136,杂项!R:X,3,FALSE),",","@",5))+1,LEN(VLOOKUP(H136,杂项!R:X,3,FALSE))-FIND("@",SUBSTITUTE(VLOOKUP(H136,杂项!R:X,3,FALSE),",","@",5))-1))))))</f>
        <v>5554</v>
      </c>
      <c r="W136" s="192" t="str">
        <f>IF($AJ$1=2,MID(VLOOKUP(H136,杂项!R:X,4,FALSE),FIND("@",SUBSTITUTE(VLOOKUP(H136,杂项!R:X,4,FALSE),",","@",1))+1,FIND("@",SUBSTITUTE(VLOOKUP(H136,杂项!R:X,4,FALSE),",","@",2))-FIND("@",SUBSTITUTE(VLOOKUP(H136,杂项!R:X,4,FALSE),",","@",1))-1),IF($AJ$1=3,MID(VLOOKUP(H136,杂项!R:X,4,FALSE),FIND("@",SUBSTITUTE(VLOOKUP(H136,杂项!R:X,4,FALSE),",","@",2))+1,FIND("@",SUBSTITUTE(VLOOKUP(H136,杂项!R:X,4,FALSE),",","@",3))-FIND("@",SUBSTITUTE(VLOOKUP(H136,杂项!R:X,4,FALSE),",","@",2))-1),IF($AJ$1=4,MID(VLOOKUP(H136,杂项!R:X,4,FALSE),FIND("@",SUBSTITUTE(VLOOKUP(H136,杂项!R:X,4,FALSE),",","@",3))+1,FIND("@",SUBSTITUTE(VLOOKUP(H136,杂项!R:X,4,FALSE),",","@",4))-FIND("@",SUBSTITUTE(VLOOKUP(H136,杂项!R:X,4,FALSE),",","@",3))-1),IF($AJ$1=5,MID(VLOOKUP(H136,杂项!R:X,4,FALSE),FIND("@",SUBSTITUTE(VLOOKUP(H136,杂项!R:X,4,FALSE),",","@",4))+1,FIND("@",SUBSTITUTE(VLOOKUP(H136,杂项!R:X,4,FALSE),",","@",5))-FIND("@",SUBSTITUTE(VLOOKUP(H136,杂项!R:X,4,FALSE),",","@",4))-1),IF($AJ$1=6,MID(VLOOKUP(H136,杂项!R:X,4,FALSE),FIND("@",SUBSTITUTE(VLOOKUP(H136,杂项!R:X,4,FALSE),",","@",5))+1,LEN(VLOOKUP(H136,杂项!R:X,4,FALSE))-FIND("@",SUBSTITUTE(VLOOKUP(H136,杂项!R:X,4,FALSE),",","@",5))-1))))))</f>
        <v>7531</v>
      </c>
      <c r="X136" s="192" t="str">
        <f>IF($AJ$1=2,MID(VLOOKUP(H136,杂项!R:X,5,FALSE),FIND("@",SUBSTITUTE(VLOOKUP(H136,杂项!R:X,5,FALSE),",","@",1))+1,FIND("@",SUBSTITUTE(VLOOKUP(H136,杂项!R:X,5,FALSE),",","@",2))-FIND("@",SUBSTITUTE(VLOOKUP(H136,杂项!R:X,5,FALSE),",","@",1))-1),IF($AJ$1=3,MID(VLOOKUP(H136,杂项!R:X,5,FALSE),FIND("@",SUBSTITUTE(VLOOKUP(H136,杂项!R:X,5,FALSE),",","@",2))+1,FIND("@",SUBSTITUTE(VLOOKUP(H136,杂项!R:X,5,FALSE),",","@",3))-FIND("@",SUBSTITUTE(VLOOKUP(H136,杂项!R:X,5,FALSE),",","@",2))-1),IF($AJ$1=4,MID(VLOOKUP(H136,杂项!R:X,5,FALSE),FIND("@",SUBSTITUTE(VLOOKUP(H136,杂项!R:X,5,FALSE),",","@",3))+1,FIND("@",SUBSTITUTE(VLOOKUP(H136,杂项!R:X,5,FALSE),",","@",4))-FIND("@",SUBSTITUTE(VLOOKUP(H136,杂项!R:X,5,FALSE),",","@",3))-1),IF($AJ$1=5,MID(VLOOKUP(H136,杂项!R:X,5,FALSE),FIND("@",SUBSTITUTE(VLOOKUP(H136,杂项!R:X,5,FALSE),",","@",4))+1,FIND("@",SUBSTITUTE(VLOOKUP(H136,杂项!R:X,5,FALSE),",","@",5))-FIND("@",SUBSTITUTE(VLOOKUP(H136,杂项!R:X,5,FALSE),",","@",4))-1),IF($AJ$1=6,MID(VLOOKUP(H136,杂项!R:X,5,FALSE),FIND("@",SUBSTITUTE(VLOOKUP(H136,杂项!R:X,5,FALSE),",","@",5))+1,LEN(VLOOKUP(H136,杂项!R:X,5,FALSE))-FIND("@",SUBSTITUTE(VLOOKUP(H136,杂项!R:X,5,FALSE),",","@",5))-1))))))</f>
        <v>8192</v>
      </c>
      <c r="Y136" s="192" t="str">
        <f>IF($AJ$1=2,MID(VLOOKUP(H136,杂项!R:X,6,FALSE),FIND("@",SUBSTITUTE(VLOOKUP(H136,杂项!R:X,6,FALSE),",","@",1))+1,FIND("@",SUBSTITUTE(VLOOKUP(H136,杂项!R:X,6,FALSE),",","@",2))-FIND("@",SUBSTITUTE(VLOOKUP(H136,杂项!R:X,6,FALSE),",","@",1))-1),IF($AJ$1=3,MID(VLOOKUP(H136,杂项!R:X,6,FALSE),FIND("@",SUBSTITUTE(VLOOKUP(H136,杂项!R:X,6,FALSE),",","@",2))+1,FIND("@",SUBSTITUTE(VLOOKUP(H136,杂项!R:X,6,FALSE),",","@",3))-FIND("@",SUBSTITUTE(VLOOKUP(H136,杂项!R:X,6,FALSE),",","@",2))-1),IF($AJ$1=4,MID(VLOOKUP(H136,杂项!R:X,6,FALSE),FIND("@",SUBSTITUTE(VLOOKUP(H136,杂项!R:X,6,FALSE),",","@",3))+1,FIND("@",SUBSTITUTE(VLOOKUP(H136,杂项!R:X,6,FALSE),",","@",4))-FIND("@",SUBSTITUTE(VLOOKUP(H136,杂项!R:X,6,FALSE),",","@",3))-1),IF($AJ$1=5,MID(VLOOKUP(H136,杂项!R:X,6,FALSE),FIND("@",SUBSTITUTE(VLOOKUP(H136,杂项!R:X,6,FALSE),",","@",4))+1,FIND("@",SUBSTITUTE(VLOOKUP(H136,杂项!R:X,6,FALSE),",","@",5))-FIND("@",SUBSTITUTE(VLOOKUP(H136,杂项!R:X,6,FALSE),",","@",4))-1),IF($AJ$1=6,MID(VLOOKUP(H136,杂项!R:X,6,FALSE),FIND("@",SUBSTITUTE(VLOOKUP(H136,杂项!R:X,6,FALSE),",","@",5))+1,LEN(VLOOKUP(H136,杂项!R:X,6,FALSE))-FIND("@",SUBSTITUTE(VLOOKUP(H136,杂项!R:X,6,FALSE),",","@",5))-1))))))</f>
        <v>7531</v>
      </c>
      <c r="Z136" s="192" t="str">
        <f>IF($AJ$1=2,MID(VLOOKUP(H136,杂项!R:X,7,FALSE),FIND("@",SUBSTITUTE(VLOOKUP(H136,杂项!R:X,7,FALSE),",","@",1))+1,FIND("@",SUBSTITUTE(VLOOKUP(H136,杂项!R:X,7,FALSE),",","@",2))-FIND("@",SUBSTITUTE(VLOOKUP(H136,杂项!R:X,7,FALSE),",","@",1))-1),IF($AJ$1=3,MID(VLOOKUP(H136,杂项!R:X,7,FALSE),FIND("@",SUBSTITUTE(VLOOKUP(H136,杂项!R:X,7,FALSE),",","@",2))+1,FIND("@",SUBSTITUTE(VLOOKUP(H136,杂项!R:X,7,FALSE),",","@",3))-FIND("@",SUBSTITUTE(VLOOKUP(H136,杂项!R:X,7,FALSE),",","@",2))-1),IF($AJ$1=4,MID(VLOOKUP(H136,杂项!R:X,7,FALSE),FIND("@",SUBSTITUTE(VLOOKUP(H136,杂项!R:X,7,FALSE),",","@",3))+1,FIND("@",SUBSTITUTE(VLOOKUP(H136,杂项!R:X,7,FALSE),",","@",4))-FIND("@",SUBSTITUTE(VLOOKUP(H136,杂项!R:X,7,FALSE),",","@",3))-1),IF($AJ$1=5,MID(VLOOKUP(H136,杂项!R:X,7,FALSE),FIND("@",SUBSTITUTE(VLOOKUP(H136,杂项!R:X,7,FALSE),",","@",4))+1,FIND("@",SUBSTITUTE(VLOOKUP(H136,杂项!R:X,7,FALSE),",","@",5))-FIND("@",SUBSTITUTE(VLOOKUP(H136,杂项!R:X,7,FALSE),",","@",4))-1),IF($AJ$1=6,MID(VLOOKUP(H136,杂项!R:X,7,FALSE),FIND("@",SUBSTITUTE(VLOOKUP(H136,杂项!R:X,7,FALSE),",","@",5))+1,LEN(VLOOKUP(H136,杂项!R:X,7,FALSE))-FIND("@",SUBSTITUTE(VLOOKUP(H136,杂项!R:X,7,FALSE),",","@",5))-1))))))</f>
        <v>6081</v>
      </c>
      <c r="AA136" s="197"/>
      <c r="AB136" s="197"/>
      <c r="AC136" s="194">
        <v>79</v>
      </c>
      <c r="AD136" s="194">
        <v>25</v>
      </c>
      <c r="AE136" s="194">
        <v>21</v>
      </c>
      <c r="AF136" s="194">
        <v>10</v>
      </c>
      <c r="AG136" s="192">
        <v>550</v>
      </c>
      <c r="AH136" s="192">
        <v>40</v>
      </c>
      <c r="AI136" s="192">
        <v>50</v>
      </c>
      <c r="AJ136" s="197"/>
      <c r="AK136" s="197"/>
      <c r="AL136" s="197"/>
      <c r="AM136" s="197"/>
      <c r="AN136" s="197"/>
      <c r="AO136" s="197"/>
      <c r="AP136" s="197"/>
    </row>
    <row r="137" spans="1:42" ht="13.5" x14ac:dyDescent="0.2">
      <c r="A137" s="181" t="s">
        <v>433</v>
      </c>
      <c r="B137" s="178">
        <f t="shared" si="24"/>
        <v>3713.0393599999998</v>
      </c>
      <c r="C137" s="175">
        <f t="shared" si="25"/>
        <v>290.47406080000007</v>
      </c>
      <c r="D137" s="175">
        <f t="shared" si="26"/>
        <v>551.13086720000001</v>
      </c>
      <c r="E137" s="175">
        <f t="shared" si="27"/>
        <v>316.95192320000001</v>
      </c>
      <c r="F137" s="175">
        <f t="shared" si="28"/>
        <v>282.60618239999997</v>
      </c>
      <c r="G137" s="175">
        <f t="shared" si="29"/>
        <v>125.26860799999999</v>
      </c>
      <c r="H137" s="175" t="s">
        <v>432</v>
      </c>
      <c r="I137" s="190">
        <v>28</v>
      </c>
      <c r="J137" s="188">
        <v>649</v>
      </c>
      <c r="K137" s="188">
        <v>100</v>
      </c>
      <c r="L137" s="188">
        <v>70</v>
      </c>
      <c r="M137" s="188">
        <v>11</v>
      </c>
      <c r="N137" s="188">
        <v>100</v>
      </c>
      <c r="O137" s="188">
        <v>16</v>
      </c>
      <c r="P137" s="188">
        <v>53</v>
      </c>
      <c r="Q137" s="188">
        <v>8</v>
      </c>
      <c r="R137" s="188">
        <v>46</v>
      </c>
      <c r="S137" s="188">
        <v>7</v>
      </c>
      <c r="T137" s="188">
        <v>56</v>
      </c>
      <c r="U137" s="192" t="str">
        <f>IF($AJ$1=2,MID(VLOOKUP(H137,杂项!R:X,2,FALSE),FIND("@",SUBSTITUTE(VLOOKUP(H137,杂项!R:X,2,FALSE),",","@",1))+1,FIND("@",SUBSTITUTE(VLOOKUP(H137,杂项!R:X,2,FALSE),",","@",2))-FIND("@",SUBSTITUTE(VLOOKUP(H137,杂项!R:X,2,FALSE),",","@",1))-1),IF($AJ$1=3,MID(VLOOKUP(H137,杂项!R:X,2,FALSE),FIND("@",SUBSTITUTE(VLOOKUP(H137,杂项!R:X,2,FALSE),",","@",2))+1,FIND("@",SUBSTITUTE(VLOOKUP(H137,杂项!R:X,2,FALSE),",","@",3))-FIND("@",SUBSTITUTE(VLOOKUP(H137,杂项!R:X,2,FALSE),",","@",2))-1),IF($AJ$1=4,MID(VLOOKUP(H137,杂项!R:X,2,FALSE),FIND("@",SUBSTITUTE(VLOOKUP(H137,杂项!R:X,2,FALSE),",","@",3))+1,FIND("@",SUBSTITUTE(VLOOKUP(H137,杂项!R:X,2,FALSE),",","@",4))-FIND("@",SUBSTITUTE(VLOOKUP(H137,杂项!R:X,2,FALSE),",","@",3))-1),IF($AJ$1=5,MID(VLOOKUP(H137,杂项!R:X,2,FALSE),FIND("@",SUBSTITUTE(VLOOKUP(H137,杂项!R:X,2,FALSE),",","@",4))+1,FIND("@",SUBSTITUTE(VLOOKUP(H137,杂项!R:X,2,FALSE),",","@",5))-FIND("@",SUBSTITUTE(VLOOKUP(H137,杂项!R:X,2,FALSE),",","@",4))-1),IF($AJ$1=6,MID(VLOOKUP(H137,杂项!R:X,2,FALSE),FIND("@",SUBSTITUTE(VLOOKUP(H137,杂项!R:X,2,FALSE),",","@",5))+1,LEN(VLOOKUP(H137,杂项!R:X,2,FALSE))-FIND("@",SUBSTITUTE(VLOOKUP(H137,杂项!R:X,2,FALSE),",","@",5))-1))))))</f>
        <v>8455</v>
      </c>
      <c r="V137" s="192" t="str">
        <f>IF($AJ$1=2,MID(VLOOKUP(H137,杂项!R:X,3,FALSE),FIND("@",SUBSTITUTE(VLOOKUP(H137,杂项!R:X,3,FALSE),",","@",1))+1,FIND("@",SUBSTITUTE(VLOOKUP(H137,杂项!R:X,3,FALSE),",","@",2))-FIND("@",SUBSTITUTE(VLOOKUP(H137,杂项!R:X,3,FALSE),",","@",1))-1),IF($AJ$1=3,MID(VLOOKUP(H137,杂项!R:X,3,FALSE),FIND("@",SUBSTITUTE(VLOOKUP(H137,杂项!R:X,3,FALSE),",","@",2))+1,FIND("@",SUBSTITUTE(VLOOKUP(H137,杂项!R:X,3,FALSE),",","@",3))-FIND("@",SUBSTITUTE(VLOOKUP(H137,杂项!R:X,3,FALSE),",","@",2))-1),IF($AJ$1=4,MID(VLOOKUP(H137,杂项!R:X,3,FALSE),FIND("@",SUBSTITUTE(VLOOKUP(H137,杂项!R:X,3,FALSE),",","@",3))+1,FIND("@",SUBSTITUTE(VLOOKUP(H137,杂项!R:X,3,FALSE),",","@",4))-FIND("@",SUBSTITUTE(VLOOKUP(H137,杂项!R:X,3,FALSE),",","@",3))-1),IF($AJ$1=5,MID(VLOOKUP(H137,杂项!R:X,3,FALSE),FIND("@",SUBSTITUTE(VLOOKUP(H137,杂项!R:X,3,FALSE),",","@",4))+1,FIND("@",SUBSTITUTE(VLOOKUP(H137,杂项!R:X,3,FALSE),",","@",5))-FIND("@",SUBSTITUTE(VLOOKUP(H137,杂项!R:X,3,FALSE),",","@",4))-1),IF($AJ$1=6,MID(VLOOKUP(H137,杂项!R:X,3,FALSE),FIND("@",SUBSTITUTE(VLOOKUP(H137,杂项!R:X,3,FALSE),",","@",5))+1,LEN(VLOOKUP(H137,杂项!R:X,3,FALSE))-FIND("@",SUBSTITUTE(VLOOKUP(H137,杂项!R:X,3,FALSE),",","@",5))-1))))))</f>
        <v>5554</v>
      </c>
      <c r="W137" s="192" t="str">
        <f>IF($AJ$1=2,MID(VLOOKUP(H137,杂项!R:X,4,FALSE),FIND("@",SUBSTITUTE(VLOOKUP(H137,杂项!R:X,4,FALSE),",","@",1))+1,FIND("@",SUBSTITUTE(VLOOKUP(H137,杂项!R:X,4,FALSE),",","@",2))-FIND("@",SUBSTITUTE(VLOOKUP(H137,杂项!R:X,4,FALSE),",","@",1))-1),IF($AJ$1=3,MID(VLOOKUP(H137,杂项!R:X,4,FALSE),FIND("@",SUBSTITUTE(VLOOKUP(H137,杂项!R:X,4,FALSE),",","@",2))+1,FIND("@",SUBSTITUTE(VLOOKUP(H137,杂项!R:X,4,FALSE),",","@",3))-FIND("@",SUBSTITUTE(VLOOKUP(H137,杂项!R:X,4,FALSE),",","@",2))-1),IF($AJ$1=4,MID(VLOOKUP(H137,杂项!R:X,4,FALSE),FIND("@",SUBSTITUTE(VLOOKUP(H137,杂项!R:X,4,FALSE),",","@",3))+1,FIND("@",SUBSTITUTE(VLOOKUP(H137,杂项!R:X,4,FALSE),",","@",4))-FIND("@",SUBSTITUTE(VLOOKUP(H137,杂项!R:X,4,FALSE),",","@",3))-1),IF($AJ$1=5,MID(VLOOKUP(H137,杂项!R:X,4,FALSE),FIND("@",SUBSTITUTE(VLOOKUP(H137,杂项!R:X,4,FALSE),",","@",4))+1,FIND("@",SUBSTITUTE(VLOOKUP(H137,杂项!R:X,4,FALSE),",","@",5))-FIND("@",SUBSTITUTE(VLOOKUP(H137,杂项!R:X,4,FALSE),",","@",4))-1),IF($AJ$1=6,MID(VLOOKUP(H137,杂项!R:X,4,FALSE),FIND("@",SUBSTITUTE(VLOOKUP(H137,杂项!R:X,4,FALSE),",","@",5))+1,LEN(VLOOKUP(H137,杂项!R:X,4,FALSE))-FIND("@",SUBSTITUTE(VLOOKUP(H137,杂项!R:X,4,FALSE),",","@",5))-1))))))</f>
        <v>7531</v>
      </c>
      <c r="X137" s="192" t="str">
        <f>IF($AJ$1=2,MID(VLOOKUP(H137,杂项!R:X,5,FALSE),FIND("@",SUBSTITUTE(VLOOKUP(H137,杂项!R:X,5,FALSE),",","@",1))+1,FIND("@",SUBSTITUTE(VLOOKUP(H137,杂项!R:X,5,FALSE),",","@",2))-FIND("@",SUBSTITUTE(VLOOKUP(H137,杂项!R:X,5,FALSE),",","@",1))-1),IF($AJ$1=3,MID(VLOOKUP(H137,杂项!R:X,5,FALSE),FIND("@",SUBSTITUTE(VLOOKUP(H137,杂项!R:X,5,FALSE),",","@",2))+1,FIND("@",SUBSTITUTE(VLOOKUP(H137,杂项!R:X,5,FALSE),",","@",3))-FIND("@",SUBSTITUTE(VLOOKUP(H137,杂项!R:X,5,FALSE),",","@",2))-1),IF($AJ$1=4,MID(VLOOKUP(H137,杂项!R:X,5,FALSE),FIND("@",SUBSTITUTE(VLOOKUP(H137,杂项!R:X,5,FALSE),",","@",3))+1,FIND("@",SUBSTITUTE(VLOOKUP(H137,杂项!R:X,5,FALSE),",","@",4))-FIND("@",SUBSTITUTE(VLOOKUP(H137,杂项!R:X,5,FALSE),",","@",3))-1),IF($AJ$1=5,MID(VLOOKUP(H137,杂项!R:X,5,FALSE),FIND("@",SUBSTITUTE(VLOOKUP(H137,杂项!R:X,5,FALSE),",","@",4))+1,FIND("@",SUBSTITUTE(VLOOKUP(H137,杂项!R:X,5,FALSE),",","@",5))-FIND("@",SUBSTITUTE(VLOOKUP(H137,杂项!R:X,5,FALSE),",","@",4))-1),IF($AJ$1=6,MID(VLOOKUP(H137,杂项!R:X,5,FALSE),FIND("@",SUBSTITUTE(VLOOKUP(H137,杂项!R:X,5,FALSE),",","@",5))+1,LEN(VLOOKUP(H137,杂项!R:X,5,FALSE))-FIND("@",SUBSTITUTE(VLOOKUP(H137,杂项!R:X,5,FALSE),",","@",5))-1))))))</f>
        <v>8192</v>
      </c>
      <c r="Y137" s="192" t="str">
        <f>IF($AJ$1=2,MID(VLOOKUP(H137,杂项!R:X,6,FALSE),FIND("@",SUBSTITUTE(VLOOKUP(H137,杂项!R:X,6,FALSE),",","@",1))+1,FIND("@",SUBSTITUTE(VLOOKUP(H137,杂项!R:X,6,FALSE),",","@",2))-FIND("@",SUBSTITUTE(VLOOKUP(H137,杂项!R:X,6,FALSE),",","@",1))-1),IF($AJ$1=3,MID(VLOOKUP(H137,杂项!R:X,6,FALSE),FIND("@",SUBSTITUTE(VLOOKUP(H137,杂项!R:X,6,FALSE),",","@",2))+1,FIND("@",SUBSTITUTE(VLOOKUP(H137,杂项!R:X,6,FALSE),",","@",3))-FIND("@",SUBSTITUTE(VLOOKUP(H137,杂项!R:X,6,FALSE),",","@",2))-1),IF($AJ$1=4,MID(VLOOKUP(H137,杂项!R:X,6,FALSE),FIND("@",SUBSTITUTE(VLOOKUP(H137,杂项!R:X,6,FALSE),",","@",3))+1,FIND("@",SUBSTITUTE(VLOOKUP(H137,杂项!R:X,6,FALSE),",","@",4))-FIND("@",SUBSTITUTE(VLOOKUP(H137,杂项!R:X,6,FALSE),",","@",3))-1),IF($AJ$1=5,MID(VLOOKUP(H137,杂项!R:X,6,FALSE),FIND("@",SUBSTITUTE(VLOOKUP(H137,杂项!R:X,6,FALSE),",","@",4))+1,FIND("@",SUBSTITUTE(VLOOKUP(H137,杂项!R:X,6,FALSE),",","@",5))-FIND("@",SUBSTITUTE(VLOOKUP(H137,杂项!R:X,6,FALSE),",","@",4))-1),IF($AJ$1=6,MID(VLOOKUP(H137,杂项!R:X,6,FALSE),FIND("@",SUBSTITUTE(VLOOKUP(H137,杂项!R:X,6,FALSE),",","@",5))+1,LEN(VLOOKUP(H137,杂项!R:X,6,FALSE))-FIND("@",SUBSTITUTE(VLOOKUP(H137,杂项!R:X,6,FALSE),",","@",5))-1))))))</f>
        <v>7531</v>
      </c>
      <c r="Z137" s="192" t="str">
        <f>IF($AJ$1=2,MID(VLOOKUP(H137,杂项!R:X,7,FALSE),FIND("@",SUBSTITUTE(VLOOKUP(H137,杂项!R:X,7,FALSE),",","@",1))+1,FIND("@",SUBSTITUTE(VLOOKUP(H137,杂项!R:X,7,FALSE),",","@",2))-FIND("@",SUBSTITUTE(VLOOKUP(H137,杂项!R:X,7,FALSE),",","@",1))-1),IF($AJ$1=3,MID(VLOOKUP(H137,杂项!R:X,7,FALSE),FIND("@",SUBSTITUTE(VLOOKUP(H137,杂项!R:X,7,FALSE),",","@",2))+1,FIND("@",SUBSTITUTE(VLOOKUP(H137,杂项!R:X,7,FALSE),",","@",3))-FIND("@",SUBSTITUTE(VLOOKUP(H137,杂项!R:X,7,FALSE),",","@",2))-1),IF($AJ$1=4,MID(VLOOKUP(H137,杂项!R:X,7,FALSE),FIND("@",SUBSTITUTE(VLOOKUP(H137,杂项!R:X,7,FALSE),",","@",3))+1,FIND("@",SUBSTITUTE(VLOOKUP(H137,杂项!R:X,7,FALSE),",","@",4))-FIND("@",SUBSTITUTE(VLOOKUP(H137,杂项!R:X,7,FALSE),",","@",3))-1),IF($AJ$1=5,MID(VLOOKUP(H137,杂项!R:X,7,FALSE),FIND("@",SUBSTITUTE(VLOOKUP(H137,杂项!R:X,7,FALSE),",","@",4))+1,FIND("@",SUBSTITUTE(VLOOKUP(H137,杂项!R:X,7,FALSE),",","@",5))-FIND("@",SUBSTITUTE(VLOOKUP(H137,杂项!R:X,7,FALSE),",","@",4))-1),IF($AJ$1=6,MID(VLOOKUP(H137,杂项!R:X,7,FALSE),FIND("@",SUBSTITUTE(VLOOKUP(H137,杂项!R:X,7,FALSE),",","@",5))+1,LEN(VLOOKUP(H137,杂项!R:X,7,FALSE))-FIND("@",SUBSTITUTE(VLOOKUP(H137,杂项!R:X,7,FALSE),",","@",5))-1))))))</f>
        <v>6081</v>
      </c>
      <c r="AA137" s="197"/>
      <c r="AB137" s="197"/>
      <c r="AC137" s="194">
        <v>79</v>
      </c>
      <c r="AD137" s="194">
        <v>25</v>
      </c>
      <c r="AE137" s="194">
        <v>21</v>
      </c>
      <c r="AF137" s="194">
        <v>10</v>
      </c>
      <c r="AG137" s="192">
        <v>550</v>
      </c>
      <c r="AH137" s="192">
        <v>40</v>
      </c>
      <c r="AI137" s="192">
        <v>50</v>
      </c>
      <c r="AJ137" s="197"/>
      <c r="AK137" s="197"/>
      <c r="AL137" s="197"/>
      <c r="AM137" s="197"/>
      <c r="AN137" s="197"/>
      <c r="AO137" s="197"/>
      <c r="AP137" s="197"/>
    </row>
    <row r="138" spans="1:42" x14ac:dyDescent="0.2">
      <c r="A138" s="176" t="s">
        <v>434</v>
      </c>
      <c r="B138" s="173">
        <f t="shared" si="24"/>
        <v>3980.6624000000002</v>
      </c>
      <c r="C138" s="173">
        <f t="shared" si="25"/>
        <v>290.47406080000007</v>
      </c>
      <c r="D138" s="173">
        <f t="shared" si="26"/>
        <v>437.1202816</v>
      </c>
      <c r="E138" s="173">
        <f t="shared" si="27"/>
        <v>271.85044479999999</v>
      </c>
      <c r="F138" s="173">
        <f t="shared" si="28"/>
        <v>369.36448000000001</v>
      </c>
      <c r="G138" s="174">
        <f t="shared" si="29"/>
        <v>101.22880000000001</v>
      </c>
      <c r="H138" s="174" t="s">
        <v>372</v>
      </c>
      <c r="I138" s="187">
        <v>28</v>
      </c>
      <c r="J138" s="213" t="s">
        <v>85</v>
      </c>
      <c r="K138" s="213" t="s">
        <v>86</v>
      </c>
      <c r="L138" s="213" t="s">
        <v>277</v>
      </c>
      <c r="M138" s="213" t="s">
        <v>278</v>
      </c>
      <c r="N138" s="213" t="s">
        <v>257</v>
      </c>
      <c r="O138" s="213" t="s">
        <v>258</v>
      </c>
      <c r="P138" s="213" t="s">
        <v>87</v>
      </c>
      <c r="Q138" s="213" t="s">
        <v>55</v>
      </c>
      <c r="R138" s="213" t="s">
        <v>72</v>
      </c>
      <c r="S138" s="213" t="s">
        <v>45</v>
      </c>
      <c r="T138" s="213" t="s">
        <v>139</v>
      </c>
      <c r="U138" s="193" t="str">
        <f>IF($AJ$1=2,MID(VLOOKUP(H138,杂项!R:X,2,FALSE),FIND("@",SUBSTITUTE(VLOOKUP(H138,杂项!R:X,2,FALSE),",","@",1))+1,FIND("@",SUBSTITUTE(VLOOKUP(H138,杂项!R:X,2,FALSE),",","@",2))-FIND("@",SUBSTITUTE(VLOOKUP(H138,杂项!R:X,2,FALSE),",","@",1))-1),IF($AJ$1=3,MID(VLOOKUP(H138,杂项!R:X,2,FALSE),FIND("@",SUBSTITUTE(VLOOKUP(H138,杂项!R:X,2,FALSE),",","@",2))+1,FIND("@",SUBSTITUTE(VLOOKUP(H138,杂项!R:X,2,FALSE),",","@",3))-FIND("@",SUBSTITUTE(VLOOKUP(H138,杂项!R:X,2,FALSE),",","@",2))-1),IF($AJ$1=4,MID(VLOOKUP(H138,杂项!R:X,2,FALSE),FIND("@",SUBSTITUTE(VLOOKUP(H138,杂项!R:X,2,FALSE),",","@",3))+1,FIND("@",SUBSTITUTE(VLOOKUP(H138,杂项!R:X,2,FALSE),",","@",4))-FIND("@",SUBSTITUTE(VLOOKUP(H138,杂项!R:X,2,FALSE),",","@",3))-1),IF($AJ$1=5,MID(VLOOKUP(H138,杂项!R:X,2,FALSE),FIND("@",SUBSTITUTE(VLOOKUP(H138,杂项!R:X,2,FALSE),",","@",4))+1,FIND("@",SUBSTITUTE(VLOOKUP(H138,杂项!R:X,2,FALSE),",","@",5))-FIND("@",SUBSTITUTE(VLOOKUP(H138,杂项!R:X,2,FALSE),",","@",4))-1),IF($AJ$1=6,MID(VLOOKUP(H138,杂项!R:X,2,FALSE),FIND("@",SUBSTITUTE(VLOOKUP(H138,杂项!R:X,2,FALSE),",","@",5))+1,LEN(VLOOKUP(H138,杂项!R:X,2,FALSE))-FIND("@",SUBSTITUTE(VLOOKUP(H138,杂项!R:X,2,FALSE),",","@",5))-1))))))</f>
        <v>8850</v>
      </c>
      <c r="V138" s="193" t="str">
        <f>IF($AJ$1=2,MID(VLOOKUP(H138,杂项!R:X,3,FALSE),FIND("@",SUBSTITUTE(VLOOKUP(H138,杂项!R:X,3,FALSE),",","@",1))+1,FIND("@",SUBSTITUTE(VLOOKUP(H138,杂项!R:X,3,FALSE),",","@",2))-FIND("@",SUBSTITUTE(VLOOKUP(H138,杂项!R:X,3,FALSE),",","@",1))-1),IF($AJ$1=3,MID(VLOOKUP(H138,杂项!R:X,3,FALSE),FIND("@",SUBSTITUTE(VLOOKUP(H138,杂项!R:X,3,FALSE),",","@",2))+1,FIND("@",SUBSTITUTE(VLOOKUP(H138,杂项!R:X,3,FALSE),",","@",3))-FIND("@",SUBSTITUTE(VLOOKUP(H138,杂项!R:X,3,FALSE),",","@",2))-1),IF($AJ$1=4,MID(VLOOKUP(H138,杂项!R:X,3,FALSE),FIND("@",SUBSTITUTE(VLOOKUP(H138,杂项!R:X,3,FALSE),",","@",3))+1,FIND("@",SUBSTITUTE(VLOOKUP(H138,杂项!R:X,3,FALSE),",","@",4))-FIND("@",SUBSTITUTE(VLOOKUP(H138,杂项!R:X,3,FALSE),",","@",3))-1),IF($AJ$1=5,MID(VLOOKUP(H138,杂项!R:X,3,FALSE),FIND("@",SUBSTITUTE(VLOOKUP(H138,杂项!R:X,3,FALSE),",","@",4))+1,FIND("@",SUBSTITUTE(VLOOKUP(H138,杂项!R:X,3,FALSE),",","@",5))-FIND("@",SUBSTITUTE(VLOOKUP(H138,杂项!R:X,3,FALSE),",","@",4))-1),IF($AJ$1=6,MID(VLOOKUP(H138,杂项!R:X,3,FALSE),FIND("@",SUBSTITUTE(VLOOKUP(H138,杂项!R:X,3,FALSE),",","@",5))+1,LEN(VLOOKUP(H138,杂项!R:X,3,FALSE))-FIND("@",SUBSTITUTE(VLOOKUP(H138,杂项!R:X,3,FALSE),",","@",5))-1))))))</f>
        <v>5554</v>
      </c>
      <c r="W138" s="193" t="str">
        <f>IF($AJ$1=2,MID(VLOOKUP(H138,杂项!R:X,4,FALSE),FIND("@",SUBSTITUTE(VLOOKUP(H138,杂项!R:X,4,FALSE),",","@",1))+1,FIND("@",SUBSTITUTE(VLOOKUP(H138,杂项!R:X,4,FALSE),",","@",2))-FIND("@",SUBSTITUTE(VLOOKUP(H138,杂项!R:X,4,FALSE),",","@",1))-1),IF($AJ$1=3,MID(VLOOKUP(H138,杂项!R:X,4,FALSE),FIND("@",SUBSTITUTE(VLOOKUP(H138,杂项!R:X,4,FALSE),",","@",2))+1,FIND("@",SUBSTITUTE(VLOOKUP(H138,杂项!R:X,4,FALSE),",","@",3))-FIND("@",SUBSTITUTE(VLOOKUP(H138,杂项!R:X,4,FALSE),",","@",2))-1),IF($AJ$1=4,MID(VLOOKUP(H138,杂项!R:X,4,FALSE),FIND("@",SUBSTITUTE(VLOOKUP(H138,杂项!R:X,4,FALSE),",","@",3))+1,FIND("@",SUBSTITUTE(VLOOKUP(H138,杂项!R:X,4,FALSE),",","@",4))-FIND("@",SUBSTITUTE(VLOOKUP(H138,杂项!R:X,4,FALSE),",","@",3))-1),IF($AJ$1=5,MID(VLOOKUP(H138,杂项!R:X,4,FALSE),FIND("@",SUBSTITUTE(VLOOKUP(H138,杂项!R:X,4,FALSE),",","@",4))+1,FIND("@",SUBSTITUTE(VLOOKUP(H138,杂项!R:X,4,FALSE),",","@",5))-FIND("@",SUBSTITUTE(VLOOKUP(H138,杂项!R:X,4,FALSE),",","@",4))-1),IF($AJ$1=6,MID(VLOOKUP(H138,杂项!R:X,4,FALSE),FIND("@",SUBSTITUTE(VLOOKUP(H138,杂项!R:X,4,FALSE),",","@",5))+1,LEN(VLOOKUP(H138,杂项!R:X,4,FALSE))-FIND("@",SUBSTITUTE(VLOOKUP(H138,杂项!R:X,4,FALSE),",","@",5))-1))))))</f>
        <v>7137</v>
      </c>
      <c r="X138" s="193" t="str">
        <f>IF($AJ$1=2,MID(VLOOKUP(H138,杂项!R:X,5,FALSE),FIND("@",SUBSTITUTE(VLOOKUP(H138,杂项!R:X,5,FALSE),",","@",1))+1,FIND("@",SUBSTITUTE(VLOOKUP(H138,杂项!R:X,5,FALSE),",","@",2))-FIND("@",SUBSTITUTE(VLOOKUP(H138,杂项!R:X,5,FALSE),",","@",1))-1),IF($AJ$1=3,MID(VLOOKUP(H138,杂项!R:X,5,FALSE),FIND("@",SUBSTITUTE(VLOOKUP(H138,杂项!R:X,5,FALSE),",","@",2))+1,FIND("@",SUBSTITUTE(VLOOKUP(H138,杂项!R:X,5,FALSE),",","@",3))-FIND("@",SUBSTITUTE(VLOOKUP(H138,杂项!R:X,5,FALSE),",","@",2))-1),IF($AJ$1=4,MID(VLOOKUP(H138,杂项!R:X,5,FALSE),FIND("@",SUBSTITUTE(VLOOKUP(H138,杂项!R:X,5,FALSE),",","@",3))+1,FIND("@",SUBSTITUTE(VLOOKUP(H138,杂项!R:X,5,FALSE),",","@",4))-FIND("@",SUBSTITUTE(VLOOKUP(H138,杂项!R:X,5,FALSE),",","@",3))-1),IF($AJ$1=5,MID(VLOOKUP(H138,杂项!R:X,5,FALSE),FIND("@",SUBSTITUTE(VLOOKUP(H138,杂项!R:X,5,FALSE),",","@",4))+1,FIND("@",SUBSTITUTE(VLOOKUP(H138,杂项!R:X,5,FALSE),",","@",5))-FIND("@",SUBSTITUTE(VLOOKUP(H138,杂项!R:X,5,FALSE),",","@",4))-1),IF($AJ$1=6,MID(VLOOKUP(H138,杂项!R:X,5,FALSE),FIND("@",SUBSTITUTE(VLOOKUP(H138,杂项!R:X,5,FALSE),",","@",5))+1,LEN(VLOOKUP(H138,杂项!R:X,5,FALSE))-FIND("@",SUBSTITUTE(VLOOKUP(H138,杂项!R:X,5,FALSE),",","@",5))-1))))))</f>
        <v>7137</v>
      </c>
      <c r="Y138" s="193" t="str">
        <f>IF($AJ$1=2,MID(VLOOKUP(H138,杂项!R:X,6,FALSE),FIND("@",SUBSTITUTE(VLOOKUP(H138,杂项!R:X,6,FALSE),",","@",1))+1,FIND("@",SUBSTITUTE(VLOOKUP(H138,杂项!R:X,6,FALSE),",","@",2))-FIND("@",SUBSTITUTE(VLOOKUP(H138,杂项!R:X,6,FALSE),",","@",1))-1),IF($AJ$1=3,MID(VLOOKUP(H138,杂项!R:X,6,FALSE),FIND("@",SUBSTITUTE(VLOOKUP(H138,杂项!R:X,6,FALSE),",","@",2))+1,FIND("@",SUBSTITUTE(VLOOKUP(H138,杂项!R:X,6,FALSE),",","@",3))-FIND("@",SUBSTITUTE(VLOOKUP(H138,杂项!R:X,6,FALSE),",","@",2))-1),IF($AJ$1=4,MID(VLOOKUP(H138,杂项!R:X,6,FALSE),FIND("@",SUBSTITUTE(VLOOKUP(H138,杂项!R:X,6,FALSE),",","@",3))+1,FIND("@",SUBSTITUTE(VLOOKUP(H138,杂项!R:X,6,FALSE),",","@",4))-FIND("@",SUBSTITUTE(VLOOKUP(H138,杂项!R:X,6,FALSE),",","@",3))-1),IF($AJ$1=5,MID(VLOOKUP(H138,杂项!R:X,6,FALSE),FIND("@",SUBSTITUTE(VLOOKUP(H138,杂项!R:X,6,FALSE),",","@",4))+1,FIND("@",SUBSTITUTE(VLOOKUP(H138,杂项!R:X,6,FALSE),",","@",5))-FIND("@",SUBSTITUTE(VLOOKUP(H138,杂项!R:X,6,FALSE),",","@",4))-1),IF($AJ$1=6,MID(VLOOKUP(H138,杂项!R:X,6,FALSE),FIND("@",SUBSTITUTE(VLOOKUP(H138,杂项!R:X,6,FALSE),",","@",5))+1,LEN(VLOOKUP(H138,杂项!R:X,6,FALSE))-FIND("@",SUBSTITUTE(VLOOKUP(H138,杂项!R:X,6,FALSE),",","@",5))-1))))))</f>
        <v>8850</v>
      </c>
      <c r="Z138" s="193" t="str">
        <f>IF($AJ$1=2,MID(VLOOKUP(H138,杂项!R:X,7,FALSE),FIND("@",SUBSTITUTE(VLOOKUP(H138,杂项!R:X,7,FALSE),",","@",1))+1,FIND("@",SUBSTITUTE(VLOOKUP(H138,杂项!R:X,7,FALSE),",","@",2))-FIND("@",SUBSTITUTE(VLOOKUP(H138,杂项!R:X,7,FALSE),",","@",1))-1),IF($AJ$1=3,MID(VLOOKUP(H138,杂项!R:X,7,FALSE),FIND("@",SUBSTITUTE(VLOOKUP(H138,杂项!R:X,7,FALSE),",","@",2))+1,FIND("@",SUBSTITUTE(VLOOKUP(H138,杂项!R:X,7,FALSE),",","@",3))-FIND("@",SUBSTITUTE(VLOOKUP(H138,杂项!R:X,7,FALSE),",","@",2))-1),IF($AJ$1=4,MID(VLOOKUP(H138,杂项!R:X,7,FALSE),FIND("@",SUBSTITUTE(VLOOKUP(H138,杂项!R:X,7,FALSE),",","@",3))+1,FIND("@",SUBSTITUTE(VLOOKUP(H138,杂项!R:X,7,FALSE),",","@",4))-FIND("@",SUBSTITUTE(VLOOKUP(H138,杂项!R:X,7,FALSE),",","@",3))-1),IF($AJ$1=5,MID(VLOOKUP(H138,杂项!R:X,7,FALSE),FIND("@",SUBSTITUTE(VLOOKUP(H138,杂项!R:X,7,FALSE),",","@",4))+1,FIND("@",SUBSTITUTE(VLOOKUP(H138,杂项!R:X,7,FALSE),",","@",5))-FIND("@",SUBSTITUTE(VLOOKUP(H138,杂项!R:X,7,FALSE),",","@",4))-1),IF($AJ$1=6,MID(VLOOKUP(H138,杂项!R:X,7,FALSE),FIND("@",SUBSTITUTE(VLOOKUP(H138,杂项!R:X,7,FALSE),",","@",5))+1,LEN(VLOOKUP(H138,杂项!R:X,7,FALSE))-FIND("@",SUBSTITUTE(VLOOKUP(H138,杂项!R:X,7,FALSE),",","@",5))-1))))))</f>
        <v>5817</v>
      </c>
      <c r="AA138" s="196">
        <v>416</v>
      </c>
      <c r="AB138" s="196">
        <v>0</v>
      </c>
      <c r="AC138" s="196">
        <v>30</v>
      </c>
      <c r="AD138" s="196">
        <v>25</v>
      </c>
      <c r="AE138" s="196">
        <v>32</v>
      </c>
      <c r="AF138" s="196">
        <v>0</v>
      </c>
      <c r="AG138" s="203">
        <v>650</v>
      </c>
      <c r="AH138" s="203">
        <v>40</v>
      </c>
      <c r="AI138" s="203">
        <v>50</v>
      </c>
      <c r="AJ138" s="204"/>
      <c r="AK138" s="202">
        <f>(VLOOKUP($H138,杂项!$Z:$AD,2,FALSE))/100</f>
        <v>0.4</v>
      </c>
      <c r="AL138" s="202">
        <f>(VLOOKUP($H138,杂项!$Z:$AD,4,FALSE))/100</f>
        <v>0.1</v>
      </c>
      <c r="AM138" s="202">
        <f>(VLOOKUP($H138,杂项!$Z:$AD,3,FALSE))/100</f>
        <v>0.1</v>
      </c>
      <c r="AN138" s="202">
        <f>(VLOOKUP($H138,杂项!$Z:$AD,5,FALSE))/100</f>
        <v>0.4</v>
      </c>
      <c r="AO138" s="206">
        <v>8</v>
      </c>
      <c r="AP138" s="179" t="s">
        <v>435</v>
      </c>
    </row>
    <row r="139" spans="1:42" x14ac:dyDescent="0.2">
      <c r="A139" s="179" t="s">
        <v>436</v>
      </c>
      <c r="B139" s="173">
        <f t="shared" si="24"/>
        <v>3479.8972159999998</v>
      </c>
      <c r="C139" s="173">
        <f t="shared" si="25"/>
        <v>283.07868160000004</v>
      </c>
      <c r="D139" s="173">
        <f t="shared" si="26"/>
        <v>470.36832000000004</v>
      </c>
      <c r="E139" s="173">
        <f t="shared" si="27"/>
        <v>273.68430080000002</v>
      </c>
      <c r="F139" s="173">
        <f t="shared" si="28"/>
        <v>310.91091200000005</v>
      </c>
      <c r="G139" s="174">
        <f t="shared" si="29"/>
        <v>108.65254400000001</v>
      </c>
      <c r="H139" s="175" t="s">
        <v>384</v>
      </c>
      <c r="I139" s="190">
        <v>28</v>
      </c>
      <c r="J139" s="191" t="s">
        <v>52</v>
      </c>
      <c r="K139" s="191" t="s">
        <v>41</v>
      </c>
      <c r="L139" s="191" t="s">
        <v>277</v>
      </c>
      <c r="M139" s="191" t="s">
        <v>278</v>
      </c>
      <c r="N139" s="191" t="s">
        <v>257</v>
      </c>
      <c r="O139" s="191" t="s">
        <v>258</v>
      </c>
      <c r="P139" s="191" t="s">
        <v>46</v>
      </c>
      <c r="Q139" s="191" t="s">
        <v>47</v>
      </c>
      <c r="R139" s="191" t="s">
        <v>53</v>
      </c>
      <c r="S139" s="191" t="s">
        <v>47</v>
      </c>
      <c r="T139" s="191" t="s">
        <v>48</v>
      </c>
      <c r="U139" s="192" t="str">
        <f>IF($AJ$1=2,MID(VLOOKUP(H139,杂项!R:X,2,FALSE),FIND("@",SUBSTITUTE(VLOOKUP(H139,杂项!R:X,2,FALSE),",","@",1))+1,FIND("@",SUBSTITUTE(VLOOKUP(H139,杂项!R:X,2,FALSE),",","@",2))-FIND("@",SUBSTITUTE(VLOOKUP(H139,杂项!R:X,2,FALSE),",","@",1))-1),IF($AJ$1=3,MID(VLOOKUP(H139,杂项!R:X,2,FALSE),FIND("@",SUBSTITUTE(VLOOKUP(H139,杂项!R:X,2,FALSE),",","@",2))+1,FIND("@",SUBSTITUTE(VLOOKUP(H139,杂项!R:X,2,FALSE),",","@",3))-FIND("@",SUBSTITUTE(VLOOKUP(H139,杂项!R:X,2,FALSE),",","@",2))-1),IF($AJ$1=4,MID(VLOOKUP(H139,杂项!R:X,2,FALSE),FIND("@",SUBSTITUTE(VLOOKUP(H139,杂项!R:X,2,FALSE),",","@",3))+1,FIND("@",SUBSTITUTE(VLOOKUP(H139,杂项!R:X,2,FALSE),",","@",4))-FIND("@",SUBSTITUTE(VLOOKUP(H139,杂项!R:X,2,FALSE),",","@",3))-1),IF($AJ$1=5,MID(VLOOKUP(H139,杂项!R:X,2,FALSE),FIND("@",SUBSTITUTE(VLOOKUP(H139,杂项!R:X,2,FALSE),",","@",4))+1,FIND("@",SUBSTITUTE(VLOOKUP(H139,杂项!R:X,2,FALSE),",","@",5))-FIND("@",SUBSTITUTE(VLOOKUP(H139,杂项!R:X,2,FALSE),",","@",4))-1),IF($AJ$1=6,MID(VLOOKUP(H139,杂项!R:X,2,FALSE),FIND("@",SUBSTITUTE(VLOOKUP(H139,杂项!R:X,2,FALSE),",","@",5))+1,LEN(VLOOKUP(H139,杂项!R:X,2,FALSE))-FIND("@",SUBSTITUTE(VLOOKUP(H139,杂项!R:X,2,FALSE),",","@",5))-1))))))</f>
        <v>6873</v>
      </c>
      <c r="V139" s="192" t="str">
        <f>IF($AJ$1=2,MID(VLOOKUP(H139,杂项!R:X,3,FALSE),FIND("@",SUBSTITUTE(VLOOKUP(H139,杂项!R:X,3,FALSE),",","@",1))+1,FIND("@",SUBSTITUTE(VLOOKUP(H139,杂项!R:X,3,FALSE),",","@",2))-FIND("@",SUBSTITUTE(VLOOKUP(H139,杂项!R:X,3,FALSE),",","@",1))-1),IF($AJ$1=3,MID(VLOOKUP(H139,杂项!R:X,3,FALSE),FIND("@",SUBSTITUTE(VLOOKUP(H139,杂项!R:X,3,FALSE),",","@",2))+1,FIND("@",SUBSTITUTE(VLOOKUP(H139,杂项!R:X,3,FALSE),",","@",3))-FIND("@",SUBSTITUTE(VLOOKUP(H139,杂项!R:X,3,FALSE),",","@",2))-1),IF($AJ$1=4,MID(VLOOKUP(H139,杂项!R:X,3,FALSE),FIND("@",SUBSTITUTE(VLOOKUP(H139,杂项!R:X,3,FALSE),",","@",3))+1,FIND("@",SUBSTITUTE(VLOOKUP(H139,杂项!R:X,3,FALSE),",","@",4))-FIND("@",SUBSTITUTE(VLOOKUP(H139,杂项!R:X,3,FALSE),",","@",3))-1),IF($AJ$1=5,MID(VLOOKUP(H139,杂项!R:X,3,FALSE),FIND("@",SUBSTITUTE(VLOOKUP(H139,杂项!R:X,3,FALSE),",","@",4))+1,FIND("@",SUBSTITUTE(VLOOKUP(H139,杂项!R:X,3,FALSE),",","@",5))-FIND("@",SUBSTITUTE(VLOOKUP(H139,杂项!R:X,3,FALSE),",","@",4))-1),IF($AJ$1=6,MID(VLOOKUP(H139,杂项!R:X,3,FALSE),FIND("@",SUBSTITUTE(VLOOKUP(H139,杂项!R:X,3,FALSE),",","@",5))+1,LEN(VLOOKUP(H139,杂项!R:X,3,FALSE))-FIND("@",SUBSTITUTE(VLOOKUP(H139,杂项!R:X,3,FALSE),",","@",5))-1))))))</f>
        <v>5158</v>
      </c>
      <c r="W139" s="192" t="str">
        <f>IF($AJ$1=2,MID(VLOOKUP(H139,杂项!R:X,4,FALSE),FIND("@",SUBSTITUTE(VLOOKUP(H139,杂项!R:X,4,FALSE),",","@",1))+1,FIND("@",SUBSTITUTE(VLOOKUP(H139,杂项!R:X,4,FALSE),",","@",2))-FIND("@",SUBSTITUTE(VLOOKUP(H139,杂项!R:X,4,FALSE),",","@",1))-1),IF($AJ$1=3,MID(VLOOKUP(H139,杂项!R:X,4,FALSE),FIND("@",SUBSTITUTE(VLOOKUP(H139,杂项!R:X,4,FALSE),",","@",2))+1,FIND("@",SUBSTITUTE(VLOOKUP(H139,杂项!R:X,4,FALSE),",","@",3))-FIND("@",SUBSTITUTE(VLOOKUP(H139,杂项!R:X,4,FALSE),",","@",2))-1),IF($AJ$1=4,MID(VLOOKUP(H139,杂项!R:X,4,FALSE),FIND("@",SUBSTITUTE(VLOOKUP(H139,杂项!R:X,4,FALSE),",","@",3))+1,FIND("@",SUBSTITUTE(VLOOKUP(H139,杂项!R:X,4,FALSE),",","@",4))-FIND("@",SUBSTITUTE(VLOOKUP(H139,杂项!R:X,4,FALSE),",","@",3))-1),IF($AJ$1=5,MID(VLOOKUP(H139,杂项!R:X,4,FALSE),FIND("@",SUBSTITUTE(VLOOKUP(H139,杂项!R:X,4,FALSE),",","@",4))+1,FIND("@",SUBSTITUTE(VLOOKUP(H139,杂项!R:X,4,FALSE),",","@",5))-FIND("@",SUBSTITUTE(VLOOKUP(H139,杂项!R:X,4,FALSE),",","@",4))-1),IF($AJ$1=6,MID(VLOOKUP(H139,杂项!R:X,4,FALSE),FIND("@",SUBSTITUTE(VLOOKUP(H139,杂项!R:X,4,FALSE),",","@",5))+1,LEN(VLOOKUP(H139,杂项!R:X,4,FALSE))-FIND("@",SUBSTITUTE(VLOOKUP(H139,杂项!R:X,4,FALSE),",","@",5))-1))))))</f>
        <v>7400</v>
      </c>
      <c r="X139" s="192" t="str">
        <f>IF($AJ$1=2,MID(VLOOKUP(H139,杂项!R:X,5,FALSE),FIND("@",SUBSTITUTE(VLOOKUP(H139,杂项!R:X,5,FALSE),",","@",1))+1,FIND("@",SUBSTITUTE(VLOOKUP(H139,杂项!R:X,5,FALSE),",","@",2))-FIND("@",SUBSTITUTE(VLOOKUP(H139,杂项!R:X,5,FALSE),",","@",1))-1),IF($AJ$1=3,MID(VLOOKUP(H139,杂项!R:X,5,FALSE),FIND("@",SUBSTITUTE(VLOOKUP(H139,杂项!R:X,5,FALSE),",","@",2))+1,FIND("@",SUBSTITUTE(VLOOKUP(H139,杂项!R:X,5,FALSE),",","@",3))-FIND("@",SUBSTITUTE(VLOOKUP(H139,杂项!R:X,5,FALSE),",","@",2))-1),IF($AJ$1=4,MID(VLOOKUP(H139,杂项!R:X,5,FALSE),FIND("@",SUBSTITUTE(VLOOKUP(H139,杂项!R:X,5,FALSE),",","@",3))+1,FIND("@",SUBSTITUTE(VLOOKUP(H139,杂项!R:X,5,FALSE),",","@",4))-FIND("@",SUBSTITUTE(VLOOKUP(H139,杂项!R:X,5,FALSE),",","@",3))-1),IF($AJ$1=5,MID(VLOOKUP(H139,杂项!R:X,5,FALSE),FIND("@",SUBSTITUTE(VLOOKUP(H139,杂项!R:X,5,FALSE),",","@",4))+1,FIND("@",SUBSTITUTE(VLOOKUP(H139,杂项!R:X,5,FALSE),",","@",5))-FIND("@",SUBSTITUTE(VLOOKUP(H139,杂项!R:X,5,FALSE),",","@",4))-1),IF($AJ$1=6,MID(VLOOKUP(H139,杂项!R:X,5,FALSE),FIND("@",SUBSTITUTE(VLOOKUP(H139,杂项!R:X,5,FALSE),",","@",5))+1,LEN(VLOOKUP(H139,杂项!R:X,5,FALSE))-FIND("@",SUBSTITUTE(VLOOKUP(H139,杂项!R:X,5,FALSE),",","@",5))-1))))))</f>
        <v>6873</v>
      </c>
      <c r="Y139" s="192" t="str">
        <f>IF($AJ$1=2,MID(VLOOKUP(H139,杂项!R:X,6,FALSE),FIND("@",SUBSTITUTE(VLOOKUP(H139,杂项!R:X,6,FALSE),",","@",1))+1,FIND("@",SUBSTITUTE(VLOOKUP(H139,杂项!R:X,6,FALSE),",","@",2))-FIND("@",SUBSTITUTE(VLOOKUP(H139,杂项!R:X,6,FALSE),",","@",1))-1),IF($AJ$1=3,MID(VLOOKUP(H139,杂项!R:X,6,FALSE),FIND("@",SUBSTITUTE(VLOOKUP(H139,杂项!R:X,6,FALSE),",","@",2))+1,FIND("@",SUBSTITUTE(VLOOKUP(H139,杂项!R:X,6,FALSE),",","@",3))-FIND("@",SUBSTITUTE(VLOOKUP(H139,杂项!R:X,6,FALSE),",","@",2))-1),IF($AJ$1=4,MID(VLOOKUP(H139,杂项!R:X,6,FALSE),FIND("@",SUBSTITUTE(VLOOKUP(H139,杂项!R:X,6,FALSE),",","@",3))+1,FIND("@",SUBSTITUTE(VLOOKUP(H139,杂项!R:X,6,FALSE),",","@",4))-FIND("@",SUBSTITUTE(VLOOKUP(H139,杂项!R:X,6,FALSE),",","@",3))-1),IF($AJ$1=5,MID(VLOOKUP(H139,杂项!R:X,6,FALSE),FIND("@",SUBSTITUTE(VLOOKUP(H139,杂项!R:X,6,FALSE),",","@",4))+1,FIND("@",SUBSTITUTE(VLOOKUP(H139,杂项!R:X,6,FALSE),",","@",5))-FIND("@",SUBSTITUTE(VLOOKUP(H139,杂项!R:X,6,FALSE),",","@",4))-1),IF($AJ$1=6,MID(VLOOKUP(H139,杂项!R:X,6,FALSE),FIND("@",SUBSTITUTE(VLOOKUP(H139,杂项!R:X,6,FALSE),",","@",5))+1,LEN(VLOOKUP(H139,杂项!R:X,6,FALSE))-FIND("@",SUBSTITUTE(VLOOKUP(H139,杂项!R:X,6,FALSE),",","@",5))-1))))))</f>
        <v>6345</v>
      </c>
      <c r="Z139" s="192" t="str">
        <f>IF($AJ$1=2,MID(VLOOKUP(H139,杂项!R:X,7,FALSE),FIND("@",SUBSTITUTE(VLOOKUP(H139,杂项!R:X,7,FALSE),",","@",1))+1,FIND("@",SUBSTITUTE(VLOOKUP(H139,杂项!R:X,7,FALSE),",","@",2))-FIND("@",SUBSTITUTE(VLOOKUP(H139,杂项!R:X,7,FALSE),",","@",1))-1),IF($AJ$1=3,MID(VLOOKUP(H139,杂项!R:X,7,FALSE),FIND("@",SUBSTITUTE(VLOOKUP(H139,杂项!R:X,7,FALSE),",","@",2))+1,FIND("@",SUBSTITUTE(VLOOKUP(H139,杂项!R:X,7,FALSE),",","@",3))-FIND("@",SUBSTITUTE(VLOOKUP(H139,杂项!R:X,7,FALSE),",","@",2))-1),IF($AJ$1=4,MID(VLOOKUP(H139,杂项!R:X,7,FALSE),FIND("@",SUBSTITUTE(VLOOKUP(H139,杂项!R:X,7,FALSE),",","@",3))+1,FIND("@",SUBSTITUTE(VLOOKUP(H139,杂项!R:X,7,FALSE),",","@",4))-FIND("@",SUBSTITUTE(VLOOKUP(H139,杂项!R:X,7,FALSE),",","@",3))-1),IF($AJ$1=5,MID(VLOOKUP(H139,杂项!R:X,7,FALSE),FIND("@",SUBSTITUTE(VLOOKUP(H139,杂项!R:X,7,FALSE),",","@",4))+1,FIND("@",SUBSTITUTE(VLOOKUP(H139,杂项!R:X,7,FALSE),",","@",5))-FIND("@",SUBSTITUTE(VLOOKUP(H139,杂项!R:X,7,FALSE),",","@",4))-1),IF($AJ$1=6,MID(VLOOKUP(H139,杂项!R:X,7,FALSE),FIND("@",SUBSTITUTE(VLOOKUP(H139,杂项!R:X,7,FALSE),",","@",5))+1,LEN(VLOOKUP(H139,杂项!R:X,7,FALSE))-FIND("@",SUBSTITUTE(VLOOKUP(H139,杂项!R:X,7,FALSE),",","@",5))-1))))))</f>
        <v>5158</v>
      </c>
      <c r="AA139" s="194">
        <v>138</v>
      </c>
      <c r="AB139" s="195"/>
      <c r="AC139" s="194">
        <v>57</v>
      </c>
      <c r="AD139" s="194">
        <v>10</v>
      </c>
      <c r="AE139" s="194">
        <v>45</v>
      </c>
      <c r="AF139" s="195"/>
      <c r="AG139" s="192">
        <v>450</v>
      </c>
      <c r="AH139" s="192">
        <v>30</v>
      </c>
      <c r="AI139" s="192">
        <v>50</v>
      </c>
      <c r="AJ139" s="195"/>
      <c r="AK139" s="202">
        <f>(VLOOKUP($H139,杂项!$Z:$AD,2,FALSE))/100</f>
        <v>0.35</v>
      </c>
      <c r="AL139" s="202">
        <f>(VLOOKUP($H139,杂项!$Z:$AD,4,FALSE))/100</f>
        <v>0.1</v>
      </c>
      <c r="AM139" s="202">
        <f>(VLOOKUP($H139,杂项!$Z:$AD,3,FALSE))/100</f>
        <v>0.2</v>
      </c>
      <c r="AN139" s="202">
        <f>(VLOOKUP($H139,杂项!$Z:$AD,5,FALSE))/100</f>
        <v>0.3</v>
      </c>
      <c r="AO139" s="206">
        <v>8</v>
      </c>
      <c r="AP139" s="179" t="s">
        <v>437</v>
      </c>
    </row>
    <row r="140" spans="1:42" x14ac:dyDescent="0.2">
      <c r="A140" s="176" t="s">
        <v>438</v>
      </c>
      <c r="B140" s="173">
        <f t="shared" si="24"/>
        <v>4682.3040000000001</v>
      </c>
      <c r="C140" s="173">
        <f t="shared" si="25"/>
        <v>282.85593600000004</v>
      </c>
      <c r="D140" s="173">
        <f t="shared" si="26"/>
        <v>400.46455040000001</v>
      </c>
      <c r="E140" s="173">
        <f t="shared" si="27"/>
        <v>305.07804160000001</v>
      </c>
      <c r="F140" s="173">
        <f t="shared" si="28"/>
        <v>382.17791999999997</v>
      </c>
      <c r="G140" s="174">
        <f t="shared" si="29"/>
        <v>87.056768000000019</v>
      </c>
      <c r="H140" s="174" t="s">
        <v>439</v>
      </c>
      <c r="I140" s="187">
        <v>28</v>
      </c>
      <c r="J140" s="189" t="s">
        <v>61</v>
      </c>
      <c r="K140" s="189" t="s">
        <v>62</v>
      </c>
      <c r="L140" s="189" t="s">
        <v>63</v>
      </c>
      <c r="M140" s="189" t="s">
        <v>64</v>
      </c>
      <c r="N140" s="189" t="s">
        <v>257</v>
      </c>
      <c r="O140" s="189" t="s">
        <v>258</v>
      </c>
      <c r="P140" s="189" t="s">
        <v>53</v>
      </c>
      <c r="Q140" s="189" t="s">
        <v>47</v>
      </c>
      <c r="R140" s="189" t="s">
        <v>279</v>
      </c>
      <c r="S140" s="189" t="s">
        <v>64</v>
      </c>
      <c r="T140" s="189" t="s">
        <v>254</v>
      </c>
      <c r="U140" s="193" t="str">
        <f>IF($AJ$1=2,MID(VLOOKUP(H140,杂项!R:X,2,FALSE),FIND("@",SUBSTITUTE(VLOOKUP(H140,杂项!R:X,2,FALSE),",","@",1))+1,FIND("@",SUBSTITUTE(VLOOKUP(H140,杂项!R:X,2,FALSE),",","@",2))-FIND("@",SUBSTITUTE(VLOOKUP(H140,杂项!R:X,2,FALSE),",","@",1))-1),IF($AJ$1=3,MID(VLOOKUP(H140,杂项!R:X,2,FALSE),FIND("@",SUBSTITUTE(VLOOKUP(H140,杂项!R:X,2,FALSE),",","@",2))+1,FIND("@",SUBSTITUTE(VLOOKUP(H140,杂项!R:X,2,FALSE),",","@",3))-FIND("@",SUBSTITUTE(VLOOKUP(H140,杂项!R:X,2,FALSE),",","@",2))-1),IF($AJ$1=4,MID(VLOOKUP(H140,杂项!R:X,2,FALSE),FIND("@",SUBSTITUTE(VLOOKUP(H140,杂项!R:X,2,FALSE),",","@",3))+1,FIND("@",SUBSTITUTE(VLOOKUP(H140,杂项!R:X,2,FALSE),",","@",4))-FIND("@",SUBSTITUTE(VLOOKUP(H140,杂项!R:X,2,FALSE),",","@",3))-1),IF($AJ$1=5,MID(VLOOKUP(H140,杂项!R:X,2,FALSE),FIND("@",SUBSTITUTE(VLOOKUP(H140,杂项!R:X,2,FALSE),",","@",4))+1,FIND("@",SUBSTITUTE(VLOOKUP(H140,杂项!R:X,2,FALSE),",","@",5))-FIND("@",SUBSTITUTE(VLOOKUP(H140,杂项!R:X,2,FALSE),",","@",4))-1),IF($AJ$1=6,MID(VLOOKUP(H140,杂项!R:X,2,FALSE),FIND("@",SUBSTITUTE(VLOOKUP(H140,杂项!R:X,2,FALSE),",","@",5))+1,LEN(VLOOKUP(H140,杂项!R:X,2,FALSE))-FIND("@",SUBSTITUTE(VLOOKUP(H140,杂项!R:X,2,FALSE),",","@",5))-1))))))</f>
        <v>8455</v>
      </c>
      <c r="V140" s="193" t="str">
        <f>IF($AJ$1=2,MID(VLOOKUP(H140,杂项!R:X,3,FALSE),FIND("@",SUBSTITUTE(VLOOKUP(H140,杂项!R:X,3,FALSE),",","@",1))+1,FIND("@",SUBSTITUTE(VLOOKUP(H140,杂项!R:X,3,FALSE),",","@",2))-FIND("@",SUBSTITUTE(VLOOKUP(H140,杂项!R:X,3,FALSE),",","@",1))-1),IF($AJ$1=3,MID(VLOOKUP(H140,杂项!R:X,3,FALSE),FIND("@",SUBSTITUTE(VLOOKUP(H140,杂项!R:X,3,FALSE),",","@",2))+1,FIND("@",SUBSTITUTE(VLOOKUP(H140,杂项!R:X,3,FALSE),",","@",3))-FIND("@",SUBSTITUTE(VLOOKUP(H140,杂项!R:X,3,FALSE),",","@",2))-1),IF($AJ$1=4,MID(VLOOKUP(H140,杂项!R:X,3,FALSE),FIND("@",SUBSTITUTE(VLOOKUP(H140,杂项!R:X,3,FALSE),",","@",3))+1,FIND("@",SUBSTITUTE(VLOOKUP(H140,杂项!R:X,3,FALSE),",","@",4))-FIND("@",SUBSTITUTE(VLOOKUP(H140,杂项!R:X,3,FALSE),",","@",3))-1),IF($AJ$1=5,MID(VLOOKUP(H140,杂项!R:X,3,FALSE),FIND("@",SUBSTITUTE(VLOOKUP(H140,杂项!R:X,3,FALSE),",","@",4))+1,FIND("@",SUBSTITUTE(VLOOKUP(H140,杂项!R:X,3,FALSE),",","@",5))-FIND("@",SUBSTITUTE(VLOOKUP(H140,杂项!R:X,3,FALSE),",","@",4))-1),IF($AJ$1=6,MID(VLOOKUP(H140,杂项!R:X,3,FALSE),FIND("@",SUBSTITUTE(VLOOKUP(H140,杂项!R:X,3,FALSE),",","@",5))+1,LEN(VLOOKUP(H140,杂项!R:X,3,FALSE))-FIND("@",SUBSTITUTE(VLOOKUP(H140,杂项!R:X,3,FALSE),",","@",5))-1))))))</f>
        <v>6741</v>
      </c>
      <c r="W140" s="193" t="str">
        <f>IF($AJ$1=2,MID(VLOOKUP(H140,杂项!R:X,4,FALSE),FIND("@",SUBSTITUTE(VLOOKUP(H140,杂项!R:X,4,FALSE),",","@",1))+1,FIND("@",SUBSTITUTE(VLOOKUP(H140,杂项!R:X,4,FALSE),",","@",2))-FIND("@",SUBSTITUTE(VLOOKUP(H140,杂项!R:X,4,FALSE),",","@",1))-1),IF($AJ$1=3,MID(VLOOKUP(H140,杂项!R:X,4,FALSE),FIND("@",SUBSTITUTE(VLOOKUP(H140,杂项!R:X,4,FALSE),",","@",2))+1,FIND("@",SUBSTITUTE(VLOOKUP(H140,杂项!R:X,4,FALSE),",","@",3))-FIND("@",SUBSTITUTE(VLOOKUP(H140,杂项!R:X,4,FALSE),",","@",2))-1),IF($AJ$1=4,MID(VLOOKUP(H140,杂项!R:X,4,FALSE),FIND("@",SUBSTITUTE(VLOOKUP(H140,杂项!R:X,4,FALSE),",","@",3))+1,FIND("@",SUBSTITUTE(VLOOKUP(H140,杂项!R:X,4,FALSE),",","@",4))-FIND("@",SUBSTITUTE(VLOOKUP(H140,杂项!R:X,4,FALSE),",","@",3))-1),IF($AJ$1=5,MID(VLOOKUP(H140,杂项!R:X,4,FALSE),FIND("@",SUBSTITUTE(VLOOKUP(H140,杂项!R:X,4,FALSE),",","@",4))+1,FIND("@",SUBSTITUTE(VLOOKUP(H140,杂项!R:X,4,FALSE),",","@",5))-FIND("@",SUBSTITUTE(VLOOKUP(H140,杂项!R:X,4,FALSE),",","@",4))-1),IF($AJ$1=6,MID(VLOOKUP(H140,杂项!R:X,4,FALSE),FIND("@",SUBSTITUTE(VLOOKUP(H140,杂项!R:X,4,FALSE),",","@",5))+1,LEN(VLOOKUP(H140,杂项!R:X,4,FALSE))-FIND("@",SUBSTITUTE(VLOOKUP(H140,杂项!R:X,4,FALSE),",","@",5))-1))))))</f>
        <v>6478</v>
      </c>
      <c r="X140" s="193" t="str">
        <f>IF($AJ$1=2,MID(VLOOKUP(H140,杂项!R:X,5,FALSE),FIND("@",SUBSTITUTE(VLOOKUP(H140,杂项!R:X,5,FALSE),",","@",1))+1,FIND("@",SUBSTITUTE(VLOOKUP(H140,杂项!R:X,5,FALSE),",","@",2))-FIND("@",SUBSTITUTE(VLOOKUP(H140,杂项!R:X,5,FALSE),",","@",1))-1),IF($AJ$1=3,MID(VLOOKUP(H140,杂项!R:X,5,FALSE),FIND("@",SUBSTITUTE(VLOOKUP(H140,杂项!R:X,5,FALSE),",","@",2))+1,FIND("@",SUBSTITUTE(VLOOKUP(H140,杂项!R:X,5,FALSE),",","@",3))-FIND("@",SUBSTITUTE(VLOOKUP(H140,杂项!R:X,5,FALSE),",","@",2))-1),IF($AJ$1=4,MID(VLOOKUP(H140,杂项!R:X,5,FALSE),FIND("@",SUBSTITUTE(VLOOKUP(H140,杂项!R:X,5,FALSE),",","@",3))+1,FIND("@",SUBSTITUTE(VLOOKUP(H140,杂项!R:X,5,FALSE),",","@",4))-FIND("@",SUBSTITUTE(VLOOKUP(H140,杂项!R:X,5,FALSE),",","@",3))-1),IF($AJ$1=5,MID(VLOOKUP(H140,杂项!R:X,5,FALSE),FIND("@",SUBSTITUTE(VLOOKUP(H140,杂项!R:X,5,FALSE),",","@",4))+1,FIND("@",SUBSTITUTE(VLOOKUP(H140,杂项!R:X,5,FALSE),",","@",5))-FIND("@",SUBSTITUTE(VLOOKUP(H140,杂项!R:X,5,FALSE),",","@",4))-1),IF($AJ$1=6,MID(VLOOKUP(H140,杂项!R:X,5,FALSE),FIND("@",SUBSTITUTE(VLOOKUP(H140,杂项!R:X,5,FALSE),",","@",5))+1,LEN(VLOOKUP(H140,杂项!R:X,5,FALSE))-FIND("@",SUBSTITUTE(VLOOKUP(H140,杂项!R:X,5,FALSE),",","@",5))-1))))))</f>
        <v>7796</v>
      </c>
      <c r="Y140" s="193" t="str">
        <f>IF($AJ$1=2,MID(VLOOKUP(H140,杂项!R:X,6,FALSE),FIND("@",SUBSTITUTE(VLOOKUP(H140,杂项!R:X,6,FALSE),",","@",1))+1,FIND("@",SUBSTITUTE(VLOOKUP(H140,杂项!R:X,6,FALSE),",","@",2))-FIND("@",SUBSTITUTE(VLOOKUP(H140,杂项!R:X,6,FALSE),",","@",1))-1),IF($AJ$1=3,MID(VLOOKUP(H140,杂项!R:X,6,FALSE),FIND("@",SUBSTITUTE(VLOOKUP(H140,杂项!R:X,6,FALSE),",","@",2))+1,FIND("@",SUBSTITUTE(VLOOKUP(H140,杂项!R:X,6,FALSE),",","@",3))-FIND("@",SUBSTITUTE(VLOOKUP(H140,杂项!R:X,6,FALSE),",","@",2))-1),IF($AJ$1=4,MID(VLOOKUP(H140,杂项!R:X,6,FALSE),FIND("@",SUBSTITUTE(VLOOKUP(H140,杂项!R:X,6,FALSE),",","@",3))+1,FIND("@",SUBSTITUTE(VLOOKUP(H140,杂项!R:X,6,FALSE),",","@",4))-FIND("@",SUBSTITUTE(VLOOKUP(H140,杂项!R:X,6,FALSE),",","@",3))-1),IF($AJ$1=5,MID(VLOOKUP(H140,杂项!R:X,6,FALSE),FIND("@",SUBSTITUTE(VLOOKUP(H140,杂项!R:X,6,FALSE),",","@",4))+1,FIND("@",SUBSTITUTE(VLOOKUP(H140,杂项!R:X,6,FALSE),",","@",5))-FIND("@",SUBSTITUTE(VLOOKUP(H140,杂项!R:X,6,FALSE),",","@",4))-1),IF($AJ$1=6,MID(VLOOKUP(H140,杂项!R:X,6,FALSE),FIND("@",SUBSTITUTE(VLOOKUP(H140,杂项!R:X,6,FALSE),",","@",5))+1,LEN(VLOOKUP(H140,杂项!R:X,6,FALSE))-FIND("@",SUBSTITUTE(VLOOKUP(H140,杂项!R:X,6,FALSE),",","@",5))-1))))))</f>
        <v>8455</v>
      </c>
      <c r="Z140" s="193" t="str">
        <f>IF($AJ$1=2,MID(VLOOKUP(H140,杂项!R:X,7,FALSE),FIND("@",SUBSTITUTE(VLOOKUP(H140,杂项!R:X,7,FALSE),",","@",1))+1,FIND("@",SUBSTITUTE(VLOOKUP(H140,杂项!R:X,7,FALSE),",","@",2))-FIND("@",SUBSTITUTE(VLOOKUP(H140,杂项!R:X,7,FALSE),",","@",1))-1),IF($AJ$1=3,MID(VLOOKUP(H140,杂项!R:X,7,FALSE),FIND("@",SUBSTITUTE(VLOOKUP(H140,杂项!R:X,7,FALSE),",","@",2))+1,FIND("@",SUBSTITUTE(VLOOKUP(H140,杂项!R:X,7,FALSE),",","@",3))-FIND("@",SUBSTITUTE(VLOOKUP(H140,杂项!R:X,7,FALSE),",","@",2))-1),IF($AJ$1=4,MID(VLOOKUP(H140,杂项!R:X,7,FALSE),FIND("@",SUBSTITUTE(VLOOKUP(H140,杂项!R:X,7,FALSE),",","@",3))+1,FIND("@",SUBSTITUTE(VLOOKUP(H140,杂项!R:X,7,FALSE),",","@",4))-FIND("@",SUBSTITUTE(VLOOKUP(H140,杂项!R:X,7,FALSE),",","@",3))-1),IF($AJ$1=5,MID(VLOOKUP(H140,杂项!R:X,7,FALSE),FIND("@",SUBSTITUTE(VLOOKUP(H140,杂项!R:X,7,FALSE),",","@",4))+1,FIND("@",SUBSTITUTE(VLOOKUP(H140,杂项!R:X,7,FALSE),",","@",5))-FIND("@",SUBSTITUTE(VLOOKUP(H140,杂项!R:X,7,FALSE),",","@",4))-1),IF($AJ$1=6,MID(VLOOKUP(H140,杂项!R:X,7,FALSE),FIND("@",SUBSTITUTE(VLOOKUP(H140,杂项!R:X,7,FALSE),",","@",5))+1,LEN(VLOOKUP(H140,杂项!R:X,7,FALSE))-FIND("@",SUBSTITUTE(VLOOKUP(H140,杂项!R:X,7,FALSE),",","@",5))-1))))))</f>
        <v>5817</v>
      </c>
      <c r="AA140" s="196">
        <v>448</v>
      </c>
      <c r="AB140" s="196">
        <v>0</v>
      </c>
      <c r="AC140" s="196">
        <v>9</v>
      </c>
      <c r="AD140" s="196">
        <v>30</v>
      </c>
      <c r="AE140" s="196">
        <v>38</v>
      </c>
      <c r="AF140" s="196">
        <v>0</v>
      </c>
      <c r="AG140" s="203">
        <v>750</v>
      </c>
      <c r="AH140" s="203">
        <v>40</v>
      </c>
      <c r="AI140" s="203">
        <v>30</v>
      </c>
      <c r="AJ140" s="204"/>
      <c r="AK140" s="202">
        <f>(VLOOKUP($H140,杂项!$Z:$AD,2,FALSE))/100</f>
        <v>0.4</v>
      </c>
      <c r="AL140" s="202">
        <f>(VLOOKUP($H140,杂项!$Z:$AD,4,FALSE))/100</f>
        <v>0.1</v>
      </c>
      <c r="AM140" s="202">
        <f>(VLOOKUP($H140,杂项!$Z:$AD,3,FALSE))/100</f>
        <v>0.1</v>
      </c>
      <c r="AN140" s="202">
        <f>(VLOOKUP($H140,杂项!$Z:$AD,5,FALSE))/100</f>
        <v>0.4</v>
      </c>
      <c r="AO140" s="206">
        <v>7</v>
      </c>
      <c r="AP140" s="179" t="s">
        <v>440</v>
      </c>
    </row>
    <row r="141" spans="1:42" x14ac:dyDescent="0.2">
      <c r="A141" s="176" t="s">
        <v>441</v>
      </c>
      <c r="B141" s="173">
        <f t="shared" si="24"/>
        <v>4051.58592</v>
      </c>
      <c r="C141" s="173">
        <f t="shared" si="25"/>
        <v>282.85593600000004</v>
      </c>
      <c r="D141" s="173">
        <f t="shared" si="26"/>
        <v>400.46455040000001</v>
      </c>
      <c r="E141" s="173">
        <f t="shared" si="27"/>
        <v>284.80483839999999</v>
      </c>
      <c r="F141" s="173">
        <f t="shared" si="28"/>
        <v>372.72895999999997</v>
      </c>
      <c r="G141" s="174">
        <f t="shared" si="29"/>
        <v>87.056768000000019</v>
      </c>
      <c r="H141" s="174" t="s">
        <v>439</v>
      </c>
      <c r="I141" s="187">
        <v>28</v>
      </c>
      <c r="J141" s="189" t="s">
        <v>85</v>
      </c>
      <c r="K141" s="189" t="s">
        <v>86</v>
      </c>
      <c r="L141" s="189" t="s">
        <v>63</v>
      </c>
      <c r="M141" s="189" t="s">
        <v>64</v>
      </c>
      <c r="N141" s="189" t="s">
        <v>257</v>
      </c>
      <c r="O141" s="189" t="s">
        <v>258</v>
      </c>
      <c r="P141" s="189" t="s">
        <v>87</v>
      </c>
      <c r="Q141" s="189" t="s">
        <v>55</v>
      </c>
      <c r="R141" s="189" t="s">
        <v>136</v>
      </c>
      <c r="S141" s="189" t="s">
        <v>64</v>
      </c>
      <c r="T141" s="189" t="s">
        <v>254</v>
      </c>
      <c r="U141" s="193" t="str">
        <f>IF($AJ$1=2,MID(VLOOKUP(H141,杂项!R:X,2,FALSE),FIND("@",SUBSTITUTE(VLOOKUP(H141,杂项!R:X,2,FALSE),",","@",1))+1,FIND("@",SUBSTITUTE(VLOOKUP(H141,杂项!R:X,2,FALSE),",","@",2))-FIND("@",SUBSTITUTE(VLOOKUP(H141,杂项!R:X,2,FALSE),",","@",1))-1),IF($AJ$1=3,MID(VLOOKUP(H141,杂项!R:X,2,FALSE),FIND("@",SUBSTITUTE(VLOOKUP(H141,杂项!R:X,2,FALSE),",","@",2))+1,FIND("@",SUBSTITUTE(VLOOKUP(H141,杂项!R:X,2,FALSE),",","@",3))-FIND("@",SUBSTITUTE(VLOOKUP(H141,杂项!R:X,2,FALSE),",","@",2))-1),IF($AJ$1=4,MID(VLOOKUP(H141,杂项!R:X,2,FALSE),FIND("@",SUBSTITUTE(VLOOKUP(H141,杂项!R:X,2,FALSE),",","@",3))+1,FIND("@",SUBSTITUTE(VLOOKUP(H141,杂项!R:X,2,FALSE),",","@",4))-FIND("@",SUBSTITUTE(VLOOKUP(H141,杂项!R:X,2,FALSE),",","@",3))-1),IF($AJ$1=5,MID(VLOOKUP(H141,杂项!R:X,2,FALSE),FIND("@",SUBSTITUTE(VLOOKUP(H141,杂项!R:X,2,FALSE),",","@",4))+1,FIND("@",SUBSTITUTE(VLOOKUP(H141,杂项!R:X,2,FALSE),",","@",5))-FIND("@",SUBSTITUTE(VLOOKUP(H141,杂项!R:X,2,FALSE),",","@",4))-1),IF($AJ$1=6,MID(VLOOKUP(H141,杂项!R:X,2,FALSE),FIND("@",SUBSTITUTE(VLOOKUP(H141,杂项!R:X,2,FALSE),",","@",5))+1,LEN(VLOOKUP(H141,杂项!R:X,2,FALSE))-FIND("@",SUBSTITUTE(VLOOKUP(H141,杂项!R:X,2,FALSE),",","@",5))-1))))))</f>
        <v>8455</v>
      </c>
      <c r="V141" s="193" t="str">
        <f>IF($AJ$1=2,MID(VLOOKUP(H141,杂项!R:X,3,FALSE),FIND("@",SUBSTITUTE(VLOOKUP(H141,杂项!R:X,3,FALSE),",","@",1))+1,FIND("@",SUBSTITUTE(VLOOKUP(H141,杂项!R:X,3,FALSE),",","@",2))-FIND("@",SUBSTITUTE(VLOOKUP(H141,杂项!R:X,3,FALSE),",","@",1))-1),IF($AJ$1=3,MID(VLOOKUP(H141,杂项!R:X,3,FALSE),FIND("@",SUBSTITUTE(VLOOKUP(H141,杂项!R:X,3,FALSE),",","@",2))+1,FIND("@",SUBSTITUTE(VLOOKUP(H141,杂项!R:X,3,FALSE),",","@",3))-FIND("@",SUBSTITUTE(VLOOKUP(H141,杂项!R:X,3,FALSE),",","@",2))-1),IF($AJ$1=4,MID(VLOOKUP(H141,杂项!R:X,3,FALSE),FIND("@",SUBSTITUTE(VLOOKUP(H141,杂项!R:X,3,FALSE),",","@",3))+1,FIND("@",SUBSTITUTE(VLOOKUP(H141,杂项!R:X,3,FALSE),",","@",4))-FIND("@",SUBSTITUTE(VLOOKUP(H141,杂项!R:X,3,FALSE),",","@",3))-1),IF($AJ$1=5,MID(VLOOKUP(H141,杂项!R:X,3,FALSE),FIND("@",SUBSTITUTE(VLOOKUP(H141,杂项!R:X,3,FALSE),",","@",4))+1,FIND("@",SUBSTITUTE(VLOOKUP(H141,杂项!R:X,3,FALSE),",","@",5))-FIND("@",SUBSTITUTE(VLOOKUP(H141,杂项!R:X,3,FALSE),",","@",4))-1),IF($AJ$1=6,MID(VLOOKUP(H141,杂项!R:X,3,FALSE),FIND("@",SUBSTITUTE(VLOOKUP(H141,杂项!R:X,3,FALSE),",","@",5))+1,LEN(VLOOKUP(H141,杂项!R:X,3,FALSE))-FIND("@",SUBSTITUTE(VLOOKUP(H141,杂项!R:X,3,FALSE),",","@",5))-1))))))</f>
        <v>6741</v>
      </c>
      <c r="W141" s="193" t="str">
        <f>IF($AJ$1=2,MID(VLOOKUP(H141,杂项!R:X,4,FALSE),FIND("@",SUBSTITUTE(VLOOKUP(H141,杂项!R:X,4,FALSE),",","@",1))+1,FIND("@",SUBSTITUTE(VLOOKUP(H141,杂项!R:X,4,FALSE),",","@",2))-FIND("@",SUBSTITUTE(VLOOKUP(H141,杂项!R:X,4,FALSE),",","@",1))-1),IF($AJ$1=3,MID(VLOOKUP(H141,杂项!R:X,4,FALSE),FIND("@",SUBSTITUTE(VLOOKUP(H141,杂项!R:X,4,FALSE),",","@",2))+1,FIND("@",SUBSTITUTE(VLOOKUP(H141,杂项!R:X,4,FALSE),",","@",3))-FIND("@",SUBSTITUTE(VLOOKUP(H141,杂项!R:X,4,FALSE),",","@",2))-1),IF($AJ$1=4,MID(VLOOKUP(H141,杂项!R:X,4,FALSE),FIND("@",SUBSTITUTE(VLOOKUP(H141,杂项!R:X,4,FALSE),",","@",3))+1,FIND("@",SUBSTITUTE(VLOOKUP(H141,杂项!R:X,4,FALSE),",","@",4))-FIND("@",SUBSTITUTE(VLOOKUP(H141,杂项!R:X,4,FALSE),",","@",3))-1),IF($AJ$1=5,MID(VLOOKUP(H141,杂项!R:X,4,FALSE),FIND("@",SUBSTITUTE(VLOOKUP(H141,杂项!R:X,4,FALSE),",","@",4))+1,FIND("@",SUBSTITUTE(VLOOKUP(H141,杂项!R:X,4,FALSE),",","@",5))-FIND("@",SUBSTITUTE(VLOOKUP(H141,杂项!R:X,4,FALSE),",","@",4))-1),IF($AJ$1=6,MID(VLOOKUP(H141,杂项!R:X,4,FALSE),FIND("@",SUBSTITUTE(VLOOKUP(H141,杂项!R:X,4,FALSE),",","@",5))+1,LEN(VLOOKUP(H141,杂项!R:X,4,FALSE))-FIND("@",SUBSTITUTE(VLOOKUP(H141,杂项!R:X,4,FALSE),",","@",5))-1))))))</f>
        <v>6478</v>
      </c>
      <c r="X141" s="193" t="str">
        <f>IF($AJ$1=2,MID(VLOOKUP(H141,杂项!R:X,5,FALSE),FIND("@",SUBSTITUTE(VLOOKUP(H141,杂项!R:X,5,FALSE),",","@",1))+1,FIND("@",SUBSTITUTE(VLOOKUP(H141,杂项!R:X,5,FALSE),",","@",2))-FIND("@",SUBSTITUTE(VLOOKUP(H141,杂项!R:X,5,FALSE),",","@",1))-1),IF($AJ$1=3,MID(VLOOKUP(H141,杂项!R:X,5,FALSE),FIND("@",SUBSTITUTE(VLOOKUP(H141,杂项!R:X,5,FALSE),",","@",2))+1,FIND("@",SUBSTITUTE(VLOOKUP(H141,杂项!R:X,5,FALSE),",","@",3))-FIND("@",SUBSTITUTE(VLOOKUP(H141,杂项!R:X,5,FALSE),",","@",2))-1),IF($AJ$1=4,MID(VLOOKUP(H141,杂项!R:X,5,FALSE),FIND("@",SUBSTITUTE(VLOOKUP(H141,杂项!R:X,5,FALSE),",","@",3))+1,FIND("@",SUBSTITUTE(VLOOKUP(H141,杂项!R:X,5,FALSE),",","@",4))-FIND("@",SUBSTITUTE(VLOOKUP(H141,杂项!R:X,5,FALSE),",","@",3))-1),IF($AJ$1=5,MID(VLOOKUP(H141,杂项!R:X,5,FALSE),FIND("@",SUBSTITUTE(VLOOKUP(H141,杂项!R:X,5,FALSE),",","@",4))+1,FIND("@",SUBSTITUTE(VLOOKUP(H141,杂项!R:X,5,FALSE),",","@",5))-FIND("@",SUBSTITUTE(VLOOKUP(H141,杂项!R:X,5,FALSE),",","@",4))-1),IF($AJ$1=6,MID(VLOOKUP(H141,杂项!R:X,5,FALSE),FIND("@",SUBSTITUTE(VLOOKUP(H141,杂项!R:X,5,FALSE),",","@",5))+1,LEN(VLOOKUP(H141,杂项!R:X,5,FALSE))-FIND("@",SUBSTITUTE(VLOOKUP(H141,杂项!R:X,5,FALSE),",","@",5))-1))))))</f>
        <v>7796</v>
      </c>
      <c r="Y141" s="193" t="str">
        <f>IF($AJ$1=2,MID(VLOOKUP(H141,杂项!R:X,6,FALSE),FIND("@",SUBSTITUTE(VLOOKUP(H141,杂项!R:X,6,FALSE),",","@",1))+1,FIND("@",SUBSTITUTE(VLOOKUP(H141,杂项!R:X,6,FALSE),",","@",2))-FIND("@",SUBSTITUTE(VLOOKUP(H141,杂项!R:X,6,FALSE),",","@",1))-1),IF($AJ$1=3,MID(VLOOKUP(H141,杂项!R:X,6,FALSE),FIND("@",SUBSTITUTE(VLOOKUP(H141,杂项!R:X,6,FALSE),",","@",2))+1,FIND("@",SUBSTITUTE(VLOOKUP(H141,杂项!R:X,6,FALSE),",","@",3))-FIND("@",SUBSTITUTE(VLOOKUP(H141,杂项!R:X,6,FALSE),",","@",2))-1),IF($AJ$1=4,MID(VLOOKUP(H141,杂项!R:X,6,FALSE),FIND("@",SUBSTITUTE(VLOOKUP(H141,杂项!R:X,6,FALSE),",","@",3))+1,FIND("@",SUBSTITUTE(VLOOKUP(H141,杂项!R:X,6,FALSE),",","@",4))-FIND("@",SUBSTITUTE(VLOOKUP(H141,杂项!R:X,6,FALSE),",","@",3))-1),IF($AJ$1=5,MID(VLOOKUP(H141,杂项!R:X,6,FALSE),FIND("@",SUBSTITUTE(VLOOKUP(H141,杂项!R:X,6,FALSE),",","@",4))+1,FIND("@",SUBSTITUTE(VLOOKUP(H141,杂项!R:X,6,FALSE),",","@",5))-FIND("@",SUBSTITUTE(VLOOKUP(H141,杂项!R:X,6,FALSE),",","@",4))-1),IF($AJ$1=6,MID(VLOOKUP(H141,杂项!R:X,6,FALSE),FIND("@",SUBSTITUTE(VLOOKUP(H141,杂项!R:X,6,FALSE),",","@",5))+1,LEN(VLOOKUP(H141,杂项!R:X,6,FALSE))-FIND("@",SUBSTITUTE(VLOOKUP(H141,杂项!R:X,6,FALSE),",","@",5))-1))))))</f>
        <v>8455</v>
      </c>
      <c r="Z141" s="193" t="str">
        <f>IF($AJ$1=2,MID(VLOOKUP(H141,杂项!R:X,7,FALSE),FIND("@",SUBSTITUTE(VLOOKUP(H141,杂项!R:X,7,FALSE),",","@",1))+1,FIND("@",SUBSTITUTE(VLOOKUP(H141,杂项!R:X,7,FALSE),",","@",2))-FIND("@",SUBSTITUTE(VLOOKUP(H141,杂项!R:X,7,FALSE),",","@",1))-1),IF($AJ$1=3,MID(VLOOKUP(H141,杂项!R:X,7,FALSE),FIND("@",SUBSTITUTE(VLOOKUP(H141,杂项!R:X,7,FALSE),",","@",2))+1,FIND("@",SUBSTITUTE(VLOOKUP(H141,杂项!R:X,7,FALSE),",","@",3))-FIND("@",SUBSTITUTE(VLOOKUP(H141,杂项!R:X,7,FALSE),",","@",2))-1),IF($AJ$1=4,MID(VLOOKUP(H141,杂项!R:X,7,FALSE),FIND("@",SUBSTITUTE(VLOOKUP(H141,杂项!R:X,7,FALSE),",","@",3))+1,FIND("@",SUBSTITUTE(VLOOKUP(H141,杂项!R:X,7,FALSE),",","@",4))-FIND("@",SUBSTITUTE(VLOOKUP(H141,杂项!R:X,7,FALSE),",","@",3))-1),IF($AJ$1=5,MID(VLOOKUP(H141,杂项!R:X,7,FALSE),FIND("@",SUBSTITUTE(VLOOKUP(H141,杂项!R:X,7,FALSE),",","@",4))+1,FIND("@",SUBSTITUTE(VLOOKUP(H141,杂项!R:X,7,FALSE),",","@",5))-FIND("@",SUBSTITUTE(VLOOKUP(H141,杂项!R:X,7,FALSE),",","@",4))-1),IF($AJ$1=6,MID(VLOOKUP(H141,杂项!R:X,7,FALSE),FIND("@",SUBSTITUTE(VLOOKUP(H141,杂项!R:X,7,FALSE),",","@",5))+1,LEN(VLOOKUP(H141,杂项!R:X,7,FALSE))-FIND("@",SUBSTITUTE(VLOOKUP(H141,杂项!R:X,7,FALSE),",","@",5))-1))))))</f>
        <v>5817</v>
      </c>
      <c r="AA141" s="196">
        <v>448</v>
      </c>
      <c r="AB141" s="196">
        <v>0</v>
      </c>
      <c r="AC141" s="196">
        <v>9</v>
      </c>
      <c r="AD141" s="196">
        <v>30</v>
      </c>
      <c r="AE141" s="196">
        <v>38</v>
      </c>
      <c r="AF141" s="196">
        <v>0</v>
      </c>
      <c r="AG141" s="203">
        <v>750</v>
      </c>
      <c r="AH141" s="203">
        <v>40</v>
      </c>
      <c r="AI141" s="203">
        <v>30</v>
      </c>
      <c r="AJ141" s="204"/>
      <c r="AK141" s="202">
        <f>(VLOOKUP($H141,杂项!$Z:$AD,2,FALSE))/100</f>
        <v>0.4</v>
      </c>
      <c r="AL141" s="202">
        <f>(VLOOKUP($H141,杂项!$Z:$AD,4,FALSE))/100</f>
        <v>0.1</v>
      </c>
      <c r="AM141" s="202">
        <f>(VLOOKUP($H141,杂项!$Z:$AD,3,FALSE))/100</f>
        <v>0.1</v>
      </c>
      <c r="AN141" s="202">
        <f>(VLOOKUP($H141,杂项!$Z:$AD,5,FALSE))/100</f>
        <v>0.4</v>
      </c>
      <c r="AO141" s="206">
        <v>7</v>
      </c>
      <c r="AP141" s="179" t="s">
        <v>442</v>
      </c>
    </row>
    <row r="142" spans="1:42" x14ac:dyDescent="0.2">
      <c r="A142" s="176" t="s">
        <v>443</v>
      </c>
      <c r="B142" s="173">
        <f t="shared" si="24"/>
        <v>3201.1471999999999</v>
      </c>
      <c r="C142" s="173">
        <f t="shared" si="25"/>
        <v>278.41228800000005</v>
      </c>
      <c r="D142" s="173">
        <f t="shared" si="26"/>
        <v>496.41689600000001</v>
      </c>
      <c r="E142" s="173">
        <f t="shared" si="27"/>
        <v>240.02495999999999</v>
      </c>
      <c r="F142" s="173">
        <f t="shared" si="28"/>
        <v>359.17030400000004</v>
      </c>
      <c r="G142" s="174">
        <f t="shared" si="29"/>
        <v>79.727807999999996</v>
      </c>
      <c r="H142" s="174" t="s">
        <v>353</v>
      </c>
      <c r="I142" s="187">
        <v>28</v>
      </c>
      <c r="J142" s="189" t="s">
        <v>40</v>
      </c>
      <c r="K142" s="189" t="s">
        <v>92</v>
      </c>
      <c r="L142" s="189" t="s">
        <v>63</v>
      </c>
      <c r="M142" s="189" t="s">
        <v>64</v>
      </c>
      <c r="N142" s="189" t="s">
        <v>145</v>
      </c>
      <c r="O142" s="189" t="s">
        <v>146</v>
      </c>
      <c r="P142" s="189" t="s">
        <v>87</v>
      </c>
      <c r="Q142" s="189" t="s">
        <v>55</v>
      </c>
      <c r="R142" s="189" t="s">
        <v>136</v>
      </c>
      <c r="S142" s="189" t="s">
        <v>64</v>
      </c>
      <c r="T142" s="189" t="s">
        <v>254</v>
      </c>
      <c r="U142" s="193" t="str">
        <f>IF($AJ$1=2,MID(VLOOKUP(H142,杂项!R:X,2,FALSE),FIND("@",SUBSTITUTE(VLOOKUP(H142,杂项!R:X,2,FALSE),",","@",1))+1,FIND("@",SUBSTITUTE(VLOOKUP(H142,杂项!R:X,2,FALSE),",","@",2))-FIND("@",SUBSTITUTE(VLOOKUP(H142,杂项!R:X,2,FALSE),",","@",1))-1),IF($AJ$1=3,MID(VLOOKUP(H142,杂项!R:X,2,FALSE),FIND("@",SUBSTITUTE(VLOOKUP(H142,杂项!R:X,2,FALSE),",","@",2))+1,FIND("@",SUBSTITUTE(VLOOKUP(H142,杂项!R:X,2,FALSE),",","@",3))-FIND("@",SUBSTITUTE(VLOOKUP(H142,杂项!R:X,2,FALSE),",","@",2))-1),IF($AJ$1=4,MID(VLOOKUP(H142,杂项!R:X,2,FALSE),FIND("@",SUBSTITUTE(VLOOKUP(H142,杂项!R:X,2,FALSE),",","@",3))+1,FIND("@",SUBSTITUTE(VLOOKUP(H142,杂项!R:X,2,FALSE),",","@",4))-FIND("@",SUBSTITUTE(VLOOKUP(H142,杂项!R:X,2,FALSE),",","@",3))-1),IF($AJ$1=5,MID(VLOOKUP(H142,杂项!R:X,2,FALSE),FIND("@",SUBSTITUTE(VLOOKUP(H142,杂项!R:X,2,FALSE),",","@",4))+1,FIND("@",SUBSTITUTE(VLOOKUP(H142,杂项!R:X,2,FALSE),",","@",5))-FIND("@",SUBSTITUTE(VLOOKUP(H142,杂项!R:X,2,FALSE),",","@",4))-1),IF($AJ$1=6,MID(VLOOKUP(H142,杂项!R:X,2,FALSE),FIND("@",SUBSTITUTE(VLOOKUP(H142,杂项!R:X,2,FALSE),",","@",5))+1,LEN(VLOOKUP(H142,杂项!R:X,2,FALSE))-FIND("@",SUBSTITUTE(VLOOKUP(H142,杂项!R:X,2,FALSE),",","@",5))-1))))))</f>
        <v>7137</v>
      </c>
      <c r="V142" s="193" t="str">
        <f>IF($AJ$1=2,MID(VLOOKUP(H142,杂项!R:X,3,FALSE),FIND("@",SUBSTITUTE(VLOOKUP(H142,杂项!R:X,3,FALSE),",","@",1))+1,FIND("@",SUBSTITUTE(VLOOKUP(H142,杂项!R:X,3,FALSE),",","@",2))-FIND("@",SUBSTITUTE(VLOOKUP(H142,杂项!R:X,3,FALSE),",","@",1))-1),IF($AJ$1=3,MID(VLOOKUP(H142,杂项!R:X,3,FALSE),FIND("@",SUBSTITUTE(VLOOKUP(H142,杂项!R:X,3,FALSE),",","@",2))+1,FIND("@",SUBSTITUTE(VLOOKUP(H142,杂项!R:X,3,FALSE),",","@",3))-FIND("@",SUBSTITUTE(VLOOKUP(H142,杂项!R:X,3,FALSE),",","@",2))-1),IF($AJ$1=4,MID(VLOOKUP(H142,杂项!R:X,3,FALSE),FIND("@",SUBSTITUTE(VLOOKUP(H142,杂项!R:X,3,FALSE),",","@",3))+1,FIND("@",SUBSTITUTE(VLOOKUP(H142,杂项!R:X,3,FALSE),",","@",4))-FIND("@",SUBSTITUTE(VLOOKUP(H142,杂项!R:X,3,FALSE),",","@",3))-1),IF($AJ$1=5,MID(VLOOKUP(H142,杂项!R:X,3,FALSE),FIND("@",SUBSTITUTE(VLOOKUP(H142,杂项!R:X,3,FALSE),",","@",4))+1,FIND("@",SUBSTITUTE(VLOOKUP(H142,杂项!R:X,3,FALSE),",","@",5))-FIND("@",SUBSTITUTE(VLOOKUP(H142,杂项!R:X,3,FALSE),",","@",4))-1),IF($AJ$1=6,MID(VLOOKUP(H142,杂项!R:X,3,FALSE),FIND("@",SUBSTITUTE(VLOOKUP(H142,杂项!R:X,3,FALSE),",","@",5))+1,LEN(VLOOKUP(H142,杂项!R:X,3,FALSE))-FIND("@",SUBSTITUTE(VLOOKUP(H142,杂项!R:X,3,FALSE),",","@",5))-1))))))</f>
        <v>6478</v>
      </c>
      <c r="W142" s="193" t="str">
        <f>IF($AJ$1=2,MID(VLOOKUP(H142,杂项!R:X,4,FALSE),FIND("@",SUBSTITUTE(VLOOKUP(H142,杂项!R:X,4,FALSE),",","@",1))+1,FIND("@",SUBSTITUTE(VLOOKUP(H142,杂项!R:X,4,FALSE),",","@",2))-FIND("@",SUBSTITUTE(VLOOKUP(H142,杂项!R:X,4,FALSE),",","@",1))-1),IF($AJ$1=3,MID(VLOOKUP(H142,杂项!R:X,4,FALSE),FIND("@",SUBSTITUTE(VLOOKUP(H142,杂项!R:X,4,FALSE),",","@",2))+1,FIND("@",SUBSTITUTE(VLOOKUP(H142,杂项!R:X,4,FALSE),",","@",3))-FIND("@",SUBSTITUTE(VLOOKUP(H142,杂项!R:X,4,FALSE),",","@",2))-1),IF($AJ$1=4,MID(VLOOKUP(H142,杂项!R:X,4,FALSE),FIND("@",SUBSTITUTE(VLOOKUP(H142,杂项!R:X,4,FALSE),",","@",3))+1,FIND("@",SUBSTITUTE(VLOOKUP(H142,杂项!R:X,4,FALSE),",","@",4))-FIND("@",SUBSTITUTE(VLOOKUP(H142,杂项!R:X,4,FALSE),",","@",3))-1),IF($AJ$1=5,MID(VLOOKUP(H142,杂项!R:X,4,FALSE),FIND("@",SUBSTITUTE(VLOOKUP(H142,杂项!R:X,4,FALSE),",","@",4))+1,FIND("@",SUBSTITUTE(VLOOKUP(H142,杂项!R:X,4,FALSE),",","@",5))-FIND("@",SUBSTITUTE(VLOOKUP(H142,杂项!R:X,4,FALSE),",","@",4))-1),IF($AJ$1=6,MID(VLOOKUP(H142,杂项!R:X,4,FALSE),FIND("@",SUBSTITUTE(VLOOKUP(H142,杂项!R:X,4,FALSE),",","@",5))+1,LEN(VLOOKUP(H142,杂项!R:X,4,FALSE))-FIND("@",SUBSTITUTE(VLOOKUP(H142,杂项!R:X,4,FALSE),",","@",5))-1))))))</f>
        <v>7137</v>
      </c>
      <c r="X142" s="193" t="str">
        <f>IF($AJ$1=2,MID(VLOOKUP(H142,杂项!R:X,5,FALSE),FIND("@",SUBSTITUTE(VLOOKUP(H142,杂项!R:X,5,FALSE),",","@",1))+1,FIND("@",SUBSTITUTE(VLOOKUP(H142,杂项!R:X,5,FALSE),",","@",2))-FIND("@",SUBSTITUTE(VLOOKUP(H142,杂项!R:X,5,FALSE),",","@",1))-1),IF($AJ$1=3,MID(VLOOKUP(H142,杂项!R:X,5,FALSE),FIND("@",SUBSTITUTE(VLOOKUP(H142,杂项!R:X,5,FALSE),",","@",2))+1,FIND("@",SUBSTITUTE(VLOOKUP(H142,杂项!R:X,5,FALSE),",","@",3))-FIND("@",SUBSTITUTE(VLOOKUP(H142,杂项!R:X,5,FALSE),",","@",2))-1),IF($AJ$1=4,MID(VLOOKUP(H142,杂项!R:X,5,FALSE),FIND("@",SUBSTITUTE(VLOOKUP(H142,杂项!R:X,5,FALSE),",","@",3))+1,FIND("@",SUBSTITUTE(VLOOKUP(H142,杂项!R:X,5,FALSE),",","@",4))-FIND("@",SUBSTITUTE(VLOOKUP(H142,杂项!R:X,5,FALSE),",","@",3))-1),IF($AJ$1=5,MID(VLOOKUP(H142,杂项!R:X,5,FALSE),FIND("@",SUBSTITUTE(VLOOKUP(H142,杂项!R:X,5,FALSE),",","@",4))+1,FIND("@",SUBSTITUTE(VLOOKUP(H142,杂项!R:X,5,FALSE),",","@",5))-FIND("@",SUBSTITUTE(VLOOKUP(H142,杂项!R:X,5,FALSE),",","@",4))-1),IF($AJ$1=6,MID(VLOOKUP(H142,杂项!R:X,5,FALSE),FIND("@",SUBSTITUTE(VLOOKUP(H142,杂项!R:X,5,FALSE),",","@",5))+1,LEN(VLOOKUP(H142,杂项!R:X,5,FALSE))-FIND("@",SUBSTITUTE(VLOOKUP(H142,杂项!R:X,5,FALSE),",","@",5))-1))))))</f>
        <v>7400</v>
      </c>
      <c r="Y142" s="193" t="str">
        <f>IF($AJ$1=2,MID(VLOOKUP(H142,杂项!R:X,6,FALSE),FIND("@",SUBSTITUTE(VLOOKUP(H142,杂项!R:X,6,FALSE),",","@",1))+1,FIND("@",SUBSTITUTE(VLOOKUP(H142,杂项!R:X,6,FALSE),",","@",2))-FIND("@",SUBSTITUTE(VLOOKUP(H142,杂项!R:X,6,FALSE),",","@",1))-1),IF($AJ$1=3,MID(VLOOKUP(H142,杂项!R:X,6,FALSE),FIND("@",SUBSTITUTE(VLOOKUP(H142,杂项!R:X,6,FALSE),",","@",2))+1,FIND("@",SUBSTITUTE(VLOOKUP(H142,杂项!R:X,6,FALSE),",","@",3))-FIND("@",SUBSTITUTE(VLOOKUP(H142,杂项!R:X,6,FALSE),",","@",2))-1),IF($AJ$1=4,MID(VLOOKUP(H142,杂项!R:X,6,FALSE),FIND("@",SUBSTITUTE(VLOOKUP(H142,杂项!R:X,6,FALSE),",","@",3))+1,FIND("@",SUBSTITUTE(VLOOKUP(H142,杂项!R:X,6,FALSE),",","@",4))-FIND("@",SUBSTITUTE(VLOOKUP(H142,杂项!R:X,6,FALSE),",","@",3))-1),IF($AJ$1=5,MID(VLOOKUP(H142,杂项!R:X,6,FALSE),FIND("@",SUBSTITUTE(VLOOKUP(H142,杂项!R:X,6,FALSE),",","@",4))+1,FIND("@",SUBSTITUTE(VLOOKUP(H142,杂项!R:X,6,FALSE),",","@",5))-FIND("@",SUBSTITUTE(VLOOKUP(H142,杂项!R:X,6,FALSE),",","@",4))-1),IF($AJ$1=6,MID(VLOOKUP(H142,杂项!R:X,6,FALSE),FIND("@",SUBSTITUTE(VLOOKUP(H142,杂项!R:X,6,FALSE),",","@",5))+1,LEN(VLOOKUP(H142,杂项!R:X,6,FALSE))-FIND("@",SUBSTITUTE(VLOOKUP(H142,杂项!R:X,6,FALSE),",","@",5))-1))))))</f>
        <v>5817</v>
      </c>
      <c r="Z142" s="193" t="str">
        <f>IF($AJ$1=2,MID(VLOOKUP(H142,杂项!R:X,7,FALSE),FIND("@",SUBSTITUTE(VLOOKUP(H142,杂项!R:X,7,FALSE),",","@",1))+1,FIND("@",SUBSTITUTE(VLOOKUP(H142,杂项!R:X,7,FALSE),",","@",2))-FIND("@",SUBSTITUTE(VLOOKUP(H142,杂项!R:X,7,FALSE),",","@",1))-1),IF($AJ$1=3,MID(VLOOKUP(H142,杂项!R:X,7,FALSE),FIND("@",SUBSTITUTE(VLOOKUP(H142,杂项!R:X,7,FALSE),",","@",2))+1,FIND("@",SUBSTITUTE(VLOOKUP(H142,杂项!R:X,7,FALSE),",","@",3))-FIND("@",SUBSTITUTE(VLOOKUP(H142,杂项!R:X,7,FALSE),",","@",2))-1),IF($AJ$1=4,MID(VLOOKUP(H142,杂项!R:X,7,FALSE),FIND("@",SUBSTITUTE(VLOOKUP(H142,杂项!R:X,7,FALSE),",","@",3))+1,FIND("@",SUBSTITUTE(VLOOKUP(H142,杂项!R:X,7,FALSE),",","@",4))-FIND("@",SUBSTITUTE(VLOOKUP(H142,杂项!R:X,7,FALSE),",","@",3))-1),IF($AJ$1=5,MID(VLOOKUP(H142,杂项!R:X,7,FALSE),FIND("@",SUBSTITUTE(VLOOKUP(H142,杂项!R:X,7,FALSE),",","@",4))+1,FIND("@",SUBSTITUTE(VLOOKUP(H142,杂项!R:X,7,FALSE),",","@",5))-FIND("@",SUBSTITUTE(VLOOKUP(H142,杂项!R:X,7,FALSE),",","@",4))-1),IF($AJ$1=6,MID(VLOOKUP(H142,杂项!R:X,7,FALSE),FIND("@",SUBSTITUTE(VLOOKUP(H142,杂项!R:X,7,FALSE),",","@",5))+1,LEN(VLOOKUP(H142,杂项!R:X,7,FALSE))-FIND("@",SUBSTITUTE(VLOOKUP(H142,杂项!R:X,7,FALSE),",","@",5))-1))))))</f>
        <v>3577</v>
      </c>
      <c r="AA142" s="196">
        <v>356</v>
      </c>
      <c r="AB142" s="196">
        <v>0</v>
      </c>
      <c r="AC142" s="196">
        <v>61</v>
      </c>
      <c r="AD142" s="196">
        <v>0</v>
      </c>
      <c r="AE142" s="196">
        <v>38</v>
      </c>
      <c r="AF142" s="196">
        <v>5</v>
      </c>
      <c r="AG142" s="203">
        <v>350</v>
      </c>
      <c r="AH142" s="203">
        <v>30</v>
      </c>
      <c r="AI142" s="203">
        <v>60</v>
      </c>
      <c r="AJ142" s="204"/>
      <c r="AK142" s="202">
        <f>(VLOOKUP($H142,杂项!$Z:$AD,2,FALSE))/100</f>
        <v>0.35</v>
      </c>
      <c r="AL142" s="202">
        <f>(VLOOKUP($H142,杂项!$Z:$AD,4,FALSE))/100</f>
        <v>0.4</v>
      </c>
      <c r="AM142" s="202">
        <f>(VLOOKUP($H142,杂项!$Z:$AD,3,FALSE))/100</f>
        <v>0.1</v>
      </c>
      <c r="AN142" s="202">
        <f>(VLOOKUP($H142,杂项!$Z:$AD,5,FALSE))/100</f>
        <v>0.1</v>
      </c>
      <c r="AO142" s="206">
        <v>7</v>
      </c>
      <c r="AP142" s="179" t="s">
        <v>444</v>
      </c>
    </row>
    <row r="143" spans="1:42" x14ac:dyDescent="0.2">
      <c r="A143" s="176" t="s">
        <v>445</v>
      </c>
      <c r="B143" s="173">
        <f t="shared" si="24"/>
        <v>3261.6878080000001</v>
      </c>
      <c r="C143" s="173">
        <f t="shared" si="25"/>
        <v>277.86014719999997</v>
      </c>
      <c r="D143" s="173">
        <f t="shared" si="26"/>
        <v>468.77601279999999</v>
      </c>
      <c r="E143" s="173">
        <f t="shared" si="27"/>
        <v>239.10410239999999</v>
      </c>
      <c r="F143" s="173">
        <f t="shared" si="28"/>
        <v>345.29646079999998</v>
      </c>
      <c r="G143" s="174">
        <f t="shared" si="29"/>
        <v>95.328000000000017</v>
      </c>
      <c r="H143" s="174" t="s">
        <v>446</v>
      </c>
      <c r="I143" s="187">
        <v>28</v>
      </c>
      <c r="J143" s="189" t="s">
        <v>85</v>
      </c>
      <c r="K143" s="189" t="s">
        <v>86</v>
      </c>
      <c r="L143" s="189" t="s">
        <v>277</v>
      </c>
      <c r="M143" s="189" t="s">
        <v>278</v>
      </c>
      <c r="N143" s="189" t="s">
        <v>257</v>
      </c>
      <c r="O143" s="189" t="s">
        <v>258</v>
      </c>
      <c r="P143" s="189" t="s">
        <v>87</v>
      </c>
      <c r="Q143" s="189" t="s">
        <v>55</v>
      </c>
      <c r="R143" s="189" t="s">
        <v>72</v>
      </c>
      <c r="S143" s="189" t="s">
        <v>45</v>
      </c>
      <c r="T143" s="189" t="s">
        <v>139</v>
      </c>
      <c r="U143" s="193" t="str">
        <f>IF($AJ$1=2,MID(VLOOKUP(H143,杂项!R:X,2,FALSE),FIND("@",SUBSTITUTE(VLOOKUP(H143,杂项!R:X,2,FALSE),",","@",1))+1,FIND("@",SUBSTITUTE(VLOOKUP(H143,杂项!R:X,2,FALSE),",","@",2))-FIND("@",SUBSTITUTE(VLOOKUP(H143,杂项!R:X,2,FALSE),",","@",1))-1),IF($AJ$1=3,MID(VLOOKUP(H143,杂项!R:X,2,FALSE),FIND("@",SUBSTITUTE(VLOOKUP(H143,杂项!R:X,2,FALSE),",","@",2))+1,FIND("@",SUBSTITUTE(VLOOKUP(H143,杂项!R:X,2,FALSE),",","@",3))-FIND("@",SUBSTITUTE(VLOOKUP(H143,杂项!R:X,2,FALSE),",","@",2))-1),IF($AJ$1=4,MID(VLOOKUP(H143,杂项!R:X,2,FALSE),FIND("@",SUBSTITUTE(VLOOKUP(H143,杂项!R:X,2,FALSE),",","@",3))+1,FIND("@",SUBSTITUTE(VLOOKUP(H143,杂项!R:X,2,FALSE),",","@",4))-FIND("@",SUBSTITUTE(VLOOKUP(H143,杂项!R:X,2,FALSE),",","@",3))-1),IF($AJ$1=5,MID(VLOOKUP(H143,杂项!R:X,2,FALSE),FIND("@",SUBSTITUTE(VLOOKUP(H143,杂项!R:X,2,FALSE),",","@",4))+1,FIND("@",SUBSTITUTE(VLOOKUP(H143,杂项!R:X,2,FALSE),",","@",5))-FIND("@",SUBSTITUTE(VLOOKUP(H143,杂项!R:X,2,FALSE),",","@",4))-1),IF($AJ$1=6,MID(VLOOKUP(H143,杂项!R:X,2,FALSE),FIND("@",SUBSTITUTE(VLOOKUP(H143,杂项!R:X,2,FALSE),",","@",5))+1,LEN(VLOOKUP(H143,杂项!R:X,2,FALSE))-FIND("@",SUBSTITUTE(VLOOKUP(H143,杂项!R:X,2,FALSE),",","@",5))-1))))))</f>
        <v>5817</v>
      </c>
      <c r="V143" s="193" t="str">
        <f>IF($AJ$1=2,MID(VLOOKUP(H143,杂项!R:X,3,FALSE),FIND("@",SUBSTITUTE(VLOOKUP(H143,杂项!R:X,3,FALSE),",","@",1))+1,FIND("@",SUBSTITUTE(VLOOKUP(H143,杂项!R:X,3,FALSE),",","@",2))-FIND("@",SUBSTITUTE(VLOOKUP(H143,杂项!R:X,3,FALSE),",","@",1))-1),IF($AJ$1=3,MID(VLOOKUP(H143,杂项!R:X,3,FALSE),FIND("@",SUBSTITUTE(VLOOKUP(H143,杂项!R:X,3,FALSE),",","@",2))+1,FIND("@",SUBSTITUTE(VLOOKUP(H143,杂项!R:X,3,FALSE),",","@",3))-FIND("@",SUBSTITUTE(VLOOKUP(H143,杂项!R:X,3,FALSE),",","@",2))-1),IF($AJ$1=4,MID(VLOOKUP(H143,杂项!R:X,3,FALSE),FIND("@",SUBSTITUTE(VLOOKUP(H143,杂项!R:X,3,FALSE),",","@",3))+1,FIND("@",SUBSTITUTE(VLOOKUP(H143,杂项!R:X,3,FALSE),",","@",4))-FIND("@",SUBSTITUTE(VLOOKUP(H143,杂项!R:X,3,FALSE),",","@",3))-1),IF($AJ$1=5,MID(VLOOKUP(H143,杂项!R:X,3,FALSE),FIND("@",SUBSTITUTE(VLOOKUP(H143,杂项!R:X,3,FALSE),",","@",4))+1,FIND("@",SUBSTITUTE(VLOOKUP(H143,杂项!R:X,3,FALSE),",","@",5))-FIND("@",SUBSTITUTE(VLOOKUP(H143,杂项!R:X,3,FALSE),",","@",4))-1),IF($AJ$1=6,MID(VLOOKUP(H143,杂项!R:X,3,FALSE),FIND("@",SUBSTITUTE(VLOOKUP(H143,杂项!R:X,3,FALSE),",","@",5))+1,LEN(VLOOKUP(H143,杂项!R:X,3,FALSE))-FIND("@",SUBSTITUTE(VLOOKUP(H143,杂项!R:X,3,FALSE),",","@",5))-1))))))</f>
        <v>4236</v>
      </c>
      <c r="W143" s="193" t="str">
        <f>IF($AJ$1=2,MID(VLOOKUP(H143,杂项!R:X,4,FALSE),FIND("@",SUBSTITUTE(VLOOKUP(H143,杂项!R:X,4,FALSE),",","@",1))+1,FIND("@",SUBSTITUTE(VLOOKUP(H143,杂项!R:X,4,FALSE),",","@",2))-FIND("@",SUBSTITUTE(VLOOKUP(H143,杂项!R:X,4,FALSE),",","@",1))-1),IF($AJ$1=3,MID(VLOOKUP(H143,杂项!R:X,4,FALSE),FIND("@",SUBSTITUTE(VLOOKUP(H143,杂项!R:X,4,FALSE),",","@",2))+1,FIND("@",SUBSTITUTE(VLOOKUP(H143,杂项!R:X,4,FALSE),",","@",3))-FIND("@",SUBSTITUTE(VLOOKUP(H143,杂项!R:X,4,FALSE),",","@",2))-1),IF($AJ$1=4,MID(VLOOKUP(H143,杂项!R:X,4,FALSE),FIND("@",SUBSTITUTE(VLOOKUP(H143,杂项!R:X,4,FALSE),",","@",3))+1,FIND("@",SUBSTITUTE(VLOOKUP(H143,杂项!R:X,4,FALSE),",","@",4))-FIND("@",SUBSTITUTE(VLOOKUP(H143,杂项!R:X,4,FALSE),",","@",3))-1),IF($AJ$1=5,MID(VLOOKUP(H143,杂项!R:X,4,FALSE),FIND("@",SUBSTITUTE(VLOOKUP(H143,杂项!R:X,4,FALSE),",","@",4))+1,FIND("@",SUBSTITUTE(VLOOKUP(H143,杂项!R:X,4,FALSE),",","@",5))-FIND("@",SUBSTITUTE(VLOOKUP(H143,杂项!R:X,4,FALSE),",","@",4))-1),IF($AJ$1=6,MID(VLOOKUP(H143,杂项!R:X,4,FALSE),FIND("@",SUBSTITUTE(VLOOKUP(H143,杂项!R:X,4,FALSE),",","@",5))+1,LEN(VLOOKUP(H143,杂项!R:X,4,FALSE))-FIND("@",SUBSTITUTE(VLOOKUP(H143,杂项!R:X,4,FALSE),",","@",5))-1))))))</f>
        <v>7796</v>
      </c>
      <c r="X143" s="193" t="str">
        <f>IF($AJ$1=2,MID(VLOOKUP(H143,杂项!R:X,5,FALSE),FIND("@",SUBSTITUTE(VLOOKUP(H143,杂项!R:X,5,FALSE),",","@",1))+1,FIND("@",SUBSTITUTE(VLOOKUP(H143,杂项!R:X,5,FALSE),",","@",2))-FIND("@",SUBSTITUTE(VLOOKUP(H143,杂项!R:X,5,FALSE),",","@",1))-1),IF($AJ$1=3,MID(VLOOKUP(H143,杂项!R:X,5,FALSE),FIND("@",SUBSTITUTE(VLOOKUP(H143,杂项!R:X,5,FALSE),",","@",2))+1,FIND("@",SUBSTITUTE(VLOOKUP(H143,杂项!R:X,5,FALSE),",","@",3))-FIND("@",SUBSTITUTE(VLOOKUP(H143,杂项!R:X,5,FALSE),",","@",2))-1),IF($AJ$1=4,MID(VLOOKUP(H143,杂项!R:X,5,FALSE),FIND("@",SUBSTITUTE(VLOOKUP(H143,杂项!R:X,5,FALSE),",","@",3))+1,FIND("@",SUBSTITUTE(VLOOKUP(H143,杂项!R:X,5,FALSE),",","@",4))-FIND("@",SUBSTITUTE(VLOOKUP(H143,杂项!R:X,5,FALSE),",","@",3))-1),IF($AJ$1=5,MID(VLOOKUP(H143,杂项!R:X,5,FALSE),FIND("@",SUBSTITUTE(VLOOKUP(H143,杂项!R:X,5,FALSE),",","@",4))+1,FIND("@",SUBSTITUTE(VLOOKUP(H143,杂项!R:X,5,FALSE),",","@",5))-FIND("@",SUBSTITUTE(VLOOKUP(H143,杂项!R:X,5,FALSE),",","@",4))-1),IF($AJ$1=6,MID(VLOOKUP(H143,杂项!R:X,5,FALSE),FIND("@",SUBSTITUTE(VLOOKUP(H143,杂项!R:X,5,FALSE),",","@",5))+1,LEN(VLOOKUP(H143,杂项!R:X,5,FALSE))-FIND("@",SUBSTITUTE(VLOOKUP(H143,杂项!R:X,5,FALSE),",","@",5))-1))))))</f>
        <v>6081</v>
      </c>
      <c r="Y143" s="193" t="str">
        <f>IF($AJ$1=2,MID(VLOOKUP(H143,杂项!R:X,6,FALSE),FIND("@",SUBSTITUTE(VLOOKUP(H143,杂项!R:X,6,FALSE),",","@",1))+1,FIND("@",SUBSTITUTE(VLOOKUP(H143,杂项!R:X,6,FALSE),",","@",2))-FIND("@",SUBSTITUTE(VLOOKUP(H143,杂项!R:X,6,FALSE),",","@",1))-1),IF($AJ$1=3,MID(VLOOKUP(H143,杂项!R:X,6,FALSE),FIND("@",SUBSTITUTE(VLOOKUP(H143,杂项!R:X,6,FALSE),",","@",2))+1,FIND("@",SUBSTITUTE(VLOOKUP(H143,杂项!R:X,6,FALSE),",","@",3))-FIND("@",SUBSTITUTE(VLOOKUP(H143,杂项!R:X,6,FALSE),",","@",2))-1),IF($AJ$1=4,MID(VLOOKUP(H143,杂项!R:X,6,FALSE),FIND("@",SUBSTITUTE(VLOOKUP(H143,杂项!R:X,6,FALSE),",","@",3))+1,FIND("@",SUBSTITUTE(VLOOKUP(H143,杂项!R:X,6,FALSE),",","@",4))-FIND("@",SUBSTITUTE(VLOOKUP(H143,杂项!R:X,6,FALSE),",","@",3))-1),IF($AJ$1=5,MID(VLOOKUP(H143,杂项!R:X,6,FALSE),FIND("@",SUBSTITUTE(VLOOKUP(H143,杂项!R:X,6,FALSE),",","@",4))+1,FIND("@",SUBSTITUTE(VLOOKUP(H143,杂项!R:X,6,FALSE),",","@",5))-FIND("@",SUBSTITUTE(VLOOKUP(H143,杂项!R:X,6,FALSE),",","@",4))-1),IF($AJ$1=6,MID(VLOOKUP(H143,杂项!R:X,6,FALSE),FIND("@",SUBSTITUTE(VLOOKUP(H143,杂项!R:X,6,FALSE),",","@",5))+1,LEN(VLOOKUP(H143,杂项!R:X,6,FALSE))-FIND("@",SUBSTITUTE(VLOOKUP(H143,杂项!R:X,6,FALSE),",","@",5))-1))))))</f>
        <v>7796</v>
      </c>
      <c r="Z143" s="193" t="str">
        <f>IF($AJ$1=2,MID(VLOOKUP(H143,杂项!R:X,7,FALSE),FIND("@",SUBSTITUTE(VLOOKUP(H143,杂项!R:X,7,FALSE),",","@",1))+1,FIND("@",SUBSTITUTE(VLOOKUP(H143,杂项!R:X,7,FALSE),",","@",2))-FIND("@",SUBSTITUTE(VLOOKUP(H143,杂项!R:X,7,FALSE),",","@",1))-1),IF($AJ$1=3,MID(VLOOKUP(H143,杂项!R:X,7,FALSE),FIND("@",SUBSTITUTE(VLOOKUP(H143,杂项!R:X,7,FALSE),",","@",2))+1,FIND("@",SUBSTITUTE(VLOOKUP(H143,杂项!R:X,7,FALSE),",","@",3))-FIND("@",SUBSTITUTE(VLOOKUP(H143,杂项!R:X,7,FALSE),",","@",2))-1),IF($AJ$1=4,MID(VLOOKUP(H143,杂项!R:X,7,FALSE),FIND("@",SUBSTITUTE(VLOOKUP(H143,杂项!R:X,7,FALSE),",","@",3))+1,FIND("@",SUBSTITUTE(VLOOKUP(H143,杂项!R:X,7,FALSE),",","@",4))-FIND("@",SUBSTITUTE(VLOOKUP(H143,杂项!R:X,7,FALSE),",","@",3))-1),IF($AJ$1=5,MID(VLOOKUP(H143,杂项!R:X,7,FALSE),FIND("@",SUBSTITUTE(VLOOKUP(H143,杂项!R:X,7,FALSE),",","@",4))+1,FIND("@",SUBSTITUTE(VLOOKUP(H143,杂项!R:X,7,FALSE),",","@",5))-FIND("@",SUBSTITUTE(VLOOKUP(H143,杂项!R:X,7,FALSE),",","@",4))-1),IF($AJ$1=6,MID(VLOOKUP(H143,杂项!R:X,7,FALSE),FIND("@",SUBSTITUTE(VLOOKUP(H143,杂项!R:X,7,FALSE),",","@",5))+1,LEN(VLOOKUP(H143,杂项!R:X,7,FALSE))-FIND("@",SUBSTITUTE(VLOOKUP(H143,杂项!R:X,7,FALSE),",","@",5))-1))))))</f>
        <v>4895</v>
      </c>
      <c r="AA143" s="196">
        <v>416</v>
      </c>
      <c r="AB143" s="196">
        <v>12</v>
      </c>
      <c r="AC143" s="196">
        <v>46</v>
      </c>
      <c r="AD143" s="196">
        <v>15</v>
      </c>
      <c r="AE143" s="196">
        <v>24</v>
      </c>
      <c r="AF143" s="196"/>
      <c r="AG143" s="203">
        <v>400</v>
      </c>
      <c r="AH143" s="203">
        <v>30</v>
      </c>
      <c r="AI143" s="203">
        <v>50</v>
      </c>
      <c r="AJ143" s="204"/>
      <c r="AK143" s="202">
        <f>(VLOOKUP($H143,杂项!$Z:$AD,2,FALSE))/100</f>
        <v>0.1</v>
      </c>
      <c r="AL143" s="202">
        <f>(VLOOKUP($H143,杂项!$Z:$AD,4,FALSE))/100</f>
        <v>0.4</v>
      </c>
      <c r="AM143" s="202">
        <f>(VLOOKUP($H143,杂项!$Z:$AD,3,FALSE))/100</f>
        <v>0.1</v>
      </c>
      <c r="AN143" s="202">
        <f>(VLOOKUP($H143,杂项!$Z:$AD,5,FALSE))/100</f>
        <v>0.35</v>
      </c>
      <c r="AO143" s="206">
        <v>8</v>
      </c>
      <c r="AP143" s="179" t="s">
        <v>447</v>
      </c>
    </row>
    <row r="144" spans="1:42" x14ac:dyDescent="0.2">
      <c r="A144" s="176" t="s">
        <v>448</v>
      </c>
      <c r="B144" s="173">
        <f t="shared" si="24"/>
        <v>3450.5135999999998</v>
      </c>
      <c r="C144" s="173">
        <f t="shared" si="25"/>
        <v>274.244032</v>
      </c>
      <c r="D144" s="173">
        <f t="shared" si="26"/>
        <v>464.673024</v>
      </c>
      <c r="E144" s="173">
        <f t="shared" si="27"/>
        <v>271.85044479999999</v>
      </c>
      <c r="F144" s="173">
        <f t="shared" si="28"/>
        <v>346.96614399999999</v>
      </c>
      <c r="G144" s="174">
        <f t="shared" si="29"/>
        <v>72.559232000000009</v>
      </c>
      <c r="H144" s="174" t="s">
        <v>414</v>
      </c>
      <c r="I144" s="187">
        <v>28</v>
      </c>
      <c r="J144" s="189" t="s">
        <v>40</v>
      </c>
      <c r="K144" s="189" t="s">
        <v>92</v>
      </c>
      <c r="L144" s="189" t="s">
        <v>63</v>
      </c>
      <c r="M144" s="189" t="s">
        <v>64</v>
      </c>
      <c r="N144" s="189" t="s">
        <v>145</v>
      </c>
      <c r="O144" s="189" t="s">
        <v>146</v>
      </c>
      <c r="P144" s="189" t="s">
        <v>87</v>
      </c>
      <c r="Q144" s="189" t="s">
        <v>55</v>
      </c>
      <c r="R144" s="189" t="s">
        <v>136</v>
      </c>
      <c r="S144" s="189" t="s">
        <v>64</v>
      </c>
      <c r="T144" s="189" t="s">
        <v>254</v>
      </c>
      <c r="U144" s="193" t="str">
        <f>IF($AJ$1=2,MID(VLOOKUP(H144,杂项!R:X,2,FALSE),FIND("@",SUBSTITUTE(VLOOKUP(H144,杂项!R:X,2,FALSE),",","@",1))+1,FIND("@",SUBSTITUTE(VLOOKUP(H144,杂项!R:X,2,FALSE),",","@",2))-FIND("@",SUBSTITUTE(VLOOKUP(H144,杂项!R:X,2,FALSE),",","@",1))-1),IF($AJ$1=3,MID(VLOOKUP(H144,杂项!R:X,2,FALSE),FIND("@",SUBSTITUTE(VLOOKUP(H144,杂项!R:X,2,FALSE),",","@",2))+1,FIND("@",SUBSTITUTE(VLOOKUP(H144,杂项!R:X,2,FALSE),",","@",3))-FIND("@",SUBSTITUTE(VLOOKUP(H144,杂项!R:X,2,FALSE),",","@",2))-1),IF($AJ$1=4,MID(VLOOKUP(H144,杂项!R:X,2,FALSE),FIND("@",SUBSTITUTE(VLOOKUP(H144,杂项!R:X,2,FALSE),",","@",3))+1,FIND("@",SUBSTITUTE(VLOOKUP(H144,杂项!R:X,2,FALSE),",","@",4))-FIND("@",SUBSTITUTE(VLOOKUP(H144,杂项!R:X,2,FALSE),",","@",3))-1),IF($AJ$1=5,MID(VLOOKUP(H144,杂项!R:X,2,FALSE),FIND("@",SUBSTITUTE(VLOOKUP(H144,杂项!R:X,2,FALSE),",","@",4))+1,FIND("@",SUBSTITUTE(VLOOKUP(H144,杂项!R:X,2,FALSE),",","@",5))-FIND("@",SUBSTITUTE(VLOOKUP(H144,杂项!R:X,2,FALSE),",","@",4))-1),IF($AJ$1=6,MID(VLOOKUP(H144,杂项!R:X,2,FALSE),FIND("@",SUBSTITUTE(VLOOKUP(H144,杂项!R:X,2,FALSE),",","@",5))+1,LEN(VLOOKUP(H144,杂项!R:X,2,FALSE))-FIND("@",SUBSTITUTE(VLOOKUP(H144,杂项!R:X,2,FALSE),",","@",5))-1))))))</f>
        <v>7531</v>
      </c>
      <c r="V144" s="193" t="str">
        <f>IF($AJ$1=2,MID(VLOOKUP(H144,杂项!R:X,3,FALSE),FIND("@",SUBSTITUTE(VLOOKUP(H144,杂项!R:X,3,FALSE),",","@",1))+1,FIND("@",SUBSTITUTE(VLOOKUP(H144,杂项!R:X,3,FALSE),",","@",2))-FIND("@",SUBSTITUTE(VLOOKUP(H144,杂项!R:X,3,FALSE),",","@",1))-1),IF($AJ$1=3,MID(VLOOKUP(H144,杂项!R:X,3,FALSE),FIND("@",SUBSTITUTE(VLOOKUP(H144,杂项!R:X,3,FALSE),",","@",2))+1,FIND("@",SUBSTITUTE(VLOOKUP(H144,杂项!R:X,3,FALSE),",","@",3))-FIND("@",SUBSTITUTE(VLOOKUP(H144,杂项!R:X,3,FALSE),",","@",2))-1),IF($AJ$1=4,MID(VLOOKUP(H144,杂项!R:X,3,FALSE),FIND("@",SUBSTITUTE(VLOOKUP(H144,杂项!R:X,3,FALSE),",","@",3))+1,FIND("@",SUBSTITUTE(VLOOKUP(H144,杂项!R:X,3,FALSE),",","@",4))-FIND("@",SUBSTITUTE(VLOOKUP(H144,杂项!R:X,3,FALSE),",","@",3))-1),IF($AJ$1=5,MID(VLOOKUP(H144,杂项!R:X,3,FALSE),FIND("@",SUBSTITUTE(VLOOKUP(H144,杂项!R:X,3,FALSE),",","@",4))+1,FIND("@",SUBSTITUTE(VLOOKUP(H144,杂项!R:X,3,FALSE),",","@",5))-FIND("@",SUBSTITUTE(VLOOKUP(H144,杂项!R:X,3,FALSE),",","@",4))-1),IF($AJ$1=6,MID(VLOOKUP(H144,杂项!R:X,3,FALSE),FIND("@",SUBSTITUTE(VLOOKUP(H144,杂项!R:X,3,FALSE),",","@",5))+1,LEN(VLOOKUP(H144,杂项!R:X,3,FALSE))-FIND("@",SUBSTITUTE(VLOOKUP(H144,杂项!R:X,3,FALSE),",","@",5))-1))))))</f>
        <v>5817</v>
      </c>
      <c r="W144" s="193" t="str">
        <f>IF($AJ$1=2,MID(VLOOKUP(H144,杂项!R:X,4,FALSE),FIND("@",SUBSTITUTE(VLOOKUP(H144,杂项!R:X,4,FALSE),",","@",1))+1,FIND("@",SUBSTITUTE(VLOOKUP(H144,杂项!R:X,4,FALSE),",","@",2))-FIND("@",SUBSTITUTE(VLOOKUP(H144,杂项!R:X,4,FALSE),",","@",1))-1),IF($AJ$1=3,MID(VLOOKUP(H144,杂项!R:X,4,FALSE),FIND("@",SUBSTITUTE(VLOOKUP(H144,杂项!R:X,4,FALSE),",","@",2))+1,FIND("@",SUBSTITUTE(VLOOKUP(H144,杂项!R:X,4,FALSE),",","@",3))-FIND("@",SUBSTITUTE(VLOOKUP(H144,杂项!R:X,4,FALSE),",","@",2))-1),IF($AJ$1=4,MID(VLOOKUP(H144,杂项!R:X,4,FALSE),FIND("@",SUBSTITUTE(VLOOKUP(H144,杂项!R:X,4,FALSE),",","@",3))+1,FIND("@",SUBSTITUTE(VLOOKUP(H144,杂项!R:X,4,FALSE),",","@",4))-FIND("@",SUBSTITUTE(VLOOKUP(H144,杂项!R:X,4,FALSE),",","@",3))-1),IF($AJ$1=5,MID(VLOOKUP(H144,杂项!R:X,4,FALSE),FIND("@",SUBSTITUTE(VLOOKUP(H144,杂项!R:X,4,FALSE),",","@",4))+1,FIND("@",SUBSTITUTE(VLOOKUP(H144,杂项!R:X,4,FALSE),",","@",5))-FIND("@",SUBSTITUTE(VLOOKUP(H144,杂项!R:X,4,FALSE),",","@",4))-1),IF($AJ$1=6,MID(VLOOKUP(H144,杂项!R:X,4,FALSE),FIND("@",SUBSTITUTE(VLOOKUP(H144,杂项!R:X,4,FALSE),",","@",5))+1,LEN(VLOOKUP(H144,杂项!R:X,4,FALSE))-FIND("@",SUBSTITUTE(VLOOKUP(H144,杂项!R:X,4,FALSE),",","@",5))-1))))))</f>
        <v>6478</v>
      </c>
      <c r="X144" s="193" t="str">
        <f>IF($AJ$1=2,MID(VLOOKUP(H144,杂项!R:X,5,FALSE),FIND("@",SUBSTITUTE(VLOOKUP(H144,杂项!R:X,5,FALSE),",","@",1))+1,FIND("@",SUBSTITUTE(VLOOKUP(H144,杂项!R:X,5,FALSE),",","@",2))-FIND("@",SUBSTITUTE(VLOOKUP(H144,杂项!R:X,5,FALSE),",","@",1))-1),IF($AJ$1=3,MID(VLOOKUP(H144,杂项!R:X,5,FALSE),FIND("@",SUBSTITUTE(VLOOKUP(H144,杂项!R:X,5,FALSE),",","@",2))+1,FIND("@",SUBSTITUTE(VLOOKUP(H144,杂项!R:X,5,FALSE),",","@",3))-FIND("@",SUBSTITUTE(VLOOKUP(H144,杂项!R:X,5,FALSE),",","@",2))-1),IF($AJ$1=4,MID(VLOOKUP(H144,杂项!R:X,5,FALSE),FIND("@",SUBSTITUTE(VLOOKUP(H144,杂项!R:X,5,FALSE),",","@",3))+1,FIND("@",SUBSTITUTE(VLOOKUP(H144,杂项!R:X,5,FALSE),",","@",4))-FIND("@",SUBSTITUTE(VLOOKUP(H144,杂项!R:X,5,FALSE),",","@",3))-1),IF($AJ$1=5,MID(VLOOKUP(H144,杂项!R:X,5,FALSE),FIND("@",SUBSTITUTE(VLOOKUP(H144,杂项!R:X,5,FALSE),",","@",4))+1,FIND("@",SUBSTITUTE(VLOOKUP(H144,杂项!R:X,5,FALSE),",","@",5))-FIND("@",SUBSTITUTE(VLOOKUP(H144,杂项!R:X,5,FALSE),",","@",4))-1),IF($AJ$1=6,MID(VLOOKUP(H144,杂项!R:X,5,FALSE),FIND("@",SUBSTITUTE(VLOOKUP(H144,杂项!R:X,5,FALSE),",","@",5))+1,LEN(VLOOKUP(H144,杂项!R:X,5,FALSE))-FIND("@",SUBSTITUTE(VLOOKUP(H144,杂项!R:X,5,FALSE),",","@",5))-1))))))</f>
        <v>7137</v>
      </c>
      <c r="Y144" s="193" t="str">
        <f>IF($AJ$1=2,MID(VLOOKUP(H144,杂项!R:X,6,FALSE),FIND("@",SUBSTITUTE(VLOOKUP(H144,杂项!R:X,6,FALSE),",","@",1))+1,FIND("@",SUBSTITUTE(VLOOKUP(H144,杂项!R:X,6,FALSE),",","@",2))-FIND("@",SUBSTITUTE(VLOOKUP(H144,杂项!R:X,6,FALSE),",","@",1))-1),IF($AJ$1=3,MID(VLOOKUP(H144,杂项!R:X,6,FALSE),FIND("@",SUBSTITUTE(VLOOKUP(H144,杂项!R:X,6,FALSE),",","@",2))+1,FIND("@",SUBSTITUTE(VLOOKUP(H144,杂项!R:X,6,FALSE),",","@",3))-FIND("@",SUBSTITUTE(VLOOKUP(H144,杂项!R:X,6,FALSE),",","@",2))-1),IF($AJ$1=4,MID(VLOOKUP(H144,杂项!R:X,6,FALSE),FIND("@",SUBSTITUTE(VLOOKUP(H144,杂项!R:X,6,FALSE),",","@",3))+1,FIND("@",SUBSTITUTE(VLOOKUP(H144,杂项!R:X,6,FALSE),",","@",4))-FIND("@",SUBSTITUTE(VLOOKUP(H144,杂项!R:X,6,FALSE),",","@",3))-1),IF($AJ$1=5,MID(VLOOKUP(H144,杂项!R:X,6,FALSE),FIND("@",SUBSTITUTE(VLOOKUP(H144,杂项!R:X,6,FALSE),",","@",4))+1,FIND("@",SUBSTITUTE(VLOOKUP(H144,杂项!R:X,6,FALSE),",","@",5))-FIND("@",SUBSTITUTE(VLOOKUP(H144,杂项!R:X,6,FALSE),",","@",4))-1),IF($AJ$1=6,MID(VLOOKUP(H144,杂项!R:X,6,FALSE),FIND("@",SUBSTITUTE(VLOOKUP(H144,杂项!R:X,6,FALSE),",","@",5))+1,LEN(VLOOKUP(H144,杂项!R:X,6,FALSE))-FIND("@",SUBSTITUTE(VLOOKUP(H144,杂项!R:X,6,FALSE),",","@",5))-1))))))</f>
        <v>7137</v>
      </c>
      <c r="Z144" s="193" t="str">
        <f>IF($AJ$1=2,MID(VLOOKUP(H144,杂项!R:X,7,FALSE),FIND("@",SUBSTITUTE(VLOOKUP(H144,杂项!R:X,7,FALSE),",","@",1))+1,FIND("@",SUBSTITUTE(VLOOKUP(H144,杂项!R:X,7,FALSE),",","@",2))-FIND("@",SUBSTITUTE(VLOOKUP(H144,杂项!R:X,7,FALSE),",","@",1))-1),IF($AJ$1=3,MID(VLOOKUP(H144,杂项!R:X,7,FALSE),FIND("@",SUBSTITUTE(VLOOKUP(H144,杂项!R:X,7,FALSE),",","@",2))+1,FIND("@",SUBSTITUTE(VLOOKUP(H144,杂项!R:X,7,FALSE),",","@",3))-FIND("@",SUBSTITUTE(VLOOKUP(H144,杂项!R:X,7,FALSE),",","@",2))-1),IF($AJ$1=4,MID(VLOOKUP(H144,杂项!R:X,7,FALSE),FIND("@",SUBSTITUTE(VLOOKUP(H144,杂项!R:X,7,FALSE),",","@",3))+1,FIND("@",SUBSTITUTE(VLOOKUP(H144,杂项!R:X,7,FALSE),",","@",4))-FIND("@",SUBSTITUTE(VLOOKUP(H144,杂项!R:X,7,FALSE),",","@",3))-1),IF($AJ$1=5,MID(VLOOKUP(H144,杂项!R:X,7,FALSE),FIND("@",SUBSTITUTE(VLOOKUP(H144,杂项!R:X,7,FALSE),",","@",4))+1,FIND("@",SUBSTITUTE(VLOOKUP(H144,杂项!R:X,7,FALSE),",","@",5))-FIND("@",SUBSTITUTE(VLOOKUP(H144,杂项!R:X,7,FALSE),",","@",4))-1),IF($AJ$1=6,MID(VLOOKUP(H144,杂项!R:X,7,FALSE),FIND("@",SUBSTITUTE(VLOOKUP(H144,杂项!R:X,7,FALSE),",","@",5))+1,LEN(VLOOKUP(H144,杂项!R:X,7,FALSE))-FIND("@",SUBSTITUTE(VLOOKUP(H144,杂项!R:X,7,FALSE),",","@",5))-1))))))</f>
        <v>3183</v>
      </c>
      <c r="AA144" s="196">
        <v>448</v>
      </c>
      <c r="AB144" s="196">
        <v>7</v>
      </c>
      <c r="AC144" s="196">
        <v>46</v>
      </c>
      <c r="AD144" s="196">
        <v>25</v>
      </c>
      <c r="AE144" s="196">
        <v>14</v>
      </c>
      <c r="AF144" s="196">
        <v>0</v>
      </c>
      <c r="AG144" s="203">
        <v>450</v>
      </c>
      <c r="AH144" s="203">
        <v>40</v>
      </c>
      <c r="AI144" s="203">
        <v>50</v>
      </c>
      <c r="AJ144" s="204"/>
      <c r="AK144" s="202">
        <f>(VLOOKUP($H144,杂项!$Z:$AD,2,FALSE))/100</f>
        <v>0.35</v>
      </c>
      <c r="AL144" s="202">
        <f>(VLOOKUP($H144,杂项!$Z:$AD,4,FALSE))/100</f>
        <v>0.1</v>
      </c>
      <c r="AM144" s="202">
        <f>(VLOOKUP($H144,杂项!$Z:$AD,3,FALSE))/100</f>
        <v>0.15</v>
      </c>
      <c r="AN144" s="202">
        <f>(VLOOKUP($H144,杂项!$Z:$AD,5,FALSE))/100</f>
        <v>0.35</v>
      </c>
      <c r="AO144" s="206">
        <v>3</v>
      </c>
      <c r="AP144" s="179" t="s">
        <v>449</v>
      </c>
    </row>
    <row r="145" spans="1:42" x14ac:dyDescent="0.2">
      <c r="A145" s="179" t="s">
        <v>450</v>
      </c>
      <c r="B145" s="173">
        <f t="shared" si="24"/>
        <v>4560.3040000000001</v>
      </c>
      <c r="C145" s="173">
        <f t="shared" si="25"/>
        <v>262.80038400000001</v>
      </c>
      <c r="D145" s="173">
        <f t="shared" si="26"/>
        <v>562.93239040000003</v>
      </c>
      <c r="E145" s="173">
        <f t="shared" si="27"/>
        <v>309.22257919999998</v>
      </c>
      <c r="F145" s="173">
        <f t="shared" si="28"/>
        <v>319.84703999999999</v>
      </c>
      <c r="G145" s="174">
        <f t="shared" si="29"/>
        <v>172.0992</v>
      </c>
      <c r="H145" s="183" t="s">
        <v>429</v>
      </c>
      <c r="I145" s="187">
        <v>28</v>
      </c>
      <c r="J145" s="188" t="s">
        <v>61</v>
      </c>
      <c r="K145" s="188" t="s">
        <v>62</v>
      </c>
      <c r="L145" s="188" t="s">
        <v>63</v>
      </c>
      <c r="M145" s="188" t="s">
        <v>64</v>
      </c>
      <c r="N145" s="188" t="s">
        <v>41</v>
      </c>
      <c r="O145" s="188" t="s">
        <v>81</v>
      </c>
      <c r="P145" s="188" t="s">
        <v>72</v>
      </c>
      <c r="Q145" s="188" t="s">
        <v>45</v>
      </c>
      <c r="R145" s="188" t="s">
        <v>53</v>
      </c>
      <c r="S145" s="188" t="s">
        <v>47</v>
      </c>
      <c r="T145" s="188" t="s">
        <v>73</v>
      </c>
      <c r="U145" s="193" t="str">
        <f>IF($AJ$1=2,MID(VLOOKUP(H145,杂项!R:X,2,FALSE),FIND("@",SUBSTITUTE(VLOOKUP(H145,杂项!R:X,2,FALSE),",","@",1))+1,FIND("@",SUBSTITUTE(VLOOKUP(H145,杂项!R:X,2,FALSE),",","@",2))-FIND("@",SUBSTITUTE(VLOOKUP(H145,杂项!R:X,2,FALSE),",","@",1))-1),IF($AJ$1=3,MID(VLOOKUP(H145,杂项!R:X,2,FALSE),FIND("@",SUBSTITUTE(VLOOKUP(H145,杂项!R:X,2,FALSE),",","@",2))+1,FIND("@",SUBSTITUTE(VLOOKUP(H145,杂项!R:X,2,FALSE),",","@",3))-FIND("@",SUBSTITUTE(VLOOKUP(H145,杂项!R:X,2,FALSE),",","@",2))-1),IF($AJ$1=4,MID(VLOOKUP(H145,杂项!R:X,2,FALSE),FIND("@",SUBSTITUTE(VLOOKUP(H145,杂项!R:X,2,FALSE),",","@",3))+1,FIND("@",SUBSTITUTE(VLOOKUP(H145,杂项!R:X,2,FALSE),",","@",4))-FIND("@",SUBSTITUTE(VLOOKUP(H145,杂项!R:X,2,FALSE),",","@",3))-1),IF($AJ$1=5,MID(VLOOKUP(H145,杂项!R:X,2,FALSE),FIND("@",SUBSTITUTE(VLOOKUP(H145,杂项!R:X,2,FALSE),",","@",4))+1,FIND("@",SUBSTITUTE(VLOOKUP(H145,杂项!R:X,2,FALSE),",","@",5))-FIND("@",SUBSTITUTE(VLOOKUP(H145,杂项!R:X,2,FALSE),",","@",4))-1),IF($AJ$1=6,MID(VLOOKUP(H145,杂项!R:X,2,FALSE),FIND("@",SUBSTITUTE(VLOOKUP(H145,杂项!R:X,2,FALSE),",","@",5))+1,LEN(VLOOKUP(H145,杂项!R:X,2,FALSE))-FIND("@",SUBSTITUTE(VLOOKUP(H145,杂项!R:X,2,FALSE),",","@",5))-1))))))</f>
        <v>8455</v>
      </c>
      <c r="V145" s="193" t="str">
        <f>IF($AJ$1=2,MID(VLOOKUP(H145,杂项!R:X,3,FALSE),FIND("@",SUBSTITUTE(VLOOKUP(H145,杂项!R:X,3,FALSE),",","@",1))+1,FIND("@",SUBSTITUTE(VLOOKUP(H145,杂项!R:X,3,FALSE),",","@",2))-FIND("@",SUBSTITUTE(VLOOKUP(H145,杂项!R:X,3,FALSE),",","@",1))-1),IF($AJ$1=3,MID(VLOOKUP(H145,杂项!R:X,3,FALSE),FIND("@",SUBSTITUTE(VLOOKUP(H145,杂项!R:X,3,FALSE),",","@",2))+1,FIND("@",SUBSTITUTE(VLOOKUP(H145,杂项!R:X,3,FALSE),",","@",3))-FIND("@",SUBSTITUTE(VLOOKUP(H145,杂项!R:X,3,FALSE),",","@",2))-1),IF($AJ$1=4,MID(VLOOKUP(H145,杂项!R:X,3,FALSE),FIND("@",SUBSTITUTE(VLOOKUP(H145,杂项!R:X,3,FALSE),",","@",3))+1,FIND("@",SUBSTITUTE(VLOOKUP(H145,杂项!R:X,3,FALSE),",","@",4))-FIND("@",SUBSTITUTE(VLOOKUP(H145,杂项!R:X,3,FALSE),",","@",3))-1),IF($AJ$1=5,MID(VLOOKUP(H145,杂项!R:X,3,FALSE),FIND("@",SUBSTITUTE(VLOOKUP(H145,杂项!R:X,3,FALSE),",","@",4))+1,FIND("@",SUBSTITUTE(VLOOKUP(H145,杂项!R:X,3,FALSE),",","@",5))-FIND("@",SUBSTITUTE(VLOOKUP(H145,杂项!R:X,3,FALSE),",","@",4))-1),IF($AJ$1=6,MID(VLOOKUP(H145,杂项!R:X,3,FALSE),FIND("@",SUBSTITUTE(VLOOKUP(H145,杂项!R:X,3,FALSE),",","@",5))+1,LEN(VLOOKUP(H145,杂项!R:X,3,FALSE))-FIND("@",SUBSTITUTE(VLOOKUP(H145,杂项!R:X,3,FALSE),",","@",5))-1))))))</f>
        <v>5554</v>
      </c>
      <c r="W145" s="193" t="str">
        <f>IF($AJ$1=2,MID(VLOOKUP(H145,杂项!R:X,4,FALSE),FIND("@",SUBSTITUTE(VLOOKUP(H145,杂项!R:X,4,FALSE),",","@",1))+1,FIND("@",SUBSTITUTE(VLOOKUP(H145,杂项!R:X,4,FALSE),",","@",2))-FIND("@",SUBSTITUTE(VLOOKUP(H145,杂项!R:X,4,FALSE),",","@",1))-1),IF($AJ$1=3,MID(VLOOKUP(H145,杂项!R:X,4,FALSE),FIND("@",SUBSTITUTE(VLOOKUP(H145,杂项!R:X,4,FALSE),",","@",2))+1,FIND("@",SUBSTITUTE(VLOOKUP(H145,杂项!R:X,4,FALSE),",","@",3))-FIND("@",SUBSTITUTE(VLOOKUP(H145,杂项!R:X,4,FALSE),",","@",2))-1),IF($AJ$1=4,MID(VLOOKUP(H145,杂项!R:X,4,FALSE),FIND("@",SUBSTITUTE(VLOOKUP(H145,杂项!R:X,4,FALSE),",","@",3))+1,FIND("@",SUBSTITUTE(VLOOKUP(H145,杂项!R:X,4,FALSE),",","@",4))-FIND("@",SUBSTITUTE(VLOOKUP(H145,杂项!R:X,4,FALSE),",","@",3))-1),IF($AJ$1=5,MID(VLOOKUP(H145,杂项!R:X,4,FALSE),FIND("@",SUBSTITUTE(VLOOKUP(H145,杂项!R:X,4,FALSE),",","@",4))+1,FIND("@",SUBSTITUTE(VLOOKUP(H145,杂项!R:X,4,FALSE),",","@",5))-FIND("@",SUBSTITUTE(VLOOKUP(H145,杂项!R:X,4,FALSE),",","@",4))-1),IF($AJ$1=6,MID(VLOOKUP(H145,杂项!R:X,4,FALSE),FIND("@",SUBSTITUTE(VLOOKUP(H145,杂项!R:X,4,FALSE),",","@",5))+1,LEN(VLOOKUP(H145,杂项!R:X,4,FALSE))-FIND("@",SUBSTITUTE(VLOOKUP(H145,杂项!R:X,4,FALSE),",","@",5))-1))))))</f>
        <v>8192</v>
      </c>
      <c r="X145" s="193" t="str">
        <f>IF($AJ$1=2,MID(VLOOKUP(H145,杂项!R:X,5,FALSE),FIND("@",SUBSTITUTE(VLOOKUP(H145,杂项!R:X,5,FALSE),",","@",1))+1,FIND("@",SUBSTITUTE(VLOOKUP(H145,杂项!R:X,5,FALSE),",","@",2))-FIND("@",SUBSTITUTE(VLOOKUP(H145,杂项!R:X,5,FALSE),",","@",1))-1),IF($AJ$1=3,MID(VLOOKUP(H145,杂项!R:X,5,FALSE),FIND("@",SUBSTITUTE(VLOOKUP(H145,杂项!R:X,5,FALSE),",","@",2))+1,FIND("@",SUBSTITUTE(VLOOKUP(H145,杂项!R:X,5,FALSE),",","@",3))-FIND("@",SUBSTITUTE(VLOOKUP(H145,杂项!R:X,5,FALSE),",","@",2))-1),IF($AJ$1=4,MID(VLOOKUP(H145,杂项!R:X,5,FALSE),FIND("@",SUBSTITUTE(VLOOKUP(H145,杂项!R:X,5,FALSE),",","@",3))+1,FIND("@",SUBSTITUTE(VLOOKUP(H145,杂项!R:X,5,FALSE),",","@",4))-FIND("@",SUBSTITUTE(VLOOKUP(H145,杂项!R:X,5,FALSE),",","@",3))-1),IF($AJ$1=5,MID(VLOOKUP(H145,杂项!R:X,5,FALSE),FIND("@",SUBSTITUTE(VLOOKUP(H145,杂项!R:X,5,FALSE),",","@",4))+1,FIND("@",SUBSTITUTE(VLOOKUP(H145,杂项!R:X,5,FALSE),",","@",5))-FIND("@",SUBSTITUTE(VLOOKUP(H145,杂项!R:X,5,FALSE),",","@",4))-1),IF($AJ$1=6,MID(VLOOKUP(H145,杂项!R:X,5,FALSE),FIND("@",SUBSTITUTE(VLOOKUP(H145,杂项!R:X,5,FALSE),",","@",5))+1,LEN(VLOOKUP(H145,杂项!R:X,5,FALSE))-FIND("@",SUBSTITUTE(VLOOKUP(H145,杂项!R:X,5,FALSE),",","@",5))-1))))))</f>
        <v>7004</v>
      </c>
      <c r="Y145" s="193" t="str">
        <f>IF($AJ$1=2,MID(VLOOKUP(H145,杂项!R:X,6,FALSE),FIND("@",SUBSTITUTE(VLOOKUP(H145,杂项!R:X,6,FALSE),",","@",1))+1,FIND("@",SUBSTITUTE(VLOOKUP(H145,杂项!R:X,6,FALSE),",","@",2))-FIND("@",SUBSTITUTE(VLOOKUP(H145,杂项!R:X,6,FALSE),",","@",1))-1),IF($AJ$1=3,MID(VLOOKUP(H145,杂项!R:X,6,FALSE),FIND("@",SUBSTITUTE(VLOOKUP(H145,杂项!R:X,6,FALSE),",","@",2))+1,FIND("@",SUBSTITUTE(VLOOKUP(H145,杂项!R:X,6,FALSE),",","@",3))-FIND("@",SUBSTITUTE(VLOOKUP(H145,杂项!R:X,6,FALSE),",","@",2))-1),IF($AJ$1=4,MID(VLOOKUP(H145,杂项!R:X,6,FALSE),FIND("@",SUBSTITUTE(VLOOKUP(H145,杂项!R:X,6,FALSE),",","@",3))+1,FIND("@",SUBSTITUTE(VLOOKUP(H145,杂项!R:X,6,FALSE),",","@",4))-FIND("@",SUBSTITUTE(VLOOKUP(H145,杂项!R:X,6,FALSE),",","@",3))-1),IF($AJ$1=5,MID(VLOOKUP(H145,杂项!R:X,6,FALSE),FIND("@",SUBSTITUTE(VLOOKUP(H145,杂项!R:X,6,FALSE),",","@",4))+1,FIND("@",SUBSTITUTE(VLOOKUP(H145,杂项!R:X,6,FALSE),",","@",5))-FIND("@",SUBSTITUTE(VLOOKUP(H145,杂项!R:X,6,FALSE),",","@",4))-1),IF($AJ$1=6,MID(VLOOKUP(H145,杂项!R:X,6,FALSE),FIND("@",SUBSTITUTE(VLOOKUP(H145,杂项!R:X,6,FALSE),",","@",5))+1,LEN(VLOOKUP(H145,杂项!R:X,6,FALSE))-FIND("@",SUBSTITUTE(VLOOKUP(H145,杂项!R:X,6,FALSE),",","@",5))-1))))))</f>
        <v>7400</v>
      </c>
      <c r="Z145" s="193" t="str">
        <f>IF($AJ$1=2,MID(VLOOKUP(H145,杂项!R:X,7,FALSE),FIND("@",SUBSTITUTE(VLOOKUP(H145,杂项!R:X,7,FALSE),",","@",1))+1,FIND("@",SUBSTITUTE(VLOOKUP(H145,杂项!R:X,7,FALSE),",","@",2))-FIND("@",SUBSTITUTE(VLOOKUP(H145,杂项!R:X,7,FALSE),",","@",1))-1),IF($AJ$1=3,MID(VLOOKUP(H145,杂项!R:X,7,FALSE),FIND("@",SUBSTITUTE(VLOOKUP(H145,杂项!R:X,7,FALSE),",","@",2))+1,FIND("@",SUBSTITUTE(VLOOKUP(H145,杂项!R:X,7,FALSE),",","@",3))-FIND("@",SUBSTITUTE(VLOOKUP(H145,杂项!R:X,7,FALSE),",","@",2))-1),IF($AJ$1=4,MID(VLOOKUP(H145,杂项!R:X,7,FALSE),FIND("@",SUBSTITUTE(VLOOKUP(H145,杂项!R:X,7,FALSE),",","@",3))+1,FIND("@",SUBSTITUTE(VLOOKUP(H145,杂项!R:X,7,FALSE),",","@",4))-FIND("@",SUBSTITUTE(VLOOKUP(H145,杂项!R:X,7,FALSE),",","@",3))-1),IF($AJ$1=5,MID(VLOOKUP(H145,杂项!R:X,7,FALSE),FIND("@",SUBSTITUTE(VLOOKUP(H145,杂项!R:X,7,FALSE),",","@",4))+1,FIND("@",SUBSTITUTE(VLOOKUP(H145,杂项!R:X,7,FALSE),",","@",5))-FIND("@",SUBSTITUTE(VLOOKUP(H145,杂项!R:X,7,FALSE),",","@",4))-1),IF($AJ$1=6,MID(VLOOKUP(H145,杂项!R:X,7,FALSE),FIND("@",SUBSTITUTE(VLOOKUP(H145,杂项!R:X,7,FALSE),",","@",5))+1,LEN(VLOOKUP(H145,杂项!R:X,7,FALSE))-FIND("@",SUBSTITUTE(VLOOKUP(H145,杂项!R:X,7,FALSE),",","@",5))-1))))))</f>
        <v>7927</v>
      </c>
      <c r="AA145" s="194">
        <v>276</v>
      </c>
      <c r="AB145" s="195"/>
      <c r="AC145" s="194">
        <v>73</v>
      </c>
      <c r="AD145" s="195"/>
      <c r="AE145" s="194">
        <v>30</v>
      </c>
      <c r="AF145" s="195"/>
      <c r="AG145" s="192">
        <v>800</v>
      </c>
      <c r="AH145" s="192">
        <v>50</v>
      </c>
      <c r="AI145" s="192">
        <v>60</v>
      </c>
      <c r="AJ145" s="195"/>
      <c r="AK145" s="202">
        <f>(VLOOKUP($H145,杂项!$Z:$AD,2,FALSE))/100</f>
        <v>0.15</v>
      </c>
      <c r="AL145" s="202">
        <f>(VLOOKUP($H145,杂项!$Z:$AD,4,FALSE))/100</f>
        <v>0.4</v>
      </c>
      <c r="AM145" s="202">
        <f>(VLOOKUP($H145,杂项!$Z:$AD,3,FALSE))/100</f>
        <v>0.1</v>
      </c>
      <c r="AN145" s="202">
        <f>(VLOOKUP($H145,杂项!$Z:$AD,5,FALSE))/100</f>
        <v>0.35</v>
      </c>
      <c r="AO145" s="206">
        <v>1</v>
      </c>
      <c r="AP145" s="179" t="s">
        <v>451</v>
      </c>
    </row>
    <row r="146" spans="1:42" x14ac:dyDescent="0.2">
      <c r="A146" s="176" t="s">
        <v>452</v>
      </c>
      <c r="B146" s="173">
        <f t="shared" si="24"/>
        <v>3789.0393599999998</v>
      </c>
      <c r="C146" s="173">
        <f t="shared" si="25"/>
        <v>262.80038400000001</v>
      </c>
      <c r="D146" s="173">
        <f t="shared" si="26"/>
        <v>509.42764799999998</v>
      </c>
      <c r="E146" s="173">
        <f t="shared" si="27"/>
        <v>235.69328639999998</v>
      </c>
      <c r="F146" s="173">
        <f t="shared" si="28"/>
        <v>417.70060799999999</v>
      </c>
      <c r="G146" s="174">
        <f t="shared" si="29"/>
        <v>115.26860799999999</v>
      </c>
      <c r="H146" s="174" t="s">
        <v>369</v>
      </c>
      <c r="I146" s="187">
        <v>28</v>
      </c>
      <c r="J146" s="189" t="s">
        <v>52</v>
      </c>
      <c r="K146" s="189" t="s">
        <v>41</v>
      </c>
      <c r="L146" s="189" t="s">
        <v>63</v>
      </c>
      <c r="M146" s="189" t="s">
        <v>64</v>
      </c>
      <c r="N146" s="189" t="s">
        <v>145</v>
      </c>
      <c r="O146" s="189" t="s">
        <v>146</v>
      </c>
      <c r="P146" s="189" t="s">
        <v>54</v>
      </c>
      <c r="Q146" s="189" t="s">
        <v>55</v>
      </c>
      <c r="R146" s="189" t="s">
        <v>279</v>
      </c>
      <c r="S146" s="189" t="s">
        <v>64</v>
      </c>
      <c r="T146" s="189" t="s">
        <v>48</v>
      </c>
      <c r="U146" s="193" t="str">
        <f>IF($AJ$1=2,MID(VLOOKUP(H146,杂项!R:X,2,FALSE),FIND("@",SUBSTITUTE(VLOOKUP(H146,杂项!R:X,2,FALSE),",","@",1))+1,FIND("@",SUBSTITUTE(VLOOKUP(H146,杂项!R:X,2,FALSE),",","@",2))-FIND("@",SUBSTITUTE(VLOOKUP(H146,杂项!R:X,2,FALSE),",","@",1))-1),IF($AJ$1=3,MID(VLOOKUP(H146,杂项!R:X,2,FALSE),FIND("@",SUBSTITUTE(VLOOKUP(H146,杂项!R:X,2,FALSE),",","@",2))+1,FIND("@",SUBSTITUTE(VLOOKUP(H146,杂项!R:X,2,FALSE),",","@",3))-FIND("@",SUBSTITUTE(VLOOKUP(H146,杂项!R:X,2,FALSE),",","@",2))-1),IF($AJ$1=4,MID(VLOOKUP(H146,杂项!R:X,2,FALSE),FIND("@",SUBSTITUTE(VLOOKUP(H146,杂项!R:X,2,FALSE),",","@",3))+1,FIND("@",SUBSTITUTE(VLOOKUP(H146,杂项!R:X,2,FALSE),",","@",4))-FIND("@",SUBSTITUTE(VLOOKUP(H146,杂项!R:X,2,FALSE),",","@",3))-1),IF($AJ$1=5,MID(VLOOKUP(H146,杂项!R:X,2,FALSE),FIND("@",SUBSTITUTE(VLOOKUP(H146,杂项!R:X,2,FALSE),",","@",4))+1,FIND("@",SUBSTITUTE(VLOOKUP(H146,杂项!R:X,2,FALSE),",","@",5))-FIND("@",SUBSTITUTE(VLOOKUP(H146,杂项!R:X,2,FALSE),",","@",4))-1),IF($AJ$1=6,MID(VLOOKUP(H146,杂项!R:X,2,FALSE),FIND("@",SUBSTITUTE(VLOOKUP(H146,杂项!R:X,2,FALSE),",","@",5))+1,LEN(VLOOKUP(H146,杂项!R:X,2,FALSE))-FIND("@",SUBSTITUTE(VLOOKUP(H146,杂项!R:X,2,FALSE),",","@",5))-1))))))</f>
        <v>8455</v>
      </c>
      <c r="V146" s="193" t="str">
        <f>IF($AJ$1=2,MID(VLOOKUP(H146,杂项!R:X,3,FALSE),FIND("@",SUBSTITUTE(VLOOKUP(H146,杂项!R:X,3,FALSE),",","@",1))+1,FIND("@",SUBSTITUTE(VLOOKUP(H146,杂项!R:X,3,FALSE),",","@",2))-FIND("@",SUBSTITUTE(VLOOKUP(H146,杂项!R:X,3,FALSE),",","@",1))-1),IF($AJ$1=3,MID(VLOOKUP(H146,杂项!R:X,3,FALSE),FIND("@",SUBSTITUTE(VLOOKUP(H146,杂项!R:X,3,FALSE),",","@",2))+1,FIND("@",SUBSTITUTE(VLOOKUP(H146,杂项!R:X,3,FALSE),",","@",3))-FIND("@",SUBSTITUTE(VLOOKUP(H146,杂项!R:X,3,FALSE),",","@",2))-1),IF($AJ$1=4,MID(VLOOKUP(H146,杂项!R:X,3,FALSE),FIND("@",SUBSTITUTE(VLOOKUP(H146,杂项!R:X,3,FALSE),",","@",3))+1,FIND("@",SUBSTITUTE(VLOOKUP(H146,杂项!R:X,3,FALSE),",","@",4))-FIND("@",SUBSTITUTE(VLOOKUP(H146,杂项!R:X,3,FALSE),",","@",3))-1),IF($AJ$1=5,MID(VLOOKUP(H146,杂项!R:X,3,FALSE),FIND("@",SUBSTITUTE(VLOOKUP(H146,杂项!R:X,3,FALSE),",","@",4))+1,FIND("@",SUBSTITUTE(VLOOKUP(H146,杂项!R:X,3,FALSE),",","@",5))-FIND("@",SUBSTITUTE(VLOOKUP(H146,杂项!R:X,3,FALSE),",","@",4))-1),IF($AJ$1=6,MID(VLOOKUP(H146,杂项!R:X,3,FALSE),FIND("@",SUBSTITUTE(VLOOKUP(H146,杂项!R:X,3,FALSE),",","@",5))+1,LEN(VLOOKUP(H146,杂项!R:X,3,FALSE))-FIND("@",SUBSTITUTE(VLOOKUP(H146,杂项!R:X,3,FALSE),",","@",5))-1))))))</f>
        <v>5554</v>
      </c>
      <c r="W146" s="193" t="str">
        <f>IF($AJ$1=2,MID(VLOOKUP(H146,杂项!R:X,4,FALSE),FIND("@",SUBSTITUTE(VLOOKUP(H146,杂项!R:X,4,FALSE),",","@",1))+1,FIND("@",SUBSTITUTE(VLOOKUP(H146,杂项!R:X,4,FALSE),",","@",2))-FIND("@",SUBSTITUTE(VLOOKUP(H146,杂项!R:X,4,FALSE),",","@",1))-1),IF($AJ$1=3,MID(VLOOKUP(H146,杂项!R:X,4,FALSE),FIND("@",SUBSTITUTE(VLOOKUP(H146,杂项!R:X,4,FALSE),",","@",2))+1,FIND("@",SUBSTITUTE(VLOOKUP(H146,杂项!R:X,4,FALSE),",","@",3))-FIND("@",SUBSTITUTE(VLOOKUP(H146,杂项!R:X,4,FALSE),",","@",2))-1),IF($AJ$1=4,MID(VLOOKUP(H146,杂项!R:X,4,FALSE),FIND("@",SUBSTITUTE(VLOOKUP(H146,杂项!R:X,4,FALSE),",","@",3))+1,FIND("@",SUBSTITUTE(VLOOKUP(H146,杂项!R:X,4,FALSE),",","@",4))-FIND("@",SUBSTITUTE(VLOOKUP(H146,杂项!R:X,4,FALSE),",","@",3))-1),IF($AJ$1=5,MID(VLOOKUP(H146,杂项!R:X,4,FALSE),FIND("@",SUBSTITUTE(VLOOKUP(H146,杂项!R:X,4,FALSE),",","@",4))+1,FIND("@",SUBSTITUTE(VLOOKUP(H146,杂项!R:X,4,FALSE),",","@",5))-FIND("@",SUBSTITUTE(VLOOKUP(H146,杂项!R:X,4,FALSE),",","@",4))-1),IF($AJ$1=6,MID(VLOOKUP(H146,杂项!R:X,4,FALSE),FIND("@",SUBSTITUTE(VLOOKUP(H146,杂项!R:X,4,FALSE),",","@",5))+1,LEN(VLOOKUP(H146,杂项!R:X,4,FALSE))-FIND("@",SUBSTITUTE(VLOOKUP(H146,杂项!R:X,4,FALSE),",","@",5))-1))))))</f>
        <v>7531</v>
      </c>
      <c r="X146" s="193" t="str">
        <f>IF($AJ$1=2,MID(VLOOKUP(H146,杂项!R:X,5,FALSE),FIND("@",SUBSTITUTE(VLOOKUP(H146,杂项!R:X,5,FALSE),",","@",1))+1,FIND("@",SUBSTITUTE(VLOOKUP(H146,杂项!R:X,5,FALSE),",","@",2))-FIND("@",SUBSTITUTE(VLOOKUP(H146,杂项!R:X,5,FALSE),",","@",1))-1),IF($AJ$1=3,MID(VLOOKUP(H146,杂项!R:X,5,FALSE),FIND("@",SUBSTITUTE(VLOOKUP(H146,杂项!R:X,5,FALSE),",","@",2))+1,FIND("@",SUBSTITUTE(VLOOKUP(H146,杂项!R:X,5,FALSE),",","@",3))-FIND("@",SUBSTITUTE(VLOOKUP(H146,杂项!R:X,5,FALSE),",","@",2))-1),IF($AJ$1=4,MID(VLOOKUP(H146,杂项!R:X,5,FALSE),FIND("@",SUBSTITUTE(VLOOKUP(H146,杂项!R:X,5,FALSE),",","@",3))+1,FIND("@",SUBSTITUTE(VLOOKUP(H146,杂项!R:X,5,FALSE),",","@",4))-FIND("@",SUBSTITUTE(VLOOKUP(H146,杂项!R:X,5,FALSE),",","@",3))-1),IF($AJ$1=5,MID(VLOOKUP(H146,杂项!R:X,5,FALSE),FIND("@",SUBSTITUTE(VLOOKUP(H146,杂项!R:X,5,FALSE),",","@",4))+1,FIND("@",SUBSTITUTE(VLOOKUP(H146,杂项!R:X,5,FALSE),",","@",5))-FIND("@",SUBSTITUTE(VLOOKUP(H146,杂项!R:X,5,FALSE),",","@",4))-1),IF($AJ$1=6,MID(VLOOKUP(H146,杂项!R:X,5,FALSE),FIND("@",SUBSTITUTE(VLOOKUP(H146,杂项!R:X,5,FALSE),",","@",5))+1,LEN(VLOOKUP(H146,杂项!R:X,5,FALSE))-FIND("@",SUBSTITUTE(VLOOKUP(H146,杂项!R:X,5,FALSE),",","@",5))-1))))))</f>
        <v>7796</v>
      </c>
      <c r="Y146" s="193" t="str">
        <f>IF($AJ$1=2,MID(VLOOKUP(H146,杂项!R:X,6,FALSE),FIND("@",SUBSTITUTE(VLOOKUP(H146,杂项!R:X,6,FALSE),",","@",1))+1,FIND("@",SUBSTITUTE(VLOOKUP(H146,杂项!R:X,6,FALSE),",","@",2))-FIND("@",SUBSTITUTE(VLOOKUP(H146,杂项!R:X,6,FALSE),",","@",1))-1),IF($AJ$1=3,MID(VLOOKUP(H146,杂项!R:X,6,FALSE),FIND("@",SUBSTITUTE(VLOOKUP(H146,杂项!R:X,6,FALSE),",","@",2))+1,FIND("@",SUBSTITUTE(VLOOKUP(H146,杂项!R:X,6,FALSE),",","@",3))-FIND("@",SUBSTITUTE(VLOOKUP(H146,杂项!R:X,6,FALSE),",","@",2))-1),IF($AJ$1=4,MID(VLOOKUP(H146,杂项!R:X,6,FALSE),FIND("@",SUBSTITUTE(VLOOKUP(H146,杂项!R:X,6,FALSE),",","@",3))+1,FIND("@",SUBSTITUTE(VLOOKUP(H146,杂项!R:X,6,FALSE),",","@",4))-FIND("@",SUBSTITUTE(VLOOKUP(H146,杂项!R:X,6,FALSE),",","@",3))-1),IF($AJ$1=5,MID(VLOOKUP(H146,杂项!R:X,6,FALSE),FIND("@",SUBSTITUTE(VLOOKUP(H146,杂项!R:X,6,FALSE),",","@",4))+1,FIND("@",SUBSTITUTE(VLOOKUP(H146,杂项!R:X,6,FALSE),",","@",5))-FIND("@",SUBSTITUTE(VLOOKUP(H146,杂项!R:X,6,FALSE),",","@",4))-1),IF($AJ$1=6,MID(VLOOKUP(H146,杂项!R:X,6,FALSE),FIND("@",SUBSTITUTE(VLOOKUP(H146,杂项!R:X,6,FALSE),",","@",5))+1,LEN(VLOOKUP(H146,杂项!R:X,6,FALSE))-FIND("@",SUBSTITUTE(VLOOKUP(H146,杂项!R:X,6,FALSE),",","@",5))-1))))))</f>
        <v>8192</v>
      </c>
      <c r="Z146" s="193" t="str">
        <f>IF($AJ$1=2,MID(VLOOKUP(H146,杂项!R:X,7,FALSE),FIND("@",SUBSTITUTE(VLOOKUP(H146,杂项!R:X,7,FALSE),",","@",1))+1,FIND("@",SUBSTITUTE(VLOOKUP(H146,杂项!R:X,7,FALSE),",","@",2))-FIND("@",SUBSTITUTE(VLOOKUP(H146,杂项!R:X,7,FALSE),",","@",1))-1),IF($AJ$1=3,MID(VLOOKUP(H146,杂项!R:X,7,FALSE),FIND("@",SUBSTITUTE(VLOOKUP(H146,杂项!R:X,7,FALSE),",","@",2))+1,FIND("@",SUBSTITUTE(VLOOKUP(H146,杂项!R:X,7,FALSE),",","@",3))-FIND("@",SUBSTITUTE(VLOOKUP(H146,杂项!R:X,7,FALSE),",","@",2))-1),IF($AJ$1=4,MID(VLOOKUP(H146,杂项!R:X,7,FALSE),FIND("@",SUBSTITUTE(VLOOKUP(H146,杂项!R:X,7,FALSE),",","@",3))+1,FIND("@",SUBSTITUTE(VLOOKUP(H146,杂项!R:X,7,FALSE),",","@",4))-FIND("@",SUBSTITUTE(VLOOKUP(H146,杂项!R:X,7,FALSE),",","@",3))-1),IF($AJ$1=5,MID(VLOOKUP(H146,杂项!R:X,7,FALSE),FIND("@",SUBSTITUTE(VLOOKUP(H146,杂项!R:X,7,FALSE),",","@",4))+1,FIND("@",SUBSTITUTE(VLOOKUP(H146,杂项!R:X,7,FALSE),",","@",5))-FIND("@",SUBSTITUTE(VLOOKUP(H146,杂项!R:X,7,FALSE),",","@",4))-1),IF($AJ$1=6,MID(VLOOKUP(H146,杂项!R:X,7,FALSE),FIND("@",SUBSTITUTE(VLOOKUP(H146,杂项!R:X,7,FALSE),",","@",5))+1,LEN(VLOOKUP(H146,杂项!R:X,7,FALSE))-FIND("@",SUBSTITUTE(VLOOKUP(H146,杂项!R:X,7,FALSE),",","@",5))-1))))))</f>
        <v>6081</v>
      </c>
      <c r="AA146" s="196">
        <v>276</v>
      </c>
      <c r="AB146" s="196"/>
      <c r="AC146" s="196">
        <v>64</v>
      </c>
      <c r="AD146" s="196"/>
      <c r="AE146" s="196">
        <v>48</v>
      </c>
      <c r="AF146" s="196"/>
      <c r="AG146" s="203">
        <v>350</v>
      </c>
      <c r="AH146" s="203">
        <v>30</v>
      </c>
      <c r="AI146" s="203">
        <v>60</v>
      </c>
      <c r="AJ146" s="204"/>
      <c r="AK146" s="202">
        <f>(VLOOKUP($H146,杂项!$Z:$AD,2,FALSE))/100</f>
        <v>0.1</v>
      </c>
      <c r="AL146" s="202">
        <f>(VLOOKUP($H146,杂项!$Z:$AD,4,FALSE))/100</f>
        <v>0.3</v>
      </c>
      <c r="AM146" s="202">
        <f>(VLOOKUP($H146,杂项!$Z:$AD,3,FALSE))/100</f>
        <v>0.2</v>
      </c>
      <c r="AN146" s="202">
        <f>(VLOOKUP($H146,杂项!$Z:$AD,5,FALSE))/100</f>
        <v>0.4</v>
      </c>
      <c r="AO146" s="206">
        <v>1</v>
      </c>
      <c r="AP146" s="179" t="s">
        <v>453</v>
      </c>
    </row>
    <row r="147" spans="1:42" x14ac:dyDescent="0.2">
      <c r="A147" s="176" t="s">
        <v>454</v>
      </c>
      <c r="B147" s="173">
        <f t="shared" si="24"/>
        <v>3582.6731519999994</v>
      </c>
      <c r="C147" s="173">
        <f t="shared" si="25"/>
        <v>258.33983999999998</v>
      </c>
      <c r="D147" s="173">
        <f t="shared" si="26"/>
        <v>572.93239040000003</v>
      </c>
      <c r="E147" s="173">
        <f t="shared" si="27"/>
        <v>283.3343744</v>
      </c>
      <c r="F147" s="173">
        <f t="shared" si="28"/>
        <v>373.72895999999997</v>
      </c>
      <c r="G147" s="174">
        <f t="shared" si="29"/>
        <v>122.83801600000001</v>
      </c>
      <c r="H147" s="174" t="s">
        <v>455</v>
      </c>
      <c r="I147" s="187">
        <v>28</v>
      </c>
      <c r="J147" s="189" t="s">
        <v>52</v>
      </c>
      <c r="K147" s="189" t="s">
        <v>41</v>
      </c>
      <c r="L147" s="189" t="s">
        <v>63</v>
      </c>
      <c r="M147" s="189" t="s">
        <v>64</v>
      </c>
      <c r="N147" s="189" t="s">
        <v>41</v>
      </c>
      <c r="O147" s="189" t="s">
        <v>81</v>
      </c>
      <c r="P147" s="189" t="s">
        <v>53</v>
      </c>
      <c r="Q147" s="189" t="s">
        <v>47</v>
      </c>
      <c r="R147" s="189" t="s">
        <v>136</v>
      </c>
      <c r="S147" s="189" t="s">
        <v>64</v>
      </c>
      <c r="T147" s="189" t="s">
        <v>48</v>
      </c>
      <c r="U147" s="193" t="str">
        <f>IF($AJ$1=2,MID(VLOOKUP(H147,杂项!R:X,2,FALSE),FIND("@",SUBSTITUTE(VLOOKUP(H147,杂项!R:X,2,FALSE),",","@",1))+1,FIND("@",SUBSTITUTE(VLOOKUP(H147,杂项!R:X,2,FALSE),",","@",2))-FIND("@",SUBSTITUTE(VLOOKUP(H147,杂项!R:X,2,FALSE),",","@",1))-1),IF($AJ$1=3,MID(VLOOKUP(H147,杂项!R:X,2,FALSE),FIND("@",SUBSTITUTE(VLOOKUP(H147,杂项!R:X,2,FALSE),",","@",2))+1,FIND("@",SUBSTITUTE(VLOOKUP(H147,杂项!R:X,2,FALSE),",","@",3))-FIND("@",SUBSTITUTE(VLOOKUP(H147,杂项!R:X,2,FALSE),",","@",2))-1),IF($AJ$1=4,MID(VLOOKUP(H147,杂项!R:X,2,FALSE),FIND("@",SUBSTITUTE(VLOOKUP(H147,杂项!R:X,2,FALSE),",","@",3))+1,FIND("@",SUBSTITUTE(VLOOKUP(H147,杂项!R:X,2,FALSE),",","@",4))-FIND("@",SUBSTITUTE(VLOOKUP(H147,杂项!R:X,2,FALSE),",","@",3))-1),IF($AJ$1=5,MID(VLOOKUP(H147,杂项!R:X,2,FALSE),FIND("@",SUBSTITUTE(VLOOKUP(H147,杂项!R:X,2,FALSE),",","@",4))+1,FIND("@",SUBSTITUTE(VLOOKUP(H147,杂项!R:X,2,FALSE),",","@",5))-FIND("@",SUBSTITUTE(VLOOKUP(H147,杂项!R:X,2,FALSE),",","@",4))-1),IF($AJ$1=6,MID(VLOOKUP(H147,杂项!R:X,2,FALSE),FIND("@",SUBSTITUTE(VLOOKUP(H147,杂项!R:X,2,FALSE),",","@",5))+1,LEN(VLOOKUP(H147,杂项!R:X,2,FALSE))-FIND("@",SUBSTITUTE(VLOOKUP(H147,杂项!R:X,2,FALSE),",","@",5))-1))))))</f>
        <v>7531</v>
      </c>
      <c r="V147" s="193" t="str">
        <f>IF($AJ$1=2,MID(VLOOKUP(H147,杂项!R:X,3,FALSE),FIND("@",SUBSTITUTE(VLOOKUP(H147,杂项!R:X,3,FALSE),",","@",1))+1,FIND("@",SUBSTITUTE(VLOOKUP(H147,杂项!R:X,3,FALSE),",","@",2))-FIND("@",SUBSTITUTE(VLOOKUP(H147,杂项!R:X,3,FALSE),",","@",1))-1),IF($AJ$1=3,MID(VLOOKUP(H147,杂项!R:X,3,FALSE),FIND("@",SUBSTITUTE(VLOOKUP(H147,杂项!R:X,3,FALSE),",","@",2))+1,FIND("@",SUBSTITUTE(VLOOKUP(H147,杂项!R:X,3,FALSE),",","@",3))-FIND("@",SUBSTITUTE(VLOOKUP(H147,杂项!R:X,3,FALSE),",","@",2))-1),IF($AJ$1=4,MID(VLOOKUP(H147,杂项!R:X,3,FALSE),FIND("@",SUBSTITUTE(VLOOKUP(H147,杂项!R:X,3,FALSE),",","@",3))+1,FIND("@",SUBSTITUTE(VLOOKUP(H147,杂项!R:X,3,FALSE),",","@",4))-FIND("@",SUBSTITUTE(VLOOKUP(H147,杂项!R:X,3,FALSE),",","@",3))-1),IF($AJ$1=5,MID(VLOOKUP(H147,杂项!R:X,3,FALSE),FIND("@",SUBSTITUTE(VLOOKUP(H147,杂项!R:X,3,FALSE),",","@",4))+1,FIND("@",SUBSTITUTE(VLOOKUP(H147,杂项!R:X,3,FALSE),",","@",5))-FIND("@",SUBSTITUTE(VLOOKUP(H147,杂项!R:X,3,FALSE),",","@",4))-1),IF($AJ$1=6,MID(VLOOKUP(H147,杂项!R:X,3,FALSE),FIND("@",SUBSTITUTE(VLOOKUP(H147,杂项!R:X,3,FALSE),",","@",5))+1,LEN(VLOOKUP(H147,杂项!R:X,3,FALSE))-FIND("@",SUBSTITUTE(VLOOKUP(H147,杂项!R:X,3,FALSE),",","@",5))-1))))))</f>
        <v>5290</v>
      </c>
      <c r="W147" s="193" t="str">
        <f>IF($AJ$1=2,MID(VLOOKUP(H147,杂项!R:X,4,FALSE),FIND("@",SUBSTITUTE(VLOOKUP(H147,杂项!R:X,4,FALSE),",","@",1))+1,FIND("@",SUBSTITUTE(VLOOKUP(H147,杂项!R:X,4,FALSE),",","@",2))-FIND("@",SUBSTITUTE(VLOOKUP(H147,杂项!R:X,4,FALSE),",","@",1))-1),IF($AJ$1=3,MID(VLOOKUP(H147,杂项!R:X,4,FALSE),FIND("@",SUBSTITUTE(VLOOKUP(H147,杂项!R:X,4,FALSE),",","@",2))+1,FIND("@",SUBSTITUTE(VLOOKUP(H147,杂项!R:X,4,FALSE),",","@",3))-FIND("@",SUBSTITUTE(VLOOKUP(H147,杂项!R:X,4,FALSE),",","@",2))-1),IF($AJ$1=4,MID(VLOOKUP(H147,杂项!R:X,4,FALSE),FIND("@",SUBSTITUTE(VLOOKUP(H147,杂项!R:X,4,FALSE),",","@",3))+1,FIND("@",SUBSTITUTE(VLOOKUP(H147,杂项!R:X,4,FALSE),",","@",4))-FIND("@",SUBSTITUTE(VLOOKUP(H147,杂项!R:X,4,FALSE),",","@",3))-1),IF($AJ$1=5,MID(VLOOKUP(H147,杂项!R:X,4,FALSE),FIND("@",SUBSTITUTE(VLOOKUP(H147,杂项!R:X,4,FALSE),",","@",4))+1,FIND("@",SUBSTITUTE(VLOOKUP(H147,杂项!R:X,4,FALSE),",","@",5))-FIND("@",SUBSTITUTE(VLOOKUP(H147,杂项!R:X,4,FALSE),",","@",4))-1),IF($AJ$1=6,MID(VLOOKUP(H147,杂项!R:X,4,FALSE),FIND("@",SUBSTITUTE(VLOOKUP(H147,杂项!R:X,4,FALSE),",","@",5))+1,LEN(VLOOKUP(H147,杂项!R:X,4,FALSE))-FIND("@",SUBSTITUTE(VLOOKUP(H147,杂项!R:X,4,FALSE),",","@",5))-1))))))</f>
        <v>8192</v>
      </c>
      <c r="X147" s="193" t="str">
        <f>IF($AJ$1=2,MID(VLOOKUP(H147,杂项!R:X,5,FALSE),FIND("@",SUBSTITUTE(VLOOKUP(H147,杂项!R:X,5,FALSE),",","@",1))+1,FIND("@",SUBSTITUTE(VLOOKUP(H147,杂项!R:X,5,FALSE),",","@",2))-FIND("@",SUBSTITUTE(VLOOKUP(H147,杂项!R:X,5,FALSE),",","@",1))-1),IF($AJ$1=3,MID(VLOOKUP(H147,杂项!R:X,5,FALSE),FIND("@",SUBSTITUTE(VLOOKUP(H147,杂项!R:X,5,FALSE),",","@",2))+1,FIND("@",SUBSTITUTE(VLOOKUP(H147,杂项!R:X,5,FALSE),",","@",3))-FIND("@",SUBSTITUTE(VLOOKUP(H147,杂项!R:X,5,FALSE),",","@",2))-1),IF($AJ$1=4,MID(VLOOKUP(H147,杂项!R:X,5,FALSE),FIND("@",SUBSTITUTE(VLOOKUP(H147,杂项!R:X,5,FALSE),",","@",3))+1,FIND("@",SUBSTITUTE(VLOOKUP(H147,杂项!R:X,5,FALSE),",","@",4))-FIND("@",SUBSTITUTE(VLOOKUP(H147,杂项!R:X,5,FALSE),",","@",3))-1),IF($AJ$1=5,MID(VLOOKUP(H147,杂项!R:X,5,FALSE),FIND("@",SUBSTITUTE(VLOOKUP(H147,杂项!R:X,5,FALSE),",","@",4))+1,FIND("@",SUBSTITUTE(VLOOKUP(H147,杂项!R:X,5,FALSE),",","@",5))-FIND("@",SUBSTITUTE(VLOOKUP(H147,杂项!R:X,5,FALSE),",","@",4))-1),IF($AJ$1=6,MID(VLOOKUP(H147,杂项!R:X,5,FALSE),FIND("@",SUBSTITUTE(VLOOKUP(H147,杂项!R:X,5,FALSE),",","@",5))+1,LEN(VLOOKUP(H147,杂项!R:X,5,FALSE))-FIND("@",SUBSTITUTE(VLOOKUP(H147,杂项!R:X,5,FALSE),",","@",5))-1))))))</f>
        <v>7664</v>
      </c>
      <c r="Y147" s="193" t="str">
        <f>IF($AJ$1=2,MID(VLOOKUP(H147,杂项!R:X,6,FALSE),FIND("@",SUBSTITUTE(VLOOKUP(H147,杂项!R:X,6,FALSE),",","@",1))+1,FIND("@",SUBSTITUTE(VLOOKUP(H147,杂项!R:X,6,FALSE),",","@",2))-FIND("@",SUBSTITUTE(VLOOKUP(H147,杂项!R:X,6,FALSE),",","@",1))-1),IF($AJ$1=3,MID(VLOOKUP(H147,杂项!R:X,6,FALSE),FIND("@",SUBSTITUTE(VLOOKUP(H147,杂项!R:X,6,FALSE),",","@",2))+1,FIND("@",SUBSTITUTE(VLOOKUP(H147,杂项!R:X,6,FALSE),",","@",3))-FIND("@",SUBSTITUTE(VLOOKUP(H147,杂项!R:X,6,FALSE),",","@",2))-1),IF($AJ$1=4,MID(VLOOKUP(H147,杂项!R:X,6,FALSE),FIND("@",SUBSTITUTE(VLOOKUP(H147,杂项!R:X,6,FALSE),",","@",3))+1,FIND("@",SUBSTITUTE(VLOOKUP(H147,杂项!R:X,6,FALSE),",","@",4))-FIND("@",SUBSTITUTE(VLOOKUP(H147,杂项!R:X,6,FALSE),",","@",3))-1),IF($AJ$1=5,MID(VLOOKUP(H147,杂项!R:X,6,FALSE),FIND("@",SUBSTITUTE(VLOOKUP(H147,杂项!R:X,6,FALSE),",","@",4))+1,FIND("@",SUBSTITUTE(VLOOKUP(H147,杂项!R:X,6,FALSE),",","@",5))-FIND("@",SUBSTITUTE(VLOOKUP(H147,杂项!R:X,6,FALSE),",","@",4))-1),IF($AJ$1=6,MID(VLOOKUP(H147,杂项!R:X,6,FALSE),FIND("@",SUBSTITUTE(VLOOKUP(H147,杂项!R:X,6,FALSE),",","@",5))+1,LEN(VLOOKUP(H147,杂项!R:X,6,FALSE))-FIND("@",SUBSTITUTE(VLOOKUP(H147,杂项!R:X,6,FALSE),",","@",5))-1))))))</f>
        <v>8455</v>
      </c>
      <c r="Z147" s="193" t="str">
        <f>IF($AJ$1=2,MID(VLOOKUP(H147,杂项!R:X,7,FALSE),FIND("@",SUBSTITUTE(VLOOKUP(H147,杂项!R:X,7,FALSE),",","@",1))+1,FIND("@",SUBSTITUTE(VLOOKUP(H147,杂项!R:X,7,FALSE),",","@",2))-FIND("@",SUBSTITUTE(VLOOKUP(H147,杂项!R:X,7,FALSE),",","@",1))-1),IF($AJ$1=3,MID(VLOOKUP(H147,杂项!R:X,7,FALSE),FIND("@",SUBSTITUTE(VLOOKUP(H147,杂项!R:X,7,FALSE),",","@",2))+1,FIND("@",SUBSTITUTE(VLOOKUP(H147,杂项!R:X,7,FALSE),",","@",3))-FIND("@",SUBSTITUTE(VLOOKUP(H147,杂项!R:X,7,FALSE),",","@",2))-1),IF($AJ$1=4,MID(VLOOKUP(H147,杂项!R:X,7,FALSE),FIND("@",SUBSTITUTE(VLOOKUP(H147,杂项!R:X,7,FALSE),",","@",3))+1,FIND("@",SUBSTITUTE(VLOOKUP(H147,杂项!R:X,7,FALSE),",","@",4))-FIND("@",SUBSTITUTE(VLOOKUP(H147,杂项!R:X,7,FALSE),",","@",3))-1),IF($AJ$1=5,MID(VLOOKUP(H147,杂项!R:X,7,FALSE),FIND("@",SUBSTITUTE(VLOOKUP(H147,杂项!R:X,7,FALSE),",","@",4))+1,FIND("@",SUBSTITUTE(VLOOKUP(H147,杂项!R:X,7,FALSE),",","@",5))-FIND("@",SUBSTITUTE(VLOOKUP(H147,杂项!R:X,7,FALSE),",","@",4))-1),IF($AJ$1=6,MID(VLOOKUP(H147,杂项!R:X,7,FALSE),FIND("@",SUBSTITUTE(VLOOKUP(H147,杂项!R:X,7,FALSE),",","@",5))+1,LEN(VLOOKUP(H147,杂项!R:X,7,FALSE))-FIND("@",SUBSTITUTE(VLOOKUP(H147,杂项!R:X,7,FALSE),",","@",5))-1))))))</f>
        <v>7137</v>
      </c>
      <c r="AA147" s="196">
        <v>228</v>
      </c>
      <c r="AB147" s="196"/>
      <c r="AC147" s="196">
        <v>83</v>
      </c>
      <c r="AD147" s="196">
        <v>10</v>
      </c>
      <c r="AE147" s="196">
        <v>19</v>
      </c>
      <c r="AF147" s="196"/>
      <c r="AG147" s="203">
        <v>350</v>
      </c>
      <c r="AH147" s="203">
        <v>40</v>
      </c>
      <c r="AI147" s="203">
        <v>50</v>
      </c>
      <c r="AJ147" s="204"/>
      <c r="AK147" s="202">
        <f>(VLOOKUP($H147,杂项!$Z:$AD,2,FALSE))/100</f>
        <v>0.25</v>
      </c>
      <c r="AL147" s="202">
        <f>(VLOOKUP($H147,杂项!$Z:$AD,4,FALSE))/100</f>
        <v>0.3</v>
      </c>
      <c r="AM147" s="202">
        <f>(VLOOKUP($H147,杂项!$Z:$AD,3,FALSE))/100</f>
        <v>0.2</v>
      </c>
      <c r="AN147" s="202">
        <f>(VLOOKUP($H147,杂项!$Z:$AD,5,FALSE))/100</f>
        <v>0.25</v>
      </c>
      <c r="AO147" s="206">
        <v>4</v>
      </c>
      <c r="AP147" s="179" t="s">
        <v>456</v>
      </c>
    </row>
    <row r="148" spans="1:42" x14ac:dyDescent="0.2">
      <c r="A148" s="172" t="s">
        <v>457</v>
      </c>
      <c r="B148" s="173">
        <f t="shared" si="24"/>
        <v>3457.12</v>
      </c>
      <c r="C148" s="173">
        <f t="shared" si="25"/>
        <v>258.33983999999998</v>
      </c>
      <c r="D148" s="173">
        <f t="shared" si="26"/>
        <v>571.12800000000004</v>
      </c>
      <c r="E148" s="173">
        <f t="shared" si="27"/>
        <v>288.56537600000001</v>
      </c>
      <c r="F148" s="173">
        <f t="shared" si="28"/>
        <v>377.20672000000002</v>
      </c>
      <c r="G148" s="174">
        <f t="shared" si="29"/>
        <v>113.37625600000001</v>
      </c>
      <c r="H148" s="175" t="s">
        <v>458</v>
      </c>
      <c r="I148" s="187">
        <v>28</v>
      </c>
      <c r="J148" s="188" t="s">
        <v>40</v>
      </c>
      <c r="K148" s="188" t="s">
        <v>41</v>
      </c>
      <c r="L148" s="188" t="s">
        <v>63</v>
      </c>
      <c r="M148" s="188" t="s">
        <v>64</v>
      </c>
      <c r="N148" s="188" t="s">
        <v>41</v>
      </c>
      <c r="O148" s="188" t="s">
        <v>81</v>
      </c>
      <c r="P148" s="188" t="s">
        <v>53</v>
      </c>
      <c r="Q148" s="188" t="s">
        <v>47</v>
      </c>
      <c r="R148" s="188" t="s">
        <v>136</v>
      </c>
      <c r="S148" s="188" t="s">
        <v>64</v>
      </c>
      <c r="T148" s="188" t="s">
        <v>48</v>
      </c>
      <c r="U148" s="192" t="str">
        <f>IF($AJ$1=2,MID(VLOOKUP(H148,杂项!R:X,2,FALSE),FIND("@",SUBSTITUTE(VLOOKUP(H148,杂项!R:X,2,FALSE),",","@",1))+1,FIND("@",SUBSTITUTE(VLOOKUP(H148,杂项!R:X,2,FALSE),",","@",2))-FIND("@",SUBSTITUTE(VLOOKUP(H148,杂项!R:X,2,FALSE),",","@",1))-1),IF($AJ$1=3,MID(VLOOKUP(H148,杂项!R:X,2,FALSE),FIND("@",SUBSTITUTE(VLOOKUP(H148,杂项!R:X,2,FALSE),",","@",2))+1,FIND("@",SUBSTITUTE(VLOOKUP(H148,杂项!R:X,2,FALSE),",","@",3))-FIND("@",SUBSTITUTE(VLOOKUP(H148,杂项!R:X,2,FALSE),",","@",2))-1),IF($AJ$1=4,MID(VLOOKUP(H148,杂项!R:X,2,FALSE),FIND("@",SUBSTITUTE(VLOOKUP(H148,杂项!R:X,2,FALSE),",","@",3))+1,FIND("@",SUBSTITUTE(VLOOKUP(H148,杂项!R:X,2,FALSE),",","@",4))-FIND("@",SUBSTITUTE(VLOOKUP(H148,杂项!R:X,2,FALSE),",","@",3))-1),IF($AJ$1=5,MID(VLOOKUP(H148,杂项!R:X,2,FALSE),FIND("@",SUBSTITUTE(VLOOKUP(H148,杂项!R:X,2,FALSE),",","@",4))+1,FIND("@",SUBSTITUTE(VLOOKUP(H148,杂项!R:X,2,FALSE),",","@",5))-FIND("@",SUBSTITUTE(VLOOKUP(H148,杂项!R:X,2,FALSE),",","@",4))-1),IF($AJ$1=6,MID(VLOOKUP(H148,杂项!R:X,2,FALSE),FIND("@",SUBSTITUTE(VLOOKUP(H148,杂项!R:X,2,FALSE),",","@",5))+1,LEN(VLOOKUP(H148,杂项!R:X,2,FALSE))-FIND("@",SUBSTITUTE(VLOOKUP(H148,杂项!R:X,2,FALSE),",","@",5))-1))))))</f>
        <v>8125</v>
      </c>
      <c r="V148" s="192" t="str">
        <f>IF($AJ$1=2,MID(VLOOKUP(H148,杂项!R:X,3,FALSE),FIND("@",SUBSTITUTE(VLOOKUP(H148,杂项!R:X,3,FALSE),",","@",1))+1,FIND("@",SUBSTITUTE(VLOOKUP(H148,杂项!R:X,3,FALSE),",","@",2))-FIND("@",SUBSTITUTE(VLOOKUP(H148,杂项!R:X,3,FALSE),",","@",1))-1),IF($AJ$1=3,MID(VLOOKUP(H148,杂项!R:X,3,FALSE),FIND("@",SUBSTITUTE(VLOOKUP(H148,杂项!R:X,3,FALSE),",","@",2))+1,FIND("@",SUBSTITUTE(VLOOKUP(H148,杂项!R:X,3,FALSE),",","@",3))-FIND("@",SUBSTITUTE(VLOOKUP(H148,杂项!R:X,3,FALSE),",","@",2))-1),IF($AJ$1=4,MID(VLOOKUP(H148,杂项!R:X,3,FALSE),FIND("@",SUBSTITUTE(VLOOKUP(H148,杂项!R:X,3,FALSE),",","@",3))+1,FIND("@",SUBSTITUTE(VLOOKUP(H148,杂项!R:X,3,FALSE),",","@",4))-FIND("@",SUBSTITUTE(VLOOKUP(H148,杂项!R:X,3,FALSE),",","@",3))-1),IF($AJ$1=5,MID(VLOOKUP(H148,杂项!R:X,3,FALSE),FIND("@",SUBSTITUTE(VLOOKUP(H148,杂项!R:X,3,FALSE),",","@",4))+1,FIND("@",SUBSTITUTE(VLOOKUP(H148,杂项!R:X,3,FALSE),",","@",5))-FIND("@",SUBSTITUTE(VLOOKUP(H148,杂项!R:X,3,FALSE),",","@",4))-1),IF($AJ$1=6,MID(VLOOKUP(H148,杂项!R:X,3,FALSE),FIND("@",SUBSTITUTE(VLOOKUP(H148,杂项!R:X,3,FALSE),",","@",5))+1,LEN(VLOOKUP(H148,杂项!R:X,3,FALSE))-FIND("@",SUBSTITUTE(VLOOKUP(H148,杂项!R:X,3,FALSE),",","@",5))-1))))))</f>
        <v>5290</v>
      </c>
      <c r="W148" s="192" t="str">
        <f>IF($AJ$1=2,MID(VLOOKUP(H148,杂项!R:X,4,FALSE),FIND("@",SUBSTITUTE(VLOOKUP(H148,杂项!R:X,4,FALSE),",","@",1))+1,FIND("@",SUBSTITUTE(VLOOKUP(H148,杂项!R:X,4,FALSE),",","@",2))-FIND("@",SUBSTITUTE(VLOOKUP(H148,杂项!R:X,4,FALSE),",","@",1))-1),IF($AJ$1=3,MID(VLOOKUP(H148,杂项!R:X,4,FALSE),FIND("@",SUBSTITUTE(VLOOKUP(H148,杂项!R:X,4,FALSE),",","@",2))+1,FIND("@",SUBSTITUTE(VLOOKUP(H148,杂项!R:X,4,FALSE),",","@",3))-FIND("@",SUBSTITUTE(VLOOKUP(H148,杂项!R:X,4,FALSE),",","@",2))-1),IF($AJ$1=4,MID(VLOOKUP(H148,杂项!R:X,4,FALSE),FIND("@",SUBSTITUTE(VLOOKUP(H148,杂项!R:X,4,FALSE),",","@",3))+1,FIND("@",SUBSTITUTE(VLOOKUP(H148,杂项!R:X,4,FALSE),",","@",4))-FIND("@",SUBSTITUTE(VLOOKUP(H148,杂项!R:X,4,FALSE),",","@",3))-1),IF($AJ$1=5,MID(VLOOKUP(H148,杂项!R:X,4,FALSE),FIND("@",SUBSTITUTE(VLOOKUP(H148,杂项!R:X,4,FALSE),",","@",4))+1,FIND("@",SUBSTITUTE(VLOOKUP(H148,杂项!R:X,4,FALSE),",","@",5))-FIND("@",SUBSTITUTE(VLOOKUP(H148,杂项!R:X,4,FALSE),",","@",4))-1),IF($AJ$1=6,MID(VLOOKUP(H148,杂项!R:X,4,FALSE),FIND("@",SUBSTITUTE(VLOOKUP(H148,杂项!R:X,4,FALSE),",","@",5))+1,LEN(VLOOKUP(H148,杂项!R:X,4,FALSE))-FIND("@",SUBSTITUTE(VLOOKUP(H148,杂项!R:X,4,FALSE),",","@",5))-1))))))</f>
        <v>8125</v>
      </c>
      <c r="X148" s="192" t="str">
        <f>IF($AJ$1=2,MID(VLOOKUP(H148,杂项!R:X,5,FALSE),FIND("@",SUBSTITUTE(VLOOKUP(H148,杂项!R:X,5,FALSE),",","@",1))+1,FIND("@",SUBSTITUTE(VLOOKUP(H148,杂项!R:X,5,FALSE),",","@",2))-FIND("@",SUBSTITUTE(VLOOKUP(H148,杂项!R:X,5,FALSE),",","@",1))-1),IF($AJ$1=3,MID(VLOOKUP(H148,杂项!R:X,5,FALSE),FIND("@",SUBSTITUTE(VLOOKUP(H148,杂项!R:X,5,FALSE),",","@",2))+1,FIND("@",SUBSTITUTE(VLOOKUP(H148,杂项!R:X,5,FALSE),",","@",3))-FIND("@",SUBSTITUTE(VLOOKUP(H148,杂项!R:X,5,FALSE),",","@",2))-1),IF($AJ$1=4,MID(VLOOKUP(H148,杂项!R:X,5,FALSE),FIND("@",SUBSTITUTE(VLOOKUP(H148,杂项!R:X,5,FALSE),",","@",3))+1,FIND("@",SUBSTITUTE(VLOOKUP(H148,杂项!R:X,5,FALSE),",","@",4))-FIND("@",SUBSTITUTE(VLOOKUP(H148,杂项!R:X,5,FALSE),",","@",3))-1),IF($AJ$1=5,MID(VLOOKUP(H148,杂项!R:X,5,FALSE),FIND("@",SUBSTITUTE(VLOOKUP(H148,杂项!R:X,5,FALSE),",","@",4))+1,FIND("@",SUBSTITUTE(VLOOKUP(H148,杂项!R:X,5,FALSE),",","@",5))-FIND("@",SUBSTITUTE(VLOOKUP(H148,杂项!R:X,5,FALSE),",","@",4))-1),IF($AJ$1=6,MID(VLOOKUP(H148,杂项!R:X,5,FALSE),FIND("@",SUBSTITUTE(VLOOKUP(H148,杂项!R:X,5,FALSE),",","@",5))+1,LEN(VLOOKUP(H148,杂项!R:X,5,FALSE))-FIND("@",SUBSTITUTE(VLOOKUP(H148,杂项!R:X,5,FALSE),",","@",5))-1))))))</f>
        <v>8060</v>
      </c>
      <c r="Y148" s="192" t="str">
        <f>IF($AJ$1=2,MID(VLOOKUP(H148,杂项!R:X,6,FALSE),FIND("@",SUBSTITUTE(VLOOKUP(H148,杂项!R:X,6,FALSE),",","@",1))+1,FIND("@",SUBSTITUTE(VLOOKUP(H148,杂项!R:X,6,FALSE),",","@",2))-FIND("@",SUBSTITUTE(VLOOKUP(H148,杂项!R:X,6,FALSE),",","@",1))-1),IF($AJ$1=3,MID(VLOOKUP(H148,杂项!R:X,6,FALSE),FIND("@",SUBSTITUTE(VLOOKUP(H148,杂项!R:X,6,FALSE),",","@",2))+1,FIND("@",SUBSTITUTE(VLOOKUP(H148,杂项!R:X,6,FALSE),",","@",3))-FIND("@",SUBSTITUTE(VLOOKUP(H148,杂项!R:X,6,FALSE),",","@",2))-1),IF($AJ$1=4,MID(VLOOKUP(H148,杂项!R:X,6,FALSE),FIND("@",SUBSTITUTE(VLOOKUP(H148,杂项!R:X,6,FALSE),",","@",3))+1,FIND("@",SUBSTITUTE(VLOOKUP(H148,杂项!R:X,6,FALSE),",","@",4))-FIND("@",SUBSTITUTE(VLOOKUP(H148,杂项!R:X,6,FALSE),",","@",3))-1),IF($AJ$1=5,MID(VLOOKUP(H148,杂项!R:X,6,FALSE),FIND("@",SUBSTITUTE(VLOOKUP(H148,杂项!R:X,6,FALSE),",","@",4))+1,FIND("@",SUBSTITUTE(VLOOKUP(H148,杂项!R:X,6,FALSE),",","@",5))-FIND("@",SUBSTITUTE(VLOOKUP(H148,杂项!R:X,6,FALSE),",","@",4))-1),IF($AJ$1=6,MID(VLOOKUP(H148,杂项!R:X,6,FALSE),FIND("@",SUBSTITUTE(VLOOKUP(H148,杂项!R:X,6,FALSE),",","@",5))+1,LEN(VLOOKUP(H148,杂项!R:X,6,FALSE))-FIND("@",SUBSTITUTE(VLOOKUP(H148,杂项!R:X,6,FALSE),",","@",5))-1))))))</f>
        <v>8060</v>
      </c>
      <c r="Z148" s="192" t="str">
        <f>IF($AJ$1=2,MID(VLOOKUP(H148,杂项!R:X,7,FALSE),FIND("@",SUBSTITUTE(VLOOKUP(H148,杂项!R:X,7,FALSE),",","@",1))+1,FIND("@",SUBSTITUTE(VLOOKUP(H148,杂项!R:X,7,FALSE),",","@",2))-FIND("@",SUBSTITUTE(VLOOKUP(H148,杂项!R:X,7,FALSE),",","@",1))-1),IF($AJ$1=3,MID(VLOOKUP(H148,杂项!R:X,7,FALSE),FIND("@",SUBSTITUTE(VLOOKUP(H148,杂项!R:X,7,FALSE),",","@",2))+1,FIND("@",SUBSTITUTE(VLOOKUP(H148,杂项!R:X,7,FALSE),",","@",3))-FIND("@",SUBSTITUTE(VLOOKUP(H148,杂项!R:X,7,FALSE),",","@",2))-1),IF($AJ$1=4,MID(VLOOKUP(H148,杂项!R:X,7,FALSE),FIND("@",SUBSTITUTE(VLOOKUP(H148,杂项!R:X,7,FALSE),",","@",3))+1,FIND("@",SUBSTITUTE(VLOOKUP(H148,杂项!R:X,7,FALSE),",","@",4))-FIND("@",SUBSTITUTE(VLOOKUP(H148,杂项!R:X,7,FALSE),",","@",3))-1),IF($AJ$1=5,MID(VLOOKUP(H148,杂项!R:X,7,FALSE),FIND("@",SUBSTITUTE(VLOOKUP(H148,杂项!R:X,7,FALSE),",","@",4))+1,FIND("@",SUBSTITUTE(VLOOKUP(H148,杂项!R:X,7,FALSE),",","@",5))-FIND("@",SUBSTITUTE(VLOOKUP(H148,杂项!R:X,7,FALSE),",","@",4))-1),IF($AJ$1=6,MID(VLOOKUP(H148,杂项!R:X,7,FALSE),FIND("@",SUBSTITUTE(VLOOKUP(H148,杂项!R:X,7,FALSE),",","@",5))+1,LEN(VLOOKUP(H148,杂项!R:X,7,FALSE))-FIND("@",SUBSTITUTE(VLOOKUP(H148,杂项!R:X,7,FALSE),",","@",5))-1))))))</f>
        <v>5817</v>
      </c>
      <c r="AA148" s="194">
        <v>228</v>
      </c>
      <c r="AB148" s="195"/>
      <c r="AC148" s="194">
        <v>83</v>
      </c>
      <c r="AD148" s="194">
        <v>10</v>
      </c>
      <c r="AE148" s="194">
        <v>19</v>
      </c>
      <c r="AF148" s="195"/>
      <c r="AG148" s="192">
        <v>350</v>
      </c>
      <c r="AH148" s="192">
        <v>40</v>
      </c>
      <c r="AI148" s="192">
        <v>60</v>
      </c>
      <c r="AJ148" s="195"/>
      <c r="AK148" s="202">
        <f>(VLOOKUP($H148,杂项!$Z:$AD,2,FALSE))/100</f>
        <v>0.2</v>
      </c>
      <c r="AL148" s="202">
        <f>(VLOOKUP($H148,杂项!$Z:$AD,4,FALSE))/100</f>
        <v>0.35</v>
      </c>
      <c r="AM148" s="202">
        <f>(VLOOKUP($H148,杂项!$Z:$AD,3,FALSE))/100</f>
        <v>0.15</v>
      </c>
      <c r="AN148" s="202">
        <f>(VLOOKUP($H148,杂项!$Z:$AD,5,FALSE))/100</f>
        <v>0.3</v>
      </c>
      <c r="AO148" s="206">
        <v>3</v>
      </c>
      <c r="AP148" s="179" t="s">
        <v>459</v>
      </c>
    </row>
    <row r="149" spans="1:42" x14ac:dyDescent="0.2">
      <c r="A149" s="180" t="s">
        <v>460</v>
      </c>
      <c r="B149" s="173">
        <f t="shared" si="24"/>
        <v>3178.5135999999998</v>
      </c>
      <c r="C149" s="173">
        <f t="shared" si="25"/>
        <v>258.33983999999998</v>
      </c>
      <c r="D149" s="173">
        <f t="shared" si="26"/>
        <v>550.23308799999995</v>
      </c>
      <c r="E149" s="173">
        <f t="shared" si="27"/>
        <v>233.66385920000002</v>
      </c>
      <c r="F149" s="173">
        <f t="shared" si="28"/>
        <v>410.386304</v>
      </c>
      <c r="G149" s="174">
        <f t="shared" si="29"/>
        <v>94.322047999999995</v>
      </c>
      <c r="H149" s="179" t="s">
        <v>378</v>
      </c>
      <c r="I149" s="187">
        <v>28</v>
      </c>
      <c r="J149" s="188" t="s">
        <v>40</v>
      </c>
      <c r="K149" s="188" t="s">
        <v>92</v>
      </c>
      <c r="L149" s="188" t="s">
        <v>63</v>
      </c>
      <c r="M149" s="188" t="s">
        <v>64</v>
      </c>
      <c r="N149" s="188" t="s">
        <v>145</v>
      </c>
      <c r="O149" s="188" t="s">
        <v>146</v>
      </c>
      <c r="P149" s="188" t="s">
        <v>87</v>
      </c>
      <c r="Q149" s="188" t="s">
        <v>55</v>
      </c>
      <c r="R149" s="188" t="s">
        <v>136</v>
      </c>
      <c r="S149" s="188" t="s">
        <v>64</v>
      </c>
      <c r="T149" s="188" t="s">
        <v>254</v>
      </c>
      <c r="U149" s="193" t="str">
        <f>IF($AJ$1=2,MID(VLOOKUP(H149,杂项!R:X,2,FALSE),FIND("@",SUBSTITUTE(VLOOKUP(H149,杂项!R:X,2,FALSE),",","@",1))+1,FIND("@",SUBSTITUTE(VLOOKUP(H149,杂项!R:X,2,FALSE),",","@",2))-FIND("@",SUBSTITUTE(VLOOKUP(H149,杂项!R:X,2,FALSE),",","@",1))-1),IF($AJ$1=3,MID(VLOOKUP(H149,杂项!R:X,2,FALSE),FIND("@",SUBSTITUTE(VLOOKUP(H149,杂项!R:X,2,FALSE),",","@",2))+1,FIND("@",SUBSTITUTE(VLOOKUP(H149,杂项!R:X,2,FALSE),",","@",3))-FIND("@",SUBSTITUTE(VLOOKUP(H149,杂项!R:X,2,FALSE),",","@",2))-1),IF($AJ$1=4,MID(VLOOKUP(H149,杂项!R:X,2,FALSE),FIND("@",SUBSTITUTE(VLOOKUP(H149,杂项!R:X,2,FALSE),",","@",3))+1,FIND("@",SUBSTITUTE(VLOOKUP(H149,杂项!R:X,2,FALSE),",","@",4))-FIND("@",SUBSTITUTE(VLOOKUP(H149,杂项!R:X,2,FALSE),",","@",3))-1),IF($AJ$1=5,MID(VLOOKUP(H149,杂项!R:X,2,FALSE),FIND("@",SUBSTITUTE(VLOOKUP(H149,杂项!R:X,2,FALSE),",","@",4))+1,FIND("@",SUBSTITUTE(VLOOKUP(H149,杂项!R:X,2,FALSE),",","@",5))-FIND("@",SUBSTITUTE(VLOOKUP(H149,杂项!R:X,2,FALSE),",","@",4))-1),IF($AJ$1=6,MID(VLOOKUP(H149,杂项!R:X,2,FALSE),FIND("@",SUBSTITUTE(VLOOKUP(H149,杂项!R:X,2,FALSE),",","@",5))+1,LEN(VLOOKUP(H149,杂项!R:X,2,FALSE))-FIND("@",SUBSTITUTE(VLOOKUP(H149,杂项!R:X,2,FALSE),",","@",5))-1))))))</f>
        <v>7531</v>
      </c>
      <c r="V149" s="193" t="str">
        <f>IF($AJ$1=2,MID(VLOOKUP(H149,杂项!R:X,3,FALSE),FIND("@",SUBSTITUTE(VLOOKUP(H149,杂项!R:X,3,FALSE),",","@",1))+1,FIND("@",SUBSTITUTE(VLOOKUP(H149,杂项!R:X,3,FALSE),",","@",2))-FIND("@",SUBSTITUTE(VLOOKUP(H149,杂项!R:X,3,FALSE),",","@",1))-1),IF($AJ$1=3,MID(VLOOKUP(H149,杂项!R:X,3,FALSE),FIND("@",SUBSTITUTE(VLOOKUP(H149,杂项!R:X,3,FALSE),",","@",2))+1,FIND("@",SUBSTITUTE(VLOOKUP(H149,杂项!R:X,3,FALSE),",","@",3))-FIND("@",SUBSTITUTE(VLOOKUP(H149,杂项!R:X,3,FALSE),",","@",2))-1),IF($AJ$1=4,MID(VLOOKUP(H149,杂项!R:X,3,FALSE),FIND("@",SUBSTITUTE(VLOOKUP(H149,杂项!R:X,3,FALSE),",","@",3))+1,FIND("@",SUBSTITUTE(VLOOKUP(H149,杂项!R:X,3,FALSE),",","@",4))-FIND("@",SUBSTITUTE(VLOOKUP(H149,杂项!R:X,3,FALSE),",","@",3))-1),IF($AJ$1=5,MID(VLOOKUP(H149,杂项!R:X,3,FALSE),FIND("@",SUBSTITUTE(VLOOKUP(H149,杂项!R:X,3,FALSE),",","@",4))+1,FIND("@",SUBSTITUTE(VLOOKUP(H149,杂项!R:X,3,FALSE),",","@",5))-FIND("@",SUBSTITUTE(VLOOKUP(H149,杂项!R:X,3,FALSE),",","@",4))-1),IF($AJ$1=6,MID(VLOOKUP(H149,杂项!R:X,3,FALSE),FIND("@",SUBSTITUTE(VLOOKUP(H149,杂项!R:X,3,FALSE),",","@",5))+1,LEN(VLOOKUP(H149,杂项!R:X,3,FALSE))-FIND("@",SUBSTITUTE(VLOOKUP(H149,杂项!R:X,3,FALSE),",","@",5))-1))))))</f>
        <v>5290</v>
      </c>
      <c r="W149" s="193" t="str">
        <f>IF($AJ$1=2,MID(VLOOKUP(H149,杂项!R:X,4,FALSE),FIND("@",SUBSTITUTE(VLOOKUP(H149,杂项!R:X,4,FALSE),",","@",1))+1,FIND("@",SUBSTITUTE(VLOOKUP(H149,杂项!R:X,4,FALSE),",","@",2))-FIND("@",SUBSTITUTE(VLOOKUP(H149,杂项!R:X,4,FALSE),",","@",1))-1),IF($AJ$1=3,MID(VLOOKUP(H149,杂项!R:X,4,FALSE),FIND("@",SUBSTITUTE(VLOOKUP(H149,杂项!R:X,4,FALSE),",","@",2))+1,FIND("@",SUBSTITUTE(VLOOKUP(H149,杂项!R:X,4,FALSE),",","@",3))-FIND("@",SUBSTITUTE(VLOOKUP(H149,杂项!R:X,4,FALSE),",","@",2))-1),IF($AJ$1=4,MID(VLOOKUP(H149,杂项!R:X,4,FALSE),FIND("@",SUBSTITUTE(VLOOKUP(H149,杂项!R:X,4,FALSE),",","@",3))+1,FIND("@",SUBSTITUTE(VLOOKUP(H149,杂项!R:X,4,FALSE),",","@",4))-FIND("@",SUBSTITUTE(VLOOKUP(H149,杂项!R:X,4,FALSE),",","@",3))-1),IF($AJ$1=5,MID(VLOOKUP(H149,杂项!R:X,4,FALSE),FIND("@",SUBSTITUTE(VLOOKUP(H149,杂项!R:X,4,FALSE),",","@",4))+1,FIND("@",SUBSTITUTE(VLOOKUP(H149,杂项!R:X,4,FALSE),",","@",5))-FIND("@",SUBSTITUTE(VLOOKUP(H149,杂项!R:X,4,FALSE),",","@",4))-1),IF($AJ$1=6,MID(VLOOKUP(H149,杂项!R:X,4,FALSE),FIND("@",SUBSTITUTE(VLOOKUP(H149,杂项!R:X,4,FALSE),",","@",5))+1,LEN(VLOOKUP(H149,杂项!R:X,4,FALSE))-FIND("@",SUBSTITUTE(VLOOKUP(H149,杂项!R:X,4,FALSE),",","@",5))-1))))))</f>
        <v>8586</v>
      </c>
      <c r="X149" s="193" t="str">
        <f>IF($AJ$1=2,MID(VLOOKUP(H149,杂项!R:X,5,FALSE),FIND("@",SUBSTITUTE(VLOOKUP(H149,杂项!R:X,5,FALSE),",","@",1))+1,FIND("@",SUBSTITUTE(VLOOKUP(H149,杂项!R:X,5,FALSE),",","@",2))-FIND("@",SUBSTITUTE(VLOOKUP(H149,杂项!R:X,5,FALSE),",","@",1))-1),IF($AJ$1=3,MID(VLOOKUP(H149,杂项!R:X,5,FALSE),FIND("@",SUBSTITUTE(VLOOKUP(H149,杂项!R:X,5,FALSE),",","@",2))+1,FIND("@",SUBSTITUTE(VLOOKUP(H149,杂项!R:X,5,FALSE),",","@",3))-FIND("@",SUBSTITUTE(VLOOKUP(H149,杂项!R:X,5,FALSE),",","@",2))-1),IF($AJ$1=4,MID(VLOOKUP(H149,杂项!R:X,5,FALSE),FIND("@",SUBSTITUTE(VLOOKUP(H149,杂项!R:X,5,FALSE),",","@",3))+1,FIND("@",SUBSTITUTE(VLOOKUP(H149,杂项!R:X,5,FALSE),",","@",4))-FIND("@",SUBSTITUTE(VLOOKUP(H149,杂项!R:X,5,FALSE),",","@",3))-1),IF($AJ$1=5,MID(VLOOKUP(H149,杂项!R:X,5,FALSE),FIND("@",SUBSTITUTE(VLOOKUP(H149,杂项!R:X,5,FALSE),",","@",4))+1,FIND("@",SUBSTITUTE(VLOOKUP(H149,杂项!R:X,5,FALSE),",","@",5))-FIND("@",SUBSTITUTE(VLOOKUP(H149,杂项!R:X,5,FALSE),",","@",4))-1),IF($AJ$1=6,MID(VLOOKUP(H149,杂项!R:X,5,FALSE),FIND("@",SUBSTITUTE(VLOOKUP(H149,杂项!R:X,5,FALSE),",","@",5))+1,LEN(VLOOKUP(H149,杂项!R:X,5,FALSE))-FIND("@",SUBSTITUTE(VLOOKUP(H149,杂项!R:X,5,FALSE),",","@",5))-1))))))</f>
        <v>6873</v>
      </c>
      <c r="Y149" s="193" t="str">
        <f>IF($AJ$1=2,MID(VLOOKUP(H149,杂项!R:X,6,FALSE),FIND("@",SUBSTITUTE(VLOOKUP(H149,杂项!R:X,6,FALSE),",","@",1))+1,FIND("@",SUBSTITUTE(VLOOKUP(H149,杂项!R:X,6,FALSE),",","@",2))-FIND("@",SUBSTITUTE(VLOOKUP(H149,杂项!R:X,6,FALSE),",","@",1))-1),IF($AJ$1=3,MID(VLOOKUP(H149,杂项!R:X,6,FALSE),FIND("@",SUBSTITUTE(VLOOKUP(H149,杂项!R:X,6,FALSE),",","@",2))+1,FIND("@",SUBSTITUTE(VLOOKUP(H149,杂项!R:X,6,FALSE),",","@",3))-FIND("@",SUBSTITUTE(VLOOKUP(H149,杂项!R:X,6,FALSE),",","@",2))-1),IF($AJ$1=4,MID(VLOOKUP(H149,杂项!R:X,6,FALSE),FIND("@",SUBSTITUTE(VLOOKUP(H149,杂项!R:X,6,FALSE),",","@",3))+1,FIND("@",SUBSTITUTE(VLOOKUP(H149,杂项!R:X,6,FALSE),",","@",4))-FIND("@",SUBSTITUTE(VLOOKUP(H149,杂项!R:X,6,FALSE),",","@",3))-1),IF($AJ$1=5,MID(VLOOKUP(H149,杂项!R:X,6,FALSE),FIND("@",SUBSTITUTE(VLOOKUP(H149,杂项!R:X,6,FALSE),",","@",4))+1,FIND("@",SUBSTITUTE(VLOOKUP(H149,杂项!R:X,6,FALSE),",","@",5))-FIND("@",SUBSTITUTE(VLOOKUP(H149,杂项!R:X,6,FALSE),",","@",4))-1),IF($AJ$1=6,MID(VLOOKUP(H149,杂项!R:X,6,FALSE),FIND("@",SUBSTITUTE(VLOOKUP(H149,杂项!R:X,6,FALSE),",","@",5))+1,LEN(VLOOKUP(H149,杂项!R:X,6,FALSE))-FIND("@",SUBSTITUTE(VLOOKUP(H149,杂项!R:X,6,FALSE),",","@",5))-1))))))</f>
        <v>8192</v>
      </c>
      <c r="Z149" s="193" t="str">
        <f>IF($AJ$1=2,MID(VLOOKUP(H149,杂项!R:X,7,FALSE),FIND("@",SUBSTITUTE(VLOOKUP(H149,杂项!R:X,7,FALSE),",","@",1))+1,FIND("@",SUBSTITUTE(VLOOKUP(H149,杂项!R:X,7,FALSE),",","@",2))-FIND("@",SUBSTITUTE(VLOOKUP(H149,杂项!R:X,7,FALSE),",","@",1))-1),IF($AJ$1=3,MID(VLOOKUP(H149,杂项!R:X,7,FALSE),FIND("@",SUBSTITUTE(VLOOKUP(H149,杂项!R:X,7,FALSE),",","@",2))+1,FIND("@",SUBSTITUTE(VLOOKUP(H149,杂项!R:X,7,FALSE),",","@",3))-FIND("@",SUBSTITUTE(VLOOKUP(H149,杂项!R:X,7,FALSE),",","@",2))-1),IF($AJ$1=4,MID(VLOOKUP(H149,杂项!R:X,7,FALSE),FIND("@",SUBSTITUTE(VLOOKUP(H149,杂项!R:X,7,FALSE),",","@",3))+1,FIND("@",SUBSTITUTE(VLOOKUP(H149,杂项!R:X,7,FALSE),",","@",4))-FIND("@",SUBSTITUTE(VLOOKUP(H149,杂项!R:X,7,FALSE),",","@",3))-1),IF($AJ$1=5,MID(VLOOKUP(H149,杂项!R:X,7,FALSE),FIND("@",SUBSTITUTE(VLOOKUP(H149,杂项!R:X,7,FALSE),",","@",4))+1,FIND("@",SUBSTITUTE(VLOOKUP(H149,杂项!R:X,7,FALSE),",","@",5))-FIND("@",SUBSTITUTE(VLOOKUP(H149,杂项!R:X,7,FALSE),",","@",4))-1),IF($AJ$1=6,MID(VLOOKUP(H149,杂项!R:X,7,FALSE),FIND("@",SUBSTITUTE(VLOOKUP(H149,杂项!R:X,7,FALSE),",","@",5))+1,LEN(VLOOKUP(H149,杂项!R:X,7,FALSE))-FIND("@",SUBSTITUTE(VLOOKUP(H149,杂项!R:X,7,FALSE),",","@",5))-1))))))</f>
        <v>7137</v>
      </c>
      <c r="AA149" s="194">
        <v>276</v>
      </c>
      <c r="AB149" s="194"/>
      <c r="AC149" s="194">
        <v>78</v>
      </c>
      <c r="AD149" s="195"/>
      <c r="AE149" s="194">
        <v>40</v>
      </c>
      <c r="AF149" s="195"/>
      <c r="AG149" s="192">
        <v>350</v>
      </c>
      <c r="AH149" s="192">
        <v>30</v>
      </c>
      <c r="AI149" s="192">
        <v>70</v>
      </c>
      <c r="AJ149" s="195"/>
      <c r="AK149" s="202">
        <f>(VLOOKUP($H149,杂项!$Z:$AD,2,FALSE))/100</f>
        <v>0.2</v>
      </c>
      <c r="AL149" s="202">
        <f>(VLOOKUP($H149,杂项!$Z:$AD,4,FALSE))/100</f>
        <v>0.35</v>
      </c>
      <c r="AM149" s="202">
        <f>(VLOOKUP($H149,杂项!$Z:$AD,3,FALSE))/100</f>
        <v>0.15</v>
      </c>
      <c r="AN149" s="202">
        <f>(VLOOKUP($H149,杂项!$Z:$AD,5,FALSE))/100</f>
        <v>0.3</v>
      </c>
      <c r="AO149" s="195"/>
      <c r="AP149" s="179" t="s">
        <v>461</v>
      </c>
    </row>
    <row r="150" spans="1:42" x14ac:dyDescent="0.2">
      <c r="A150" s="176" t="s">
        <v>462</v>
      </c>
      <c r="B150" s="173">
        <f t="shared" si="24"/>
        <v>3299.0976000000001</v>
      </c>
      <c r="C150" s="173">
        <f t="shared" si="25"/>
        <v>258.33983999999998</v>
      </c>
      <c r="D150" s="173">
        <f t="shared" si="26"/>
        <v>546.90463999999997</v>
      </c>
      <c r="E150" s="173">
        <f t="shared" si="27"/>
        <v>241.85044480000002</v>
      </c>
      <c r="F150" s="173">
        <f t="shared" si="28"/>
        <v>396.72895999999997</v>
      </c>
      <c r="G150" s="174">
        <f t="shared" si="29"/>
        <v>94.322047999999995</v>
      </c>
      <c r="H150" s="174" t="s">
        <v>381</v>
      </c>
      <c r="I150" s="187">
        <v>28</v>
      </c>
      <c r="J150" s="189" t="s">
        <v>40</v>
      </c>
      <c r="K150" s="189" t="s">
        <v>92</v>
      </c>
      <c r="L150" s="189" t="s">
        <v>63</v>
      </c>
      <c r="M150" s="189" t="s">
        <v>64</v>
      </c>
      <c r="N150" s="189" t="s">
        <v>145</v>
      </c>
      <c r="O150" s="189" t="s">
        <v>146</v>
      </c>
      <c r="P150" s="189" t="s">
        <v>87</v>
      </c>
      <c r="Q150" s="189" t="s">
        <v>55</v>
      </c>
      <c r="R150" s="189" t="s">
        <v>136</v>
      </c>
      <c r="S150" s="189" t="s">
        <v>64</v>
      </c>
      <c r="T150" s="189" t="s">
        <v>254</v>
      </c>
      <c r="U150" s="193" t="str">
        <f>IF($AJ$1=2,MID(VLOOKUP(H150,杂项!R:X,2,FALSE),FIND("@",SUBSTITUTE(VLOOKUP(H150,杂项!R:X,2,FALSE),",","@",1))+1,FIND("@",SUBSTITUTE(VLOOKUP(H150,杂项!R:X,2,FALSE),",","@",2))-FIND("@",SUBSTITUTE(VLOOKUP(H150,杂项!R:X,2,FALSE),",","@",1))-1),IF($AJ$1=3,MID(VLOOKUP(H150,杂项!R:X,2,FALSE),FIND("@",SUBSTITUTE(VLOOKUP(H150,杂项!R:X,2,FALSE),",","@",2))+1,FIND("@",SUBSTITUTE(VLOOKUP(H150,杂项!R:X,2,FALSE),",","@",3))-FIND("@",SUBSTITUTE(VLOOKUP(H150,杂项!R:X,2,FALSE),",","@",2))-1),IF($AJ$1=4,MID(VLOOKUP(H150,杂项!R:X,2,FALSE),FIND("@",SUBSTITUTE(VLOOKUP(H150,杂项!R:X,2,FALSE),",","@",3))+1,FIND("@",SUBSTITUTE(VLOOKUP(H150,杂项!R:X,2,FALSE),",","@",4))-FIND("@",SUBSTITUTE(VLOOKUP(H150,杂项!R:X,2,FALSE),",","@",3))-1),IF($AJ$1=5,MID(VLOOKUP(H150,杂项!R:X,2,FALSE),FIND("@",SUBSTITUTE(VLOOKUP(H150,杂项!R:X,2,FALSE),",","@",4))+1,FIND("@",SUBSTITUTE(VLOOKUP(H150,杂项!R:X,2,FALSE),",","@",5))-FIND("@",SUBSTITUTE(VLOOKUP(H150,杂项!R:X,2,FALSE),",","@",4))-1),IF($AJ$1=6,MID(VLOOKUP(H150,杂项!R:X,2,FALSE),FIND("@",SUBSTITUTE(VLOOKUP(H150,杂项!R:X,2,FALSE),",","@",5))+1,LEN(VLOOKUP(H150,杂项!R:X,2,FALSE))-FIND("@",SUBSTITUTE(VLOOKUP(H150,杂项!R:X,2,FALSE),",","@",5))-1))))))</f>
        <v>7796</v>
      </c>
      <c r="V150" s="193" t="str">
        <f>IF($AJ$1=2,MID(VLOOKUP(H150,杂项!R:X,3,FALSE),FIND("@",SUBSTITUTE(VLOOKUP(H150,杂项!R:X,3,FALSE),",","@",1))+1,FIND("@",SUBSTITUTE(VLOOKUP(H150,杂项!R:X,3,FALSE),",","@",2))-FIND("@",SUBSTITUTE(VLOOKUP(H150,杂项!R:X,3,FALSE),",","@",1))-1),IF($AJ$1=3,MID(VLOOKUP(H150,杂项!R:X,3,FALSE),FIND("@",SUBSTITUTE(VLOOKUP(H150,杂项!R:X,3,FALSE),",","@",2))+1,FIND("@",SUBSTITUTE(VLOOKUP(H150,杂项!R:X,3,FALSE),",","@",3))-FIND("@",SUBSTITUTE(VLOOKUP(H150,杂项!R:X,3,FALSE),",","@",2))-1),IF($AJ$1=4,MID(VLOOKUP(H150,杂项!R:X,3,FALSE),FIND("@",SUBSTITUTE(VLOOKUP(H150,杂项!R:X,3,FALSE),",","@",3))+1,FIND("@",SUBSTITUTE(VLOOKUP(H150,杂项!R:X,3,FALSE),",","@",4))-FIND("@",SUBSTITUTE(VLOOKUP(H150,杂项!R:X,3,FALSE),",","@",3))-1),IF($AJ$1=5,MID(VLOOKUP(H150,杂项!R:X,3,FALSE),FIND("@",SUBSTITUTE(VLOOKUP(H150,杂项!R:X,3,FALSE),",","@",4))+1,FIND("@",SUBSTITUTE(VLOOKUP(H150,杂项!R:X,3,FALSE),",","@",5))-FIND("@",SUBSTITUTE(VLOOKUP(H150,杂项!R:X,3,FALSE),",","@",4))-1),IF($AJ$1=6,MID(VLOOKUP(H150,杂项!R:X,3,FALSE),FIND("@",SUBSTITUTE(VLOOKUP(H150,杂项!R:X,3,FALSE),",","@",5))+1,LEN(VLOOKUP(H150,杂项!R:X,3,FALSE))-FIND("@",SUBSTITUTE(VLOOKUP(H150,杂项!R:X,3,FALSE),",","@",5))-1))))))</f>
        <v>5290</v>
      </c>
      <c r="W150" s="193" t="str">
        <f>IF($AJ$1=2,MID(VLOOKUP(H150,杂项!R:X,4,FALSE),FIND("@",SUBSTITUTE(VLOOKUP(H150,杂项!R:X,4,FALSE),",","@",1))+1,FIND("@",SUBSTITUTE(VLOOKUP(H150,杂项!R:X,4,FALSE),",","@",2))-FIND("@",SUBSTITUTE(VLOOKUP(H150,杂项!R:X,4,FALSE),",","@",1))-1),IF($AJ$1=3,MID(VLOOKUP(H150,杂项!R:X,4,FALSE),FIND("@",SUBSTITUTE(VLOOKUP(H150,杂项!R:X,4,FALSE),",","@",2))+1,FIND("@",SUBSTITUTE(VLOOKUP(H150,杂项!R:X,4,FALSE),",","@",3))-FIND("@",SUBSTITUTE(VLOOKUP(H150,杂项!R:X,4,FALSE),",","@",2))-1),IF($AJ$1=4,MID(VLOOKUP(H150,杂项!R:X,4,FALSE),FIND("@",SUBSTITUTE(VLOOKUP(H150,杂项!R:X,4,FALSE),",","@",3))+1,FIND("@",SUBSTITUTE(VLOOKUP(H150,杂项!R:X,4,FALSE),",","@",4))-FIND("@",SUBSTITUTE(VLOOKUP(H150,杂项!R:X,4,FALSE),",","@",3))-1),IF($AJ$1=5,MID(VLOOKUP(H150,杂项!R:X,4,FALSE),FIND("@",SUBSTITUTE(VLOOKUP(H150,杂项!R:X,4,FALSE),",","@",4))+1,FIND("@",SUBSTITUTE(VLOOKUP(H150,杂项!R:X,4,FALSE),",","@",5))-FIND("@",SUBSTITUTE(VLOOKUP(H150,杂项!R:X,4,FALSE),",","@",4))-1),IF($AJ$1=6,MID(VLOOKUP(H150,杂项!R:X,4,FALSE),FIND("@",SUBSTITUTE(VLOOKUP(H150,杂项!R:X,4,FALSE),",","@",5))+1,LEN(VLOOKUP(H150,杂项!R:X,4,FALSE))-FIND("@",SUBSTITUTE(VLOOKUP(H150,杂项!R:X,4,FALSE),",","@",5))-1))))))</f>
        <v>8455</v>
      </c>
      <c r="X150" s="193" t="str">
        <f>IF($AJ$1=2,MID(VLOOKUP(H150,杂项!R:X,5,FALSE),FIND("@",SUBSTITUTE(VLOOKUP(H150,杂项!R:X,5,FALSE),",","@",1))+1,FIND("@",SUBSTITUTE(VLOOKUP(H150,杂项!R:X,5,FALSE),",","@",2))-FIND("@",SUBSTITUTE(VLOOKUP(H150,杂项!R:X,5,FALSE),",","@",1))-1),IF($AJ$1=3,MID(VLOOKUP(H150,杂项!R:X,5,FALSE),FIND("@",SUBSTITUTE(VLOOKUP(H150,杂项!R:X,5,FALSE),",","@",2))+1,FIND("@",SUBSTITUTE(VLOOKUP(H150,杂项!R:X,5,FALSE),",","@",3))-FIND("@",SUBSTITUTE(VLOOKUP(H150,杂项!R:X,5,FALSE),",","@",2))-1),IF($AJ$1=4,MID(VLOOKUP(H150,杂项!R:X,5,FALSE),FIND("@",SUBSTITUTE(VLOOKUP(H150,杂项!R:X,5,FALSE),",","@",3))+1,FIND("@",SUBSTITUTE(VLOOKUP(H150,杂项!R:X,5,FALSE),",","@",4))-FIND("@",SUBSTITUTE(VLOOKUP(H150,杂项!R:X,5,FALSE),",","@",3))-1),IF($AJ$1=5,MID(VLOOKUP(H150,杂项!R:X,5,FALSE),FIND("@",SUBSTITUTE(VLOOKUP(H150,杂项!R:X,5,FALSE),",","@",4))+1,FIND("@",SUBSTITUTE(VLOOKUP(H150,杂项!R:X,5,FALSE),",","@",5))-FIND("@",SUBSTITUTE(VLOOKUP(H150,杂项!R:X,5,FALSE),",","@",4))-1),IF($AJ$1=6,MID(VLOOKUP(H150,杂项!R:X,5,FALSE),FIND("@",SUBSTITUTE(VLOOKUP(H150,杂项!R:X,5,FALSE),",","@",5))+1,LEN(VLOOKUP(H150,杂项!R:X,5,FALSE))-FIND("@",SUBSTITUTE(VLOOKUP(H150,杂项!R:X,5,FALSE),",","@",5))-1))))))</f>
        <v>7137</v>
      </c>
      <c r="Y150" s="193" t="str">
        <f>IF($AJ$1=2,MID(VLOOKUP(H150,杂项!R:X,6,FALSE),FIND("@",SUBSTITUTE(VLOOKUP(H150,杂项!R:X,6,FALSE),",","@",1))+1,FIND("@",SUBSTITUTE(VLOOKUP(H150,杂项!R:X,6,FALSE),",","@",2))-FIND("@",SUBSTITUTE(VLOOKUP(H150,杂项!R:X,6,FALSE),",","@",1))-1),IF($AJ$1=3,MID(VLOOKUP(H150,杂项!R:X,6,FALSE),FIND("@",SUBSTITUTE(VLOOKUP(H150,杂项!R:X,6,FALSE),",","@",2))+1,FIND("@",SUBSTITUTE(VLOOKUP(H150,杂项!R:X,6,FALSE),",","@",3))-FIND("@",SUBSTITUTE(VLOOKUP(H150,杂项!R:X,6,FALSE),",","@",2))-1),IF($AJ$1=4,MID(VLOOKUP(H150,杂项!R:X,6,FALSE),FIND("@",SUBSTITUTE(VLOOKUP(H150,杂项!R:X,6,FALSE),",","@",3))+1,FIND("@",SUBSTITUTE(VLOOKUP(H150,杂项!R:X,6,FALSE),",","@",4))-FIND("@",SUBSTITUTE(VLOOKUP(H150,杂项!R:X,6,FALSE),",","@",3))-1),IF($AJ$1=5,MID(VLOOKUP(H150,杂项!R:X,6,FALSE),FIND("@",SUBSTITUTE(VLOOKUP(H150,杂项!R:X,6,FALSE),",","@",4))+1,FIND("@",SUBSTITUTE(VLOOKUP(H150,杂项!R:X,6,FALSE),",","@",5))-FIND("@",SUBSTITUTE(VLOOKUP(H150,杂项!R:X,6,FALSE),",","@",4))-1),IF($AJ$1=6,MID(VLOOKUP(H150,杂项!R:X,6,FALSE),FIND("@",SUBSTITUTE(VLOOKUP(H150,杂项!R:X,6,FALSE),",","@",5))+1,LEN(VLOOKUP(H150,杂项!R:X,6,FALSE))-FIND("@",SUBSTITUTE(VLOOKUP(H150,杂项!R:X,6,FALSE),",","@",5))-1))))))</f>
        <v>8455</v>
      </c>
      <c r="Z150" s="193" t="str">
        <f>IF($AJ$1=2,MID(VLOOKUP(H150,杂项!R:X,7,FALSE),FIND("@",SUBSTITUTE(VLOOKUP(H150,杂项!R:X,7,FALSE),",","@",1))+1,FIND("@",SUBSTITUTE(VLOOKUP(H150,杂项!R:X,7,FALSE),",","@",2))-FIND("@",SUBSTITUTE(VLOOKUP(H150,杂项!R:X,7,FALSE),",","@",1))-1),IF($AJ$1=3,MID(VLOOKUP(H150,杂项!R:X,7,FALSE),FIND("@",SUBSTITUTE(VLOOKUP(H150,杂项!R:X,7,FALSE),",","@",2))+1,FIND("@",SUBSTITUTE(VLOOKUP(H150,杂项!R:X,7,FALSE),",","@",3))-FIND("@",SUBSTITUTE(VLOOKUP(H150,杂项!R:X,7,FALSE),",","@",2))-1),IF($AJ$1=4,MID(VLOOKUP(H150,杂项!R:X,7,FALSE),FIND("@",SUBSTITUTE(VLOOKUP(H150,杂项!R:X,7,FALSE),",","@",3))+1,FIND("@",SUBSTITUTE(VLOOKUP(H150,杂项!R:X,7,FALSE),",","@",4))-FIND("@",SUBSTITUTE(VLOOKUP(H150,杂项!R:X,7,FALSE),",","@",3))-1),IF($AJ$1=5,MID(VLOOKUP(H150,杂项!R:X,7,FALSE),FIND("@",SUBSTITUTE(VLOOKUP(H150,杂项!R:X,7,FALSE),",","@",4))+1,FIND("@",SUBSTITUTE(VLOOKUP(H150,杂项!R:X,7,FALSE),",","@",5))-FIND("@",SUBSTITUTE(VLOOKUP(H150,杂项!R:X,7,FALSE),",","@",4))-1),IF($AJ$1=6,MID(VLOOKUP(H150,杂项!R:X,7,FALSE),FIND("@",SUBSTITUTE(VLOOKUP(H150,杂项!R:X,7,FALSE),",","@",5))+1,LEN(VLOOKUP(H150,杂项!R:X,7,FALSE))-FIND("@",SUBSTITUTE(VLOOKUP(H150,杂项!R:X,7,FALSE),",","@",5))-1))))))</f>
        <v>7137</v>
      </c>
      <c r="AA150" s="196">
        <v>308</v>
      </c>
      <c r="AB150" s="196">
        <v>0</v>
      </c>
      <c r="AC150" s="196">
        <v>78</v>
      </c>
      <c r="AD150" s="196">
        <v>5</v>
      </c>
      <c r="AE150" s="196">
        <v>32</v>
      </c>
      <c r="AF150" s="196">
        <v>0</v>
      </c>
      <c r="AG150" s="203">
        <v>400</v>
      </c>
      <c r="AH150" s="203">
        <v>30</v>
      </c>
      <c r="AI150" s="203">
        <v>60</v>
      </c>
      <c r="AJ150" s="204"/>
      <c r="AK150" s="202">
        <f>(VLOOKUP($H150,杂项!$Z:$AD,2,FALSE))/100</f>
        <v>0.1</v>
      </c>
      <c r="AL150" s="202">
        <f>(VLOOKUP($H150,杂项!$Z:$AD,4,FALSE))/100</f>
        <v>0.4</v>
      </c>
      <c r="AM150" s="202">
        <f>(VLOOKUP($H150,杂项!$Z:$AD,3,FALSE))/100</f>
        <v>0.1</v>
      </c>
      <c r="AN150" s="202">
        <f>(VLOOKUP($H150,杂项!$Z:$AD,5,FALSE))/100</f>
        <v>0.4</v>
      </c>
      <c r="AO150" s="206">
        <v>3</v>
      </c>
      <c r="AP150" s="179" t="s">
        <v>463</v>
      </c>
    </row>
    <row r="151" spans="1:42" x14ac:dyDescent="0.2">
      <c r="A151" s="176" t="s">
        <v>464</v>
      </c>
      <c r="B151" s="173">
        <f t="shared" si="24"/>
        <v>3130.5135999999998</v>
      </c>
      <c r="C151" s="173">
        <f t="shared" si="25"/>
        <v>258.33983999999998</v>
      </c>
      <c r="D151" s="173">
        <f t="shared" si="26"/>
        <v>545.22233600000004</v>
      </c>
      <c r="E151" s="173">
        <f t="shared" si="27"/>
        <v>263.21154560000002</v>
      </c>
      <c r="F151" s="173">
        <f t="shared" si="28"/>
        <v>373.72895999999997</v>
      </c>
      <c r="G151" s="174">
        <f t="shared" si="29"/>
        <v>94.322047999999995</v>
      </c>
      <c r="H151" s="174" t="s">
        <v>455</v>
      </c>
      <c r="I151" s="187">
        <v>28</v>
      </c>
      <c r="J151" s="189" t="s">
        <v>40</v>
      </c>
      <c r="K151" s="189" t="s">
        <v>92</v>
      </c>
      <c r="L151" s="189" t="s">
        <v>63</v>
      </c>
      <c r="M151" s="189" t="s">
        <v>64</v>
      </c>
      <c r="N151" s="189" t="s">
        <v>145</v>
      </c>
      <c r="O151" s="189" t="s">
        <v>146</v>
      </c>
      <c r="P151" s="189" t="s">
        <v>87</v>
      </c>
      <c r="Q151" s="189" t="s">
        <v>55</v>
      </c>
      <c r="R151" s="189" t="s">
        <v>136</v>
      </c>
      <c r="S151" s="189" t="s">
        <v>64</v>
      </c>
      <c r="T151" s="189" t="s">
        <v>254</v>
      </c>
      <c r="U151" s="193" t="str">
        <f>IF($AJ$1=2,MID(VLOOKUP(H151,杂项!R:X,2,FALSE),FIND("@",SUBSTITUTE(VLOOKUP(H151,杂项!R:X,2,FALSE),",","@",1))+1,FIND("@",SUBSTITUTE(VLOOKUP(H151,杂项!R:X,2,FALSE),",","@",2))-FIND("@",SUBSTITUTE(VLOOKUP(H151,杂项!R:X,2,FALSE),",","@",1))-1),IF($AJ$1=3,MID(VLOOKUP(H151,杂项!R:X,2,FALSE),FIND("@",SUBSTITUTE(VLOOKUP(H151,杂项!R:X,2,FALSE),",","@",2))+1,FIND("@",SUBSTITUTE(VLOOKUP(H151,杂项!R:X,2,FALSE),",","@",3))-FIND("@",SUBSTITUTE(VLOOKUP(H151,杂项!R:X,2,FALSE),",","@",2))-1),IF($AJ$1=4,MID(VLOOKUP(H151,杂项!R:X,2,FALSE),FIND("@",SUBSTITUTE(VLOOKUP(H151,杂项!R:X,2,FALSE),",","@",3))+1,FIND("@",SUBSTITUTE(VLOOKUP(H151,杂项!R:X,2,FALSE),",","@",4))-FIND("@",SUBSTITUTE(VLOOKUP(H151,杂项!R:X,2,FALSE),",","@",3))-1),IF($AJ$1=5,MID(VLOOKUP(H151,杂项!R:X,2,FALSE),FIND("@",SUBSTITUTE(VLOOKUP(H151,杂项!R:X,2,FALSE),",","@",4))+1,FIND("@",SUBSTITUTE(VLOOKUP(H151,杂项!R:X,2,FALSE),",","@",5))-FIND("@",SUBSTITUTE(VLOOKUP(H151,杂项!R:X,2,FALSE),",","@",4))-1),IF($AJ$1=6,MID(VLOOKUP(H151,杂项!R:X,2,FALSE),FIND("@",SUBSTITUTE(VLOOKUP(H151,杂项!R:X,2,FALSE),",","@",5))+1,LEN(VLOOKUP(H151,杂项!R:X,2,FALSE))-FIND("@",SUBSTITUTE(VLOOKUP(H151,杂项!R:X,2,FALSE),",","@",5))-1))))))</f>
        <v>7531</v>
      </c>
      <c r="V151" s="193" t="str">
        <f>IF($AJ$1=2,MID(VLOOKUP(H151,杂项!R:X,3,FALSE),FIND("@",SUBSTITUTE(VLOOKUP(H151,杂项!R:X,3,FALSE),",","@",1))+1,FIND("@",SUBSTITUTE(VLOOKUP(H151,杂项!R:X,3,FALSE),",","@",2))-FIND("@",SUBSTITUTE(VLOOKUP(H151,杂项!R:X,3,FALSE),",","@",1))-1),IF($AJ$1=3,MID(VLOOKUP(H151,杂项!R:X,3,FALSE),FIND("@",SUBSTITUTE(VLOOKUP(H151,杂项!R:X,3,FALSE),",","@",2))+1,FIND("@",SUBSTITUTE(VLOOKUP(H151,杂项!R:X,3,FALSE),",","@",3))-FIND("@",SUBSTITUTE(VLOOKUP(H151,杂项!R:X,3,FALSE),",","@",2))-1),IF($AJ$1=4,MID(VLOOKUP(H151,杂项!R:X,3,FALSE),FIND("@",SUBSTITUTE(VLOOKUP(H151,杂项!R:X,3,FALSE),",","@",3))+1,FIND("@",SUBSTITUTE(VLOOKUP(H151,杂项!R:X,3,FALSE),",","@",4))-FIND("@",SUBSTITUTE(VLOOKUP(H151,杂项!R:X,3,FALSE),",","@",3))-1),IF($AJ$1=5,MID(VLOOKUP(H151,杂项!R:X,3,FALSE),FIND("@",SUBSTITUTE(VLOOKUP(H151,杂项!R:X,3,FALSE),",","@",4))+1,FIND("@",SUBSTITUTE(VLOOKUP(H151,杂项!R:X,3,FALSE),",","@",5))-FIND("@",SUBSTITUTE(VLOOKUP(H151,杂项!R:X,3,FALSE),",","@",4))-1),IF($AJ$1=6,MID(VLOOKUP(H151,杂项!R:X,3,FALSE),FIND("@",SUBSTITUTE(VLOOKUP(H151,杂项!R:X,3,FALSE),",","@",5))+1,LEN(VLOOKUP(H151,杂项!R:X,3,FALSE))-FIND("@",SUBSTITUTE(VLOOKUP(H151,杂项!R:X,3,FALSE),",","@",5))-1))))))</f>
        <v>5290</v>
      </c>
      <c r="W151" s="193" t="str">
        <f>IF($AJ$1=2,MID(VLOOKUP(H151,杂项!R:X,4,FALSE),FIND("@",SUBSTITUTE(VLOOKUP(H151,杂项!R:X,4,FALSE),",","@",1))+1,FIND("@",SUBSTITUTE(VLOOKUP(H151,杂项!R:X,4,FALSE),",","@",2))-FIND("@",SUBSTITUTE(VLOOKUP(H151,杂项!R:X,4,FALSE),",","@",1))-1),IF($AJ$1=3,MID(VLOOKUP(H151,杂项!R:X,4,FALSE),FIND("@",SUBSTITUTE(VLOOKUP(H151,杂项!R:X,4,FALSE),",","@",2))+1,FIND("@",SUBSTITUTE(VLOOKUP(H151,杂项!R:X,4,FALSE),",","@",3))-FIND("@",SUBSTITUTE(VLOOKUP(H151,杂项!R:X,4,FALSE),",","@",2))-1),IF($AJ$1=4,MID(VLOOKUP(H151,杂项!R:X,4,FALSE),FIND("@",SUBSTITUTE(VLOOKUP(H151,杂项!R:X,4,FALSE),",","@",3))+1,FIND("@",SUBSTITUTE(VLOOKUP(H151,杂项!R:X,4,FALSE),",","@",4))-FIND("@",SUBSTITUTE(VLOOKUP(H151,杂项!R:X,4,FALSE),",","@",3))-1),IF($AJ$1=5,MID(VLOOKUP(H151,杂项!R:X,4,FALSE),FIND("@",SUBSTITUTE(VLOOKUP(H151,杂项!R:X,4,FALSE),",","@",4))+1,FIND("@",SUBSTITUTE(VLOOKUP(H151,杂项!R:X,4,FALSE),",","@",5))-FIND("@",SUBSTITUTE(VLOOKUP(H151,杂项!R:X,4,FALSE),",","@",4))-1),IF($AJ$1=6,MID(VLOOKUP(H151,杂项!R:X,4,FALSE),FIND("@",SUBSTITUTE(VLOOKUP(H151,杂项!R:X,4,FALSE),",","@",5))+1,LEN(VLOOKUP(H151,杂项!R:X,4,FALSE))-FIND("@",SUBSTITUTE(VLOOKUP(H151,杂项!R:X,4,FALSE),",","@",5))-1))))))</f>
        <v>8192</v>
      </c>
      <c r="X151" s="193" t="str">
        <f>IF($AJ$1=2,MID(VLOOKUP(H151,杂项!R:X,5,FALSE),FIND("@",SUBSTITUTE(VLOOKUP(H151,杂项!R:X,5,FALSE),",","@",1))+1,FIND("@",SUBSTITUTE(VLOOKUP(H151,杂项!R:X,5,FALSE),",","@",2))-FIND("@",SUBSTITUTE(VLOOKUP(H151,杂项!R:X,5,FALSE),",","@",1))-1),IF($AJ$1=3,MID(VLOOKUP(H151,杂项!R:X,5,FALSE),FIND("@",SUBSTITUTE(VLOOKUP(H151,杂项!R:X,5,FALSE),",","@",2))+1,FIND("@",SUBSTITUTE(VLOOKUP(H151,杂项!R:X,5,FALSE),",","@",3))-FIND("@",SUBSTITUTE(VLOOKUP(H151,杂项!R:X,5,FALSE),",","@",2))-1),IF($AJ$1=4,MID(VLOOKUP(H151,杂项!R:X,5,FALSE),FIND("@",SUBSTITUTE(VLOOKUP(H151,杂项!R:X,5,FALSE),",","@",3))+1,FIND("@",SUBSTITUTE(VLOOKUP(H151,杂项!R:X,5,FALSE),",","@",4))-FIND("@",SUBSTITUTE(VLOOKUP(H151,杂项!R:X,5,FALSE),",","@",3))-1),IF($AJ$1=5,MID(VLOOKUP(H151,杂项!R:X,5,FALSE),FIND("@",SUBSTITUTE(VLOOKUP(H151,杂项!R:X,5,FALSE),",","@",4))+1,FIND("@",SUBSTITUTE(VLOOKUP(H151,杂项!R:X,5,FALSE),",","@",5))-FIND("@",SUBSTITUTE(VLOOKUP(H151,杂项!R:X,5,FALSE),",","@",4))-1),IF($AJ$1=6,MID(VLOOKUP(H151,杂项!R:X,5,FALSE),FIND("@",SUBSTITUTE(VLOOKUP(H151,杂项!R:X,5,FALSE),",","@",5))+1,LEN(VLOOKUP(H151,杂项!R:X,5,FALSE))-FIND("@",SUBSTITUTE(VLOOKUP(H151,杂项!R:X,5,FALSE),",","@",5))-1))))))</f>
        <v>7664</v>
      </c>
      <c r="Y151" s="193" t="str">
        <f>IF($AJ$1=2,MID(VLOOKUP(H151,杂项!R:X,6,FALSE),FIND("@",SUBSTITUTE(VLOOKUP(H151,杂项!R:X,6,FALSE),",","@",1))+1,FIND("@",SUBSTITUTE(VLOOKUP(H151,杂项!R:X,6,FALSE),",","@",2))-FIND("@",SUBSTITUTE(VLOOKUP(H151,杂项!R:X,6,FALSE),",","@",1))-1),IF($AJ$1=3,MID(VLOOKUP(H151,杂项!R:X,6,FALSE),FIND("@",SUBSTITUTE(VLOOKUP(H151,杂项!R:X,6,FALSE),",","@",2))+1,FIND("@",SUBSTITUTE(VLOOKUP(H151,杂项!R:X,6,FALSE),",","@",3))-FIND("@",SUBSTITUTE(VLOOKUP(H151,杂项!R:X,6,FALSE),",","@",2))-1),IF($AJ$1=4,MID(VLOOKUP(H151,杂项!R:X,6,FALSE),FIND("@",SUBSTITUTE(VLOOKUP(H151,杂项!R:X,6,FALSE),",","@",3))+1,FIND("@",SUBSTITUTE(VLOOKUP(H151,杂项!R:X,6,FALSE),",","@",4))-FIND("@",SUBSTITUTE(VLOOKUP(H151,杂项!R:X,6,FALSE),",","@",3))-1),IF($AJ$1=5,MID(VLOOKUP(H151,杂项!R:X,6,FALSE),FIND("@",SUBSTITUTE(VLOOKUP(H151,杂项!R:X,6,FALSE),",","@",4))+1,FIND("@",SUBSTITUTE(VLOOKUP(H151,杂项!R:X,6,FALSE),",","@",5))-FIND("@",SUBSTITUTE(VLOOKUP(H151,杂项!R:X,6,FALSE),",","@",4))-1),IF($AJ$1=6,MID(VLOOKUP(H151,杂项!R:X,6,FALSE),FIND("@",SUBSTITUTE(VLOOKUP(H151,杂项!R:X,6,FALSE),",","@",5))+1,LEN(VLOOKUP(H151,杂项!R:X,6,FALSE))-FIND("@",SUBSTITUTE(VLOOKUP(H151,杂项!R:X,6,FALSE),",","@",5))-1))))))</f>
        <v>8455</v>
      </c>
      <c r="Z151" s="193" t="str">
        <f>IF($AJ$1=2,MID(VLOOKUP(H151,杂项!R:X,7,FALSE),FIND("@",SUBSTITUTE(VLOOKUP(H151,杂项!R:X,7,FALSE),",","@",1))+1,FIND("@",SUBSTITUTE(VLOOKUP(H151,杂项!R:X,7,FALSE),",","@",2))-FIND("@",SUBSTITUTE(VLOOKUP(H151,杂项!R:X,7,FALSE),",","@",1))-1),IF($AJ$1=3,MID(VLOOKUP(H151,杂项!R:X,7,FALSE),FIND("@",SUBSTITUTE(VLOOKUP(H151,杂项!R:X,7,FALSE),",","@",2))+1,FIND("@",SUBSTITUTE(VLOOKUP(H151,杂项!R:X,7,FALSE),",","@",3))-FIND("@",SUBSTITUTE(VLOOKUP(H151,杂项!R:X,7,FALSE),",","@",2))-1),IF($AJ$1=4,MID(VLOOKUP(H151,杂项!R:X,7,FALSE),FIND("@",SUBSTITUTE(VLOOKUP(H151,杂项!R:X,7,FALSE),",","@",3))+1,FIND("@",SUBSTITUTE(VLOOKUP(H151,杂项!R:X,7,FALSE),",","@",4))-FIND("@",SUBSTITUTE(VLOOKUP(H151,杂项!R:X,7,FALSE),",","@",3))-1),IF($AJ$1=5,MID(VLOOKUP(H151,杂项!R:X,7,FALSE),FIND("@",SUBSTITUTE(VLOOKUP(H151,杂项!R:X,7,FALSE),",","@",4))+1,FIND("@",SUBSTITUTE(VLOOKUP(H151,杂项!R:X,7,FALSE),",","@",5))-FIND("@",SUBSTITUTE(VLOOKUP(H151,杂项!R:X,7,FALSE),",","@",4))-1),IF($AJ$1=6,MID(VLOOKUP(H151,杂项!R:X,7,FALSE),FIND("@",SUBSTITUTE(VLOOKUP(H151,杂项!R:X,7,FALSE),",","@",5))+1,LEN(VLOOKUP(H151,杂项!R:X,7,FALSE))-FIND("@",SUBSTITUTE(VLOOKUP(H151,杂项!R:X,7,FALSE),",","@",5))-1))))))</f>
        <v>7137</v>
      </c>
      <c r="AA151" s="196">
        <v>228</v>
      </c>
      <c r="AB151" s="196"/>
      <c r="AC151" s="196">
        <v>83</v>
      </c>
      <c r="AD151" s="196">
        <v>10</v>
      </c>
      <c r="AE151" s="196">
        <v>19</v>
      </c>
      <c r="AF151" s="196"/>
      <c r="AG151" s="203">
        <v>350</v>
      </c>
      <c r="AH151" s="203">
        <v>40</v>
      </c>
      <c r="AI151" s="203">
        <v>50</v>
      </c>
      <c r="AJ151" s="204"/>
      <c r="AK151" s="202">
        <f>(VLOOKUP($H151,杂项!$Z:$AD,2,FALSE))/100</f>
        <v>0.25</v>
      </c>
      <c r="AL151" s="202">
        <f>(VLOOKUP($H151,杂项!$Z:$AD,4,FALSE))/100</f>
        <v>0.3</v>
      </c>
      <c r="AM151" s="202">
        <f>(VLOOKUP($H151,杂项!$Z:$AD,3,FALSE))/100</f>
        <v>0.2</v>
      </c>
      <c r="AN151" s="202">
        <f>(VLOOKUP($H151,杂项!$Z:$AD,5,FALSE))/100</f>
        <v>0.25</v>
      </c>
      <c r="AO151" s="206">
        <v>9</v>
      </c>
      <c r="AP151" s="179" t="s">
        <v>465</v>
      </c>
    </row>
    <row r="152" spans="1:42" x14ac:dyDescent="0.2">
      <c r="A152" s="179" t="s">
        <v>466</v>
      </c>
      <c r="B152" s="173">
        <f t="shared" si="24"/>
        <v>3444.36</v>
      </c>
      <c r="C152" s="173">
        <f t="shared" si="25"/>
        <v>258.33983999999998</v>
      </c>
      <c r="D152" s="173">
        <f t="shared" si="26"/>
        <v>543.52</v>
      </c>
      <c r="E152" s="173">
        <f t="shared" si="27"/>
        <v>267.99142400000005</v>
      </c>
      <c r="F152" s="173">
        <f t="shared" si="28"/>
        <v>377.20672000000002</v>
      </c>
      <c r="G152" s="174">
        <f t="shared" si="29"/>
        <v>87.056768000000019</v>
      </c>
      <c r="H152" s="175" t="s">
        <v>458</v>
      </c>
      <c r="I152" s="187">
        <v>28</v>
      </c>
      <c r="J152" s="188" t="s">
        <v>52</v>
      </c>
      <c r="K152" s="188" t="s">
        <v>92</v>
      </c>
      <c r="L152" s="188" t="s">
        <v>63</v>
      </c>
      <c r="M152" s="188" t="s">
        <v>64</v>
      </c>
      <c r="N152" s="188" t="s">
        <v>145</v>
      </c>
      <c r="O152" s="188" t="s">
        <v>146</v>
      </c>
      <c r="P152" s="188" t="s">
        <v>87</v>
      </c>
      <c r="Q152" s="188" t="s">
        <v>55</v>
      </c>
      <c r="R152" s="188" t="s">
        <v>136</v>
      </c>
      <c r="S152" s="188" t="s">
        <v>64</v>
      </c>
      <c r="T152" s="188" t="s">
        <v>254</v>
      </c>
      <c r="U152" s="192" t="str">
        <f>IF($AJ$1=2,MID(VLOOKUP(H152,杂项!R:X,2,FALSE),FIND("@",SUBSTITUTE(VLOOKUP(H152,杂项!R:X,2,FALSE),",","@",1))+1,FIND("@",SUBSTITUTE(VLOOKUP(H152,杂项!R:X,2,FALSE),",","@",2))-FIND("@",SUBSTITUTE(VLOOKUP(H152,杂项!R:X,2,FALSE),",","@",1))-1),IF($AJ$1=3,MID(VLOOKUP(H152,杂项!R:X,2,FALSE),FIND("@",SUBSTITUTE(VLOOKUP(H152,杂项!R:X,2,FALSE),",","@",2))+1,FIND("@",SUBSTITUTE(VLOOKUP(H152,杂项!R:X,2,FALSE),",","@",3))-FIND("@",SUBSTITUTE(VLOOKUP(H152,杂项!R:X,2,FALSE),",","@",2))-1),IF($AJ$1=4,MID(VLOOKUP(H152,杂项!R:X,2,FALSE),FIND("@",SUBSTITUTE(VLOOKUP(H152,杂项!R:X,2,FALSE),",","@",3))+1,FIND("@",SUBSTITUTE(VLOOKUP(H152,杂项!R:X,2,FALSE),",","@",4))-FIND("@",SUBSTITUTE(VLOOKUP(H152,杂项!R:X,2,FALSE),",","@",3))-1),IF($AJ$1=5,MID(VLOOKUP(H152,杂项!R:X,2,FALSE),FIND("@",SUBSTITUTE(VLOOKUP(H152,杂项!R:X,2,FALSE),",","@",4))+1,FIND("@",SUBSTITUTE(VLOOKUP(H152,杂项!R:X,2,FALSE),",","@",5))-FIND("@",SUBSTITUTE(VLOOKUP(H152,杂项!R:X,2,FALSE),",","@",4))-1),IF($AJ$1=6,MID(VLOOKUP(H152,杂项!R:X,2,FALSE),FIND("@",SUBSTITUTE(VLOOKUP(H152,杂项!R:X,2,FALSE),",","@",5))+1,LEN(VLOOKUP(H152,杂项!R:X,2,FALSE))-FIND("@",SUBSTITUTE(VLOOKUP(H152,杂项!R:X,2,FALSE),",","@",5))-1))))))</f>
        <v>8125</v>
      </c>
      <c r="V152" s="192" t="str">
        <f>IF($AJ$1=2,MID(VLOOKUP(H152,杂项!R:X,3,FALSE),FIND("@",SUBSTITUTE(VLOOKUP(H152,杂项!R:X,3,FALSE),",","@",1))+1,FIND("@",SUBSTITUTE(VLOOKUP(H152,杂项!R:X,3,FALSE),",","@",2))-FIND("@",SUBSTITUTE(VLOOKUP(H152,杂项!R:X,3,FALSE),",","@",1))-1),IF($AJ$1=3,MID(VLOOKUP(H152,杂项!R:X,3,FALSE),FIND("@",SUBSTITUTE(VLOOKUP(H152,杂项!R:X,3,FALSE),",","@",2))+1,FIND("@",SUBSTITUTE(VLOOKUP(H152,杂项!R:X,3,FALSE),",","@",3))-FIND("@",SUBSTITUTE(VLOOKUP(H152,杂项!R:X,3,FALSE),",","@",2))-1),IF($AJ$1=4,MID(VLOOKUP(H152,杂项!R:X,3,FALSE),FIND("@",SUBSTITUTE(VLOOKUP(H152,杂项!R:X,3,FALSE),",","@",3))+1,FIND("@",SUBSTITUTE(VLOOKUP(H152,杂项!R:X,3,FALSE),",","@",4))-FIND("@",SUBSTITUTE(VLOOKUP(H152,杂项!R:X,3,FALSE),",","@",3))-1),IF($AJ$1=5,MID(VLOOKUP(H152,杂项!R:X,3,FALSE),FIND("@",SUBSTITUTE(VLOOKUP(H152,杂项!R:X,3,FALSE),",","@",4))+1,FIND("@",SUBSTITUTE(VLOOKUP(H152,杂项!R:X,3,FALSE),",","@",5))-FIND("@",SUBSTITUTE(VLOOKUP(H152,杂项!R:X,3,FALSE),",","@",4))-1),IF($AJ$1=6,MID(VLOOKUP(H152,杂项!R:X,3,FALSE),FIND("@",SUBSTITUTE(VLOOKUP(H152,杂项!R:X,3,FALSE),",","@",5))+1,LEN(VLOOKUP(H152,杂项!R:X,3,FALSE))-FIND("@",SUBSTITUTE(VLOOKUP(H152,杂项!R:X,3,FALSE),",","@",5))-1))))))</f>
        <v>5290</v>
      </c>
      <c r="W152" s="192" t="str">
        <f>IF($AJ$1=2,MID(VLOOKUP(H152,杂项!R:X,4,FALSE),FIND("@",SUBSTITUTE(VLOOKUP(H152,杂项!R:X,4,FALSE),",","@",1))+1,FIND("@",SUBSTITUTE(VLOOKUP(H152,杂项!R:X,4,FALSE),",","@",2))-FIND("@",SUBSTITUTE(VLOOKUP(H152,杂项!R:X,4,FALSE),",","@",1))-1),IF($AJ$1=3,MID(VLOOKUP(H152,杂项!R:X,4,FALSE),FIND("@",SUBSTITUTE(VLOOKUP(H152,杂项!R:X,4,FALSE),",","@",2))+1,FIND("@",SUBSTITUTE(VLOOKUP(H152,杂项!R:X,4,FALSE),",","@",3))-FIND("@",SUBSTITUTE(VLOOKUP(H152,杂项!R:X,4,FALSE),",","@",2))-1),IF($AJ$1=4,MID(VLOOKUP(H152,杂项!R:X,4,FALSE),FIND("@",SUBSTITUTE(VLOOKUP(H152,杂项!R:X,4,FALSE),",","@",3))+1,FIND("@",SUBSTITUTE(VLOOKUP(H152,杂项!R:X,4,FALSE),",","@",4))-FIND("@",SUBSTITUTE(VLOOKUP(H152,杂项!R:X,4,FALSE),",","@",3))-1),IF($AJ$1=5,MID(VLOOKUP(H152,杂项!R:X,4,FALSE),FIND("@",SUBSTITUTE(VLOOKUP(H152,杂项!R:X,4,FALSE),",","@",4))+1,FIND("@",SUBSTITUTE(VLOOKUP(H152,杂项!R:X,4,FALSE),",","@",5))-FIND("@",SUBSTITUTE(VLOOKUP(H152,杂项!R:X,4,FALSE),",","@",4))-1),IF($AJ$1=6,MID(VLOOKUP(H152,杂项!R:X,4,FALSE),FIND("@",SUBSTITUTE(VLOOKUP(H152,杂项!R:X,4,FALSE),",","@",5))+1,LEN(VLOOKUP(H152,杂项!R:X,4,FALSE))-FIND("@",SUBSTITUTE(VLOOKUP(H152,杂项!R:X,4,FALSE),",","@",5))-1))))))</f>
        <v>8125</v>
      </c>
      <c r="X152" s="192" t="str">
        <f>IF($AJ$1=2,MID(VLOOKUP(H152,杂项!R:X,5,FALSE),FIND("@",SUBSTITUTE(VLOOKUP(H152,杂项!R:X,5,FALSE),",","@",1))+1,FIND("@",SUBSTITUTE(VLOOKUP(H152,杂项!R:X,5,FALSE),",","@",2))-FIND("@",SUBSTITUTE(VLOOKUP(H152,杂项!R:X,5,FALSE),",","@",1))-1),IF($AJ$1=3,MID(VLOOKUP(H152,杂项!R:X,5,FALSE),FIND("@",SUBSTITUTE(VLOOKUP(H152,杂项!R:X,5,FALSE),",","@",2))+1,FIND("@",SUBSTITUTE(VLOOKUP(H152,杂项!R:X,5,FALSE),",","@",3))-FIND("@",SUBSTITUTE(VLOOKUP(H152,杂项!R:X,5,FALSE),",","@",2))-1),IF($AJ$1=4,MID(VLOOKUP(H152,杂项!R:X,5,FALSE),FIND("@",SUBSTITUTE(VLOOKUP(H152,杂项!R:X,5,FALSE),",","@",3))+1,FIND("@",SUBSTITUTE(VLOOKUP(H152,杂项!R:X,5,FALSE),",","@",4))-FIND("@",SUBSTITUTE(VLOOKUP(H152,杂项!R:X,5,FALSE),",","@",3))-1),IF($AJ$1=5,MID(VLOOKUP(H152,杂项!R:X,5,FALSE),FIND("@",SUBSTITUTE(VLOOKUP(H152,杂项!R:X,5,FALSE),",","@",4))+1,FIND("@",SUBSTITUTE(VLOOKUP(H152,杂项!R:X,5,FALSE),",","@",5))-FIND("@",SUBSTITUTE(VLOOKUP(H152,杂项!R:X,5,FALSE),",","@",4))-1),IF($AJ$1=6,MID(VLOOKUP(H152,杂项!R:X,5,FALSE),FIND("@",SUBSTITUTE(VLOOKUP(H152,杂项!R:X,5,FALSE),",","@",5))+1,LEN(VLOOKUP(H152,杂项!R:X,5,FALSE))-FIND("@",SUBSTITUTE(VLOOKUP(H152,杂项!R:X,5,FALSE),",","@",5))-1))))))</f>
        <v>8060</v>
      </c>
      <c r="Y152" s="192" t="str">
        <f>IF($AJ$1=2,MID(VLOOKUP(H152,杂项!R:X,6,FALSE),FIND("@",SUBSTITUTE(VLOOKUP(H152,杂项!R:X,6,FALSE),",","@",1))+1,FIND("@",SUBSTITUTE(VLOOKUP(H152,杂项!R:X,6,FALSE),",","@",2))-FIND("@",SUBSTITUTE(VLOOKUP(H152,杂项!R:X,6,FALSE),",","@",1))-1),IF($AJ$1=3,MID(VLOOKUP(H152,杂项!R:X,6,FALSE),FIND("@",SUBSTITUTE(VLOOKUP(H152,杂项!R:X,6,FALSE),",","@",2))+1,FIND("@",SUBSTITUTE(VLOOKUP(H152,杂项!R:X,6,FALSE),",","@",3))-FIND("@",SUBSTITUTE(VLOOKUP(H152,杂项!R:X,6,FALSE),",","@",2))-1),IF($AJ$1=4,MID(VLOOKUP(H152,杂项!R:X,6,FALSE),FIND("@",SUBSTITUTE(VLOOKUP(H152,杂项!R:X,6,FALSE),",","@",3))+1,FIND("@",SUBSTITUTE(VLOOKUP(H152,杂项!R:X,6,FALSE),",","@",4))-FIND("@",SUBSTITUTE(VLOOKUP(H152,杂项!R:X,6,FALSE),",","@",3))-1),IF($AJ$1=5,MID(VLOOKUP(H152,杂项!R:X,6,FALSE),FIND("@",SUBSTITUTE(VLOOKUP(H152,杂项!R:X,6,FALSE),",","@",4))+1,FIND("@",SUBSTITUTE(VLOOKUP(H152,杂项!R:X,6,FALSE),",","@",5))-FIND("@",SUBSTITUTE(VLOOKUP(H152,杂项!R:X,6,FALSE),",","@",4))-1),IF($AJ$1=6,MID(VLOOKUP(H152,杂项!R:X,6,FALSE),FIND("@",SUBSTITUTE(VLOOKUP(H152,杂项!R:X,6,FALSE),",","@",5))+1,LEN(VLOOKUP(H152,杂项!R:X,6,FALSE))-FIND("@",SUBSTITUTE(VLOOKUP(H152,杂项!R:X,6,FALSE),",","@",5))-1))))))</f>
        <v>8060</v>
      </c>
      <c r="Z152" s="192" t="str">
        <f>IF($AJ$1=2,MID(VLOOKUP(H152,杂项!R:X,7,FALSE),FIND("@",SUBSTITUTE(VLOOKUP(H152,杂项!R:X,7,FALSE),",","@",1))+1,FIND("@",SUBSTITUTE(VLOOKUP(H152,杂项!R:X,7,FALSE),",","@",2))-FIND("@",SUBSTITUTE(VLOOKUP(H152,杂项!R:X,7,FALSE),",","@",1))-1),IF($AJ$1=3,MID(VLOOKUP(H152,杂项!R:X,7,FALSE),FIND("@",SUBSTITUTE(VLOOKUP(H152,杂项!R:X,7,FALSE),",","@",2))+1,FIND("@",SUBSTITUTE(VLOOKUP(H152,杂项!R:X,7,FALSE),",","@",3))-FIND("@",SUBSTITUTE(VLOOKUP(H152,杂项!R:X,7,FALSE),",","@",2))-1),IF($AJ$1=4,MID(VLOOKUP(H152,杂项!R:X,7,FALSE),FIND("@",SUBSTITUTE(VLOOKUP(H152,杂项!R:X,7,FALSE),",","@",3))+1,FIND("@",SUBSTITUTE(VLOOKUP(H152,杂项!R:X,7,FALSE),",","@",4))-FIND("@",SUBSTITUTE(VLOOKUP(H152,杂项!R:X,7,FALSE),",","@",3))-1),IF($AJ$1=5,MID(VLOOKUP(H152,杂项!R:X,7,FALSE),FIND("@",SUBSTITUTE(VLOOKUP(H152,杂项!R:X,7,FALSE),",","@",4))+1,FIND("@",SUBSTITUTE(VLOOKUP(H152,杂项!R:X,7,FALSE),",","@",5))-FIND("@",SUBSTITUTE(VLOOKUP(H152,杂项!R:X,7,FALSE),",","@",4))-1),IF($AJ$1=6,MID(VLOOKUP(H152,杂项!R:X,7,FALSE),FIND("@",SUBSTITUTE(VLOOKUP(H152,杂项!R:X,7,FALSE),",","@",5))+1,LEN(VLOOKUP(H152,杂项!R:X,7,FALSE))-FIND("@",SUBSTITUTE(VLOOKUP(H152,杂项!R:X,7,FALSE),",","@",5))-1))))))</f>
        <v>5817</v>
      </c>
      <c r="AA152" s="194">
        <v>228</v>
      </c>
      <c r="AB152" s="195"/>
      <c r="AC152" s="194">
        <v>83</v>
      </c>
      <c r="AD152" s="194">
        <v>10</v>
      </c>
      <c r="AE152" s="194">
        <v>19</v>
      </c>
      <c r="AF152" s="195"/>
      <c r="AG152" s="192">
        <v>350</v>
      </c>
      <c r="AH152" s="192">
        <v>40</v>
      </c>
      <c r="AI152" s="192">
        <v>60</v>
      </c>
      <c r="AJ152" s="195"/>
      <c r="AK152" s="202">
        <f>(VLOOKUP($H152,杂项!$Z:$AD,2,FALSE))/100</f>
        <v>0.2</v>
      </c>
      <c r="AL152" s="202">
        <f>(VLOOKUP($H152,杂项!$Z:$AD,4,FALSE))/100</f>
        <v>0.35</v>
      </c>
      <c r="AM152" s="202">
        <f>(VLOOKUP($H152,杂项!$Z:$AD,3,FALSE))/100</f>
        <v>0.15</v>
      </c>
      <c r="AN152" s="202">
        <f>(VLOOKUP($H152,杂项!$Z:$AD,5,FALSE))/100</f>
        <v>0.3</v>
      </c>
      <c r="AO152" s="206">
        <v>2</v>
      </c>
      <c r="AP152" s="179" t="s">
        <v>467</v>
      </c>
    </row>
    <row r="153" spans="1:42" x14ac:dyDescent="0.2">
      <c r="A153" s="176" t="s">
        <v>468</v>
      </c>
      <c r="B153" s="173">
        <f t="shared" si="24"/>
        <v>3798.2208000000001</v>
      </c>
      <c r="C153" s="173">
        <f t="shared" si="25"/>
        <v>253.89619199999999</v>
      </c>
      <c r="D153" s="173">
        <f t="shared" si="26"/>
        <v>506.80691200000001</v>
      </c>
      <c r="E153" s="173">
        <f t="shared" si="27"/>
        <v>261.85044479999999</v>
      </c>
      <c r="F153" s="173">
        <f t="shared" si="28"/>
        <v>356.96614399999999</v>
      </c>
      <c r="G153" s="174">
        <f t="shared" si="29"/>
        <v>102.99699200000001</v>
      </c>
      <c r="H153" s="208" t="s">
        <v>400</v>
      </c>
      <c r="I153" s="187">
        <v>28</v>
      </c>
      <c r="J153" s="212" t="s">
        <v>52</v>
      </c>
      <c r="K153" s="212" t="s">
        <v>41</v>
      </c>
      <c r="L153" s="212" t="s">
        <v>63</v>
      </c>
      <c r="M153" s="212" t="s">
        <v>64</v>
      </c>
      <c r="N153" s="212" t="s">
        <v>145</v>
      </c>
      <c r="O153" s="212" t="s">
        <v>146</v>
      </c>
      <c r="P153" s="212" t="s">
        <v>87</v>
      </c>
      <c r="Q153" s="212" t="s">
        <v>55</v>
      </c>
      <c r="R153" s="212" t="s">
        <v>136</v>
      </c>
      <c r="S153" s="212" t="s">
        <v>64</v>
      </c>
      <c r="T153" s="212" t="s">
        <v>48</v>
      </c>
      <c r="U153" s="193" t="str">
        <f>IF($AJ$1=2,MID(VLOOKUP(H153,杂项!R:X,2,FALSE),FIND("@",SUBSTITUTE(VLOOKUP(H153,杂项!R:X,2,FALSE),",","@",1))+1,FIND("@",SUBSTITUTE(VLOOKUP(H153,杂项!R:X,2,FALSE),",","@",2))-FIND("@",SUBSTITUTE(VLOOKUP(H153,杂项!R:X,2,FALSE),",","@",1))-1),IF($AJ$1=3,MID(VLOOKUP(H153,杂项!R:X,2,FALSE),FIND("@",SUBSTITUTE(VLOOKUP(H153,杂项!R:X,2,FALSE),",","@",2))+1,FIND("@",SUBSTITUTE(VLOOKUP(H153,杂项!R:X,2,FALSE),",","@",3))-FIND("@",SUBSTITUTE(VLOOKUP(H153,杂项!R:X,2,FALSE),",","@",2))-1),IF($AJ$1=4,MID(VLOOKUP(H153,杂项!R:X,2,FALSE),FIND("@",SUBSTITUTE(VLOOKUP(H153,杂项!R:X,2,FALSE),",","@",3))+1,FIND("@",SUBSTITUTE(VLOOKUP(H153,杂项!R:X,2,FALSE),",","@",4))-FIND("@",SUBSTITUTE(VLOOKUP(H153,杂项!R:X,2,FALSE),",","@",3))-1),IF($AJ$1=5,MID(VLOOKUP(H153,杂项!R:X,2,FALSE),FIND("@",SUBSTITUTE(VLOOKUP(H153,杂项!R:X,2,FALSE),",","@",4))+1,FIND("@",SUBSTITUTE(VLOOKUP(H153,杂项!R:X,2,FALSE),",","@",5))-FIND("@",SUBSTITUTE(VLOOKUP(H153,杂项!R:X,2,FALSE),",","@",4))-1),IF($AJ$1=6,MID(VLOOKUP(H153,杂项!R:X,2,FALSE),FIND("@",SUBSTITUTE(VLOOKUP(H153,杂项!R:X,2,FALSE),",","@",5))+1,LEN(VLOOKUP(H153,杂项!R:X,2,FALSE))-FIND("@",SUBSTITUTE(VLOOKUP(H153,杂项!R:X,2,FALSE),",","@",5))-1))))))</f>
        <v>7400</v>
      </c>
      <c r="V153" s="193" t="str">
        <f>IF($AJ$1=2,MID(VLOOKUP(H153,杂项!R:X,3,FALSE),FIND("@",SUBSTITUTE(VLOOKUP(H153,杂项!R:X,3,FALSE),",","@",1))+1,FIND("@",SUBSTITUTE(VLOOKUP(H153,杂项!R:X,3,FALSE),",","@",2))-FIND("@",SUBSTITUTE(VLOOKUP(H153,杂项!R:X,3,FALSE),",","@",1))-1),IF($AJ$1=3,MID(VLOOKUP(H153,杂项!R:X,3,FALSE),FIND("@",SUBSTITUTE(VLOOKUP(H153,杂项!R:X,3,FALSE),",","@",2))+1,FIND("@",SUBSTITUTE(VLOOKUP(H153,杂项!R:X,3,FALSE),",","@",3))-FIND("@",SUBSTITUTE(VLOOKUP(H153,杂项!R:X,3,FALSE),",","@",2))-1),IF($AJ$1=4,MID(VLOOKUP(H153,杂项!R:X,3,FALSE),FIND("@",SUBSTITUTE(VLOOKUP(H153,杂项!R:X,3,FALSE),",","@",3))+1,FIND("@",SUBSTITUTE(VLOOKUP(H153,杂项!R:X,3,FALSE),",","@",4))-FIND("@",SUBSTITUTE(VLOOKUP(H153,杂项!R:X,3,FALSE),",","@",3))-1),IF($AJ$1=5,MID(VLOOKUP(H153,杂项!R:X,3,FALSE),FIND("@",SUBSTITUTE(VLOOKUP(H153,杂项!R:X,3,FALSE),",","@",4))+1,FIND("@",SUBSTITUTE(VLOOKUP(H153,杂项!R:X,3,FALSE),",","@",5))-FIND("@",SUBSTITUTE(VLOOKUP(H153,杂项!R:X,3,FALSE),",","@",4))-1),IF($AJ$1=6,MID(VLOOKUP(H153,杂项!R:X,3,FALSE),FIND("@",SUBSTITUTE(VLOOKUP(H153,杂项!R:X,3,FALSE),",","@",5))+1,LEN(VLOOKUP(H153,杂项!R:X,3,FALSE))-FIND("@",SUBSTITUTE(VLOOKUP(H153,杂项!R:X,3,FALSE),",","@",5))-1))))))</f>
        <v>5027</v>
      </c>
      <c r="W153" s="193" t="str">
        <f>IF($AJ$1=2,MID(VLOOKUP(H153,杂项!R:X,4,FALSE),FIND("@",SUBSTITUTE(VLOOKUP(H153,杂项!R:X,4,FALSE),",","@",1))+1,FIND("@",SUBSTITUTE(VLOOKUP(H153,杂项!R:X,4,FALSE),",","@",2))-FIND("@",SUBSTITUTE(VLOOKUP(H153,杂项!R:X,4,FALSE),",","@",1))-1),IF($AJ$1=3,MID(VLOOKUP(H153,杂项!R:X,4,FALSE),FIND("@",SUBSTITUTE(VLOOKUP(H153,杂项!R:X,4,FALSE),",","@",2))+1,FIND("@",SUBSTITUTE(VLOOKUP(H153,杂项!R:X,4,FALSE),",","@",3))-FIND("@",SUBSTITUTE(VLOOKUP(H153,杂项!R:X,4,FALSE),",","@",2))-1),IF($AJ$1=4,MID(VLOOKUP(H153,杂项!R:X,4,FALSE),FIND("@",SUBSTITUTE(VLOOKUP(H153,杂项!R:X,4,FALSE),",","@",3))+1,FIND("@",SUBSTITUTE(VLOOKUP(H153,杂项!R:X,4,FALSE),",","@",4))-FIND("@",SUBSTITUTE(VLOOKUP(H153,杂项!R:X,4,FALSE),",","@",3))-1),IF($AJ$1=5,MID(VLOOKUP(H153,杂项!R:X,4,FALSE),FIND("@",SUBSTITUTE(VLOOKUP(H153,杂项!R:X,4,FALSE),",","@",4))+1,FIND("@",SUBSTITUTE(VLOOKUP(H153,杂项!R:X,4,FALSE),",","@",5))-FIND("@",SUBSTITUTE(VLOOKUP(H153,杂项!R:X,4,FALSE),",","@",4))-1),IF($AJ$1=6,MID(VLOOKUP(H153,杂项!R:X,4,FALSE),FIND("@",SUBSTITUTE(VLOOKUP(H153,杂项!R:X,4,FALSE),",","@",5))+1,LEN(VLOOKUP(H153,杂项!R:X,4,FALSE))-FIND("@",SUBSTITUTE(VLOOKUP(H153,杂项!R:X,4,FALSE),",","@",5))-1))))))</f>
        <v>7664</v>
      </c>
      <c r="X153" s="193" t="str">
        <f>IF($AJ$1=2,MID(VLOOKUP(H153,杂项!R:X,5,FALSE),FIND("@",SUBSTITUTE(VLOOKUP(H153,杂项!R:X,5,FALSE),",","@",1))+1,FIND("@",SUBSTITUTE(VLOOKUP(H153,杂项!R:X,5,FALSE),",","@",2))-FIND("@",SUBSTITUTE(VLOOKUP(H153,杂项!R:X,5,FALSE),",","@",1))-1),IF($AJ$1=3,MID(VLOOKUP(H153,杂项!R:X,5,FALSE),FIND("@",SUBSTITUTE(VLOOKUP(H153,杂项!R:X,5,FALSE),",","@",2))+1,FIND("@",SUBSTITUTE(VLOOKUP(H153,杂项!R:X,5,FALSE),",","@",3))-FIND("@",SUBSTITUTE(VLOOKUP(H153,杂项!R:X,5,FALSE),",","@",2))-1),IF($AJ$1=4,MID(VLOOKUP(H153,杂项!R:X,5,FALSE),FIND("@",SUBSTITUTE(VLOOKUP(H153,杂项!R:X,5,FALSE),",","@",3))+1,FIND("@",SUBSTITUTE(VLOOKUP(H153,杂项!R:X,5,FALSE),",","@",4))-FIND("@",SUBSTITUTE(VLOOKUP(H153,杂项!R:X,5,FALSE),",","@",3))-1),IF($AJ$1=5,MID(VLOOKUP(H153,杂项!R:X,5,FALSE),FIND("@",SUBSTITUTE(VLOOKUP(H153,杂项!R:X,5,FALSE),",","@",4))+1,FIND("@",SUBSTITUTE(VLOOKUP(H153,杂项!R:X,5,FALSE),",","@",5))-FIND("@",SUBSTITUTE(VLOOKUP(H153,杂项!R:X,5,FALSE),",","@",4))-1),IF($AJ$1=6,MID(VLOOKUP(H153,杂项!R:X,5,FALSE),FIND("@",SUBSTITUTE(VLOOKUP(H153,杂项!R:X,5,FALSE),",","@",5))+1,LEN(VLOOKUP(H153,杂项!R:X,5,FALSE))-FIND("@",SUBSTITUTE(VLOOKUP(H153,杂项!R:X,5,FALSE),",","@",5))-1))))))</f>
        <v>7137</v>
      </c>
      <c r="Y153" s="193" t="str">
        <f>IF($AJ$1=2,MID(VLOOKUP(H153,杂项!R:X,6,FALSE),FIND("@",SUBSTITUTE(VLOOKUP(H153,杂项!R:X,6,FALSE),",","@",1))+1,FIND("@",SUBSTITUTE(VLOOKUP(H153,杂项!R:X,6,FALSE),",","@",2))-FIND("@",SUBSTITUTE(VLOOKUP(H153,杂项!R:X,6,FALSE),",","@",1))-1),IF($AJ$1=3,MID(VLOOKUP(H153,杂项!R:X,6,FALSE),FIND("@",SUBSTITUTE(VLOOKUP(H153,杂项!R:X,6,FALSE),",","@",2))+1,FIND("@",SUBSTITUTE(VLOOKUP(H153,杂项!R:X,6,FALSE),",","@",3))-FIND("@",SUBSTITUTE(VLOOKUP(H153,杂项!R:X,6,FALSE),",","@",2))-1),IF($AJ$1=4,MID(VLOOKUP(H153,杂项!R:X,6,FALSE),FIND("@",SUBSTITUTE(VLOOKUP(H153,杂项!R:X,6,FALSE),",","@",3))+1,FIND("@",SUBSTITUTE(VLOOKUP(H153,杂项!R:X,6,FALSE),",","@",4))-FIND("@",SUBSTITUTE(VLOOKUP(H153,杂项!R:X,6,FALSE),",","@",3))-1),IF($AJ$1=5,MID(VLOOKUP(H153,杂项!R:X,6,FALSE),FIND("@",SUBSTITUTE(VLOOKUP(H153,杂项!R:X,6,FALSE),",","@",4))+1,FIND("@",SUBSTITUTE(VLOOKUP(H153,杂项!R:X,6,FALSE),",","@",5))-FIND("@",SUBSTITUTE(VLOOKUP(H153,杂项!R:X,6,FALSE),",","@",4))-1),IF($AJ$1=6,MID(VLOOKUP(H153,杂项!R:X,6,FALSE),FIND("@",SUBSTITUTE(VLOOKUP(H153,杂项!R:X,6,FALSE),",","@",5))+1,LEN(VLOOKUP(H153,杂项!R:X,6,FALSE))-FIND("@",SUBSTITUTE(VLOOKUP(H153,杂项!R:X,6,FALSE),",","@",5))-1))))))</f>
        <v>7137</v>
      </c>
      <c r="Z153" s="193" t="str">
        <f>IF($AJ$1=2,MID(VLOOKUP(H153,杂项!R:X,7,FALSE),FIND("@",SUBSTITUTE(VLOOKUP(H153,杂项!R:X,7,FALSE),",","@",1))+1,FIND("@",SUBSTITUTE(VLOOKUP(H153,杂项!R:X,7,FALSE),",","@",2))-FIND("@",SUBSTITUTE(VLOOKUP(H153,杂项!R:X,7,FALSE),",","@",1))-1),IF($AJ$1=3,MID(VLOOKUP(H153,杂项!R:X,7,FALSE),FIND("@",SUBSTITUTE(VLOOKUP(H153,杂项!R:X,7,FALSE),",","@",2))+1,FIND("@",SUBSTITUTE(VLOOKUP(H153,杂项!R:X,7,FALSE),",","@",3))-FIND("@",SUBSTITUTE(VLOOKUP(H153,杂项!R:X,7,FALSE),",","@",2))-1),IF($AJ$1=4,MID(VLOOKUP(H153,杂项!R:X,7,FALSE),FIND("@",SUBSTITUTE(VLOOKUP(H153,杂项!R:X,7,FALSE),",","@",3))+1,FIND("@",SUBSTITUTE(VLOOKUP(H153,杂项!R:X,7,FALSE),",","@",4))-FIND("@",SUBSTITUTE(VLOOKUP(H153,杂项!R:X,7,FALSE),",","@",3))-1),IF($AJ$1=5,MID(VLOOKUP(H153,杂项!R:X,7,FALSE),FIND("@",SUBSTITUTE(VLOOKUP(H153,杂项!R:X,7,FALSE),",","@",4))+1,FIND("@",SUBSTITUTE(VLOOKUP(H153,杂项!R:X,7,FALSE),",","@",5))-FIND("@",SUBSTITUTE(VLOOKUP(H153,杂项!R:X,7,FALSE),",","@",4))-1),IF($AJ$1=6,MID(VLOOKUP(H153,杂项!R:X,7,FALSE),FIND("@",SUBSTITUTE(VLOOKUP(H153,杂项!R:X,7,FALSE),",","@",5))+1,LEN(VLOOKUP(H153,杂项!R:X,7,FALSE))-FIND("@",SUBSTITUTE(VLOOKUP(H153,杂项!R:X,7,FALSE),",","@",5))-1))))))</f>
        <v>4369</v>
      </c>
      <c r="AA153" s="214">
        <v>416</v>
      </c>
      <c r="AB153" s="196"/>
      <c r="AC153" s="214">
        <v>58</v>
      </c>
      <c r="AD153" s="214">
        <v>15</v>
      </c>
      <c r="AE153" s="214">
        <v>24</v>
      </c>
      <c r="AF153" s="196"/>
      <c r="AG153" s="193">
        <v>400</v>
      </c>
      <c r="AH153" s="193">
        <v>40</v>
      </c>
      <c r="AI153" s="193">
        <v>50</v>
      </c>
      <c r="AJ153" s="215"/>
      <c r="AK153" s="202">
        <f>(VLOOKUP($H153,杂项!$Z:$AD,2,FALSE))/100</f>
        <v>0.2</v>
      </c>
      <c r="AL153" s="202">
        <f>(VLOOKUP($H153,杂项!$Z:$AD,4,FALSE))/100</f>
        <v>0.1</v>
      </c>
      <c r="AM153" s="202">
        <f>(VLOOKUP($H153,杂项!$Z:$AD,3,FALSE))/100</f>
        <v>0.35</v>
      </c>
      <c r="AN153" s="202">
        <f>(VLOOKUP($H153,杂项!$Z:$AD,5,FALSE))/100</f>
        <v>0.35</v>
      </c>
      <c r="AO153" s="207">
        <v>7</v>
      </c>
      <c r="AP153" s="179" t="s">
        <v>469</v>
      </c>
    </row>
    <row r="154" spans="1:42" x14ac:dyDescent="0.2">
      <c r="A154" s="176" t="s">
        <v>470</v>
      </c>
      <c r="B154" s="173">
        <f t="shared" si="24"/>
        <v>3117.3935999999999</v>
      </c>
      <c r="C154" s="173">
        <f t="shared" si="25"/>
        <v>253.89619199999999</v>
      </c>
      <c r="D154" s="173">
        <f t="shared" si="26"/>
        <v>520.0992</v>
      </c>
      <c r="E154" s="173">
        <f t="shared" si="27"/>
        <v>233.66385920000002</v>
      </c>
      <c r="F154" s="173">
        <f t="shared" si="28"/>
        <v>368.60697599999997</v>
      </c>
      <c r="G154" s="174">
        <f t="shared" si="29"/>
        <v>79.086976000000007</v>
      </c>
      <c r="H154" s="174" t="s">
        <v>403</v>
      </c>
      <c r="I154" s="187">
        <v>28</v>
      </c>
      <c r="J154" s="189" t="s">
        <v>40</v>
      </c>
      <c r="K154" s="189" t="s">
        <v>92</v>
      </c>
      <c r="L154" s="189" t="s">
        <v>63</v>
      </c>
      <c r="M154" s="189" t="s">
        <v>64</v>
      </c>
      <c r="N154" s="189" t="s">
        <v>145</v>
      </c>
      <c r="O154" s="189" t="s">
        <v>146</v>
      </c>
      <c r="P154" s="189" t="s">
        <v>87</v>
      </c>
      <c r="Q154" s="189" t="s">
        <v>55</v>
      </c>
      <c r="R154" s="189" t="s">
        <v>136</v>
      </c>
      <c r="S154" s="189" t="s">
        <v>64</v>
      </c>
      <c r="T154" s="189" t="s">
        <v>254</v>
      </c>
      <c r="U154" s="193" t="str">
        <f>IF($AJ$1=2,MID(VLOOKUP(H154,杂项!R:X,2,FALSE),FIND("@",SUBSTITUTE(VLOOKUP(H154,杂项!R:X,2,FALSE),",","@",1))+1,FIND("@",SUBSTITUTE(VLOOKUP(H154,杂项!R:X,2,FALSE),",","@",2))-FIND("@",SUBSTITUTE(VLOOKUP(H154,杂项!R:X,2,FALSE),",","@",1))-1),IF($AJ$1=3,MID(VLOOKUP(H154,杂项!R:X,2,FALSE),FIND("@",SUBSTITUTE(VLOOKUP(H154,杂项!R:X,2,FALSE),",","@",2))+1,FIND("@",SUBSTITUTE(VLOOKUP(H154,杂项!R:X,2,FALSE),",","@",3))-FIND("@",SUBSTITUTE(VLOOKUP(H154,杂项!R:X,2,FALSE),",","@",2))-1),IF($AJ$1=4,MID(VLOOKUP(H154,杂项!R:X,2,FALSE),FIND("@",SUBSTITUTE(VLOOKUP(H154,杂项!R:X,2,FALSE),",","@",3))+1,FIND("@",SUBSTITUTE(VLOOKUP(H154,杂项!R:X,2,FALSE),",","@",4))-FIND("@",SUBSTITUTE(VLOOKUP(H154,杂项!R:X,2,FALSE),",","@",3))-1),IF($AJ$1=5,MID(VLOOKUP(H154,杂项!R:X,2,FALSE),FIND("@",SUBSTITUTE(VLOOKUP(H154,杂项!R:X,2,FALSE),",","@",4))+1,FIND("@",SUBSTITUTE(VLOOKUP(H154,杂项!R:X,2,FALSE),",","@",5))-FIND("@",SUBSTITUTE(VLOOKUP(H154,杂项!R:X,2,FALSE),",","@",4))-1),IF($AJ$1=6,MID(VLOOKUP(H154,杂项!R:X,2,FALSE),FIND("@",SUBSTITUTE(VLOOKUP(H154,杂项!R:X,2,FALSE),",","@",5))+1,LEN(VLOOKUP(H154,杂项!R:X,2,FALSE))-FIND("@",SUBSTITUTE(VLOOKUP(H154,杂项!R:X,2,FALSE),",","@",5))-1))))))</f>
        <v>6081</v>
      </c>
      <c r="V154" s="193" t="str">
        <f>IF($AJ$1=2,MID(VLOOKUP(H154,杂项!R:X,3,FALSE),FIND("@",SUBSTITUTE(VLOOKUP(H154,杂项!R:X,3,FALSE),",","@",1))+1,FIND("@",SUBSTITUTE(VLOOKUP(H154,杂项!R:X,3,FALSE),",","@",2))-FIND("@",SUBSTITUTE(VLOOKUP(H154,杂项!R:X,3,FALSE),",","@",1))-1),IF($AJ$1=3,MID(VLOOKUP(H154,杂项!R:X,3,FALSE),FIND("@",SUBSTITUTE(VLOOKUP(H154,杂项!R:X,3,FALSE),",","@",2))+1,FIND("@",SUBSTITUTE(VLOOKUP(H154,杂项!R:X,3,FALSE),",","@",3))-FIND("@",SUBSTITUTE(VLOOKUP(H154,杂项!R:X,3,FALSE),",","@",2))-1),IF($AJ$1=4,MID(VLOOKUP(H154,杂项!R:X,3,FALSE),FIND("@",SUBSTITUTE(VLOOKUP(H154,杂项!R:X,3,FALSE),",","@",3))+1,FIND("@",SUBSTITUTE(VLOOKUP(H154,杂项!R:X,3,FALSE),",","@",4))-FIND("@",SUBSTITUTE(VLOOKUP(H154,杂项!R:X,3,FALSE),",","@",3))-1),IF($AJ$1=5,MID(VLOOKUP(H154,杂项!R:X,3,FALSE),FIND("@",SUBSTITUTE(VLOOKUP(H154,杂项!R:X,3,FALSE),",","@",4))+1,FIND("@",SUBSTITUTE(VLOOKUP(H154,杂项!R:X,3,FALSE),",","@",5))-FIND("@",SUBSTITUTE(VLOOKUP(H154,杂项!R:X,3,FALSE),",","@",4))-1),IF($AJ$1=6,MID(VLOOKUP(H154,杂项!R:X,3,FALSE),FIND("@",SUBSTITUTE(VLOOKUP(H154,杂项!R:X,3,FALSE),",","@",5))+1,LEN(VLOOKUP(H154,杂项!R:X,3,FALSE))-FIND("@",SUBSTITUTE(VLOOKUP(H154,杂项!R:X,3,FALSE),",","@",5))-1))))))</f>
        <v>5027</v>
      </c>
      <c r="W154" s="193" t="str">
        <f>IF($AJ$1=2,MID(VLOOKUP(H154,杂项!R:X,4,FALSE),FIND("@",SUBSTITUTE(VLOOKUP(H154,杂项!R:X,4,FALSE),",","@",1))+1,FIND("@",SUBSTITUTE(VLOOKUP(H154,杂项!R:X,4,FALSE),",","@",2))-FIND("@",SUBSTITUTE(VLOOKUP(H154,杂项!R:X,4,FALSE),",","@",1))-1),IF($AJ$1=3,MID(VLOOKUP(H154,杂项!R:X,4,FALSE),FIND("@",SUBSTITUTE(VLOOKUP(H154,杂项!R:X,4,FALSE),",","@",2))+1,FIND("@",SUBSTITUTE(VLOOKUP(H154,杂项!R:X,4,FALSE),",","@",3))-FIND("@",SUBSTITUTE(VLOOKUP(H154,杂项!R:X,4,FALSE),",","@",2))-1),IF($AJ$1=4,MID(VLOOKUP(H154,杂项!R:X,4,FALSE),FIND("@",SUBSTITUTE(VLOOKUP(H154,杂项!R:X,4,FALSE),",","@",3))+1,FIND("@",SUBSTITUTE(VLOOKUP(H154,杂项!R:X,4,FALSE),",","@",4))-FIND("@",SUBSTITUTE(VLOOKUP(H154,杂项!R:X,4,FALSE),",","@",3))-1),IF($AJ$1=5,MID(VLOOKUP(H154,杂项!R:X,4,FALSE),FIND("@",SUBSTITUTE(VLOOKUP(H154,杂项!R:X,4,FALSE),",","@",4))+1,FIND("@",SUBSTITUTE(VLOOKUP(H154,杂项!R:X,4,FALSE),",","@",5))-FIND("@",SUBSTITUTE(VLOOKUP(H154,杂项!R:X,4,FALSE),",","@",4))-1),IF($AJ$1=6,MID(VLOOKUP(H154,杂项!R:X,4,FALSE),FIND("@",SUBSTITUTE(VLOOKUP(H154,杂项!R:X,4,FALSE),",","@",5))+1,LEN(VLOOKUP(H154,杂项!R:X,4,FALSE))-FIND("@",SUBSTITUTE(VLOOKUP(H154,杂项!R:X,4,FALSE),",","@",5))-1))))))</f>
        <v>7400</v>
      </c>
      <c r="X154" s="193" t="str">
        <f>IF($AJ$1=2,MID(VLOOKUP(H154,杂项!R:X,5,FALSE),FIND("@",SUBSTITUTE(VLOOKUP(H154,杂项!R:X,5,FALSE),",","@",1))+1,FIND("@",SUBSTITUTE(VLOOKUP(H154,杂项!R:X,5,FALSE),",","@",2))-FIND("@",SUBSTITUTE(VLOOKUP(H154,杂项!R:X,5,FALSE),",","@",1))-1),IF($AJ$1=3,MID(VLOOKUP(H154,杂项!R:X,5,FALSE),FIND("@",SUBSTITUTE(VLOOKUP(H154,杂项!R:X,5,FALSE),",","@",2))+1,FIND("@",SUBSTITUTE(VLOOKUP(H154,杂项!R:X,5,FALSE),",","@",3))-FIND("@",SUBSTITUTE(VLOOKUP(H154,杂项!R:X,5,FALSE),",","@",2))-1),IF($AJ$1=4,MID(VLOOKUP(H154,杂项!R:X,5,FALSE),FIND("@",SUBSTITUTE(VLOOKUP(H154,杂项!R:X,5,FALSE),",","@",3))+1,FIND("@",SUBSTITUTE(VLOOKUP(H154,杂项!R:X,5,FALSE),",","@",4))-FIND("@",SUBSTITUTE(VLOOKUP(H154,杂项!R:X,5,FALSE),",","@",3))-1),IF($AJ$1=5,MID(VLOOKUP(H154,杂项!R:X,5,FALSE),FIND("@",SUBSTITUTE(VLOOKUP(H154,杂项!R:X,5,FALSE),",","@",4))+1,FIND("@",SUBSTITUTE(VLOOKUP(H154,杂项!R:X,5,FALSE),",","@",5))-FIND("@",SUBSTITUTE(VLOOKUP(H154,杂项!R:X,5,FALSE),",","@",4))-1),IF($AJ$1=6,MID(VLOOKUP(H154,杂项!R:X,5,FALSE),FIND("@",SUBSTITUTE(VLOOKUP(H154,杂项!R:X,5,FALSE),",","@",5))+1,LEN(VLOOKUP(H154,杂项!R:X,5,FALSE))-FIND("@",SUBSTITUTE(VLOOKUP(H154,杂项!R:X,5,FALSE),",","@",5))-1))))))</f>
        <v>6873</v>
      </c>
      <c r="Y154" s="193" t="str">
        <f>IF($AJ$1=2,MID(VLOOKUP(H154,杂项!R:X,6,FALSE),FIND("@",SUBSTITUTE(VLOOKUP(H154,杂项!R:X,6,FALSE),",","@",1))+1,FIND("@",SUBSTITUTE(VLOOKUP(H154,杂项!R:X,6,FALSE),",","@",2))-FIND("@",SUBSTITUTE(VLOOKUP(H154,杂项!R:X,6,FALSE),",","@",1))-1),IF($AJ$1=3,MID(VLOOKUP(H154,杂项!R:X,6,FALSE),FIND("@",SUBSTITUTE(VLOOKUP(H154,杂项!R:X,6,FALSE),",","@",2))+1,FIND("@",SUBSTITUTE(VLOOKUP(H154,杂项!R:X,6,FALSE),",","@",3))-FIND("@",SUBSTITUTE(VLOOKUP(H154,杂项!R:X,6,FALSE),",","@",2))-1),IF($AJ$1=4,MID(VLOOKUP(H154,杂项!R:X,6,FALSE),FIND("@",SUBSTITUTE(VLOOKUP(H154,杂项!R:X,6,FALSE),",","@",3))+1,FIND("@",SUBSTITUTE(VLOOKUP(H154,杂项!R:X,6,FALSE),",","@",4))-FIND("@",SUBSTITUTE(VLOOKUP(H154,杂项!R:X,6,FALSE),",","@",3))-1),IF($AJ$1=5,MID(VLOOKUP(H154,杂项!R:X,6,FALSE),FIND("@",SUBSTITUTE(VLOOKUP(H154,杂项!R:X,6,FALSE),",","@",4))+1,FIND("@",SUBSTITUTE(VLOOKUP(H154,杂项!R:X,6,FALSE),",","@",5))-FIND("@",SUBSTITUTE(VLOOKUP(H154,杂项!R:X,6,FALSE),",","@",4))-1),IF($AJ$1=6,MID(VLOOKUP(H154,杂项!R:X,6,FALSE),FIND("@",SUBSTITUTE(VLOOKUP(H154,杂项!R:X,6,FALSE),",","@",5))+1,LEN(VLOOKUP(H154,杂项!R:X,6,FALSE))-FIND("@",SUBSTITUTE(VLOOKUP(H154,杂项!R:X,6,FALSE),",","@",5))-1))))))</f>
        <v>6873</v>
      </c>
      <c r="Z154" s="193" t="str">
        <f>IF($AJ$1=2,MID(VLOOKUP(H154,杂项!R:X,7,FALSE),FIND("@",SUBSTITUTE(VLOOKUP(H154,杂项!R:X,7,FALSE),",","@",1))+1,FIND("@",SUBSTITUTE(VLOOKUP(H154,杂项!R:X,7,FALSE),",","@",2))-FIND("@",SUBSTITUTE(VLOOKUP(H154,杂项!R:X,7,FALSE),",","@",1))-1),IF($AJ$1=3,MID(VLOOKUP(H154,杂项!R:X,7,FALSE),FIND("@",SUBSTITUTE(VLOOKUP(H154,杂项!R:X,7,FALSE),",","@",2))+1,FIND("@",SUBSTITUTE(VLOOKUP(H154,杂项!R:X,7,FALSE),",","@",3))-FIND("@",SUBSTITUTE(VLOOKUP(H154,杂项!R:X,7,FALSE),",","@",2))-1),IF($AJ$1=4,MID(VLOOKUP(H154,杂项!R:X,7,FALSE),FIND("@",SUBSTITUTE(VLOOKUP(H154,杂项!R:X,7,FALSE),",","@",3))+1,FIND("@",SUBSTITUTE(VLOOKUP(H154,杂项!R:X,7,FALSE),",","@",4))-FIND("@",SUBSTITUTE(VLOOKUP(H154,杂项!R:X,7,FALSE),",","@",3))-1),IF($AJ$1=5,MID(VLOOKUP(H154,杂项!R:X,7,FALSE),FIND("@",SUBSTITUTE(VLOOKUP(H154,杂项!R:X,7,FALSE),",","@",4))+1,FIND("@",SUBSTITUTE(VLOOKUP(H154,杂项!R:X,7,FALSE),",","@",5))-FIND("@",SUBSTITUTE(VLOOKUP(H154,杂项!R:X,7,FALSE),",","@",4))-1),IF($AJ$1=6,MID(VLOOKUP(H154,杂项!R:X,7,FALSE),FIND("@",SUBSTITUTE(VLOOKUP(H154,杂项!R:X,7,FALSE),",","@",5))+1,LEN(VLOOKUP(H154,杂项!R:X,7,FALSE))-FIND("@",SUBSTITUTE(VLOOKUP(H154,杂项!R:X,7,FALSE),",","@",5))-1))))))</f>
        <v>4369</v>
      </c>
      <c r="AA154" s="196">
        <v>276</v>
      </c>
      <c r="AB154" s="196">
        <v>0</v>
      </c>
      <c r="AC154" s="196">
        <v>78</v>
      </c>
      <c r="AD154" s="196">
        <v>0</v>
      </c>
      <c r="AE154" s="196">
        <v>40</v>
      </c>
      <c r="AF154" s="196">
        <v>0</v>
      </c>
      <c r="AG154" s="203">
        <v>500</v>
      </c>
      <c r="AH154" s="203">
        <v>30</v>
      </c>
      <c r="AI154" s="203">
        <v>50</v>
      </c>
      <c r="AJ154" s="204"/>
      <c r="AK154" s="202">
        <f>(VLOOKUP($H154,杂项!$Z:$AD,2,FALSE))/100</f>
        <v>0.1</v>
      </c>
      <c r="AL154" s="202">
        <f>(VLOOKUP($H154,杂项!$Z:$AD,4,FALSE))/100</f>
        <v>0.4</v>
      </c>
      <c r="AM154" s="202">
        <f>(VLOOKUP($H154,杂项!$Z:$AD,3,FALSE))/100</f>
        <v>0.1</v>
      </c>
      <c r="AN154" s="202">
        <f>(VLOOKUP($H154,杂项!$Z:$AD,5,FALSE))/100</f>
        <v>0.35</v>
      </c>
      <c r="AO154" s="206">
        <v>6</v>
      </c>
      <c r="AP154" s="179" t="s">
        <v>471</v>
      </c>
    </row>
    <row r="155" spans="1:42" x14ac:dyDescent="0.2">
      <c r="A155" s="217" t="s">
        <v>472</v>
      </c>
      <c r="B155" s="173">
        <f t="shared" si="24"/>
        <v>3118.9552000000003</v>
      </c>
      <c r="C155" s="173">
        <f t="shared" si="25"/>
        <v>252.53145599999999</v>
      </c>
      <c r="D155" s="173">
        <f t="shared" si="26"/>
        <v>498.16076799999996</v>
      </c>
      <c r="E155" s="173">
        <f t="shared" si="27"/>
        <v>239.10410239999999</v>
      </c>
      <c r="F155" s="173">
        <f t="shared" si="28"/>
        <v>367.84755199999995</v>
      </c>
      <c r="G155" s="174">
        <f t="shared" si="29"/>
        <v>81.982080000000011</v>
      </c>
      <c r="H155" s="174" t="s">
        <v>446</v>
      </c>
      <c r="I155" s="187">
        <v>28</v>
      </c>
      <c r="J155" s="189" t="s">
        <v>40</v>
      </c>
      <c r="K155" s="189" t="s">
        <v>92</v>
      </c>
      <c r="L155" s="189" t="s">
        <v>63</v>
      </c>
      <c r="M155" s="189" t="s">
        <v>64</v>
      </c>
      <c r="N155" s="189" t="s">
        <v>145</v>
      </c>
      <c r="O155" s="189" t="s">
        <v>146</v>
      </c>
      <c r="P155" s="189" t="s">
        <v>87</v>
      </c>
      <c r="Q155" s="189" t="s">
        <v>55</v>
      </c>
      <c r="R155" s="189" t="s">
        <v>136</v>
      </c>
      <c r="S155" s="189" t="s">
        <v>64</v>
      </c>
      <c r="T155" s="189" t="s">
        <v>254</v>
      </c>
      <c r="U155" s="193" t="str">
        <f>IF($AJ$1=2,MID(VLOOKUP(H155,杂项!R:X,2,FALSE),FIND("@",SUBSTITUTE(VLOOKUP(H155,杂项!R:X,2,FALSE),",","@",1))+1,FIND("@",SUBSTITUTE(VLOOKUP(H155,杂项!R:X,2,FALSE),",","@",2))-FIND("@",SUBSTITUTE(VLOOKUP(H155,杂项!R:X,2,FALSE),",","@",1))-1),IF($AJ$1=3,MID(VLOOKUP(H155,杂项!R:X,2,FALSE),FIND("@",SUBSTITUTE(VLOOKUP(H155,杂项!R:X,2,FALSE),",","@",2))+1,FIND("@",SUBSTITUTE(VLOOKUP(H155,杂项!R:X,2,FALSE),",","@",3))-FIND("@",SUBSTITUTE(VLOOKUP(H155,杂项!R:X,2,FALSE),",","@",2))-1),IF($AJ$1=4,MID(VLOOKUP(H155,杂项!R:X,2,FALSE),FIND("@",SUBSTITUTE(VLOOKUP(H155,杂项!R:X,2,FALSE),",","@",3))+1,FIND("@",SUBSTITUTE(VLOOKUP(H155,杂项!R:X,2,FALSE),",","@",4))-FIND("@",SUBSTITUTE(VLOOKUP(H155,杂项!R:X,2,FALSE),",","@",3))-1),IF($AJ$1=5,MID(VLOOKUP(H155,杂项!R:X,2,FALSE),FIND("@",SUBSTITUTE(VLOOKUP(H155,杂项!R:X,2,FALSE),",","@",4))+1,FIND("@",SUBSTITUTE(VLOOKUP(H155,杂项!R:X,2,FALSE),",","@",5))-FIND("@",SUBSTITUTE(VLOOKUP(H155,杂项!R:X,2,FALSE),",","@",4))-1),IF($AJ$1=6,MID(VLOOKUP(H155,杂项!R:X,2,FALSE),FIND("@",SUBSTITUTE(VLOOKUP(H155,杂项!R:X,2,FALSE),",","@",5))+1,LEN(VLOOKUP(H155,杂项!R:X,2,FALSE))-FIND("@",SUBSTITUTE(VLOOKUP(H155,杂项!R:X,2,FALSE),",","@",5))-1))))))</f>
        <v>5817</v>
      </c>
      <c r="V155" s="193" t="str">
        <f>IF($AJ$1=2,MID(VLOOKUP(H155,杂项!R:X,3,FALSE),FIND("@",SUBSTITUTE(VLOOKUP(H155,杂项!R:X,3,FALSE),",","@",1))+1,FIND("@",SUBSTITUTE(VLOOKUP(H155,杂项!R:X,3,FALSE),",","@",2))-FIND("@",SUBSTITUTE(VLOOKUP(H155,杂项!R:X,3,FALSE),",","@",1))-1),IF($AJ$1=3,MID(VLOOKUP(H155,杂项!R:X,3,FALSE),FIND("@",SUBSTITUTE(VLOOKUP(H155,杂项!R:X,3,FALSE),",","@",2))+1,FIND("@",SUBSTITUTE(VLOOKUP(H155,杂项!R:X,3,FALSE),",","@",3))-FIND("@",SUBSTITUTE(VLOOKUP(H155,杂项!R:X,3,FALSE),",","@",2))-1),IF($AJ$1=4,MID(VLOOKUP(H155,杂项!R:X,3,FALSE),FIND("@",SUBSTITUTE(VLOOKUP(H155,杂项!R:X,3,FALSE),",","@",3))+1,FIND("@",SUBSTITUTE(VLOOKUP(H155,杂项!R:X,3,FALSE),",","@",4))-FIND("@",SUBSTITUTE(VLOOKUP(H155,杂项!R:X,3,FALSE),",","@",3))-1),IF($AJ$1=5,MID(VLOOKUP(H155,杂项!R:X,3,FALSE),FIND("@",SUBSTITUTE(VLOOKUP(H155,杂项!R:X,3,FALSE),",","@",4))+1,FIND("@",SUBSTITUTE(VLOOKUP(H155,杂项!R:X,3,FALSE),",","@",5))-FIND("@",SUBSTITUTE(VLOOKUP(H155,杂项!R:X,3,FALSE),",","@",4))-1),IF($AJ$1=6,MID(VLOOKUP(H155,杂项!R:X,3,FALSE),FIND("@",SUBSTITUTE(VLOOKUP(H155,杂项!R:X,3,FALSE),",","@",5))+1,LEN(VLOOKUP(H155,杂项!R:X,3,FALSE))-FIND("@",SUBSTITUTE(VLOOKUP(H155,杂项!R:X,3,FALSE),",","@",5))-1))))))</f>
        <v>4236</v>
      </c>
      <c r="W155" s="193" t="str">
        <f>IF($AJ$1=2,MID(VLOOKUP(H155,杂项!R:X,4,FALSE),FIND("@",SUBSTITUTE(VLOOKUP(H155,杂项!R:X,4,FALSE),",","@",1))+1,FIND("@",SUBSTITUTE(VLOOKUP(H155,杂项!R:X,4,FALSE),",","@",2))-FIND("@",SUBSTITUTE(VLOOKUP(H155,杂项!R:X,4,FALSE),",","@",1))-1),IF($AJ$1=3,MID(VLOOKUP(H155,杂项!R:X,4,FALSE),FIND("@",SUBSTITUTE(VLOOKUP(H155,杂项!R:X,4,FALSE),",","@",2))+1,FIND("@",SUBSTITUTE(VLOOKUP(H155,杂项!R:X,4,FALSE),",","@",3))-FIND("@",SUBSTITUTE(VLOOKUP(H155,杂项!R:X,4,FALSE),",","@",2))-1),IF($AJ$1=4,MID(VLOOKUP(H155,杂项!R:X,4,FALSE),FIND("@",SUBSTITUTE(VLOOKUP(H155,杂项!R:X,4,FALSE),",","@",3))+1,FIND("@",SUBSTITUTE(VLOOKUP(H155,杂项!R:X,4,FALSE),",","@",4))-FIND("@",SUBSTITUTE(VLOOKUP(H155,杂项!R:X,4,FALSE),",","@",3))-1),IF($AJ$1=5,MID(VLOOKUP(H155,杂项!R:X,4,FALSE),FIND("@",SUBSTITUTE(VLOOKUP(H155,杂项!R:X,4,FALSE),",","@",4))+1,FIND("@",SUBSTITUTE(VLOOKUP(H155,杂项!R:X,4,FALSE),",","@",5))-FIND("@",SUBSTITUTE(VLOOKUP(H155,杂项!R:X,4,FALSE),",","@",4))-1),IF($AJ$1=6,MID(VLOOKUP(H155,杂项!R:X,4,FALSE),FIND("@",SUBSTITUTE(VLOOKUP(H155,杂项!R:X,4,FALSE),",","@",5))+1,LEN(VLOOKUP(H155,杂项!R:X,4,FALSE))-FIND("@",SUBSTITUTE(VLOOKUP(H155,杂项!R:X,4,FALSE),",","@",5))-1))))))</f>
        <v>7796</v>
      </c>
      <c r="X155" s="193" t="str">
        <f>IF($AJ$1=2,MID(VLOOKUP(H155,杂项!R:X,5,FALSE),FIND("@",SUBSTITUTE(VLOOKUP(H155,杂项!R:X,5,FALSE),",","@",1))+1,FIND("@",SUBSTITUTE(VLOOKUP(H155,杂项!R:X,5,FALSE),",","@",2))-FIND("@",SUBSTITUTE(VLOOKUP(H155,杂项!R:X,5,FALSE),",","@",1))-1),IF($AJ$1=3,MID(VLOOKUP(H155,杂项!R:X,5,FALSE),FIND("@",SUBSTITUTE(VLOOKUP(H155,杂项!R:X,5,FALSE),",","@",2))+1,FIND("@",SUBSTITUTE(VLOOKUP(H155,杂项!R:X,5,FALSE),",","@",3))-FIND("@",SUBSTITUTE(VLOOKUP(H155,杂项!R:X,5,FALSE),",","@",2))-1),IF($AJ$1=4,MID(VLOOKUP(H155,杂项!R:X,5,FALSE),FIND("@",SUBSTITUTE(VLOOKUP(H155,杂项!R:X,5,FALSE),",","@",3))+1,FIND("@",SUBSTITUTE(VLOOKUP(H155,杂项!R:X,5,FALSE),",","@",4))-FIND("@",SUBSTITUTE(VLOOKUP(H155,杂项!R:X,5,FALSE),",","@",3))-1),IF($AJ$1=5,MID(VLOOKUP(H155,杂项!R:X,5,FALSE),FIND("@",SUBSTITUTE(VLOOKUP(H155,杂项!R:X,5,FALSE),",","@",4))+1,FIND("@",SUBSTITUTE(VLOOKUP(H155,杂项!R:X,5,FALSE),",","@",5))-FIND("@",SUBSTITUTE(VLOOKUP(H155,杂项!R:X,5,FALSE),",","@",4))-1),IF($AJ$1=6,MID(VLOOKUP(H155,杂项!R:X,5,FALSE),FIND("@",SUBSTITUTE(VLOOKUP(H155,杂项!R:X,5,FALSE),",","@",5))+1,LEN(VLOOKUP(H155,杂项!R:X,5,FALSE))-FIND("@",SUBSTITUTE(VLOOKUP(H155,杂项!R:X,5,FALSE),",","@",5))-1))))))</f>
        <v>6081</v>
      </c>
      <c r="Y155" s="193" t="str">
        <f>IF($AJ$1=2,MID(VLOOKUP(H155,杂项!R:X,6,FALSE),FIND("@",SUBSTITUTE(VLOOKUP(H155,杂项!R:X,6,FALSE),",","@",1))+1,FIND("@",SUBSTITUTE(VLOOKUP(H155,杂项!R:X,6,FALSE),",","@",2))-FIND("@",SUBSTITUTE(VLOOKUP(H155,杂项!R:X,6,FALSE),",","@",1))-1),IF($AJ$1=3,MID(VLOOKUP(H155,杂项!R:X,6,FALSE),FIND("@",SUBSTITUTE(VLOOKUP(H155,杂项!R:X,6,FALSE),",","@",2))+1,FIND("@",SUBSTITUTE(VLOOKUP(H155,杂项!R:X,6,FALSE),",","@",3))-FIND("@",SUBSTITUTE(VLOOKUP(H155,杂项!R:X,6,FALSE),",","@",2))-1),IF($AJ$1=4,MID(VLOOKUP(H155,杂项!R:X,6,FALSE),FIND("@",SUBSTITUTE(VLOOKUP(H155,杂项!R:X,6,FALSE),",","@",3))+1,FIND("@",SUBSTITUTE(VLOOKUP(H155,杂项!R:X,6,FALSE),",","@",4))-FIND("@",SUBSTITUTE(VLOOKUP(H155,杂项!R:X,6,FALSE),",","@",3))-1),IF($AJ$1=5,MID(VLOOKUP(H155,杂项!R:X,6,FALSE),FIND("@",SUBSTITUTE(VLOOKUP(H155,杂项!R:X,6,FALSE),",","@",4))+1,FIND("@",SUBSTITUTE(VLOOKUP(H155,杂项!R:X,6,FALSE),",","@",5))-FIND("@",SUBSTITUTE(VLOOKUP(H155,杂项!R:X,6,FALSE),",","@",4))-1),IF($AJ$1=6,MID(VLOOKUP(H155,杂项!R:X,6,FALSE),FIND("@",SUBSTITUTE(VLOOKUP(H155,杂项!R:X,6,FALSE),",","@",5))+1,LEN(VLOOKUP(H155,杂项!R:X,6,FALSE))-FIND("@",SUBSTITUTE(VLOOKUP(H155,杂项!R:X,6,FALSE),",","@",5))-1))))))</f>
        <v>7796</v>
      </c>
      <c r="Z155" s="193" t="str">
        <f>IF($AJ$1=2,MID(VLOOKUP(H155,杂项!R:X,7,FALSE),FIND("@",SUBSTITUTE(VLOOKUP(H155,杂项!R:X,7,FALSE),",","@",1))+1,FIND("@",SUBSTITUTE(VLOOKUP(H155,杂项!R:X,7,FALSE),",","@",2))-FIND("@",SUBSTITUTE(VLOOKUP(H155,杂项!R:X,7,FALSE),",","@",1))-1),IF($AJ$1=3,MID(VLOOKUP(H155,杂项!R:X,7,FALSE),FIND("@",SUBSTITUTE(VLOOKUP(H155,杂项!R:X,7,FALSE),",","@",2))+1,FIND("@",SUBSTITUTE(VLOOKUP(H155,杂项!R:X,7,FALSE),",","@",3))-FIND("@",SUBSTITUTE(VLOOKUP(H155,杂项!R:X,7,FALSE),",","@",2))-1),IF($AJ$1=4,MID(VLOOKUP(H155,杂项!R:X,7,FALSE),FIND("@",SUBSTITUTE(VLOOKUP(H155,杂项!R:X,7,FALSE),",","@",3))+1,FIND("@",SUBSTITUTE(VLOOKUP(H155,杂项!R:X,7,FALSE),",","@",4))-FIND("@",SUBSTITUTE(VLOOKUP(H155,杂项!R:X,7,FALSE),",","@",3))-1),IF($AJ$1=5,MID(VLOOKUP(H155,杂项!R:X,7,FALSE),FIND("@",SUBSTITUTE(VLOOKUP(H155,杂项!R:X,7,FALSE),",","@",4))+1,FIND("@",SUBSTITUTE(VLOOKUP(H155,杂项!R:X,7,FALSE),",","@",5))-FIND("@",SUBSTITUTE(VLOOKUP(H155,杂项!R:X,7,FALSE),",","@",4))-1),IF($AJ$1=6,MID(VLOOKUP(H155,杂项!R:X,7,FALSE),FIND("@",SUBSTITUTE(VLOOKUP(H155,杂项!R:X,7,FALSE),",","@",5))+1,LEN(VLOOKUP(H155,杂项!R:X,7,FALSE))-FIND("@",SUBSTITUTE(VLOOKUP(H155,杂项!R:X,7,FALSE),",","@",5))-1))))))</f>
        <v>4895</v>
      </c>
      <c r="AA155" s="196">
        <v>416</v>
      </c>
      <c r="AB155" s="196">
        <v>12</v>
      </c>
      <c r="AC155" s="196">
        <v>46</v>
      </c>
      <c r="AD155" s="196">
        <v>15</v>
      </c>
      <c r="AE155" s="196">
        <v>24</v>
      </c>
      <c r="AF155" s="196">
        <v>0</v>
      </c>
      <c r="AG155" s="203">
        <v>400</v>
      </c>
      <c r="AH155" s="203">
        <v>30</v>
      </c>
      <c r="AI155" s="203">
        <v>50</v>
      </c>
      <c r="AJ155" s="204"/>
      <c r="AK155" s="202">
        <f>(VLOOKUP($H155,杂项!$Z:$AD,2,FALSE))/100</f>
        <v>0.1</v>
      </c>
      <c r="AL155" s="202">
        <f>(VLOOKUP($H155,杂项!$Z:$AD,4,FALSE))/100</f>
        <v>0.4</v>
      </c>
      <c r="AM155" s="202">
        <f>(VLOOKUP($H155,杂项!$Z:$AD,3,FALSE))/100</f>
        <v>0.1</v>
      </c>
      <c r="AN155" s="202">
        <f>(VLOOKUP($H155,杂项!$Z:$AD,5,FALSE))/100</f>
        <v>0.35</v>
      </c>
      <c r="AO155" s="206">
        <v>17</v>
      </c>
      <c r="AP155" s="179" t="s">
        <v>473</v>
      </c>
    </row>
    <row r="156" spans="1:42" x14ac:dyDescent="0.2">
      <c r="A156" s="217" t="s">
        <v>474</v>
      </c>
      <c r="B156" s="173">
        <f t="shared" si="24"/>
        <v>3149.8784000000001</v>
      </c>
      <c r="C156" s="173">
        <f t="shared" si="25"/>
        <v>251.66592</v>
      </c>
      <c r="D156" s="173">
        <f t="shared" si="26"/>
        <v>543.86847999999998</v>
      </c>
      <c r="E156" s="173">
        <f t="shared" si="27"/>
        <v>222.07056640000002</v>
      </c>
      <c r="F156" s="173">
        <f t="shared" si="28"/>
        <v>412.549376</v>
      </c>
      <c r="G156" s="174">
        <f t="shared" si="29"/>
        <v>101.57632</v>
      </c>
      <c r="H156" s="174" t="s">
        <v>408</v>
      </c>
      <c r="I156" s="187">
        <v>28</v>
      </c>
      <c r="J156" s="189" t="s">
        <v>40</v>
      </c>
      <c r="K156" s="189" t="s">
        <v>92</v>
      </c>
      <c r="L156" s="189" t="s">
        <v>63</v>
      </c>
      <c r="M156" s="189" t="s">
        <v>64</v>
      </c>
      <c r="N156" s="189" t="s">
        <v>145</v>
      </c>
      <c r="O156" s="189" t="s">
        <v>146</v>
      </c>
      <c r="P156" s="189" t="s">
        <v>87</v>
      </c>
      <c r="Q156" s="189" t="s">
        <v>55</v>
      </c>
      <c r="R156" s="189" t="s">
        <v>136</v>
      </c>
      <c r="S156" s="189" t="s">
        <v>64</v>
      </c>
      <c r="T156" s="189" t="s">
        <v>254</v>
      </c>
      <c r="U156" s="193" t="str">
        <f>IF($AJ$1=2,MID(VLOOKUP(H156,杂项!R:X,2,FALSE),FIND("@",SUBSTITUTE(VLOOKUP(H156,杂项!R:X,2,FALSE),",","@",1))+1,FIND("@",SUBSTITUTE(VLOOKUP(H156,杂项!R:X,2,FALSE),",","@",2))-FIND("@",SUBSTITUTE(VLOOKUP(H156,杂项!R:X,2,FALSE),",","@",1))-1),IF($AJ$1=3,MID(VLOOKUP(H156,杂项!R:X,2,FALSE),FIND("@",SUBSTITUTE(VLOOKUP(H156,杂项!R:X,2,FALSE),",","@",2))+1,FIND("@",SUBSTITUTE(VLOOKUP(H156,杂项!R:X,2,FALSE),",","@",3))-FIND("@",SUBSTITUTE(VLOOKUP(H156,杂项!R:X,2,FALSE),",","@",2))-1),IF($AJ$1=4,MID(VLOOKUP(H156,杂项!R:X,2,FALSE),FIND("@",SUBSTITUTE(VLOOKUP(H156,杂项!R:X,2,FALSE),",","@",3))+1,FIND("@",SUBSTITUTE(VLOOKUP(H156,杂项!R:X,2,FALSE),",","@",4))-FIND("@",SUBSTITUTE(VLOOKUP(H156,杂项!R:X,2,FALSE),",","@",3))-1),IF($AJ$1=5,MID(VLOOKUP(H156,杂项!R:X,2,FALSE),FIND("@",SUBSTITUTE(VLOOKUP(H156,杂项!R:X,2,FALSE),",","@",4))+1,FIND("@",SUBSTITUTE(VLOOKUP(H156,杂项!R:X,2,FALSE),",","@",5))-FIND("@",SUBSTITUTE(VLOOKUP(H156,杂项!R:X,2,FALSE),",","@",4))-1),IF($AJ$1=6,MID(VLOOKUP(H156,杂项!R:X,2,FALSE),FIND("@",SUBSTITUTE(VLOOKUP(H156,杂项!R:X,2,FALSE),",","@",5))+1,LEN(VLOOKUP(H156,杂项!R:X,2,FALSE))-FIND("@",SUBSTITUTE(VLOOKUP(H156,杂项!R:X,2,FALSE),",","@",5))-1))))))</f>
        <v>7664</v>
      </c>
      <c r="V156" s="193" t="str">
        <f>IF($AJ$1=2,MID(VLOOKUP(H156,杂项!R:X,3,FALSE),FIND("@",SUBSTITUTE(VLOOKUP(H156,杂项!R:X,3,FALSE),",","@",1))+1,FIND("@",SUBSTITUTE(VLOOKUP(H156,杂项!R:X,3,FALSE),",","@",2))-FIND("@",SUBSTITUTE(VLOOKUP(H156,杂项!R:X,3,FALSE),",","@",1))-1),IF($AJ$1=3,MID(VLOOKUP(H156,杂项!R:X,3,FALSE),FIND("@",SUBSTITUTE(VLOOKUP(H156,杂项!R:X,3,FALSE),",","@",2))+1,FIND("@",SUBSTITUTE(VLOOKUP(H156,杂项!R:X,3,FALSE),",","@",3))-FIND("@",SUBSTITUTE(VLOOKUP(H156,杂项!R:X,3,FALSE),",","@",2))-1),IF($AJ$1=4,MID(VLOOKUP(H156,杂项!R:X,3,FALSE),FIND("@",SUBSTITUTE(VLOOKUP(H156,杂项!R:X,3,FALSE),",","@",3))+1,FIND("@",SUBSTITUTE(VLOOKUP(H156,杂项!R:X,3,FALSE),",","@",4))-FIND("@",SUBSTITUTE(VLOOKUP(H156,杂项!R:X,3,FALSE),",","@",3))-1),IF($AJ$1=5,MID(VLOOKUP(H156,杂项!R:X,3,FALSE),FIND("@",SUBSTITUTE(VLOOKUP(H156,杂项!R:X,3,FALSE),",","@",4))+1,FIND("@",SUBSTITUTE(VLOOKUP(H156,杂项!R:X,3,FALSE),",","@",5))-FIND("@",SUBSTITUTE(VLOOKUP(H156,杂项!R:X,3,FALSE),",","@",4))-1),IF($AJ$1=6,MID(VLOOKUP(H156,杂项!R:X,3,FALSE),FIND("@",SUBSTITUTE(VLOOKUP(H156,杂项!R:X,3,FALSE),",","@",5))+1,LEN(VLOOKUP(H156,杂项!R:X,3,FALSE))-FIND("@",SUBSTITUTE(VLOOKUP(H156,杂项!R:X,3,FALSE),",","@",5))-1))))))</f>
        <v>4895</v>
      </c>
      <c r="W156" s="193" t="str">
        <f>IF($AJ$1=2,MID(VLOOKUP(H156,杂项!R:X,4,FALSE),FIND("@",SUBSTITUTE(VLOOKUP(H156,杂项!R:X,4,FALSE),",","@",1))+1,FIND("@",SUBSTITUTE(VLOOKUP(H156,杂项!R:X,4,FALSE),",","@",2))-FIND("@",SUBSTITUTE(VLOOKUP(H156,杂项!R:X,4,FALSE),",","@",1))-1),IF($AJ$1=3,MID(VLOOKUP(H156,杂项!R:X,4,FALSE),FIND("@",SUBSTITUTE(VLOOKUP(H156,杂项!R:X,4,FALSE),",","@",2))+1,FIND("@",SUBSTITUTE(VLOOKUP(H156,杂项!R:X,4,FALSE),",","@",3))-FIND("@",SUBSTITUTE(VLOOKUP(H156,杂项!R:X,4,FALSE),",","@",2))-1),IF($AJ$1=4,MID(VLOOKUP(H156,杂项!R:X,4,FALSE),FIND("@",SUBSTITUTE(VLOOKUP(H156,杂项!R:X,4,FALSE),",","@",3))+1,FIND("@",SUBSTITUTE(VLOOKUP(H156,杂项!R:X,4,FALSE),",","@",4))-FIND("@",SUBSTITUTE(VLOOKUP(H156,杂项!R:X,4,FALSE),",","@",3))-1),IF($AJ$1=5,MID(VLOOKUP(H156,杂项!R:X,4,FALSE),FIND("@",SUBSTITUTE(VLOOKUP(H156,杂项!R:X,4,FALSE),",","@",4))+1,FIND("@",SUBSTITUTE(VLOOKUP(H156,杂项!R:X,4,FALSE),",","@",5))-FIND("@",SUBSTITUTE(VLOOKUP(H156,杂项!R:X,4,FALSE),",","@",4))-1),IF($AJ$1=6,MID(VLOOKUP(H156,杂项!R:X,4,FALSE),FIND("@",SUBSTITUTE(VLOOKUP(H156,杂项!R:X,4,FALSE),",","@",5))+1,LEN(VLOOKUP(H156,杂项!R:X,4,FALSE))-FIND("@",SUBSTITUTE(VLOOKUP(H156,杂项!R:X,4,FALSE),",","@",5))-1))))))</f>
        <v>8060</v>
      </c>
      <c r="X156" s="193" t="str">
        <f>IF($AJ$1=2,MID(VLOOKUP(H156,杂项!R:X,5,FALSE),FIND("@",SUBSTITUTE(VLOOKUP(H156,杂项!R:X,5,FALSE),",","@",1))+1,FIND("@",SUBSTITUTE(VLOOKUP(H156,杂项!R:X,5,FALSE),",","@",2))-FIND("@",SUBSTITUTE(VLOOKUP(H156,杂项!R:X,5,FALSE),",","@",1))-1),IF($AJ$1=3,MID(VLOOKUP(H156,杂项!R:X,5,FALSE),FIND("@",SUBSTITUTE(VLOOKUP(H156,杂项!R:X,5,FALSE),",","@",2))+1,FIND("@",SUBSTITUTE(VLOOKUP(H156,杂项!R:X,5,FALSE),",","@",3))-FIND("@",SUBSTITUTE(VLOOKUP(H156,杂项!R:X,5,FALSE),",","@",2))-1),IF($AJ$1=4,MID(VLOOKUP(H156,杂项!R:X,5,FALSE),FIND("@",SUBSTITUTE(VLOOKUP(H156,杂项!R:X,5,FALSE),",","@",3))+1,FIND("@",SUBSTITUTE(VLOOKUP(H156,杂项!R:X,5,FALSE),",","@",4))-FIND("@",SUBSTITUTE(VLOOKUP(H156,杂项!R:X,5,FALSE),",","@",3))-1),IF($AJ$1=5,MID(VLOOKUP(H156,杂项!R:X,5,FALSE),FIND("@",SUBSTITUTE(VLOOKUP(H156,杂项!R:X,5,FALSE),",","@",4))+1,FIND("@",SUBSTITUTE(VLOOKUP(H156,杂项!R:X,5,FALSE),",","@",5))-FIND("@",SUBSTITUTE(VLOOKUP(H156,杂项!R:X,5,FALSE),",","@",4))-1),IF($AJ$1=6,MID(VLOOKUP(H156,杂项!R:X,5,FALSE),FIND("@",SUBSTITUTE(VLOOKUP(H156,杂项!R:X,5,FALSE),",","@",5))+1,LEN(VLOOKUP(H156,杂项!R:X,5,FALSE))-FIND("@",SUBSTITUTE(VLOOKUP(H156,杂项!R:X,5,FALSE),",","@",5))-1))))))</f>
        <v>6741</v>
      </c>
      <c r="Y156" s="193" t="str">
        <f>IF($AJ$1=2,MID(VLOOKUP(H156,杂项!R:X,6,FALSE),FIND("@",SUBSTITUTE(VLOOKUP(H156,杂项!R:X,6,FALSE),",","@",1))+1,FIND("@",SUBSTITUTE(VLOOKUP(H156,杂项!R:X,6,FALSE),",","@",2))-FIND("@",SUBSTITUTE(VLOOKUP(H156,杂项!R:X,6,FALSE),",","@",1))-1),IF($AJ$1=3,MID(VLOOKUP(H156,杂项!R:X,6,FALSE),FIND("@",SUBSTITUTE(VLOOKUP(H156,杂项!R:X,6,FALSE),",","@",2))+1,FIND("@",SUBSTITUTE(VLOOKUP(H156,杂项!R:X,6,FALSE),",","@",3))-FIND("@",SUBSTITUTE(VLOOKUP(H156,杂项!R:X,6,FALSE),",","@",2))-1),IF($AJ$1=4,MID(VLOOKUP(H156,杂项!R:X,6,FALSE),FIND("@",SUBSTITUTE(VLOOKUP(H156,杂项!R:X,6,FALSE),",","@",3))+1,FIND("@",SUBSTITUTE(VLOOKUP(H156,杂项!R:X,6,FALSE),",","@",4))-FIND("@",SUBSTITUTE(VLOOKUP(H156,杂项!R:X,6,FALSE),",","@",3))-1),IF($AJ$1=5,MID(VLOOKUP(H156,杂项!R:X,6,FALSE),FIND("@",SUBSTITUTE(VLOOKUP(H156,杂项!R:X,6,FALSE),",","@",4))+1,FIND("@",SUBSTITUTE(VLOOKUP(H156,杂项!R:X,6,FALSE),",","@",5))-FIND("@",SUBSTITUTE(VLOOKUP(H156,杂项!R:X,6,FALSE),",","@",4))-1),IF($AJ$1=6,MID(VLOOKUP(H156,杂项!R:X,6,FALSE),FIND("@",SUBSTITUTE(VLOOKUP(H156,杂项!R:X,6,FALSE),",","@",5))+1,LEN(VLOOKUP(H156,杂项!R:X,6,FALSE))-FIND("@",SUBSTITUTE(VLOOKUP(H156,杂项!R:X,6,FALSE),",","@",5))-1))))))</f>
        <v>8323</v>
      </c>
      <c r="Z156" s="193" t="str">
        <f>IF($AJ$1=2,MID(VLOOKUP(H156,杂项!R:X,7,FALSE),FIND("@",SUBSTITUTE(VLOOKUP(H156,杂项!R:X,7,FALSE),",","@",1))+1,FIND("@",SUBSTITUTE(VLOOKUP(H156,杂项!R:X,7,FALSE),",","@",2))-FIND("@",SUBSTITUTE(VLOOKUP(H156,杂项!R:X,7,FALSE),",","@",1))-1),IF($AJ$1=3,MID(VLOOKUP(H156,杂项!R:X,7,FALSE),FIND("@",SUBSTITUTE(VLOOKUP(H156,杂项!R:X,7,FALSE),",","@",2))+1,FIND("@",SUBSTITUTE(VLOOKUP(H156,杂项!R:X,7,FALSE),",","@",3))-FIND("@",SUBSTITUTE(VLOOKUP(H156,杂项!R:X,7,FALSE),",","@",2))-1),IF($AJ$1=4,MID(VLOOKUP(H156,杂项!R:X,7,FALSE),FIND("@",SUBSTITUTE(VLOOKUP(H156,杂项!R:X,7,FALSE),",","@",3))+1,FIND("@",SUBSTITUTE(VLOOKUP(H156,杂项!R:X,7,FALSE),",","@",4))-FIND("@",SUBSTITUTE(VLOOKUP(H156,杂项!R:X,7,FALSE),",","@",3))-1),IF($AJ$1=5,MID(VLOOKUP(H156,杂项!R:X,7,FALSE),FIND("@",SUBSTITUTE(VLOOKUP(H156,杂项!R:X,7,FALSE),",","@",4))+1,FIND("@",SUBSTITUTE(VLOOKUP(H156,杂项!R:X,7,FALSE),",","@",5))-FIND("@",SUBSTITUTE(VLOOKUP(H156,杂项!R:X,7,FALSE),",","@",4))-1),IF($AJ$1=6,MID(VLOOKUP(H156,杂项!R:X,7,FALSE),FIND("@",SUBSTITUTE(VLOOKUP(H156,杂项!R:X,7,FALSE),",","@",5))+1,LEN(VLOOKUP(H156,杂项!R:X,7,FALSE))-FIND("@",SUBSTITUTE(VLOOKUP(H156,杂项!R:X,7,FALSE),",","@",5))-1))))))</f>
        <v>8455</v>
      </c>
      <c r="AA156" s="196">
        <v>228</v>
      </c>
      <c r="AB156" s="196"/>
      <c r="AC156" s="196">
        <v>85</v>
      </c>
      <c r="AD156" s="196"/>
      <c r="AE156" s="196">
        <v>40</v>
      </c>
      <c r="AF156" s="196"/>
      <c r="AG156" s="203">
        <v>350</v>
      </c>
      <c r="AH156" s="203">
        <v>20</v>
      </c>
      <c r="AI156" s="203">
        <v>70</v>
      </c>
      <c r="AJ156" s="204"/>
      <c r="AK156" s="202">
        <f>(VLOOKUP($H156,杂项!$Z:$AD,2,FALSE))/100</f>
        <v>0.25</v>
      </c>
      <c r="AL156" s="202">
        <f>(VLOOKUP($H156,杂项!$Z:$AD,4,FALSE))/100</f>
        <v>0.15</v>
      </c>
      <c r="AM156" s="202">
        <f>(VLOOKUP($H156,杂项!$Z:$AD,3,FALSE))/100</f>
        <v>0.2</v>
      </c>
      <c r="AN156" s="202">
        <f>(VLOOKUP($H156,杂项!$Z:$AD,5,FALSE))/100</f>
        <v>0.4</v>
      </c>
      <c r="AO156" s="206">
        <v>8</v>
      </c>
      <c r="AP156" s="179" t="s">
        <v>475</v>
      </c>
    </row>
    <row r="157" spans="1:42" x14ac:dyDescent="0.2">
      <c r="A157" s="217" t="s">
        <v>476</v>
      </c>
      <c r="B157" s="173">
        <f t="shared" si="24"/>
        <v>3305.5360000000005</v>
      </c>
      <c r="C157" s="173">
        <f t="shared" si="25"/>
        <v>251.66592</v>
      </c>
      <c r="D157" s="173">
        <f t="shared" si="26"/>
        <v>530.16076799999996</v>
      </c>
      <c r="E157" s="173">
        <f t="shared" si="27"/>
        <v>225.24508160000002</v>
      </c>
      <c r="F157" s="173">
        <f t="shared" si="28"/>
        <v>421.25119999999998</v>
      </c>
      <c r="G157" s="174">
        <f t="shared" si="29"/>
        <v>97.949183999999988</v>
      </c>
      <c r="H157" s="174" t="s">
        <v>411</v>
      </c>
      <c r="I157" s="187">
        <v>28</v>
      </c>
      <c r="J157" s="189" t="s">
        <v>40</v>
      </c>
      <c r="K157" s="189" t="s">
        <v>92</v>
      </c>
      <c r="L157" s="189" t="s">
        <v>63</v>
      </c>
      <c r="M157" s="189" t="s">
        <v>64</v>
      </c>
      <c r="N157" s="189" t="s">
        <v>145</v>
      </c>
      <c r="O157" s="189" t="s">
        <v>146</v>
      </c>
      <c r="P157" s="189" t="s">
        <v>87</v>
      </c>
      <c r="Q157" s="189" t="s">
        <v>55</v>
      </c>
      <c r="R157" s="189" t="s">
        <v>136</v>
      </c>
      <c r="S157" s="189" t="s">
        <v>64</v>
      </c>
      <c r="T157" s="189" t="s">
        <v>254</v>
      </c>
      <c r="U157" s="193" t="str">
        <f>IF($AJ$1=2,MID(VLOOKUP(H157,杂项!R:X,2,FALSE),FIND("@",SUBSTITUTE(VLOOKUP(H157,杂项!R:X,2,FALSE),",","@",1))+1,FIND("@",SUBSTITUTE(VLOOKUP(H157,杂项!R:X,2,FALSE),",","@",2))-FIND("@",SUBSTITUTE(VLOOKUP(H157,杂项!R:X,2,FALSE),",","@",1))-1),IF($AJ$1=3,MID(VLOOKUP(H157,杂项!R:X,2,FALSE),FIND("@",SUBSTITUTE(VLOOKUP(H157,杂项!R:X,2,FALSE),",","@",2))+1,FIND("@",SUBSTITUTE(VLOOKUP(H157,杂项!R:X,2,FALSE),",","@",3))-FIND("@",SUBSTITUTE(VLOOKUP(H157,杂项!R:X,2,FALSE),",","@",2))-1),IF($AJ$1=4,MID(VLOOKUP(H157,杂项!R:X,2,FALSE),FIND("@",SUBSTITUTE(VLOOKUP(H157,杂项!R:X,2,FALSE),",","@",3))+1,FIND("@",SUBSTITUTE(VLOOKUP(H157,杂项!R:X,2,FALSE),",","@",4))-FIND("@",SUBSTITUTE(VLOOKUP(H157,杂项!R:X,2,FALSE),",","@",3))-1),IF($AJ$1=5,MID(VLOOKUP(H157,杂项!R:X,2,FALSE),FIND("@",SUBSTITUTE(VLOOKUP(H157,杂项!R:X,2,FALSE),",","@",4))+1,FIND("@",SUBSTITUTE(VLOOKUP(H157,杂项!R:X,2,FALSE),",","@",5))-FIND("@",SUBSTITUTE(VLOOKUP(H157,杂项!R:X,2,FALSE),",","@",4))-1),IF($AJ$1=6,MID(VLOOKUP(H157,杂项!R:X,2,FALSE),FIND("@",SUBSTITUTE(VLOOKUP(H157,杂项!R:X,2,FALSE),",","@",5))+1,LEN(VLOOKUP(H157,杂项!R:X,2,FALSE))-FIND("@",SUBSTITUTE(VLOOKUP(H157,杂项!R:X,2,FALSE),",","@",5))-1))))))</f>
        <v>8060</v>
      </c>
      <c r="V157" s="193" t="str">
        <f>IF($AJ$1=2,MID(VLOOKUP(H157,杂项!R:X,3,FALSE),FIND("@",SUBSTITUTE(VLOOKUP(H157,杂项!R:X,3,FALSE),",","@",1))+1,FIND("@",SUBSTITUTE(VLOOKUP(H157,杂项!R:X,3,FALSE),",","@",2))-FIND("@",SUBSTITUTE(VLOOKUP(H157,杂项!R:X,3,FALSE),",","@",1))-1),IF($AJ$1=3,MID(VLOOKUP(H157,杂项!R:X,3,FALSE),FIND("@",SUBSTITUTE(VLOOKUP(H157,杂项!R:X,3,FALSE),",","@",2))+1,FIND("@",SUBSTITUTE(VLOOKUP(H157,杂项!R:X,3,FALSE),",","@",3))-FIND("@",SUBSTITUTE(VLOOKUP(H157,杂项!R:X,3,FALSE),",","@",2))-1),IF($AJ$1=4,MID(VLOOKUP(H157,杂项!R:X,3,FALSE),FIND("@",SUBSTITUTE(VLOOKUP(H157,杂项!R:X,3,FALSE),",","@",3))+1,FIND("@",SUBSTITUTE(VLOOKUP(H157,杂项!R:X,3,FALSE),",","@",4))-FIND("@",SUBSTITUTE(VLOOKUP(H157,杂项!R:X,3,FALSE),",","@",3))-1),IF($AJ$1=5,MID(VLOOKUP(H157,杂项!R:X,3,FALSE),FIND("@",SUBSTITUTE(VLOOKUP(H157,杂项!R:X,3,FALSE),",","@",4))+1,FIND("@",SUBSTITUTE(VLOOKUP(H157,杂项!R:X,3,FALSE),",","@",5))-FIND("@",SUBSTITUTE(VLOOKUP(H157,杂项!R:X,3,FALSE),",","@",4))-1),IF($AJ$1=6,MID(VLOOKUP(H157,杂项!R:X,3,FALSE),FIND("@",SUBSTITUTE(VLOOKUP(H157,杂项!R:X,3,FALSE),",","@",5))+1,LEN(VLOOKUP(H157,杂项!R:X,3,FALSE))-FIND("@",SUBSTITUTE(VLOOKUP(H157,杂项!R:X,3,FALSE),",","@",5))-1))))))</f>
        <v>4895</v>
      </c>
      <c r="W157" s="193" t="str">
        <f>IF($AJ$1=2,MID(VLOOKUP(H157,杂项!R:X,4,FALSE),FIND("@",SUBSTITUTE(VLOOKUP(H157,杂项!R:X,4,FALSE),",","@",1))+1,FIND("@",SUBSTITUTE(VLOOKUP(H157,杂项!R:X,4,FALSE),",","@",2))-FIND("@",SUBSTITUTE(VLOOKUP(H157,杂项!R:X,4,FALSE),",","@",1))-1),IF($AJ$1=3,MID(VLOOKUP(H157,杂项!R:X,4,FALSE),FIND("@",SUBSTITUTE(VLOOKUP(H157,杂项!R:X,4,FALSE),",","@",2))+1,FIND("@",SUBSTITUTE(VLOOKUP(H157,杂项!R:X,4,FALSE),",","@",3))-FIND("@",SUBSTITUTE(VLOOKUP(H157,杂项!R:X,4,FALSE),",","@",2))-1),IF($AJ$1=4,MID(VLOOKUP(H157,杂项!R:X,4,FALSE),FIND("@",SUBSTITUTE(VLOOKUP(H157,杂项!R:X,4,FALSE),",","@",3))+1,FIND("@",SUBSTITUTE(VLOOKUP(H157,杂项!R:X,4,FALSE),",","@",4))-FIND("@",SUBSTITUTE(VLOOKUP(H157,杂项!R:X,4,FALSE),",","@",3))-1),IF($AJ$1=5,MID(VLOOKUP(H157,杂项!R:X,4,FALSE),FIND("@",SUBSTITUTE(VLOOKUP(H157,杂项!R:X,4,FALSE),",","@",4))+1,FIND("@",SUBSTITUTE(VLOOKUP(H157,杂项!R:X,4,FALSE),",","@",5))-FIND("@",SUBSTITUTE(VLOOKUP(H157,杂项!R:X,4,FALSE),",","@",4))-1),IF($AJ$1=6,MID(VLOOKUP(H157,杂项!R:X,4,FALSE),FIND("@",SUBSTITUTE(VLOOKUP(H157,杂项!R:X,4,FALSE),",","@",5))+1,LEN(VLOOKUP(H157,杂项!R:X,4,FALSE))-FIND("@",SUBSTITUTE(VLOOKUP(H157,杂项!R:X,4,FALSE),",","@",5))-1))))))</f>
        <v>7796</v>
      </c>
      <c r="X157" s="193" t="str">
        <f>IF($AJ$1=2,MID(VLOOKUP(H157,杂项!R:X,5,FALSE),FIND("@",SUBSTITUTE(VLOOKUP(H157,杂项!R:X,5,FALSE),",","@",1))+1,FIND("@",SUBSTITUTE(VLOOKUP(H157,杂项!R:X,5,FALSE),",","@",2))-FIND("@",SUBSTITUTE(VLOOKUP(H157,杂项!R:X,5,FALSE),",","@",1))-1),IF($AJ$1=3,MID(VLOOKUP(H157,杂项!R:X,5,FALSE),FIND("@",SUBSTITUTE(VLOOKUP(H157,杂项!R:X,5,FALSE),",","@",2))+1,FIND("@",SUBSTITUTE(VLOOKUP(H157,杂项!R:X,5,FALSE),",","@",3))-FIND("@",SUBSTITUTE(VLOOKUP(H157,杂项!R:X,5,FALSE),",","@",2))-1),IF($AJ$1=4,MID(VLOOKUP(H157,杂项!R:X,5,FALSE),FIND("@",SUBSTITUTE(VLOOKUP(H157,杂项!R:X,5,FALSE),",","@",3))+1,FIND("@",SUBSTITUTE(VLOOKUP(H157,杂项!R:X,5,FALSE),",","@",4))-FIND("@",SUBSTITUTE(VLOOKUP(H157,杂项!R:X,5,FALSE),",","@",3))-1),IF($AJ$1=5,MID(VLOOKUP(H157,杂项!R:X,5,FALSE),FIND("@",SUBSTITUTE(VLOOKUP(H157,杂项!R:X,5,FALSE),",","@",4))+1,FIND("@",SUBSTITUTE(VLOOKUP(H157,杂项!R:X,5,FALSE),",","@",5))-FIND("@",SUBSTITUTE(VLOOKUP(H157,杂项!R:X,5,FALSE),",","@",4))-1),IF($AJ$1=6,MID(VLOOKUP(H157,杂项!R:X,5,FALSE),FIND("@",SUBSTITUTE(VLOOKUP(H157,杂项!R:X,5,FALSE),",","@",5))+1,LEN(VLOOKUP(H157,杂项!R:X,5,FALSE))-FIND("@",SUBSTITUTE(VLOOKUP(H157,杂项!R:X,5,FALSE),",","@",5))-1))))))</f>
        <v>7004</v>
      </c>
      <c r="Y157" s="193" t="str">
        <f>IF($AJ$1=2,MID(VLOOKUP(H157,杂项!R:X,6,FALSE),FIND("@",SUBSTITUTE(VLOOKUP(H157,杂项!R:X,6,FALSE),",","@",1))+1,FIND("@",SUBSTITUTE(VLOOKUP(H157,杂项!R:X,6,FALSE),",","@",2))-FIND("@",SUBSTITUTE(VLOOKUP(H157,杂项!R:X,6,FALSE),",","@",1))-1),IF($AJ$1=3,MID(VLOOKUP(H157,杂项!R:X,6,FALSE),FIND("@",SUBSTITUTE(VLOOKUP(H157,杂项!R:X,6,FALSE),",","@",2))+1,FIND("@",SUBSTITUTE(VLOOKUP(H157,杂项!R:X,6,FALSE),",","@",3))-FIND("@",SUBSTITUTE(VLOOKUP(H157,杂项!R:X,6,FALSE),",","@",2))-1),IF($AJ$1=4,MID(VLOOKUP(H157,杂项!R:X,6,FALSE),FIND("@",SUBSTITUTE(VLOOKUP(H157,杂项!R:X,6,FALSE),",","@",3))+1,FIND("@",SUBSTITUTE(VLOOKUP(H157,杂项!R:X,6,FALSE),",","@",4))-FIND("@",SUBSTITUTE(VLOOKUP(H157,杂项!R:X,6,FALSE),",","@",3))-1),IF($AJ$1=5,MID(VLOOKUP(H157,杂项!R:X,6,FALSE),FIND("@",SUBSTITUTE(VLOOKUP(H157,杂项!R:X,6,FALSE),",","@",4))+1,FIND("@",SUBSTITUTE(VLOOKUP(H157,杂项!R:X,6,FALSE),",","@",5))-FIND("@",SUBSTITUTE(VLOOKUP(H157,杂项!R:X,6,FALSE),",","@",4))-1),IF($AJ$1=6,MID(VLOOKUP(H157,杂项!R:X,6,FALSE),FIND("@",SUBSTITUTE(VLOOKUP(H157,杂项!R:X,6,FALSE),",","@",5))+1,LEN(VLOOKUP(H157,杂项!R:X,6,FALSE))-FIND("@",SUBSTITUTE(VLOOKUP(H157,杂项!R:X,6,FALSE),",","@",5))-1))))))</f>
        <v>8850</v>
      </c>
      <c r="Z157" s="193" t="str">
        <f>IF($AJ$1=2,MID(VLOOKUP(H157,杂项!R:X,7,FALSE),FIND("@",SUBSTITUTE(VLOOKUP(H157,杂项!R:X,7,FALSE),",","@",1))+1,FIND("@",SUBSTITUTE(VLOOKUP(H157,杂项!R:X,7,FALSE),",","@",2))-FIND("@",SUBSTITUTE(VLOOKUP(H157,杂项!R:X,7,FALSE),",","@",1))-1),IF($AJ$1=3,MID(VLOOKUP(H157,杂项!R:X,7,FALSE),FIND("@",SUBSTITUTE(VLOOKUP(H157,杂项!R:X,7,FALSE),",","@",2))+1,FIND("@",SUBSTITUTE(VLOOKUP(H157,杂项!R:X,7,FALSE),",","@",3))-FIND("@",SUBSTITUTE(VLOOKUP(H157,杂项!R:X,7,FALSE),",","@",2))-1),IF($AJ$1=4,MID(VLOOKUP(H157,杂项!R:X,7,FALSE),FIND("@",SUBSTITUTE(VLOOKUP(H157,杂项!R:X,7,FALSE),",","@",3))+1,FIND("@",SUBSTITUTE(VLOOKUP(H157,杂项!R:X,7,FALSE),",","@",4))-FIND("@",SUBSTITUTE(VLOOKUP(H157,杂项!R:X,7,FALSE),",","@",3))-1),IF($AJ$1=5,MID(VLOOKUP(H157,杂项!R:X,7,FALSE),FIND("@",SUBSTITUTE(VLOOKUP(H157,杂项!R:X,7,FALSE),",","@",4))+1,FIND("@",SUBSTITUTE(VLOOKUP(H157,杂项!R:X,7,FALSE),",","@",5))-FIND("@",SUBSTITUTE(VLOOKUP(H157,杂项!R:X,7,FALSE),",","@",4))-1),IF($AJ$1=6,MID(VLOOKUP(H157,杂项!R:X,7,FALSE),FIND("@",SUBSTITUTE(VLOOKUP(H157,杂项!R:X,7,FALSE),",","@",5))+1,LEN(VLOOKUP(H157,杂项!R:X,7,FALSE))-FIND("@",SUBSTITUTE(VLOOKUP(H157,杂项!R:X,7,FALSE),",","@",5))-1))))))</f>
        <v>7796</v>
      </c>
      <c r="AA157" s="196">
        <v>276</v>
      </c>
      <c r="AB157" s="196">
        <v>0</v>
      </c>
      <c r="AC157" s="196">
        <v>78</v>
      </c>
      <c r="AD157" s="196">
        <v>0</v>
      </c>
      <c r="AE157" s="196">
        <v>40</v>
      </c>
      <c r="AF157" s="196">
        <v>0</v>
      </c>
      <c r="AG157" s="203">
        <v>400</v>
      </c>
      <c r="AH157" s="203">
        <v>20</v>
      </c>
      <c r="AI157" s="203">
        <v>70</v>
      </c>
      <c r="AJ157" s="204"/>
      <c r="AK157" s="202">
        <f>(VLOOKUP($H157,杂项!$Z:$AD,2,FALSE))/100</f>
        <v>0.2</v>
      </c>
      <c r="AL157" s="202">
        <f>(VLOOKUP($H157,杂项!$Z:$AD,4,FALSE))/100</f>
        <v>0.2</v>
      </c>
      <c r="AM157" s="202">
        <f>(VLOOKUP($H157,杂项!$Z:$AD,3,FALSE))/100</f>
        <v>0.25</v>
      </c>
      <c r="AN157" s="202">
        <f>(VLOOKUP($H157,杂项!$Z:$AD,5,FALSE))/100</f>
        <v>0.35</v>
      </c>
      <c r="AO157" s="206">
        <v>7</v>
      </c>
      <c r="AP157" s="179" t="s">
        <v>477</v>
      </c>
    </row>
    <row r="158" spans="1:42" x14ac:dyDescent="0.2">
      <c r="A158" s="217" t="s">
        <v>478</v>
      </c>
      <c r="B158" s="173">
        <f t="shared" si="24"/>
        <v>2894.6127999999999</v>
      </c>
      <c r="C158" s="173">
        <f t="shared" si="25"/>
        <v>238.31807999999998</v>
      </c>
      <c r="D158" s="173">
        <f t="shared" si="26"/>
        <v>464.673024</v>
      </c>
      <c r="E158" s="173">
        <f t="shared" si="27"/>
        <v>216.13763839999999</v>
      </c>
      <c r="F158" s="173">
        <f t="shared" si="28"/>
        <v>364.26432</v>
      </c>
      <c r="G158" s="174">
        <f t="shared" si="29"/>
        <v>75.454335999999998</v>
      </c>
      <c r="H158" s="174" t="s">
        <v>479</v>
      </c>
      <c r="I158" s="187">
        <v>28</v>
      </c>
      <c r="J158" s="189" t="s">
        <v>40</v>
      </c>
      <c r="K158" s="189" t="s">
        <v>92</v>
      </c>
      <c r="L158" s="189" t="s">
        <v>63</v>
      </c>
      <c r="M158" s="189" t="s">
        <v>64</v>
      </c>
      <c r="N158" s="189" t="s">
        <v>145</v>
      </c>
      <c r="O158" s="189" t="s">
        <v>146</v>
      </c>
      <c r="P158" s="189" t="s">
        <v>87</v>
      </c>
      <c r="Q158" s="189" t="s">
        <v>55</v>
      </c>
      <c r="R158" s="189" t="s">
        <v>136</v>
      </c>
      <c r="S158" s="189" t="s">
        <v>64</v>
      </c>
      <c r="T158" s="189" t="s">
        <v>254</v>
      </c>
      <c r="U158" s="193" t="str">
        <f>IF($AJ$1=2,MID(VLOOKUP(H158,杂项!R:X,2,FALSE),FIND("@",SUBSTITUTE(VLOOKUP(H158,杂项!R:X,2,FALSE),",","@",1))+1,FIND("@",SUBSTITUTE(VLOOKUP(H158,杂项!R:X,2,FALSE),",","@",2))-FIND("@",SUBSTITUTE(VLOOKUP(H158,杂项!R:X,2,FALSE),",","@",1))-1),IF($AJ$1=3,MID(VLOOKUP(H158,杂项!R:X,2,FALSE),FIND("@",SUBSTITUTE(VLOOKUP(H158,杂项!R:X,2,FALSE),",","@",2))+1,FIND("@",SUBSTITUTE(VLOOKUP(H158,杂项!R:X,2,FALSE),",","@",3))-FIND("@",SUBSTITUTE(VLOOKUP(H158,杂项!R:X,2,FALSE),",","@",2))-1),IF($AJ$1=4,MID(VLOOKUP(H158,杂项!R:X,2,FALSE),FIND("@",SUBSTITUTE(VLOOKUP(H158,杂项!R:X,2,FALSE),",","@",3))+1,FIND("@",SUBSTITUTE(VLOOKUP(H158,杂项!R:X,2,FALSE),",","@",4))-FIND("@",SUBSTITUTE(VLOOKUP(H158,杂项!R:X,2,FALSE),",","@",3))-1),IF($AJ$1=5,MID(VLOOKUP(H158,杂项!R:X,2,FALSE),FIND("@",SUBSTITUTE(VLOOKUP(H158,杂项!R:X,2,FALSE),",","@",4))+1,FIND("@",SUBSTITUTE(VLOOKUP(H158,杂项!R:X,2,FALSE),",","@",5))-FIND("@",SUBSTITUTE(VLOOKUP(H158,杂项!R:X,2,FALSE),",","@",4))-1),IF($AJ$1=6,MID(VLOOKUP(H158,杂项!R:X,2,FALSE),FIND("@",SUBSTITUTE(VLOOKUP(H158,杂项!R:X,2,FALSE),",","@",5))+1,LEN(VLOOKUP(H158,杂项!R:X,2,FALSE))-FIND("@",SUBSTITUTE(VLOOKUP(H158,杂项!R:X,2,FALSE),",","@",5))-1))))))</f>
        <v>6213</v>
      </c>
      <c r="V158" s="193" t="str">
        <f>IF($AJ$1=2,MID(VLOOKUP(H158,杂项!R:X,3,FALSE),FIND("@",SUBSTITUTE(VLOOKUP(H158,杂项!R:X,3,FALSE),",","@",1))+1,FIND("@",SUBSTITUTE(VLOOKUP(H158,杂项!R:X,3,FALSE),",","@",2))-FIND("@",SUBSTITUTE(VLOOKUP(H158,杂项!R:X,3,FALSE),",","@",1))-1),IF($AJ$1=3,MID(VLOOKUP(H158,杂项!R:X,3,FALSE),FIND("@",SUBSTITUTE(VLOOKUP(H158,杂项!R:X,3,FALSE),",","@",2))+1,FIND("@",SUBSTITUTE(VLOOKUP(H158,杂项!R:X,3,FALSE),",","@",3))-FIND("@",SUBSTITUTE(VLOOKUP(H158,杂项!R:X,3,FALSE),",","@",2))-1),IF($AJ$1=4,MID(VLOOKUP(H158,杂项!R:X,3,FALSE),FIND("@",SUBSTITUTE(VLOOKUP(H158,杂项!R:X,3,FALSE),",","@",3))+1,FIND("@",SUBSTITUTE(VLOOKUP(H158,杂项!R:X,3,FALSE),",","@",4))-FIND("@",SUBSTITUTE(VLOOKUP(H158,杂项!R:X,3,FALSE),",","@",3))-1),IF($AJ$1=5,MID(VLOOKUP(H158,杂项!R:X,3,FALSE),FIND("@",SUBSTITUTE(VLOOKUP(H158,杂项!R:X,3,FALSE),",","@",4))+1,FIND("@",SUBSTITUTE(VLOOKUP(H158,杂项!R:X,3,FALSE),",","@",5))-FIND("@",SUBSTITUTE(VLOOKUP(H158,杂项!R:X,3,FALSE),",","@",4))-1),IF($AJ$1=6,MID(VLOOKUP(H158,杂项!R:X,3,FALSE),FIND("@",SUBSTITUTE(VLOOKUP(H158,杂项!R:X,3,FALSE),",","@",5))+1,LEN(VLOOKUP(H158,杂项!R:X,3,FALSE))-FIND("@",SUBSTITUTE(VLOOKUP(H158,杂项!R:X,3,FALSE),",","@",5))-1))))))</f>
        <v>4105</v>
      </c>
      <c r="W158" s="193" t="str">
        <f>IF($AJ$1=2,MID(VLOOKUP(H158,杂项!R:X,4,FALSE),FIND("@",SUBSTITUTE(VLOOKUP(H158,杂项!R:X,4,FALSE),",","@",1))+1,FIND("@",SUBSTITUTE(VLOOKUP(H158,杂项!R:X,4,FALSE),",","@",2))-FIND("@",SUBSTITUTE(VLOOKUP(H158,杂项!R:X,4,FALSE),",","@",1))-1),IF($AJ$1=3,MID(VLOOKUP(H158,杂项!R:X,4,FALSE),FIND("@",SUBSTITUTE(VLOOKUP(H158,杂项!R:X,4,FALSE),",","@",2))+1,FIND("@",SUBSTITUTE(VLOOKUP(H158,杂项!R:X,4,FALSE),",","@",3))-FIND("@",SUBSTITUTE(VLOOKUP(H158,杂项!R:X,4,FALSE),",","@",2))-1),IF($AJ$1=4,MID(VLOOKUP(H158,杂项!R:X,4,FALSE),FIND("@",SUBSTITUTE(VLOOKUP(H158,杂项!R:X,4,FALSE),",","@",3))+1,FIND("@",SUBSTITUTE(VLOOKUP(H158,杂项!R:X,4,FALSE),",","@",4))-FIND("@",SUBSTITUTE(VLOOKUP(H158,杂项!R:X,4,FALSE),",","@",3))-1),IF($AJ$1=5,MID(VLOOKUP(H158,杂项!R:X,4,FALSE),FIND("@",SUBSTITUTE(VLOOKUP(H158,杂项!R:X,4,FALSE),",","@",4))+1,FIND("@",SUBSTITUTE(VLOOKUP(H158,杂项!R:X,4,FALSE),",","@",5))-FIND("@",SUBSTITUTE(VLOOKUP(H158,杂项!R:X,4,FALSE),",","@",4))-1),IF($AJ$1=6,MID(VLOOKUP(H158,杂项!R:X,4,FALSE),FIND("@",SUBSTITUTE(VLOOKUP(H158,杂项!R:X,4,FALSE),",","@",5))+1,LEN(VLOOKUP(H158,杂项!R:X,4,FALSE))-FIND("@",SUBSTITUTE(VLOOKUP(H158,杂项!R:X,4,FALSE),",","@",5))-1))))))</f>
        <v>6478</v>
      </c>
      <c r="X158" s="193" t="str">
        <f>IF($AJ$1=2,MID(VLOOKUP(H158,杂项!R:X,5,FALSE),FIND("@",SUBSTITUTE(VLOOKUP(H158,杂项!R:X,5,FALSE),",","@",1))+1,FIND("@",SUBSTITUTE(VLOOKUP(H158,杂项!R:X,5,FALSE),",","@",2))-FIND("@",SUBSTITUTE(VLOOKUP(H158,杂项!R:X,5,FALSE),",","@",1))-1),IF($AJ$1=3,MID(VLOOKUP(H158,杂项!R:X,5,FALSE),FIND("@",SUBSTITUTE(VLOOKUP(H158,杂项!R:X,5,FALSE),",","@",2))+1,FIND("@",SUBSTITUTE(VLOOKUP(H158,杂项!R:X,5,FALSE),",","@",3))-FIND("@",SUBSTITUTE(VLOOKUP(H158,杂项!R:X,5,FALSE),",","@",2))-1),IF($AJ$1=4,MID(VLOOKUP(H158,杂项!R:X,5,FALSE),FIND("@",SUBSTITUTE(VLOOKUP(H158,杂项!R:X,5,FALSE),",","@",3))+1,FIND("@",SUBSTITUTE(VLOOKUP(H158,杂项!R:X,5,FALSE),",","@",4))-FIND("@",SUBSTITUTE(VLOOKUP(H158,杂项!R:X,5,FALSE),",","@",3))-1),IF($AJ$1=5,MID(VLOOKUP(H158,杂项!R:X,5,FALSE),FIND("@",SUBSTITUTE(VLOOKUP(H158,杂项!R:X,5,FALSE),",","@",4))+1,FIND("@",SUBSTITUTE(VLOOKUP(H158,杂项!R:X,5,FALSE),",","@",5))-FIND("@",SUBSTITUTE(VLOOKUP(H158,杂项!R:X,5,FALSE),",","@",4))-1),IF($AJ$1=6,MID(VLOOKUP(H158,杂项!R:X,5,FALSE),FIND("@",SUBSTITUTE(VLOOKUP(H158,杂项!R:X,5,FALSE),",","@",5))+1,LEN(VLOOKUP(H158,杂项!R:X,5,FALSE))-FIND("@",SUBSTITUTE(VLOOKUP(H158,杂项!R:X,5,FALSE),",","@",5))-1))))))</f>
        <v>5421</v>
      </c>
      <c r="Y158" s="193" t="str">
        <f>IF($AJ$1=2,MID(VLOOKUP(H158,杂项!R:X,6,FALSE),FIND("@",SUBSTITUTE(VLOOKUP(H158,杂项!R:X,6,FALSE),",","@",1))+1,FIND("@",SUBSTITUTE(VLOOKUP(H158,杂项!R:X,6,FALSE),",","@",2))-FIND("@",SUBSTITUTE(VLOOKUP(H158,杂项!R:X,6,FALSE),",","@",1))-1),IF($AJ$1=3,MID(VLOOKUP(H158,杂项!R:X,6,FALSE),FIND("@",SUBSTITUTE(VLOOKUP(H158,杂项!R:X,6,FALSE),",","@",2))+1,FIND("@",SUBSTITUTE(VLOOKUP(H158,杂项!R:X,6,FALSE),",","@",3))-FIND("@",SUBSTITUTE(VLOOKUP(H158,杂项!R:X,6,FALSE),",","@",2))-1),IF($AJ$1=4,MID(VLOOKUP(H158,杂项!R:X,6,FALSE),FIND("@",SUBSTITUTE(VLOOKUP(H158,杂项!R:X,6,FALSE),",","@",3))+1,FIND("@",SUBSTITUTE(VLOOKUP(H158,杂项!R:X,6,FALSE),",","@",4))-FIND("@",SUBSTITUTE(VLOOKUP(H158,杂项!R:X,6,FALSE),",","@",3))-1),IF($AJ$1=5,MID(VLOOKUP(H158,杂项!R:X,6,FALSE),FIND("@",SUBSTITUTE(VLOOKUP(H158,杂项!R:X,6,FALSE),",","@",4))+1,FIND("@",SUBSTITUTE(VLOOKUP(H158,杂项!R:X,6,FALSE),",","@",5))-FIND("@",SUBSTITUTE(VLOOKUP(H158,杂项!R:X,6,FALSE),",","@",4))-1),IF($AJ$1=6,MID(VLOOKUP(H158,杂项!R:X,6,FALSE),FIND("@",SUBSTITUTE(VLOOKUP(H158,杂项!R:X,6,FALSE),",","@",5))+1,LEN(VLOOKUP(H158,杂项!R:X,6,FALSE))-FIND("@",SUBSTITUTE(VLOOKUP(H158,杂项!R:X,6,FALSE),",","@",5))-1))))))</f>
        <v>6610</v>
      </c>
      <c r="Z158" s="193" t="str">
        <f>IF($AJ$1=2,MID(VLOOKUP(H158,杂项!R:X,7,FALSE),FIND("@",SUBSTITUTE(VLOOKUP(H158,杂项!R:X,7,FALSE),",","@",1))+1,FIND("@",SUBSTITUTE(VLOOKUP(H158,杂项!R:X,7,FALSE),",","@",2))-FIND("@",SUBSTITUTE(VLOOKUP(H158,杂项!R:X,7,FALSE),",","@",1))-1),IF($AJ$1=3,MID(VLOOKUP(H158,杂项!R:X,7,FALSE),FIND("@",SUBSTITUTE(VLOOKUP(H158,杂项!R:X,7,FALSE),",","@",2))+1,FIND("@",SUBSTITUTE(VLOOKUP(H158,杂项!R:X,7,FALSE),",","@",3))-FIND("@",SUBSTITUTE(VLOOKUP(H158,杂项!R:X,7,FALSE),",","@",2))-1),IF($AJ$1=4,MID(VLOOKUP(H158,杂项!R:X,7,FALSE),FIND("@",SUBSTITUTE(VLOOKUP(H158,杂项!R:X,7,FALSE),",","@",3))+1,FIND("@",SUBSTITUTE(VLOOKUP(H158,杂项!R:X,7,FALSE),",","@",4))-FIND("@",SUBSTITUTE(VLOOKUP(H158,杂项!R:X,7,FALSE),",","@",3))-1),IF($AJ$1=5,MID(VLOOKUP(H158,杂项!R:X,7,FALSE),FIND("@",SUBSTITUTE(VLOOKUP(H158,杂项!R:X,7,FALSE),",","@",4))+1,FIND("@",SUBSTITUTE(VLOOKUP(H158,杂项!R:X,7,FALSE),",","@",5))-FIND("@",SUBSTITUTE(VLOOKUP(H158,杂项!R:X,7,FALSE),",","@",4))-1),IF($AJ$1=6,MID(VLOOKUP(H158,杂项!R:X,7,FALSE),FIND("@",SUBSTITUTE(VLOOKUP(H158,杂项!R:X,7,FALSE),",","@",5))+1,LEN(VLOOKUP(H158,杂项!R:X,7,FALSE))-FIND("@",SUBSTITUTE(VLOOKUP(H158,杂项!R:X,7,FALSE),",","@",5))-1))))))</f>
        <v>3709</v>
      </c>
      <c r="AA158" s="196">
        <v>234</v>
      </c>
      <c r="AB158" s="196">
        <v>0</v>
      </c>
      <c r="AC158" s="196">
        <v>46</v>
      </c>
      <c r="AD158" s="196">
        <v>0</v>
      </c>
      <c r="AE158" s="196">
        <v>30</v>
      </c>
      <c r="AF158" s="196">
        <v>0</v>
      </c>
      <c r="AG158" s="203">
        <v>300</v>
      </c>
      <c r="AH158" s="203">
        <v>30</v>
      </c>
      <c r="AI158" s="203">
        <v>60</v>
      </c>
      <c r="AJ158" s="204"/>
      <c r="AK158" s="202">
        <f>(VLOOKUP($H158,杂项!$Z:$AD,2,FALSE))/100</f>
        <v>0.15</v>
      </c>
      <c r="AL158" s="202">
        <f>(VLOOKUP($H158,杂项!$Z:$AD,4,FALSE))/100</f>
        <v>0.15</v>
      </c>
      <c r="AM158" s="202">
        <f>(VLOOKUP($H158,杂项!$Z:$AD,3,FALSE))/100</f>
        <v>0.3</v>
      </c>
      <c r="AN158" s="202">
        <f>(VLOOKUP($H158,杂项!$Z:$AD,5,FALSE))/100</f>
        <v>0.3</v>
      </c>
      <c r="AO158" s="206">
        <v>2</v>
      </c>
      <c r="AP158" s="179" t="s">
        <v>480</v>
      </c>
    </row>
  </sheetData>
  <autoFilter ref="A1:AP158" xr:uid="{00000000-0009-0000-0000-000000000000}">
    <sortState xmlns:xlrd2="http://schemas.microsoft.com/office/spreadsheetml/2017/richdata2" ref="A2:AP158">
      <sortCondition descending="1" ref="C1"/>
    </sortState>
  </autoFilter>
  <phoneticPr fontId="19" type="noConversion"/>
  <dataValidations count="1">
    <dataValidation type="list" allowBlank="1" showInputMessage="1" showErrorMessage="1" sqref="AJ1" xr:uid="{00000000-0002-0000-0000-000000000000}">
      <formula1>"2,3,4,5,6"</formula1>
    </dataValidation>
  </dataValidations>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X158"/>
  <sheetViews>
    <sheetView workbookViewId="0">
      <selection activeCell="E17" sqref="E17"/>
    </sheetView>
  </sheetViews>
  <sheetFormatPr defaultColWidth="9" defaultRowHeight="13.5" x14ac:dyDescent="0.15"/>
  <cols>
    <col min="1" max="1" width="20.5" style="100" customWidth="1"/>
    <col min="2" max="2" width="6.5" style="100" customWidth="1"/>
    <col min="3" max="3" width="20.5" style="100" customWidth="1"/>
    <col min="4" max="4" width="5.5" style="100" customWidth="1"/>
    <col min="5" max="5" width="20.5" style="100" customWidth="1"/>
    <col min="6" max="6" width="6" style="100" customWidth="1"/>
    <col min="7" max="7" width="20.5" style="100" customWidth="1"/>
    <col min="8" max="8" width="5.5" style="100" customWidth="1"/>
    <col min="9" max="9" width="20.5" style="100" customWidth="1"/>
    <col min="10" max="10" width="5.5" style="100" customWidth="1"/>
    <col min="11" max="11" width="20.5" style="100" customWidth="1"/>
    <col min="12" max="12" width="5.5" style="100" customWidth="1"/>
    <col min="13" max="23" width="8.875" style="100"/>
  </cols>
  <sheetData>
    <row r="1" spans="1:24" x14ac:dyDescent="0.15">
      <c r="A1" s="130" t="s">
        <v>487</v>
      </c>
      <c r="B1" s="131" t="s">
        <v>493</v>
      </c>
      <c r="C1" s="130" t="s">
        <v>487</v>
      </c>
      <c r="D1" s="131" t="s">
        <v>1128</v>
      </c>
      <c r="E1" s="130" t="s">
        <v>487</v>
      </c>
      <c r="F1" s="131" t="s">
        <v>1129</v>
      </c>
      <c r="G1" s="130" t="s">
        <v>487</v>
      </c>
      <c r="H1" s="131" t="s">
        <v>1130</v>
      </c>
      <c r="I1" s="130" t="s">
        <v>487</v>
      </c>
      <c r="J1" s="131" t="s">
        <v>1131</v>
      </c>
      <c r="K1" s="130" t="s">
        <v>487</v>
      </c>
      <c r="L1" s="131" t="s">
        <v>1132</v>
      </c>
    </row>
    <row r="2" spans="1:24" x14ac:dyDescent="0.15">
      <c r="A2" s="132" t="s">
        <v>1133</v>
      </c>
      <c r="B2" s="133">
        <v>5735.5375999999997</v>
      </c>
      <c r="C2" s="134" t="s">
        <v>38</v>
      </c>
      <c r="D2" s="135">
        <v>619.32399359999999</v>
      </c>
      <c r="E2" s="136" t="s">
        <v>1134</v>
      </c>
      <c r="F2" s="137">
        <v>572.93239040000003</v>
      </c>
      <c r="G2" s="138" t="s">
        <v>1135</v>
      </c>
      <c r="H2" s="139">
        <v>408.447744</v>
      </c>
      <c r="I2" s="144" t="s">
        <v>1136</v>
      </c>
      <c r="J2" s="145">
        <v>421.25119999999998</v>
      </c>
      <c r="K2" s="146" t="s">
        <v>1137</v>
      </c>
      <c r="L2" s="147">
        <v>331.25126399999999</v>
      </c>
      <c r="M2" s="148"/>
      <c r="N2" s="149"/>
      <c r="O2" s="148"/>
      <c r="P2" s="149"/>
      <c r="Q2" s="148"/>
      <c r="R2" s="149"/>
      <c r="S2" s="148"/>
      <c r="T2" s="149"/>
      <c r="U2" s="148"/>
      <c r="V2" s="149"/>
      <c r="W2" s="148"/>
      <c r="X2" s="152"/>
    </row>
    <row r="3" spans="1:24" x14ac:dyDescent="0.15">
      <c r="A3" s="132" t="s">
        <v>1138</v>
      </c>
      <c r="B3" s="133">
        <v>5548.1196799999998</v>
      </c>
      <c r="C3" s="134" t="s">
        <v>1139</v>
      </c>
      <c r="D3" s="135">
        <v>611.77823999999998</v>
      </c>
      <c r="E3" s="136" t="s">
        <v>457</v>
      </c>
      <c r="F3" s="137">
        <v>571.12800000000004</v>
      </c>
      <c r="G3" s="138" t="s">
        <v>1140</v>
      </c>
      <c r="H3" s="139">
        <v>406.95910400000002</v>
      </c>
      <c r="I3" s="144" t="s">
        <v>1141</v>
      </c>
      <c r="J3" s="145">
        <v>417.70060799999999</v>
      </c>
      <c r="K3" s="146" t="s">
        <v>1142</v>
      </c>
      <c r="L3" s="147">
        <v>326.25126399999999</v>
      </c>
      <c r="M3" s="148"/>
      <c r="N3" s="150"/>
      <c r="O3" s="148"/>
      <c r="P3" s="150"/>
      <c r="Q3" s="148"/>
      <c r="R3" s="150"/>
      <c r="S3" s="148"/>
      <c r="T3" s="150"/>
      <c r="U3" s="148"/>
      <c r="V3" s="150"/>
      <c r="W3" s="148"/>
      <c r="X3" s="150"/>
    </row>
    <row r="4" spans="1:24" x14ac:dyDescent="0.15">
      <c r="A4" s="132" t="s">
        <v>1143</v>
      </c>
      <c r="B4" s="133">
        <v>5378.6383999999998</v>
      </c>
      <c r="C4" s="140" t="s">
        <v>57</v>
      </c>
      <c r="D4" s="135">
        <v>605.32399359999999</v>
      </c>
      <c r="E4" s="136" t="s">
        <v>428</v>
      </c>
      <c r="F4" s="137">
        <v>562.93239040000003</v>
      </c>
      <c r="G4" s="138" t="s">
        <v>1144</v>
      </c>
      <c r="H4" s="139">
        <v>399.47187200000002</v>
      </c>
      <c r="I4" s="144" t="s">
        <v>1145</v>
      </c>
      <c r="J4" s="145">
        <v>417.70060799999999</v>
      </c>
      <c r="K4" s="146" t="s">
        <v>197</v>
      </c>
      <c r="L4" s="147">
        <v>317.25126399999999</v>
      </c>
      <c r="M4" s="148"/>
      <c r="N4" s="150"/>
      <c r="O4" s="148"/>
      <c r="P4" s="150"/>
      <c r="Q4" s="148"/>
      <c r="R4" s="150"/>
      <c r="S4" s="148"/>
      <c r="T4" s="150"/>
      <c r="U4" s="148"/>
      <c r="V4" s="150"/>
      <c r="W4" s="148"/>
      <c r="X4" s="150"/>
    </row>
    <row r="5" spans="1:24" x14ac:dyDescent="0.15">
      <c r="A5" s="132" t="s">
        <v>1146</v>
      </c>
      <c r="B5" s="133">
        <v>5378.6383999999998</v>
      </c>
      <c r="C5" s="134" t="s">
        <v>1147</v>
      </c>
      <c r="D5" s="135">
        <v>600.48819200000003</v>
      </c>
      <c r="E5" s="136" t="s">
        <v>450</v>
      </c>
      <c r="F5" s="137">
        <v>562.93239040000003</v>
      </c>
      <c r="G5" s="138" t="s">
        <v>1148</v>
      </c>
      <c r="H5" s="139">
        <v>398.72895999999997</v>
      </c>
      <c r="I5" s="144" t="s">
        <v>1149</v>
      </c>
      <c r="J5" s="145">
        <v>412.549376</v>
      </c>
      <c r="K5" s="146" t="s">
        <v>1150</v>
      </c>
      <c r="L5" s="147">
        <v>309.29759999999999</v>
      </c>
      <c r="M5" s="148"/>
      <c r="N5" s="150"/>
      <c r="O5" s="148"/>
      <c r="P5" s="150"/>
      <c r="Q5" s="148"/>
      <c r="R5" s="150"/>
      <c r="S5" s="148"/>
      <c r="T5" s="150"/>
      <c r="U5" s="148"/>
      <c r="V5" s="150"/>
      <c r="W5" s="148"/>
      <c r="X5" s="150"/>
    </row>
    <row r="6" spans="1:24" x14ac:dyDescent="0.15">
      <c r="A6" s="132" t="s">
        <v>1135</v>
      </c>
      <c r="B6" s="133">
        <v>5289.0586880000001</v>
      </c>
      <c r="C6" s="134" t="s">
        <v>67</v>
      </c>
      <c r="D6" s="135">
        <v>598.48819200000003</v>
      </c>
      <c r="E6" s="141" t="s">
        <v>433</v>
      </c>
      <c r="F6" s="137">
        <v>551.13086720000001</v>
      </c>
      <c r="G6" s="138" t="s">
        <v>1151</v>
      </c>
      <c r="H6" s="139">
        <v>397.84755200000001</v>
      </c>
      <c r="I6" s="144" t="s">
        <v>377</v>
      </c>
      <c r="J6" s="145">
        <v>410.386304</v>
      </c>
      <c r="K6" s="146" t="s">
        <v>202</v>
      </c>
      <c r="L6" s="147">
        <v>306.38207999999997</v>
      </c>
      <c r="M6" s="148"/>
      <c r="N6" s="150"/>
      <c r="O6" s="148"/>
      <c r="P6" s="150"/>
      <c r="Q6" s="148"/>
      <c r="R6" s="150"/>
      <c r="S6" s="148"/>
      <c r="T6" s="150"/>
      <c r="U6" s="148"/>
      <c r="V6" s="150"/>
      <c r="W6" s="148"/>
      <c r="X6" s="150"/>
    </row>
    <row r="7" spans="1:24" x14ac:dyDescent="0.15">
      <c r="A7" s="132" t="s">
        <v>1152</v>
      </c>
      <c r="B7" s="133">
        <v>5286.021632</v>
      </c>
      <c r="C7" s="134" t="s">
        <v>75</v>
      </c>
      <c r="D7" s="135">
        <v>598.48819200000003</v>
      </c>
      <c r="E7" s="136" t="s">
        <v>460</v>
      </c>
      <c r="F7" s="137">
        <v>550.23308799999995</v>
      </c>
      <c r="G7" s="138" t="s">
        <v>1153</v>
      </c>
      <c r="H7" s="139">
        <v>394.71193599999998</v>
      </c>
      <c r="I7" s="144" t="s">
        <v>460</v>
      </c>
      <c r="J7" s="145">
        <v>410.386304</v>
      </c>
      <c r="K7" s="146" t="s">
        <v>1154</v>
      </c>
      <c r="L7" s="147">
        <v>301.64371199999999</v>
      </c>
      <c r="M7" s="148"/>
      <c r="N7" s="150"/>
      <c r="O7" s="148"/>
      <c r="P7" s="150"/>
      <c r="Q7" s="148"/>
      <c r="R7" s="150"/>
      <c r="S7" s="148"/>
      <c r="T7" s="150"/>
      <c r="U7" s="148"/>
      <c r="V7" s="150"/>
      <c r="W7" s="148"/>
      <c r="X7" s="150"/>
    </row>
    <row r="8" spans="1:24" x14ac:dyDescent="0.15">
      <c r="A8" s="132" t="s">
        <v>1140</v>
      </c>
      <c r="B8" s="133">
        <v>5250.3009279999997</v>
      </c>
      <c r="C8" s="134" t="s">
        <v>1155</v>
      </c>
      <c r="D8" s="135">
        <v>598.48819200000003</v>
      </c>
      <c r="E8" s="136" t="s">
        <v>1156</v>
      </c>
      <c r="F8" s="137">
        <v>546.90463999999997</v>
      </c>
      <c r="G8" s="138" t="s">
        <v>350</v>
      </c>
      <c r="H8" s="139">
        <v>387.84755200000001</v>
      </c>
      <c r="I8" s="144" t="s">
        <v>394</v>
      </c>
      <c r="J8" s="145">
        <v>403.68416000000002</v>
      </c>
      <c r="K8" s="146" t="s">
        <v>181</v>
      </c>
      <c r="L8" s="147">
        <v>299.47475200000002</v>
      </c>
      <c r="M8" s="148"/>
      <c r="N8" s="150"/>
      <c r="O8" s="148"/>
      <c r="P8" s="150"/>
      <c r="Q8" s="148"/>
      <c r="R8" s="150"/>
      <c r="S8" s="148"/>
      <c r="T8" s="150"/>
      <c r="U8" s="148"/>
      <c r="V8" s="150"/>
      <c r="W8" s="148"/>
      <c r="X8" s="150"/>
    </row>
    <row r="9" spans="1:24" x14ac:dyDescent="0.15">
      <c r="A9" s="132" t="s">
        <v>1157</v>
      </c>
      <c r="B9" s="133">
        <v>5236.3040000000001</v>
      </c>
      <c r="C9" s="134" t="s">
        <v>77</v>
      </c>
      <c r="D9" s="135">
        <v>589.19814399999996</v>
      </c>
      <c r="E9" s="136" t="s">
        <v>1158</v>
      </c>
      <c r="F9" s="137">
        <v>545.22233600000004</v>
      </c>
      <c r="G9" s="138" t="s">
        <v>304</v>
      </c>
      <c r="H9" s="139">
        <v>385.66796799999997</v>
      </c>
      <c r="I9" s="144" t="s">
        <v>1159</v>
      </c>
      <c r="J9" s="145">
        <v>402.95910400000002</v>
      </c>
      <c r="K9" s="146" t="s">
        <v>1160</v>
      </c>
      <c r="L9" s="147">
        <v>296.38207999999997</v>
      </c>
      <c r="M9" s="148"/>
      <c r="N9" s="150"/>
      <c r="O9" s="148"/>
      <c r="P9" s="150"/>
      <c r="Q9" s="148"/>
      <c r="R9" s="150"/>
      <c r="S9" s="148"/>
      <c r="T9" s="150"/>
      <c r="U9" s="148"/>
      <c r="V9" s="150"/>
      <c r="W9" s="148"/>
      <c r="X9" s="150"/>
    </row>
    <row r="10" spans="1:24" x14ac:dyDescent="0.15">
      <c r="A10" s="132" t="s">
        <v>1153</v>
      </c>
      <c r="B10" s="133">
        <v>5168.3009279999997</v>
      </c>
      <c r="C10" s="134" t="s">
        <v>80</v>
      </c>
      <c r="D10" s="135">
        <v>587.76295679999998</v>
      </c>
      <c r="E10" s="136" t="s">
        <v>1161</v>
      </c>
      <c r="F10" s="137">
        <v>543.86847999999998</v>
      </c>
      <c r="G10" s="138" t="s">
        <v>1162</v>
      </c>
      <c r="H10" s="139">
        <v>382.24595199999999</v>
      </c>
      <c r="I10" s="144" t="s">
        <v>1163</v>
      </c>
      <c r="J10" s="145">
        <v>402.9024</v>
      </c>
      <c r="K10" s="146" t="s">
        <v>220</v>
      </c>
      <c r="L10" s="147">
        <v>285.64371199999999</v>
      </c>
      <c r="M10" s="148"/>
      <c r="N10" s="150"/>
      <c r="O10" s="148"/>
      <c r="P10" s="150"/>
      <c r="Q10" s="148"/>
      <c r="R10" s="150"/>
      <c r="S10" s="148"/>
      <c r="T10" s="150"/>
      <c r="U10" s="148"/>
      <c r="V10" s="150"/>
      <c r="W10" s="148"/>
      <c r="X10" s="150"/>
    </row>
    <row r="11" spans="1:24" x14ac:dyDescent="0.15">
      <c r="A11" s="132" t="s">
        <v>1162</v>
      </c>
      <c r="B11" s="133">
        <v>5119.7482239999999</v>
      </c>
      <c r="C11" s="134" t="s">
        <v>1164</v>
      </c>
      <c r="D11" s="135">
        <v>584.93239040000003</v>
      </c>
      <c r="E11" s="136" t="s">
        <v>1149</v>
      </c>
      <c r="F11" s="137">
        <v>543.86847999999998</v>
      </c>
      <c r="G11" s="138" t="s">
        <v>222</v>
      </c>
      <c r="H11" s="139">
        <v>382.20672000000002</v>
      </c>
      <c r="I11" s="144" t="s">
        <v>1165</v>
      </c>
      <c r="J11" s="145">
        <v>402.84755200000001</v>
      </c>
      <c r="K11" s="146" t="s">
        <v>1166</v>
      </c>
      <c r="L11" s="147">
        <v>281.87539199999998</v>
      </c>
      <c r="M11" s="148"/>
      <c r="N11" s="150"/>
      <c r="O11" s="148"/>
      <c r="P11" s="150"/>
      <c r="Q11" s="148"/>
      <c r="R11" s="150"/>
      <c r="S11" s="148"/>
      <c r="T11" s="150"/>
      <c r="U11" s="148"/>
      <c r="V11" s="150"/>
      <c r="W11" s="148"/>
      <c r="X11" s="150"/>
    </row>
    <row r="12" spans="1:24" x14ac:dyDescent="0.15">
      <c r="A12" s="132" t="s">
        <v>1167</v>
      </c>
      <c r="B12" s="133">
        <v>5071.5121920000001</v>
      </c>
      <c r="C12" s="134" t="s">
        <v>90</v>
      </c>
      <c r="D12" s="135">
        <v>583.54328320000002</v>
      </c>
      <c r="E12" s="136" t="s">
        <v>466</v>
      </c>
      <c r="F12" s="137">
        <v>543.52</v>
      </c>
      <c r="G12" s="138" t="s">
        <v>1168</v>
      </c>
      <c r="H12" s="139">
        <v>375.34278399999999</v>
      </c>
      <c r="I12" s="144" t="s">
        <v>1169</v>
      </c>
      <c r="J12" s="145">
        <v>397.36448000000001</v>
      </c>
      <c r="K12" s="146" t="s">
        <v>1170</v>
      </c>
      <c r="L12" s="147">
        <v>279.11699199999998</v>
      </c>
      <c r="M12" s="148"/>
      <c r="N12" s="150"/>
      <c r="O12" s="148"/>
      <c r="P12" s="150"/>
      <c r="Q12" s="148"/>
      <c r="R12" s="150"/>
      <c r="S12" s="148"/>
      <c r="T12" s="150"/>
      <c r="U12" s="148"/>
      <c r="V12" s="150"/>
      <c r="W12" s="148"/>
      <c r="X12" s="150"/>
    </row>
    <row r="13" spans="1:24" x14ac:dyDescent="0.15">
      <c r="A13" s="132" t="s">
        <v>1171</v>
      </c>
      <c r="B13" s="133">
        <v>5024.1196799999998</v>
      </c>
      <c r="C13" s="134" t="s">
        <v>1172</v>
      </c>
      <c r="D13" s="135">
        <v>580.65311999999994</v>
      </c>
      <c r="E13" s="136" t="s">
        <v>1173</v>
      </c>
      <c r="F13" s="137">
        <v>540.93812479999997</v>
      </c>
      <c r="G13" s="138" t="s">
        <v>1167</v>
      </c>
      <c r="H13" s="139">
        <v>373.84755200000001</v>
      </c>
      <c r="I13" s="144" t="s">
        <v>1174</v>
      </c>
      <c r="J13" s="145">
        <v>396.72895999999997</v>
      </c>
      <c r="K13" s="146" t="s">
        <v>1175</v>
      </c>
      <c r="L13" s="147">
        <v>269.75135999999998</v>
      </c>
      <c r="M13" s="148"/>
      <c r="N13" s="150"/>
      <c r="O13" s="148"/>
      <c r="P13" s="150"/>
      <c r="Q13" s="148"/>
      <c r="R13" s="150"/>
      <c r="S13" s="148"/>
      <c r="T13" s="150"/>
      <c r="U13" s="148"/>
      <c r="V13" s="150"/>
      <c r="W13" s="148"/>
      <c r="X13" s="150"/>
    </row>
    <row r="14" spans="1:24" x14ac:dyDescent="0.15">
      <c r="A14" s="132" t="s">
        <v>1148</v>
      </c>
      <c r="B14" s="133">
        <v>4980.1196799999998</v>
      </c>
      <c r="C14" s="134" t="s">
        <v>1176</v>
      </c>
      <c r="D14" s="135">
        <v>580.3966848</v>
      </c>
      <c r="E14" s="136" t="s">
        <v>1177</v>
      </c>
      <c r="F14" s="137">
        <v>538.03875840000001</v>
      </c>
      <c r="G14" s="138" t="s">
        <v>1171</v>
      </c>
      <c r="H14" s="139">
        <v>373.30880000000002</v>
      </c>
      <c r="I14" s="144" t="s">
        <v>1156</v>
      </c>
      <c r="J14" s="145">
        <v>396.72895999999997</v>
      </c>
      <c r="K14" s="146" t="s">
        <v>77</v>
      </c>
      <c r="L14" s="147">
        <v>263.86176</v>
      </c>
      <c r="M14" s="148"/>
      <c r="N14" s="150"/>
      <c r="O14" s="148"/>
      <c r="P14" s="150"/>
      <c r="Q14" s="148"/>
      <c r="R14" s="150"/>
      <c r="S14" s="148"/>
      <c r="T14" s="150"/>
      <c r="U14" s="148"/>
      <c r="V14" s="150"/>
      <c r="W14" s="148"/>
      <c r="X14" s="150"/>
    </row>
    <row r="15" spans="1:24" x14ac:dyDescent="0.15">
      <c r="A15" s="132" t="s">
        <v>1178</v>
      </c>
      <c r="B15" s="133">
        <v>4978.6495999999997</v>
      </c>
      <c r="C15" s="134" t="s">
        <v>100</v>
      </c>
      <c r="D15" s="135">
        <v>578.97102080000002</v>
      </c>
      <c r="E15" s="136" t="s">
        <v>1169</v>
      </c>
      <c r="F15" s="137">
        <v>530.16076799999996</v>
      </c>
      <c r="G15" s="138" t="s">
        <v>1179</v>
      </c>
      <c r="H15" s="139">
        <v>371.63289600000002</v>
      </c>
      <c r="I15" s="144" t="s">
        <v>1180</v>
      </c>
      <c r="J15" s="145">
        <v>395.06207999999998</v>
      </c>
      <c r="K15" s="146" t="s">
        <v>1147</v>
      </c>
      <c r="L15" s="147">
        <v>247.21260799999999</v>
      </c>
      <c r="M15" s="148"/>
      <c r="N15" s="150"/>
      <c r="O15" s="148"/>
      <c r="P15" s="150"/>
      <c r="Q15" s="148"/>
      <c r="R15" s="150"/>
      <c r="S15" s="148"/>
      <c r="T15" s="150"/>
      <c r="U15" s="148"/>
      <c r="V15" s="150"/>
      <c r="W15" s="148"/>
      <c r="X15" s="150"/>
    </row>
    <row r="16" spans="1:24" x14ac:dyDescent="0.15">
      <c r="A16" s="132" t="s">
        <v>1144</v>
      </c>
      <c r="B16" s="133">
        <v>4965.5121920000001</v>
      </c>
      <c r="C16" s="134" t="s">
        <v>1181</v>
      </c>
      <c r="D16" s="135">
        <v>576.65239039999994</v>
      </c>
      <c r="E16" s="136" t="s">
        <v>1136</v>
      </c>
      <c r="F16" s="137">
        <v>530.16076799999996</v>
      </c>
      <c r="G16" s="138" t="s">
        <v>1138</v>
      </c>
      <c r="H16" s="139">
        <v>370.72895999999997</v>
      </c>
      <c r="I16" s="144" t="s">
        <v>1182</v>
      </c>
      <c r="J16" s="145">
        <v>394.9024</v>
      </c>
      <c r="K16" s="146" t="s">
        <v>1183</v>
      </c>
      <c r="L16" s="147">
        <v>246.86176</v>
      </c>
      <c r="M16" s="148"/>
      <c r="N16" s="150"/>
      <c r="O16" s="148"/>
      <c r="P16" s="150"/>
      <c r="Q16" s="148"/>
      <c r="R16" s="150"/>
      <c r="S16" s="148"/>
      <c r="T16" s="150"/>
      <c r="U16" s="148"/>
      <c r="V16" s="150"/>
      <c r="W16" s="148"/>
      <c r="X16" s="150"/>
    </row>
    <row r="17" spans="1:24" x14ac:dyDescent="0.15">
      <c r="A17" s="132" t="s">
        <v>1184</v>
      </c>
      <c r="B17" s="133">
        <v>4945.7528320000001</v>
      </c>
      <c r="C17" s="140" t="s">
        <v>106</v>
      </c>
      <c r="D17" s="135">
        <v>573.76295679999998</v>
      </c>
      <c r="E17" s="136" t="s">
        <v>1185</v>
      </c>
      <c r="F17" s="137">
        <v>520.0992</v>
      </c>
      <c r="G17" s="138" t="s">
        <v>347</v>
      </c>
      <c r="H17" s="139">
        <v>365.29646079999998</v>
      </c>
      <c r="I17" s="144" t="s">
        <v>1186</v>
      </c>
      <c r="J17" s="145">
        <v>393.84755200000001</v>
      </c>
      <c r="K17" s="146" t="s">
        <v>1181</v>
      </c>
      <c r="L17" s="147">
        <v>246.16006400000001</v>
      </c>
      <c r="M17" s="148"/>
      <c r="N17" s="150"/>
      <c r="O17" s="148"/>
      <c r="P17" s="150"/>
      <c r="Q17" s="148"/>
      <c r="R17" s="150"/>
      <c r="S17" s="148"/>
      <c r="T17" s="150"/>
      <c r="U17" s="148"/>
      <c r="V17" s="150"/>
      <c r="W17" s="148"/>
      <c r="X17" s="150"/>
    </row>
    <row r="18" spans="1:24" x14ac:dyDescent="0.15">
      <c r="A18" s="132" t="s">
        <v>1151</v>
      </c>
      <c r="B18" s="133">
        <v>4941.0123519999997</v>
      </c>
      <c r="C18" s="134" t="s">
        <v>1187</v>
      </c>
      <c r="D18" s="135">
        <v>573.54328320000002</v>
      </c>
      <c r="E18" s="136" t="s">
        <v>377</v>
      </c>
      <c r="F18" s="137">
        <v>519.5438848</v>
      </c>
      <c r="G18" s="138" t="s">
        <v>1184</v>
      </c>
      <c r="H18" s="139">
        <v>363.84755200000001</v>
      </c>
      <c r="I18" s="144" t="s">
        <v>1161</v>
      </c>
      <c r="J18" s="145">
        <v>389.33047040000002</v>
      </c>
      <c r="K18" s="146" t="s">
        <v>1188</v>
      </c>
      <c r="L18" s="147">
        <v>235.83763200000001</v>
      </c>
      <c r="M18" s="148"/>
      <c r="N18" s="150"/>
      <c r="O18" s="148"/>
      <c r="P18" s="150"/>
      <c r="Q18" s="148"/>
      <c r="R18" s="150"/>
      <c r="S18" s="148"/>
      <c r="T18" s="150"/>
      <c r="U18" s="148"/>
      <c r="V18" s="150"/>
      <c r="W18" s="148"/>
      <c r="X18" s="150"/>
    </row>
    <row r="19" spans="1:24" x14ac:dyDescent="0.15">
      <c r="A19" s="132" t="s">
        <v>1179</v>
      </c>
      <c r="B19" s="133">
        <v>4938.252864</v>
      </c>
      <c r="C19" s="134" t="s">
        <v>1183</v>
      </c>
      <c r="D19" s="135">
        <v>573.48819200000003</v>
      </c>
      <c r="E19" s="136" t="s">
        <v>1174</v>
      </c>
      <c r="F19" s="137">
        <v>516.43174399999998</v>
      </c>
      <c r="G19" s="138" t="s">
        <v>166</v>
      </c>
      <c r="H19" s="139">
        <v>359.32108799999997</v>
      </c>
      <c r="I19" s="144" t="s">
        <v>1189</v>
      </c>
      <c r="J19" s="145">
        <v>382.17791999999997</v>
      </c>
      <c r="K19" s="146" t="s">
        <v>67</v>
      </c>
      <c r="L19" s="147">
        <v>230.81465600000001</v>
      </c>
      <c r="M19" s="148"/>
      <c r="N19" s="150"/>
      <c r="O19" s="148"/>
      <c r="P19" s="150"/>
      <c r="Q19" s="148"/>
      <c r="R19" s="150"/>
      <c r="S19" s="148"/>
      <c r="T19" s="150"/>
      <c r="U19" s="148"/>
      <c r="V19" s="150"/>
      <c r="W19" s="148"/>
      <c r="X19" s="150"/>
    </row>
    <row r="20" spans="1:24" x14ac:dyDescent="0.15">
      <c r="A20" s="132" t="s">
        <v>222</v>
      </c>
      <c r="B20" s="133">
        <v>4920.9678080000003</v>
      </c>
      <c r="C20" s="134" t="s">
        <v>1190</v>
      </c>
      <c r="D20" s="135">
        <v>571.3966848</v>
      </c>
      <c r="E20" s="136" t="s">
        <v>1191</v>
      </c>
      <c r="F20" s="137">
        <v>515.03763200000003</v>
      </c>
      <c r="G20" s="138" t="s">
        <v>1192</v>
      </c>
      <c r="H20" s="139">
        <v>356.01062400000001</v>
      </c>
      <c r="I20" s="144" t="s">
        <v>1193</v>
      </c>
      <c r="J20" s="145">
        <v>377.74028800000002</v>
      </c>
      <c r="K20" s="146" t="s">
        <v>184</v>
      </c>
      <c r="L20" s="147">
        <v>230.63507200000001</v>
      </c>
      <c r="M20" s="148"/>
      <c r="N20" s="150"/>
      <c r="O20" s="148"/>
      <c r="P20" s="150"/>
      <c r="Q20" s="148"/>
      <c r="R20" s="150"/>
      <c r="S20" s="148"/>
      <c r="T20" s="150"/>
      <c r="U20" s="148"/>
      <c r="V20" s="150"/>
      <c r="W20" s="148"/>
      <c r="X20" s="150"/>
    </row>
    <row r="21" spans="1:24" x14ac:dyDescent="0.15">
      <c r="A21" s="132" t="s">
        <v>1192</v>
      </c>
      <c r="B21" s="133">
        <v>4876.5660159999998</v>
      </c>
      <c r="C21" s="134" t="s">
        <v>1194</v>
      </c>
      <c r="D21" s="135">
        <v>570.01529600000003</v>
      </c>
      <c r="E21" s="136" t="s">
        <v>1145</v>
      </c>
      <c r="F21" s="137">
        <v>509.42764799999998</v>
      </c>
      <c r="G21" s="138" t="s">
        <v>243</v>
      </c>
      <c r="H21" s="139">
        <v>354.26432</v>
      </c>
      <c r="I21" s="144" t="s">
        <v>457</v>
      </c>
      <c r="J21" s="145">
        <v>377.20672000000002</v>
      </c>
      <c r="K21" s="146" t="s">
        <v>148</v>
      </c>
      <c r="L21" s="147">
        <v>229.51488000000001</v>
      </c>
      <c r="M21" s="148"/>
      <c r="N21" s="150"/>
      <c r="O21" s="148"/>
      <c r="P21" s="150"/>
      <c r="Q21" s="148"/>
      <c r="R21" s="150"/>
      <c r="S21" s="148"/>
      <c r="T21" s="150"/>
      <c r="U21" s="148"/>
      <c r="V21" s="150"/>
      <c r="W21" s="148"/>
      <c r="X21" s="150"/>
    </row>
    <row r="22" spans="1:24" x14ac:dyDescent="0.15">
      <c r="A22" s="132" t="s">
        <v>304</v>
      </c>
      <c r="B22" s="133">
        <v>4859.0123519999997</v>
      </c>
      <c r="C22" s="134" t="s">
        <v>1195</v>
      </c>
      <c r="D22" s="135">
        <v>568.97102080000002</v>
      </c>
      <c r="E22" s="136" t="s">
        <v>1196</v>
      </c>
      <c r="F22" s="137">
        <v>506.80691200000001</v>
      </c>
      <c r="G22" s="138" t="s">
        <v>1197</v>
      </c>
      <c r="H22" s="139">
        <v>351.29646079999998</v>
      </c>
      <c r="I22" s="144" t="s">
        <v>466</v>
      </c>
      <c r="J22" s="145">
        <v>377.20672000000002</v>
      </c>
      <c r="K22" s="146" t="s">
        <v>1198</v>
      </c>
      <c r="L22" s="147">
        <v>229.51488000000001</v>
      </c>
      <c r="M22" s="148"/>
      <c r="N22" s="150"/>
      <c r="O22" s="148"/>
      <c r="P22" s="150"/>
      <c r="Q22" s="148"/>
      <c r="R22" s="150"/>
      <c r="S22" s="148"/>
      <c r="T22" s="150"/>
      <c r="U22" s="148"/>
      <c r="V22" s="150"/>
      <c r="W22" s="148"/>
      <c r="X22" s="150"/>
    </row>
    <row r="23" spans="1:24" x14ac:dyDescent="0.15">
      <c r="A23" s="132" t="s">
        <v>347</v>
      </c>
      <c r="B23" s="133">
        <v>4856.3040000000001</v>
      </c>
      <c r="C23" s="134" t="s">
        <v>1197</v>
      </c>
      <c r="D23" s="135">
        <v>565.01529600000003</v>
      </c>
      <c r="E23" s="136" t="s">
        <v>1199</v>
      </c>
      <c r="F23" s="137">
        <v>499.70918399999999</v>
      </c>
      <c r="G23" s="138" t="s">
        <v>1200</v>
      </c>
      <c r="H23" s="139">
        <v>348.2935296</v>
      </c>
      <c r="I23" s="144" t="s">
        <v>1134</v>
      </c>
      <c r="J23" s="145">
        <v>373.72895999999997</v>
      </c>
      <c r="K23" s="146" t="s">
        <v>90</v>
      </c>
      <c r="L23" s="147">
        <v>229.51488000000001</v>
      </c>
      <c r="M23" s="148"/>
      <c r="N23" s="150"/>
      <c r="O23" s="148"/>
      <c r="P23" s="150"/>
      <c r="Q23" s="148"/>
      <c r="R23" s="150"/>
      <c r="S23" s="148"/>
      <c r="T23" s="150"/>
      <c r="U23" s="148"/>
      <c r="V23" s="150"/>
      <c r="W23" s="148"/>
      <c r="X23" s="150"/>
    </row>
    <row r="24" spans="1:24" x14ac:dyDescent="0.15">
      <c r="A24" s="132" t="s">
        <v>1197</v>
      </c>
      <c r="B24" s="133">
        <v>4768.6175999999996</v>
      </c>
      <c r="C24" s="134" t="s">
        <v>1201</v>
      </c>
      <c r="D24" s="135">
        <v>561.01529600000003</v>
      </c>
      <c r="E24" s="136" t="s">
        <v>1202</v>
      </c>
      <c r="F24" s="137">
        <v>498.16076800000002</v>
      </c>
      <c r="G24" s="138" t="s">
        <v>1157</v>
      </c>
      <c r="H24" s="139">
        <v>347.34278399999999</v>
      </c>
      <c r="I24" s="144" t="s">
        <v>1158</v>
      </c>
      <c r="J24" s="145">
        <v>373.72895999999997</v>
      </c>
      <c r="K24" s="146" t="s">
        <v>1201</v>
      </c>
      <c r="L24" s="147">
        <v>228.49440000000001</v>
      </c>
      <c r="M24" s="148"/>
      <c r="N24" s="150"/>
      <c r="O24" s="148"/>
      <c r="P24" s="150"/>
      <c r="Q24" s="148"/>
      <c r="R24" s="150"/>
      <c r="S24" s="148"/>
      <c r="T24" s="150"/>
      <c r="U24" s="148"/>
      <c r="V24" s="150"/>
      <c r="W24" s="148"/>
      <c r="X24" s="150"/>
    </row>
    <row r="25" spans="1:24" x14ac:dyDescent="0.15">
      <c r="A25" s="132" t="s">
        <v>1203</v>
      </c>
      <c r="B25" s="133">
        <v>4747.4586879999997</v>
      </c>
      <c r="C25" s="134" t="s">
        <v>127</v>
      </c>
      <c r="D25" s="135">
        <v>560.70984959999998</v>
      </c>
      <c r="E25" s="136" t="s">
        <v>1204</v>
      </c>
      <c r="F25" s="137">
        <v>497.25742079999998</v>
      </c>
      <c r="G25" s="138" t="s">
        <v>1203</v>
      </c>
      <c r="H25" s="139">
        <v>346.08473600000002</v>
      </c>
      <c r="I25" s="144" t="s">
        <v>1205</v>
      </c>
      <c r="J25" s="145">
        <v>373.25727999999998</v>
      </c>
      <c r="K25" s="146" t="s">
        <v>1206</v>
      </c>
      <c r="L25" s="147">
        <v>221.13811200000001</v>
      </c>
      <c r="M25" s="148"/>
      <c r="N25" s="150"/>
      <c r="O25" s="148"/>
      <c r="P25" s="150"/>
      <c r="Q25" s="148"/>
      <c r="R25" s="150"/>
      <c r="S25" s="148"/>
      <c r="T25" s="150"/>
      <c r="U25" s="148"/>
      <c r="V25" s="150"/>
      <c r="W25" s="148"/>
      <c r="X25" s="150"/>
    </row>
    <row r="26" spans="1:24" x14ac:dyDescent="0.15">
      <c r="A26" s="132" t="s">
        <v>1207</v>
      </c>
      <c r="B26" s="133">
        <v>4712.3040000000001</v>
      </c>
      <c r="C26" s="134" t="s">
        <v>1171</v>
      </c>
      <c r="D26" s="135">
        <v>558.09820160000004</v>
      </c>
      <c r="E26" s="136" t="s">
        <v>1208</v>
      </c>
      <c r="F26" s="137">
        <v>496.41689600000001</v>
      </c>
      <c r="G26" s="138" t="s">
        <v>224</v>
      </c>
      <c r="H26" s="139">
        <v>342.25013760000002</v>
      </c>
      <c r="I26" s="144" t="s">
        <v>1209</v>
      </c>
      <c r="J26" s="145">
        <v>372.76864</v>
      </c>
      <c r="K26" s="146" t="s">
        <v>1155</v>
      </c>
      <c r="L26" s="147">
        <v>207.96</v>
      </c>
      <c r="M26" s="148"/>
      <c r="N26" s="150"/>
      <c r="O26" s="148"/>
      <c r="P26" s="150"/>
      <c r="Q26" s="148"/>
      <c r="R26" s="150"/>
      <c r="S26" s="148"/>
      <c r="T26" s="150"/>
      <c r="U26" s="148"/>
      <c r="V26" s="150"/>
      <c r="W26" s="148"/>
      <c r="X26" s="150"/>
    </row>
    <row r="27" spans="1:24" x14ac:dyDescent="0.15">
      <c r="A27" s="132" t="s">
        <v>1200</v>
      </c>
      <c r="B27" s="133">
        <v>4696.5660159999998</v>
      </c>
      <c r="C27" s="134" t="s">
        <v>1207</v>
      </c>
      <c r="D27" s="135">
        <v>558.09820160000004</v>
      </c>
      <c r="E27" s="141" t="s">
        <v>431</v>
      </c>
      <c r="F27" s="137">
        <v>495.4804608</v>
      </c>
      <c r="G27" s="138" t="s">
        <v>229</v>
      </c>
      <c r="H27" s="139">
        <v>342.25013760000002</v>
      </c>
      <c r="I27" s="144" t="s">
        <v>1210</v>
      </c>
      <c r="J27" s="145">
        <v>372.72895999999997</v>
      </c>
      <c r="K27" s="146" t="s">
        <v>1211</v>
      </c>
      <c r="L27" s="147">
        <v>205.499008</v>
      </c>
      <c r="M27" s="148"/>
      <c r="N27" s="150"/>
      <c r="O27" s="148"/>
      <c r="P27" s="150"/>
      <c r="Q27" s="148"/>
      <c r="R27" s="150"/>
      <c r="S27" s="148"/>
      <c r="T27" s="150"/>
      <c r="U27" s="148"/>
      <c r="V27" s="150"/>
      <c r="W27" s="148"/>
      <c r="X27" s="150"/>
    </row>
    <row r="28" spans="1:24" x14ac:dyDescent="0.15">
      <c r="A28" s="132" t="s">
        <v>1189</v>
      </c>
      <c r="B28" s="133">
        <v>4682.3040000000001</v>
      </c>
      <c r="C28" s="134" t="s">
        <v>1212</v>
      </c>
      <c r="D28" s="135">
        <v>557.67303679999998</v>
      </c>
      <c r="E28" s="136" t="s">
        <v>1213</v>
      </c>
      <c r="F28" s="137">
        <v>491.36831999999998</v>
      </c>
      <c r="G28" s="138" t="s">
        <v>1214</v>
      </c>
      <c r="H28" s="139">
        <v>337.28177920000002</v>
      </c>
      <c r="I28" s="144" t="s">
        <v>1215</v>
      </c>
      <c r="J28" s="145">
        <v>370.386304</v>
      </c>
      <c r="K28" s="146" t="s">
        <v>1216</v>
      </c>
      <c r="L28" s="147">
        <v>204.83763200000001</v>
      </c>
      <c r="M28" s="148"/>
      <c r="N28" s="150"/>
      <c r="O28" s="148"/>
      <c r="P28" s="150"/>
      <c r="Q28" s="148"/>
      <c r="R28" s="150"/>
      <c r="S28" s="148"/>
      <c r="T28" s="150"/>
      <c r="U28" s="148"/>
      <c r="V28" s="150"/>
      <c r="W28" s="148"/>
      <c r="X28" s="150"/>
    </row>
    <row r="29" spans="1:24" x14ac:dyDescent="0.15">
      <c r="A29" s="132" t="s">
        <v>1168</v>
      </c>
      <c r="B29" s="133">
        <v>4668.3040000000001</v>
      </c>
      <c r="C29" s="134" t="s">
        <v>1198</v>
      </c>
      <c r="D29" s="135">
        <v>557.22233600000004</v>
      </c>
      <c r="E29" s="136" t="s">
        <v>1180</v>
      </c>
      <c r="F29" s="137">
        <v>483.92902400000003</v>
      </c>
      <c r="G29" s="138" t="s">
        <v>1152</v>
      </c>
      <c r="H29" s="139">
        <v>336.427392</v>
      </c>
      <c r="I29" s="144" t="s">
        <v>1217</v>
      </c>
      <c r="J29" s="145">
        <v>369.36448000000001</v>
      </c>
      <c r="K29" s="146" t="s">
        <v>1218</v>
      </c>
      <c r="L29" s="147">
        <v>203.92166399999999</v>
      </c>
      <c r="M29" s="148"/>
      <c r="N29" s="150"/>
      <c r="O29" s="148"/>
      <c r="P29" s="150"/>
      <c r="Q29" s="148"/>
      <c r="R29" s="150"/>
      <c r="S29" s="148"/>
      <c r="T29" s="150"/>
      <c r="U29" s="148"/>
      <c r="V29" s="150"/>
      <c r="W29" s="148"/>
      <c r="X29" s="150"/>
    </row>
    <row r="30" spans="1:24" x14ac:dyDescent="0.15">
      <c r="A30" s="132" t="s">
        <v>1172</v>
      </c>
      <c r="B30" s="133">
        <v>4636.6495999999997</v>
      </c>
      <c r="C30" s="134" t="s">
        <v>148</v>
      </c>
      <c r="D30" s="135">
        <v>555.23308799999995</v>
      </c>
      <c r="E30" s="136" t="s">
        <v>394</v>
      </c>
      <c r="F30" s="137">
        <v>483.92902400000003</v>
      </c>
      <c r="G30" s="138" t="s">
        <v>1219</v>
      </c>
      <c r="H30" s="139">
        <v>334.2935296</v>
      </c>
      <c r="I30" s="144" t="s">
        <v>1213</v>
      </c>
      <c r="J30" s="145">
        <v>368.60697599999997</v>
      </c>
      <c r="K30" s="146" t="s">
        <v>1220</v>
      </c>
      <c r="L30" s="147">
        <v>195.03571199999999</v>
      </c>
      <c r="M30" s="148"/>
      <c r="N30" s="150"/>
      <c r="O30" s="148"/>
      <c r="P30" s="150"/>
      <c r="Q30" s="148"/>
      <c r="R30" s="150"/>
      <c r="S30" s="148"/>
      <c r="T30" s="150"/>
      <c r="U30" s="148"/>
      <c r="V30" s="150"/>
      <c r="W30" s="148"/>
      <c r="X30" s="150"/>
    </row>
    <row r="31" spans="1:24" x14ac:dyDescent="0.15">
      <c r="A31" s="132" t="s">
        <v>1183</v>
      </c>
      <c r="B31" s="133">
        <v>4636.3040000000001</v>
      </c>
      <c r="C31" s="134" t="s">
        <v>1178</v>
      </c>
      <c r="D31" s="135">
        <v>555.01529600000003</v>
      </c>
      <c r="E31" s="136" t="s">
        <v>1141</v>
      </c>
      <c r="F31" s="137">
        <v>480.4804608</v>
      </c>
      <c r="G31" s="138" t="s">
        <v>206</v>
      </c>
      <c r="H31" s="139">
        <v>333.21612800000003</v>
      </c>
      <c r="I31" s="144" t="s">
        <v>1185</v>
      </c>
      <c r="J31" s="145">
        <v>368.60697599999997</v>
      </c>
      <c r="K31" s="146" t="s">
        <v>127</v>
      </c>
      <c r="L31" s="147">
        <v>194.92166399999999</v>
      </c>
      <c r="M31" s="148"/>
      <c r="N31" s="150"/>
      <c r="O31" s="148"/>
      <c r="P31" s="150"/>
      <c r="Q31" s="148"/>
      <c r="R31" s="150"/>
      <c r="S31" s="148"/>
      <c r="T31" s="150"/>
      <c r="U31" s="148"/>
      <c r="V31" s="150"/>
      <c r="W31" s="148"/>
      <c r="X31" s="150"/>
    </row>
    <row r="32" spans="1:24" x14ac:dyDescent="0.15">
      <c r="A32" s="132" t="s">
        <v>1221</v>
      </c>
      <c r="B32" s="133">
        <v>4636.3040000000001</v>
      </c>
      <c r="C32" s="134" t="s">
        <v>1218</v>
      </c>
      <c r="D32" s="135">
        <v>554.54328320000002</v>
      </c>
      <c r="E32" s="136" t="s">
        <v>1222</v>
      </c>
      <c r="F32" s="137">
        <v>477.70918399999999</v>
      </c>
      <c r="G32" s="138" t="s">
        <v>127</v>
      </c>
      <c r="H32" s="139">
        <v>330.25952000000001</v>
      </c>
      <c r="I32" s="144" t="s">
        <v>1202</v>
      </c>
      <c r="J32" s="145">
        <v>367.84755200000001</v>
      </c>
      <c r="K32" s="146" t="s">
        <v>1223</v>
      </c>
      <c r="L32" s="147">
        <v>188.96896000000001</v>
      </c>
      <c r="M32" s="148"/>
      <c r="N32" s="150"/>
      <c r="O32" s="148"/>
      <c r="P32" s="150"/>
      <c r="Q32" s="148"/>
      <c r="R32" s="150"/>
      <c r="S32" s="148"/>
      <c r="T32" s="150"/>
      <c r="U32" s="148"/>
      <c r="V32" s="150"/>
      <c r="W32" s="148"/>
      <c r="X32" s="150"/>
    </row>
    <row r="33" spans="1:24" x14ac:dyDescent="0.15">
      <c r="A33" s="132" t="s">
        <v>1182</v>
      </c>
      <c r="B33" s="133">
        <v>4629.7280000000001</v>
      </c>
      <c r="C33" s="134" t="s">
        <v>1224</v>
      </c>
      <c r="D33" s="135">
        <v>554.07805440000004</v>
      </c>
      <c r="E33" s="136" t="s">
        <v>1225</v>
      </c>
      <c r="F33" s="137">
        <v>477.64011520000003</v>
      </c>
      <c r="G33" s="142" t="s">
        <v>106</v>
      </c>
      <c r="H33" s="139">
        <v>330.22551040000002</v>
      </c>
      <c r="I33" s="144" t="s">
        <v>1226</v>
      </c>
      <c r="J33" s="145">
        <v>367.26860799999997</v>
      </c>
      <c r="K33" s="146" t="s">
        <v>1227</v>
      </c>
      <c r="L33" s="147">
        <v>186.01792</v>
      </c>
      <c r="M33" s="148"/>
      <c r="N33" s="150"/>
      <c r="O33" s="148"/>
      <c r="P33" s="150"/>
      <c r="Q33" s="148"/>
      <c r="R33" s="150"/>
      <c r="S33" s="148"/>
      <c r="T33" s="150"/>
      <c r="U33" s="148"/>
      <c r="V33" s="150"/>
      <c r="W33" s="148"/>
      <c r="X33" s="150"/>
    </row>
    <row r="34" spans="1:24" x14ac:dyDescent="0.15">
      <c r="A34" s="132" t="s">
        <v>166</v>
      </c>
      <c r="B34" s="133">
        <v>4611.3824000000004</v>
      </c>
      <c r="C34" s="134" t="s">
        <v>1228</v>
      </c>
      <c r="D34" s="135">
        <v>552.67303679999998</v>
      </c>
      <c r="E34" s="136" t="s">
        <v>1229</v>
      </c>
      <c r="F34" s="137">
        <v>474.1837056</v>
      </c>
      <c r="G34" s="138" t="s">
        <v>1222</v>
      </c>
      <c r="H34" s="139">
        <v>328.68430080000002</v>
      </c>
      <c r="I34" s="144" t="s">
        <v>1143</v>
      </c>
      <c r="J34" s="145">
        <v>366.96614399999999</v>
      </c>
      <c r="K34" s="146" t="s">
        <v>1230</v>
      </c>
      <c r="L34" s="147">
        <v>183.499008</v>
      </c>
      <c r="M34" s="148"/>
      <c r="N34" s="150"/>
      <c r="O34" s="148"/>
      <c r="P34" s="150"/>
      <c r="Q34" s="148"/>
      <c r="R34" s="150"/>
      <c r="S34" s="148"/>
      <c r="T34" s="150"/>
      <c r="U34" s="148"/>
      <c r="V34" s="150"/>
      <c r="W34" s="148"/>
      <c r="X34" s="150"/>
    </row>
    <row r="35" spans="1:24" x14ac:dyDescent="0.15">
      <c r="A35" s="132" t="s">
        <v>243</v>
      </c>
      <c r="B35" s="133">
        <v>4585.4851840000001</v>
      </c>
      <c r="C35" s="134" t="s">
        <v>1231</v>
      </c>
      <c r="D35" s="135">
        <v>548.98078720000001</v>
      </c>
      <c r="E35" s="136" t="s">
        <v>256</v>
      </c>
      <c r="F35" s="137">
        <v>472.88815360000001</v>
      </c>
      <c r="G35" s="138" t="s">
        <v>1207</v>
      </c>
      <c r="H35" s="139">
        <v>326.98304000000002</v>
      </c>
      <c r="I35" s="144" t="s">
        <v>1232</v>
      </c>
      <c r="J35" s="145">
        <v>366.76864</v>
      </c>
      <c r="K35" s="146" t="s">
        <v>1164</v>
      </c>
      <c r="L35" s="147">
        <v>182.27008000000001</v>
      </c>
      <c r="M35" s="148"/>
      <c r="N35" s="150"/>
      <c r="O35" s="148"/>
      <c r="P35" s="150"/>
      <c r="Q35" s="148"/>
      <c r="R35" s="150"/>
      <c r="S35" s="148"/>
      <c r="T35" s="150"/>
      <c r="U35" s="148"/>
      <c r="V35" s="150"/>
      <c r="W35" s="148"/>
      <c r="X35" s="150"/>
    </row>
    <row r="36" spans="1:24" x14ac:dyDescent="0.15">
      <c r="A36" s="132" t="s">
        <v>450</v>
      </c>
      <c r="B36" s="133">
        <v>4560.3040000000001</v>
      </c>
      <c r="C36" s="134" t="s">
        <v>164</v>
      </c>
      <c r="D36" s="135">
        <v>548.93239040000003</v>
      </c>
      <c r="E36" s="136" t="s">
        <v>1193</v>
      </c>
      <c r="F36" s="137">
        <v>471.84848640000001</v>
      </c>
      <c r="G36" s="138" t="s">
        <v>1182</v>
      </c>
      <c r="H36" s="139">
        <v>326.29646079999998</v>
      </c>
      <c r="I36" s="144" t="s">
        <v>1233</v>
      </c>
      <c r="J36" s="145">
        <v>364.26432</v>
      </c>
      <c r="K36" s="146" t="s">
        <v>1231</v>
      </c>
      <c r="L36" s="147">
        <v>180.18879999999999</v>
      </c>
      <c r="M36" s="148"/>
      <c r="N36" s="150"/>
      <c r="O36" s="148"/>
      <c r="P36" s="150"/>
      <c r="Q36" s="148"/>
      <c r="R36" s="150"/>
      <c r="S36" s="148"/>
      <c r="T36" s="150"/>
      <c r="U36" s="148"/>
      <c r="V36" s="150"/>
      <c r="W36" s="148"/>
      <c r="X36" s="150"/>
    </row>
    <row r="37" spans="1:24" x14ac:dyDescent="0.15">
      <c r="A37" s="132" t="s">
        <v>350</v>
      </c>
      <c r="B37" s="133">
        <v>4535.0393599999998</v>
      </c>
      <c r="C37" s="134" t="s">
        <v>166</v>
      </c>
      <c r="D37" s="135">
        <v>547.37747200000001</v>
      </c>
      <c r="E37" s="136" t="s">
        <v>1234</v>
      </c>
      <c r="F37" s="137">
        <v>470.36831999999998</v>
      </c>
      <c r="G37" s="138" t="s">
        <v>1215</v>
      </c>
      <c r="H37" s="139">
        <v>325.80849920000003</v>
      </c>
      <c r="I37" s="144" t="s">
        <v>1227</v>
      </c>
      <c r="J37" s="145">
        <v>361.36448000000001</v>
      </c>
      <c r="K37" s="146" t="s">
        <v>75</v>
      </c>
      <c r="L37" s="147">
        <v>178.98079999999999</v>
      </c>
      <c r="M37" s="148"/>
      <c r="N37" s="150"/>
      <c r="O37" s="148"/>
      <c r="P37" s="150"/>
      <c r="Q37" s="148"/>
      <c r="R37" s="150"/>
      <c r="S37" s="148"/>
      <c r="T37" s="150"/>
      <c r="U37" s="148"/>
      <c r="V37" s="150"/>
      <c r="W37" s="148"/>
      <c r="X37" s="150"/>
    </row>
    <row r="38" spans="1:24" x14ac:dyDescent="0.15">
      <c r="A38" s="132" t="s">
        <v>1219</v>
      </c>
      <c r="B38" s="133">
        <v>4532.6495999999997</v>
      </c>
      <c r="C38" s="134" t="s">
        <v>1235</v>
      </c>
      <c r="D38" s="135">
        <v>545.67303679999998</v>
      </c>
      <c r="E38" s="136" t="s">
        <v>1236</v>
      </c>
      <c r="F38" s="137">
        <v>468.77601279999999</v>
      </c>
      <c r="G38" s="138" t="s">
        <v>1190</v>
      </c>
      <c r="H38" s="139">
        <v>323.28177920000002</v>
      </c>
      <c r="I38" s="144" t="s">
        <v>1208</v>
      </c>
      <c r="J38" s="145">
        <v>359.17030399999999</v>
      </c>
      <c r="K38" s="146" t="s">
        <v>1176</v>
      </c>
      <c r="L38" s="147">
        <v>176.51519999999999</v>
      </c>
      <c r="M38" s="148"/>
      <c r="N38" s="150"/>
      <c r="O38" s="148"/>
      <c r="P38" s="150"/>
      <c r="Q38" s="148"/>
      <c r="R38" s="150"/>
      <c r="S38" s="148"/>
      <c r="T38" s="150"/>
      <c r="U38" s="148"/>
      <c r="V38" s="150"/>
      <c r="W38" s="148"/>
      <c r="X38" s="150"/>
    </row>
    <row r="39" spans="1:24" x14ac:dyDescent="0.15">
      <c r="A39" s="132" t="s">
        <v>1222</v>
      </c>
      <c r="B39" s="133">
        <v>4497.8847999999998</v>
      </c>
      <c r="C39" s="134" t="s">
        <v>1160</v>
      </c>
      <c r="D39" s="135">
        <v>545.23308799999995</v>
      </c>
      <c r="E39" s="136" t="s">
        <v>1226</v>
      </c>
      <c r="F39" s="137">
        <v>468.1202816</v>
      </c>
      <c r="G39" s="138" t="s">
        <v>1237</v>
      </c>
      <c r="H39" s="139">
        <v>322.1639424</v>
      </c>
      <c r="I39" s="144" t="s">
        <v>1196</v>
      </c>
      <c r="J39" s="145">
        <v>356.96614399999999</v>
      </c>
      <c r="K39" s="146" t="s">
        <v>1195</v>
      </c>
      <c r="L39" s="147">
        <v>175.18879999999999</v>
      </c>
      <c r="M39" s="148"/>
      <c r="N39" s="150"/>
      <c r="O39" s="148"/>
      <c r="P39" s="150"/>
      <c r="Q39" s="148"/>
      <c r="R39" s="150"/>
      <c r="S39" s="148"/>
      <c r="T39" s="150"/>
      <c r="U39" s="148"/>
      <c r="V39" s="150"/>
      <c r="W39" s="148"/>
      <c r="X39" s="150"/>
    </row>
    <row r="40" spans="1:24" x14ac:dyDescent="0.15">
      <c r="A40" s="132" t="s">
        <v>1212</v>
      </c>
      <c r="B40" s="133">
        <v>4459.6432000000004</v>
      </c>
      <c r="C40" s="134" t="s">
        <v>1238</v>
      </c>
      <c r="D40" s="135">
        <v>543.27083519999996</v>
      </c>
      <c r="E40" s="136" t="s">
        <v>1239</v>
      </c>
      <c r="F40" s="137">
        <v>464.673024</v>
      </c>
      <c r="G40" s="138" t="s">
        <v>1218</v>
      </c>
      <c r="H40" s="139">
        <v>320.25952000000001</v>
      </c>
      <c r="I40" s="144" t="s">
        <v>347</v>
      </c>
      <c r="J40" s="145">
        <v>351.36448000000001</v>
      </c>
      <c r="K40" s="146" t="s">
        <v>428</v>
      </c>
      <c r="L40" s="147">
        <v>172.0992</v>
      </c>
      <c r="M40" s="148"/>
      <c r="N40" s="150"/>
      <c r="O40" s="148"/>
      <c r="P40" s="150"/>
      <c r="Q40" s="148"/>
      <c r="R40" s="150"/>
      <c r="S40" s="148"/>
      <c r="T40" s="150"/>
      <c r="U40" s="148"/>
      <c r="V40" s="150"/>
      <c r="W40" s="148"/>
      <c r="X40" s="150"/>
    </row>
    <row r="41" spans="1:24" x14ac:dyDescent="0.15">
      <c r="A41" s="132" t="s">
        <v>1214</v>
      </c>
      <c r="B41" s="133">
        <v>4446.2177279999996</v>
      </c>
      <c r="C41" s="134" t="s">
        <v>1221</v>
      </c>
      <c r="D41" s="135">
        <v>543.01529600000003</v>
      </c>
      <c r="E41" s="136" t="s">
        <v>1233</v>
      </c>
      <c r="F41" s="137">
        <v>464.673024</v>
      </c>
      <c r="G41" s="142" t="s">
        <v>433</v>
      </c>
      <c r="H41" s="139">
        <v>316.95192320000001</v>
      </c>
      <c r="I41" s="144" t="s">
        <v>1214</v>
      </c>
      <c r="J41" s="145">
        <v>347.3334016</v>
      </c>
      <c r="K41" s="146" t="s">
        <v>450</v>
      </c>
      <c r="L41" s="147">
        <v>172.0992</v>
      </c>
      <c r="M41" s="148"/>
      <c r="N41" s="150"/>
      <c r="O41" s="148"/>
      <c r="P41" s="150"/>
      <c r="Q41" s="148"/>
      <c r="R41" s="150"/>
      <c r="S41" s="148"/>
      <c r="T41" s="150"/>
      <c r="U41" s="148"/>
      <c r="V41" s="150"/>
      <c r="W41" s="148"/>
      <c r="X41" s="150"/>
    </row>
    <row r="42" spans="1:24" x14ac:dyDescent="0.15">
      <c r="A42" s="132" t="s">
        <v>1147</v>
      </c>
      <c r="B42" s="133">
        <v>4433.7280000000001</v>
      </c>
      <c r="C42" s="134" t="s">
        <v>1200</v>
      </c>
      <c r="D42" s="135">
        <v>541.79562239999996</v>
      </c>
      <c r="E42" s="136" t="s">
        <v>1186</v>
      </c>
      <c r="F42" s="137">
        <v>459.71258879999999</v>
      </c>
      <c r="G42" s="142" t="s">
        <v>431</v>
      </c>
      <c r="H42" s="139">
        <v>316.95192320000001</v>
      </c>
      <c r="I42" s="144" t="s">
        <v>164</v>
      </c>
      <c r="J42" s="145">
        <v>347.25658879999997</v>
      </c>
      <c r="K42" s="146" t="s">
        <v>1238</v>
      </c>
      <c r="L42" s="147">
        <v>168.8432</v>
      </c>
      <c r="M42" s="148"/>
      <c r="N42" s="150"/>
      <c r="O42" s="148"/>
      <c r="P42" s="150"/>
      <c r="Q42" s="148"/>
      <c r="R42" s="150"/>
      <c r="S42" s="148"/>
      <c r="T42" s="150"/>
      <c r="U42" s="148"/>
      <c r="V42" s="150"/>
      <c r="W42" s="148"/>
      <c r="X42" s="150"/>
    </row>
    <row r="43" spans="1:24" x14ac:dyDescent="0.15">
      <c r="A43" s="132" t="s">
        <v>1194</v>
      </c>
      <c r="B43" s="133">
        <v>4433.7280000000001</v>
      </c>
      <c r="C43" s="134" t="s">
        <v>181</v>
      </c>
      <c r="D43" s="135">
        <v>541.22233600000004</v>
      </c>
      <c r="E43" s="136" t="s">
        <v>1240</v>
      </c>
      <c r="F43" s="137">
        <v>437.46455040000001</v>
      </c>
      <c r="G43" s="138" t="s">
        <v>1241</v>
      </c>
      <c r="H43" s="139">
        <v>316.46748159999999</v>
      </c>
      <c r="I43" s="144" t="s">
        <v>1199</v>
      </c>
      <c r="J43" s="145">
        <v>347.25013760000002</v>
      </c>
      <c r="K43" s="146" t="s">
        <v>1235</v>
      </c>
      <c r="L43" s="147">
        <v>168.20320000000001</v>
      </c>
      <c r="M43" s="148"/>
      <c r="N43" s="150"/>
      <c r="O43" s="148"/>
      <c r="P43" s="150"/>
      <c r="Q43" s="148"/>
      <c r="R43" s="150"/>
      <c r="S43" s="148"/>
      <c r="T43" s="150"/>
      <c r="U43" s="148"/>
      <c r="V43" s="150"/>
      <c r="W43" s="148"/>
      <c r="X43" s="150"/>
    </row>
    <row r="44" spans="1:24" x14ac:dyDescent="0.15">
      <c r="A44" s="143" t="s">
        <v>106</v>
      </c>
      <c r="B44" s="133">
        <v>4418.6175999999996</v>
      </c>
      <c r="C44" s="134" t="s">
        <v>184</v>
      </c>
      <c r="D44" s="135">
        <v>541.22233600000004</v>
      </c>
      <c r="E44" s="136" t="s">
        <v>1165</v>
      </c>
      <c r="F44" s="137">
        <v>437.15934720000001</v>
      </c>
      <c r="G44" s="138" t="s">
        <v>100</v>
      </c>
      <c r="H44" s="139">
        <v>315.49859839999999</v>
      </c>
      <c r="I44" s="144" t="s">
        <v>1239</v>
      </c>
      <c r="J44" s="145">
        <v>346.96614399999999</v>
      </c>
      <c r="K44" s="146" t="s">
        <v>164</v>
      </c>
      <c r="L44" s="147">
        <v>162.61849599999999</v>
      </c>
      <c r="M44" s="148"/>
      <c r="N44" s="150"/>
      <c r="O44" s="148"/>
      <c r="P44" s="150"/>
      <c r="Q44" s="148"/>
      <c r="R44" s="150"/>
      <c r="S44" s="148"/>
      <c r="T44" s="150"/>
      <c r="U44" s="148"/>
      <c r="V44" s="150"/>
      <c r="W44" s="148"/>
      <c r="X44" s="150"/>
    </row>
    <row r="45" spans="1:24" x14ac:dyDescent="0.15">
      <c r="A45" s="132" t="s">
        <v>1190</v>
      </c>
      <c r="B45" s="133">
        <v>4395.8847999999998</v>
      </c>
      <c r="C45" s="134" t="s">
        <v>1150</v>
      </c>
      <c r="D45" s="135">
        <v>539.90463999999997</v>
      </c>
      <c r="E45" s="136" t="s">
        <v>1217</v>
      </c>
      <c r="F45" s="137">
        <v>437.1202816</v>
      </c>
      <c r="G45" s="138" t="s">
        <v>164</v>
      </c>
      <c r="H45" s="139">
        <v>315.49859839999999</v>
      </c>
      <c r="I45" s="144" t="s">
        <v>1236</v>
      </c>
      <c r="J45" s="145">
        <v>345.29646079999998</v>
      </c>
      <c r="K45" s="146" t="s">
        <v>100</v>
      </c>
      <c r="L45" s="147">
        <v>162.61849599999999</v>
      </c>
      <c r="M45" s="148"/>
      <c r="N45" s="150"/>
      <c r="O45" s="148"/>
      <c r="P45" s="150"/>
      <c r="Q45" s="148"/>
      <c r="R45" s="150"/>
      <c r="S45" s="148"/>
      <c r="T45" s="150"/>
      <c r="U45" s="148"/>
      <c r="V45" s="150"/>
      <c r="W45" s="148"/>
      <c r="X45" s="150"/>
    </row>
    <row r="46" spans="1:24" x14ac:dyDescent="0.15">
      <c r="A46" s="132" t="s">
        <v>67</v>
      </c>
      <c r="B46" s="133">
        <v>4365.7280000000001</v>
      </c>
      <c r="C46" s="134" t="s">
        <v>1219</v>
      </c>
      <c r="D46" s="135">
        <v>538.93239040000003</v>
      </c>
      <c r="E46" s="136" t="s">
        <v>1205</v>
      </c>
      <c r="F46" s="137">
        <v>434.95584000000002</v>
      </c>
      <c r="G46" s="138" t="s">
        <v>1146</v>
      </c>
      <c r="H46" s="139">
        <v>313.22551040000002</v>
      </c>
      <c r="I46" s="144" t="s">
        <v>1229</v>
      </c>
      <c r="J46" s="145">
        <v>344.07804160000001</v>
      </c>
      <c r="K46" s="146" t="s">
        <v>1232</v>
      </c>
      <c r="L46" s="147">
        <v>160.96691200000001</v>
      </c>
      <c r="M46" s="148"/>
      <c r="N46" s="150"/>
      <c r="O46" s="148"/>
      <c r="P46" s="150"/>
      <c r="Q46" s="148"/>
      <c r="R46" s="150"/>
      <c r="S46" s="148"/>
      <c r="T46" s="150"/>
      <c r="U46" s="148"/>
      <c r="V46" s="150"/>
      <c r="W46" s="148"/>
      <c r="X46" s="150"/>
    </row>
    <row r="47" spans="1:24" x14ac:dyDescent="0.15">
      <c r="A47" s="132" t="s">
        <v>1241</v>
      </c>
      <c r="B47" s="133">
        <v>4353.4256640000003</v>
      </c>
      <c r="C47" s="134" t="s">
        <v>1168</v>
      </c>
      <c r="D47" s="135">
        <v>538.79562239999996</v>
      </c>
      <c r="E47" s="136" t="s">
        <v>374</v>
      </c>
      <c r="F47" s="137">
        <v>428.64011520000003</v>
      </c>
      <c r="G47" s="138" t="s">
        <v>1212</v>
      </c>
      <c r="H47" s="139">
        <v>312.63682560000001</v>
      </c>
      <c r="I47" s="144" t="s">
        <v>1176</v>
      </c>
      <c r="J47" s="145">
        <v>343.2935296</v>
      </c>
      <c r="K47" s="146" t="s">
        <v>268</v>
      </c>
      <c r="L47" s="147">
        <v>154.53427199999999</v>
      </c>
      <c r="M47" s="148"/>
      <c r="N47" s="150"/>
      <c r="O47" s="148"/>
      <c r="P47" s="150"/>
      <c r="Q47" s="148"/>
      <c r="R47" s="150"/>
      <c r="S47" s="148"/>
      <c r="T47" s="150"/>
      <c r="U47" s="148"/>
      <c r="V47" s="150"/>
      <c r="W47" s="148"/>
      <c r="X47" s="150"/>
    </row>
    <row r="48" spans="1:24" x14ac:dyDescent="0.15">
      <c r="A48" s="132" t="s">
        <v>1139</v>
      </c>
      <c r="B48" s="133">
        <v>4319.963264</v>
      </c>
      <c r="C48" s="134" t="s">
        <v>1167</v>
      </c>
      <c r="D48" s="135">
        <v>536.90463999999997</v>
      </c>
      <c r="E48" s="136" t="s">
        <v>1159</v>
      </c>
      <c r="F48" s="137">
        <v>425.64130560000001</v>
      </c>
      <c r="G48" s="138" t="s">
        <v>1195</v>
      </c>
      <c r="H48" s="139">
        <v>309.28177920000002</v>
      </c>
      <c r="I48" s="144" t="s">
        <v>1216</v>
      </c>
      <c r="J48" s="145">
        <v>337.21612800000003</v>
      </c>
      <c r="K48" s="146" t="s">
        <v>1212</v>
      </c>
      <c r="L48" s="147">
        <v>153.64819199999999</v>
      </c>
      <c r="M48" s="148"/>
      <c r="N48" s="150"/>
      <c r="O48" s="148"/>
      <c r="P48" s="150"/>
      <c r="Q48" s="148"/>
      <c r="R48" s="150"/>
      <c r="S48" s="148"/>
      <c r="T48" s="150"/>
      <c r="U48" s="148"/>
      <c r="V48" s="150"/>
      <c r="W48" s="148"/>
      <c r="X48" s="150"/>
    </row>
    <row r="49" spans="1:24" x14ac:dyDescent="0.15">
      <c r="A49" s="132" t="s">
        <v>77</v>
      </c>
      <c r="B49" s="133">
        <v>4273.8847999999998</v>
      </c>
      <c r="C49" s="134" t="s">
        <v>1137</v>
      </c>
      <c r="D49" s="135">
        <v>532.90463999999997</v>
      </c>
      <c r="E49" s="136" t="s">
        <v>215</v>
      </c>
      <c r="F49" s="137">
        <v>411.3913728</v>
      </c>
      <c r="G49" s="138" t="s">
        <v>450</v>
      </c>
      <c r="H49" s="139">
        <v>309.22257919999998</v>
      </c>
      <c r="I49" s="144" t="s">
        <v>1195</v>
      </c>
      <c r="J49" s="145">
        <v>335.25952000000001</v>
      </c>
      <c r="K49" s="146" t="s">
        <v>1187</v>
      </c>
      <c r="L49" s="147">
        <v>152.28543999999999</v>
      </c>
      <c r="M49" s="148"/>
      <c r="N49" s="150"/>
      <c r="O49" s="148"/>
      <c r="P49" s="150"/>
      <c r="Q49" s="148"/>
      <c r="R49" s="150"/>
      <c r="S49" s="148"/>
      <c r="T49" s="150"/>
      <c r="U49" s="148"/>
      <c r="V49" s="150"/>
      <c r="W49" s="148"/>
      <c r="X49" s="150"/>
    </row>
    <row r="50" spans="1:24" x14ac:dyDescent="0.15">
      <c r="A50" s="132" t="s">
        <v>1187</v>
      </c>
      <c r="B50" s="133">
        <v>4273.8527999999997</v>
      </c>
      <c r="C50" s="134" t="s">
        <v>197</v>
      </c>
      <c r="D50" s="135">
        <v>532.89926400000002</v>
      </c>
      <c r="E50" s="136" t="s">
        <v>1163</v>
      </c>
      <c r="F50" s="137">
        <v>402.2430592</v>
      </c>
      <c r="G50" s="138" t="s">
        <v>38</v>
      </c>
      <c r="H50" s="139">
        <v>309.14104320000001</v>
      </c>
      <c r="I50" s="144" t="s">
        <v>256</v>
      </c>
      <c r="J50" s="145">
        <v>333.2935296</v>
      </c>
      <c r="K50" s="146" t="s">
        <v>1197</v>
      </c>
      <c r="L50" s="147">
        <v>151.96691200000001</v>
      </c>
      <c r="M50" s="148"/>
      <c r="N50" s="150"/>
      <c r="O50" s="148"/>
      <c r="P50" s="150"/>
      <c r="Q50" s="148"/>
      <c r="R50" s="150"/>
      <c r="S50" s="148"/>
      <c r="T50" s="150"/>
      <c r="U50" s="148"/>
      <c r="V50" s="150"/>
      <c r="W50" s="148"/>
      <c r="X50" s="150"/>
    </row>
    <row r="51" spans="1:24" x14ac:dyDescent="0.15">
      <c r="A51" s="132" t="s">
        <v>1176</v>
      </c>
      <c r="B51" s="133">
        <v>4266.0920319999996</v>
      </c>
      <c r="C51" s="134" t="s">
        <v>1144</v>
      </c>
      <c r="D51" s="135">
        <v>531.93239040000003</v>
      </c>
      <c r="E51" s="136" t="s">
        <v>1189</v>
      </c>
      <c r="F51" s="137">
        <v>400.46455040000001</v>
      </c>
      <c r="G51" s="138" t="s">
        <v>80</v>
      </c>
      <c r="H51" s="139">
        <v>309.14104320000001</v>
      </c>
      <c r="I51" s="144" t="s">
        <v>428</v>
      </c>
      <c r="J51" s="145">
        <v>330.98304000000002</v>
      </c>
      <c r="K51" s="146" t="s">
        <v>1242</v>
      </c>
      <c r="L51" s="147">
        <v>149.94239999999999</v>
      </c>
      <c r="M51" s="148"/>
      <c r="N51" s="150"/>
      <c r="O51" s="148"/>
      <c r="P51" s="150"/>
      <c r="Q51" s="148"/>
      <c r="R51" s="150"/>
      <c r="S51" s="148"/>
      <c r="T51" s="150"/>
      <c r="U51" s="148"/>
      <c r="V51" s="150"/>
      <c r="W51" s="148"/>
      <c r="X51" s="150"/>
    </row>
    <row r="52" spans="1:24" x14ac:dyDescent="0.15">
      <c r="A52" s="132" t="s">
        <v>80</v>
      </c>
      <c r="B52" s="133">
        <v>4252.8756480000002</v>
      </c>
      <c r="C52" s="134" t="s">
        <v>202</v>
      </c>
      <c r="D52" s="135">
        <v>531.86847999999998</v>
      </c>
      <c r="E52" s="136" t="s">
        <v>1210</v>
      </c>
      <c r="F52" s="137">
        <v>400.46455040000001</v>
      </c>
      <c r="G52" s="138" t="s">
        <v>1176</v>
      </c>
      <c r="H52" s="139">
        <v>308.28177920000002</v>
      </c>
      <c r="I52" s="144" t="s">
        <v>1155</v>
      </c>
      <c r="J52" s="145">
        <v>329.25013760000002</v>
      </c>
      <c r="K52" s="146" t="s">
        <v>1173</v>
      </c>
      <c r="L52" s="147">
        <v>149.3184</v>
      </c>
      <c r="M52" s="148"/>
      <c r="N52" s="150"/>
      <c r="O52" s="148"/>
      <c r="P52" s="150"/>
      <c r="Q52" s="148"/>
      <c r="R52" s="150"/>
      <c r="S52" s="148"/>
      <c r="T52" s="150"/>
      <c r="U52" s="148"/>
      <c r="V52" s="150"/>
      <c r="W52" s="148"/>
      <c r="X52" s="150"/>
    </row>
    <row r="53" spans="1:24" x14ac:dyDescent="0.15">
      <c r="A53" s="132" t="s">
        <v>428</v>
      </c>
      <c r="B53" s="133">
        <v>4239.0393599999998</v>
      </c>
      <c r="C53" s="134" t="s">
        <v>1220</v>
      </c>
      <c r="D53" s="135">
        <v>530.99571200000003</v>
      </c>
      <c r="E53" s="136" t="s">
        <v>1209</v>
      </c>
      <c r="F53" s="137">
        <v>380.10557440000002</v>
      </c>
      <c r="G53" s="142" t="s">
        <v>57</v>
      </c>
      <c r="H53" s="139">
        <v>306.68430080000002</v>
      </c>
      <c r="I53" s="144" t="s">
        <v>1240</v>
      </c>
      <c r="J53" s="145">
        <v>325.25013760000002</v>
      </c>
      <c r="K53" s="151" t="s">
        <v>106</v>
      </c>
      <c r="L53" s="147">
        <v>147.44736</v>
      </c>
      <c r="M53" s="148"/>
      <c r="N53" s="150"/>
      <c r="O53" s="148"/>
      <c r="P53" s="150"/>
      <c r="Q53" s="148"/>
      <c r="R53" s="150"/>
      <c r="S53" s="148"/>
      <c r="T53" s="150"/>
      <c r="U53" s="148"/>
      <c r="V53" s="150"/>
      <c r="W53" s="148"/>
      <c r="X53" s="150"/>
    </row>
    <row r="54" spans="1:24" x14ac:dyDescent="0.15">
      <c r="A54" s="132" t="s">
        <v>1195</v>
      </c>
      <c r="B54" s="133">
        <v>4215.963264</v>
      </c>
      <c r="C54" s="134" t="s">
        <v>206</v>
      </c>
      <c r="D54" s="135">
        <v>528.13086720000001</v>
      </c>
      <c r="E54" s="136" t="s">
        <v>1243</v>
      </c>
      <c r="F54" s="137">
        <v>375.20180479999999</v>
      </c>
      <c r="G54" s="138" t="s">
        <v>1189</v>
      </c>
      <c r="H54" s="139">
        <v>305.07804160000001</v>
      </c>
      <c r="I54" s="144" t="s">
        <v>350</v>
      </c>
      <c r="J54" s="145">
        <v>325.06495999999999</v>
      </c>
      <c r="K54" s="151" t="s">
        <v>57</v>
      </c>
      <c r="L54" s="147">
        <v>147.44736</v>
      </c>
      <c r="M54" s="148"/>
      <c r="N54" s="150"/>
      <c r="O54" s="148"/>
      <c r="P54" s="150"/>
      <c r="Q54" s="148"/>
      <c r="R54" s="150"/>
      <c r="S54" s="148"/>
      <c r="T54" s="150"/>
      <c r="U54" s="148"/>
      <c r="V54" s="150"/>
      <c r="W54" s="148"/>
      <c r="X54" s="150"/>
    </row>
    <row r="55" spans="1:24" x14ac:dyDescent="0.15">
      <c r="A55" s="132" t="s">
        <v>206</v>
      </c>
      <c r="B55" s="133">
        <v>4207.8995199999999</v>
      </c>
      <c r="C55" s="134" t="s">
        <v>1152</v>
      </c>
      <c r="D55" s="135">
        <v>526.90463999999997</v>
      </c>
      <c r="E55" s="136" t="s">
        <v>1214</v>
      </c>
      <c r="F55" s="137">
        <v>337.62150400000002</v>
      </c>
      <c r="G55" s="138" t="s">
        <v>1191</v>
      </c>
      <c r="H55" s="139">
        <v>304.49859839999999</v>
      </c>
      <c r="I55" s="144" t="s">
        <v>1191</v>
      </c>
      <c r="J55" s="145">
        <v>323.23196159999998</v>
      </c>
      <c r="K55" s="146" t="s">
        <v>224</v>
      </c>
      <c r="L55" s="147">
        <v>145.646592</v>
      </c>
      <c r="M55" s="148"/>
      <c r="N55" s="150"/>
      <c r="O55" s="148"/>
      <c r="P55" s="150"/>
      <c r="Q55" s="148"/>
      <c r="R55" s="150"/>
      <c r="S55" s="148"/>
      <c r="T55" s="150"/>
      <c r="U55" s="148"/>
      <c r="V55" s="150"/>
      <c r="W55" s="148"/>
      <c r="X55" s="150"/>
    </row>
    <row r="56" spans="1:24" x14ac:dyDescent="0.15">
      <c r="A56" s="132" t="s">
        <v>224</v>
      </c>
      <c r="B56" s="133">
        <v>4206.3552</v>
      </c>
      <c r="C56" s="134" t="s">
        <v>1142</v>
      </c>
      <c r="D56" s="135">
        <v>526.23308799999995</v>
      </c>
      <c r="E56" s="136" t="s">
        <v>1215</v>
      </c>
      <c r="F56" s="137">
        <v>337.62150400000002</v>
      </c>
      <c r="G56" s="138" t="s">
        <v>1147</v>
      </c>
      <c r="H56" s="139">
        <v>303.68430080000002</v>
      </c>
      <c r="I56" s="144" t="s">
        <v>100</v>
      </c>
      <c r="J56" s="145">
        <v>322.79733759999999</v>
      </c>
      <c r="K56" s="146" t="s">
        <v>1221</v>
      </c>
      <c r="L56" s="147">
        <v>145.28543999999999</v>
      </c>
      <c r="M56" s="148"/>
      <c r="N56" s="150"/>
      <c r="O56" s="148"/>
      <c r="P56" s="150"/>
      <c r="Q56" s="148"/>
      <c r="R56" s="150"/>
      <c r="S56" s="148"/>
      <c r="T56" s="150"/>
      <c r="U56" s="148"/>
      <c r="V56" s="150"/>
      <c r="W56" s="148"/>
      <c r="X56" s="150"/>
    </row>
    <row r="57" spans="1:24" x14ac:dyDescent="0.15">
      <c r="A57" s="132" t="s">
        <v>229</v>
      </c>
      <c r="B57" s="133">
        <v>4206.3552</v>
      </c>
      <c r="C57" s="134" t="s">
        <v>1192</v>
      </c>
      <c r="D57" s="135">
        <v>523.48921600000006</v>
      </c>
      <c r="E57" s="136" t="s">
        <v>1143</v>
      </c>
      <c r="F57" s="137">
        <v>321.50266879999998</v>
      </c>
      <c r="G57" s="138" t="s">
        <v>1183</v>
      </c>
      <c r="H57" s="139">
        <v>303.68430080000002</v>
      </c>
      <c r="I57" s="144" t="s">
        <v>1133</v>
      </c>
      <c r="J57" s="145">
        <v>321.3405952</v>
      </c>
      <c r="K57" s="146" t="s">
        <v>1182</v>
      </c>
      <c r="L57" s="147">
        <v>144.17472000000001</v>
      </c>
      <c r="M57" s="148"/>
      <c r="N57" s="150"/>
      <c r="O57" s="148"/>
      <c r="P57" s="150"/>
      <c r="Q57" s="148"/>
      <c r="R57" s="150"/>
      <c r="S57" s="148"/>
      <c r="T57" s="150"/>
      <c r="U57" s="148"/>
      <c r="V57" s="150"/>
      <c r="W57" s="148"/>
      <c r="X57" s="150"/>
    </row>
    <row r="58" spans="1:24" x14ac:dyDescent="0.15">
      <c r="A58" s="132" t="s">
        <v>1235</v>
      </c>
      <c r="B58" s="133">
        <v>4154.7594879999997</v>
      </c>
      <c r="C58" s="134" t="s">
        <v>215</v>
      </c>
      <c r="D58" s="135">
        <v>523.48921600000006</v>
      </c>
      <c r="E58" s="136" t="s">
        <v>1182</v>
      </c>
      <c r="F58" s="137">
        <v>319.72994560000001</v>
      </c>
      <c r="G58" s="138" t="s">
        <v>1194</v>
      </c>
      <c r="H58" s="139">
        <v>303.68430080000002</v>
      </c>
      <c r="I58" s="144" t="s">
        <v>75</v>
      </c>
      <c r="J58" s="145">
        <v>321.25013760000002</v>
      </c>
      <c r="K58" s="146" t="s">
        <v>1194</v>
      </c>
      <c r="L58" s="147">
        <v>142.009152</v>
      </c>
      <c r="M58" s="148"/>
      <c r="N58" s="150"/>
      <c r="O58" s="148"/>
      <c r="P58" s="150"/>
      <c r="Q58" s="148"/>
      <c r="R58" s="150"/>
      <c r="S58" s="148"/>
      <c r="T58" s="150"/>
      <c r="U58" s="148"/>
      <c r="V58" s="150"/>
      <c r="W58" s="148"/>
      <c r="X58" s="150"/>
    </row>
    <row r="59" spans="1:24" x14ac:dyDescent="0.15">
      <c r="A59" s="132" t="s">
        <v>1215</v>
      </c>
      <c r="B59" s="133">
        <v>4129.9584000000004</v>
      </c>
      <c r="C59" s="134" t="s">
        <v>220</v>
      </c>
      <c r="D59" s="135">
        <v>520.16076799999996</v>
      </c>
      <c r="E59" s="136" t="s">
        <v>1162</v>
      </c>
      <c r="F59" s="137">
        <v>308.38525440000001</v>
      </c>
      <c r="G59" s="138" t="s">
        <v>1221</v>
      </c>
      <c r="H59" s="139">
        <v>303.68430080000002</v>
      </c>
      <c r="I59" s="144" t="s">
        <v>450</v>
      </c>
      <c r="J59" s="145">
        <v>319.84703999999999</v>
      </c>
      <c r="K59" s="146" t="s">
        <v>1168</v>
      </c>
      <c r="L59" s="147">
        <v>140.646592</v>
      </c>
      <c r="M59" s="148"/>
      <c r="N59" s="150"/>
      <c r="O59" s="148"/>
      <c r="P59" s="150"/>
      <c r="Q59" s="148"/>
      <c r="R59" s="150"/>
      <c r="S59" s="148"/>
      <c r="T59" s="150"/>
      <c r="U59" s="148"/>
      <c r="V59" s="150"/>
      <c r="W59" s="148"/>
      <c r="X59" s="150"/>
    </row>
    <row r="60" spans="1:24" x14ac:dyDescent="0.15">
      <c r="A60" s="132" t="s">
        <v>1244</v>
      </c>
      <c r="B60" s="133">
        <v>4127.0464000000002</v>
      </c>
      <c r="C60" s="134" t="s">
        <v>222</v>
      </c>
      <c r="D60" s="135">
        <v>519.86847999999998</v>
      </c>
      <c r="E60" s="136" t="s">
        <v>1157</v>
      </c>
      <c r="F60" s="137">
        <v>295.3856384</v>
      </c>
      <c r="G60" s="138" t="s">
        <v>1245</v>
      </c>
      <c r="H60" s="139">
        <v>302.15162880000003</v>
      </c>
      <c r="I60" s="144" t="s">
        <v>184</v>
      </c>
      <c r="J60" s="145">
        <v>319.28414720000001</v>
      </c>
      <c r="K60" s="146" t="s">
        <v>166</v>
      </c>
      <c r="L60" s="147">
        <v>134.99500800000001</v>
      </c>
      <c r="M60" s="148"/>
      <c r="N60" s="150"/>
      <c r="O60" s="148"/>
      <c r="P60" s="150"/>
      <c r="Q60" s="148"/>
      <c r="R60" s="150"/>
      <c r="S60" s="148"/>
      <c r="T60" s="150"/>
      <c r="U60" s="148"/>
      <c r="V60" s="150"/>
      <c r="W60" s="148"/>
      <c r="X60" s="150"/>
    </row>
    <row r="61" spans="1:24" x14ac:dyDescent="0.15">
      <c r="A61" s="132" t="s">
        <v>100</v>
      </c>
      <c r="B61" s="133">
        <v>4126.8756480000002</v>
      </c>
      <c r="C61" s="134" t="s">
        <v>224</v>
      </c>
      <c r="D61" s="135">
        <v>515.41013759999998</v>
      </c>
      <c r="E61" s="136" t="s">
        <v>347</v>
      </c>
      <c r="F61" s="137">
        <v>295.3856384</v>
      </c>
      <c r="G61" s="138" t="s">
        <v>77</v>
      </c>
      <c r="H61" s="139">
        <v>300.98304000000002</v>
      </c>
      <c r="I61" s="144" t="s">
        <v>148</v>
      </c>
      <c r="J61" s="145">
        <v>315.25952000000001</v>
      </c>
      <c r="K61" s="146" t="s">
        <v>1246</v>
      </c>
      <c r="L61" s="147">
        <v>134.99500800000001</v>
      </c>
      <c r="M61" s="148"/>
      <c r="N61" s="150"/>
      <c r="O61" s="148"/>
      <c r="P61" s="150"/>
      <c r="Q61" s="148"/>
      <c r="R61" s="150"/>
      <c r="S61" s="148"/>
      <c r="T61" s="150"/>
      <c r="U61" s="148"/>
      <c r="V61" s="150"/>
      <c r="W61" s="148"/>
      <c r="X61" s="150"/>
    </row>
    <row r="62" spans="1:24" x14ac:dyDescent="0.15">
      <c r="A62" s="132" t="s">
        <v>1170</v>
      </c>
      <c r="B62" s="133">
        <v>4106.7594879999997</v>
      </c>
      <c r="C62" s="134" t="s">
        <v>229</v>
      </c>
      <c r="D62" s="135">
        <v>515.41013759999998</v>
      </c>
      <c r="E62" s="136" t="s">
        <v>350</v>
      </c>
      <c r="F62" s="137">
        <v>295.3856384</v>
      </c>
      <c r="G62" s="138" t="s">
        <v>1229</v>
      </c>
      <c r="H62" s="139">
        <v>300.46748159999999</v>
      </c>
      <c r="I62" s="144" t="s">
        <v>1247</v>
      </c>
      <c r="J62" s="145">
        <v>313.21612800000003</v>
      </c>
      <c r="K62" s="146" t="s">
        <v>1244</v>
      </c>
      <c r="L62" s="147">
        <v>130.37625600000001</v>
      </c>
      <c r="M62" s="148"/>
      <c r="N62" s="150"/>
      <c r="O62" s="148"/>
      <c r="P62" s="150"/>
      <c r="Q62" s="148"/>
      <c r="R62" s="150"/>
      <c r="S62" s="148"/>
      <c r="T62" s="150"/>
      <c r="U62" s="148"/>
      <c r="V62" s="150"/>
      <c r="W62" s="148"/>
      <c r="X62" s="150"/>
    </row>
    <row r="63" spans="1:24" x14ac:dyDescent="0.15">
      <c r="A63" s="132" t="s">
        <v>1228</v>
      </c>
      <c r="B63" s="133">
        <v>4106.7594879999997</v>
      </c>
      <c r="C63" s="134" t="s">
        <v>1244</v>
      </c>
      <c r="D63" s="135">
        <v>515.41013759999998</v>
      </c>
      <c r="E63" s="136" t="s">
        <v>1206</v>
      </c>
      <c r="F63" s="137">
        <v>294.85593599999999</v>
      </c>
      <c r="G63" s="138" t="s">
        <v>215</v>
      </c>
      <c r="H63" s="139">
        <v>298.28177920000002</v>
      </c>
      <c r="I63" s="144" t="s">
        <v>1223</v>
      </c>
      <c r="J63" s="145">
        <v>313.21612800000003</v>
      </c>
      <c r="K63" s="146" t="s">
        <v>1178</v>
      </c>
      <c r="L63" s="147">
        <v>129.72319999999999</v>
      </c>
      <c r="M63" s="148"/>
      <c r="N63" s="150"/>
      <c r="O63" s="148"/>
      <c r="P63" s="150"/>
      <c r="Q63" s="148"/>
      <c r="R63" s="150"/>
      <c r="S63" s="148"/>
      <c r="T63" s="150"/>
      <c r="U63" s="148"/>
      <c r="V63" s="150"/>
      <c r="W63" s="148"/>
      <c r="X63" s="150"/>
    </row>
    <row r="64" spans="1:24" x14ac:dyDescent="0.15">
      <c r="A64" s="143" t="s">
        <v>57</v>
      </c>
      <c r="B64" s="133">
        <v>4106.5443839999998</v>
      </c>
      <c r="C64" s="134" t="s">
        <v>1148</v>
      </c>
      <c r="D64" s="135">
        <v>511.489216</v>
      </c>
      <c r="E64" s="136" t="s">
        <v>1166</v>
      </c>
      <c r="F64" s="137">
        <v>294.85593599999999</v>
      </c>
      <c r="G64" s="138" t="s">
        <v>1199</v>
      </c>
      <c r="H64" s="139">
        <v>296.3405952</v>
      </c>
      <c r="I64" s="144" t="s">
        <v>1222</v>
      </c>
      <c r="J64" s="145">
        <v>312.22551040000002</v>
      </c>
      <c r="K64" s="146" t="s">
        <v>1228</v>
      </c>
      <c r="L64" s="147">
        <v>128.88505599999999</v>
      </c>
      <c r="M64" s="148"/>
      <c r="N64" s="150"/>
      <c r="O64" s="148"/>
      <c r="P64" s="150"/>
      <c r="Q64" s="148"/>
      <c r="R64" s="150"/>
      <c r="S64" s="148"/>
      <c r="T64" s="150"/>
      <c r="U64" s="148"/>
      <c r="V64" s="150"/>
      <c r="W64" s="148"/>
      <c r="X64" s="150"/>
    </row>
    <row r="65" spans="1:24" x14ac:dyDescent="0.15">
      <c r="A65" s="132" t="s">
        <v>1245</v>
      </c>
      <c r="B65" s="133">
        <v>4087.0464000000002</v>
      </c>
      <c r="C65" s="134" t="s">
        <v>1154</v>
      </c>
      <c r="D65" s="135">
        <v>509.42764799999998</v>
      </c>
      <c r="E65" s="136" t="s">
        <v>1227</v>
      </c>
      <c r="F65" s="137">
        <v>290.41228799999999</v>
      </c>
      <c r="G65" s="138" t="s">
        <v>197</v>
      </c>
      <c r="H65" s="139">
        <v>294.84703999999999</v>
      </c>
      <c r="I65" s="144" t="s">
        <v>1225</v>
      </c>
      <c r="J65" s="145">
        <v>311.3405952</v>
      </c>
      <c r="K65" s="146" t="s">
        <v>1190</v>
      </c>
      <c r="L65" s="147">
        <v>127.838016</v>
      </c>
      <c r="M65" s="148"/>
      <c r="N65" s="150"/>
      <c r="O65" s="148"/>
      <c r="P65" s="150"/>
      <c r="Q65" s="148"/>
      <c r="R65" s="150"/>
      <c r="S65" s="148"/>
      <c r="T65" s="150"/>
      <c r="U65" s="148"/>
      <c r="V65" s="150"/>
      <c r="W65" s="148"/>
      <c r="X65" s="150"/>
    </row>
    <row r="66" spans="1:24" x14ac:dyDescent="0.15">
      <c r="A66" s="132" t="s">
        <v>268</v>
      </c>
      <c r="B66" s="133">
        <v>4064.4620159999999</v>
      </c>
      <c r="C66" s="134" t="s">
        <v>1188</v>
      </c>
      <c r="D66" s="135">
        <v>509.42764799999998</v>
      </c>
      <c r="E66" s="136" t="s">
        <v>77</v>
      </c>
      <c r="F66" s="137">
        <v>289.54675200000003</v>
      </c>
      <c r="G66" s="138" t="s">
        <v>67</v>
      </c>
      <c r="H66" s="139">
        <v>294.6393344</v>
      </c>
      <c r="I66" s="144" t="s">
        <v>1157</v>
      </c>
      <c r="J66" s="145">
        <v>311.29646079999998</v>
      </c>
      <c r="K66" s="146" t="s">
        <v>1172</v>
      </c>
      <c r="L66" s="147">
        <v>127.838016</v>
      </c>
      <c r="M66" s="148"/>
      <c r="N66" s="150"/>
      <c r="O66" s="148"/>
      <c r="P66" s="150"/>
      <c r="Q66" s="148"/>
      <c r="R66" s="150"/>
      <c r="S66" s="148"/>
      <c r="T66" s="150"/>
      <c r="U66" s="148"/>
      <c r="V66" s="150"/>
      <c r="W66" s="148"/>
      <c r="X66" s="150"/>
    </row>
    <row r="67" spans="1:24" x14ac:dyDescent="0.15">
      <c r="A67" s="132" t="s">
        <v>1210</v>
      </c>
      <c r="B67" s="133">
        <v>4051.58592</v>
      </c>
      <c r="C67" s="134" t="s">
        <v>1170</v>
      </c>
      <c r="D67" s="135">
        <v>503.99571200000003</v>
      </c>
      <c r="E67" s="136" t="s">
        <v>1190</v>
      </c>
      <c r="F67" s="137">
        <v>289.54675200000003</v>
      </c>
      <c r="G67" s="138" t="s">
        <v>75</v>
      </c>
      <c r="H67" s="139">
        <v>294.6393344</v>
      </c>
      <c r="I67" s="144" t="s">
        <v>1188</v>
      </c>
      <c r="J67" s="145">
        <v>311.29646079999998</v>
      </c>
      <c r="K67" s="146" t="s">
        <v>1139</v>
      </c>
      <c r="L67" s="147">
        <v>127.838016</v>
      </c>
      <c r="M67" s="148"/>
      <c r="N67" s="150"/>
      <c r="O67" s="148"/>
      <c r="P67" s="150"/>
      <c r="Q67" s="148"/>
      <c r="R67" s="150"/>
      <c r="S67" s="148"/>
      <c r="T67" s="150"/>
      <c r="U67" s="148"/>
      <c r="V67" s="150"/>
      <c r="W67" s="148"/>
      <c r="X67" s="150"/>
    </row>
    <row r="68" spans="1:24" x14ac:dyDescent="0.15">
      <c r="A68" s="132" t="s">
        <v>75</v>
      </c>
      <c r="B68" s="133">
        <v>4051.33952</v>
      </c>
      <c r="C68" s="134" t="s">
        <v>1223</v>
      </c>
      <c r="D68" s="135">
        <v>503.41689600000001</v>
      </c>
      <c r="E68" s="136" t="s">
        <v>1200</v>
      </c>
      <c r="F68" s="137">
        <v>289.54675200000003</v>
      </c>
      <c r="G68" s="138" t="s">
        <v>1173</v>
      </c>
      <c r="H68" s="139">
        <v>293.61603839999998</v>
      </c>
      <c r="I68" s="144" t="s">
        <v>1198</v>
      </c>
      <c r="J68" s="145">
        <v>311.25013760000002</v>
      </c>
      <c r="K68" s="151" t="s">
        <v>431</v>
      </c>
      <c r="L68" s="147">
        <v>125.268608</v>
      </c>
      <c r="M68" s="148"/>
      <c r="N68" s="150"/>
      <c r="O68" s="148"/>
      <c r="P68" s="150"/>
      <c r="Q68" s="148"/>
      <c r="R68" s="150"/>
      <c r="S68" s="148"/>
      <c r="T68" s="150"/>
      <c r="U68" s="148"/>
      <c r="V68" s="150"/>
      <c r="W68" s="148"/>
      <c r="X68" s="150"/>
    </row>
    <row r="69" spans="1:24" x14ac:dyDescent="0.15">
      <c r="A69" s="132" t="s">
        <v>1237</v>
      </c>
      <c r="B69" s="133">
        <v>4039.0464000000002</v>
      </c>
      <c r="C69" s="134" t="s">
        <v>243</v>
      </c>
      <c r="D69" s="135">
        <v>501.42764799999998</v>
      </c>
      <c r="E69" s="136" t="s">
        <v>202</v>
      </c>
      <c r="F69" s="137">
        <v>289.54675200000003</v>
      </c>
      <c r="G69" s="138" t="s">
        <v>1178</v>
      </c>
      <c r="H69" s="139">
        <v>291.85615360000003</v>
      </c>
      <c r="I69" s="144" t="s">
        <v>1238</v>
      </c>
      <c r="J69" s="145">
        <v>311.2038144</v>
      </c>
      <c r="K69" s="151" t="s">
        <v>433</v>
      </c>
      <c r="L69" s="147">
        <v>125.268608</v>
      </c>
      <c r="M69" s="148"/>
      <c r="N69" s="150"/>
      <c r="O69" s="148"/>
      <c r="P69" s="150"/>
      <c r="Q69" s="148"/>
      <c r="R69" s="150"/>
      <c r="S69" s="148"/>
      <c r="T69" s="150"/>
      <c r="U69" s="148"/>
      <c r="V69" s="150"/>
      <c r="W69" s="148"/>
      <c r="X69" s="150"/>
    </row>
    <row r="70" spans="1:24" x14ac:dyDescent="0.15">
      <c r="A70" s="132" t="s">
        <v>1206</v>
      </c>
      <c r="B70" s="133">
        <v>4023.4656</v>
      </c>
      <c r="C70" s="134" t="s">
        <v>1246</v>
      </c>
      <c r="D70" s="135">
        <v>496.77231360000002</v>
      </c>
      <c r="E70" s="141" t="s">
        <v>106</v>
      </c>
      <c r="F70" s="137">
        <v>280.64256</v>
      </c>
      <c r="G70" s="138" t="s">
        <v>1246</v>
      </c>
      <c r="H70" s="139">
        <v>291.12700160000003</v>
      </c>
      <c r="I70" s="144" t="s">
        <v>1231</v>
      </c>
      <c r="J70" s="145">
        <v>311.2038144</v>
      </c>
      <c r="K70" s="146" t="s">
        <v>206</v>
      </c>
      <c r="L70" s="147">
        <v>123.69184</v>
      </c>
      <c r="M70" s="148"/>
      <c r="N70" s="150"/>
      <c r="O70" s="148"/>
      <c r="P70" s="150"/>
      <c r="Q70" s="148"/>
      <c r="R70" s="150"/>
      <c r="S70" s="148"/>
      <c r="T70" s="150"/>
      <c r="U70" s="148"/>
      <c r="V70" s="150"/>
      <c r="W70" s="148"/>
      <c r="X70" s="150"/>
    </row>
    <row r="71" spans="1:24" x14ac:dyDescent="0.15">
      <c r="A71" s="132" t="s">
        <v>1227</v>
      </c>
      <c r="B71" s="133">
        <v>4012.5094399999998</v>
      </c>
      <c r="C71" s="134" t="s">
        <v>1211</v>
      </c>
      <c r="D71" s="135">
        <v>496.673024</v>
      </c>
      <c r="E71" s="136" t="s">
        <v>1147</v>
      </c>
      <c r="F71" s="137">
        <v>278.41228799999999</v>
      </c>
      <c r="G71" s="138" t="s">
        <v>1201</v>
      </c>
      <c r="H71" s="139">
        <v>290.98304000000002</v>
      </c>
      <c r="I71" s="144" t="s">
        <v>1211</v>
      </c>
      <c r="J71" s="145">
        <v>311.2038144</v>
      </c>
      <c r="K71" s="146" t="s">
        <v>1247</v>
      </c>
      <c r="L71" s="147">
        <v>123.06048</v>
      </c>
      <c r="M71" s="148"/>
      <c r="N71" s="150"/>
      <c r="O71" s="148"/>
      <c r="P71" s="150"/>
      <c r="Q71" s="148"/>
      <c r="R71" s="150"/>
      <c r="S71" s="148"/>
      <c r="T71" s="150"/>
      <c r="U71" s="148"/>
      <c r="V71" s="150"/>
      <c r="W71" s="148"/>
      <c r="X71" s="150"/>
    </row>
    <row r="72" spans="1:24" x14ac:dyDescent="0.15">
      <c r="A72" s="132" t="s">
        <v>1199</v>
      </c>
      <c r="B72" s="133">
        <v>4011.9360000000001</v>
      </c>
      <c r="C72" s="134" t="s">
        <v>1133</v>
      </c>
      <c r="D72" s="135">
        <v>495.51997440000002</v>
      </c>
      <c r="E72" s="136" t="s">
        <v>1183</v>
      </c>
      <c r="F72" s="137">
        <v>267.244032</v>
      </c>
      <c r="G72" s="138" t="s">
        <v>1187</v>
      </c>
      <c r="H72" s="139">
        <v>290.98304000000002</v>
      </c>
      <c r="I72" s="144" t="s">
        <v>1234</v>
      </c>
      <c r="J72" s="145">
        <v>310.910912</v>
      </c>
      <c r="K72" s="146" t="s">
        <v>1134</v>
      </c>
      <c r="L72" s="147">
        <v>122.838016</v>
      </c>
      <c r="M72" s="148"/>
      <c r="N72" s="150"/>
      <c r="O72" s="148"/>
      <c r="P72" s="150"/>
      <c r="Q72" s="148"/>
      <c r="R72" s="150"/>
      <c r="S72" s="148"/>
      <c r="T72" s="150"/>
      <c r="U72" s="148"/>
      <c r="V72" s="150"/>
      <c r="W72" s="148"/>
      <c r="X72" s="150"/>
    </row>
    <row r="73" spans="1:24" x14ac:dyDescent="0.15">
      <c r="A73" s="132" t="s">
        <v>1232</v>
      </c>
      <c r="B73" s="133">
        <v>3994.0927999999999</v>
      </c>
      <c r="C73" s="134" t="s">
        <v>256</v>
      </c>
      <c r="D73" s="135">
        <v>493.88815360000001</v>
      </c>
      <c r="E73" s="136" t="s">
        <v>1211</v>
      </c>
      <c r="F73" s="137">
        <v>267.244032</v>
      </c>
      <c r="G73" s="138" t="s">
        <v>1232</v>
      </c>
      <c r="H73" s="139">
        <v>290.15162880000003</v>
      </c>
      <c r="I73" s="144" t="s">
        <v>1230</v>
      </c>
      <c r="J73" s="145">
        <v>310.2038144</v>
      </c>
      <c r="K73" s="146" t="s">
        <v>1229</v>
      </c>
      <c r="L73" s="147">
        <v>122.838016</v>
      </c>
      <c r="M73" s="148"/>
      <c r="N73" s="150"/>
      <c r="O73" s="148"/>
      <c r="P73" s="150"/>
      <c r="Q73" s="148"/>
      <c r="R73" s="150"/>
      <c r="S73" s="148"/>
      <c r="T73" s="150"/>
      <c r="U73" s="148"/>
      <c r="V73" s="150"/>
      <c r="W73" s="148"/>
      <c r="X73" s="150"/>
    </row>
    <row r="74" spans="1:24" x14ac:dyDescent="0.15">
      <c r="A74" s="132" t="s">
        <v>1217</v>
      </c>
      <c r="B74" s="133">
        <v>3980.6624000000002</v>
      </c>
      <c r="C74" s="134" t="s">
        <v>1138</v>
      </c>
      <c r="D74" s="135">
        <v>491.41689600000001</v>
      </c>
      <c r="E74" s="136" t="s">
        <v>1133</v>
      </c>
      <c r="F74" s="137">
        <v>267.244032</v>
      </c>
      <c r="G74" s="138" t="s">
        <v>202</v>
      </c>
      <c r="H74" s="139">
        <v>289.84703999999999</v>
      </c>
      <c r="I74" s="144" t="s">
        <v>1242</v>
      </c>
      <c r="J74" s="145">
        <v>307.1639424</v>
      </c>
      <c r="K74" s="146" t="s">
        <v>1219</v>
      </c>
      <c r="L74" s="147">
        <v>122.4592</v>
      </c>
      <c r="M74" s="148"/>
      <c r="N74" s="150"/>
      <c r="O74" s="148"/>
      <c r="P74" s="150"/>
      <c r="Q74" s="148"/>
      <c r="R74" s="150"/>
      <c r="S74" s="148"/>
      <c r="T74" s="150"/>
      <c r="U74" s="148"/>
      <c r="V74" s="150"/>
      <c r="W74" s="148"/>
      <c r="X74" s="150"/>
    </row>
    <row r="75" spans="1:24" x14ac:dyDescent="0.15">
      <c r="A75" s="132" t="s">
        <v>1181</v>
      </c>
      <c r="B75" s="133">
        <v>3980.2496000000001</v>
      </c>
      <c r="C75" s="134" t="s">
        <v>1206</v>
      </c>
      <c r="D75" s="135">
        <v>489.35532799999999</v>
      </c>
      <c r="E75" s="136" t="s">
        <v>1138</v>
      </c>
      <c r="F75" s="137">
        <v>267.244032</v>
      </c>
      <c r="G75" s="138" t="s">
        <v>1133</v>
      </c>
      <c r="H75" s="139">
        <v>289.68430080000002</v>
      </c>
      <c r="I75" s="144" t="s">
        <v>1235</v>
      </c>
      <c r="J75" s="145">
        <v>306.4626816</v>
      </c>
      <c r="K75" s="146" t="s">
        <v>1143</v>
      </c>
      <c r="L75" s="147">
        <v>122.22880000000001</v>
      </c>
      <c r="M75" s="148"/>
      <c r="N75" s="150"/>
      <c r="O75" s="148"/>
      <c r="P75" s="150"/>
      <c r="Q75" s="148"/>
      <c r="R75" s="150"/>
      <c r="S75" s="148"/>
      <c r="T75" s="150"/>
      <c r="U75" s="148"/>
      <c r="V75" s="150"/>
      <c r="W75" s="148"/>
      <c r="X75" s="150"/>
    </row>
    <row r="76" spans="1:24" x14ac:dyDescent="0.15">
      <c r="A76" s="132" t="s">
        <v>1246</v>
      </c>
      <c r="B76" s="133">
        <v>3980.0927999999999</v>
      </c>
      <c r="C76" s="134" t="s">
        <v>1166</v>
      </c>
      <c r="D76" s="135">
        <v>489.35532799999999</v>
      </c>
      <c r="E76" s="136" t="s">
        <v>1232</v>
      </c>
      <c r="F76" s="137">
        <v>265.86014719999997</v>
      </c>
      <c r="G76" s="138" t="s">
        <v>1228</v>
      </c>
      <c r="H76" s="139">
        <v>289.51557120000001</v>
      </c>
      <c r="I76" s="144" t="s">
        <v>1204</v>
      </c>
      <c r="J76" s="145">
        <v>306.427392</v>
      </c>
      <c r="K76" s="146" t="s">
        <v>1146</v>
      </c>
      <c r="L76" s="147">
        <v>122.22880000000001</v>
      </c>
      <c r="M76" s="148"/>
      <c r="N76" s="150"/>
      <c r="O76" s="148"/>
      <c r="P76" s="150"/>
      <c r="Q76" s="148"/>
      <c r="R76" s="150"/>
      <c r="S76" s="148"/>
      <c r="T76" s="150"/>
      <c r="U76" s="148"/>
      <c r="V76" s="150"/>
      <c r="W76" s="148"/>
      <c r="X76" s="150"/>
    </row>
    <row r="77" spans="1:24" x14ac:dyDescent="0.15">
      <c r="A77" s="132" t="s">
        <v>1218</v>
      </c>
      <c r="B77" s="133">
        <v>3975.4656</v>
      </c>
      <c r="C77" s="134" t="s">
        <v>1179</v>
      </c>
      <c r="D77" s="135">
        <v>488.70547199999999</v>
      </c>
      <c r="E77" s="136" t="s">
        <v>1176</v>
      </c>
      <c r="F77" s="137">
        <v>263.44367360000001</v>
      </c>
      <c r="G77" s="138" t="s">
        <v>1235</v>
      </c>
      <c r="H77" s="139">
        <v>289.51557120000001</v>
      </c>
      <c r="I77" s="144" t="s">
        <v>268</v>
      </c>
      <c r="J77" s="145">
        <v>303.78048000000001</v>
      </c>
      <c r="K77" s="146" t="s">
        <v>1192</v>
      </c>
      <c r="L77" s="147">
        <v>121.6768</v>
      </c>
      <c r="M77" s="148"/>
      <c r="N77" s="150"/>
      <c r="O77" s="148"/>
      <c r="P77" s="150"/>
      <c r="Q77" s="148"/>
      <c r="R77" s="150"/>
      <c r="S77" s="148"/>
      <c r="T77" s="150"/>
      <c r="U77" s="148"/>
      <c r="V77" s="150"/>
      <c r="W77" s="148"/>
      <c r="X77" s="150"/>
    </row>
    <row r="78" spans="1:24" x14ac:dyDescent="0.15">
      <c r="A78" s="132" t="s">
        <v>1160</v>
      </c>
      <c r="B78" s="133">
        <v>3968.6731519999998</v>
      </c>
      <c r="C78" s="134" t="s">
        <v>268</v>
      </c>
      <c r="D78" s="135">
        <v>488.70547199999999</v>
      </c>
      <c r="E78" s="136" t="s">
        <v>1192</v>
      </c>
      <c r="F78" s="137">
        <v>263.44367360000001</v>
      </c>
      <c r="G78" s="138" t="s">
        <v>457</v>
      </c>
      <c r="H78" s="139">
        <v>288.56537600000001</v>
      </c>
      <c r="I78" s="153" t="s">
        <v>431</v>
      </c>
      <c r="J78" s="145">
        <v>302.57749760000002</v>
      </c>
      <c r="K78" s="146" t="s">
        <v>38</v>
      </c>
      <c r="L78" s="147">
        <v>119.06048</v>
      </c>
      <c r="M78" s="148"/>
      <c r="N78" s="150"/>
      <c r="O78" s="148"/>
      <c r="P78" s="150"/>
      <c r="Q78" s="148"/>
      <c r="R78" s="150"/>
      <c r="S78" s="148"/>
      <c r="T78" s="150"/>
      <c r="U78" s="148"/>
      <c r="V78" s="150"/>
      <c r="W78" s="148"/>
      <c r="X78" s="150"/>
    </row>
    <row r="79" spans="1:24" x14ac:dyDescent="0.15">
      <c r="A79" s="132" t="s">
        <v>202</v>
      </c>
      <c r="B79" s="133">
        <v>3964.092032</v>
      </c>
      <c r="C79" s="134" t="s">
        <v>1232</v>
      </c>
      <c r="D79" s="135">
        <v>481.70918399999999</v>
      </c>
      <c r="E79" s="136" t="s">
        <v>1168</v>
      </c>
      <c r="F79" s="137">
        <v>260.55321600000002</v>
      </c>
      <c r="G79" s="138" t="s">
        <v>1243</v>
      </c>
      <c r="H79" s="139">
        <v>288.21370880000001</v>
      </c>
      <c r="I79" s="144" t="s">
        <v>222</v>
      </c>
      <c r="J79" s="145">
        <v>301.57749760000002</v>
      </c>
      <c r="K79" s="146" t="s">
        <v>80</v>
      </c>
      <c r="L79" s="147">
        <v>119.06048</v>
      </c>
      <c r="M79" s="148"/>
      <c r="N79" s="150"/>
      <c r="O79" s="148"/>
      <c r="P79" s="150"/>
      <c r="Q79" s="148"/>
      <c r="R79" s="150"/>
      <c r="S79" s="148"/>
      <c r="T79" s="150"/>
      <c r="U79" s="148"/>
      <c r="V79" s="150"/>
      <c r="W79" s="148"/>
      <c r="X79" s="150"/>
    </row>
    <row r="80" spans="1:24" x14ac:dyDescent="0.15">
      <c r="A80" s="132" t="s">
        <v>181</v>
      </c>
      <c r="B80" s="133">
        <v>3963.33952</v>
      </c>
      <c r="C80" s="134" t="s">
        <v>1216</v>
      </c>
      <c r="D80" s="135">
        <v>481.70918399999999</v>
      </c>
      <c r="E80" s="136" t="s">
        <v>1148</v>
      </c>
      <c r="F80" s="137">
        <v>260.55321600000002</v>
      </c>
      <c r="G80" s="138" t="s">
        <v>1248</v>
      </c>
      <c r="H80" s="139">
        <v>288.041856</v>
      </c>
      <c r="I80" s="144" t="s">
        <v>166</v>
      </c>
      <c r="J80" s="145">
        <v>301.57749760000002</v>
      </c>
      <c r="K80" s="146" t="s">
        <v>1207</v>
      </c>
      <c r="L80" s="147">
        <v>118.114304</v>
      </c>
      <c r="M80" s="148"/>
      <c r="N80" s="150"/>
      <c r="O80" s="148"/>
      <c r="P80" s="150"/>
      <c r="Q80" s="148"/>
      <c r="R80" s="150"/>
      <c r="S80" s="148"/>
      <c r="T80" s="150"/>
      <c r="U80" s="148"/>
      <c r="V80" s="150"/>
      <c r="W80" s="148"/>
      <c r="X80" s="150"/>
    </row>
    <row r="81" spans="1:24" x14ac:dyDescent="0.15">
      <c r="A81" s="132" t="s">
        <v>1191</v>
      </c>
      <c r="B81" s="133">
        <v>3939.0144</v>
      </c>
      <c r="C81" s="134" t="s">
        <v>1242</v>
      </c>
      <c r="D81" s="135">
        <v>479.25201920000001</v>
      </c>
      <c r="E81" s="136" t="s">
        <v>1224</v>
      </c>
      <c r="F81" s="137">
        <v>255.84718079999999</v>
      </c>
      <c r="G81" s="138" t="s">
        <v>1142</v>
      </c>
      <c r="H81" s="139">
        <v>284.84703999999999</v>
      </c>
      <c r="I81" s="144" t="s">
        <v>1177</v>
      </c>
      <c r="J81" s="145">
        <v>299.67769600000003</v>
      </c>
      <c r="K81" s="146" t="s">
        <v>1243</v>
      </c>
      <c r="L81" s="147">
        <v>116.65254400000001</v>
      </c>
      <c r="M81" s="148"/>
      <c r="N81" s="150"/>
      <c r="O81" s="148"/>
      <c r="P81" s="150"/>
      <c r="Q81" s="148"/>
      <c r="R81" s="150"/>
      <c r="S81" s="148"/>
      <c r="T81" s="150"/>
      <c r="U81" s="148"/>
      <c r="V81" s="150"/>
      <c r="W81" s="148"/>
      <c r="X81" s="150"/>
    </row>
    <row r="82" spans="1:24" x14ac:dyDescent="0.15">
      <c r="A82" s="132" t="s">
        <v>1231</v>
      </c>
      <c r="B82" s="133">
        <v>3893.1447039999998</v>
      </c>
      <c r="C82" s="134" t="s">
        <v>1182</v>
      </c>
      <c r="D82" s="135">
        <v>476.16076800000002</v>
      </c>
      <c r="E82" s="141" t="s">
        <v>57</v>
      </c>
      <c r="F82" s="137">
        <v>255.342208</v>
      </c>
      <c r="G82" s="138" t="s">
        <v>1210</v>
      </c>
      <c r="H82" s="139">
        <v>284.80483839999999</v>
      </c>
      <c r="I82" s="144" t="s">
        <v>1173</v>
      </c>
      <c r="J82" s="145">
        <v>299.14104320000001</v>
      </c>
      <c r="K82" s="146" t="s">
        <v>1224</v>
      </c>
      <c r="L82" s="147">
        <v>116.65254400000001</v>
      </c>
      <c r="M82" s="148"/>
      <c r="N82" s="150"/>
      <c r="O82" s="148"/>
      <c r="P82" s="150"/>
      <c r="Q82" s="148"/>
      <c r="R82" s="150"/>
      <c r="S82" s="148"/>
      <c r="T82" s="150"/>
      <c r="U82" s="148"/>
      <c r="V82" s="150"/>
      <c r="W82" s="148"/>
      <c r="X82" s="150"/>
    </row>
    <row r="83" spans="1:24" x14ac:dyDescent="0.15">
      <c r="A83" s="132" t="s">
        <v>215</v>
      </c>
      <c r="B83" s="133">
        <v>3876.5443839999998</v>
      </c>
      <c r="C83" s="134" t="s">
        <v>1227</v>
      </c>
      <c r="D83" s="135">
        <v>476.16076800000002</v>
      </c>
      <c r="E83" s="136" t="s">
        <v>100</v>
      </c>
      <c r="F83" s="137">
        <v>253.89619200000001</v>
      </c>
      <c r="G83" s="138" t="s">
        <v>268</v>
      </c>
      <c r="H83" s="139">
        <v>283.54302719999998</v>
      </c>
      <c r="I83" s="144" t="s">
        <v>127</v>
      </c>
      <c r="J83" s="145">
        <v>297.80849920000003</v>
      </c>
      <c r="K83" s="146" t="s">
        <v>1152</v>
      </c>
      <c r="L83" s="147">
        <v>116.36</v>
      </c>
      <c r="M83" s="148"/>
      <c r="N83" s="150"/>
      <c r="O83" s="148"/>
      <c r="P83" s="150"/>
      <c r="Q83" s="148"/>
      <c r="R83" s="150"/>
      <c r="S83" s="148"/>
      <c r="T83" s="150"/>
      <c r="U83" s="148"/>
      <c r="V83" s="150"/>
      <c r="W83" s="148"/>
      <c r="X83" s="150"/>
    </row>
    <row r="84" spans="1:24" x14ac:dyDescent="0.15">
      <c r="A84" s="132" t="s">
        <v>38</v>
      </c>
      <c r="B84" s="133">
        <v>3869.6680959999999</v>
      </c>
      <c r="C84" s="134" t="s">
        <v>1241</v>
      </c>
      <c r="D84" s="135">
        <v>476.08062719999998</v>
      </c>
      <c r="E84" s="136" t="s">
        <v>1197</v>
      </c>
      <c r="F84" s="137">
        <v>253.89619200000001</v>
      </c>
      <c r="G84" s="138" t="s">
        <v>1134</v>
      </c>
      <c r="H84" s="139">
        <v>283.3343744</v>
      </c>
      <c r="I84" s="144" t="s">
        <v>1218</v>
      </c>
      <c r="J84" s="145">
        <v>297.80849920000003</v>
      </c>
      <c r="K84" s="146" t="s">
        <v>215</v>
      </c>
      <c r="L84" s="147">
        <v>116.21478399999999</v>
      </c>
      <c r="M84" s="148"/>
      <c r="N84" s="150"/>
      <c r="O84" s="148"/>
      <c r="P84" s="150"/>
      <c r="Q84" s="148"/>
      <c r="R84" s="150"/>
      <c r="S84" s="148"/>
      <c r="T84" s="150"/>
      <c r="U84" s="148"/>
      <c r="V84" s="150"/>
      <c r="W84" s="148"/>
      <c r="X84" s="150"/>
    </row>
    <row r="85" spans="1:24" x14ac:dyDescent="0.15">
      <c r="A85" s="132" t="s">
        <v>1247</v>
      </c>
      <c r="B85" s="133">
        <v>3869.4022399999999</v>
      </c>
      <c r="C85" s="134" t="s">
        <v>1247</v>
      </c>
      <c r="D85" s="135">
        <v>475.1202816</v>
      </c>
      <c r="E85" s="136" t="s">
        <v>164</v>
      </c>
      <c r="F85" s="137">
        <v>253.89619200000001</v>
      </c>
      <c r="G85" s="138" t="s">
        <v>1155</v>
      </c>
      <c r="H85" s="139">
        <v>282.3405952</v>
      </c>
      <c r="I85" s="144" t="s">
        <v>1200</v>
      </c>
      <c r="J85" s="145">
        <v>296.80849920000003</v>
      </c>
      <c r="K85" s="146" t="s">
        <v>1215</v>
      </c>
      <c r="L85" s="147">
        <v>115.4592</v>
      </c>
      <c r="M85" s="148"/>
      <c r="N85" s="150"/>
      <c r="O85" s="148"/>
      <c r="P85" s="150"/>
      <c r="Q85" s="148"/>
      <c r="R85" s="150"/>
      <c r="S85" s="148"/>
      <c r="T85" s="150"/>
      <c r="U85" s="148"/>
      <c r="V85" s="150"/>
      <c r="W85" s="148"/>
      <c r="X85" s="150"/>
    </row>
    <row r="86" spans="1:24" x14ac:dyDescent="0.15">
      <c r="A86" s="132" t="s">
        <v>1238</v>
      </c>
      <c r="B86" s="133">
        <v>3840.1973760000001</v>
      </c>
      <c r="C86" s="134" t="s">
        <v>1135</v>
      </c>
      <c r="D86" s="135">
        <v>474.1837056</v>
      </c>
      <c r="E86" s="136" t="s">
        <v>1194</v>
      </c>
      <c r="F86" s="137">
        <v>253.3129984</v>
      </c>
      <c r="G86" s="138" t="s">
        <v>1225</v>
      </c>
      <c r="H86" s="139">
        <v>281.37291520000002</v>
      </c>
      <c r="I86" s="144" t="s">
        <v>1220</v>
      </c>
      <c r="J86" s="145">
        <v>296.4626816</v>
      </c>
      <c r="K86" s="146" t="s">
        <v>1138</v>
      </c>
      <c r="L86" s="147">
        <v>115.4592</v>
      </c>
      <c r="M86" s="148"/>
      <c r="N86" s="150"/>
      <c r="O86" s="148"/>
      <c r="P86" s="150"/>
      <c r="Q86" s="148"/>
      <c r="R86" s="150"/>
      <c r="S86" s="148"/>
      <c r="T86" s="150"/>
      <c r="U86" s="148"/>
      <c r="V86" s="150"/>
      <c r="W86" s="148"/>
      <c r="X86" s="150"/>
    </row>
    <row r="87" spans="1:24" x14ac:dyDescent="0.15">
      <c r="A87" s="132" t="s">
        <v>1249</v>
      </c>
      <c r="B87" s="133">
        <v>3831.4022399999999</v>
      </c>
      <c r="C87" s="134" t="s">
        <v>1250</v>
      </c>
      <c r="D87" s="135">
        <v>469.6355456</v>
      </c>
      <c r="E87" s="136" t="s">
        <v>1212</v>
      </c>
      <c r="F87" s="137">
        <v>250.38182399999999</v>
      </c>
      <c r="G87" s="138" t="s">
        <v>1160</v>
      </c>
      <c r="H87" s="139">
        <v>279.84703999999999</v>
      </c>
      <c r="I87" s="144" t="s">
        <v>77</v>
      </c>
      <c r="J87" s="145">
        <v>289.84703999999999</v>
      </c>
      <c r="K87" s="146" t="s">
        <v>1145</v>
      </c>
      <c r="L87" s="147">
        <v>115.268608</v>
      </c>
      <c r="M87" s="148"/>
      <c r="N87" s="150"/>
      <c r="O87" s="148"/>
      <c r="P87" s="150"/>
      <c r="Q87" s="148"/>
      <c r="R87" s="150"/>
      <c r="S87" s="148"/>
      <c r="T87" s="150"/>
      <c r="U87" s="148"/>
      <c r="V87" s="150"/>
      <c r="W87" s="148"/>
      <c r="X87" s="150"/>
    </row>
    <row r="88" spans="1:24" x14ac:dyDescent="0.15">
      <c r="A88" s="132" t="s">
        <v>1163</v>
      </c>
      <c r="B88" s="133">
        <v>3810.56</v>
      </c>
      <c r="C88" s="134" t="s">
        <v>1248</v>
      </c>
      <c r="D88" s="135">
        <v>458.9707904</v>
      </c>
      <c r="E88" s="136" t="s">
        <v>1220</v>
      </c>
      <c r="F88" s="137">
        <v>250.38182399999999</v>
      </c>
      <c r="G88" s="138" t="s">
        <v>1137</v>
      </c>
      <c r="H88" s="139">
        <v>279.84703999999999</v>
      </c>
      <c r="I88" s="144" t="s">
        <v>67</v>
      </c>
      <c r="J88" s="145">
        <v>286.37291520000002</v>
      </c>
      <c r="K88" s="146" t="s">
        <v>1249</v>
      </c>
      <c r="L88" s="147">
        <v>114.76736</v>
      </c>
      <c r="M88" s="148"/>
      <c r="N88" s="150"/>
      <c r="O88" s="148"/>
      <c r="P88" s="150"/>
      <c r="Q88" s="148"/>
      <c r="R88" s="150"/>
      <c r="S88" s="148"/>
      <c r="T88" s="150"/>
      <c r="U88" s="148"/>
      <c r="V88" s="150"/>
      <c r="W88" s="148"/>
      <c r="X88" s="150"/>
    </row>
    <row r="89" spans="1:24" x14ac:dyDescent="0.15">
      <c r="A89" s="132" t="s">
        <v>1250</v>
      </c>
      <c r="B89" s="133">
        <v>3808.8211200000001</v>
      </c>
      <c r="C89" s="134" t="s">
        <v>304</v>
      </c>
      <c r="D89" s="135">
        <v>458.93990400000001</v>
      </c>
      <c r="E89" s="136" t="s">
        <v>1170</v>
      </c>
      <c r="F89" s="137">
        <v>250.38182399999999</v>
      </c>
      <c r="G89" s="138" t="s">
        <v>1170</v>
      </c>
      <c r="H89" s="139">
        <v>278.90949119999999</v>
      </c>
      <c r="I89" s="144" t="s">
        <v>1243</v>
      </c>
      <c r="J89" s="145">
        <v>282.66778879999998</v>
      </c>
      <c r="K89" s="146" t="s">
        <v>1200</v>
      </c>
      <c r="L89" s="147">
        <v>114.6768</v>
      </c>
      <c r="M89" s="148"/>
      <c r="N89" s="150"/>
      <c r="O89" s="148"/>
      <c r="P89" s="150"/>
      <c r="Q89" s="148"/>
      <c r="R89" s="150"/>
      <c r="S89" s="148"/>
      <c r="T89" s="150"/>
      <c r="U89" s="148"/>
      <c r="V89" s="150"/>
      <c r="W89" s="148"/>
      <c r="X89" s="150"/>
    </row>
    <row r="90" spans="1:24" x14ac:dyDescent="0.15">
      <c r="A90" s="132" t="s">
        <v>1196</v>
      </c>
      <c r="B90" s="133">
        <v>3798.2208000000001</v>
      </c>
      <c r="C90" s="134" t="s">
        <v>1175</v>
      </c>
      <c r="D90" s="135">
        <v>457.58604800000001</v>
      </c>
      <c r="E90" s="136" t="s">
        <v>1238</v>
      </c>
      <c r="F90" s="137">
        <v>247.2099968</v>
      </c>
      <c r="G90" s="138" t="s">
        <v>1143</v>
      </c>
      <c r="H90" s="139">
        <v>278.88558080000001</v>
      </c>
      <c r="I90" s="153" t="s">
        <v>433</v>
      </c>
      <c r="J90" s="145">
        <v>282.60618240000002</v>
      </c>
      <c r="K90" s="146" t="s">
        <v>1167</v>
      </c>
      <c r="L90" s="147">
        <v>114.6768</v>
      </c>
      <c r="M90" s="148"/>
      <c r="N90" s="150"/>
      <c r="O90" s="148"/>
      <c r="P90" s="150"/>
      <c r="Q90" s="148"/>
      <c r="R90" s="150"/>
      <c r="S90" s="148"/>
      <c r="T90" s="150"/>
      <c r="U90" s="148"/>
      <c r="V90" s="150"/>
      <c r="W90" s="148"/>
      <c r="X90" s="150"/>
    </row>
    <row r="91" spans="1:24" x14ac:dyDescent="0.15">
      <c r="A91" s="132" t="s">
        <v>1145</v>
      </c>
      <c r="B91" s="133">
        <v>3789.0393600000002</v>
      </c>
      <c r="C91" s="134" t="s">
        <v>1237</v>
      </c>
      <c r="D91" s="135">
        <v>454.46973439999999</v>
      </c>
      <c r="E91" s="136" t="s">
        <v>1244</v>
      </c>
      <c r="F91" s="137">
        <v>247.2099968</v>
      </c>
      <c r="G91" s="138" t="s">
        <v>1224</v>
      </c>
      <c r="H91" s="139">
        <v>277.66778879999998</v>
      </c>
      <c r="I91" s="144" t="s">
        <v>1146</v>
      </c>
      <c r="J91" s="145">
        <v>282.07630080000001</v>
      </c>
      <c r="K91" s="146" t="s">
        <v>457</v>
      </c>
      <c r="L91" s="147">
        <v>113.376256</v>
      </c>
      <c r="M91" s="148"/>
      <c r="N91" s="150"/>
      <c r="O91" s="148"/>
      <c r="P91" s="150"/>
      <c r="Q91" s="148"/>
      <c r="R91" s="150"/>
      <c r="S91" s="148"/>
      <c r="T91" s="150"/>
      <c r="U91" s="148"/>
      <c r="V91" s="150"/>
      <c r="W91" s="148"/>
      <c r="X91" s="150"/>
    </row>
    <row r="92" spans="1:24" x14ac:dyDescent="0.15">
      <c r="A92" s="132" t="s">
        <v>1137</v>
      </c>
      <c r="B92" s="133">
        <v>3772.2208000000001</v>
      </c>
      <c r="C92" s="134" t="s">
        <v>1184</v>
      </c>
      <c r="D92" s="135">
        <v>451.58604800000001</v>
      </c>
      <c r="E92" s="136" t="s">
        <v>1241</v>
      </c>
      <c r="F92" s="137">
        <v>247.2099968</v>
      </c>
      <c r="G92" s="138" t="s">
        <v>1172</v>
      </c>
      <c r="H92" s="139">
        <v>277.3405952</v>
      </c>
      <c r="I92" s="144" t="s">
        <v>1219</v>
      </c>
      <c r="J92" s="145">
        <v>280.02496000000002</v>
      </c>
      <c r="K92" s="146" t="s">
        <v>229</v>
      </c>
      <c r="L92" s="147">
        <v>111.22880000000001</v>
      </c>
      <c r="M92" s="148"/>
      <c r="N92" s="150"/>
      <c r="O92" s="148"/>
      <c r="P92" s="150"/>
      <c r="Q92" s="148"/>
      <c r="R92" s="150"/>
      <c r="S92" s="148"/>
      <c r="T92" s="150"/>
      <c r="U92" s="148"/>
      <c r="V92" s="150"/>
      <c r="W92" s="148"/>
      <c r="X92" s="150"/>
    </row>
    <row r="93" spans="1:24" x14ac:dyDescent="0.15">
      <c r="A93" s="132" t="s">
        <v>1201</v>
      </c>
      <c r="B93" s="133">
        <v>3772.2208000000001</v>
      </c>
      <c r="C93" s="134" t="s">
        <v>1249</v>
      </c>
      <c r="D93" s="135">
        <v>450.55264</v>
      </c>
      <c r="E93" s="136" t="s">
        <v>1184</v>
      </c>
      <c r="F93" s="137">
        <v>247.2099968</v>
      </c>
      <c r="G93" s="138" t="s">
        <v>428</v>
      </c>
      <c r="H93" s="139">
        <v>274.61603839999998</v>
      </c>
      <c r="I93" s="144" t="s">
        <v>1187</v>
      </c>
      <c r="J93" s="145">
        <v>279.84703999999999</v>
      </c>
      <c r="K93" s="146" t="s">
        <v>1144</v>
      </c>
      <c r="L93" s="147">
        <v>109.6768</v>
      </c>
      <c r="M93" s="148"/>
      <c r="N93" s="150"/>
      <c r="O93" s="148"/>
      <c r="P93" s="150"/>
      <c r="Q93" s="148"/>
      <c r="R93" s="150"/>
      <c r="S93" s="148"/>
      <c r="T93" s="150"/>
      <c r="U93" s="148"/>
      <c r="V93" s="150"/>
      <c r="W93" s="148"/>
      <c r="X93" s="150"/>
    </row>
    <row r="94" spans="1:24" x14ac:dyDescent="0.15">
      <c r="A94" s="132" t="s">
        <v>127</v>
      </c>
      <c r="B94" s="133">
        <v>3771.4017279999998</v>
      </c>
      <c r="C94" s="134" t="s">
        <v>1245</v>
      </c>
      <c r="D94" s="135">
        <v>447.3060352</v>
      </c>
      <c r="E94" s="136" t="s">
        <v>268</v>
      </c>
      <c r="F94" s="137">
        <v>245.83680000000001</v>
      </c>
      <c r="G94" s="138" t="s">
        <v>1234</v>
      </c>
      <c r="H94" s="139">
        <v>273.68430080000002</v>
      </c>
      <c r="I94" s="144" t="s">
        <v>90</v>
      </c>
      <c r="J94" s="145">
        <v>279.84703999999999</v>
      </c>
      <c r="K94" s="146" t="s">
        <v>1234</v>
      </c>
      <c r="L94" s="147">
        <v>108.65254400000001</v>
      </c>
      <c r="M94" s="148"/>
      <c r="N94" s="150"/>
      <c r="O94" s="148"/>
      <c r="P94" s="150"/>
      <c r="Q94" s="148"/>
      <c r="R94" s="150"/>
      <c r="S94" s="148"/>
      <c r="T94" s="150"/>
      <c r="U94" s="148"/>
      <c r="V94" s="150"/>
      <c r="W94" s="148"/>
      <c r="X94" s="150"/>
    </row>
    <row r="95" spans="1:24" x14ac:dyDescent="0.15">
      <c r="A95" s="132" t="s">
        <v>164</v>
      </c>
      <c r="B95" s="133">
        <v>3743.6680959999999</v>
      </c>
      <c r="C95" s="134" t="s">
        <v>1151</v>
      </c>
      <c r="D95" s="135">
        <v>443.87833599999999</v>
      </c>
      <c r="E95" s="136" t="s">
        <v>166</v>
      </c>
      <c r="F95" s="137">
        <v>244.97510399999999</v>
      </c>
      <c r="G95" s="138" t="s">
        <v>1181</v>
      </c>
      <c r="H95" s="139">
        <v>273.57468160000002</v>
      </c>
      <c r="I95" s="144" t="s">
        <v>224</v>
      </c>
      <c r="J95" s="145">
        <v>278.93624319999998</v>
      </c>
      <c r="K95" s="146" t="s">
        <v>374</v>
      </c>
      <c r="L95" s="147">
        <v>108.65254400000001</v>
      </c>
      <c r="M95" s="148"/>
      <c r="N95" s="150"/>
      <c r="O95" s="148"/>
      <c r="P95" s="150"/>
      <c r="Q95" s="148"/>
      <c r="R95" s="150"/>
      <c r="S95" s="148"/>
      <c r="T95" s="150"/>
      <c r="U95" s="148"/>
      <c r="V95" s="150"/>
      <c r="W95" s="148"/>
      <c r="X95" s="150"/>
    </row>
    <row r="96" spans="1:24" x14ac:dyDescent="0.15">
      <c r="A96" s="132" t="s">
        <v>1166</v>
      </c>
      <c r="B96" s="133">
        <v>3725.1447039999998</v>
      </c>
      <c r="C96" s="134" t="s">
        <v>1153</v>
      </c>
      <c r="D96" s="135">
        <v>432.16899840000002</v>
      </c>
      <c r="E96" s="136" t="s">
        <v>222</v>
      </c>
      <c r="F96" s="137">
        <v>244.97510399999999</v>
      </c>
      <c r="G96" s="138" t="s">
        <v>1247</v>
      </c>
      <c r="H96" s="139">
        <v>272.71541760000002</v>
      </c>
      <c r="I96" s="144" t="s">
        <v>1148</v>
      </c>
      <c r="J96" s="145">
        <v>277.66778879999998</v>
      </c>
      <c r="K96" s="146" t="s">
        <v>1133</v>
      </c>
      <c r="L96" s="147">
        <v>108.05676800000001</v>
      </c>
      <c r="M96" s="148"/>
      <c r="N96" s="150"/>
      <c r="O96" s="148"/>
      <c r="P96" s="150"/>
      <c r="Q96" s="148"/>
      <c r="R96" s="150"/>
      <c r="S96" s="148"/>
      <c r="T96" s="150"/>
      <c r="U96" s="148"/>
      <c r="V96" s="150"/>
      <c r="W96" s="148"/>
      <c r="X96" s="150"/>
    </row>
    <row r="97" spans="1:12" x14ac:dyDescent="0.15">
      <c r="A97" s="132" t="s">
        <v>1150</v>
      </c>
      <c r="B97" s="133">
        <v>3715.468288</v>
      </c>
      <c r="C97" s="134" t="s">
        <v>1157</v>
      </c>
      <c r="D97" s="135">
        <v>428.2430592</v>
      </c>
      <c r="E97" s="136" t="s">
        <v>224</v>
      </c>
      <c r="F97" s="137">
        <v>244.97510399999999</v>
      </c>
      <c r="G97" s="138" t="s">
        <v>1239</v>
      </c>
      <c r="H97" s="139">
        <v>271.85044479999999</v>
      </c>
      <c r="I97" s="144" t="s">
        <v>1168</v>
      </c>
      <c r="J97" s="145">
        <v>277.66778879999998</v>
      </c>
      <c r="K97" s="146" t="s">
        <v>1250</v>
      </c>
      <c r="L97" s="147">
        <v>107.713536</v>
      </c>
    </row>
    <row r="98" spans="1:12" x14ac:dyDescent="0.15">
      <c r="A98" s="132" t="s">
        <v>1155</v>
      </c>
      <c r="B98" s="133">
        <v>3715.468288</v>
      </c>
      <c r="C98" s="134" t="s">
        <v>1140</v>
      </c>
      <c r="D98" s="135">
        <v>417.76130560000001</v>
      </c>
      <c r="E98" s="136" t="s">
        <v>1195</v>
      </c>
      <c r="F98" s="137">
        <v>243.1515776</v>
      </c>
      <c r="G98" s="138" t="s">
        <v>1240</v>
      </c>
      <c r="H98" s="139">
        <v>271.85044479999999</v>
      </c>
      <c r="I98" s="144" t="s">
        <v>1244</v>
      </c>
      <c r="J98" s="145">
        <v>277.66778879999998</v>
      </c>
      <c r="K98" s="146" t="s">
        <v>1148</v>
      </c>
      <c r="L98" s="147">
        <v>106.22880000000001</v>
      </c>
    </row>
    <row r="99" spans="1:12" x14ac:dyDescent="0.15">
      <c r="A99" s="143" t="s">
        <v>431</v>
      </c>
      <c r="B99" s="133">
        <v>3713.0393600000002</v>
      </c>
      <c r="C99" s="134" t="s">
        <v>1230</v>
      </c>
      <c r="D99" s="135">
        <v>415.48831999999999</v>
      </c>
      <c r="E99" s="136" t="s">
        <v>1178</v>
      </c>
      <c r="F99" s="137">
        <v>243.1515776</v>
      </c>
      <c r="G99" s="138" t="s">
        <v>1217</v>
      </c>
      <c r="H99" s="139">
        <v>271.85044479999999</v>
      </c>
      <c r="I99" s="144" t="s">
        <v>197</v>
      </c>
      <c r="J99" s="145">
        <v>277.3860608</v>
      </c>
      <c r="K99" s="146" t="s">
        <v>1171</v>
      </c>
      <c r="L99" s="147">
        <v>105.4592</v>
      </c>
    </row>
    <row r="100" spans="1:12" x14ac:dyDescent="0.15">
      <c r="A100" s="143" t="s">
        <v>433</v>
      </c>
      <c r="B100" s="133">
        <v>3713.0393600000002</v>
      </c>
      <c r="C100" s="134" t="s">
        <v>1203</v>
      </c>
      <c r="D100" s="135">
        <v>412.13446399999998</v>
      </c>
      <c r="E100" s="136" t="s">
        <v>1231</v>
      </c>
      <c r="F100" s="137">
        <v>243.1515776</v>
      </c>
      <c r="G100" s="138" t="s">
        <v>1163</v>
      </c>
      <c r="H100" s="139">
        <v>271.85044479999999</v>
      </c>
      <c r="I100" s="144" t="s">
        <v>1142</v>
      </c>
      <c r="J100" s="145">
        <v>277.3860608</v>
      </c>
      <c r="K100" s="146" t="s">
        <v>1248</v>
      </c>
      <c r="L100" s="147">
        <v>103.928832</v>
      </c>
    </row>
    <row r="101" spans="1:12" x14ac:dyDescent="0.15">
      <c r="A101" s="132" t="s">
        <v>220</v>
      </c>
      <c r="B101" s="133">
        <v>3704.9072639999999</v>
      </c>
      <c r="C101" s="134" t="s">
        <v>1143</v>
      </c>
      <c r="D101" s="135">
        <v>406.2430592</v>
      </c>
      <c r="E101" s="136" t="s">
        <v>1221</v>
      </c>
      <c r="F101" s="137">
        <v>243.1515776</v>
      </c>
      <c r="G101" s="138" t="s">
        <v>181</v>
      </c>
      <c r="H101" s="139">
        <v>271.37291520000002</v>
      </c>
      <c r="I101" s="144" t="s">
        <v>1201</v>
      </c>
      <c r="J101" s="145">
        <v>276.80849920000003</v>
      </c>
      <c r="K101" s="146" t="s">
        <v>1196</v>
      </c>
      <c r="L101" s="147">
        <v>102.99699200000001</v>
      </c>
    </row>
    <row r="102" spans="1:12" x14ac:dyDescent="0.15">
      <c r="A102" s="132" t="s">
        <v>1220</v>
      </c>
      <c r="B102" s="133">
        <v>3703.0383999999999</v>
      </c>
      <c r="C102" s="134" t="s">
        <v>1146</v>
      </c>
      <c r="D102" s="135">
        <v>406.2430592</v>
      </c>
      <c r="E102" s="136" t="s">
        <v>1219</v>
      </c>
      <c r="F102" s="137">
        <v>243.1515776</v>
      </c>
      <c r="G102" s="138" t="s">
        <v>1150</v>
      </c>
      <c r="H102" s="139">
        <v>271.37291520000002</v>
      </c>
      <c r="I102" s="144" t="s">
        <v>1190</v>
      </c>
      <c r="J102" s="145">
        <v>276.3860608</v>
      </c>
      <c r="K102" s="146" t="s">
        <v>1225</v>
      </c>
      <c r="L102" s="147">
        <v>102.99699200000001</v>
      </c>
    </row>
    <row r="103" spans="1:12" x14ac:dyDescent="0.15">
      <c r="A103" s="132" t="s">
        <v>1142</v>
      </c>
      <c r="B103" s="133">
        <v>3677.1447039999998</v>
      </c>
      <c r="C103" s="134" t="s">
        <v>1162</v>
      </c>
      <c r="D103" s="135">
        <v>402.0331008</v>
      </c>
      <c r="E103" s="136" t="s">
        <v>1152</v>
      </c>
      <c r="F103" s="137">
        <v>243.1515776</v>
      </c>
      <c r="G103" s="138" t="s">
        <v>1206</v>
      </c>
      <c r="H103" s="139">
        <v>269.05912319999999</v>
      </c>
      <c r="I103" s="144" t="s">
        <v>215</v>
      </c>
      <c r="J103" s="145">
        <v>276.3860608</v>
      </c>
      <c r="K103" s="146" t="s">
        <v>222</v>
      </c>
      <c r="L103" s="147">
        <v>102.0112</v>
      </c>
    </row>
    <row r="104" spans="1:12" x14ac:dyDescent="0.15">
      <c r="A104" s="132" t="s">
        <v>1173</v>
      </c>
      <c r="B104" s="133">
        <v>3656.7784959999999</v>
      </c>
      <c r="C104" s="134" t="s">
        <v>1243</v>
      </c>
      <c r="D104" s="135">
        <v>380.39493119999997</v>
      </c>
      <c r="E104" s="136" t="s">
        <v>1248</v>
      </c>
      <c r="F104" s="137">
        <v>243.1515776</v>
      </c>
      <c r="G104" s="138" t="s">
        <v>1165</v>
      </c>
      <c r="H104" s="139">
        <v>268.80483839999999</v>
      </c>
      <c r="I104" s="144" t="s">
        <v>1172</v>
      </c>
      <c r="J104" s="145">
        <v>276.37291520000002</v>
      </c>
      <c r="K104" s="146" t="s">
        <v>1149</v>
      </c>
      <c r="L104" s="147">
        <v>101.57632</v>
      </c>
    </row>
    <row r="105" spans="1:12" x14ac:dyDescent="0.15">
      <c r="A105" s="132" t="s">
        <v>1248</v>
      </c>
      <c r="B105" s="133">
        <v>3640.9072639999999</v>
      </c>
      <c r="C105" s="134" t="s">
        <v>347</v>
      </c>
      <c r="D105" s="135">
        <v>370.57054720000002</v>
      </c>
      <c r="E105" s="136" t="s">
        <v>1146</v>
      </c>
      <c r="F105" s="137">
        <v>243.1515776</v>
      </c>
      <c r="G105" s="138" t="s">
        <v>1238</v>
      </c>
      <c r="H105" s="139">
        <v>268.21370880000001</v>
      </c>
      <c r="I105" s="144" t="s">
        <v>1138</v>
      </c>
      <c r="J105" s="145">
        <v>275.07804160000001</v>
      </c>
      <c r="K105" s="146" t="s">
        <v>1161</v>
      </c>
      <c r="L105" s="147">
        <v>101.57632</v>
      </c>
    </row>
    <row r="106" spans="1:12" x14ac:dyDescent="0.15">
      <c r="A106" s="132" t="s">
        <v>1242</v>
      </c>
      <c r="B106" s="133">
        <v>3612.8211200000001</v>
      </c>
      <c r="C106" s="134" t="s">
        <v>350</v>
      </c>
      <c r="D106" s="135">
        <v>370.57054720000002</v>
      </c>
      <c r="E106" s="136" t="s">
        <v>1164</v>
      </c>
      <c r="F106" s="137">
        <v>240.53145599999999</v>
      </c>
      <c r="G106" s="138" t="s">
        <v>1244</v>
      </c>
      <c r="H106" s="139">
        <v>268.21370880000001</v>
      </c>
      <c r="I106" s="144" t="s">
        <v>1150</v>
      </c>
      <c r="J106" s="145">
        <v>274.85044479999999</v>
      </c>
      <c r="K106" s="146" t="s">
        <v>1217</v>
      </c>
      <c r="L106" s="147">
        <v>101.22880000000001</v>
      </c>
    </row>
    <row r="107" spans="1:12" x14ac:dyDescent="0.15">
      <c r="A107" s="132" t="s">
        <v>1240</v>
      </c>
      <c r="B107" s="133">
        <v>3608.7133439999998</v>
      </c>
      <c r="C107" s="134" t="s">
        <v>1226</v>
      </c>
      <c r="D107" s="135">
        <v>334.9384192</v>
      </c>
      <c r="E107" s="136" t="s">
        <v>90</v>
      </c>
      <c r="F107" s="137">
        <v>240.53145599999999</v>
      </c>
      <c r="G107" s="138" t="s">
        <v>466</v>
      </c>
      <c r="H107" s="139">
        <v>267.99142399999999</v>
      </c>
      <c r="I107" s="144" t="s">
        <v>1183</v>
      </c>
      <c r="J107" s="145">
        <v>272.88558080000001</v>
      </c>
      <c r="K107" s="146" t="s">
        <v>1203</v>
      </c>
      <c r="L107" s="147">
        <v>101.1728</v>
      </c>
    </row>
    <row r="108" spans="1:12" x14ac:dyDescent="0.15">
      <c r="A108" s="132" t="s">
        <v>1134</v>
      </c>
      <c r="B108" s="133">
        <v>3582.6731519999998</v>
      </c>
      <c r="C108" s="134" t="s">
        <v>1165</v>
      </c>
      <c r="D108" s="135">
        <v>329.55192319999998</v>
      </c>
      <c r="E108" s="136" t="s">
        <v>1181</v>
      </c>
      <c r="F108" s="137">
        <v>240.53145599999999</v>
      </c>
      <c r="G108" s="138" t="s">
        <v>256</v>
      </c>
      <c r="H108" s="139">
        <v>266.3860608</v>
      </c>
      <c r="I108" s="144" t="s">
        <v>1221</v>
      </c>
      <c r="J108" s="145">
        <v>272.88558080000001</v>
      </c>
      <c r="K108" s="146" t="s">
        <v>1245</v>
      </c>
      <c r="L108" s="147">
        <v>100.7936</v>
      </c>
    </row>
    <row r="109" spans="1:12" x14ac:dyDescent="0.15">
      <c r="A109" s="132" t="s">
        <v>1229</v>
      </c>
      <c r="B109" s="133">
        <v>3573.1447039999998</v>
      </c>
      <c r="C109" s="134" t="s">
        <v>1193</v>
      </c>
      <c r="D109" s="135">
        <v>326.86883840000002</v>
      </c>
      <c r="E109" s="136" t="s">
        <v>1198</v>
      </c>
      <c r="F109" s="137">
        <v>240.53145599999999</v>
      </c>
      <c r="G109" s="138" t="s">
        <v>1164</v>
      </c>
      <c r="H109" s="139">
        <v>266.37291520000002</v>
      </c>
      <c r="I109" s="144" t="s">
        <v>202</v>
      </c>
      <c r="J109" s="145">
        <v>270.02496000000002</v>
      </c>
      <c r="K109" s="146" t="s">
        <v>1214</v>
      </c>
      <c r="L109" s="147">
        <v>100.694912</v>
      </c>
    </row>
    <row r="110" spans="1:12" x14ac:dyDescent="0.15">
      <c r="A110" s="132" t="s">
        <v>1154</v>
      </c>
      <c r="B110" s="133">
        <v>3555.9599360000002</v>
      </c>
      <c r="C110" s="134" t="s">
        <v>1222</v>
      </c>
      <c r="D110" s="135">
        <v>320.31589120000001</v>
      </c>
      <c r="E110" s="136" t="s">
        <v>148</v>
      </c>
      <c r="F110" s="137">
        <v>240.53145599999999</v>
      </c>
      <c r="G110" s="138" t="s">
        <v>1139</v>
      </c>
      <c r="H110" s="139">
        <v>266.37291520000002</v>
      </c>
      <c r="I110" s="144" t="s">
        <v>38</v>
      </c>
      <c r="J110" s="145">
        <v>269.14104320000001</v>
      </c>
      <c r="K110" s="146" t="s">
        <v>1157</v>
      </c>
      <c r="L110" s="147">
        <v>100.694912</v>
      </c>
    </row>
    <row r="111" spans="1:12" x14ac:dyDescent="0.15">
      <c r="A111" s="132" t="s">
        <v>1225</v>
      </c>
      <c r="B111" s="133">
        <v>3506.4576000000002</v>
      </c>
      <c r="C111" s="134" t="s">
        <v>1214</v>
      </c>
      <c r="D111" s="135">
        <v>316.15682559999999</v>
      </c>
      <c r="E111" s="136" t="s">
        <v>1160</v>
      </c>
      <c r="F111" s="137">
        <v>240.53145599999999</v>
      </c>
      <c r="G111" s="138" t="s">
        <v>1193</v>
      </c>
      <c r="H111" s="139">
        <v>265.85044479999999</v>
      </c>
      <c r="I111" s="153" t="s">
        <v>106</v>
      </c>
      <c r="J111" s="145">
        <v>267.66778879999998</v>
      </c>
      <c r="K111" s="146" t="s">
        <v>1191</v>
      </c>
      <c r="L111" s="147">
        <v>99.545599999999993</v>
      </c>
    </row>
    <row r="112" spans="1:12" x14ac:dyDescent="0.15">
      <c r="A112" s="132" t="s">
        <v>184</v>
      </c>
      <c r="B112" s="133">
        <v>3497.5360000000001</v>
      </c>
      <c r="C112" s="134" t="s">
        <v>1215</v>
      </c>
      <c r="D112" s="135">
        <v>316.15682559999999</v>
      </c>
      <c r="E112" s="136" t="s">
        <v>181</v>
      </c>
      <c r="F112" s="137">
        <v>240.53145599999999</v>
      </c>
      <c r="G112" s="138" t="s">
        <v>1250</v>
      </c>
      <c r="H112" s="139">
        <v>265.41667840000002</v>
      </c>
      <c r="I112" s="144" t="s">
        <v>1197</v>
      </c>
      <c r="J112" s="145">
        <v>266.37291520000002</v>
      </c>
      <c r="K112" s="146" t="s">
        <v>1241</v>
      </c>
      <c r="L112" s="147">
        <v>99.205119999999994</v>
      </c>
    </row>
    <row r="113" spans="1:12" x14ac:dyDescent="0.15">
      <c r="A113" s="132" t="s">
        <v>1243</v>
      </c>
      <c r="B113" s="133">
        <v>3480.1547519999999</v>
      </c>
      <c r="C113" s="134" t="s">
        <v>1163</v>
      </c>
      <c r="D113" s="135">
        <v>316.15682559999999</v>
      </c>
      <c r="E113" s="136" t="s">
        <v>184</v>
      </c>
      <c r="F113" s="137">
        <v>240.53145599999999</v>
      </c>
      <c r="G113" s="138" t="s">
        <v>220</v>
      </c>
      <c r="H113" s="139">
        <v>263.70524160000002</v>
      </c>
      <c r="I113" s="144" t="s">
        <v>1206</v>
      </c>
      <c r="J113" s="145">
        <v>266.37291520000002</v>
      </c>
      <c r="K113" s="146" t="s">
        <v>1136</v>
      </c>
      <c r="L113" s="147">
        <v>97.949184000000002</v>
      </c>
    </row>
    <row r="114" spans="1:12" x14ac:dyDescent="0.15">
      <c r="A114" s="132" t="s">
        <v>1224</v>
      </c>
      <c r="B114" s="133">
        <v>3480.1547519999999</v>
      </c>
      <c r="C114" s="134" t="s">
        <v>1141</v>
      </c>
      <c r="D114" s="135">
        <v>316.15682559999999</v>
      </c>
      <c r="E114" s="136" t="s">
        <v>220</v>
      </c>
      <c r="F114" s="137">
        <v>240.53145599999999</v>
      </c>
      <c r="G114" s="138" t="s">
        <v>1249</v>
      </c>
      <c r="H114" s="139">
        <v>263.41667840000002</v>
      </c>
      <c r="I114" s="144" t="s">
        <v>304</v>
      </c>
      <c r="J114" s="145">
        <v>264.16724479999999</v>
      </c>
      <c r="K114" s="146" t="s">
        <v>1169</v>
      </c>
      <c r="L114" s="147">
        <v>97.949184000000002</v>
      </c>
    </row>
    <row r="115" spans="1:12" x14ac:dyDescent="0.15">
      <c r="A115" s="132" t="s">
        <v>1234</v>
      </c>
      <c r="B115" s="133">
        <v>3479.8972159999998</v>
      </c>
      <c r="C115" s="134" t="s">
        <v>374</v>
      </c>
      <c r="D115" s="135">
        <v>314.76172800000001</v>
      </c>
      <c r="E115" s="136" t="s">
        <v>1223</v>
      </c>
      <c r="F115" s="137">
        <v>240.53145599999999</v>
      </c>
      <c r="G115" s="138" t="s">
        <v>1158</v>
      </c>
      <c r="H115" s="139">
        <v>263.21154560000002</v>
      </c>
      <c r="I115" s="144" t="s">
        <v>1212</v>
      </c>
      <c r="J115" s="145">
        <v>263.55960320000003</v>
      </c>
      <c r="K115" s="146" t="s">
        <v>1199</v>
      </c>
      <c r="L115" s="147">
        <v>95.328000000000003</v>
      </c>
    </row>
    <row r="116" spans="1:12" x14ac:dyDescent="0.15">
      <c r="A116" s="132" t="s">
        <v>1174</v>
      </c>
      <c r="B116" s="133">
        <v>3459.6887040000001</v>
      </c>
      <c r="C116" s="134" t="s">
        <v>1174</v>
      </c>
      <c r="D116" s="135">
        <v>310.79065600000001</v>
      </c>
      <c r="E116" s="136" t="s">
        <v>1216</v>
      </c>
      <c r="F116" s="137">
        <v>240.53145599999999</v>
      </c>
      <c r="G116" s="138" t="s">
        <v>1196</v>
      </c>
      <c r="H116" s="139">
        <v>261.85044479999999</v>
      </c>
      <c r="I116" s="144" t="s">
        <v>181</v>
      </c>
      <c r="J116" s="145">
        <v>263.21154560000002</v>
      </c>
      <c r="K116" s="146" t="s">
        <v>1236</v>
      </c>
      <c r="L116" s="147">
        <v>95.328000000000003</v>
      </c>
    </row>
    <row r="117" spans="1:12" x14ac:dyDescent="0.15">
      <c r="A117" s="132" t="s">
        <v>457</v>
      </c>
      <c r="B117" s="133">
        <v>3457.12</v>
      </c>
      <c r="C117" s="134" t="s">
        <v>377</v>
      </c>
      <c r="D117" s="135">
        <v>310.79065600000001</v>
      </c>
      <c r="E117" s="136" t="s">
        <v>1247</v>
      </c>
      <c r="F117" s="137">
        <v>240.53145599999999</v>
      </c>
      <c r="G117" s="138" t="s">
        <v>1174</v>
      </c>
      <c r="H117" s="139">
        <v>261.37291520000002</v>
      </c>
      <c r="I117" s="144" t="s">
        <v>1147</v>
      </c>
      <c r="J117" s="145">
        <v>262.88558080000001</v>
      </c>
      <c r="K117" s="146" t="s">
        <v>377</v>
      </c>
      <c r="L117" s="147">
        <v>94.322047999999995</v>
      </c>
    </row>
    <row r="118" spans="1:12" x14ac:dyDescent="0.15">
      <c r="A118" s="132" t="s">
        <v>1211</v>
      </c>
      <c r="B118" s="133">
        <v>3451.1471999999999</v>
      </c>
      <c r="C118" s="134" t="s">
        <v>1205</v>
      </c>
      <c r="D118" s="135">
        <v>308.1075712</v>
      </c>
      <c r="E118" s="136" t="s">
        <v>304</v>
      </c>
      <c r="F118" s="137">
        <v>240.53145599999999</v>
      </c>
      <c r="G118" s="138" t="s">
        <v>1227</v>
      </c>
      <c r="H118" s="139">
        <v>260.69328639999998</v>
      </c>
      <c r="I118" s="144" t="s">
        <v>1194</v>
      </c>
      <c r="J118" s="145">
        <v>262.88558080000001</v>
      </c>
      <c r="K118" s="146" t="s">
        <v>460</v>
      </c>
      <c r="L118" s="147">
        <v>94.322047999999995</v>
      </c>
    </row>
    <row r="119" spans="1:12" x14ac:dyDescent="0.15">
      <c r="A119" s="132" t="s">
        <v>1239</v>
      </c>
      <c r="B119" s="133">
        <v>3450.5136000000002</v>
      </c>
      <c r="C119" s="134" t="s">
        <v>1177</v>
      </c>
      <c r="D119" s="135">
        <v>307.0583168</v>
      </c>
      <c r="E119" s="136" t="s">
        <v>1230</v>
      </c>
      <c r="F119" s="137">
        <v>240.53145599999999</v>
      </c>
      <c r="G119" s="138" t="s">
        <v>1220</v>
      </c>
      <c r="H119" s="139">
        <v>260.0306688</v>
      </c>
      <c r="I119" s="144" t="s">
        <v>1178</v>
      </c>
      <c r="J119" s="145">
        <v>261.57749760000002</v>
      </c>
      <c r="K119" s="146" t="s">
        <v>1165</v>
      </c>
      <c r="L119" s="147">
        <v>94.322047999999995</v>
      </c>
    </row>
    <row r="120" spans="1:12" x14ac:dyDescent="0.15">
      <c r="A120" s="132" t="s">
        <v>1223</v>
      </c>
      <c r="B120" s="133">
        <v>3447.8319999999999</v>
      </c>
      <c r="C120" s="134" t="s">
        <v>1204</v>
      </c>
      <c r="D120" s="135">
        <v>307.0583168</v>
      </c>
      <c r="E120" s="136" t="s">
        <v>1201</v>
      </c>
      <c r="F120" s="137">
        <v>236.087808</v>
      </c>
      <c r="G120" s="138" t="s">
        <v>1242</v>
      </c>
      <c r="H120" s="139">
        <v>259.54356480000001</v>
      </c>
      <c r="I120" s="144" t="s">
        <v>229</v>
      </c>
      <c r="J120" s="145">
        <v>260.91751679999999</v>
      </c>
      <c r="K120" s="146" t="s">
        <v>1174</v>
      </c>
      <c r="L120" s="147">
        <v>94.322047999999995</v>
      </c>
    </row>
    <row r="121" spans="1:12" x14ac:dyDescent="0.15">
      <c r="A121" s="132" t="s">
        <v>466</v>
      </c>
      <c r="B121" s="133">
        <v>3444.36</v>
      </c>
      <c r="C121" s="134" t="s">
        <v>1209</v>
      </c>
      <c r="D121" s="135">
        <v>306.71247360000001</v>
      </c>
      <c r="E121" s="136" t="s">
        <v>127</v>
      </c>
      <c r="F121" s="137">
        <v>236.087808</v>
      </c>
      <c r="G121" s="138" t="s">
        <v>1231</v>
      </c>
      <c r="H121" s="139">
        <v>259.05912319999999</v>
      </c>
      <c r="I121" s="144" t="s">
        <v>1160</v>
      </c>
      <c r="J121" s="145">
        <v>260.02496000000002</v>
      </c>
      <c r="K121" s="146" t="s">
        <v>1156</v>
      </c>
      <c r="L121" s="147">
        <v>94.322047999999995</v>
      </c>
    </row>
    <row r="122" spans="1:12" x14ac:dyDescent="0.15">
      <c r="A122" s="132" t="s">
        <v>256</v>
      </c>
      <c r="B122" s="133">
        <v>3414.1712000000002</v>
      </c>
      <c r="C122" s="134" t="s">
        <v>1180</v>
      </c>
      <c r="D122" s="135">
        <v>306.68472320000001</v>
      </c>
      <c r="E122" s="136" t="s">
        <v>1218</v>
      </c>
      <c r="F122" s="137">
        <v>236.087808</v>
      </c>
      <c r="G122" s="138" t="s">
        <v>1166</v>
      </c>
      <c r="H122" s="139">
        <v>258.93624319999998</v>
      </c>
      <c r="I122" s="144" t="s">
        <v>206</v>
      </c>
      <c r="J122" s="145">
        <v>259.41145599999999</v>
      </c>
      <c r="K122" s="146" t="s">
        <v>1158</v>
      </c>
      <c r="L122" s="147">
        <v>94.322047999999995</v>
      </c>
    </row>
    <row r="123" spans="1:12" x14ac:dyDescent="0.15">
      <c r="A123" s="132" t="s">
        <v>197</v>
      </c>
      <c r="B123" s="133">
        <v>3395.2482559999999</v>
      </c>
      <c r="C123" s="134" t="s">
        <v>394</v>
      </c>
      <c r="D123" s="135">
        <v>306.68472320000001</v>
      </c>
      <c r="E123" s="136" t="s">
        <v>1137</v>
      </c>
      <c r="F123" s="137">
        <v>236.087808</v>
      </c>
      <c r="G123" s="138" t="s">
        <v>1186</v>
      </c>
      <c r="H123" s="139">
        <v>257.66778879999998</v>
      </c>
      <c r="I123" s="144" t="s">
        <v>1181</v>
      </c>
      <c r="J123" s="145">
        <v>259.41145599999999</v>
      </c>
      <c r="K123" s="146" t="s">
        <v>1135</v>
      </c>
      <c r="L123" s="147">
        <v>94.322047999999995</v>
      </c>
    </row>
    <row r="124" spans="1:12" x14ac:dyDescent="0.15">
      <c r="A124" s="132" t="s">
        <v>148</v>
      </c>
      <c r="B124" s="133">
        <v>3378.5136000000002</v>
      </c>
      <c r="C124" s="134" t="s">
        <v>1225</v>
      </c>
      <c r="D124" s="135">
        <v>305.44481280000002</v>
      </c>
      <c r="E124" s="136" t="s">
        <v>197</v>
      </c>
      <c r="F124" s="137">
        <v>236.087808</v>
      </c>
      <c r="G124" s="138" t="s">
        <v>377</v>
      </c>
      <c r="H124" s="139">
        <v>252.88558080000001</v>
      </c>
      <c r="I124" s="144" t="s">
        <v>80</v>
      </c>
      <c r="J124" s="145">
        <v>258.09016320000001</v>
      </c>
      <c r="K124" s="146" t="s">
        <v>1237</v>
      </c>
      <c r="L124" s="147">
        <v>93.575999999999993</v>
      </c>
    </row>
    <row r="125" spans="1:12" x14ac:dyDescent="0.15">
      <c r="A125" s="132" t="s">
        <v>90</v>
      </c>
      <c r="B125" s="133">
        <v>3378.5136000000002</v>
      </c>
      <c r="C125" s="134" t="s">
        <v>1213</v>
      </c>
      <c r="D125" s="135">
        <v>305.44481280000002</v>
      </c>
      <c r="E125" s="136" t="s">
        <v>1142</v>
      </c>
      <c r="F125" s="137">
        <v>236.087808</v>
      </c>
      <c r="G125" s="138" t="s">
        <v>1213</v>
      </c>
      <c r="H125" s="139">
        <v>252.88558080000001</v>
      </c>
      <c r="I125" s="144" t="s">
        <v>1164</v>
      </c>
      <c r="J125" s="145">
        <v>256.85044479999999</v>
      </c>
      <c r="K125" s="146" t="s">
        <v>243</v>
      </c>
      <c r="L125" s="147">
        <v>93.575999999999993</v>
      </c>
    </row>
    <row r="126" spans="1:12" x14ac:dyDescent="0.15">
      <c r="A126" s="132" t="s">
        <v>1164</v>
      </c>
      <c r="B126" s="133">
        <v>3377.7914879999998</v>
      </c>
      <c r="C126" s="134" t="s">
        <v>1229</v>
      </c>
      <c r="D126" s="135">
        <v>302.78101759999998</v>
      </c>
      <c r="E126" s="136" t="s">
        <v>1175</v>
      </c>
      <c r="F126" s="137">
        <v>236.087808</v>
      </c>
      <c r="G126" s="138" t="s">
        <v>184</v>
      </c>
      <c r="H126" s="139">
        <v>251.85044479999999</v>
      </c>
      <c r="I126" s="144" t="s">
        <v>1137</v>
      </c>
      <c r="J126" s="145">
        <v>256.3860608</v>
      </c>
      <c r="K126" s="146" t="s">
        <v>1222</v>
      </c>
      <c r="L126" s="147">
        <v>92.793599999999998</v>
      </c>
    </row>
    <row r="127" spans="1:12" x14ac:dyDescent="0.15">
      <c r="A127" s="132" t="s">
        <v>1175</v>
      </c>
      <c r="B127" s="133">
        <v>3371.036032</v>
      </c>
      <c r="C127" s="134" t="s">
        <v>1169</v>
      </c>
      <c r="D127" s="135">
        <v>302.76172800000001</v>
      </c>
      <c r="E127" s="136" t="s">
        <v>67</v>
      </c>
      <c r="F127" s="137">
        <v>233.84064000000001</v>
      </c>
      <c r="G127" s="138" t="s">
        <v>1175</v>
      </c>
      <c r="H127" s="139">
        <v>251.70524159999999</v>
      </c>
      <c r="I127" s="144" t="s">
        <v>1224</v>
      </c>
      <c r="J127" s="145">
        <v>255.45931519999999</v>
      </c>
      <c r="K127" s="146" t="s">
        <v>304</v>
      </c>
      <c r="L127" s="147">
        <v>92.793599999999998</v>
      </c>
    </row>
    <row r="128" spans="1:12" x14ac:dyDescent="0.15">
      <c r="A128" s="132" t="s">
        <v>1180</v>
      </c>
      <c r="B128" s="133">
        <v>3338.4289279999998</v>
      </c>
      <c r="C128" s="134" t="s">
        <v>1161</v>
      </c>
      <c r="D128" s="135">
        <v>302.76172800000001</v>
      </c>
      <c r="E128" s="136" t="s">
        <v>1150</v>
      </c>
      <c r="F128" s="137">
        <v>233.84064000000001</v>
      </c>
      <c r="G128" s="138" t="s">
        <v>148</v>
      </c>
      <c r="H128" s="139">
        <v>250.02495999999999</v>
      </c>
      <c r="I128" s="144" t="s">
        <v>1228</v>
      </c>
      <c r="J128" s="145">
        <v>255.14215680000001</v>
      </c>
      <c r="K128" s="146" t="s">
        <v>256</v>
      </c>
      <c r="L128" s="147">
        <v>89.236351999999997</v>
      </c>
    </row>
    <row r="129" spans="1:12" x14ac:dyDescent="0.15">
      <c r="A129" s="132" t="s">
        <v>377</v>
      </c>
      <c r="B129" s="133">
        <v>3336.7133439999998</v>
      </c>
      <c r="C129" s="134" t="s">
        <v>1240</v>
      </c>
      <c r="D129" s="135">
        <v>302.3856384</v>
      </c>
      <c r="E129" s="136" t="s">
        <v>1246</v>
      </c>
      <c r="F129" s="137">
        <v>233.84064000000001</v>
      </c>
      <c r="G129" s="138" t="s">
        <v>1154</v>
      </c>
      <c r="H129" s="139">
        <v>248.93624320000001</v>
      </c>
      <c r="I129" s="144" t="s">
        <v>1154</v>
      </c>
      <c r="J129" s="145">
        <v>254.80483839999999</v>
      </c>
      <c r="K129" s="146" t="s">
        <v>1179</v>
      </c>
      <c r="L129" s="147">
        <v>88.812799999999996</v>
      </c>
    </row>
    <row r="130" spans="1:12" x14ac:dyDescent="0.15">
      <c r="A130" s="132" t="s">
        <v>1141</v>
      </c>
      <c r="B130" s="133">
        <v>3313.0479999999998</v>
      </c>
      <c r="C130" s="134" t="s">
        <v>1199</v>
      </c>
      <c r="D130" s="135">
        <v>300.31589120000001</v>
      </c>
      <c r="E130" s="136" t="s">
        <v>206</v>
      </c>
      <c r="F130" s="137">
        <v>231.627264</v>
      </c>
      <c r="G130" s="138" t="s">
        <v>1198</v>
      </c>
      <c r="H130" s="139">
        <v>246.85044479999999</v>
      </c>
      <c r="I130" s="144" t="s">
        <v>1192</v>
      </c>
      <c r="J130" s="145">
        <v>252.1956864</v>
      </c>
      <c r="K130" s="146" t="s">
        <v>1151</v>
      </c>
      <c r="L130" s="147">
        <v>88.575999999999993</v>
      </c>
    </row>
    <row r="131" spans="1:12" x14ac:dyDescent="0.15">
      <c r="A131" s="132" t="s">
        <v>1193</v>
      </c>
      <c r="B131" s="133">
        <v>3305.8319999999999</v>
      </c>
      <c r="C131" s="134" t="s">
        <v>1191</v>
      </c>
      <c r="D131" s="135">
        <v>300.31589120000001</v>
      </c>
      <c r="E131" s="136" t="s">
        <v>1167</v>
      </c>
      <c r="F131" s="137">
        <v>231.0070656</v>
      </c>
      <c r="G131" s="138" t="s">
        <v>1180</v>
      </c>
      <c r="H131" s="139">
        <v>246.00304639999999</v>
      </c>
      <c r="I131" s="144" t="s">
        <v>1246</v>
      </c>
      <c r="J131" s="145">
        <v>251.974784</v>
      </c>
      <c r="K131" s="146" t="s">
        <v>1184</v>
      </c>
      <c r="L131" s="147">
        <v>88.575999999999993</v>
      </c>
    </row>
    <row r="132" spans="1:12" x14ac:dyDescent="0.15">
      <c r="A132" s="132" t="s">
        <v>1136</v>
      </c>
      <c r="B132" s="133">
        <v>3305.5360000000001</v>
      </c>
      <c r="C132" s="134" t="s">
        <v>1173</v>
      </c>
      <c r="D132" s="135">
        <v>300.31589120000001</v>
      </c>
      <c r="E132" s="136" t="s">
        <v>1144</v>
      </c>
      <c r="F132" s="137">
        <v>231.0070656</v>
      </c>
      <c r="G132" s="138" t="s">
        <v>1141</v>
      </c>
      <c r="H132" s="139">
        <v>244.80483839999999</v>
      </c>
      <c r="I132" s="153" t="s">
        <v>57</v>
      </c>
      <c r="J132" s="145">
        <v>248.89605119999999</v>
      </c>
      <c r="K132" s="146" t="s">
        <v>1141</v>
      </c>
      <c r="L132" s="147">
        <v>88.509823999999995</v>
      </c>
    </row>
    <row r="133" spans="1:12" x14ac:dyDescent="0.15">
      <c r="A133" s="132" t="s">
        <v>1169</v>
      </c>
      <c r="B133" s="133">
        <v>3305.5360000000001</v>
      </c>
      <c r="C133" s="134" t="s">
        <v>1186</v>
      </c>
      <c r="D133" s="135">
        <v>300.0583168</v>
      </c>
      <c r="E133" s="136" t="s">
        <v>1135</v>
      </c>
      <c r="F133" s="137">
        <v>231.0070656</v>
      </c>
      <c r="G133" s="138" t="s">
        <v>1223</v>
      </c>
      <c r="H133" s="139">
        <v>244.10410239999999</v>
      </c>
      <c r="I133" s="144" t="s">
        <v>1139</v>
      </c>
      <c r="J133" s="145">
        <v>248.07630080000001</v>
      </c>
      <c r="K133" s="146" t="s">
        <v>347</v>
      </c>
      <c r="L133" s="147">
        <v>88.429631999999998</v>
      </c>
    </row>
    <row r="134" spans="1:12" x14ac:dyDescent="0.15">
      <c r="A134" s="132" t="s">
        <v>1216</v>
      </c>
      <c r="B134" s="133">
        <v>3299.3935999999999</v>
      </c>
      <c r="C134" s="134" t="s">
        <v>1159</v>
      </c>
      <c r="D134" s="135">
        <v>300.0583168</v>
      </c>
      <c r="E134" s="136" t="s">
        <v>1154</v>
      </c>
      <c r="F134" s="137">
        <v>229.39699200000001</v>
      </c>
      <c r="G134" s="138" t="s">
        <v>1205</v>
      </c>
      <c r="H134" s="139">
        <v>243.66385919999999</v>
      </c>
      <c r="I134" s="144" t="s">
        <v>1166</v>
      </c>
      <c r="J134" s="145">
        <v>246.85044479999999</v>
      </c>
      <c r="K134" s="146" t="s">
        <v>350</v>
      </c>
      <c r="L134" s="147">
        <v>88.429631999999998</v>
      </c>
    </row>
    <row r="135" spans="1:12" x14ac:dyDescent="0.15">
      <c r="A135" s="132" t="s">
        <v>1156</v>
      </c>
      <c r="B135" s="133">
        <v>3299.0976000000001</v>
      </c>
      <c r="C135" s="134" t="s">
        <v>428</v>
      </c>
      <c r="D135" s="135">
        <v>290.47406080000002</v>
      </c>
      <c r="E135" s="136" t="s">
        <v>1188</v>
      </c>
      <c r="F135" s="137">
        <v>229.39699200000001</v>
      </c>
      <c r="G135" s="138" t="s">
        <v>1156</v>
      </c>
      <c r="H135" s="139">
        <v>241.85044479999999</v>
      </c>
      <c r="I135" s="144" t="s">
        <v>1170</v>
      </c>
      <c r="J135" s="145">
        <v>245.14215680000001</v>
      </c>
      <c r="K135" s="146" t="s">
        <v>1163</v>
      </c>
      <c r="L135" s="147">
        <v>87.056768000000005</v>
      </c>
    </row>
    <row r="136" spans="1:12" x14ac:dyDescent="0.15">
      <c r="A136" s="132" t="s">
        <v>1165</v>
      </c>
      <c r="B136" s="133">
        <v>3285.7914879999998</v>
      </c>
      <c r="C136" s="134" t="s">
        <v>1217</v>
      </c>
      <c r="D136" s="135">
        <v>290.47406080000002</v>
      </c>
      <c r="E136" s="136" t="s">
        <v>38</v>
      </c>
      <c r="F136" s="137">
        <v>228.977856</v>
      </c>
      <c r="G136" s="138" t="s">
        <v>374</v>
      </c>
      <c r="H136" s="139">
        <v>241.37291519999999</v>
      </c>
      <c r="I136" s="144" t="s">
        <v>1175</v>
      </c>
      <c r="J136" s="145">
        <v>244.10410239999999</v>
      </c>
      <c r="K136" s="146" t="s">
        <v>1189</v>
      </c>
      <c r="L136" s="147">
        <v>87.056768000000005</v>
      </c>
    </row>
    <row r="137" spans="1:12" x14ac:dyDescent="0.15">
      <c r="A137" s="132" t="s">
        <v>1186</v>
      </c>
      <c r="B137" s="133">
        <v>3264.5603839999999</v>
      </c>
      <c r="C137" s="140" t="s">
        <v>431</v>
      </c>
      <c r="D137" s="135">
        <v>290.47406080000002</v>
      </c>
      <c r="E137" s="136" t="s">
        <v>1139</v>
      </c>
      <c r="F137" s="137">
        <v>228.977856</v>
      </c>
      <c r="G137" s="138" t="s">
        <v>90</v>
      </c>
      <c r="H137" s="139">
        <v>241.11616000000001</v>
      </c>
      <c r="I137" s="144" t="s">
        <v>1151</v>
      </c>
      <c r="J137" s="145">
        <v>243.70524159999999</v>
      </c>
      <c r="K137" s="146" t="s">
        <v>466</v>
      </c>
      <c r="L137" s="147">
        <v>87.056768000000005</v>
      </c>
    </row>
    <row r="138" spans="1:12" x14ac:dyDescent="0.15">
      <c r="A138" s="132" t="s">
        <v>1213</v>
      </c>
      <c r="B138" s="133">
        <v>3262.5085439999998</v>
      </c>
      <c r="C138" s="140" t="s">
        <v>433</v>
      </c>
      <c r="D138" s="135">
        <v>290.47406080000002</v>
      </c>
      <c r="E138" s="136" t="s">
        <v>80</v>
      </c>
      <c r="F138" s="137">
        <v>228.977856</v>
      </c>
      <c r="G138" s="138" t="s">
        <v>1208</v>
      </c>
      <c r="H138" s="139">
        <v>240.02495999999999</v>
      </c>
      <c r="I138" s="144" t="s">
        <v>1207</v>
      </c>
      <c r="J138" s="145">
        <v>241.14191360000001</v>
      </c>
      <c r="K138" s="146" t="s">
        <v>1210</v>
      </c>
      <c r="L138" s="147">
        <v>87.056768000000005</v>
      </c>
    </row>
    <row r="139" spans="1:12" x14ac:dyDescent="0.15">
      <c r="A139" s="132" t="s">
        <v>1236</v>
      </c>
      <c r="B139" s="133">
        <v>3261.6878080000001</v>
      </c>
      <c r="C139" s="134" t="s">
        <v>1234</v>
      </c>
      <c r="D139" s="135">
        <v>283.07868159999998</v>
      </c>
      <c r="E139" s="136" t="s">
        <v>1172</v>
      </c>
      <c r="F139" s="137">
        <v>228.977856</v>
      </c>
      <c r="G139" s="138" t="s">
        <v>1226</v>
      </c>
      <c r="H139" s="139">
        <v>240.02495999999999</v>
      </c>
      <c r="I139" s="144" t="s">
        <v>374</v>
      </c>
      <c r="J139" s="145">
        <v>241.05912319999999</v>
      </c>
      <c r="K139" s="146" t="s">
        <v>1240</v>
      </c>
      <c r="L139" s="147">
        <v>84.371200000000002</v>
      </c>
    </row>
    <row r="140" spans="1:12" x14ac:dyDescent="0.15">
      <c r="A140" s="132" t="s">
        <v>1230</v>
      </c>
      <c r="B140" s="133">
        <v>3243.5866879999999</v>
      </c>
      <c r="C140" s="134" t="s">
        <v>1189</v>
      </c>
      <c r="D140" s="135">
        <v>282.85593599999999</v>
      </c>
      <c r="E140" s="136" t="s">
        <v>1171</v>
      </c>
      <c r="F140" s="137">
        <v>228.977856</v>
      </c>
      <c r="G140" s="138" t="s">
        <v>1202</v>
      </c>
      <c r="H140" s="139">
        <v>239.10410239999999</v>
      </c>
      <c r="I140" s="144" t="s">
        <v>220</v>
      </c>
      <c r="J140" s="145">
        <v>240.48934399999999</v>
      </c>
      <c r="K140" s="146" t="s">
        <v>1205</v>
      </c>
      <c r="L140" s="147">
        <v>83.429631999999998</v>
      </c>
    </row>
    <row r="141" spans="1:12" x14ac:dyDescent="0.15">
      <c r="A141" s="132" t="s">
        <v>1198</v>
      </c>
      <c r="B141" s="133">
        <v>3223.1471999999999</v>
      </c>
      <c r="C141" s="134" t="s">
        <v>1210</v>
      </c>
      <c r="D141" s="135">
        <v>282.85593599999999</v>
      </c>
      <c r="E141" s="136" t="s">
        <v>1207</v>
      </c>
      <c r="F141" s="137">
        <v>228.977856</v>
      </c>
      <c r="G141" s="138" t="s">
        <v>1236</v>
      </c>
      <c r="H141" s="139">
        <v>239.10410239999999</v>
      </c>
      <c r="I141" s="144" t="s">
        <v>1241</v>
      </c>
      <c r="J141" s="145">
        <v>235.91751679999999</v>
      </c>
      <c r="K141" s="146" t="s">
        <v>1193</v>
      </c>
      <c r="L141" s="147">
        <v>81.982079999999996</v>
      </c>
    </row>
    <row r="142" spans="1:12" x14ac:dyDescent="0.15">
      <c r="A142" s="132" t="s">
        <v>1226</v>
      </c>
      <c r="B142" s="133">
        <v>3201.1471999999999</v>
      </c>
      <c r="C142" s="134" t="s">
        <v>1208</v>
      </c>
      <c r="D142" s="135">
        <v>278.41228799999999</v>
      </c>
      <c r="E142" s="136" t="s">
        <v>1203</v>
      </c>
      <c r="F142" s="137">
        <v>228.977856</v>
      </c>
      <c r="G142" s="138" t="s">
        <v>1216</v>
      </c>
      <c r="H142" s="139">
        <v>239.10410239999999</v>
      </c>
      <c r="I142" s="144" t="s">
        <v>1249</v>
      </c>
      <c r="J142" s="145">
        <v>234.10410239999999</v>
      </c>
      <c r="K142" s="146" t="s">
        <v>1202</v>
      </c>
      <c r="L142" s="147">
        <v>81.982079999999996</v>
      </c>
    </row>
    <row r="143" spans="1:12" x14ac:dyDescent="0.15">
      <c r="A143" s="132" t="s">
        <v>1208</v>
      </c>
      <c r="B143" s="133">
        <v>3201.1471999999999</v>
      </c>
      <c r="C143" s="134" t="s">
        <v>1236</v>
      </c>
      <c r="D143" s="135">
        <v>277.86014719999997</v>
      </c>
      <c r="E143" s="136" t="s">
        <v>1228</v>
      </c>
      <c r="F143" s="137">
        <v>227.8095232</v>
      </c>
      <c r="G143" s="138" t="s">
        <v>1159</v>
      </c>
      <c r="H143" s="139">
        <v>238.89605119999999</v>
      </c>
      <c r="I143" s="144" t="s">
        <v>1245</v>
      </c>
      <c r="J143" s="145">
        <v>230.91751679999999</v>
      </c>
      <c r="K143" s="146" t="s">
        <v>394</v>
      </c>
      <c r="L143" s="147">
        <v>80.083200000000005</v>
      </c>
    </row>
    <row r="144" spans="1:12" x14ac:dyDescent="0.15">
      <c r="A144" s="132" t="s">
        <v>394</v>
      </c>
      <c r="B144" s="133">
        <v>3188.8832000000002</v>
      </c>
      <c r="C144" s="134" t="s">
        <v>1239</v>
      </c>
      <c r="D144" s="135">
        <v>274.244032</v>
      </c>
      <c r="E144" s="136" t="s">
        <v>1235</v>
      </c>
      <c r="F144" s="137">
        <v>227.8095232</v>
      </c>
      <c r="G144" s="138" t="s">
        <v>1145</v>
      </c>
      <c r="H144" s="139">
        <v>235.69328640000001</v>
      </c>
      <c r="I144" s="144" t="s">
        <v>1248</v>
      </c>
      <c r="J144" s="145">
        <v>224.55641600000001</v>
      </c>
      <c r="K144" s="146" t="s">
        <v>1180</v>
      </c>
      <c r="L144" s="147">
        <v>80.083200000000005</v>
      </c>
    </row>
    <row r="145" spans="1:12" x14ac:dyDescent="0.15">
      <c r="A145" s="132" t="s">
        <v>460</v>
      </c>
      <c r="B145" s="133">
        <v>3178.5136000000002</v>
      </c>
      <c r="C145" s="134" t="s">
        <v>450</v>
      </c>
      <c r="D145" s="135">
        <v>262.80038400000001</v>
      </c>
      <c r="E145" s="136" t="s">
        <v>1151</v>
      </c>
      <c r="F145" s="137">
        <v>227.183616</v>
      </c>
      <c r="G145" s="138" t="s">
        <v>460</v>
      </c>
      <c r="H145" s="139">
        <v>233.66385919999999</v>
      </c>
      <c r="I145" s="144" t="s">
        <v>1250</v>
      </c>
      <c r="J145" s="145">
        <v>217.96312320000001</v>
      </c>
      <c r="K145" s="146" t="s">
        <v>1162</v>
      </c>
      <c r="L145" s="147">
        <v>79.802496000000005</v>
      </c>
    </row>
    <row r="146" spans="1:12" x14ac:dyDescent="0.15">
      <c r="A146" s="132" t="s">
        <v>1188</v>
      </c>
      <c r="B146" s="133">
        <v>3165.0048000000002</v>
      </c>
      <c r="C146" s="134" t="s">
        <v>1145</v>
      </c>
      <c r="D146" s="135">
        <v>262.80038400000001</v>
      </c>
      <c r="E146" s="136" t="s">
        <v>1242</v>
      </c>
      <c r="F146" s="137">
        <v>226.93327360000001</v>
      </c>
      <c r="G146" s="138" t="s">
        <v>1185</v>
      </c>
      <c r="H146" s="139">
        <v>233.66385919999999</v>
      </c>
      <c r="I146" s="144" t="s">
        <v>1144</v>
      </c>
      <c r="J146" s="145">
        <v>217.56185600000001</v>
      </c>
      <c r="K146" s="146" t="s">
        <v>1153</v>
      </c>
      <c r="L146" s="147">
        <v>79.802496000000005</v>
      </c>
    </row>
    <row r="147" spans="1:12" x14ac:dyDescent="0.15">
      <c r="A147" s="132" t="s">
        <v>1149</v>
      </c>
      <c r="B147" s="133">
        <v>3149.8784000000001</v>
      </c>
      <c r="C147" s="134" t="s">
        <v>1134</v>
      </c>
      <c r="D147" s="135">
        <v>258.33983999999998</v>
      </c>
      <c r="E147" s="136" t="s">
        <v>1245</v>
      </c>
      <c r="F147" s="137">
        <v>224.93480959999999</v>
      </c>
      <c r="G147" s="138" t="s">
        <v>1211</v>
      </c>
      <c r="H147" s="139">
        <v>230.91751679999999</v>
      </c>
      <c r="I147" s="144" t="s">
        <v>1179</v>
      </c>
      <c r="J147" s="145">
        <v>217.52032</v>
      </c>
      <c r="K147" s="146" t="s">
        <v>1226</v>
      </c>
      <c r="L147" s="147">
        <v>79.727807999999996</v>
      </c>
    </row>
    <row r="148" spans="1:12" x14ac:dyDescent="0.15">
      <c r="A148" s="132" t="s">
        <v>1161</v>
      </c>
      <c r="B148" s="133">
        <v>3149.8784000000001</v>
      </c>
      <c r="C148" s="134" t="s">
        <v>457</v>
      </c>
      <c r="D148" s="135">
        <v>258.33983999999998</v>
      </c>
      <c r="E148" s="136" t="s">
        <v>1179</v>
      </c>
      <c r="F148" s="137">
        <v>223.67424</v>
      </c>
      <c r="G148" s="138" t="s">
        <v>1188</v>
      </c>
      <c r="H148" s="139">
        <v>230.91751679999999</v>
      </c>
      <c r="I148" s="144" t="s">
        <v>1167</v>
      </c>
      <c r="J148" s="145">
        <v>214.16675839999999</v>
      </c>
      <c r="K148" s="146" t="s">
        <v>1208</v>
      </c>
      <c r="L148" s="147">
        <v>79.727807999999996</v>
      </c>
    </row>
    <row r="149" spans="1:12" x14ac:dyDescent="0.15">
      <c r="A149" s="132" t="s">
        <v>1158</v>
      </c>
      <c r="B149" s="133">
        <v>3130.5136000000002</v>
      </c>
      <c r="C149" s="134" t="s">
        <v>466</v>
      </c>
      <c r="D149" s="135">
        <v>258.33983999999998</v>
      </c>
      <c r="E149" s="136" t="s">
        <v>229</v>
      </c>
      <c r="F149" s="137">
        <v>222.8902272</v>
      </c>
      <c r="G149" s="138" t="s">
        <v>1230</v>
      </c>
      <c r="H149" s="139">
        <v>227.8192128</v>
      </c>
      <c r="I149" s="144" t="s">
        <v>1237</v>
      </c>
      <c r="J149" s="145">
        <v>212.96312320000001</v>
      </c>
      <c r="K149" s="146" t="s">
        <v>1213</v>
      </c>
      <c r="L149" s="147">
        <v>79.086976000000007</v>
      </c>
    </row>
    <row r="150" spans="1:12" x14ac:dyDescent="0.15">
      <c r="A150" s="132" t="s">
        <v>1202</v>
      </c>
      <c r="B150" s="133">
        <v>3118.9551999999999</v>
      </c>
      <c r="C150" s="134" t="s">
        <v>1156</v>
      </c>
      <c r="D150" s="135">
        <v>258.33983999999998</v>
      </c>
      <c r="E150" s="136" t="s">
        <v>1249</v>
      </c>
      <c r="F150" s="137">
        <v>222.8902272</v>
      </c>
      <c r="G150" s="138" t="s">
        <v>394</v>
      </c>
      <c r="H150" s="139">
        <v>226.51247359999999</v>
      </c>
      <c r="I150" s="144" t="s">
        <v>243</v>
      </c>
      <c r="J150" s="145">
        <v>208.81075200000001</v>
      </c>
      <c r="K150" s="146" t="s">
        <v>1185</v>
      </c>
      <c r="L150" s="147">
        <v>79.086976000000007</v>
      </c>
    </row>
    <row r="151" spans="1:12" x14ac:dyDescent="0.15">
      <c r="A151" s="132" t="s">
        <v>1185</v>
      </c>
      <c r="B151" s="133">
        <v>3117.3935999999999</v>
      </c>
      <c r="C151" s="134" t="s">
        <v>460</v>
      </c>
      <c r="D151" s="135">
        <v>258.33983999999998</v>
      </c>
      <c r="E151" s="136" t="s">
        <v>1187</v>
      </c>
      <c r="F151" s="137">
        <v>218.84718079999999</v>
      </c>
      <c r="G151" s="138" t="s">
        <v>1209</v>
      </c>
      <c r="H151" s="139">
        <v>225.48934399999999</v>
      </c>
      <c r="I151" s="144" t="s">
        <v>1152</v>
      </c>
      <c r="J151" s="145">
        <v>208.1710592</v>
      </c>
      <c r="K151" s="146" t="s">
        <v>1204</v>
      </c>
      <c r="L151" s="147">
        <v>79.086976000000007</v>
      </c>
    </row>
    <row r="152" spans="1:12" x14ac:dyDescent="0.15">
      <c r="A152" s="132" t="s">
        <v>1159</v>
      </c>
      <c r="B152" s="133">
        <v>3113.4895999999999</v>
      </c>
      <c r="C152" s="134" t="s">
        <v>1158</v>
      </c>
      <c r="D152" s="135">
        <v>258.33983999999998</v>
      </c>
      <c r="E152" s="136" t="s">
        <v>1153</v>
      </c>
      <c r="F152" s="137">
        <v>218.84718079999999</v>
      </c>
      <c r="G152" s="138" t="s">
        <v>1169</v>
      </c>
      <c r="H152" s="139">
        <v>225.24508159999999</v>
      </c>
      <c r="I152" s="144" t="s">
        <v>1184</v>
      </c>
      <c r="J152" s="145">
        <v>205.75133439999999</v>
      </c>
      <c r="K152" s="146" t="s">
        <v>1177</v>
      </c>
      <c r="L152" s="147">
        <v>79.086976000000007</v>
      </c>
    </row>
    <row r="153" spans="1:12" x14ac:dyDescent="0.15">
      <c r="A153" s="132" t="s">
        <v>1205</v>
      </c>
      <c r="B153" s="133">
        <v>3044.7087999999999</v>
      </c>
      <c r="C153" s="134" t="s">
        <v>1196</v>
      </c>
      <c r="D153" s="135">
        <v>253.89619200000001</v>
      </c>
      <c r="E153" s="136" t="s">
        <v>75</v>
      </c>
      <c r="F153" s="137">
        <v>212.75955200000001</v>
      </c>
      <c r="G153" s="138" t="s">
        <v>1136</v>
      </c>
      <c r="H153" s="139">
        <v>225.24508159999999</v>
      </c>
      <c r="I153" s="144" t="s">
        <v>1162</v>
      </c>
      <c r="J153" s="145">
        <v>205.10220799999999</v>
      </c>
      <c r="K153" s="146" t="s">
        <v>1209</v>
      </c>
      <c r="L153" s="147">
        <v>78.354944000000003</v>
      </c>
    </row>
    <row r="154" spans="1:12" x14ac:dyDescent="0.15">
      <c r="A154" s="132" t="s">
        <v>1209</v>
      </c>
      <c r="B154" s="133">
        <v>3007.3935999999999</v>
      </c>
      <c r="C154" s="134" t="s">
        <v>1185</v>
      </c>
      <c r="D154" s="135">
        <v>253.89619200000001</v>
      </c>
      <c r="E154" s="136" t="s">
        <v>1155</v>
      </c>
      <c r="F154" s="137">
        <v>212.75955200000001</v>
      </c>
      <c r="G154" s="138" t="s">
        <v>1177</v>
      </c>
      <c r="H154" s="139">
        <v>225.00011520000001</v>
      </c>
      <c r="I154" s="144" t="s">
        <v>1153</v>
      </c>
      <c r="J154" s="145">
        <v>194.23084800000001</v>
      </c>
      <c r="K154" s="146" t="s">
        <v>1159</v>
      </c>
      <c r="L154" s="147">
        <v>76.175359999999998</v>
      </c>
    </row>
    <row r="155" spans="1:12" x14ac:dyDescent="0.15">
      <c r="A155" s="132" t="s">
        <v>1233</v>
      </c>
      <c r="B155" s="133">
        <v>2894.6127999999999</v>
      </c>
      <c r="C155" s="134" t="s">
        <v>1202</v>
      </c>
      <c r="D155" s="135">
        <v>252.53145599999999</v>
      </c>
      <c r="E155" s="136" t="s">
        <v>243</v>
      </c>
      <c r="F155" s="137">
        <v>210.74571520000001</v>
      </c>
      <c r="G155" s="138" t="s">
        <v>1161</v>
      </c>
      <c r="H155" s="139">
        <v>222.07056639999999</v>
      </c>
      <c r="I155" s="144" t="s">
        <v>1135</v>
      </c>
      <c r="J155" s="145">
        <v>194.17568</v>
      </c>
      <c r="K155" s="146" t="s">
        <v>1186</v>
      </c>
      <c r="L155" s="147">
        <v>76.175359999999998</v>
      </c>
    </row>
    <row r="156" spans="1:12" x14ac:dyDescent="0.15">
      <c r="A156" s="132" t="s">
        <v>1177</v>
      </c>
      <c r="B156" s="133">
        <v>2809.2272640000001</v>
      </c>
      <c r="C156" s="134" t="s">
        <v>1136</v>
      </c>
      <c r="D156" s="135">
        <v>251.66592</v>
      </c>
      <c r="E156" s="136" t="s">
        <v>1140</v>
      </c>
      <c r="F156" s="137">
        <v>206.7026688</v>
      </c>
      <c r="G156" s="138" t="s">
        <v>1149</v>
      </c>
      <c r="H156" s="139">
        <v>222.07056639999999</v>
      </c>
      <c r="I156" s="144" t="s">
        <v>1171</v>
      </c>
      <c r="J156" s="145">
        <v>190.14213119999999</v>
      </c>
      <c r="K156" s="146" t="s">
        <v>1140</v>
      </c>
      <c r="L156" s="147">
        <v>76.175359999999998</v>
      </c>
    </row>
    <row r="157" spans="1:12" x14ac:dyDescent="0.15">
      <c r="A157" s="132" t="s">
        <v>374</v>
      </c>
      <c r="B157" s="133">
        <v>2751.5866879999999</v>
      </c>
      <c r="C157" s="134" t="s">
        <v>1149</v>
      </c>
      <c r="D157" s="135">
        <v>251.66592</v>
      </c>
      <c r="E157" s="136" t="s">
        <v>1250</v>
      </c>
      <c r="F157" s="137">
        <v>202.65962239999999</v>
      </c>
      <c r="G157" s="138" t="s">
        <v>1233</v>
      </c>
      <c r="H157" s="139">
        <v>216.13763839999999</v>
      </c>
      <c r="I157" s="144" t="s">
        <v>1203</v>
      </c>
      <c r="J157" s="145">
        <v>184.0537856</v>
      </c>
      <c r="K157" s="146" t="s">
        <v>1233</v>
      </c>
      <c r="L157" s="147">
        <v>75.454335999999998</v>
      </c>
    </row>
    <row r="158" spans="1:12" x14ac:dyDescent="0.15">
      <c r="A158" s="132" t="s">
        <v>1204</v>
      </c>
      <c r="B158" s="133">
        <v>2680.7615999999998</v>
      </c>
      <c r="C158" s="134" t="s">
        <v>1233</v>
      </c>
      <c r="D158" s="135">
        <v>238.31808000000001</v>
      </c>
      <c r="E158" s="136" t="s">
        <v>1237</v>
      </c>
      <c r="F158" s="137">
        <v>202.65962239999999</v>
      </c>
      <c r="G158" s="138" t="s">
        <v>1204</v>
      </c>
      <c r="H158" s="139">
        <v>208.18324480000001</v>
      </c>
      <c r="I158" s="144" t="s">
        <v>1140</v>
      </c>
      <c r="J158" s="145">
        <v>177.185216</v>
      </c>
      <c r="K158" s="146" t="s">
        <v>1239</v>
      </c>
      <c r="L158" s="147">
        <v>72.559231999999994</v>
      </c>
    </row>
  </sheetData>
  <phoneticPr fontId="1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R1490"/>
  <sheetViews>
    <sheetView workbookViewId="0">
      <pane ySplit="1" topLeftCell="A1431" activePane="bottomLeft" state="frozen"/>
      <selection pane="bottomLeft" activeCell="J1478" sqref="J1478"/>
    </sheetView>
  </sheetViews>
  <sheetFormatPr defaultColWidth="8.875" defaultRowHeight="13.5" x14ac:dyDescent="0.15"/>
  <cols>
    <col min="1" max="1" width="18.75" customWidth="1"/>
    <col min="2" max="2" width="14.875" customWidth="1"/>
    <col min="3" max="3" width="4.375" customWidth="1"/>
    <col min="4" max="4" width="14.875" customWidth="1"/>
    <col min="5" max="5" width="4.375" customWidth="1"/>
    <col min="6" max="6" width="14.875" customWidth="1"/>
    <col min="7" max="7" width="4.375" customWidth="1"/>
    <col min="8" max="8" width="11.875" customWidth="1"/>
    <col min="9" max="9" width="4.375" customWidth="1"/>
  </cols>
  <sheetData>
    <row r="1" spans="1:18" x14ac:dyDescent="0.2">
      <c r="A1" s="93" t="s">
        <v>1693</v>
      </c>
      <c r="B1" s="105" t="s">
        <v>1694</v>
      </c>
      <c r="C1" s="106" t="s">
        <v>1695</v>
      </c>
      <c r="D1" s="106" t="s">
        <v>1696</v>
      </c>
      <c r="E1" s="106" t="s">
        <v>1695</v>
      </c>
      <c r="F1" s="106" t="s">
        <v>1697</v>
      </c>
      <c r="G1" s="106" t="s">
        <v>1695</v>
      </c>
      <c r="H1" s="106" t="s">
        <v>1698</v>
      </c>
      <c r="I1" s="107" t="s">
        <v>1695</v>
      </c>
      <c r="J1" s="104" t="s">
        <v>1699</v>
      </c>
      <c r="K1" s="93" t="s">
        <v>1700</v>
      </c>
      <c r="L1" s="93"/>
      <c r="M1" s="93"/>
      <c r="N1" s="93"/>
      <c r="O1" s="93"/>
      <c r="P1" s="93"/>
      <c r="Q1" s="93"/>
      <c r="R1" s="93"/>
    </row>
    <row r="2" spans="1:18" x14ac:dyDescent="0.2">
      <c r="A2" s="93" t="s">
        <v>1701</v>
      </c>
      <c r="B2" s="93" t="str">
        <f>VLOOKUP(K2,杂项!$O$1:$P$54,2,FALSE)</f>
        <v>战斗修行之证</v>
      </c>
      <c r="C2" s="93">
        <f t="shared" ref="C2:C65" si="0">L2</f>
        <v>1</v>
      </c>
      <c r="D2" s="93" t="e">
        <f>VLOOKUP(M2,杂项!$O$1:$P$54,2,FALSE)</f>
        <v>#N/A</v>
      </c>
      <c r="E2" s="93">
        <f t="shared" ref="E2:E65" si="1">N2</f>
        <v>0</v>
      </c>
      <c r="F2" s="93" t="e">
        <f>VLOOKUP(O2,杂项!$O$1:$P$54,2,FALSE)</f>
        <v>#N/A</v>
      </c>
      <c r="G2" s="93">
        <f t="shared" ref="G2:G65" si="2">P2</f>
        <v>0</v>
      </c>
      <c r="H2" t="e">
        <f>VLOOKUP(Q2,杂项!$O$1:$P$54,2,FALSE)</f>
        <v>#N/A</v>
      </c>
      <c r="I2">
        <f t="shared" ref="I2:I65" si="3">R2</f>
        <v>0</v>
      </c>
      <c r="J2" s="93"/>
      <c r="K2" s="93">
        <v>1</v>
      </c>
      <c r="L2" s="93">
        <v>1</v>
      </c>
      <c r="M2" s="93"/>
      <c r="N2" s="93"/>
      <c r="O2" s="93"/>
      <c r="P2" s="93"/>
      <c r="Q2" s="93"/>
      <c r="R2" s="93"/>
    </row>
    <row r="3" spans="1:18" x14ac:dyDescent="0.2">
      <c r="A3" s="93" t="s">
        <v>1702</v>
      </c>
      <c r="B3" s="93" t="str">
        <f>VLOOKUP(K3,杂项!$O$1:$P$54,2,FALSE)</f>
        <v>战斗修行之证</v>
      </c>
      <c r="C3" s="93">
        <f t="shared" si="0"/>
        <v>3</v>
      </c>
      <c r="D3" s="93" t="e">
        <f>VLOOKUP(M3,杂项!$O$1:$P$54,2,FALSE)</f>
        <v>#N/A</v>
      </c>
      <c r="E3" s="93">
        <f t="shared" si="1"/>
        <v>0</v>
      </c>
      <c r="F3" s="93" t="e">
        <f>VLOOKUP(O3,杂项!$O$1:$P$54,2,FALSE)</f>
        <v>#N/A</v>
      </c>
      <c r="G3" s="93">
        <f t="shared" si="2"/>
        <v>0</v>
      </c>
      <c r="H3" t="e">
        <f>VLOOKUP(Q3,杂项!$O$1:$P$54,2,FALSE)</f>
        <v>#N/A</v>
      </c>
      <c r="I3">
        <f t="shared" si="3"/>
        <v>0</v>
      </c>
      <c r="J3" s="93"/>
      <c r="K3" s="93">
        <v>1</v>
      </c>
      <c r="L3" s="93">
        <v>3</v>
      </c>
      <c r="M3" s="93"/>
      <c r="N3" s="93"/>
      <c r="O3" s="93"/>
      <c r="P3" s="93"/>
      <c r="Q3" s="93"/>
      <c r="R3" s="93"/>
    </row>
    <row r="4" spans="1:18" x14ac:dyDescent="0.2">
      <c r="A4" s="93" t="s">
        <v>1703</v>
      </c>
      <c r="B4" s="93" t="str">
        <f>VLOOKUP(K4,杂项!$O$1:$P$54,2,FALSE)</f>
        <v>战斗修行之证</v>
      </c>
      <c r="C4" s="93">
        <f t="shared" si="0"/>
        <v>5</v>
      </c>
      <c r="D4" s="93" t="e">
        <f>VLOOKUP(M4,杂项!$O$1:$P$54,2,FALSE)</f>
        <v>#N/A</v>
      </c>
      <c r="E4" s="93">
        <f t="shared" si="1"/>
        <v>0</v>
      </c>
      <c r="F4" s="93" t="e">
        <f>VLOOKUP(O4,杂项!$O$1:$P$54,2,FALSE)</f>
        <v>#N/A</v>
      </c>
      <c r="G4" s="93">
        <f t="shared" si="2"/>
        <v>0</v>
      </c>
      <c r="H4" t="e">
        <f>VLOOKUP(Q4,杂项!$O$1:$P$54,2,FALSE)</f>
        <v>#N/A</v>
      </c>
      <c r="I4">
        <f t="shared" si="3"/>
        <v>0</v>
      </c>
      <c r="J4" s="93"/>
      <c r="K4" s="93">
        <v>1</v>
      </c>
      <c r="L4" s="93">
        <v>5</v>
      </c>
      <c r="M4" s="93"/>
      <c r="N4" s="93"/>
      <c r="O4" s="93"/>
      <c r="P4" s="93"/>
      <c r="Q4" s="93"/>
      <c r="R4" s="93"/>
    </row>
    <row r="5" spans="1:18" x14ac:dyDescent="0.2">
      <c r="A5" s="93" t="s">
        <v>1704</v>
      </c>
      <c r="B5" s="93" t="str">
        <f>VLOOKUP(K5,杂项!$O$1:$P$54,2,FALSE)</f>
        <v>迅捷绶带</v>
      </c>
      <c r="C5" s="93">
        <f t="shared" si="0"/>
        <v>6</v>
      </c>
      <c r="D5" s="93" t="str">
        <f>VLOOKUP(M5,杂项!$O$1:$P$54,2,FALSE)</f>
        <v>骑士修行之证</v>
      </c>
      <c r="E5" s="93">
        <f t="shared" si="1"/>
        <v>3</v>
      </c>
      <c r="F5" s="93" t="str">
        <f>VLOOKUP(O5,杂项!$O$1:$P$54,2,FALSE)</f>
        <v>战斗修行之证</v>
      </c>
      <c r="G5" s="93">
        <f t="shared" si="2"/>
        <v>3</v>
      </c>
      <c r="H5" t="e">
        <f>VLOOKUP(Q5,杂项!$O$1:$P$54,2,FALSE)</f>
        <v>#N/A</v>
      </c>
      <c r="I5">
        <f t="shared" si="3"/>
        <v>0</v>
      </c>
      <c r="J5" s="93"/>
      <c r="K5" s="93">
        <v>8</v>
      </c>
      <c r="L5" s="93">
        <v>6</v>
      </c>
      <c r="M5" s="93">
        <v>3</v>
      </c>
      <c r="N5" s="93">
        <v>3</v>
      </c>
      <c r="O5" s="93">
        <v>1</v>
      </c>
      <c r="P5" s="93">
        <v>3</v>
      </c>
      <c r="Q5" s="93"/>
      <c r="R5" s="93"/>
    </row>
    <row r="6" spans="1:18" x14ac:dyDescent="0.2">
      <c r="A6" s="93" t="s">
        <v>1705</v>
      </c>
      <c r="B6" s="93" t="str">
        <f>VLOOKUP(K6,杂项!$O$1:$P$54,2,FALSE)</f>
        <v>骑术之证</v>
      </c>
      <c r="C6" s="93">
        <f t="shared" si="0"/>
        <v>8</v>
      </c>
      <c r="D6" s="93" t="str">
        <f>VLOOKUP(M6,杂项!$O$1:$P$54,2,FALSE)</f>
        <v>巡林之证</v>
      </c>
      <c r="E6" s="93">
        <f t="shared" si="1"/>
        <v>8</v>
      </c>
      <c r="F6" s="93" t="str">
        <f>VLOOKUP(O6,杂项!$O$1:$P$54,2,FALSE)</f>
        <v>迅捷绶带</v>
      </c>
      <c r="G6" s="93">
        <f t="shared" si="2"/>
        <v>6</v>
      </c>
      <c r="H6" t="str">
        <f>VLOOKUP(Q6,杂项!$O$1:$P$54,2,FALSE)</f>
        <v>力量绶带</v>
      </c>
      <c r="I6">
        <f t="shared" si="3"/>
        <v>6</v>
      </c>
      <c r="J6" s="93"/>
      <c r="K6" s="93">
        <v>43</v>
      </c>
      <c r="L6" s="93">
        <v>8</v>
      </c>
      <c r="M6" s="93">
        <v>42</v>
      </c>
      <c r="N6" s="93">
        <v>8</v>
      </c>
      <c r="O6" s="93">
        <v>8</v>
      </c>
      <c r="P6" s="93">
        <v>6</v>
      </c>
      <c r="Q6" s="93">
        <v>6</v>
      </c>
      <c r="R6" s="93">
        <v>6</v>
      </c>
    </row>
    <row r="7" spans="1:18" x14ac:dyDescent="0.2">
      <c r="A7" s="93" t="s">
        <v>1706</v>
      </c>
      <c r="B7" s="93" t="str">
        <f>VLOOKUP(K7,杂项!$O$1:$P$54,2,FALSE)</f>
        <v>忠诚徽记</v>
      </c>
      <c r="C7" s="93">
        <f t="shared" si="0"/>
        <v>10</v>
      </c>
      <c r="D7" s="93" t="str">
        <f>VLOOKUP(M7,杂项!$O$1:$P$54,2,FALSE)</f>
        <v>无畏徽记</v>
      </c>
      <c r="E7" s="93">
        <f t="shared" si="1"/>
        <v>10</v>
      </c>
      <c r="F7" s="93" t="str">
        <f>VLOOKUP(O7,杂项!$O$1:$P$54,2,FALSE)</f>
        <v>骑术之证</v>
      </c>
      <c r="G7" s="93">
        <f t="shared" si="2"/>
        <v>8</v>
      </c>
      <c r="H7" t="str">
        <f>VLOOKUP(Q7,杂项!$O$1:$P$54,2,FALSE)</f>
        <v>巡林之证</v>
      </c>
      <c r="I7">
        <f t="shared" si="3"/>
        <v>8</v>
      </c>
      <c r="J7" s="93"/>
      <c r="K7" s="93">
        <v>53</v>
      </c>
      <c r="L7" s="93">
        <v>10</v>
      </c>
      <c r="M7" s="93">
        <v>48</v>
      </c>
      <c r="N7" s="93">
        <v>10</v>
      </c>
      <c r="O7" s="93">
        <v>43</v>
      </c>
      <c r="P7" s="93">
        <v>8</v>
      </c>
      <c r="Q7" s="93">
        <v>42</v>
      </c>
      <c r="R7" s="93">
        <v>8</v>
      </c>
    </row>
    <row r="8" spans="1:18" x14ac:dyDescent="0.2">
      <c r="A8" s="93" t="s">
        <v>1707</v>
      </c>
      <c r="B8" s="93" t="str">
        <f>VLOOKUP(K8,杂项!$O$1:$P$54,2,FALSE)</f>
        <v>力量绶带</v>
      </c>
      <c r="C8" s="93">
        <f t="shared" si="0"/>
        <v>6</v>
      </c>
      <c r="D8" s="93" t="str">
        <f>VLOOKUP(M8,杂项!$O$1:$P$54,2,FALSE)</f>
        <v>战斗修行之证</v>
      </c>
      <c r="E8" s="93">
        <f t="shared" si="1"/>
        <v>3</v>
      </c>
      <c r="F8" s="93" t="str">
        <f>VLOOKUP(O8,杂项!$O$1:$P$54,2,FALSE)</f>
        <v>生存修行之证</v>
      </c>
      <c r="G8" s="93">
        <f t="shared" si="2"/>
        <v>3</v>
      </c>
      <c r="H8" t="e">
        <f>VLOOKUP(Q8,杂项!$O$1:$P$54,2,FALSE)</f>
        <v>#N/A</v>
      </c>
      <c r="I8">
        <f t="shared" si="3"/>
        <v>0</v>
      </c>
      <c r="J8" s="93"/>
      <c r="K8" s="93">
        <v>6</v>
      </c>
      <c r="L8" s="93">
        <v>6</v>
      </c>
      <c r="M8" s="93">
        <v>1</v>
      </c>
      <c r="N8" s="93">
        <v>3</v>
      </c>
      <c r="O8" s="93">
        <v>2</v>
      </c>
      <c r="P8" s="93">
        <v>3</v>
      </c>
      <c r="Q8" s="93"/>
      <c r="R8" s="93"/>
    </row>
    <row r="9" spans="1:18" x14ac:dyDescent="0.2">
      <c r="A9" s="93" t="s">
        <v>1708</v>
      </c>
      <c r="B9" s="93" t="str">
        <f>VLOOKUP(K9,杂项!$O$1:$P$54,2,FALSE)</f>
        <v>斗技之证</v>
      </c>
      <c r="C9" s="93">
        <f t="shared" si="0"/>
        <v>8</v>
      </c>
      <c r="D9" s="93" t="str">
        <f>VLOOKUP(M9,杂项!$O$1:$P$54,2,FALSE)</f>
        <v>护盾之证</v>
      </c>
      <c r="E9" s="93">
        <f t="shared" si="1"/>
        <v>8</v>
      </c>
      <c r="F9" s="93" t="str">
        <f>VLOOKUP(O9,杂项!$O$1:$P$54,2,FALSE)</f>
        <v>力量绶带</v>
      </c>
      <c r="G9" s="93">
        <f t="shared" si="2"/>
        <v>6</v>
      </c>
      <c r="H9" t="str">
        <f>VLOOKUP(Q9,杂项!$O$1:$P$54,2,FALSE)</f>
        <v>守护绶带</v>
      </c>
      <c r="I9">
        <f t="shared" si="3"/>
        <v>6</v>
      </c>
      <c r="J9" s="93"/>
      <c r="K9" s="93">
        <v>41</v>
      </c>
      <c r="L9" s="93">
        <v>8</v>
      </c>
      <c r="M9" s="93">
        <v>46</v>
      </c>
      <c r="N9" s="93">
        <v>8</v>
      </c>
      <c r="O9" s="93">
        <v>6</v>
      </c>
      <c r="P9" s="93">
        <v>6</v>
      </c>
      <c r="Q9" s="93">
        <v>7</v>
      </c>
      <c r="R9" s="93">
        <v>6</v>
      </c>
    </row>
    <row r="10" spans="1:18" x14ac:dyDescent="0.2">
      <c r="A10" s="93" t="s">
        <v>1709</v>
      </c>
      <c r="B10" s="93" t="str">
        <f>VLOOKUP(K10,杂项!$O$1:$P$54,2,FALSE)</f>
        <v>无畏徽记</v>
      </c>
      <c r="C10" s="93">
        <f t="shared" si="0"/>
        <v>10</v>
      </c>
      <c r="D10" s="93" t="str">
        <f>VLOOKUP(M10,杂项!$O$1:$P$54,2,FALSE)</f>
        <v>不屈徽记</v>
      </c>
      <c r="E10" s="93">
        <f t="shared" si="1"/>
        <v>10</v>
      </c>
      <c r="F10" s="93" t="str">
        <f>VLOOKUP(O10,杂项!$O$1:$P$54,2,FALSE)</f>
        <v>斗技之证</v>
      </c>
      <c r="G10" s="93">
        <f t="shared" si="2"/>
        <v>8</v>
      </c>
      <c r="H10" t="str">
        <f>VLOOKUP(Q10,杂项!$O$1:$P$54,2,FALSE)</f>
        <v>护盾之证</v>
      </c>
      <c r="I10">
        <f t="shared" si="3"/>
        <v>8</v>
      </c>
      <c r="J10" s="93"/>
      <c r="K10" s="93">
        <v>48</v>
      </c>
      <c r="L10" s="93">
        <v>10</v>
      </c>
      <c r="M10" s="93">
        <v>49</v>
      </c>
      <c r="N10" s="93">
        <v>10</v>
      </c>
      <c r="O10" s="93">
        <v>41</v>
      </c>
      <c r="P10" s="93">
        <v>8</v>
      </c>
      <c r="Q10" s="93">
        <v>46</v>
      </c>
      <c r="R10" s="93">
        <v>8</v>
      </c>
    </row>
    <row r="11" spans="1:18" x14ac:dyDescent="0.2">
      <c r="A11" s="93" t="s">
        <v>1710</v>
      </c>
      <c r="B11" s="93" t="str">
        <f>VLOOKUP(K11,杂项!$O$1:$P$54,2,FALSE)</f>
        <v>迅捷绶带</v>
      </c>
      <c r="C11" s="93">
        <f t="shared" si="0"/>
        <v>6</v>
      </c>
      <c r="D11" s="93" t="str">
        <f>VLOOKUP(M11,杂项!$O$1:$P$54,2,FALSE)</f>
        <v>骑士修行之证</v>
      </c>
      <c r="E11" s="93">
        <f t="shared" si="1"/>
        <v>3</v>
      </c>
      <c r="F11" s="93" t="str">
        <f>VLOOKUP(O11,杂项!$O$1:$P$54,2,FALSE)</f>
        <v>战斗修行之证</v>
      </c>
      <c r="G11" s="93">
        <f t="shared" si="2"/>
        <v>3</v>
      </c>
      <c r="H11" t="e">
        <f>VLOOKUP(Q11,杂项!$O$1:$P$54,2,FALSE)</f>
        <v>#N/A</v>
      </c>
      <c r="I11">
        <f t="shared" si="3"/>
        <v>0</v>
      </c>
      <c r="J11" s="93"/>
      <c r="K11" s="93">
        <v>8</v>
      </c>
      <c r="L11" s="93">
        <v>6</v>
      </c>
      <c r="M11" s="93">
        <v>3</v>
      </c>
      <c r="N11" s="93">
        <v>3</v>
      </c>
      <c r="O11" s="93">
        <v>1</v>
      </c>
      <c r="P11" s="93">
        <v>3</v>
      </c>
      <c r="Q11" s="93"/>
      <c r="R11" s="93"/>
    </row>
    <row r="12" spans="1:18" x14ac:dyDescent="0.2">
      <c r="A12" s="93" t="s">
        <v>1711</v>
      </c>
      <c r="B12" s="93" t="str">
        <f>VLOOKUP(K12,杂项!$O$1:$P$54,2,FALSE)</f>
        <v>骑术之证</v>
      </c>
      <c r="C12" s="93">
        <f t="shared" si="0"/>
        <v>8</v>
      </c>
      <c r="D12" s="93" t="str">
        <f>VLOOKUP(M12,杂项!$O$1:$P$54,2,FALSE)</f>
        <v>巡林之证</v>
      </c>
      <c r="E12" s="93">
        <f t="shared" si="1"/>
        <v>8</v>
      </c>
      <c r="F12" s="93" t="str">
        <f>VLOOKUP(O12,杂项!$O$1:$P$54,2,FALSE)</f>
        <v>迅捷绶带</v>
      </c>
      <c r="G12" s="93">
        <f t="shared" si="2"/>
        <v>6</v>
      </c>
      <c r="H12" t="str">
        <f>VLOOKUP(Q12,杂项!$O$1:$P$54,2,FALSE)</f>
        <v>守护绶带</v>
      </c>
      <c r="I12">
        <f t="shared" si="3"/>
        <v>6</v>
      </c>
      <c r="J12" s="93"/>
      <c r="K12" s="93">
        <v>43</v>
      </c>
      <c r="L12" s="93">
        <v>8</v>
      </c>
      <c r="M12" s="93">
        <v>42</v>
      </c>
      <c r="N12" s="93">
        <v>8</v>
      </c>
      <c r="O12" s="93">
        <v>8</v>
      </c>
      <c r="P12" s="93">
        <v>6</v>
      </c>
      <c r="Q12" s="93">
        <v>7</v>
      </c>
      <c r="R12" s="93">
        <v>6</v>
      </c>
    </row>
    <row r="13" spans="1:18" x14ac:dyDescent="0.2">
      <c r="A13" s="93" t="s">
        <v>1712</v>
      </c>
      <c r="B13" s="93" t="str">
        <f>VLOOKUP(K13,杂项!$O$1:$P$54,2,FALSE)</f>
        <v>忠诚徽记</v>
      </c>
      <c r="C13" s="93">
        <f t="shared" si="0"/>
        <v>10</v>
      </c>
      <c r="D13" s="93" t="str">
        <f>VLOOKUP(M13,杂项!$O$1:$P$54,2,FALSE)</f>
        <v>不屈徽记</v>
      </c>
      <c r="E13" s="93">
        <f t="shared" si="1"/>
        <v>10</v>
      </c>
      <c r="F13" s="93" t="str">
        <f>VLOOKUP(O13,杂项!$O$1:$P$54,2,FALSE)</f>
        <v>骑术之证</v>
      </c>
      <c r="G13" s="93">
        <f t="shared" si="2"/>
        <v>8</v>
      </c>
      <c r="H13" t="str">
        <f>VLOOKUP(Q13,杂项!$O$1:$P$54,2,FALSE)</f>
        <v>巡林之证</v>
      </c>
      <c r="I13">
        <f t="shared" si="3"/>
        <v>8</v>
      </c>
      <c r="J13" s="93"/>
      <c r="K13" s="93">
        <v>53</v>
      </c>
      <c r="L13" s="93">
        <v>10</v>
      </c>
      <c r="M13" s="93">
        <v>49</v>
      </c>
      <c r="N13" s="93">
        <v>10</v>
      </c>
      <c r="O13" s="93">
        <v>43</v>
      </c>
      <c r="P13" s="93">
        <v>8</v>
      </c>
      <c r="Q13" s="93">
        <v>42</v>
      </c>
      <c r="R13" s="93">
        <v>8</v>
      </c>
    </row>
    <row r="14" spans="1:18" x14ac:dyDescent="0.2">
      <c r="A14" s="93" t="s">
        <v>1713</v>
      </c>
      <c r="B14" s="93" t="str">
        <f>VLOOKUP(K14,杂项!$O$1:$P$54,2,FALSE)</f>
        <v>记忆绶带</v>
      </c>
      <c r="C14" s="93">
        <f t="shared" si="0"/>
        <v>6</v>
      </c>
      <c r="D14" s="93" t="str">
        <f>VLOOKUP(M14,杂项!$O$1:$P$54,2,FALSE)</f>
        <v>生存修行之证</v>
      </c>
      <c r="E14" s="93">
        <f t="shared" si="1"/>
        <v>3</v>
      </c>
      <c r="F14" s="93" t="str">
        <f>VLOOKUP(O14,杂项!$O$1:$P$54,2,FALSE)</f>
        <v>战斗修行之证</v>
      </c>
      <c r="G14" s="93">
        <f t="shared" si="2"/>
        <v>3</v>
      </c>
      <c r="H14" t="e">
        <f>VLOOKUP(Q14,杂项!$O$1:$P$54,2,FALSE)</f>
        <v>#N/A</v>
      </c>
      <c r="I14">
        <f t="shared" si="3"/>
        <v>0</v>
      </c>
      <c r="J14" s="93"/>
      <c r="K14" s="93">
        <v>11</v>
      </c>
      <c r="L14" s="93">
        <v>6</v>
      </c>
      <c r="M14" s="93">
        <v>2</v>
      </c>
      <c r="N14" s="93">
        <v>3</v>
      </c>
      <c r="O14" s="93">
        <v>1</v>
      </c>
      <c r="P14" s="93">
        <v>3</v>
      </c>
      <c r="Q14" s="93"/>
      <c r="R14" s="93"/>
    </row>
    <row r="15" spans="1:18" x14ac:dyDescent="0.2">
      <c r="A15" s="93" t="s">
        <v>1714</v>
      </c>
      <c r="B15" s="93" t="str">
        <f>VLOOKUP(K15,杂项!$O$1:$P$54,2,FALSE)</f>
        <v>巡林之证</v>
      </c>
      <c r="C15" s="93">
        <f t="shared" si="0"/>
        <v>8</v>
      </c>
      <c r="D15" s="93" t="str">
        <f>VLOOKUP(M15,杂项!$O$1:$P$54,2,FALSE)</f>
        <v>斗技之证</v>
      </c>
      <c r="E15" s="93">
        <f t="shared" si="1"/>
        <v>8</v>
      </c>
      <c r="F15" s="93" t="str">
        <f>VLOOKUP(O15,杂项!$O$1:$P$54,2,FALSE)</f>
        <v>迅捷绶带</v>
      </c>
      <c r="G15" s="93">
        <f t="shared" si="2"/>
        <v>6</v>
      </c>
      <c r="H15" t="str">
        <f>VLOOKUP(Q15,杂项!$O$1:$P$54,2,FALSE)</f>
        <v>记忆绶带</v>
      </c>
      <c r="I15">
        <f t="shared" si="3"/>
        <v>6</v>
      </c>
      <c r="J15" s="93"/>
      <c r="K15" s="93">
        <v>42</v>
      </c>
      <c r="L15" s="93">
        <v>8</v>
      </c>
      <c r="M15" s="93">
        <v>41</v>
      </c>
      <c r="N15" s="93">
        <v>8</v>
      </c>
      <c r="O15" s="93">
        <v>8</v>
      </c>
      <c r="P15" s="93">
        <v>6</v>
      </c>
      <c r="Q15" s="93">
        <v>11</v>
      </c>
      <c r="R15" s="93">
        <v>6</v>
      </c>
    </row>
    <row r="16" spans="1:18" x14ac:dyDescent="0.2">
      <c r="A16" s="93" t="s">
        <v>1715</v>
      </c>
      <c r="B16" s="93" t="str">
        <f>VLOOKUP(K16,杂项!$O$1:$P$54,2,FALSE)</f>
        <v>隐秘徽记</v>
      </c>
      <c r="C16" s="93">
        <f t="shared" si="0"/>
        <v>10</v>
      </c>
      <c r="D16" s="93" t="str">
        <f>VLOOKUP(M16,杂项!$O$1:$P$54,2,FALSE)</f>
        <v>无畏徽记</v>
      </c>
      <c r="E16" s="93">
        <f t="shared" si="1"/>
        <v>10</v>
      </c>
      <c r="F16" s="93" t="str">
        <f>VLOOKUP(O16,杂项!$O$1:$P$54,2,FALSE)</f>
        <v>巡林之证</v>
      </c>
      <c r="G16" s="93">
        <f t="shared" si="2"/>
        <v>8</v>
      </c>
      <c r="H16" t="str">
        <f>VLOOKUP(Q16,杂项!$O$1:$P$54,2,FALSE)</f>
        <v>斗技之证</v>
      </c>
      <c r="I16">
        <f t="shared" si="3"/>
        <v>8</v>
      </c>
      <c r="J16" s="93"/>
      <c r="K16" s="93">
        <v>50</v>
      </c>
      <c r="L16" s="93">
        <v>10</v>
      </c>
      <c r="M16" s="93">
        <v>48</v>
      </c>
      <c r="N16" s="93">
        <v>10</v>
      </c>
      <c r="O16" s="93">
        <v>42</v>
      </c>
      <c r="P16" s="93">
        <v>8</v>
      </c>
      <c r="Q16" s="93">
        <v>41</v>
      </c>
      <c r="R16" s="93">
        <v>8</v>
      </c>
    </row>
    <row r="17" spans="1:18" x14ac:dyDescent="0.2">
      <c r="A17" s="93" t="s">
        <v>1716</v>
      </c>
      <c r="B17" s="93" t="str">
        <f>VLOOKUP(K17,杂项!$O$1:$P$54,2,FALSE)</f>
        <v>记忆绶带</v>
      </c>
      <c r="C17" s="93">
        <f t="shared" si="0"/>
        <v>6</v>
      </c>
      <c r="D17" s="93" t="str">
        <f>VLOOKUP(M17,杂项!$O$1:$P$54,2,FALSE)</f>
        <v>生存修行之证</v>
      </c>
      <c r="E17" s="93">
        <f t="shared" si="1"/>
        <v>3</v>
      </c>
      <c r="F17" s="93" t="str">
        <f>VLOOKUP(O17,杂项!$O$1:$P$54,2,FALSE)</f>
        <v>法术修行之证</v>
      </c>
      <c r="G17" s="93">
        <f t="shared" si="2"/>
        <v>3</v>
      </c>
      <c r="H17" t="e">
        <f>VLOOKUP(Q17,杂项!$O$1:$P$54,2,FALSE)</f>
        <v>#N/A</v>
      </c>
      <c r="I17">
        <f t="shared" si="3"/>
        <v>0</v>
      </c>
      <c r="J17" s="93"/>
      <c r="K17" s="93">
        <v>11</v>
      </c>
      <c r="L17" s="93">
        <v>6</v>
      </c>
      <c r="M17" s="93">
        <v>2</v>
      </c>
      <c r="N17" s="93">
        <v>3</v>
      </c>
      <c r="O17" s="93">
        <v>5</v>
      </c>
      <c r="P17" s="93">
        <v>3</v>
      </c>
      <c r="Q17" s="93"/>
      <c r="R17" s="93"/>
    </row>
    <row r="18" spans="1:18" x14ac:dyDescent="0.2">
      <c r="A18" s="93" t="s">
        <v>1717</v>
      </c>
      <c r="B18" s="93" t="str">
        <f>VLOOKUP(K18,杂项!$O$1:$P$54,2,FALSE)</f>
        <v>巡林之证</v>
      </c>
      <c r="C18" s="93">
        <f t="shared" si="0"/>
        <v>8</v>
      </c>
      <c r="D18" s="93" t="str">
        <f>VLOOKUP(M18,杂项!$O$1:$P$54,2,FALSE)</f>
        <v>斗技之证</v>
      </c>
      <c r="E18" s="93">
        <f t="shared" si="1"/>
        <v>8</v>
      </c>
      <c r="F18" s="93" t="str">
        <f>VLOOKUP(O18,杂项!$O$1:$P$54,2,FALSE)</f>
        <v>守护绶带</v>
      </c>
      <c r="G18" s="93">
        <f t="shared" si="2"/>
        <v>6</v>
      </c>
      <c r="H18" t="str">
        <f>VLOOKUP(Q18,杂项!$O$1:$P$54,2,FALSE)</f>
        <v>记忆绶带</v>
      </c>
      <c r="I18">
        <f t="shared" si="3"/>
        <v>6</v>
      </c>
      <c r="J18" s="93"/>
      <c r="K18" s="93">
        <v>42</v>
      </c>
      <c r="L18" s="93">
        <v>8</v>
      </c>
      <c r="M18" s="93">
        <v>41</v>
      </c>
      <c r="N18" s="93">
        <v>8</v>
      </c>
      <c r="O18" s="93">
        <v>7</v>
      </c>
      <c r="P18" s="93">
        <v>6</v>
      </c>
      <c r="Q18" s="93">
        <v>11</v>
      </c>
      <c r="R18" s="93">
        <v>6</v>
      </c>
    </row>
    <row r="19" spans="1:18" x14ac:dyDescent="0.2">
      <c r="A19" s="93" t="s">
        <v>1718</v>
      </c>
      <c r="B19" s="93" t="str">
        <f>VLOOKUP(K19,杂项!$O$1:$P$54,2,FALSE)</f>
        <v>隐秘徽记</v>
      </c>
      <c r="C19" s="93">
        <f t="shared" si="0"/>
        <v>10</v>
      </c>
      <c r="D19" s="93" t="str">
        <f>VLOOKUP(M19,杂项!$O$1:$P$54,2,FALSE)</f>
        <v>无畏徽记</v>
      </c>
      <c r="E19" s="93">
        <f t="shared" si="1"/>
        <v>10</v>
      </c>
      <c r="F19" s="93" t="str">
        <f>VLOOKUP(O19,杂项!$O$1:$P$54,2,FALSE)</f>
        <v>巡林之证</v>
      </c>
      <c r="G19" s="93">
        <f t="shared" si="2"/>
        <v>8</v>
      </c>
      <c r="H19" t="str">
        <f>VLOOKUP(Q19,杂项!$O$1:$P$54,2,FALSE)</f>
        <v>斗技之证</v>
      </c>
      <c r="I19">
        <f t="shared" si="3"/>
        <v>8</v>
      </c>
      <c r="J19" s="93"/>
      <c r="K19" s="93">
        <v>50</v>
      </c>
      <c r="L19" s="93">
        <v>10</v>
      </c>
      <c r="M19" s="93">
        <v>48</v>
      </c>
      <c r="N19" s="93">
        <v>10</v>
      </c>
      <c r="O19" s="93">
        <v>42</v>
      </c>
      <c r="P19" s="93">
        <v>8</v>
      </c>
      <c r="Q19" s="93">
        <v>41</v>
      </c>
      <c r="R19" s="93">
        <v>8</v>
      </c>
    </row>
    <row r="20" spans="1:18" x14ac:dyDescent="0.2">
      <c r="A20" s="93" t="s">
        <v>1719</v>
      </c>
      <c r="B20" s="93" t="str">
        <f>VLOOKUP(K20,杂项!$O$1:$P$54,2,FALSE)</f>
        <v>骑士之证</v>
      </c>
      <c r="C20" s="93">
        <f t="shared" si="0"/>
        <v>12</v>
      </c>
      <c r="D20" s="93" t="str">
        <f>VLOOKUP(M20,杂项!$O$1:$P$54,2,FALSE)</f>
        <v>战士之证</v>
      </c>
      <c r="E20" s="93">
        <f t="shared" si="1"/>
        <v>12</v>
      </c>
      <c r="F20" s="93" t="str">
        <f>VLOOKUP(O20,杂项!$O$1:$P$54,2,FALSE)</f>
        <v>忠诚徽记</v>
      </c>
      <c r="G20" s="93">
        <f t="shared" si="2"/>
        <v>10</v>
      </c>
      <c r="H20" t="str">
        <f>VLOOKUP(Q20,杂项!$O$1:$P$54,2,FALSE)</f>
        <v>无畏徽记</v>
      </c>
      <c r="I20">
        <f t="shared" si="3"/>
        <v>10</v>
      </c>
      <c r="J20" s="93"/>
      <c r="K20" s="93">
        <v>14</v>
      </c>
      <c r="L20" s="93">
        <v>12</v>
      </c>
      <c r="M20" s="93">
        <v>12</v>
      </c>
      <c r="N20" s="93">
        <v>12</v>
      </c>
      <c r="O20" s="93">
        <v>53</v>
      </c>
      <c r="P20" s="93">
        <v>10</v>
      </c>
      <c r="Q20" s="93">
        <v>48</v>
      </c>
      <c r="R20" s="93">
        <v>10</v>
      </c>
    </row>
    <row r="21" spans="1:18" x14ac:dyDescent="0.2">
      <c r="A21" s="93" t="s">
        <v>1720</v>
      </c>
      <c r="B21" s="93" t="str">
        <f>VLOOKUP(K21,杂项!$O$1:$P$54,2,FALSE)</f>
        <v>公正纹章</v>
      </c>
      <c r="C21" s="93">
        <f t="shared" si="0"/>
        <v>15</v>
      </c>
      <c r="D21" s="93" t="str">
        <f>VLOOKUP(M21,杂项!$O$1:$P$54,2,FALSE)</f>
        <v>勇气纹章</v>
      </c>
      <c r="E21" s="93">
        <f t="shared" si="1"/>
        <v>15</v>
      </c>
      <c r="F21" s="93" t="str">
        <f>VLOOKUP(O21,杂项!$O$1:$P$54,2,FALSE)</f>
        <v>骑士之证</v>
      </c>
      <c r="G21" s="93">
        <f t="shared" si="2"/>
        <v>12</v>
      </c>
      <c r="H21" t="str">
        <f>VLOOKUP(Q21,杂项!$O$1:$P$54,2,FALSE)</f>
        <v>战士之证</v>
      </c>
      <c r="I21">
        <f t="shared" si="3"/>
        <v>12</v>
      </c>
      <c r="J21" s="93"/>
      <c r="K21" s="93">
        <v>22</v>
      </c>
      <c r="L21" s="93">
        <v>15</v>
      </c>
      <c r="M21" s="93">
        <v>17</v>
      </c>
      <c r="N21" s="93">
        <v>15</v>
      </c>
      <c r="O21" s="93">
        <v>14</v>
      </c>
      <c r="P21" s="93">
        <v>12</v>
      </c>
      <c r="Q21" s="93">
        <v>12</v>
      </c>
      <c r="R21" s="93">
        <v>12</v>
      </c>
    </row>
    <row r="22" spans="1:18" x14ac:dyDescent="0.2">
      <c r="A22" s="93" t="s">
        <v>1721</v>
      </c>
      <c r="B22" s="93" t="str">
        <f>VLOOKUP(K22,杂项!$O$1:$P$54,2,FALSE)</f>
        <v>统帅之证</v>
      </c>
      <c r="C22" s="93">
        <f t="shared" si="0"/>
        <v>18</v>
      </c>
      <c r="D22" s="93" t="str">
        <f>VLOOKUP(M22,杂项!$O$1:$P$54,2,FALSE)</f>
        <v>英雄之证</v>
      </c>
      <c r="E22" s="93">
        <f t="shared" si="1"/>
        <v>18</v>
      </c>
      <c r="F22" s="93" t="str">
        <f>VLOOKUP(O22,杂项!$O$1:$P$54,2,FALSE)</f>
        <v>公正纹章</v>
      </c>
      <c r="G22" s="93">
        <f t="shared" si="2"/>
        <v>15</v>
      </c>
      <c r="H22" t="str">
        <f>VLOOKUP(Q22,杂项!$O$1:$P$54,2,FALSE)</f>
        <v>勇气纹章</v>
      </c>
      <c r="I22">
        <f t="shared" si="3"/>
        <v>15</v>
      </c>
      <c r="J22" s="93"/>
      <c r="K22" s="93">
        <v>31</v>
      </c>
      <c r="L22" s="93">
        <v>18</v>
      </c>
      <c r="M22" s="93">
        <v>25</v>
      </c>
      <c r="N22" s="93">
        <v>18</v>
      </c>
      <c r="O22" s="93">
        <v>22</v>
      </c>
      <c r="P22" s="93">
        <v>15</v>
      </c>
      <c r="Q22" s="93">
        <v>17</v>
      </c>
      <c r="R22" s="93">
        <v>15</v>
      </c>
    </row>
    <row r="23" spans="1:18" x14ac:dyDescent="0.2">
      <c r="A23" s="93" t="s">
        <v>1722</v>
      </c>
      <c r="B23" s="93" t="str">
        <f>VLOOKUP(K23,杂项!$O$1:$P$54,2,FALSE)</f>
        <v>荣耀之印</v>
      </c>
      <c r="C23" s="93">
        <f t="shared" si="0"/>
        <v>22</v>
      </c>
      <c r="D23" s="93" t="str">
        <f>VLOOKUP(M23,杂项!$O$1:$P$54,2,FALSE)</f>
        <v>奇迹之印</v>
      </c>
      <c r="E23" s="93">
        <f t="shared" si="1"/>
        <v>22</v>
      </c>
      <c r="F23" s="93" t="str">
        <f>VLOOKUP(O23,杂项!$O$1:$P$54,2,FALSE)</f>
        <v>统帅之证</v>
      </c>
      <c r="G23" s="93">
        <f t="shared" si="2"/>
        <v>20</v>
      </c>
      <c r="H23" t="str">
        <f>VLOOKUP(Q23,杂项!$O$1:$P$54,2,FALSE)</f>
        <v>英雄之证</v>
      </c>
      <c r="I23">
        <f t="shared" si="3"/>
        <v>20</v>
      </c>
      <c r="J23" s="93"/>
      <c r="K23" s="93">
        <v>38</v>
      </c>
      <c r="L23" s="93">
        <v>22</v>
      </c>
      <c r="M23" s="93">
        <v>36</v>
      </c>
      <c r="N23" s="93">
        <v>22</v>
      </c>
      <c r="O23" s="93">
        <v>31</v>
      </c>
      <c r="P23" s="93">
        <v>20</v>
      </c>
      <c r="Q23" s="93">
        <v>25</v>
      </c>
      <c r="R23" s="93">
        <v>20</v>
      </c>
    </row>
    <row r="24" spans="1:18" x14ac:dyDescent="0.2">
      <c r="A24" s="93" t="s">
        <v>1723</v>
      </c>
      <c r="B24" s="93" t="str">
        <f>VLOOKUP(K24,杂项!$O$1:$P$54,2,FALSE)</f>
        <v>战士之证</v>
      </c>
      <c r="C24" s="93">
        <f t="shared" si="0"/>
        <v>12</v>
      </c>
      <c r="D24" s="93" t="str">
        <f>VLOOKUP(M24,杂项!$O$1:$P$54,2,FALSE)</f>
        <v>卫士之证</v>
      </c>
      <c r="E24" s="93">
        <f t="shared" si="1"/>
        <v>12</v>
      </c>
      <c r="F24" s="93" t="str">
        <f>VLOOKUP(O24,杂项!$O$1:$P$54,2,FALSE)</f>
        <v>无畏徽记</v>
      </c>
      <c r="G24" s="93">
        <f t="shared" si="2"/>
        <v>10</v>
      </c>
      <c r="H24" t="str">
        <f>VLOOKUP(Q24,杂项!$O$1:$P$54,2,FALSE)</f>
        <v>不屈徽记</v>
      </c>
      <c r="I24">
        <f t="shared" si="3"/>
        <v>10</v>
      </c>
      <c r="J24" s="93"/>
      <c r="K24" s="93">
        <v>12</v>
      </c>
      <c r="L24" s="93">
        <v>12</v>
      </c>
      <c r="M24" s="93">
        <v>47</v>
      </c>
      <c r="N24" s="93">
        <v>12</v>
      </c>
      <c r="O24" s="93">
        <v>48</v>
      </c>
      <c r="P24" s="93">
        <v>10</v>
      </c>
      <c r="Q24" s="93">
        <v>49</v>
      </c>
      <c r="R24" s="93">
        <v>10</v>
      </c>
    </row>
    <row r="25" spans="1:18" x14ac:dyDescent="0.2">
      <c r="A25" s="93" t="s">
        <v>1724</v>
      </c>
      <c r="B25" s="93" t="str">
        <f>VLOOKUP(K25,杂项!$O$1:$P$54,2,FALSE)</f>
        <v>勇气纹章</v>
      </c>
      <c r="C25" s="93">
        <f t="shared" si="0"/>
        <v>15</v>
      </c>
      <c r="D25" s="93" t="str">
        <f>VLOOKUP(M25,杂项!$O$1:$P$54,2,FALSE)</f>
        <v>秩序纹章</v>
      </c>
      <c r="E25" s="93">
        <f t="shared" si="1"/>
        <v>15</v>
      </c>
      <c r="F25" s="93" t="str">
        <f>VLOOKUP(O25,杂项!$O$1:$P$54,2,FALSE)</f>
        <v>战士之证</v>
      </c>
      <c r="G25" s="93">
        <f t="shared" si="2"/>
        <v>12</v>
      </c>
      <c r="H25" t="str">
        <f>VLOOKUP(Q25,杂项!$O$1:$P$54,2,FALSE)</f>
        <v>卫士之证</v>
      </c>
      <c r="I25">
        <f t="shared" si="3"/>
        <v>12</v>
      </c>
      <c r="J25" s="93"/>
      <c r="K25" s="93">
        <v>17</v>
      </c>
      <c r="L25" s="93">
        <v>15</v>
      </c>
      <c r="M25" s="93">
        <v>18</v>
      </c>
      <c r="N25" s="93">
        <v>15</v>
      </c>
      <c r="O25" s="93">
        <v>12</v>
      </c>
      <c r="P25" s="93">
        <v>12</v>
      </c>
      <c r="Q25" s="93">
        <v>47</v>
      </c>
      <c r="R25" s="93">
        <v>12</v>
      </c>
    </row>
    <row r="26" spans="1:18" x14ac:dyDescent="0.2">
      <c r="A26" s="93" t="s">
        <v>1725</v>
      </c>
      <c r="B26" s="93" t="str">
        <f>VLOOKUP(K26,杂项!$O$1:$P$54,2,FALSE)</f>
        <v>勇者之证</v>
      </c>
      <c r="C26" s="93">
        <f t="shared" si="0"/>
        <v>18</v>
      </c>
      <c r="D26" s="93" t="str">
        <f>VLOOKUP(M26,杂项!$O$1:$P$54,2,FALSE)</f>
        <v>英雄之证</v>
      </c>
      <c r="E26" s="93">
        <f t="shared" si="1"/>
        <v>18</v>
      </c>
      <c r="F26" s="93" t="str">
        <f>VLOOKUP(O26,杂项!$O$1:$P$54,2,FALSE)</f>
        <v>勇气纹章</v>
      </c>
      <c r="G26" s="93">
        <f t="shared" si="2"/>
        <v>15</v>
      </c>
      <c r="H26" t="str">
        <f>VLOOKUP(Q26,杂项!$O$1:$P$54,2,FALSE)</f>
        <v>秩序纹章</v>
      </c>
      <c r="I26">
        <f t="shared" si="3"/>
        <v>15</v>
      </c>
      <c r="J26" s="93"/>
      <c r="K26" s="93">
        <v>26</v>
      </c>
      <c r="L26" s="93">
        <v>18</v>
      </c>
      <c r="M26" s="93">
        <v>25</v>
      </c>
      <c r="N26" s="93">
        <v>18</v>
      </c>
      <c r="O26" s="93">
        <v>17</v>
      </c>
      <c r="P26" s="93">
        <v>15</v>
      </c>
      <c r="Q26" s="93">
        <v>18</v>
      </c>
      <c r="R26" s="93">
        <v>15</v>
      </c>
    </row>
    <row r="27" spans="1:18" x14ac:dyDescent="0.2">
      <c r="A27" s="93" t="s">
        <v>1726</v>
      </c>
      <c r="B27" s="93" t="str">
        <f>VLOOKUP(K27,杂项!$O$1:$P$54,2,FALSE)</f>
        <v>正义之印</v>
      </c>
      <c r="C27" s="93">
        <f t="shared" si="0"/>
        <v>22</v>
      </c>
      <c r="D27" s="93" t="str">
        <f>VLOOKUP(M27,杂项!$O$1:$P$54,2,FALSE)</f>
        <v>奇迹之印</v>
      </c>
      <c r="E27" s="93">
        <f t="shared" si="1"/>
        <v>22</v>
      </c>
      <c r="F27" s="93" t="str">
        <f>VLOOKUP(O27,杂项!$O$1:$P$54,2,FALSE)</f>
        <v>勇者之证</v>
      </c>
      <c r="G27" s="93">
        <f t="shared" si="2"/>
        <v>20</v>
      </c>
      <c r="H27" t="str">
        <f>VLOOKUP(Q27,杂项!$O$1:$P$54,2,FALSE)</f>
        <v>霸者之证</v>
      </c>
      <c r="I27">
        <f t="shared" si="3"/>
        <v>20</v>
      </c>
      <c r="J27" s="93"/>
      <c r="K27" s="93">
        <v>32</v>
      </c>
      <c r="L27" s="93">
        <v>22</v>
      </c>
      <c r="M27" s="93">
        <v>36</v>
      </c>
      <c r="N27" s="93">
        <v>22</v>
      </c>
      <c r="O27" s="93">
        <v>26</v>
      </c>
      <c r="P27" s="93">
        <v>20</v>
      </c>
      <c r="Q27" s="93">
        <v>28</v>
      </c>
      <c r="R27" s="93">
        <v>20</v>
      </c>
    </row>
    <row r="28" spans="1:18" x14ac:dyDescent="0.2">
      <c r="A28" s="93" t="s">
        <v>1727</v>
      </c>
      <c r="B28" s="93" t="str">
        <f>VLOOKUP(K28,杂项!$O$1:$P$54,2,FALSE)</f>
        <v>骑士之证</v>
      </c>
      <c r="C28" s="93">
        <f t="shared" si="0"/>
        <v>12</v>
      </c>
      <c r="D28" s="93" t="str">
        <f>VLOOKUP(M28,杂项!$O$1:$P$54,2,FALSE)</f>
        <v>浪人之证</v>
      </c>
      <c r="E28" s="93">
        <f t="shared" si="1"/>
        <v>12</v>
      </c>
      <c r="F28" s="93" t="str">
        <f>VLOOKUP(O28,杂项!$O$1:$P$54,2,FALSE)</f>
        <v>忠诚徽记</v>
      </c>
      <c r="G28" s="93">
        <f t="shared" si="2"/>
        <v>10</v>
      </c>
      <c r="H28" t="str">
        <f>VLOOKUP(Q28,杂项!$O$1:$P$54,2,FALSE)</f>
        <v>远见徽记</v>
      </c>
      <c r="I28">
        <f t="shared" si="3"/>
        <v>10</v>
      </c>
      <c r="J28" s="93"/>
      <c r="K28" s="93">
        <v>14</v>
      </c>
      <c r="L28" s="93">
        <v>12</v>
      </c>
      <c r="M28" s="93">
        <v>13</v>
      </c>
      <c r="N28" s="93">
        <v>12</v>
      </c>
      <c r="O28" s="93">
        <v>53</v>
      </c>
      <c r="P28" s="93">
        <v>10</v>
      </c>
      <c r="Q28" s="93">
        <v>51</v>
      </c>
      <c r="R28" s="93">
        <v>10</v>
      </c>
    </row>
    <row r="29" spans="1:18" x14ac:dyDescent="0.2">
      <c r="A29" s="93" t="s">
        <v>1728</v>
      </c>
      <c r="B29" s="93" t="str">
        <f>VLOOKUP(K29,杂项!$O$1:$P$54,2,FALSE)</f>
        <v>信仰纹章</v>
      </c>
      <c r="C29" s="93">
        <f t="shared" si="0"/>
        <v>15</v>
      </c>
      <c r="D29" s="93" t="str">
        <f>VLOOKUP(M29,杂项!$O$1:$P$54,2,FALSE)</f>
        <v>自由纹章</v>
      </c>
      <c r="E29" s="93">
        <f t="shared" si="1"/>
        <v>15</v>
      </c>
      <c r="F29" s="93" t="str">
        <f>VLOOKUP(O29,杂项!$O$1:$P$54,2,FALSE)</f>
        <v>骑士之证</v>
      </c>
      <c r="G29" s="93">
        <f t="shared" si="2"/>
        <v>12</v>
      </c>
      <c r="H29" t="str">
        <f>VLOOKUP(Q29,杂项!$O$1:$P$54,2,FALSE)</f>
        <v>浪人之证</v>
      </c>
      <c r="I29">
        <f t="shared" si="3"/>
        <v>12</v>
      </c>
      <c r="J29" s="93"/>
      <c r="K29" s="93">
        <v>21</v>
      </c>
      <c r="L29" s="93">
        <v>15</v>
      </c>
      <c r="M29" s="93">
        <v>19</v>
      </c>
      <c r="N29" s="93">
        <v>15</v>
      </c>
      <c r="O29" s="93">
        <v>14</v>
      </c>
      <c r="P29" s="93">
        <v>12</v>
      </c>
      <c r="Q29" s="93">
        <v>13</v>
      </c>
      <c r="R29" s="93">
        <v>12</v>
      </c>
    </row>
    <row r="30" spans="1:18" x14ac:dyDescent="0.2">
      <c r="A30" s="93" t="s">
        <v>1729</v>
      </c>
      <c r="B30" s="93" t="str">
        <f>VLOOKUP(K30,杂项!$O$1:$P$54,2,FALSE)</f>
        <v>霸者之证</v>
      </c>
      <c r="C30" s="93">
        <f t="shared" si="0"/>
        <v>18</v>
      </c>
      <c r="D30" s="93" t="str">
        <f>VLOOKUP(M30,杂项!$O$1:$P$54,2,FALSE)</f>
        <v>统帅之证</v>
      </c>
      <c r="E30" s="93">
        <f t="shared" si="1"/>
        <v>18</v>
      </c>
      <c r="F30" s="93" t="str">
        <f>VLOOKUP(O30,杂项!$O$1:$P$54,2,FALSE)</f>
        <v>信仰纹章</v>
      </c>
      <c r="G30" s="93">
        <f t="shared" si="2"/>
        <v>15</v>
      </c>
      <c r="H30" t="str">
        <f>VLOOKUP(Q30,杂项!$O$1:$P$54,2,FALSE)</f>
        <v>自由纹章</v>
      </c>
      <c r="I30">
        <f t="shared" si="3"/>
        <v>15</v>
      </c>
      <c r="J30" s="93"/>
      <c r="K30" s="93">
        <v>28</v>
      </c>
      <c r="L30" s="93">
        <v>18</v>
      </c>
      <c r="M30" s="93">
        <v>31</v>
      </c>
      <c r="N30" s="93">
        <v>18</v>
      </c>
      <c r="O30" s="93">
        <v>21</v>
      </c>
      <c r="P30" s="93">
        <v>15</v>
      </c>
      <c r="Q30" s="93">
        <v>19</v>
      </c>
      <c r="R30" s="93">
        <v>15</v>
      </c>
    </row>
    <row r="31" spans="1:18" x14ac:dyDescent="0.2">
      <c r="A31" s="93" t="s">
        <v>1730</v>
      </c>
      <c r="B31" s="93" t="str">
        <f>VLOOKUP(K31,杂项!$O$1:$P$54,2,FALSE)</f>
        <v>世界之印</v>
      </c>
      <c r="C31" s="93">
        <f t="shared" si="0"/>
        <v>22</v>
      </c>
      <c r="D31" s="93" t="str">
        <f>VLOOKUP(M31,杂项!$O$1:$P$54,2,FALSE)</f>
        <v>命运之印</v>
      </c>
      <c r="E31" s="93">
        <f t="shared" si="1"/>
        <v>22</v>
      </c>
      <c r="F31" s="93" t="str">
        <f>VLOOKUP(O31,杂项!$O$1:$P$54,2,FALSE)</f>
        <v>霸者之证</v>
      </c>
      <c r="G31" s="93">
        <f t="shared" si="2"/>
        <v>20</v>
      </c>
      <c r="H31" t="str">
        <f>VLOOKUP(Q31,杂项!$O$1:$P$54,2,FALSE)</f>
        <v>游侠之证</v>
      </c>
      <c r="I31">
        <f t="shared" si="3"/>
        <v>20</v>
      </c>
      <c r="J31" s="93"/>
      <c r="K31" s="93">
        <v>34</v>
      </c>
      <c r="L31" s="93">
        <v>22</v>
      </c>
      <c r="M31" s="93">
        <v>33</v>
      </c>
      <c r="N31" s="93">
        <v>22</v>
      </c>
      <c r="O31" s="93">
        <v>28</v>
      </c>
      <c r="P31" s="93">
        <v>20</v>
      </c>
      <c r="Q31" s="93">
        <v>27</v>
      </c>
      <c r="R31" s="93">
        <v>20</v>
      </c>
    </row>
    <row r="32" spans="1:18" x14ac:dyDescent="0.2">
      <c r="A32" s="93" t="s">
        <v>1731</v>
      </c>
      <c r="B32" s="93" t="str">
        <f>VLOOKUP(K32,杂项!$O$1:$P$54,2,FALSE)</f>
        <v>浪人之证</v>
      </c>
      <c r="C32" s="93">
        <f t="shared" si="0"/>
        <v>12</v>
      </c>
      <c r="D32" s="93" t="str">
        <f>VLOOKUP(M32,杂项!$O$1:$P$54,2,FALSE)</f>
        <v>战士之证</v>
      </c>
      <c r="E32" s="93">
        <f t="shared" si="1"/>
        <v>12</v>
      </c>
      <c r="F32" s="93" t="str">
        <f>VLOOKUP(O32,杂项!$O$1:$P$54,2,FALSE)</f>
        <v>隐秘徽记</v>
      </c>
      <c r="G32" s="93">
        <f t="shared" si="2"/>
        <v>10</v>
      </c>
      <c r="H32" t="str">
        <f>VLOOKUP(Q32,杂项!$O$1:$P$54,2,FALSE)</f>
        <v>无畏徽记</v>
      </c>
      <c r="I32">
        <f t="shared" si="3"/>
        <v>10</v>
      </c>
      <c r="J32" s="93"/>
      <c r="K32" s="93">
        <v>13</v>
      </c>
      <c r="L32" s="93">
        <v>12</v>
      </c>
      <c r="M32" s="93">
        <v>12</v>
      </c>
      <c r="N32" s="93">
        <v>12</v>
      </c>
      <c r="O32" s="93">
        <v>50</v>
      </c>
      <c r="P32" s="93">
        <v>10</v>
      </c>
      <c r="Q32" s="93">
        <v>48</v>
      </c>
      <c r="R32" s="93">
        <v>10</v>
      </c>
    </row>
    <row r="33" spans="1:18" x14ac:dyDescent="0.2">
      <c r="A33" s="93" t="s">
        <v>1732</v>
      </c>
      <c r="B33" s="93" t="str">
        <f>VLOOKUP(K33,杂项!$O$1:$P$54,2,FALSE)</f>
        <v>意志纹章</v>
      </c>
      <c r="C33" s="93">
        <f t="shared" si="0"/>
        <v>15</v>
      </c>
      <c r="D33" s="93" t="str">
        <f>VLOOKUP(M33,杂项!$O$1:$P$54,2,FALSE)</f>
        <v>自由纹章</v>
      </c>
      <c r="E33" s="93">
        <f t="shared" si="1"/>
        <v>15</v>
      </c>
      <c r="F33" s="93" t="str">
        <f>VLOOKUP(O33,杂项!$O$1:$P$54,2,FALSE)</f>
        <v>浪人之证</v>
      </c>
      <c r="G33" s="93">
        <f t="shared" si="2"/>
        <v>12</v>
      </c>
      <c r="H33" t="str">
        <f>VLOOKUP(Q33,杂项!$O$1:$P$54,2,FALSE)</f>
        <v>战士之证</v>
      </c>
      <c r="I33">
        <f t="shared" si="3"/>
        <v>12</v>
      </c>
      <c r="J33" s="93"/>
      <c r="K33" s="93">
        <v>20</v>
      </c>
      <c r="L33" s="93">
        <v>15</v>
      </c>
      <c r="M33" s="93">
        <v>19</v>
      </c>
      <c r="N33" s="93">
        <v>15</v>
      </c>
      <c r="O33" s="93">
        <v>13</v>
      </c>
      <c r="P33" s="93">
        <v>12</v>
      </c>
      <c r="Q33" s="93">
        <v>12</v>
      </c>
      <c r="R33" s="93">
        <v>12</v>
      </c>
    </row>
    <row r="34" spans="1:18" x14ac:dyDescent="0.2">
      <c r="A34" s="93" t="s">
        <v>1733</v>
      </c>
      <c r="B34" s="93" t="str">
        <f>VLOOKUP(K34,杂项!$O$1:$P$54,2,FALSE)</f>
        <v>游侠之证</v>
      </c>
      <c r="C34" s="93">
        <f t="shared" si="0"/>
        <v>18</v>
      </c>
      <c r="D34" s="93" t="str">
        <f>VLOOKUP(M34,杂项!$O$1:$P$54,2,FALSE)</f>
        <v>隐者之证</v>
      </c>
      <c r="E34" s="93">
        <f t="shared" si="1"/>
        <v>18</v>
      </c>
      <c r="F34" s="93" t="str">
        <f>VLOOKUP(O34,杂项!$O$1:$P$54,2,FALSE)</f>
        <v>意志纹章</v>
      </c>
      <c r="G34" s="93">
        <f t="shared" si="2"/>
        <v>15</v>
      </c>
      <c r="H34" t="str">
        <f>VLOOKUP(Q34,杂项!$O$1:$P$54,2,FALSE)</f>
        <v>自由纹章</v>
      </c>
      <c r="I34">
        <f t="shared" si="3"/>
        <v>15</v>
      </c>
      <c r="J34" s="93"/>
      <c r="K34" s="93">
        <v>27</v>
      </c>
      <c r="L34" s="93">
        <v>18</v>
      </c>
      <c r="M34" s="93">
        <v>30</v>
      </c>
      <c r="N34" s="93">
        <v>18</v>
      </c>
      <c r="O34" s="93">
        <v>20</v>
      </c>
      <c r="P34" s="93">
        <v>15</v>
      </c>
      <c r="Q34" s="93">
        <v>19</v>
      </c>
      <c r="R34" s="93">
        <v>15</v>
      </c>
    </row>
    <row r="35" spans="1:18" x14ac:dyDescent="0.2">
      <c r="A35" s="93" t="s">
        <v>1734</v>
      </c>
      <c r="B35" s="93" t="str">
        <f>VLOOKUP(K35,杂项!$O$1:$P$54,2,FALSE)</f>
        <v>混沌之印</v>
      </c>
      <c r="C35" s="93">
        <f t="shared" si="0"/>
        <v>22</v>
      </c>
      <c r="D35" s="93" t="str">
        <f>VLOOKUP(M35,杂项!$O$1:$P$54,2,FALSE)</f>
        <v>奇迹之印</v>
      </c>
      <c r="E35" s="93">
        <f t="shared" si="1"/>
        <v>22</v>
      </c>
      <c r="F35" s="93" t="str">
        <f>VLOOKUP(O35,杂项!$O$1:$P$54,2,FALSE)</f>
        <v>游侠之证</v>
      </c>
      <c r="G35" s="93">
        <f t="shared" si="2"/>
        <v>20</v>
      </c>
      <c r="H35" t="str">
        <f>VLOOKUP(Q35,杂项!$O$1:$P$54,2,FALSE)</f>
        <v>隐者之证</v>
      </c>
      <c r="I35">
        <f t="shared" si="3"/>
        <v>20</v>
      </c>
      <c r="J35" s="93"/>
      <c r="K35" s="93">
        <v>39</v>
      </c>
      <c r="L35" s="93">
        <v>22</v>
      </c>
      <c r="M35" s="93">
        <v>36</v>
      </c>
      <c r="N35" s="93">
        <v>22</v>
      </c>
      <c r="O35" s="93">
        <v>27</v>
      </c>
      <c r="P35" s="93">
        <v>20</v>
      </c>
      <c r="Q35" s="93">
        <v>30</v>
      </c>
      <c r="R35" s="93">
        <v>20</v>
      </c>
    </row>
    <row r="36" spans="1:18" x14ac:dyDescent="0.2">
      <c r="A36" s="93" t="s">
        <v>1735</v>
      </c>
      <c r="B36" s="93" t="str">
        <f>VLOOKUP(K36,杂项!$O$1:$P$54,2,FALSE)</f>
        <v>浪人之证</v>
      </c>
      <c r="C36" s="93">
        <f t="shared" si="0"/>
        <v>12</v>
      </c>
      <c r="D36" s="93" t="str">
        <f>VLOOKUP(M36,杂项!$O$1:$P$54,2,FALSE)</f>
        <v>战士之证</v>
      </c>
      <c r="E36" s="93">
        <f t="shared" si="1"/>
        <v>12</v>
      </c>
      <c r="F36" s="93" t="str">
        <f>VLOOKUP(O36,杂项!$O$1:$P$54,2,FALSE)</f>
        <v>隐秘徽记</v>
      </c>
      <c r="G36" s="93">
        <f t="shared" si="2"/>
        <v>10</v>
      </c>
      <c r="H36" t="str">
        <f>VLOOKUP(Q36,杂项!$O$1:$P$54,2,FALSE)</f>
        <v>无畏徽记</v>
      </c>
      <c r="I36">
        <f t="shared" si="3"/>
        <v>10</v>
      </c>
      <c r="J36" s="93"/>
      <c r="K36" s="93">
        <v>13</v>
      </c>
      <c r="L36" s="93">
        <v>12</v>
      </c>
      <c r="M36" s="93">
        <v>12</v>
      </c>
      <c r="N36" s="93">
        <v>12</v>
      </c>
      <c r="O36" s="93">
        <v>50</v>
      </c>
      <c r="P36" s="93">
        <v>10</v>
      </c>
      <c r="Q36" s="93">
        <v>48</v>
      </c>
      <c r="R36" s="93">
        <v>10</v>
      </c>
    </row>
    <row r="37" spans="1:18" x14ac:dyDescent="0.2">
      <c r="A37" s="93" t="s">
        <v>1736</v>
      </c>
      <c r="B37" s="93" t="str">
        <f>VLOOKUP(K37,杂项!$O$1:$P$54,2,FALSE)</f>
        <v>自由纹章</v>
      </c>
      <c r="C37" s="93">
        <f t="shared" si="0"/>
        <v>15</v>
      </c>
      <c r="D37" s="93" t="str">
        <f>VLOOKUP(M37,杂项!$O$1:$P$54,2,FALSE)</f>
        <v>勇气纹章</v>
      </c>
      <c r="E37" s="93">
        <f t="shared" si="1"/>
        <v>15</v>
      </c>
      <c r="F37" s="93" t="str">
        <f>VLOOKUP(O37,杂项!$O$1:$P$54,2,FALSE)</f>
        <v>浪人之证</v>
      </c>
      <c r="G37" s="93">
        <f t="shared" si="2"/>
        <v>12</v>
      </c>
      <c r="H37" t="str">
        <f>VLOOKUP(Q37,杂项!$O$1:$P$54,2,FALSE)</f>
        <v>战士之证</v>
      </c>
      <c r="I37">
        <f t="shared" si="3"/>
        <v>12</v>
      </c>
      <c r="J37" s="93"/>
      <c r="K37" s="93">
        <v>19</v>
      </c>
      <c r="L37" s="93">
        <v>15</v>
      </c>
      <c r="M37" s="93">
        <v>17</v>
      </c>
      <c r="N37" s="93">
        <v>15</v>
      </c>
      <c r="O37" s="93">
        <v>13</v>
      </c>
      <c r="P37" s="93">
        <v>12</v>
      </c>
      <c r="Q37" s="93">
        <v>12</v>
      </c>
      <c r="R37" s="93">
        <v>12</v>
      </c>
    </row>
    <row r="38" spans="1:18" x14ac:dyDescent="0.2">
      <c r="A38" s="93" t="s">
        <v>1737</v>
      </c>
      <c r="B38" s="93" t="str">
        <f>VLOOKUP(K38,杂项!$O$1:$P$54,2,FALSE)</f>
        <v>游侠之证</v>
      </c>
      <c r="C38" s="93">
        <f t="shared" si="0"/>
        <v>18</v>
      </c>
      <c r="D38" s="93" t="str">
        <f>VLOOKUP(M38,杂项!$O$1:$P$54,2,FALSE)</f>
        <v>勇者之证</v>
      </c>
      <c r="E38" s="93">
        <f t="shared" si="1"/>
        <v>18</v>
      </c>
      <c r="F38" s="93" t="str">
        <f>VLOOKUP(O38,杂项!$O$1:$P$54,2,FALSE)</f>
        <v>自由纹章</v>
      </c>
      <c r="G38" s="93">
        <f t="shared" si="2"/>
        <v>15</v>
      </c>
      <c r="H38" t="str">
        <f>VLOOKUP(Q38,杂项!$O$1:$P$54,2,FALSE)</f>
        <v>勇气纹章</v>
      </c>
      <c r="I38">
        <f t="shared" si="3"/>
        <v>15</v>
      </c>
      <c r="J38" s="93"/>
      <c r="K38" s="93">
        <v>27</v>
      </c>
      <c r="L38" s="93">
        <v>18</v>
      </c>
      <c r="M38" s="93">
        <v>26</v>
      </c>
      <c r="N38" s="93">
        <v>18</v>
      </c>
      <c r="O38" s="93">
        <v>19</v>
      </c>
      <c r="P38" s="93">
        <v>15</v>
      </c>
      <c r="Q38" s="93">
        <v>17</v>
      </c>
      <c r="R38" s="93">
        <v>15</v>
      </c>
    </row>
    <row r="39" spans="1:18" x14ac:dyDescent="0.2">
      <c r="A39" s="93" t="s">
        <v>1738</v>
      </c>
      <c r="B39" s="93" t="str">
        <f>VLOOKUP(K39,杂项!$O$1:$P$54,2,FALSE)</f>
        <v>世界之印</v>
      </c>
      <c r="C39" s="93">
        <f t="shared" si="0"/>
        <v>22</v>
      </c>
      <c r="D39" s="93" t="str">
        <f>VLOOKUP(M39,杂项!$O$1:$P$54,2,FALSE)</f>
        <v>奇迹之印</v>
      </c>
      <c r="E39" s="93">
        <f t="shared" si="1"/>
        <v>22</v>
      </c>
      <c r="F39" s="93" t="str">
        <f>VLOOKUP(O39,杂项!$O$1:$P$54,2,FALSE)</f>
        <v>霸者之证</v>
      </c>
      <c r="G39" s="93">
        <f t="shared" si="2"/>
        <v>20</v>
      </c>
      <c r="H39" t="str">
        <f>VLOOKUP(Q39,杂项!$O$1:$P$54,2,FALSE)</f>
        <v>游侠之证</v>
      </c>
      <c r="I39">
        <f t="shared" si="3"/>
        <v>20</v>
      </c>
      <c r="J39" s="93"/>
      <c r="K39" s="93">
        <v>34</v>
      </c>
      <c r="L39" s="93">
        <v>22</v>
      </c>
      <c r="M39" s="93">
        <v>36</v>
      </c>
      <c r="N39" s="93">
        <v>22</v>
      </c>
      <c r="O39" s="93">
        <v>28</v>
      </c>
      <c r="P39" s="93">
        <v>20</v>
      </c>
      <c r="Q39" s="93">
        <v>27</v>
      </c>
      <c r="R39" s="93">
        <v>20</v>
      </c>
    </row>
    <row r="40" spans="1:18" x14ac:dyDescent="0.2">
      <c r="A40" s="93" t="s">
        <v>1739</v>
      </c>
      <c r="B40" s="93" t="str">
        <f>VLOOKUP(K40,杂项!$O$1:$P$54,2,FALSE)</f>
        <v>生存修行之证</v>
      </c>
      <c r="C40" s="93">
        <f t="shared" si="0"/>
        <v>1</v>
      </c>
      <c r="D40" s="93" t="e">
        <f>VLOOKUP(M40,杂项!$O$1:$P$54,2,FALSE)</f>
        <v>#N/A</v>
      </c>
      <c r="E40" s="93">
        <f t="shared" si="1"/>
        <v>0</v>
      </c>
      <c r="F40" s="93" t="e">
        <f>VLOOKUP(O40,杂项!$O$1:$P$54,2,FALSE)</f>
        <v>#N/A</v>
      </c>
      <c r="G40" s="93">
        <f t="shared" si="2"/>
        <v>0</v>
      </c>
      <c r="H40" t="e">
        <f>VLOOKUP(Q40,杂项!$O$1:$P$54,2,FALSE)</f>
        <v>#N/A</v>
      </c>
      <c r="I40">
        <f t="shared" si="3"/>
        <v>0</v>
      </c>
      <c r="J40" s="93"/>
      <c r="K40" s="93">
        <v>2</v>
      </c>
      <c r="L40" s="93">
        <v>1</v>
      </c>
      <c r="M40" s="93"/>
      <c r="N40" s="93"/>
      <c r="O40" s="93"/>
      <c r="P40" s="93"/>
      <c r="Q40" s="93"/>
      <c r="R40" s="93"/>
    </row>
    <row r="41" spans="1:18" x14ac:dyDescent="0.2">
      <c r="A41" s="93" t="s">
        <v>1740</v>
      </c>
      <c r="B41" s="93" t="str">
        <f>VLOOKUP(K41,杂项!$O$1:$P$54,2,FALSE)</f>
        <v>生存修行之证</v>
      </c>
      <c r="C41" s="93">
        <f t="shared" si="0"/>
        <v>3</v>
      </c>
      <c r="D41" s="93" t="e">
        <f>VLOOKUP(M41,杂项!$O$1:$P$54,2,FALSE)</f>
        <v>#N/A</v>
      </c>
      <c r="E41" s="93">
        <f t="shared" si="1"/>
        <v>0</v>
      </c>
      <c r="F41" s="93" t="e">
        <f>VLOOKUP(O41,杂项!$O$1:$P$54,2,FALSE)</f>
        <v>#N/A</v>
      </c>
      <c r="G41" s="93">
        <f t="shared" si="2"/>
        <v>0</v>
      </c>
      <c r="H41" t="e">
        <f>VLOOKUP(Q41,杂项!$O$1:$P$54,2,FALSE)</f>
        <v>#N/A</v>
      </c>
      <c r="I41">
        <f t="shared" si="3"/>
        <v>0</v>
      </c>
      <c r="J41" s="93"/>
      <c r="K41" s="93">
        <v>2</v>
      </c>
      <c r="L41" s="93">
        <v>3</v>
      </c>
      <c r="M41" s="93"/>
      <c r="N41" s="93"/>
      <c r="O41" s="93"/>
      <c r="P41" s="93"/>
      <c r="Q41" s="93"/>
      <c r="R41" s="93"/>
    </row>
    <row r="42" spans="1:18" x14ac:dyDescent="0.2">
      <c r="A42" s="93" t="s">
        <v>1741</v>
      </c>
      <c r="B42" s="93" t="str">
        <f>VLOOKUP(K42,杂项!$O$1:$P$54,2,FALSE)</f>
        <v>生存修行之证</v>
      </c>
      <c r="C42" s="93">
        <f t="shared" si="0"/>
        <v>5</v>
      </c>
      <c r="D42" s="93" t="e">
        <f>VLOOKUP(M42,杂项!$O$1:$P$54,2,FALSE)</f>
        <v>#N/A</v>
      </c>
      <c r="E42" s="93">
        <f t="shared" si="1"/>
        <v>0</v>
      </c>
      <c r="F42" s="93" t="e">
        <f>VLOOKUP(O42,杂项!$O$1:$P$54,2,FALSE)</f>
        <v>#N/A</v>
      </c>
      <c r="G42" s="93">
        <f t="shared" si="2"/>
        <v>0</v>
      </c>
      <c r="H42" t="e">
        <f>VLOOKUP(Q42,杂项!$O$1:$P$54,2,FALSE)</f>
        <v>#N/A</v>
      </c>
      <c r="I42">
        <f t="shared" si="3"/>
        <v>0</v>
      </c>
      <c r="J42" s="93"/>
      <c r="K42" s="93">
        <v>2</v>
      </c>
      <c r="L42" s="93">
        <v>5</v>
      </c>
      <c r="M42" s="93"/>
      <c r="N42" s="93"/>
      <c r="O42" s="93"/>
      <c r="P42" s="93"/>
      <c r="Q42" s="93"/>
      <c r="R42" s="93"/>
    </row>
    <row r="43" spans="1:18" x14ac:dyDescent="0.2">
      <c r="A43" s="93" t="s">
        <v>1742</v>
      </c>
      <c r="B43" s="93" t="str">
        <f>VLOOKUP(K43,杂项!$O$1:$P$54,2,FALSE)</f>
        <v>迅捷绶带</v>
      </c>
      <c r="C43" s="93">
        <f t="shared" si="0"/>
        <v>6</v>
      </c>
      <c r="D43" s="93" t="str">
        <f>VLOOKUP(M43,杂项!$O$1:$P$54,2,FALSE)</f>
        <v>骑士修行之证</v>
      </c>
      <c r="E43" s="93">
        <f t="shared" si="1"/>
        <v>3</v>
      </c>
      <c r="F43" s="93" t="str">
        <f>VLOOKUP(O43,杂项!$O$1:$P$54,2,FALSE)</f>
        <v>战斗修行之证</v>
      </c>
      <c r="G43" s="93">
        <f t="shared" si="2"/>
        <v>3</v>
      </c>
      <c r="H43" t="e">
        <f>VLOOKUP(Q43,杂项!$O$1:$P$54,2,FALSE)</f>
        <v>#N/A</v>
      </c>
      <c r="I43">
        <f t="shared" si="3"/>
        <v>0</v>
      </c>
      <c r="J43" s="93"/>
      <c r="K43" s="93">
        <v>8</v>
      </c>
      <c r="L43" s="93">
        <v>6</v>
      </c>
      <c r="M43" s="93">
        <v>3</v>
      </c>
      <c r="N43" s="93">
        <v>3</v>
      </c>
      <c r="O43" s="93">
        <v>1</v>
      </c>
      <c r="P43" s="93">
        <v>3</v>
      </c>
      <c r="Q43" s="93"/>
      <c r="R43" s="93"/>
    </row>
    <row r="44" spans="1:18" x14ac:dyDescent="0.2">
      <c r="A44" s="93" t="s">
        <v>1743</v>
      </c>
      <c r="B44" s="93" t="str">
        <f>VLOOKUP(K44,杂项!$O$1:$P$54,2,FALSE)</f>
        <v>骑术之证</v>
      </c>
      <c r="C44" s="93">
        <f t="shared" si="0"/>
        <v>8</v>
      </c>
      <c r="D44" s="93" t="str">
        <f>VLOOKUP(M44,杂项!$O$1:$P$54,2,FALSE)</f>
        <v>巡林之证</v>
      </c>
      <c r="E44" s="93">
        <f t="shared" si="1"/>
        <v>8</v>
      </c>
      <c r="F44" s="93" t="str">
        <f>VLOOKUP(O44,杂项!$O$1:$P$54,2,FALSE)</f>
        <v>迅捷绶带</v>
      </c>
      <c r="G44" s="93">
        <f t="shared" si="2"/>
        <v>6</v>
      </c>
      <c r="H44" t="str">
        <f>VLOOKUP(Q44,杂项!$O$1:$P$54,2,FALSE)</f>
        <v>力量绶带</v>
      </c>
      <c r="I44">
        <f t="shared" si="3"/>
        <v>6</v>
      </c>
      <c r="J44" s="93"/>
      <c r="K44" s="93">
        <v>43</v>
      </c>
      <c r="L44" s="93">
        <v>8</v>
      </c>
      <c r="M44" s="93">
        <v>42</v>
      </c>
      <c r="N44" s="93">
        <v>8</v>
      </c>
      <c r="O44" s="93">
        <v>8</v>
      </c>
      <c r="P44" s="93">
        <v>6</v>
      </c>
      <c r="Q44" s="93">
        <v>6</v>
      </c>
      <c r="R44" s="93">
        <v>6</v>
      </c>
    </row>
    <row r="45" spans="1:18" x14ac:dyDescent="0.2">
      <c r="A45" s="93" t="s">
        <v>1744</v>
      </c>
      <c r="B45" s="93" t="str">
        <f>VLOOKUP(K45,杂项!$O$1:$P$54,2,FALSE)</f>
        <v>忠诚徽记</v>
      </c>
      <c r="C45" s="93">
        <f t="shared" si="0"/>
        <v>10</v>
      </c>
      <c r="D45" s="93" t="str">
        <f>VLOOKUP(M45,杂项!$O$1:$P$54,2,FALSE)</f>
        <v>无畏徽记</v>
      </c>
      <c r="E45" s="93">
        <f t="shared" si="1"/>
        <v>10</v>
      </c>
      <c r="F45" s="93" t="str">
        <f>VLOOKUP(O45,杂项!$O$1:$P$54,2,FALSE)</f>
        <v>骑术之证</v>
      </c>
      <c r="G45" s="93">
        <f t="shared" si="2"/>
        <v>8</v>
      </c>
      <c r="H45" t="str">
        <f>VLOOKUP(Q45,杂项!$O$1:$P$54,2,FALSE)</f>
        <v>巡林之证</v>
      </c>
      <c r="I45">
        <f t="shared" si="3"/>
        <v>8</v>
      </c>
      <c r="J45" s="93"/>
      <c r="K45" s="93">
        <v>53</v>
      </c>
      <c r="L45" s="93">
        <v>10</v>
      </c>
      <c r="M45" s="93">
        <v>48</v>
      </c>
      <c r="N45" s="93">
        <v>10</v>
      </c>
      <c r="O45" s="93">
        <v>43</v>
      </c>
      <c r="P45" s="93">
        <v>8</v>
      </c>
      <c r="Q45" s="93">
        <v>42</v>
      </c>
      <c r="R45" s="93">
        <v>8</v>
      </c>
    </row>
    <row r="46" spans="1:18" x14ac:dyDescent="0.2">
      <c r="A46" s="93" t="s">
        <v>1745</v>
      </c>
      <c r="B46" s="93" t="str">
        <f>VLOOKUP(K46,杂项!$O$1:$P$54,2,FALSE)</f>
        <v>守护绶带</v>
      </c>
      <c r="C46" s="93">
        <f t="shared" si="0"/>
        <v>6</v>
      </c>
      <c r="D46" s="93" t="str">
        <f>VLOOKUP(M46,杂项!$O$1:$P$54,2,FALSE)</f>
        <v>生存修行之证</v>
      </c>
      <c r="E46" s="93">
        <f t="shared" si="1"/>
        <v>3</v>
      </c>
      <c r="F46" s="93" t="str">
        <f>VLOOKUP(O46,杂项!$O$1:$P$54,2,FALSE)</f>
        <v>战斗修行之证</v>
      </c>
      <c r="G46" s="93">
        <f t="shared" si="2"/>
        <v>3</v>
      </c>
      <c r="H46" t="e">
        <f>VLOOKUP(Q46,杂项!$O$1:$P$54,2,FALSE)</f>
        <v>#N/A</v>
      </c>
      <c r="I46">
        <f t="shared" si="3"/>
        <v>0</v>
      </c>
      <c r="J46" s="93"/>
      <c r="K46" s="93">
        <v>7</v>
      </c>
      <c r="L46" s="93">
        <v>6</v>
      </c>
      <c r="M46" s="93">
        <v>2</v>
      </c>
      <c r="N46" s="93">
        <v>3</v>
      </c>
      <c r="O46" s="93">
        <v>1</v>
      </c>
      <c r="P46" s="93">
        <v>3</v>
      </c>
      <c r="Q46" s="93"/>
      <c r="R46" s="93"/>
    </row>
    <row r="47" spans="1:18" x14ac:dyDescent="0.2">
      <c r="A47" s="93" t="s">
        <v>1746</v>
      </c>
      <c r="B47" s="93" t="str">
        <f>VLOOKUP(K47,杂项!$O$1:$P$54,2,FALSE)</f>
        <v>护盾之证</v>
      </c>
      <c r="C47" s="93">
        <f t="shared" si="0"/>
        <v>8</v>
      </c>
      <c r="D47" s="93" t="str">
        <f>VLOOKUP(M47,杂项!$O$1:$P$54,2,FALSE)</f>
        <v>斗技之证</v>
      </c>
      <c r="E47" s="93">
        <f t="shared" si="1"/>
        <v>8</v>
      </c>
      <c r="F47" s="93" t="str">
        <f>VLOOKUP(O47,杂项!$O$1:$P$54,2,FALSE)</f>
        <v>守护绶带</v>
      </c>
      <c r="G47" s="93">
        <f t="shared" si="2"/>
        <v>6</v>
      </c>
      <c r="H47" t="str">
        <f>VLOOKUP(Q47,杂项!$O$1:$P$54,2,FALSE)</f>
        <v>力量绶带</v>
      </c>
      <c r="I47">
        <f t="shared" si="3"/>
        <v>6</v>
      </c>
      <c r="J47" s="93"/>
      <c r="K47" s="93">
        <v>46</v>
      </c>
      <c r="L47" s="93">
        <v>8</v>
      </c>
      <c r="M47" s="93">
        <v>41</v>
      </c>
      <c r="N47" s="93">
        <v>8</v>
      </c>
      <c r="O47" s="93">
        <v>7</v>
      </c>
      <c r="P47" s="93">
        <v>6</v>
      </c>
      <c r="Q47" s="93">
        <v>6</v>
      </c>
      <c r="R47" s="93">
        <v>6</v>
      </c>
    </row>
    <row r="48" spans="1:18" x14ac:dyDescent="0.2">
      <c r="A48" s="93" t="s">
        <v>1747</v>
      </c>
      <c r="B48" s="93" t="str">
        <f>VLOOKUP(K48,杂项!$O$1:$P$54,2,FALSE)</f>
        <v>不屈徽记</v>
      </c>
      <c r="C48" s="93">
        <f t="shared" si="0"/>
        <v>10</v>
      </c>
      <c r="D48" s="93" t="str">
        <f>VLOOKUP(M48,杂项!$O$1:$P$54,2,FALSE)</f>
        <v>忠诚徽记</v>
      </c>
      <c r="E48" s="93">
        <f t="shared" si="1"/>
        <v>10</v>
      </c>
      <c r="F48" s="93" t="str">
        <f>VLOOKUP(O48,杂项!$O$1:$P$54,2,FALSE)</f>
        <v>护盾之证</v>
      </c>
      <c r="G48" s="93">
        <f t="shared" si="2"/>
        <v>8</v>
      </c>
      <c r="H48" t="str">
        <f>VLOOKUP(Q48,杂项!$O$1:$P$54,2,FALSE)</f>
        <v>斗技之证</v>
      </c>
      <c r="I48">
        <f t="shared" si="3"/>
        <v>8</v>
      </c>
      <c r="J48" s="93"/>
      <c r="K48" s="93">
        <v>49</v>
      </c>
      <c r="L48" s="93">
        <v>10</v>
      </c>
      <c r="M48" s="93">
        <v>53</v>
      </c>
      <c r="N48" s="93">
        <v>10</v>
      </c>
      <c r="O48" s="93">
        <v>46</v>
      </c>
      <c r="P48" s="93">
        <v>8</v>
      </c>
      <c r="Q48" s="93">
        <v>41</v>
      </c>
      <c r="R48" s="93">
        <v>8</v>
      </c>
    </row>
    <row r="49" spans="1:18" x14ac:dyDescent="0.2">
      <c r="A49" s="93" t="s">
        <v>1748</v>
      </c>
      <c r="B49" s="93" t="str">
        <f>VLOOKUP(K49,杂项!$O$1:$P$54,2,FALSE)</f>
        <v>迅捷绶带</v>
      </c>
      <c r="C49" s="93">
        <f t="shared" si="0"/>
        <v>6</v>
      </c>
      <c r="D49" s="93" t="str">
        <f>VLOOKUP(M49,杂项!$O$1:$P$54,2,FALSE)</f>
        <v>骑士修行之证</v>
      </c>
      <c r="E49" s="93">
        <f t="shared" si="1"/>
        <v>3</v>
      </c>
      <c r="F49" s="93" t="str">
        <f>VLOOKUP(O49,杂项!$O$1:$P$54,2,FALSE)</f>
        <v>法术修行之证</v>
      </c>
      <c r="G49" s="93">
        <f t="shared" si="2"/>
        <v>3</v>
      </c>
      <c r="H49" t="e">
        <f>VLOOKUP(Q49,杂项!$O$1:$P$54,2,FALSE)</f>
        <v>#N/A</v>
      </c>
      <c r="I49">
        <f t="shared" si="3"/>
        <v>0</v>
      </c>
      <c r="J49" s="93"/>
      <c r="K49" s="93">
        <v>8</v>
      </c>
      <c r="L49" s="93">
        <v>6</v>
      </c>
      <c r="M49" s="93">
        <v>3</v>
      </c>
      <c r="N49" s="93">
        <v>3</v>
      </c>
      <c r="O49" s="93">
        <v>5</v>
      </c>
      <c r="P49" s="93">
        <v>3</v>
      </c>
      <c r="Q49" s="93"/>
      <c r="R49" s="93"/>
    </row>
    <row r="50" spans="1:18" x14ac:dyDescent="0.2">
      <c r="A50" s="93" t="s">
        <v>1749</v>
      </c>
      <c r="B50" s="93" t="str">
        <f>VLOOKUP(K50,杂项!$O$1:$P$54,2,FALSE)</f>
        <v>巡林之证</v>
      </c>
      <c r="C50" s="93">
        <f t="shared" si="0"/>
        <v>8</v>
      </c>
      <c r="D50" s="93" t="str">
        <f>VLOOKUP(M50,杂项!$O$1:$P$54,2,FALSE)</f>
        <v>斗技之证</v>
      </c>
      <c r="E50" s="93">
        <f t="shared" si="1"/>
        <v>8</v>
      </c>
      <c r="F50" s="93" t="str">
        <f>VLOOKUP(O50,杂项!$O$1:$P$54,2,FALSE)</f>
        <v>迅捷绶带</v>
      </c>
      <c r="G50" s="93">
        <f t="shared" si="2"/>
        <v>6</v>
      </c>
      <c r="H50" t="str">
        <f>VLOOKUP(Q50,杂项!$O$1:$P$54,2,FALSE)</f>
        <v>记忆绶带</v>
      </c>
      <c r="I50">
        <f t="shared" si="3"/>
        <v>6</v>
      </c>
      <c r="J50" s="93"/>
      <c r="K50" s="93">
        <v>42</v>
      </c>
      <c r="L50" s="93">
        <v>8</v>
      </c>
      <c r="M50" s="93">
        <v>41</v>
      </c>
      <c r="N50" s="93">
        <v>8</v>
      </c>
      <c r="O50" s="93">
        <v>8</v>
      </c>
      <c r="P50" s="93">
        <v>6</v>
      </c>
      <c r="Q50" s="93">
        <v>11</v>
      </c>
      <c r="R50" s="93">
        <v>6</v>
      </c>
    </row>
    <row r="51" spans="1:18" x14ac:dyDescent="0.2">
      <c r="A51" s="93" t="s">
        <v>1750</v>
      </c>
      <c r="B51" s="93" t="str">
        <f>VLOOKUP(K51,杂项!$O$1:$P$54,2,FALSE)</f>
        <v>隐秘徽记</v>
      </c>
      <c r="C51" s="93">
        <f t="shared" si="0"/>
        <v>10</v>
      </c>
      <c r="D51" s="93" t="str">
        <f>VLOOKUP(M51,杂项!$O$1:$P$54,2,FALSE)</f>
        <v>忠诚徽记</v>
      </c>
      <c r="E51" s="93">
        <f t="shared" si="1"/>
        <v>10</v>
      </c>
      <c r="F51" s="93" t="str">
        <f>VLOOKUP(O51,杂项!$O$1:$P$54,2,FALSE)</f>
        <v>巡林之证</v>
      </c>
      <c r="G51" s="93">
        <f t="shared" si="2"/>
        <v>8</v>
      </c>
      <c r="H51" t="str">
        <f>VLOOKUP(Q51,杂项!$O$1:$P$54,2,FALSE)</f>
        <v>斗技之证</v>
      </c>
      <c r="I51">
        <f t="shared" si="3"/>
        <v>8</v>
      </c>
      <c r="J51" s="93"/>
      <c r="K51" s="93">
        <v>50</v>
      </c>
      <c r="L51" s="93">
        <v>10</v>
      </c>
      <c r="M51" s="93">
        <v>53</v>
      </c>
      <c r="N51" s="93">
        <v>10</v>
      </c>
      <c r="O51" s="93">
        <v>42</v>
      </c>
      <c r="P51" s="93">
        <v>8</v>
      </c>
      <c r="Q51" s="93">
        <v>41</v>
      </c>
      <c r="R51" s="93">
        <v>8</v>
      </c>
    </row>
    <row r="52" spans="1:18" x14ac:dyDescent="0.2">
      <c r="A52" s="93" t="s">
        <v>1751</v>
      </c>
      <c r="B52" s="93" t="str">
        <f>VLOOKUP(K52,杂项!$O$1:$P$54,2,FALSE)</f>
        <v>卫士之证</v>
      </c>
      <c r="C52" s="93">
        <f t="shared" si="0"/>
        <v>12</v>
      </c>
      <c r="D52" s="93" t="str">
        <f>VLOOKUP(M52,杂项!$O$1:$P$54,2,FALSE)</f>
        <v>骑士之证</v>
      </c>
      <c r="E52" s="93">
        <f t="shared" si="1"/>
        <v>12</v>
      </c>
      <c r="F52" s="93" t="str">
        <f>VLOOKUP(O52,杂项!$O$1:$P$54,2,FALSE)</f>
        <v>不屈徽记</v>
      </c>
      <c r="G52" s="93">
        <f t="shared" si="2"/>
        <v>10</v>
      </c>
      <c r="H52" t="str">
        <f>VLOOKUP(Q52,杂项!$O$1:$P$54,2,FALSE)</f>
        <v>忠诚徽记</v>
      </c>
      <c r="I52">
        <f t="shared" si="3"/>
        <v>10</v>
      </c>
      <c r="J52" s="93"/>
      <c r="K52" s="93">
        <v>47</v>
      </c>
      <c r="L52" s="93">
        <v>12</v>
      </c>
      <c r="M52" s="93">
        <v>14</v>
      </c>
      <c r="N52" s="93">
        <v>12</v>
      </c>
      <c r="O52" s="93">
        <v>49</v>
      </c>
      <c r="P52" s="93">
        <v>10</v>
      </c>
      <c r="Q52" s="93">
        <v>53</v>
      </c>
      <c r="R52" s="93">
        <v>10</v>
      </c>
    </row>
    <row r="53" spans="1:18" x14ac:dyDescent="0.2">
      <c r="A53" s="93" t="s">
        <v>1752</v>
      </c>
      <c r="B53" s="93" t="str">
        <f>VLOOKUP(K53,杂项!$O$1:$P$54,2,FALSE)</f>
        <v>秩序纹章</v>
      </c>
      <c r="C53" s="93">
        <f t="shared" si="0"/>
        <v>15</v>
      </c>
      <c r="D53" s="93" t="str">
        <f>VLOOKUP(M53,杂项!$O$1:$P$54,2,FALSE)</f>
        <v>勇气纹章</v>
      </c>
      <c r="E53" s="93">
        <f t="shared" si="1"/>
        <v>15</v>
      </c>
      <c r="F53" s="93" t="str">
        <f>VLOOKUP(O53,杂项!$O$1:$P$54,2,FALSE)</f>
        <v>卫士之证</v>
      </c>
      <c r="G53" s="93">
        <f t="shared" si="2"/>
        <v>12</v>
      </c>
      <c r="H53" t="str">
        <f>VLOOKUP(Q53,杂项!$O$1:$P$54,2,FALSE)</f>
        <v>骑士之证</v>
      </c>
      <c r="I53">
        <f t="shared" si="3"/>
        <v>12</v>
      </c>
      <c r="J53" s="93"/>
      <c r="K53" s="93">
        <v>18</v>
      </c>
      <c r="L53" s="93">
        <v>15</v>
      </c>
      <c r="M53" s="93">
        <v>17</v>
      </c>
      <c r="N53" s="93">
        <v>15</v>
      </c>
      <c r="O53" s="93">
        <v>47</v>
      </c>
      <c r="P53" s="93">
        <v>12</v>
      </c>
      <c r="Q53" s="93">
        <v>14</v>
      </c>
      <c r="R53" s="93">
        <v>12</v>
      </c>
    </row>
    <row r="54" spans="1:18" x14ac:dyDescent="0.2">
      <c r="A54" s="93" t="s">
        <v>1753</v>
      </c>
      <c r="B54" s="93" t="str">
        <f>VLOOKUP(K54,杂项!$O$1:$P$54,2,FALSE)</f>
        <v>英雄之证</v>
      </c>
      <c r="C54" s="93">
        <f t="shared" si="0"/>
        <v>18</v>
      </c>
      <c r="D54" s="93" t="str">
        <f>VLOOKUP(M54,杂项!$O$1:$P$54,2,FALSE)</f>
        <v>统帅之证</v>
      </c>
      <c r="E54" s="93">
        <f t="shared" si="1"/>
        <v>18</v>
      </c>
      <c r="F54" s="93" t="str">
        <f>VLOOKUP(O54,杂项!$O$1:$P$54,2,FALSE)</f>
        <v>秩序纹章</v>
      </c>
      <c r="G54" s="93">
        <f t="shared" si="2"/>
        <v>15</v>
      </c>
      <c r="H54" t="str">
        <f>VLOOKUP(Q54,杂项!$O$1:$P$54,2,FALSE)</f>
        <v>勇气纹章</v>
      </c>
      <c r="I54">
        <f t="shared" si="3"/>
        <v>15</v>
      </c>
      <c r="J54" s="93"/>
      <c r="K54" s="93">
        <v>25</v>
      </c>
      <c r="L54" s="93">
        <v>18</v>
      </c>
      <c r="M54" s="93">
        <v>31</v>
      </c>
      <c r="N54" s="93">
        <v>18</v>
      </c>
      <c r="O54" s="93">
        <v>18</v>
      </c>
      <c r="P54" s="93">
        <v>15</v>
      </c>
      <c r="Q54" s="93">
        <v>17</v>
      </c>
      <c r="R54" s="93">
        <v>15</v>
      </c>
    </row>
    <row r="55" spans="1:18" x14ac:dyDescent="0.2">
      <c r="A55" s="93" t="s">
        <v>1754</v>
      </c>
      <c r="B55" s="93" t="str">
        <f>VLOOKUP(K55,杂项!$O$1:$P$54,2,FALSE)</f>
        <v>命运之印</v>
      </c>
      <c r="C55" s="93">
        <f t="shared" si="0"/>
        <v>22</v>
      </c>
      <c r="D55" s="93" t="str">
        <f>VLOOKUP(M55,杂项!$O$1:$P$54,2,FALSE)</f>
        <v>正义之印</v>
      </c>
      <c r="E55" s="93">
        <f t="shared" si="1"/>
        <v>22</v>
      </c>
      <c r="F55" s="93" t="str">
        <f>VLOOKUP(O55,杂项!$O$1:$P$54,2,FALSE)</f>
        <v>英雄之证</v>
      </c>
      <c r="G55" s="93">
        <f t="shared" si="2"/>
        <v>20</v>
      </c>
      <c r="H55" t="str">
        <f>VLOOKUP(Q55,杂项!$O$1:$P$54,2,FALSE)</f>
        <v>统帅之证</v>
      </c>
      <c r="I55">
        <f t="shared" si="3"/>
        <v>20</v>
      </c>
      <c r="J55" s="93"/>
      <c r="K55" s="93">
        <v>33</v>
      </c>
      <c r="L55" s="93">
        <v>22</v>
      </c>
      <c r="M55" s="93">
        <v>32</v>
      </c>
      <c r="N55" s="93">
        <v>22</v>
      </c>
      <c r="O55" s="93">
        <v>25</v>
      </c>
      <c r="P55" s="93">
        <v>20</v>
      </c>
      <c r="Q55" s="93">
        <v>31</v>
      </c>
      <c r="R55" s="93">
        <v>20</v>
      </c>
    </row>
    <row r="56" spans="1:18" x14ac:dyDescent="0.2">
      <c r="A56" s="93" t="s">
        <v>1755</v>
      </c>
      <c r="B56" s="93" t="str">
        <f>VLOOKUP(K56,杂项!$O$1:$P$54,2,FALSE)</f>
        <v>浪人之证</v>
      </c>
      <c r="C56" s="93">
        <f t="shared" si="0"/>
        <v>12</v>
      </c>
      <c r="D56" s="93" t="str">
        <f>VLOOKUP(M56,杂项!$O$1:$P$54,2,FALSE)</f>
        <v>骑士之证</v>
      </c>
      <c r="E56" s="93">
        <f t="shared" si="1"/>
        <v>12</v>
      </c>
      <c r="F56" s="93" t="str">
        <f>VLOOKUP(O56,杂项!$O$1:$P$54,2,FALSE)</f>
        <v>隐秘徽记</v>
      </c>
      <c r="G56" s="93">
        <f t="shared" si="2"/>
        <v>10</v>
      </c>
      <c r="H56" t="str">
        <f>VLOOKUP(Q56,杂项!$O$1:$P$54,2,FALSE)</f>
        <v>忠诚徽记</v>
      </c>
      <c r="I56">
        <f t="shared" si="3"/>
        <v>10</v>
      </c>
      <c r="K56" s="93">
        <v>13</v>
      </c>
      <c r="L56" s="93">
        <v>12</v>
      </c>
      <c r="M56" s="93">
        <v>14</v>
      </c>
      <c r="N56" s="93">
        <v>12</v>
      </c>
      <c r="O56" s="93">
        <v>50</v>
      </c>
      <c r="P56" s="93">
        <v>10</v>
      </c>
      <c r="Q56" s="93">
        <v>53</v>
      </c>
      <c r="R56" s="93">
        <v>10</v>
      </c>
    </row>
    <row r="57" spans="1:18" x14ac:dyDescent="0.2">
      <c r="A57" s="93" t="s">
        <v>1756</v>
      </c>
      <c r="B57" s="93" t="str">
        <f>VLOOKUP(K57,杂项!$O$1:$P$54,2,FALSE)</f>
        <v>自由纹章</v>
      </c>
      <c r="C57" s="93">
        <f t="shared" si="0"/>
        <v>15</v>
      </c>
      <c r="D57" s="93" t="str">
        <f>VLOOKUP(M57,杂项!$O$1:$P$54,2,FALSE)</f>
        <v>公正纹章</v>
      </c>
      <c r="E57" s="93">
        <f t="shared" si="1"/>
        <v>15</v>
      </c>
      <c r="F57" s="93" t="str">
        <f>VLOOKUP(O57,杂项!$O$1:$P$54,2,FALSE)</f>
        <v>浪人之证</v>
      </c>
      <c r="G57" s="93">
        <f t="shared" si="2"/>
        <v>12</v>
      </c>
      <c r="H57" t="str">
        <f>VLOOKUP(Q57,杂项!$O$1:$P$54,2,FALSE)</f>
        <v>骑士之证</v>
      </c>
      <c r="I57">
        <f t="shared" si="3"/>
        <v>12</v>
      </c>
      <c r="K57" s="93">
        <v>19</v>
      </c>
      <c r="L57" s="93">
        <v>15</v>
      </c>
      <c r="M57" s="93">
        <v>22</v>
      </c>
      <c r="N57" s="93">
        <v>15</v>
      </c>
      <c r="O57" s="93">
        <v>13</v>
      </c>
      <c r="P57" s="93">
        <v>12</v>
      </c>
      <c r="Q57" s="93">
        <v>14</v>
      </c>
      <c r="R57" s="93">
        <v>12</v>
      </c>
    </row>
    <row r="58" spans="1:18" x14ac:dyDescent="0.2">
      <c r="A58" s="93" t="s">
        <v>1757</v>
      </c>
      <c r="B58" s="93" t="str">
        <f>VLOOKUP(K58,杂项!$O$1:$P$54,2,FALSE)</f>
        <v>统帅之证</v>
      </c>
      <c r="C58" s="93">
        <f t="shared" si="0"/>
        <v>18</v>
      </c>
      <c r="D58" s="93" t="str">
        <f>VLOOKUP(M58,杂项!$O$1:$P$54,2,FALSE)</f>
        <v>游侠之证</v>
      </c>
      <c r="E58" s="93">
        <f t="shared" si="1"/>
        <v>18</v>
      </c>
      <c r="F58" s="93" t="str">
        <f>VLOOKUP(O58,杂项!$O$1:$P$54,2,FALSE)</f>
        <v>自由纹章</v>
      </c>
      <c r="G58" s="93">
        <f t="shared" si="2"/>
        <v>15</v>
      </c>
      <c r="H58" t="str">
        <f>VLOOKUP(Q58,杂项!$O$1:$P$54,2,FALSE)</f>
        <v>公正纹章</v>
      </c>
      <c r="I58">
        <f t="shared" si="3"/>
        <v>15</v>
      </c>
      <c r="K58" s="93">
        <v>31</v>
      </c>
      <c r="L58" s="93">
        <v>18</v>
      </c>
      <c r="M58" s="93">
        <v>27</v>
      </c>
      <c r="N58" s="93">
        <v>18</v>
      </c>
      <c r="O58" s="93">
        <v>19</v>
      </c>
      <c r="P58" s="93">
        <v>15</v>
      </c>
      <c r="Q58" s="93">
        <v>22</v>
      </c>
      <c r="R58" s="93">
        <v>15</v>
      </c>
    </row>
    <row r="59" spans="1:18" x14ac:dyDescent="0.2">
      <c r="A59" s="93" t="s">
        <v>1758</v>
      </c>
      <c r="B59" s="93" t="str">
        <f>VLOOKUP(K59,杂项!$O$1:$P$54,2,FALSE)</f>
        <v>荣耀之印</v>
      </c>
      <c r="C59" s="93">
        <f t="shared" si="0"/>
        <v>22</v>
      </c>
      <c r="D59" s="93" t="str">
        <f>VLOOKUP(M59,杂项!$O$1:$P$54,2,FALSE)</f>
        <v>奇迹之印</v>
      </c>
      <c r="E59" s="93">
        <f t="shared" si="1"/>
        <v>22</v>
      </c>
      <c r="F59" s="93" t="str">
        <f>VLOOKUP(O59,杂项!$O$1:$P$54,2,FALSE)</f>
        <v>统帅之证</v>
      </c>
      <c r="G59" s="93">
        <f t="shared" si="2"/>
        <v>20</v>
      </c>
      <c r="H59" t="str">
        <f>VLOOKUP(Q59,杂项!$O$1:$P$54,2,FALSE)</f>
        <v>游侠之证</v>
      </c>
      <c r="I59">
        <f t="shared" si="3"/>
        <v>20</v>
      </c>
      <c r="K59" s="93">
        <v>38</v>
      </c>
      <c r="L59" s="93">
        <v>22</v>
      </c>
      <c r="M59" s="93">
        <v>36</v>
      </c>
      <c r="N59" s="93">
        <v>22</v>
      </c>
      <c r="O59" s="93">
        <v>31</v>
      </c>
      <c r="P59" s="93">
        <v>20</v>
      </c>
      <c r="Q59" s="93">
        <v>27</v>
      </c>
      <c r="R59" s="93">
        <v>20</v>
      </c>
    </row>
    <row r="60" spans="1:18" x14ac:dyDescent="0.2">
      <c r="A60" s="93" t="s">
        <v>1759</v>
      </c>
      <c r="B60" s="93" t="str">
        <f>VLOOKUP(K60,杂项!$O$1:$P$54,2,FALSE)</f>
        <v>神职修行之证</v>
      </c>
      <c r="C60" s="93">
        <f t="shared" si="0"/>
        <v>1</v>
      </c>
      <c r="D60" s="93" t="e">
        <f>VLOOKUP(M60,杂项!$O$1:$P$54,2,FALSE)</f>
        <v>#N/A</v>
      </c>
      <c r="E60" s="93">
        <f t="shared" si="1"/>
        <v>0</v>
      </c>
      <c r="F60" s="93" t="e">
        <f>VLOOKUP(O60,杂项!$O$1:$P$54,2,FALSE)</f>
        <v>#N/A</v>
      </c>
      <c r="G60" s="93">
        <f t="shared" si="2"/>
        <v>0</v>
      </c>
      <c r="H60" t="e">
        <f>VLOOKUP(Q60,杂项!$O$1:$P$54,2,FALSE)</f>
        <v>#N/A</v>
      </c>
      <c r="I60">
        <f t="shared" si="3"/>
        <v>0</v>
      </c>
      <c r="K60" s="93">
        <v>4</v>
      </c>
      <c r="L60" s="93">
        <v>1</v>
      </c>
      <c r="M60" s="93"/>
      <c r="N60" s="93"/>
      <c r="O60" s="93"/>
      <c r="P60" s="93"/>
      <c r="Q60" s="93"/>
      <c r="R60" s="93"/>
    </row>
    <row r="61" spans="1:18" x14ac:dyDescent="0.2">
      <c r="A61" s="93" t="s">
        <v>1760</v>
      </c>
      <c r="B61" s="93" t="str">
        <f>VLOOKUP(K61,杂项!$O$1:$P$54,2,FALSE)</f>
        <v>神职修行之证</v>
      </c>
      <c r="C61" s="93">
        <f t="shared" si="0"/>
        <v>3</v>
      </c>
      <c r="D61" s="93" t="e">
        <f>VLOOKUP(M61,杂项!$O$1:$P$54,2,FALSE)</f>
        <v>#N/A</v>
      </c>
      <c r="E61" s="93">
        <f t="shared" si="1"/>
        <v>0</v>
      </c>
      <c r="F61" s="93" t="e">
        <f>VLOOKUP(O61,杂项!$O$1:$P$54,2,FALSE)</f>
        <v>#N/A</v>
      </c>
      <c r="G61" s="93">
        <f t="shared" si="2"/>
        <v>0</v>
      </c>
      <c r="H61" t="e">
        <f>VLOOKUP(Q61,杂项!$O$1:$P$54,2,FALSE)</f>
        <v>#N/A</v>
      </c>
      <c r="I61">
        <f t="shared" si="3"/>
        <v>0</v>
      </c>
      <c r="K61" s="93">
        <v>4</v>
      </c>
      <c r="L61" s="93">
        <v>3</v>
      </c>
      <c r="M61" s="93"/>
      <c r="N61" s="93"/>
      <c r="O61" s="93"/>
      <c r="P61" s="93"/>
      <c r="Q61" s="93"/>
      <c r="R61" s="93"/>
    </row>
    <row r="62" spans="1:18" x14ac:dyDescent="0.2">
      <c r="A62" s="93" t="s">
        <v>1761</v>
      </c>
      <c r="B62" s="93" t="str">
        <f>VLOOKUP(K62,杂项!$O$1:$P$54,2,FALSE)</f>
        <v>神职修行之证</v>
      </c>
      <c r="C62" s="93">
        <f t="shared" si="0"/>
        <v>5</v>
      </c>
      <c r="D62" s="93" t="e">
        <f>VLOOKUP(M62,杂项!$O$1:$P$54,2,FALSE)</f>
        <v>#N/A</v>
      </c>
      <c r="E62" s="93">
        <f t="shared" si="1"/>
        <v>0</v>
      </c>
      <c r="F62" s="93" t="e">
        <f>VLOOKUP(O62,杂项!$O$1:$P$54,2,FALSE)</f>
        <v>#N/A</v>
      </c>
      <c r="G62" s="93">
        <f t="shared" si="2"/>
        <v>0</v>
      </c>
      <c r="H62" t="e">
        <f>VLOOKUP(Q62,杂项!$O$1:$P$54,2,FALSE)</f>
        <v>#N/A</v>
      </c>
      <c r="I62">
        <f t="shared" si="3"/>
        <v>0</v>
      </c>
      <c r="K62" s="93">
        <v>4</v>
      </c>
      <c r="L62" s="93">
        <v>5</v>
      </c>
      <c r="M62" s="93"/>
      <c r="N62" s="93"/>
      <c r="O62" s="93"/>
      <c r="P62" s="93"/>
      <c r="Q62" s="93"/>
      <c r="R62" s="93"/>
    </row>
    <row r="63" spans="1:18" x14ac:dyDescent="0.2">
      <c r="A63" s="93" t="s">
        <v>1762</v>
      </c>
      <c r="B63" s="93" t="str">
        <f>VLOOKUP(K63,杂项!$O$1:$P$54,2,FALSE)</f>
        <v>心灵绶带</v>
      </c>
      <c r="C63" s="93">
        <f t="shared" si="0"/>
        <v>6</v>
      </c>
      <c r="D63" s="93" t="str">
        <f>VLOOKUP(M63,杂项!$O$1:$P$54,2,FALSE)</f>
        <v>法术修行之证</v>
      </c>
      <c r="E63" s="93">
        <f t="shared" si="1"/>
        <v>3</v>
      </c>
      <c r="F63" s="93" t="str">
        <f>VLOOKUP(O63,杂项!$O$1:$P$54,2,FALSE)</f>
        <v>神职修行之证</v>
      </c>
      <c r="G63" s="93">
        <f t="shared" si="2"/>
        <v>3</v>
      </c>
      <c r="H63" t="e">
        <f>VLOOKUP(Q63,杂项!$O$1:$P$54,2,FALSE)</f>
        <v>#N/A</v>
      </c>
      <c r="I63">
        <f t="shared" si="3"/>
        <v>0</v>
      </c>
      <c r="K63" s="93">
        <v>10</v>
      </c>
      <c r="L63" s="93">
        <v>6</v>
      </c>
      <c r="M63" s="93">
        <v>5</v>
      </c>
      <c r="N63" s="93">
        <v>3</v>
      </c>
      <c r="O63" s="93">
        <v>4</v>
      </c>
      <c r="P63" s="93">
        <v>3</v>
      </c>
      <c r="Q63" s="93"/>
      <c r="R63" s="93"/>
    </row>
    <row r="64" spans="1:18" x14ac:dyDescent="0.2">
      <c r="A64" s="93" t="s">
        <v>1763</v>
      </c>
      <c r="B64" s="93" t="str">
        <f>VLOOKUP(K64,杂项!$O$1:$P$54,2,FALSE)</f>
        <v>祈祷之证</v>
      </c>
      <c r="C64" s="93">
        <f t="shared" si="0"/>
        <v>8</v>
      </c>
      <c r="D64" s="93" t="str">
        <f>VLOOKUP(M64,杂项!$O$1:$P$54,2,FALSE)</f>
        <v>魔法之证</v>
      </c>
      <c r="E64" s="93">
        <f t="shared" si="1"/>
        <v>8</v>
      </c>
      <c r="F64" s="93" t="str">
        <f>VLOOKUP(O64,杂项!$O$1:$P$54,2,FALSE)</f>
        <v>心灵绶带</v>
      </c>
      <c r="G64" s="93">
        <f t="shared" si="2"/>
        <v>6</v>
      </c>
      <c r="H64" t="str">
        <f>VLOOKUP(Q64,杂项!$O$1:$P$54,2,FALSE)</f>
        <v>智慧绶带</v>
      </c>
      <c r="I64">
        <f t="shared" si="3"/>
        <v>6</v>
      </c>
      <c r="K64" s="93">
        <v>44</v>
      </c>
      <c r="L64" s="93">
        <v>8</v>
      </c>
      <c r="M64" s="93">
        <v>45</v>
      </c>
      <c r="N64" s="93">
        <v>8</v>
      </c>
      <c r="O64" s="93">
        <v>10</v>
      </c>
      <c r="P64" s="93">
        <v>6</v>
      </c>
      <c r="Q64" s="93">
        <v>9</v>
      </c>
      <c r="R64" s="93">
        <v>6</v>
      </c>
    </row>
    <row r="65" spans="1:18" x14ac:dyDescent="0.2">
      <c r="A65" s="93" t="s">
        <v>1764</v>
      </c>
      <c r="B65" s="93" t="str">
        <f>VLOOKUP(K65,杂项!$O$1:$P$54,2,FALSE)</f>
        <v>灵魂徽记</v>
      </c>
      <c r="C65" s="93">
        <f t="shared" si="0"/>
        <v>10</v>
      </c>
      <c r="D65" s="93" t="str">
        <f>VLOOKUP(M65,杂项!$O$1:$P$54,2,FALSE)</f>
        <v>远见徽记</v>
      </c>
      <c r="E65" s="93">
        <f t="shared" si="1"/>
        <v>10</v>
      </c>
      <c r="F65" s="93" t="str">
        <f>VLOOKUP(O65,杂项!$O$1:$P$54,2,FALSE)</f>
        <v>祈祷之证</v>
      </c>
      <c r="G65" s="93">
        <f t="shared" si="2"/>
        <v>8</v>
      </c>
      <c r="H65" t="str">
        <f>VLOOKUP(Q65,杂项!$O$1:$P$54,2,FALSE)</f>
        <v>魔法之证</v>
      </c>
      <c r="I65">
        <f t="shared" si="3"/>
        <v>8</v>
      </c>
      <c r="K65" s="93">
        <v>52</v>
      </c>
      <c r="L65" s="93">
        <v>10</v>
      </c>
      <c r="M65" s="93">
        <v>51</v>
      </c>
      <c r="N65" s="93">
        <v>10</v>
      </c>
      <c r="O65" s="93">
        <v>44</v>
      </c>
      <c r="P65" s="93">
        <v>8</v>
      </c>
      <c r="Q65" s="93">
        <v>45</v>
      </c>
      <c r="R65" s="93">
        <v>8</v>
      </c>
    </row>
    <row r="66" spans="1:18" x14ac:dyDescent="0.2">
      <c r="A66" s="93" t="s">
        <v>1765</v>
      </c>
      <c r="B66" s="93" t="str">
        <f>VLOOKUP(K66,杂项!$O$1:$P$54,2,FALSE)</f>
        <v>心灵绶带</v>
      </c>
      <c r="C66" s="93">
        <f t="shared" ref="C66:C129" si="4">L66</f>
        <v>6</v>
      </c>
      <c r="D66" s="93" t="str">
        <f>VLOOKUP(M66,杂项!$O$1:$P$54,2,FALSE)</f>
        <v>法术修行之证</v>
      </c>
      <c r="E66" s="93">
        <f t="shared" ref="E66:E129" si="5">N66</f>
        <v>3</v>
      </c>
      <c r="F66" s="93" t="str">
        <f>VLOOKUP(O66,杂项!$O$1:$P$54,2,FALSE)</f>
        <v>神职修行之证</v>
      </c>
      <c r="G66" s="93">
        <f t="shared" ref="G66:G129" si="6">P66</f>
        <v>3</v>
      </c>
      <c r="H66" t="e">
        <f>VLOOKUP(Q66,杂项!$O$1:$P$54,2,FALSE)</f>
        <v>#N/A</v>
      </c>
      <c r="I66">
        <f t="shared" ref="I66:I129" si="7">R66</f>
        <v>0</v>
      </c>
      <c r="K66" s="93">
        <v>10</v>
      </c>
      <c r="L66" s="93">
        <v>6</v>
      </c>
      <c r="M66" s="93">
        <v>5</v>
      </c>
      <c r="N66" s="93">
        <v>3</v>
      </c>
      <c r="O66" s="93">
        <v>4</v>
      </c>
      <c r="P66" s="93">
        <v>3</v>
      </c>
      <c r="Q66" s="93"/>
      <c r="R66" s="93"/>
    </row>
    <row r="67" spans="1:18" x14ac:dyDescent="0.2">
      <c r="A67" s="93" t="s">
        <v>1766</v>
      </c>
      <c r="B67" s="93" t="str">
        <f>VLOOKUP(K67,杂项!$O$1:$P$54,2,FALSE)</f>
        <v>祈祷之证</v>
      </c>
      <c r="C67" s="93">
        <f t="shared" si="4"/>
        <v>8</v>
      </c>
      <c r="D67" s="93" t="str">
        <f>VLOOKUP(M67,杂项!$O$1:$P$54,2,FALSE)</f>
        <v>魔法之证</v>
      </c>
      <c r="E67" s="93">
        <f t="shared" si="5"/>
        <v>8</v>
      </c>
      <c r="F67" s="93" t="str">
        <f>VLOOKUP(O67,杂项!$O$1:$P$54,2,FALSE)</f>
        <v>心灵绶带</v>
      </c>
      <c r="G67" s="93">
        <f t="shared" si="6"/>
        <v>6</v>
      </c>
      <c r="H67" t="str">
        <f>VLOOKUP(Q67,杂项!$O$1:$P$54,2,FALSE)</f>
        <v>智慧绶带</v>
      </c>
      <c r="I67">
        <f t="shared" si="7"/>
        <v>6</v>
      </c>
      <c r="K67" s="93">
        <v>44</v>
      </c>
      <c r="L67" s="93">
        <v>8</v>
      </c>
      <c r="M67" s="93">
        <v>45</v>
      </c>
      <c r="N67" s="93">
        <v>8</v>
      </c>
      <c r="O67" s="93">
        <v>10</v>
      </c>
      <c r="P67" s="93">
        <v>6</v>
      </c>
      <c r="Q67" s="93">
        <v>9</v>
      </c>
      <c r="R67" s="93">
        <v>6</v>
      </c>
    </row>
    <row r="68" spans="1:18" x14ac:dyDescent="0.2">
      <c r="A68" s="93" t="s">
        <v>1767</v>
      </c>
      <c r="B68" s="93" t="str">
        <f>VLOOKUP(K68,杂项!$O$1:$P$54,2,FALSE)</f>
        <v>灵魂徽记</v>
      </c>
      <c r="C68" s="93">
        <f t="shared" si="4"/>
        <v>10</v>
      </c>
      <c r="D68" s="93" t="str">
        <f>VLOOKUP(M68,杂项!$O$1:$P$54,2,FALSE)</f>
        <v>远见徽记</v>
      </c>
      <c r="E68" s="93">
        <f t="shared" si="5"/>
        <v>10</v>
      </c>
      <c r="F68" s="93" t="str">
        <f>VLOOKUP(O68,杂项!$O$1:$P$54,2,FALSE)</f>
        <v>祈祷之证</v>
      </c>
      <c r="G68" s="93">
        <f t="shared" si="6"/>
        <v>8</v>
      </c>
      <c r="H68" t="str">
        <f>VLOOKUP(Q68,杂项!$O$1:$P$54,2,FALSE)</f>
        <v>魔法之证</v>
      </c>
      <c r="I68">
        <f t="shared" si="7"/>
        <v>8</v>
      </c>
      <c r="K68" s="93">
        <v>52</v>
      </c>
      <c r="L68" s="93">
        <v>10</v>
      </c>
      <c r="M68" s="93">
        <v>51</v>
      </c>
      <c r="N68" s="93">
        <v>10</v>
      </c>
      <c r="O68" s="93">
        <v>44</v>
      </c>
      <c r="P68" s="93">
        <v>8</v>
      </c>
      <c r="Q68" s="93">
        <v>45</v>
      </c>
      <c r="R68" s="93">
        <v>8</v>
      </c>
    </row>
    <row r="69" spans="1:18" x14ac:dyDescent="0.2">
      <c r="A69" s="93" t="s">
        <v>1768</v>
      </c>
      <c r="B69" s="93" t="str">
        <f>VLOOKUP(K69,杂项!$O$1:$P$54,2,FALSE)</f>
        <v>心灵绶带</v>
      </c>
      <c r="C69" s="93">
        <f t="shared" si="4"/>
        <v>6</v>
      </c>
      <c r="D69" s="93" t="str">
        <f>VLOOKUP(M69,杂项!$O$1:$P$54,2,FALSE)</f>
        <v>法术修行之证</v>
      </c>
      <c r="E69" s="93">
        <f t="shared" si="5"/>
        <v>3</v>
      </c>
      <c r="F69" s="93" t="str">
        <f>VLOOKUP(O69,杂项!$O$1:$P$54,2,FALSE)</f>
        <v>神职修行之证</v>
      </c>
      <c r="G69" s="93">
        <f t="shared" si="6"/>
        <v>3</v>
      </c>
      <c r="H69" t="e">
        <f>VLOOKUP(Q69,杂项!$O$1:$P$54,2,FALSE)</f>
        <v>#N/A</v>
      </c>
      <c r="I69">
        <f t="shared" si="7"/>
        <v>0</v>
      </c>
      <c r="K69" s="93">
        <v>10</v>
      </c>
      <c r="L69" s="93">
        <v>6</v>
      </c>
      <c r="M69" s="93">
        <v>5</v>
      </c>
      <c r="N69" s="93">
        <v>3</v>
      </c>
      <c r="O69" s="93">
        <v>4</v>
      </c>
      <c r="P69" s="93">
        <v>3</v>
      </c>
      <c r="Q69" s="93"/>
      <c r="R69" s="93"/>
    </row>
    <row r="70" spans="1:18" x14ac:dyDescent="0.2">
      <c r="A70" s="93" t="s">
        <v>1769</v>
      </c>
      <c r="B70" s="93" t="str">
        <f>VLOOKUP(K70,杂项!$O$1:$P$54,2,FALSE)</f>
        <v>祈祷之证</v>
      </c>
      <c r="C70" s="93">
        <f t="shared" si="4"/>
        <v>8</v>
      </c>
      <c r="D70" s="93" t="str">
        <f>VLOOKUP(M70,杂项!$O$1:$P$54,2,FALSE)</f>
        <v>魔法之证</v>
      </c>
      <c r="E70" s="93">
        <f t="shared" si="5"/>
        <v>8</v>
      </c>
      <c r="F70" s="93" t="str">
        <f>VLOOKUP(O70,杂项!$O$1:$P$54,2,FALSE)</f>
        <v>心灵绶带</v>
      </c>
      <c r="G70" s="93">
        <f t="shared" si="6"/>
        <v>6</v>
      </c>
      <c r="H70" t="str">
        <f>VLOOKUP(Q70,杂项!$O$1:$P$54,2,FALSE)</f>
        <v>智慧绶带</v>
      </c>
      <c r="I70">
        <f t="shared" si="7"/>
        <v>6</v>
      </c>
      <c r="K70" s="93">
        <v>44</v>
      </c>
      <c r="L70" s="93">
        <v>8</v>
      </c>
      <c r="M70" s="93">
        <v>45</v>
      </c>
      <c r="N70" s="93">
        <v>8</v>
      </c>
      <c r="O70" s="93">
        <v>10</v>
      </c>
      <c r="P70" s="93">
        <v>6</v>
      </c>
      <c r="Q70" s="93">
        <v>9</v>
      </c>
      <c r="R70" s="93">
        <v>6</v>
      </c>
    </row>
    <row r="71" spans="1:18" x14ac:dyDescent="0.2">
      <c r="A71" s="93" t="s">
        <v>1770</v>
      </c>
      <c r="B71" s="93" t="str">
        <f>VLOOKUP(K71,杂项!$O$1:$P$54,2,FALSE)</f>
        <v>灵魂徽记</v>
      </c>
      <c r="C71" s="93">
        <f t="shared" si="4"/>
        <v>10</v>
      </c>
      <c r="D71" s="93" t="str">
        <f>VLOOKUP(M71,杂项!$O$1:$P$54,2,FALSE)</f>
        <v>远见徽记</v>
      </c>
      <c r="E71" s="93">
        <f t="shared" si="5"/>
        <v>10</v>
      </c>
      <c r="F71" s="93" t="str">
        <f>VLOOKUP(O71,杂项!$O$1:$P$54,2,FALSE)</f>
        <v>祈祷之证</v>
      </c>
      <c r="G71" s="93">
        <f t="shared" si="6"/>
        <v>8</v>
      </c>
      <c r="H71" t="str">
        <f>VLOOKUP(Q71,杂项!$O$1:$P$54,2,FALSE)</f>
        <v>魔法之证</v>
      </c>
      <c r="I71">
        <f t="shared" si="7"/>
        <v>8</v>
      </c>
      <c r="K71" s="93">
        <v>52</v>
      </c>
      <c r="L71" s="93">
        <v>10</v>
      </c>
      <c r="M71" s="93">
        <v>51</v>
      </c>
      <c r="N71" s="93">
        <v>10</v>
      </c>
      <c r="O71" s="93">
        <v>44</v>
      </c>
      <c r="P71" s="93">
        <v>8</v>
      </c>
      <c r="Q71" s="93">
        <v>45</v>
      </c>
      <c r="R71" s="93">
        <v>8</v>
      </c>
    </row>
    <row r="72" spans="1:18" x14ac:dyDescent="0.2">
      <c r="A72" s="93" t="s">
        <v>1771</v>
      </c>
      <c r="B72" s="93" t="str">
        <f>VLOOKUP(K72,杂项!$O$1:$P$54,2,FALSE)</f>
        <v>祭司之证</v>
      </c>
      <c r="C72" s="93">
        <f t="shared" si="4"/>
        <v>12</v>
      </c>
      <c r="D72" s="93" t="str">
        <f>VLOOKUP(M72,杂项!$O$1:$P$54,2,FALSE)</f>
        <v>术士之证</v>
      </c>
      <c r="E72" s="93">
        <f t="shared" si="5"/>
        <v>12</v>
      </c>
      <c r="F72" s="93" t="str">
        <f>VLOOKUP(O72,杂项!$O$1:$P$54,2,FALSE)</f>
        <v>灵魂徽记</v>
      </c>
      <c r="G72" s="93">
        <f t="shared" si="6"/>
        <v>10</v>
      </c>
      <c r="H72" t="str">
        <f>VLOOKUP(Q72,杂项!$O$1:$P$54,2,FALSE)</f>
        <v>远见徽记</v>
      </c>
      <c r="I72">
        <f t="shared" si="7"/>
        <v>10</v>
      </c>
      <c r="K72" s="93">
        <v>15</v>
      </c>
      <c r="L72" s="93">
        <v>12</v>
      </c>
      <c r="M72" s="93">
        <v>16</v>
      </c>
      <c r="N72" s="93">
        <v>12</v>
      </c>
      <c r="O72" s="93">
        <v>52</v>
      </c>
      <c r="P72" s="93">
        <v>10</v>
      </c>
      <c r="Q72" s="93">
        <v>51</v>
      </c>
      <c r="R72" s="93">
        <v>10</v>
      </c>
    </row>
    <row r="73" spans="1:18" x14ac:dyDescent="0.2">
      <c r="A73" s="93" t="s">
        <v>1772</v>
      </c>
      <c r="B73" s="93" t="str">
        <f>VLOOKUP(K73,杂项!$O$1:$P$54,2,FALSE)</f>
        <v>慈爱纹章</v>
      </c>
      <c r="C73" s="93">
        <f t="shared" si="4"/>
        <v>15</v>
      </c>
      <c r="D73" s="93" t="str">
        <f>VLOOKUP(M73,杂项!$O$1:$P$54,2,FALSE)</f>
        <v>希望纹章</v>
      </c>
      <c r="E73" s="93">
        <f t="shared" si="5"/>
        <v>15</v>
      </c>
      <c r="F73" s="93" t="str">
        <f>VLOOKUP(O73,杂项!$O$1:$P$54,2,FALSE)</f>
        <v>祭司之证</v>
      </c>
      <c r="G73" s="93">
        <f t="shared" si="6"/>
        <v>12</v>
      </c>
      <c r="H73" t="str">
        <f>VLOOKUP(Q73,杂项!$O$1:$P$54,2,FALSE)</f>
        <v>术士之证</v>
      </c>
      <c r="I73">
        <f t="shared" si="7"/>
        <v>12</v>
      </c>
      <c r="K73" s="93">
        <v>24</v>
      </c>
      <c r="L73" s="93">
        <v>15</v>
      </c>
      <c r="M73" s="93">
        <v>23</v>
      </c>
      <c r="N73" s="93">
        <v>15</v>
      </c>
      <c r="O73" s="93">
        <v>15</v>
      </c>
      <c r="P73" s="93">
        <v>12</v>
      </c>
      <c r="Q73" s="93">
        <v>16</v>
      </c>
      <c r="R73" s="93">
        <v>12</v>
      </c>
    </row>
    <row r="74" spans="1:18" x14ac:dyDescent="0.2">
      <c r="A74" s="93" t="s">
        <v>1773</v>
      </c>
      <c r="B74" s="93" t="str">
        <f>VLOOKUP(K74,杂项!$O$1:$P$54,2,FALSE)</f>
        <v>圣者之证</v>
      </c>
      <c r="C74" s="93">
        <f t="shared" si="4"/>
        <v>18</v>
      </c>
      <c r="D74" s="93" t="str">
        <f>VLOOKUP(M74,杂项!$O$1:$P$54,2,FALSE)</f>
        <v>隐者之证</v>
      </c>
      <c r="E74" s="93">
        <f t="shared" si="5"/>
        <v>18</v>
      </c>
      <c r="F74" s="93" t="str">
        <f>VLOOKUP(O74,杂项!$O$1:$P$54,2,FALSE)</f>
        <v>慈爱纹章</v>
      </c>
      <c r="G74" s="93">
        <f t="shared" si="6"/>
        <v>15</v>
      </c>
      <c r="H74" t="str">
        <f>VLOOKUP(Q74,杂项!$O$1:$P$54,2,FALSE)</f>
        <v>希望纹章</v>
      </c>
      <c r="I74">
        <f t="shared" si="7"/>
        <v>15</v>
      </c>
      <c r="K74" s="93">
        <v>29</v>
      </c>
      <c r="L74" s="93">
        <v>18</v>
      </c>
      <c r="M74" s="93">
        <v>30</v>
      </c>
      <c r="N74" s="93">
        <v>18</v>
      </c>
      <c r="O74" s="93">
        <v>24</v>
      </c>
      <c r="P74" s="93">
        <v>15</v>
      </c>
      <c r="Q74" s="93">
        <v>23</v>
      </c>
      <c r="R74" s="93">
        <v>15</v>
      </c>
    </row>
    <row r="75" spans="1:18" x14ac:dyDescent="0.2">
      <c r="A75" s="93" t="s">
        <v>1774</v>
      </c>
      <c r="B75" s="93" t="str">
        <f>VLOOKUP(K75,杂项!$O$1:$P$54,2,FALSE)</f>
        <v>审判之印</v>
      </c>
      <c r="C75" s="93">
        <f t="shared" si="4"/>
        <v>22</v>
      </c>
      <c r="D75" s="93" t="str">
        <f>VLOOKUP(M75,杂项!$O$1:$P$54,2,FALSE)</f>
        <v>奥秘之印</v>
      </c>
      <c r="E75" s="93">
        <f t="shared" si="5"/>
        <v>22</v>
      </c>
      <c r="F75" s="93" t="str">
        <f>VLOOKUP(O75,杂项!$O$1:$P$54,2,FALSE)</f>
        <v>圣者之证</v>
      </c>
      <c r="G75" s="93">
        <f t="shared" si="6"/>
        <v>20</v>
      </c>
      <c r="H75" t="str">
        <f>VLOOKUP(Q75,杂项!$O$1:$P$54,2,FALSE)</f>
        <v>隐者之证</v>
      </c>
      <c r="I75">
        <f t="shared" si="7"/>
        <v>20</v>
      </c>
      <c r="K75" s="93">
        <v>37</v>
      </c>
      <c r="L75" s="93">
        <v>22</v>
      </c>
      <c r="M75" s="93">
        <v>35</v>
      </c>
      <c r="N75" s="93">
        <v>22</v>
      </c>
      <c r="O75" s="93">
        <v>29</v>
      </c>
      <c r="P75" s="93">
        <v>20</v>
      </c>
      <c r="Q75" s="93">
        <v>30</v>
      </c>
      <c r="R75" s="93">
        <v>20</v>
      </c>
    </row>
    <row r="76" spans="1:18" x14ac:dyDescent="0.2">
      <c r="A76" s="93" t="s">
        <v>1775</v>
      </c>
      <c r="B76" s="93" t="str">
        <f>VLOOKUP(K76,杂项!$O$1:$P$54,2,FALSE)</f>
        <v>祭司之证</v>
      </c>
      <c r="C76" s="93">
        <f t="shared" si="4"/>
        <v>12</v>
      </c>
      <c r="D76" s="93" t="str">
        <f>VLOOKUP(M76,杂项!$O$1:$P$54,2,FALSE)</f>
        <v>术士之证</v>
      </c>
      <c r="E76" s="93">
        <f t="shared" si="5"/>
        <v>12</v>
      </c>
      <c r="F76" s="93" t="str">
        <f>VLOOKUP(O76,杂项!$O$1:$P$54,2,FALSE)</f>
        <v>灵魂徽记</v>
      </c>
      <c r="G76" s="93">
        <f t="shared" si="6"/>
        <v>10</v>
      </c>
      <c r="H76" t="str">
        <f>VLOOKUP(Q76,杂项!$O$1:$P$54,2,FALSE)</f>
        <v>远见徽记</v>
      </c>
      <c r="I76">
        <f t="shared" si="7"/>
        <v>10</v>
      </c>
      <c r="K76" s="93">
        <v>15</v>
      </c>
      <c r="L76" s="93">
        <v>12</v>
      </c>
      <c r="M76" s="93">
        <v>16</v>
      </c>
      <c r="N76" s="93">
        <v>12</v>
      </c>
      <c r="O76" s="93">
        <v>52</v>
      </c>
      <c r="P76" s="93">
        <v>10</v>
      </c>
      <c r="Q76" s="93">
        <v>51</v>
      </c>
      <c r="R76" s="93">
        <v>10</v>
      </c>
    </row>
    <row r="77" spans="1:18" x14ac:dyDescent="0.2">
      <c r="A77" s="93" t="s">
        <v>1776</v>
      </c>
      <c r="B77" s="93" t="str">
        <f>VLOOKUP(K77,杂项!$O$1:$P$54,2,FALSE)</f>
        <v>慈爱纹章</v>
      </c>
      <c r="C77" s="93">
        <f t="shared" si="4"/>
        <v>15</v>
      </c>
      <c r="D77" s="93" t="str">
        <f>VLOOKUP(M77,杂项!$O$1:$P$54,2,FALSE)</f>
        <v>希望纹章</v>
      </c>
      <c r="E77" s="93">
        <f t="shared" si="5"/>
        <v>15</v>
      </c>
      <c r="F77" s="93" t="str">
        <f>VLOOKUP(O77,杂项!$O$1:$P$54,2,FALSE)</f>
        <v>祭司之证</v>
      </c>
      <c r="G77" s="93">
        <f t="shared" si="6"/>
        <v>12</v>
      </c>
      <c r="H77" t="str">
        <f>VLOOKUP(Q77,杂项!$O$1:$P$54,2,FALSE)</f>
        <v>术士之证</v>
      </c>
      <c r="I77">
        <f t="shared" si="7"/>
        <v>12</v>
      </c>
      <c r="K77" s="93">
        <v>24</v>
      </c>
      <c r="L77" s="93">
        <v>15</v>
      </c>
      <c r="M77" s="93">
        <v>23</v>
      </c>
      <c r="N77" s="93">
        <v>15</v>
      </c>
      <c r="O77" s="93">
        <v>15</v>
      </c>
      <c r="P77" s="93">
        <v>12</v>
      </c>
      <c r="Q77" s="93">
        <v>16</v>
      </c>
      <c r="R77" s="93">
        <v>12</v>
      </c>
    </row>
    <row r="78" spans="1:18" x14ac:dyDescent="0.2">
      <c r="A78" s="93" t="s">
        <v>1777</v>
      </c>
      <c r="B78" s="93" t="str">
        <f>VLOOKUP(K78,杂项!$O$1:$P$54,2,FALSE)</f>
        <v>圣者之证</v>
      </c>
      <c r="C78" s="93">
        <f t="shared" si="4"/>
        <v>18</v>
      </c>
      <c r="D78" s="93" t="str">
        <f>VLOOKUP(M78,杂项!$O$1:$P$54,2,FALSE)</f>
        <v>隐者之证</v>
      </c>
      <c r="E78" s="93">
        <f t="shared" si="5"/>
        <v>18</v>
      </c>
      <c r="F78" s="93" t="str">
        <f>VLOOKUP(O78,杂项!$O$1:$P$54,2,FALSE)</f>
        <v>慈爱纹章</v>
      </c>
      <c r="G78" s="93">
        <f t="shared" si="6"/>
        <v>15</v>
      </c>
      <c r="H78" t="str">
        <f>VLOOKUP(Q78,杂项!$O$1:$P$54,2,FALSE)</f>
        <v>希望纹章</v>
      </c>
      <c r="I78">
        <f t="shared" si="7"/>
        <v>15</v>
      </c>
      <c r="K78" s="93">
        <v>29</v>
      </c>
      <c r="L78" s="93">
        <v>18</v>
      </c>
      <c r="M78" s="93">
        <v>30</v>
      </c>
      <c r="N78" s="93">
        <v>18</v>
      </c>
      <c r="O78" s="93">
        <v>24</v>
      </c>
      <c r="P78" s="93">
        <v>15</v>
      </c>
      <c r="Q78" s="93">
        <v>23</v>
      </c>
      <c r="R78" s="93">
        <v>15</v>
      </c>
    </row>
    <row r="79" spans="1:18" x14ac:dyDescent="0.2">
      <c r="A79" s="93" t="s">
        <v>1778</v>
      </c>
      <c r="B79" s="93" t="str">
        <f>VLOOKUP(K79,杂项!$O$1:$P$54,2,FALSE)</f>
        <v>审判之印</v>
      </c>
      <c r="C79" s="93">
        <f t="shared" si="4"/>
        <v>22</v>
      </c>
      <c r="D79" s="93" t="str">
        <f>VLOOKUP(M79,杂项!$O$1:$P$54,2,FALSE)</f>
        <v>奥秘之印</v>
      </c>
      <c r="E79" s="93">
        <f t="shared" si="5"/>
        <v>22</v>
      </c>
      <c r="F79" s="93" t="str">
        <f>VLOOKUP(O79,杂项!$O$1:$P$54,2,FALSE)</f>
        <v>圣者之证</v>
      </c>
      <c r="G79" s="93">
        <f t="shared" si="6"/>
        <v>20</v>
      </c>
      <c r="H79" t="str">
        <f>VLOOKUP(Q79,杂项!$O$1:$P$54,2,FALSE)</f>
        <v>隐者之证</v>
      </c>
      <c r="I79">
        <f t="shared" si="7"/>
        <v>20</v>
      </c>
      <c r="K79" s="93">
        <v>37</v>
      </c>
      <c r="L79" s="93">
        <v>22</v>
      </c>
      <c r="M79" s="93">
        <v>35</v>
      </c>
      <c r="N79" s="93">
        <v>22</v>
      </c>
      <c r="O79" s="93">
        <v>29</v>
      </c>
      <c r="P79" s="93">
        <v>20</v>
      </c>
      <c r="Q79" s="93">
        <v>30</v>
      </c>
      <c r="R79" s="93">
        <v>20</v>
      </c>
    </row>
    <row r="80" spans="1:18" x14ac:dyDescent="0.2">
      <c r="A80" s="93" t="s">
        <v>1779</v>
      </c>
      <c r="B80" s="93" t="str">
        <f>VLOOKUP(K80,杂项!$O$1:$P$54,2,FALSE)</f>
        <v>神职修行之证</v>
      </c>
      <c r="C80" s="93">
        <f t="shared" si="4"/>
        <v>3</v>
      </c>
      <c r="D80" s="93" t="e">
        <f>VLOOKUP(M80,杂项!$O$1:$P$54,2,FALSE)</f>
        <v>#N/A</v>
      </c>
      <c r="E80" s="93">
        <f t="shared" si="5"/>
        <v>0</v>
      </c>
      <c r="F80" s="93" t="e">
        <f>VLOOKUP(O80,杂项!$O$1:$P$54,2,FALSE)</f>
        <v>#N/A</v>
      </c>
      <c r="G80" s="93">
        <f t="shared" si="6"/>
        <v>0</v>
      </c>
      <c r="H80" t="e">
        <f>VLOOKUP(Q80,杂项!$O$1:$P$54,2,FALSE)</f>
        <v>#N/A</v>
      </c>
      <c r="I80">
        <f t="shared" si="7"/>
        <v>0</v>
      </c>
      <c r="K80" s="93">
        <v>4</v>
      </c>
      <c r="L80" s="93">
        <v>3</v>
      </c>
      <c r="M80" s="93"/>
      <c r="N80" s="93"/>
      <c r="O80" s="93"/>
      <c r="P80" s="93"/>
      <c r="Q80" s="93"/>
      <c r="R80" s="93"/>
    </row>
    <row r="81" spans="1:18" x14ac:dyDescent="0.2">
      <c r="A81" s="93" t="s">
        <v>1780</v>
      </c>
      <c r="B81" s="93" t="str">
        <f>VLOOKUP(K81,杂项!$O$1:$P$54,2,FALSE)</f>
        <v>神职修行之证</v>
      </c>
      <c r="C81" s="93">
        <f t="shared" si="4"/>
        <v>5</v>
      </c>
      <c r="D81" s="93" t="e">
        <f>VLOOKUP(M81,杂项!$O$1:$P$54,2,FALSE)</f>
        <v>#N/A</v>
      </c>
      <c r="E81" s="93">
        <f t="shared" si="5"/>
        <v>0</v>
      </c>
      <c r="F81" s="93" t="e">
        <f>VLOOKUP(O81,杂项!$O$1:$P$54,2,FALSE)</f>
        <v>#N/A</v>
      </c>
      <c r="G81" s="93">
        <f t="shared" si="6"/>
        <v>0</v>
      </c>
      <c r="H81" t="e">
        <f>VLOOKUP(Q81,杂项!$O$1:$P$54,2,FALSE)</f>
        <v>#N/A</v>
      </c>
      <c r="I81">
        <f t="shared" si="7"/>
        <v>0</v>
      </c>
      <c r="K81" s="93">
        <v>4</v>
      </c>
      <c r="L81" s="93">
        <v>5</v>
      </c>
      <c r="M81" s="93"/>
      <c r="N81" s="93"/>
      <c r="O81" s="93"/>
      <c r="P81" s="93"/>
      <c r="Q81" s="93"/>
      <c r="R81" s="93"/>
    </row>
    <row r="82" spans="1:18" x14ac:dyDescent="0.2">
      <c r="A82" s="93" t="s">
        <v>1781</v>
      </c>
      <c r="B82" s="93" t="str">
        <f>VLOOKUP(K82,杂项!$O$1:$P$54,2,FALSE)</f>
        <v>心灵绶带</v>
      </c>
      <c r="C82" s="93">
        <f t="shared" si="4"/>
        <v>6</v>
      </c>
      <c r="D82" s="93" t="str">
        <f>VLOOKUP(M82,杂项!$O$1:$P$54,2,FALSE)</f>
        <v>法术修行之证</v>
      </c>
      <c r="E82" s="93">
        <f t="shared" si="5"/>
        <v>3</v>
      </c>
      <c r="F82" s="93" t="str">
        <f>VLOOKUP(O82,杂项!$O$1:$P$54,2,FALSE)</f>
        <v>神职修行之证</v>
      </c>
      <c r="G82" s="93">
        <f t="shared" si="6"/>
        <v>3</v>
      </c>
      <c r="H82" t="e">
        <f>VLOOKUP(Q82,杂项!$O$1:$P$54,2,FALSE)</f>
        <v>#N/A</v>
      </c>
      <c r="I82">
        <f t="shared" si="7"/>
        <v>0</v>
      </c>
      <c r="K82" s="93">
        <v>10</v>
      </c>
      <c r="L82" s="93">
        <v>6</v>
      </c>
      <c r="M82" s="93">
        <v>5</v>
      </c>
      <c r="N82" s="93">
        <v>3</v>
      </c>
      <c r="O82" s="93">
        <v>4</v>
      </c>
      <c r="P82" s="93">
        <v>3</v>
      </c>
      <c r="Q82" s="93"/>
      <c r="R82" s="93"/>
    </row>
    <row r="83" spans="1:18" x14ac:dyDescent="0.2">
      <c r="A83" s="93" t="s">
        <v>1782</v>
      </c>
      <c r="B83" s="93" t="str">
        <f>VLOOKUP(K83,杂项!$O$1:$P$54,2,FALSE)</f>
        <v>祈祷之证</v>
      </c>
      <c r="C83" s="93">
        <f t="shared" si="4"/>
        <v>8</v>
      </c>
      <c r="D83" s="93" t="str">
        <f>VLOOKUP(M83,杂项!$O$1:$P$54,2,FALSE)</f>
        <v>魔法之证</v>
      </c>
      <c r="E83" s="93">
        <f t="shared" si="5"/>
        <v>8</v>
      </c>
      <c r="F83" s="93" t="str">
        <f>VLOOKUP(O83,杂项!$O$1:$P$54,2,FALSE)</f>
        <v>心灵绶带</v>
      </c>
      <c r="G83" s="93">
        <f t="shared" si="6"/>
        <v>6</v>
      </c>
      <c r="H83" t="str">
        <f>VLOOKUP(Q83,杂项!$O$1:$P$54,2,FALSE)</f>
        <v>智慧绶带</v>
      </c>
      <c r="I83">
        <f t="shared" si="7"/>
        <v>6</v>
      </c>
      <c r="K83" s="93">
        <v>44</v>
      </c>
      <c r="L83" s="93">
        <v>8</v>
      </c>
      <c r="M83" s="93">
        <v>45</v>
      </c>
      <c r="N83" s="93">
        <v>8</v>
      </c>
      <c r="O83" s="93">
        <v>10</v>
      </c>
      <c r="P83" s="93">
        <v>6</v>
      </c>
      <c r="Q83" s="93">
        <v>9</v>
      </c>
      <c r="R83" s="93">
        <v>6</v>
      </c>
    </row>
    <row r="84" spans="1:18" x14ac:dyDescent="0.2">
      <c r="A84" s="93" t="s">
        <v>1783</v>
      </c>
      <c r="B84" s="93" t="str">
        <f>VLOOKUP(K84,杂项!$O$1:$P$54,2,FALSE)</f>
        <v>灵魂徽记</v>
      </c>
      <c r="C84" s="93">
        <f t="shared" si="4"/>
        <v>10</v>
      </c>
      <c r="D84" s="93" t="str">
        <f>VLOOKUP(M84,杂项!$O$1:$P$54,2,FALSE)</f>
        <v>远见徽记</v>
      </c>
      <c r="E84" s="93">
        <f t="shared" si="5"/>
        <v>10</v>
      </c>
      <c r="F84" s="93" t="str">
        <f>VLOOKUP(O84,杂项!$O$1:$P$54,2,FALSE)</f>
        <v>祈祷之证</v>
      </c>
      <c r="G84" s="93">
        <f t="shared" si="6"/>
        <v>8</v>
      </c>
      <c r="H84" t="str">
        <f>VLOOKUP(Q84,杂项!$O$1:$P$54,2,FALSE)</f>
        <v>魔法之证</v>
      </c>
      <c r="I84">
        <f t="shared" si="7"/>
        <v>8</v>
      </c>
      <c r="K84" s="93">
        <v>52</v>
      </c>
      <c r="L84" s="93">
        <v>10</v>
      </c>
      <c r="M84" s="93">
        <v>51</v>
      </c>
      <c r="N84" s="93">
        <v>10</v>
      </c>
      <c r="O84" s="93">
        <v>44</v>
      </c>
      <c r="P84" s="93">
        <v>8</v>
      </c>
      <c r="Q84" s="93">
        <v>45</v>
      </c>
      <c r="R84" s="93">
        <v>8</v>
      </c>
    </row>
    <row r="85" spans="1:18" x14ac:dyDescent="0.2">
      <c r="A85" s="93" t="s">
        <v>1784</v>
      </c>
      <c r="B85" s="93" t="str">
        <f>VLOOKUP(K85,杂项!$O$1:$P$54,2,FALSE)</f>
        <v>力量绶带</v>
      </c>
      <c r="C85" s="93">
        <f t="shared" si="4"/>
        <v>6</v>
      </c>
      <c r="D85" s="93" t="str">
        <f>VLOOKUP(M85,杂项!$O$1:$P$54,2,FALSE)</f>
        <v>战斗修行之证</v>
      </c>
      <c r="E85" s="93">
        <f t="shared" si="5"/>
        <v>3</v>
      </c>
      <c r="F85" s="93" t="str">
        <f>VLOOKUP(O85,杂项!$O$1:$P$54,2,FALSE)</f>
        <v>神职修行之证</v>
      </c>
      <c r="G85" s="93">
        <f t="shared" si="6"/>
        <v>3</v>
      </c>
      <c r="H85" t="e">
        <f>VLOOKUP(Q85,杂项!$O$1:$P$54,2,FALSE)</f>
        <v>#N/A</v>
      </c>
      <c r="I85">
        <f t="shared" si="7"/>
        <v>0</v>
      </c>
      <c r="K85" s="93">
        <v>6</v>
      </c>
      <c r="L85" s="93">
        <v>6</v>
      </c>
      <c r="M85" s="93">
        <v>1</v>
      </c>
      <c r="N85" s="93">
        <v>3</v>
      </c>
      <c r="O85" s="93">
        <v>4</v>
      </c>
      <c r="P85" s="93">
        <v>3</v>
      </c>
      <c r="Q85" s="93"/>
      <c r="R85" s="93"/>
    </row>
    <row r="86" spans="1:18" x14ac:dyDescent="0.2">
      <c r="A86" s="93" t="s">
        <v>1785</v>
      </c>
      <c r="B86" s="93" t="str">
        <f>VLOOKUP(K86,杂项!$O$1:$P$54,2,FALSE)</f>
        <v>斗技之证</v>
      </c>
      <c r="C86" s="93">
        <f t="shared" si="4"/>
        <v>8</v>
      </c>
      <c r="D86" s="93" t="str">
        <f>VLOOKUP(M86,杂项!$O$1:$P$54,2,FALSE)</f>
        <v>祈祷之证</v>
      </c>
      <c r="E86" s="93">
        <f t="shared" si="5"/>
        <v>8</v>
      </c>
      <c r="F86" s="93" t="str">
        <f>VLOOKUP(O86,杂项!$O$1:$P$54,2,FALSE)</f>
        <v>力量绶带</v>
      </c>
      <c r="G86" s="93">
        <f t="shared" si="6"/>
        <v>6</v>
      </c>
      <c r="H86" t="str">
        <f>VLOOKUP(Q86,杂项!$O$1:$P$54,2,FALSE)</f>
        <v>心灵绶带</v>
      </c>
      <c r="I86">
        <f t="shared" si="7"/>
        <v>6</v>
      </c>
      <c r="K86" s="93">
        <v>41</v>
      </c>
      <c r="L86" s="93">
        <v>8</v>
      </c>
      <c r="M86" s="93">
        <v>44</v>
      </c>
      <c r="N86" s="93">
        <v>8</v>
      </c>
      <c r="O86" s="93">
        <v>6</v>
      </c>
      <c r="P86" s="93">
        <v>6</v>
      </c>
      <c r="Q86" s="93">
        <v>10</v>
      </c>
      <c r="R86" s="93">
        <v>6</v>
      </c>
    </row>
    <row r="87" spans="1:18" x14ac:dyDescent="0.2">
      <c r="A87" s="93" t="s">
        <v>1786</v>
      </c>
      <c r="B87" s="93" t="str">
        <f>VLOOKUP(K87,杂项!$O$1:$P$54,2,FALSE)</f>
        <v>无畏徽记</v>
      </c>
      <c r="C87" s="93">
        <f t="shared" si="4"/>
        <v>10</v>
      </c>
      <c r="D87" s="93" t="str">
        <f>VLOOKUP(M87,杂项!$O$1:$P$54,2,FALSE)</f>
        <v>灵魂徽记</v>
      </c>
      <c r="E87" s="93">
        <f t="shared" si="5"/>
        <v>10</v>
      </c>
      <c r="F87" s="93" t="str">
        <f>VLOOKUP(O87,杂项!$O$1:$P$54,2,FALSE)</f>
        <v>斗技之证</v>
      </c>
      <c r="G87" s="93">
        <f t="shared" si="6"/>
        <v>8</v>
      </c>
      <c r="H87" t="str">
        <f>VLOOKUP(Q87,杂项!$O$1:$P$54,2,FALSE)</f>
        <v>祈祷之证</v>
      </c>
      <c r="I87">
        <f t="shared" si="7"/>
        <v>8</v>
      </c>
      <c r="K87" s="93">
        <v>48</v>
      </c>
      <c r="L87" s="93">
        <v>10</v>
      </c>
      <c r="M87" s="93">
        <v>52</v>
      </c>
      <c r="N87" s="93">
        <v>10</v>
      </c>
      <c r="O87" s="93">
        <v>41</v>
      </c>
      <c r="P87" s="93">
        <v>8</v>
      </c>
      <c r="Q87" s="93">
        <v>44</v>
      </c>
      <c r="R87" s="93">
        <v>8</v>
      </c>
    </row>
    <row r="88" spans="1:18" x14ac:dyDescent="0.2">
      <c r="A88" s="93" t="s">
        <v>1787</v>
      </c>
      <c r="B88" s="93" t="str">
        <f>VLOOKUP(K88,杂项!$O$1:$P$54,2,FALSE)</f>
        <v>心灵绶带</v>
      </c>
      <c r="C88" s="93">
        <f t="shared" si="4"/>
        <v>6</v>
      </c>
      <c r="D88" s="93" t="str">
        <f>VLOOKUP(M88,杂项!$O$1:$P$54,2,FALSE)</f>
        <v>法术修行之证</v>
      </c>
      <c r="E88" s="93">
        <f t="shared" si="5"/>
        <v>3</v>
      </c>
      <c r="F88" s="93" t="str">
        <f>VLOOKUP(O88,杂项!$O$1:$P$54,2,FALSE)</f>
        <v>神职修行之证</v>
      </c>
      <c r="G88" s="93">
        <f t="shared" si="6"/>
        <v>3</v>
      </c>
      <c r="H88" t="e">
        <f>VLOOKUP(Q88,杂项!$O$1:$P$54,2,FALSE)</f>
        <v>#N/A</v>
      </c>
      <c r="I88">
        <f t="shared" si="7"/>
        <v>0</v>
      </c>
      <c r="K88" s="93">
        <v>10</v>
      </c>
      <c r="L88" s="93">
        <v>6</v>
      </c>
      <c r="M88" s="93">
        <v>5</v>
      </c>
      <c r="N88" s="93">
        <v>3</v>
      </c>
      <c r="O88" s="93">
        <v>4</v>
      </c>
      <c r="P88" s="93">
        <v>3</v>
      </c>
      <c r="Q88" s="93"/>
      <c r="R88" s="93"/>
    </row>
    <row r="89" spans="1:18" x14ac:dyDescent="0.2">
      <c r="A89" s="93" t="s">
        <v>1788</v>
      </c>
      <c r="B89" s="93" t="str">
        <f>VLOOKUP(K89,杂项!$O$1:$P$54,2,FALSE)</f>
        <v>祈祷之证</v>
      </c>
      <c r="C89" s="93">
        <f t="shared" si="4"/>
        <v>8</v>
      </c>
      <c r="D89" s="93" t="str">
        <f>VLOOKUP(M89,杂项!$O$1:$P$54,2,FALSE)</f>
        <v>魔法之证</v>
      </c>
      <c r="E89" s="93">
        <f t="shared" si="5"/>
        <v>8</v>
      </c>
      <c r="F89" s="93" t="str">
        <f>VLOOKUP(O89,杂项!$O$1:$P$54,2,FALSE)</f>
        <v>心灵绶带</v>
      </c>
      <c r="G89" s="93">
        <f t="shared" si="6"/>
        <v>6</v>
      </c>
      <c r="H89" t="str">
        <f>VLOOKUP(Q89,杂项!$O$1:$P$54,2,FALSE)</f>
        <v>智慧绶带</v>
      </c>
      <c r="I89">
        <f t="shared" si="7"/>
        <v>6</v>
      </c>
      <c r="K89" s="93">
        <v>44</v>
      </c>
      <c r="L89" s="93">
        <v>8</v>
      </c>
      <c r="M89" s="93">
        <v>45</v>
      </c>
      <c r="N89" s="93">
        <v>8</v>
      </c>
      <c r="O89" s="93">
        <v>10</v>
      </c>
      <c r="P89" s="93">
        <v>6</v>
      </c>
      <c r="Q89" s="93">
        <v>9</v>
      </c>
      <c r="R89" s="93">
        <v>6</v>
      </c>
    </row>
    <row r="90" spans="1:18" x14ac:dyDescent="0.2">
      <c r="A90" s="93" t="s">
        <v>1789</v>
      </c>
      <c r="B90" s="93" t="str">
        <f>VLOOKUP(K90,杂项!$O$1:$P$54,2,FALSE)</f>
        <v>灵魂徽记</v>
      </c>
      <c r="C90" s="93">
        <f t="shared" si="4"/>
        <v>10</v>
      </c>
      <c r="D90" s="93" t="str">
        <f>VLOOKUP(M90,杂项!$O$1:$P$54,2,FALSE)</f>
        <v>远见徽记</v>
      </c>
      <c r="E90" s="93">
        <f t="shared" si="5"/>
        <v>10</v>
      </c>
      <c r="F90" s="93" t="str">
        <f>VLOOKUP(O90,杂项!$O$1:$P$54,2,FALSE)</f>
        <v>祈祷之证</v>
      </c>
      <c r="G90" s="93">
        <f t="shared" si="6"/>
        <v>8</v>
      </c>
      <c r="H90" t="str">
        <f>VLOOKUP(Q90,杂项!$O$1:$P$54,2,FALSE)</f>
        <v>魔法之证</v>
      </c>
      <c r="I90">
        <f t="shared" si="7"/>
        <v>8</v>
      </c>
      <c r="K90" s="93">
        <v>52</v>
      </c>
      <c r="L90" s="93">
        <v>10</v>
      </c>
      <c r="M90" s="93">
        <v>51</v>
      </c>
      <c r="N90" s="93">
        <v>10</v>
      </c>
      <c r="O90" s="93">
        <v>44</v>
      </c>
      <c r="P90" s="93">
        <v>8</v>
      </c>
      <c r="Q90" s="93">
        <v>45</v>
      </c>
      <c r="R90" s="93">
        <v>8</v>
      </c>
    </row>
    <row r="91" spans="1:18" x14ac:dyDescent="0.2">
      <c r="A91" s="93" t="s">
        <v>1790</v>
      </c>
      <c r="B91" s="93" t="str">
        <f>VLOOKUP(K91,杂项!$O$1:$P$54,2,FALSE)</f>
        <v>战士之证</v>
      </c>
      <c r="C91" s="93">
        <f t="shared" si="4"/>
        <v>12</v>
      </c>
      <c r="D91" s="93" t="str">
        <f>VLOOKUP(M91,杂项!$O$1:$P$54,2,FALSE)</f>
        <v>祭司之证</v>
      </c>
      <c r="E91" s="93">
        <f t="shared" si="5"/>
        <v>12</v>
      </c>
      <c r="F91" s="93" t="str">
        <f>VLOOKUP(O91,杂项!$O$1:$P$54,2,FALSE)</f>
        <v>灵魂徽记</v>
      </c>
      <c r="G91" s="93">
        <f t="shared" si="6"/>
        <v>10</v>
      </c>
      <c r="H91" t="str">
        <f>VLOOKUP(Q91,杂项!$O$1:$P$54,2,FALSE)</f>
        <v>无畏徽记</v>
      </c>
      <c r="I91">
        <f t="shared" si="7"/>
        <v>10</v>
      </c>
      <c r="K91" s="93">
        <v>12</v>
      </c>
      <c r="L91" s="93">
        <v>12</v>
      </c>
      <c r="M91" s="93">
        <v>15</v>
      </c>
      <c r="N91" s="93">
        <v>12</v>
      </c>
      <c r="O91" s="93">
        <v>52</v>
      </c>
      <c r="P91" s="93">
        <v>10</v>
      </c>
      <c r="Q91" s="93">
        <v>48</v>
      </c>
      <c r="R91" s="93">
        <v>10</v>
      </c>
    </row>
    <row r="92" spans="1:18" x14ac:dyDescent="0.2">
      <c r="A92" s="93" t="s">
        <v>1791</v>
      </c>
      <c r="B92" s="93" t="str">
        <f>VLOOKUP(K92,杂项!$O$1:$P$54,2,FALSE)</f>
        <v>信仰纹章</v>
      </c>
      <c r="C92" s="93">
        <f t="shared" si="4"/>
        <v>15</v>
      </c>
      <c r="D92" s="93" t="str">
        <f>VLOOKUP(M92,杂项!$O$1:$P$54,2,FALSE)</f>
        <v>希望纹章</v>
      </c>
      <c r="E92" s="93">
        <f t="shared" si="5"/>
        <v>15</v>
      </c>
      <c r="F92" s="93" t="str">
        <f>VLOOKUP(O92,杂项!$O$1:$P$54,2,FALSE)</f>
        <v>战士之证</v>
      </c>
      <c r="G92" s="93">
        <f t="shared" si="6"/>
        <v>12</v>
      </c>
      <c r="H92" t="str">
        <f>VLOOKUP(Q92,杂项!$O$1:$P$54,2,FALSE)</f>
        <v>祭司之证</v>
      </c>
      <c r="I92">
        <f t="shared" si="7"/>
        <v>12</v>
      </c>
      <c r="K92" s="93">
        <v>21</v>
      </c>
      <c r="L92" s="93">
        <v>15</v>
      </c>
      <c r="M92" s="93">
        <v>23</v>
      </c>
      <c r="N92" s="93">
        <v>15</v>
      </c>
      <c r="O92" s="93">
        <v>12</v>
      </c>
      <c r="P92" s="93">
        <v>12</v>
      </c>
      <c r="Q92" s="93">
        <v>15</v>
      </c>
      <c r="R92" s="93">
        <v>12</v>
      </c>
    </row>
    <row r="93" spans="1:18" x14ac:dyDescent="0.2">
      <c r="A93" s="93" t="s">
        <v>1792</v>
      </c>
      <c r="B93" s="93" t="str">
        <f>VLOOKUP(K93,杂项!$O$1:$P$54,2,FALSE)</f>
        <v>圣者之证</v>
      </c>
      <c r="C93" s="93">
        <f t="shared" si="4"/>
        <v>18</v>
      </c>
      <c r="D93" s="93" t="str">
        <f>VLOOKUP(M93,杂项!$O$1:$P$54,2,FALSE)</f>
        <v>英雄之证</v>
      </c>
      <c r="E93" s="93">
        <f t="shared" si="5"/>
        <v>18</v>
      </c>
      <c r="F93" s="93" t="str">
        <f>VLOOKUP(O93,杂项!$O$1:$P$54,2,FALSE)</f>
        <v>信仰纹章</v>
      </c>
      <c r="G93" s="93">
        <f t="shared" si="6"/>
        <v>15</v>
      </c>
      <c r="H93" t="str">
        <f>VLOOKUP(Q93,杂项!$O$1:$P$54,2,FALSE)</f>
        <v>希望纹章</v>
      </c>
      <c r="I93">
        <f t="shared" si="7"/>
        <v>15</v>
      </c>
      <c r="K93" s="93">
        <v>29</v>
      </c>
      <c r="L93" s="93">
        <v>18</v>
      </c>
      <c r="M93" s="93">
        <v>25</v>
      </c>
      <c r="N93" s="93">
        <v>18</v>
      </c>
      <c r="O93" s="93">
        <v>21</v>
      </c>
      <c r="P93" s="93">
        <v>15</v>
      </c>
      <c r="Q93" s="93">
        <v>23</v>
      </c>
      <c r="R93" s="93">
        <v>15</v>
      </c>
    </row>
    <row r="94" spans="1:18" x14ac:dyDescent="0.2">
      <c r="A94" s="93" t="s">
        <v>1793</v>
      </c>
      <c r="B94" s="93" t="str">
        <f>VLOOKUP(K94,杂项!$O$1:$P$54,2,FALSE)</f>
        <v>审判之印</v>
      </c>
      <c r="C94" s="93">
        <f t="shared" si="4"/>
        <v>22</v>
      </c>
      <c r="D94" s="93" t="str">
        <f>VLOOKUP(M94,杂项!$O$1:$P$54,2,FALSE)</f>
        <v>正义之印</v>
      </c>
      <c r="E94" s="93">
        <f t="shared" si="5"/>
        <v>22</v>
      </c>
      <c r="F94" s="93" t="str">
        <f>VLOOKUP(O94,杂项!$O$1:$P$54,2,FALSE)</f>
        <v>圣者之证</v>
      </c>
      <c r="G94" s="93">
        <f t="shared" si="6"/>
        <v>20</v>
      </c>
      <c r="H94" t="str">
        <f>VLOOKUP(Q94,杂项!$O$1:$P$54,2,FALSE)</f>
        <v>隐者之证</v>
      </c>
      <c r="I94">
        <f t="shared" si="7"/>
        <v>20</v>
      </c>
      <c r="K94" s="93">
        <v>37</v>
      </c>
      <c r="L94" s="93">
        <v>22</v>
      </c>
      <c r="M94" s="93">
        <v>32</v>
      </c>
      <c r="N94" s="93">
        <v>22</v>
      </c>
      <c r="O94" s="93">
        <v>29</v>
      </c>
      <c r="P94" s="93">
        <v>20</v>
      </c>
      <c r="Q94" s="93">
        <v>30</v>
      </c>
      <c r="R94" s="93">
        <v>20</v>
      </c>
    </row>
    <row r="95" spans="1:18" x14ac:dyDescent="0.2">
      <c r="A95" s="93" t="s">
        <v>1794</v>
      </c>
      <c r="B95" s="93" t="str">
        <f>VLOOKUP(K95,杂项!$O$1:$P$54,2,FALSE)</f>
        <v>祭司之证</v>
      </c>
      <c r="C95" s="93">
        <f t="shared" si="4"/>
        <v>12</v>
      </c>
      <c r="D95" s="93" t="str">
        <f>VLOOKUP(M95,杂项!$O$1:$P$54,2,FALSE)</f>
        <v>术士之证</v>
      </c>
      <c r="E95" s="93">
        <f t="shared" si="5"/>
        <v>12</v>
      </c>
      <c r="F95" s="93" t="str">
        <f>VLOOKUP(O95,杂项!$O$1:$P$54,2,FALSE)</f>
        <v>灵魂徽记</v>
      </c>
      <c r="G95" s="93">
        <f t="shared" si="6"/>
        <v>10</v>
      </c>
      <c r="H95" t="str">
        <f>VLOOKUP(Q95,杂项!$O$1:$P$54,2,FALSE)</f>
        <v>远见徽记</v>
      </c>
      <c r="I95">
        <f t="shared" si="7"/>
        <v>10</v>
      </c>
      <c r="K95" s="93">
        <v>15</v>
      </c>
      <c r="L95" s="93">
        <v>12</v>
      </c>
      <c r="M95" s="93">
        <v>16</v>
      </c>
      <c r="N95" s="93">
        <v>12</v>
      </c>
      <c r="O95" s="93">
        <v>52</v>
      </c>
      <c r="P95" s="93">
        <v>10</v>
      </c>
      <c r="Q95" s="93">
        <v>51</v>
      </c>
      <c r="R95" s="93">
        <v>10</v>
      </c>
    </row>
    <row r="96" spans="1:18" x14ac:dyDescent="0.2">
      <c r="A96" s="93" t="s">
        <v>1795</v>
      </c>
      <c r="B96" s="93" t="str">
        <f>VLOOKUP(K96,杂项!$O$1:$P$54,2,FALSE)</f>
        <v>慈爱纹章</v>
      </c>
      <c r="C96" s="93">
        <f t="shared" si="4"/>
        <v>15</v>
      </c>
      <c r="D96" s="93" t="str">
        <f>VLOOKUP(M96,杂项!$O$1:$P$54,2,FALSE)</f>
        <v>希望纹章</v>
      </c>
      <c r="E96" s="93">
        <f t="shared" si="5"/>
        <v>15</v>
      </c>
      <c r="F96" s="93" t="str">
        <f>VLOOKUP(O96,杂项!$O$1:$P$54,2,FALSE)</f>
        <v>祭司之证</v>
      </c>
      <c r="G96" s="93">
        <f t="shared" si="6"/>
        <v>12</v>
      </c>
      <c r="H96" t="str">
        <f>VLOOKUP(Q96,杂项!$O$1:$P$54,2,FALSE)</f>
        <v>术士之证</v>
      </c>
      <c r="I96">
        <f t="shared" si="7"/>
        <v>12</v>
      </c>
      <c r="K96" s="93">
        <v>24</v>
      </c>
      <c r="L96" s="93">
        <v>15</v>
      </c>
      <c r="M96" s="93">
        <v>23</v>
      </c>
      <c r="N96" s="93">
        <v>15</v>
      </c>
      <c r="O96" s="93">
        <v>15</v>
      </c>
      <c r="P96" s="93">
        <v>12</v>
      </c>
      <c r="Q96" s="93">
        <v>16</v>
      </c>
      <c r="R96" s="93">
        <v>12</v>
      </c>
    </row>
    <row r="97" spans="1:18" x14ac:dyDescent="0.2">
      <c r="A97" s="93" t="s">
        <v>1796</v>
      </c>
      <c r="B97" s="93" t="str">
        <f>VLOOKUP(K97,杂项!$O$1:$P$54,2,FALSE)</f>
        <v>圣者之证</v>
      </c>
      <c r="C97" s="93">
        <f t="shared" si="4"/>
        <v>18</v>
      </c>
      <c r="D97" s="93" t="str">
        <f>VLOOKUP(M97,杂项!$O$1:$P$54,2,FALSE)</f>
        <v>隐者之证</v>
      </c>
      <c r="E97" s="93">
        <f t="shared" si="5"/>
        <v>18</v>
      </c>
      <c r="F97" s="93" t="str">
        <f>VLOOKUP(O97,杂项!$O$1:$P$54,2,FALSE)</f>
        <v>慈爱纹章</v>
      </c>
      <c r="G97" s="93">
        <f t="shared" si="6"/>
        <v>15</v>
      </c>
      <c r="H97" t="str">
        <f>VLOOKUP(Q97,杂项!$O$1:$P$54,2,FALSE)</f>
        <v>希望纹章</v>
      </c>
      <c r="I97">
        <f t="shared" si="7"/>
        <v>15</v>
      </c>
      <c r="K97" s="93">
        <v>29</v>
      </c>
      <c r="L97" s="93">
        <v>18</v>
      </c>
      <c r="M97" s="93">
        <v>30</v>
      </c>
      <c r="N97" s="93">
        <v>18</v>
      </c>
      <c r="O97" s="93">
        <v>24</v>
      </c>
      <c r="P97" s="93">
        <v>15</v>
      </c>
      <c r="Q97" s="93">
        <v>23</v>
      </c>
      <c r="R97" s="93">
        <v>15</v>
      </c>
    </row>
    <row r="98" spans="1:18" x14ac:dyDescent="0.2">
      <c r="A98" s="93" t="s">
        <v>1797</v>
      </c>
      <c r="B98" s="93" t="str">
        <f>VLOOKUP(K98,杂项!$O$1:$P$54,2,FALSE)</f>
        <v>审判之印</v>
      </c>
      <c r="C98" s="93">
        <f t="shared" si="4"/>
        <v>22</v>
      </c>
      <c r="D98" s="93" t="str">
        <f>VLOOKUP(M98,杂项!$O$1:$P$54,2,FALSE)</f>
        <v>时光之印</v>
      </c>
      <c r="E98" s="93">
        <f t="shared" si="5"/>
        <v>22</v>
      </c>
      <c r="F98" s="93" t="str">
        <f>VLOOKUP(O98,杂项!$O$1:$P$54,2,FALSE)</f>
        <v>圣者之证</v>
      </c>
      <c r="G98" s="93">
        <f t="shared" si="6"/>
        <v>20</v>
      </c>
      <c r="H98" t="str">
        <f>VLOOKUP(Q98,杂项!$O$1:$P$54,2,FALSE)</f>
        <v>隐者之证</v>
      </c>
      <c r="I98">
        <f t="shared" si="7"/>
        <v>20</v>
      </c>
      <c r="K98" s="93">
        <v>37</v>
      </c>
      <c r="L98" s="93">
        <v>22</v>
      </c>
      <c r="M98" s="93">
        <v>40</v>
      </c>
      <c r="N98" s="93">
        <v>22</v>
      </c>
      <c r="O98" s="93">
        <v>29</v>
      </c>
      <c r="P98" s="93">
        <v>20</v>
      </c>
      <c r="Q98" s="93">
        <v>30</v>
      </c>
      <c r="R98" s="93">
        <v>20</v>
      </c>
    </row>
    <row r="99" spans="1:18" x14ac:dyDescent="0.2">
      <c r="A99" s="93" t="s">
        <v>1798</v>
      </c>
      <c r="B99" s="93" t="str">
        <f>VLOOKUP(K99,杂项!$O$1:$P$54,2,FALSE)</f>
        <v>骑士修行之证</v>
      </c>
      <c r="C99" s="93">
        <f t="shared" si="4"/>
        <v>3</v>
      </c>
      <c r="D99" s="93" t="e">
        <f>VLOOKUP(M99,杂项!$O$1:$P$54,2,FALSE)</f>
        <v>#N/A</v>
      </c>
      <c r="E99" s="93">
        <f t="shared" si="5"/>
        <v>0</v>
      </c>
      <c r="F99" s="93" t="e">
        <f>VLOOKUP(O99,杂项!$O$1:$P$54,2,FALSE)</f>
        <v>#N/A</v>
      </c>
      <c r="G99" s="93">
        <f t="shared" si="6"/>
        <v>0</v>
      </c>
      <c r="H99" t="e">
        <f>VLOOKUP(Q99,杂项!$O$1:$P$54,2,FALSE)</f>
        <v>#N/A</v>
      </c>
      <c r="I99">
        <f t="shared" si="7"/>
        <v>0</v>
      </c>
      <c r="K99" s="93">
        <v>3</v>
      </c>
      <c r="L99" s="93">
        <v>3</v>
      </c>
      <c r="M99" s="93"/>
      <c r="N99" s="93"/>
      <c r="O99" s="93"/>
      <c r="P99" s="93"/>
      <c r="Q99" s="93"/>
      <c r="R99" s="93"/>
    </row>
    <row r="100" spans="1:18" x14ac:dyDescent="0.2">
      <c r="A100" s="93" t="s">
        <v>1799</v>
      </c>
      <c r="B100" s="93" t="str">
        <f>VLOOKUP(K100,杂项!$O$1:$P$54,2,FALSE)</f>
        <v>骑士修行之证</v>
      </c>
      <c r="C100" s="93">
        <f t="shared" si="4"/>
        <v>5</v>
      </c>
      <c r="D100" s="93" t="e">
        <f>VLOOKUP(M100,杂项!$O$1:$P$54,2,FALSE)</f>
        <v>#N/A</v>
      </c>
      <c r="E100" s="93">
        <f t="shared" si="5"/>
        <v>0</v>
      </c>
      <c r="F100" s="93" t="e">
        <f>VLOOKUP(O100,杂项!$O$1:$P$54,2,FALSE)</f>
        <v>#N/A</v>
      </c>
      <c r="G100" s="93">
        <f t="shared" si="6"/>
        <v>0</v>
      </c>
      <c r="H100" t="e">
        <f>VLOOKUP(Q100,杂项!$O$1:$P$54,2,FALSE)</f>
        <v>#N/A</v>
      </c>
      <c r="I100">
        <f t="shared" si="7"/>
        <v>0</v>
      </c>
      <c r="K100" s="93">
        <v>3</v>
      </c>
      <c r="L100" s="93">
        <v>5</v>
      </c>
      <c r="M100" s="93"/>
      <c r="N100" s="93"/>
      <c r="O100" s="93"/>
      <c r="P100" s="93"/>
      <c r="Q100" s="93"/>
      <c r="R100" s="93"/>
    </row>
    <row r="101" spans="1:18" x14ac:dyDescent="0.2">
      <c r="A101" s="93" t="s">
        <v>1800</v>
      </c>
      <c r="B101" s="93" t="str">
        <f>VLOOKUP(K101,杂项!$O$1:$P$54,2,FALSE)</f>
        <v>迅捷绶带</v>
      </c>
      <c r="C101" s="93">
        <f t="shared" si="4"/>
        <v>6</v>
      </c>
      <c r="D101" s="93" t="str">
        <f>VLOOKUP(M101,杂项!$O$1:$P$54,2,FALSE)</f>
        <v>骑士修行之证</v>
      </c>
      <c r="E101" s="93">
        <f t="shared" si="5"/>
        <v>3</v>
      </c>
      <c r="F101" s="93" t="str">
        <f>VLOOKUP(O101,杂项!$O$1:$P$54,2,FALSE)</f>
        <v>战斗修行之证</v>
      </c>
      <c r="G101" s="93">
        <f t="shared" si="6"/>
        <v>3</v>
      </c>
      <c r="H101" t="e">
        <f>VLOOKUP(Q101,杂项!$O$1:$P$54,2,FALSE)</f>
        <v>#N/A</v>
      </c>
      <c r="I101">
        <f t="shared" si="7"/>
        <v>0</v>
      </c>
      <c r="K101" s="93">
        <v>8</v>
      </c>
      <c r="L101" s="93">
        <v>6</v>
      </c>
      <c r="M101" s="93">
        <v>3</v>
      </c>
      <c r="N101" s="93">
        <v>3</v>
      </c>
      <c r="O101" s="93">
        <v>1</v>
      </c>
      <c r="P101" s="93">
        <v>3</v>
      </c>
      <c r="Q101" s="93"/>
      <c r="R101" s="93"/>
    </row>
    <row r="102" spans="1:18" x14ac:dyDescent="0.2">
      <c r="A102" s="93" t="s">
        <v>1801</v>
      </c>
      <c r="B102" s="93" t="str">
        <f>VLOOKUP(K102,杂项!$O$1:$P$54,2,FALSE)</f>
        <v>骑术之证</v>
      </c>
      <c r="C102" s="93">
        <f t="shared" si="4"/>
        <v>8</v>
      </c>
      <c r="D102" s="93" t="str">
        <f>VLOOKUP(M102,杂项!$O$1:$P$54,2,FALSE)</f>
        <v>巡林之证</v>
      </c>
      <c r="E102" s="93">
        <f t="shared" si="5"/>
        <v>8</v>
      </c>
      <c r="F102" s="93" t="str">
        <f>VLOOKUP(O102,杂项!$O$1:$P$54,2,FALSE)</f>
        <v>迅捷绶带</v>
      </c>
      <c r="G102" s="93">
        <f t="shared" si="6"/>
        <v>6</v>
      </c>
      <c r="H102" t="str">
        <f>VLOOKUP(Q102,杂项!$O$1:$P$54,2,FALSE)</f>
        <v>力量绶带</v>
      </c>
      <c r="I102">
        <f t="shared" si="7"/>
        <v>6</v>
      </c>
      <c r="K102" s="93">
        <v>43</v>
      </c>
      <c r="L102" s="93">
        <v>8</v>
      </c>
      <c r="M102" s="93">
        <v>42</v>
      </c>
      <c r="N102" s="93">
        <v>8</v>
      </c>
      <c r="O102" s="93">
        <v>8</v>
      </c>
      <c r="P102" s="93">
        <v>6</v>
      </c>
      <c r="Q102" s="93">
        <v>6</v>
      </c>
      <c r="R102" s="93">
        <v>6</v>
      </c>
    </row>
    <row r="103" spans="1:18" x14ac:dyDescent="0.2">
      <c r="A103" s="93" t="s">
        <v>1802</v>
      </c>
      <c r="B103" s="93" t="str">
        <f>VLOOKUP(K103,杂项!$O$1:$P$54,2,FALSE)</f>
        <v>忠诚徽记</v>
      </c>
      <c r="C103" s="93">
        <f t="shared" si="4"/>
        <v>10</v>
      </c>
      <c r="D103" s="93" t="str">
        <f>VLOOKUP(M103,杂项!$O$1:$P$54,2,FALSE)</f>
        <v>无畏徽记</v>
      </c>
      <c r="E103" s="93">
        <f t="shared" si="5"/>
        <v>10</v>
      </c>
      <c r="F103" s="93" t="str">
        <f>VLOOKUP(O103,杂项!$O$1:$P$54,2,FALSE)</f>
        <v>骑术之证</v>
      </c>
      <c r="G103" s="93">
        <f t="shared" si="6"/>
        <v>8</v>
      </c>
      <c r="H103" t="str">
        <f>VLOOKUP(Q103,杂项!$O$1:$P$54,2,FALSE)</f>
        <v>巡林之证</v>
      </c>
      <c r="I103">
        <f t="shared" si="7"/>
        <v>8</v>
      </c>
      <c r="K103" s="93">
        <v>53</v>
      </c>
      <c r="L103" s="93">
        <v>10</v>
      </c>
      <c r="M103" s="93">
        <v>48</v>
      </c>
      <c r="N103" s="93">
        <v>10</v>
      </c>
      <c r="O103" s="93">
        <v>43</v>
      </c>
      <c r="P103" s="93">
        <v>8</v>
      </c>
      <c r="Q103" s="93">
        <v>42</v>
      </c>
      <c r="R103" s="93">
        <v>8</v>
      </c>
    </row>
    <row r="104" spans="1:18" x14ac:dyDescent="0.2">
      <c r="A104" s="93" t="s">
        <v>1803</v>
      </c>
      <c r="B104" s="93" t="str">
        <f>VLOOKUP(K104,杂项!$O$1:$P$54,2,FALSE)</f>
        <v>迅捷绶带</v>
      </c>
      <c r="C104" s="93">
        <f t="shared" si="4"/>
        <v>6</v>
      </c>
      <c r="D104" s="93" t="str">
        <f>VLOOKUP(M104,杂项!$O$1:$P$54,2,FALSE)</f>
        <v>骑士修行之证</v>
      </c>
      <c r="E104" s="93">
        <f t="shared" si="5"/>
        <v>3</v>
      </c>
      <c r="F104" s="93" t="str">
        <f>VLOOKUP(O104,杂项!$O$1:$P$54,2,FALSE)</f>
        <v>战斗修行之证</v>
      </c>
      <c r="G104" s="93">
        <f t="shared" si="6"/>
        <v>3</v>
      </c>
      <c r="H104" t="e">
        <f>VLOOKUP(Q104,杂项!$O$1:$P$54,2,FALSE)</f>
        <v>#N/A</v>
      </c>
      <c r="I104">
        <f t="shared" si="7"/>
        <v>0</v>
      </c>
      <c r="K104" s="93">
        <v>8</v>
      </c>
      <c r="L104" s="93">
        <v>6</v>
      </c>
      <c r="M104" s="93">
        <v>3</v>
      </c>
      <c r="N104" s="93">
        <v>3</v>
      </c>
      <c r="O104" s="93">
        <v>1</v>
      </c>
      <c r="P104" s="93">
        <v>3</v>
      </c>
      <c r="Q104" s="93"/>
      <c r="R104" s="93"/>
    </row>
    <row r="105" spans="1:18" x14ac:dyDescent="0.2">
      <c r="A105" s="93" t="s">
        <v>1804</v>
      </c>
      <c r="B105" s="93" t="str">
        <f>VLOOKUP(K105,杂项!$O$1:$P$54,2,FALSE)</f>
        <v>骑术之证</v>
      </c>
      <c r="C105" s="93">
        <f t="shared" si="4"/>
        <v>8</v>
      </c>
      <c r="D105" s="93" t="str">
        <f>VLOOKUP(M105,杂项!$O$1:$P$54,2,FALSE)</f>
        <v>巡林之证</v>
      </c>
      <c r="E105" s="93">
        <f t="shared" si="5"/>
        <v>8</v>
      </c>
      <c r="F105" s="93" t="str">
        <f>VLOOKUP(O105,杂项!$O$1:$P$54,2,FALSE)</f>
        <v>迅捷绶带</v>
      </c>
      <c r="G105" s="93">
        <f t="shared" si="6"/>
        <v>6</v>
      </c>
      <c r="H105" t="str">
        <f>VLOOKUP(Q105,杂项!$O$1:$P$54,2,FALSE)</f>
        <v>力量绶带</v>
      </c>
      <c r="I105">
        <f t="shared" si="7"/>
        <v>6</v>
      </c>
      <c r="K105" s="93">
        <v>43</v>
      </c>
      <c r="L105" s="93">
        <v>8</v>
      </c>
      <c r="M105" s="93">
        <v>42</v>
      </c>
      <c r="N105" s="93">
        <v>8</v>
      </c>
      <c r="O105" s="93">
        <v>8</v>
      </c>
      <c r="P105" s="93">
        <v>6</v>
      </c>
      <c r="Q105" s="93">
        <v>6</v>
      </c>
      <c r="R105" s="93">
        <v>6</v>
      </c>
    </row>
    <row r="106" spans="1:18" x14ac:dyDescent="0.2">
      <c r="A106" s="93" t="s">
        <v>1805</v>
      </c>
      <c r="B106" s="93" t="str">
        <f>VLOOKUP(K106,杂项!$O$1:$P$54,2,FALSE)</f>
        <v>忠诚徽记</v>
      </c>
      <c r="C106" s="93">
        <f t="shared" si="4"/>
        <v>10</v>
      </c>
      <c r="D106" s="93" t="str">
        <f>VLOOKUP(M106,杂项!$O$1:$P$54,2,FALSE)</f>
        <v>无畏徽记</v>
      </c>
      <c r="E106" s="93">
        <f t="shared" si="5"/>
        <v>10</v>
      </c>
      <c r="F106" s="93" t="str">
        <f>VLOOKUP(O106,杂项!$O$1:$P$54,2,FALSE)</f>
        <v>骑术之证</v>
      </c>
      <c r="G106" s="93">
        <f t="shared" si="6"/>
        <v>8</v>
      </c>
      <c r="H106" t="str">
        <f>VLOOKUP(Q106,杂项!$O$1:$P$54,2,FALSE)</f>
        <v>巡林之证</v>
      </c>
      <c r="I106">
        <f t="shared" si="7"/>
        <v>8</v>
      </c>
      <c r="K106" s="93">
        <v>53</v>
      </c>
      <c r="L106" s="93">
        <v>10</v>
      </c>
      <c r="M106" s="93">
        <v>48</v>
      </c>
      <c r="N106" s="93">
        <v>10</v>
      </c>
      <c r="O106" s="93">
        <v>43</v>
      </c>
      <c r="P106" s="93">
        <v>8</v>
      </c>
      <c r="Q106" s="93">
        <v>42</v>
      </c>
      <c r="R106" s="93">
        <v>8</v>
      </c>
    </row>
    <row r="107" spans="1:18" x14ac:dyDescent="0.2">
      <c r="A107" s="93" t="s">
        <v>1806</v>
      </c>
      <c r="B107" s="93" t="str">
        <f>VLOOKUP(K107,杂项!$O$1:$P$54,2,FALSE)</f>
        <v>力量绶带</v>
      </c>
      <c r="C107" s="93">
        <f t="shared" si="4"/>
        <v>6</v>
      </c>
      <c r="D107" s="93" t="str">
        <f>VLOOKUP(M107,杂项!$O$1:$P$54,2,FALSE)</f>
        <v>战斗修行之证</v>
      </c>
      <c r="E107" s="93">
        <f t="shared" si="5"/>
        <v>3</v>
      </c>
      <c r="F107" s="93" t="str">
        <f>VLOOKUP(O107,杂项!$O$1:$P$54,2,FALSE)</f>
        <v>生存修行之证</v>
      </c>
      <c r="G107" s="93">
        <f t="shared" si="6"/>
        <v>3</v>
      </c>
      <c r="H107" t="e">
        <f>VLOOKUP(Q107,杂项!$O$1:$P$54,2,FALSE)</f>
        <v>#N/A</v>
      </c>
      <c r="I107">
        <f t="shared" si="7"/>
        <v>0</v>
      </c>
      <c r="K107" s="93">
        <v>6</v>
      </c>
      <c r="L107" s="93">
        <v>6</v>
      </c>
      <c r="M107" s="93">
        <v>1</v>
      </c>
      <c r="N107" s="93">
        <v>3</v>
      </c>
      <c r="O107" s="93">
        <v>2</v>
      </c>
      <c r="P107" s="93">
        <v>3</v>
      </c>
      <c r="Q107" s="93"/>
      <c r="R107" s="93"/>
    </row>
    <row r="108" spans="1:18" x14ac:dyDescent="0.2">
      <c r="A108" s="93" t="s">
        <v>1807</v>
      </c>
      <c r="B108" s="93" t="str">
        <f>VLOOKUP(K108,杂项!$O$1:$P$54,2,FALSE)</f>
        <v>斗技之证</v>
      </c>
      <c r="C108" s="93">
        <f t="shared" si="4"/>
        <v>8</v>
      </c>
      <c r="D108" s="93" t="str">
        <f>VLOOKUP(M108,杂项!$O$1:$P$54,2,FALSE)</f>
        <v>护盾之证</v>
      </c>
      <c r="E108" s="93">
        <f t="shared" si="5"/>
        <v>8</v>
      </c>
      <c r="F108" s="93" t="str">
        <f>VLOOKUP(O108,杂项!$O$1:$P$54,2,FALSE)</f>
        <v>力量绶带</v>
      </c>
      <c r="G108" s="93">
        <f t="shared" si="6"/>
        <v>6</v>
      </c>
      <c r="H108" t="str">
        <f>VLOOKUP(Q108,杂项!$O$1:$P$54,2,FALSE)</f>
        <v>守护绶带</v>
      </c>
      <c r="I108">
        <f t="shared" si="7"/>
        <v>6</v>
      </c>
      <c r="K108" s="93">
        <v>41</v>
      </c>
      <c r="L108" s="93">
        <v>8</v>
      </c>
      <c r="M108" s="93">
        <v>46</v>
      </c>
      <c r="N108" s="93">
        <v>8</v>
      </c>
      <c r="O108" s="93">
        <v>6</v>
      </c>
      <c r="P108" s="93">
        <v>6</v>
      </c>
      <c r="Q108" s="93">
        <v>7</v>
      </c>
      <c r="R108" s="93">
        <v>6</v>
      </c>
    </row>
    <row r="109" spans="1:18" x14ac:dyDescent="0.2">
      <c r="A109" s="93" t="s">
        <v>1808</v>
      </c>
      <c r="B109" s="93" t="str">
        <f>VLOOKUP(K109,杂项!$O$1:$P$54,2,FALSE)</f>
        <v>无畏徽记</v>
      </c>
      <c r="C109" s="93">
        <f t="shared" si="4"/>
        <v>10</v>
      </c>
      <c r="D109" s="93" t="str">
        <f>VLOOKUP(M109,杂项!$O$1:$P$54,2,FALSE)</f>
        <v>不屈徽记</v>
      </c>
      <c r="E109" s="93">
        <f t="shared" si="5"/>
        <v>10</v>
      </c>
      <c r="F109" s="93" t="str">
        <f>VLOOKUP(O109,杂项!$O$1:$P$54,2,FALSE)</f>
        <v>斗技之证</v>
      </c>
      <c r="G109" s="93">
        <f t="shared" si="6"/>
        <v>8</v>
      </c>
      <c r="H109" t="str">
        <f>VLOOKUP(Q109,杂项!$O$1:$P$54,2,FALSE)</f>
        <v>护盾之证</v>
      </c>
      <c r="I109">
        <f t="shared" si="7"/>
        <v>8</v>
      </c>
      <c r="K109" s="93">
        <v>48</v>
      </c>
      <c r="L109" s="93">
        <v>10</v>
      </c>
      <c r="M109" s="93">
        <v>49</v>
      </c>
      <c r="N109" s="93">
        <v>10</v>
      </c>
      <c r="O109" s="93">
        <v>41</v>
      </c>
      <c r="P109" s="93">
        <v>8</v>
      </c>
      <c r="Q109" s="93">
        <v>46</v>
      </c>
      <c r="R109" s="93">
        <v>8</v>
      </c>
    </row>
    <row r="110" spans="1:18" x14ac:dyDescent="0.2">
      <c r="A110" s="93" t="s">
        <v>1809</v>
      </c>
      <c r="B110" s="93" t="str">
        <f>VLOOKUP(K110,杂项!$O$1:$P$54,2,FALSE)</f>
        <v>骑士之证</v>
      </c>
      <c r="C110" s="93">
        <f t="shared" si="4"/>
        <v>12</v>
      </c>
      <c r="D110" s="93" t="str">
        <f>VLOOKUP(M110,杂项!$O$1:$P$54,2,FALSE)</f>
        <v>战士之证</v>
      </c>
      <c r="E110" s="93">
        <f t="shared" si="5"/>
        <v>12</v>
      </c>
      <c r="F110" s="93" t="str">
        <f>VLOOKUP(O110,杂项!$O$1:$P$54,2,FALSE)</f>
        <v>忠诚徽记</v>
      </c>
      <c r="G110" s="93">
        <f t="shared" si="6"/>
        <v>10</v>
      </c>
      <c r="H110" t="str">
        <f>VLOOKUP(Q110,杂项!$O$1:$P$54,2,FALSE)</f>
        <v>无畏徽记</v>
      </c>
      <c r="I110">
        <f t="shared" si="7"/>
        <v>10</v>
      </c>
      <c r="K110" s="93">
        <v>14</v>
      </c>
      <c r="L110" s="93">
        <v>12</v>
      </c>
      <c r="M110" s="93">
        <v>12</v>
      </c>
      <c r="N110" s="93">
        <v>12</v>
      </c>
      <c r="O110" s="93">
        <v>53</v>
      </c>
      <c r="P110" s="93">
        <v>10</v>
      </c>
      <c r="Q110" s="93">
        <v>48</v>
      </c>
      <c r="R110" s="93">
        <v>10</v>
      </c>
    </row>
    <row r="111" spans="1:18" x14ac:dyDescent="0.2">
      <c r="A111" s="93" t="s">
        <v>1810</v>
      </c>
      <c r="B111" s="93" t="str">
        <f>VLOOKUP(K111,杂项!$O$1:$P$54,2,FALSE)</f>
        <v>公正纹章</v>
      </c>
      <c r="C111" s="93">
        <f t="shared" si="4"/>
        <v>15</v>
      </c>
      <c r="D111" s="93" t="str">
        <f>VLOOKUP(M111,杂项!$O$1:$P$54,2,FALSE)</f>
        <v>勇气纹章</v>
      </c>
      <c r="E111" s="93">
        <f t="shared" si="5"/>
        <v>15</v>
      </c>
      <c r="F111" s="93" t="str">
        <f>VLOOKUP(O111,杂项!$O$1:$P$54,2,FALSE)</f>
        <v>骑士之证</v>
      </c>
      <c r="G111" s="93">
        <f t="shared" si="6"/>
        <v>12</v>
      </c>
      <c r="H111" t="str">
        <f>VLOOKUP(Q111,杂项!$O$1:$P$54,2,FALSE)</f>
        <v>战士之证</v>
      </c>
      <c r="I111">
        <f t="shared" si="7"/>
        <v>12</v>
      </c>
      <c r="K111" s="93">
        <v>22</v>
      </c>
      <c r="L111" s="93">
        <v>15</v>
      </c>
      <c r="M111" s="93">
        <v>17</v>
      </c>
      <c r="N111" s="93">
        <v>15</v>
      </c>
      <c r="O111" s="93">
        <v>14</v>
      </c>
      <c r="P111" s="93">
        <v>12</v>
      </c>
      <c r="Q111" s="93">
        <v>12</v>
      </c>
      <c r="R111" s="93">
        <v>12</v>
      </c>
    </row>
    <row r="112" spans="1:18" x14ac:dyDescent="0.2">
      <c r="A112" s="93" t="s">
        <v>1811</v>
      </c>
      <c r="B112" s="93" t="str">
        <f>VLOOKUP(K112,杂项!$O$1:$P$54,2,FALSE)</f>
        <v>统帅之证</v>
      </c>
      <c r="C112" s="93">
        <f t="shared" si="4"/>
        <v>18</v>
      </c>
      <c r="D112" s="93" t="str">
        <f>VLOOKUP(M112,杂项!$O$1:$P$54,2,FALSE)</f>
        <v>英雄之证</v>
      </c>
      <c r="E112" s="93">
        <f t="shared" si="5"/>
        <v>18</v>
      </c>
      <c r="F112" s="93" t="str">
        <f>VLOOKUP(O112,杂项!$O$1:$P$54,2,FALSE)</f>
        <v>公正纹章</v>
      </c>
      <c r="G112" s="93">
        <f t="shared" si="6"/>
        <v>15</v>
      </c>
      <c r="H112" t="str">
        <f>VLOOKUP(Q112,杂项!$O$1:$P$54,2,FALSE)</f>
        <v>勇气纹章</v>
      </c>
      <c r="I112">
        <f t="shared" si="7"/>
        <v>15</v>
      </c>
      <c r="K112" s="93">
        <v>31</v>
      </c>
      <c r="L112" s="93">
        <v>18</v>
      </c>
      <c r="M112" s="93">
        <v>25</v>
      </c>
      <c r="N112" s="93">
        <v>18</v>
      </c>
      <c r="O112" s="93">
        <v>22</v>
      </c>
      <c r="P112" s="93">
        <v>15</v>
      </c>
      <c r="Q112" s="93">
        <v>17</v>
      </c>
      <c r="R112" s="93">
        <v>15</v>
      </c>
    </row>
    <row r="113" spans="1:18" x14ac:dyDescent="0.2">
      <c r="A113" s="93" t="s">
        <v>1812</v>
      </c>
      <c r="B113" s="93" t="str">
        <f>VLOOKUP(K113,杂项!$O$1:$P$54,2,FALSE)</f>
        <v>荣耀之印</v>
      </c>
      <c r="C113" s="93">
        <f t="shared" si="4"/>
        <v>22</v>
      </c>
      <c r="D113" s="93" t="str">
        <f>VLOOKUP(M113,杂项!$O$1:$P$54,2,FALSE)</f>
        <v>奇迹之印</v>
      </c>
      <c r="E113" s="93">
        <f t="shared" si="5"/>
        <v>22</v>
      </c>
      <c r="F113" s="93" t="str">
        <f>VLOOKUP(O113,杂项!$O$1:$P$54,2,FALSE)</f>
        <v>统帅之证</v>
      </c>
      <c r="G113" s="93">
        <f t="shared" si="6"/>
        <v>20</v>
      </c>
      <c r="H113" t="str">
        <f>VLOOKUP(Q113,杂项!$O$1:$P$54,2,FALSE)</f>
        <v>英雄之证</v>
      </c>
      <c r="I113">
        <f t="shared" si="7"/>
        <v>20</v>
      </c>
      <c r="K113" s="93">
        <v>38</v>
      </c>
      <c r="L113" s="93">
        <v>22</v>
      </c>
      <c r="M113" s="93">
        <v>36</v>
      </c>
      <c r="N113" s="93">
        <v>22</v>
      </c>
      <c r="O113" s="93">
        <v>31</v>
      </c>
      <c r="P113" s="93">
        <v>20</v>
      </c>
      <c r="Q113" s="93">
        <v>25</v>
      </c>
      <c r="R113" s="93">
        <v>20</v>
      </c>
    </row>
    <row r="114" spans="1:18" x14ac:dyDescent="0.2">
      <c r="A114" s="93" t="s">
        <v>1813</v>
      </c>
      <c r="B114" s="93" t="str">
        <f>VLOOKUP(K114,杂项!$O$1:$P$54,2,FALSE)</f>
        <v>骑士之证</v>
      </c>
      <c r="C114" s="93">
        <f t="shared" si="4"/>
        <v>12</v>
      </c>
      <c r="D114" s="93" t="str">
        <f>VLOOKUP(M114,杂项!$O$1:$P$54,2,FALSE)</f>
        <v>战士之证</v>
      </c>
      <c r="E114" s="93">
        <f t="shared" si="5"/>
        <v>12</v>
      </c>
      <c r="F114" s="93" t="str">
        <f>VLOOKUP(O114,杂项!$O$1:$P$54,2,FALSE)</f>
        <v>忠诚徽记</v>
      </c>
      <c r="G114" s="93">
        <f t="shared" si="6"/>
        <v>10</v>
      </c>
      <c r="H114" t="str">
        <f>VLOOKUP(Q114,杂项!$O$1:$P$54,2,FALSE)</f>
        <v>无畏徽记</v>
      </c>
      <c r="I114">
        <f t="shared" si="7"/>
        <v>10</v>
      </c>
      <c r="K114" s="93">
        <v>14</v>
      </c>
      <c r="L114" s="93">
        <v>12</v>
      </c>
      <c r="M114" s="93">
        <v>12</v>
      </c>
      <c r="N114" s="93">
        <v>12</v>
      </c>
      <c r="O114" s="93">
        <v>53</v>
      </c>
      <c r="P114" s="93">
        <v>10</v>
      </c>
      <c r="Q114" s="93">
        <v>48</v>
      </c>
      <c r="R114" s="93">
        <v>10</v>
      </c>
    </row>
    <row r="115" spans="1:18" x14ac:dyDescent="0.2">
      <c r="A115" s="93" t="s">
        <v>1814</v>
      </c>
      <c r="B115" s="93" t="str">
        <f>VLOOKUP(K115,杂项!$O$1:$P$54,2,FALSE)</f>
        <v>公正纹章</v>
      </c>
      <c r="C115" s="93">
        <f t="shared" si="4"/>
        <v>15</v>
      </c>
      <c r="D115" s="93" t="str">
        <f>VLOOKUP(M115,杂项!$O$1:$P$54,2,FALSE)</f>
        <v>秩序纹章</v>
      </c>
      <c r="E115" s="93">
        <f t="shared" si="5"/>
        <v>15</v>
      </c>
      <c r="F115" s="93" t="str">
        <f>VLOOKUP(O115,杂项!$O$1:$P$54,2,FALSE)</f>
        <v>骑士之证</v>
      </c>
      <c r="G115" s="93">
        <f t="shared" si="6"/>
        <v>12</v>
      </c>
      <c r="H115" t="str">
        <f>VLOOKUP(Q115,杂项!$O$1:$P$54,2,FALSE)</f>
        <v>战士之证</v>
      </c>
      <c r="I115">
        <f t="shared" si="7"/>
        <v>12</v>
      </c>
      <c r="K115" s="93">
        <v>22</v>
      </c>
      <c r="L115" s="93">
        <v>15</v>
      </c>
      <c r="M115" s="93">
        <v>18</v>
      </c>
      <c r="N115" s="93">
        <v>15</v>
      </c>
      <c r="O115" s="93">
        <v>14</v>
      </c>
      <c r="P115" s="93">
        <v>12</v>
      </c>
      <c r="Q115" s="93">
        <v>12</v>
      </c>
      <c r="R115" s="93">
        <v>12</v>
      </c>
    </row>
    <row r="116" spans="1:18" x14ac:dyDescent="0.2">
      <c r="A116" s="93" t="s">
        <v>1815</v>
      </c>
      <c r="B116" s="93" t="str">
        <f>VLOOKUP(K116,杂项!$O$1:$P$54,2,FALSE)</f>
        <v>统帅之证</v>
      </c>
      <c r="C116" s="93">
        <f t="shared" si="4"/>
        <v>18</v>
      </c>
      <c r="D116" s="93" t="str">
        <f>VLOOKUP(M116,杂项!$O$1:$P$54,2,FALSE)</f>
        <v>英雄之证</v>
      </c>
      <c r="E116" s="93">
        <f t="shared" si="5"/>
        <v>18</v>
      </c>
      <c r="F116" s="93" t="str">
        <f>VLOOKUP(O116,杂项!$O$1:$P$54,2,FALSE)</f>
        <v>公正纹章</v>
      </c>
      <c r="G116" s="93">
        <f t="shared" si="6"/>
        <v>15</v>
      </c>
      <c r="H116" t="str">
        <f>VLOOKUP(Q116,杂项!$O$1:$P$54,2,FALSE)</f>
        <v>秩序纹章</v>
      </c>
      <c r="I116">
        <f t="shared" si="7"/>
        <v>15</v>
      </c>
      <c r="K116" s="93">
        <v>31</v>
      </c>
      <c r="L116" s="93">
        <v>18</v>
      </c>
      <c r="M116" s="93">
        <v>25</v>
      </c>
      <c r="N116" s="93">
        <v>18</v>
      </c>
      <c r="O116" s="93">
        <v>22</v>
      </c>
      <c r="P116" s="93">
        <v>15</v>
      </c>
      <c r="Q116" s="93">
        <v>18</v>
      </c>
      <c r="R116" s="93">
        <v>15</v>
      </c>
    </row>
    <row r="117" spans="1:18" x14ac:dyDescent="0.2">
      <c r="A117" s="93" t="s">
        <v>1816</v>
      </c>
      <c r="B117" s="93" t="str">
        <f>VLOOKUP(K117,杂项!$O$1:$P$54,2,FALSE)</f>
        <v>荣耀之印</v>
      </c>
      <c r="C117" s="93">
        <f t="shared" si="4"/>
        <v>22</v>
      </c>
      <c r="D117" s="93" t="str">
        <f>VLOOKUP(M117,杂项!$O$1:$P$54,2,FALSE)</f>
        <v>世界之印</v>
      </c>
      <c r="E117" s="93">
        <f t="shared" si="5"/>
        <v>22</v>
      </c>
      <c r="F117" s="93" t="str">
        <f>VLOOKUP(O117,杂项!$O$1:$P$54,2,FALSE)</f>
        <v>统帅之证</v>
      </c>
      <c r="G117" s="93">
        <f t="shared" si="6"/>
        <v>20</v>
      </c>
      <c r="H117" t="str">
        <f>VLOOKUP(Q117,杂项!$O$1:$P$54,2,FALSE)</f>
        <v>英雄之证</v>
      </c>
      <c r="I117">
        <f t="shared" si="7"/>
        <v>20</v>
      </c>
      <c r="K117" s="93">
        <v>38</v>
      </c>
      <c r="L117" s="93">
        <v>22</v>
      </c>
      <c r="M117" s="93">
        <v>34</v>
      </c>
      <c r="N117" s="93">
        <v>22</v>
      </c>
      <c r="O117" s="93">
        <v>31</v>
      </c>
      <c r="P117" s="93">
        <v>20</v>
      </c>
      <c r="Q117" s="93">
        <v>25</v>
      </c>
      <c r="R117" s="93">
        <v>20</v>
      </c>
    </row>
    <row r="118" spans="1:18" x14ac:dyDescent="0.2">
      <c r="A118" s="93" t="s">
        <v>1817</v>
      </c>
      <c r="B118" s="93" t="str">
        <f>VLOOKUP(K118,杂项!$O$1:$P$54,2,FALSE)</f>
        <v>战斗修行之证</v>
      </c>
      <c r="C118" s="93">
        <f t="shared" si="4"/>
        <v>3</v>
      </c>
      <c r="D118" s="93" t="e">
        <f>VLOOKUP(M118,杂项!$O$1:$P$54,2,FALSE)</f>
        <v>#N/A</v>
      </c>
      <c r="E118" s="93">
        <f t="shared" si="5"/>
        <v>0</v>
      </c>
      <c r="F118" s="93" t="e">
        <f>VLOOKUP(O118,杂项!$O$1:$P$54,2,FALSE)</f>
        <v>#N/A</v>
      </c>
      <c r="G118" s="93">
        <f t="shared" si="6"/>
        <v>0</v>
      </c>
      <c r="H118" t="e">
        <f>VLOOKUP(Q118,杂项!$O$1:$P$54,2,FALSE)</f>
        <v>#N/A</v>
      </c>
      <c r="I118">
        <f t="shared" si="7"/>
        <v>0</v>
      </c>
      <c r="K118" s="93">
        <v>1</v>
      </c>
      <c r="L118" s="93">
        <v>3</v>
      </c>
      <c r="M118" s="93"/>
      <c r="N118" s="93"/>
      <c r="O118" s="93"/>
      <c r="P118" s="93"/>
      <c r="Q118" s="93"/>
      <c r="R118" s="93"/>
    </row>
    <row r="119" spans="1:18" x14ac:dyDescent="0.2">
      <c r="A119" s="93" t="s">
        <v>1818</v>
      </c>
      <c r="B119" s="93" t="str">
        <f>VLOOKUP(K119,杂项!$O$1:$P$54,2,FALSE)</f>
        <v>战斗修行之证</v>
      </c>
      <c r="C119" s="93">
        <f t="shared" si="4"/>
        <v>5</v>
      </c>
      <c r="D119" s="93" t="e">
        <f>VLOOKUP(M119,杂项!$O$1:$P$54,2,FALSE)</f>
        <v>#N/A</v>
      </c>
      <c r="E119" s="93">
        <f t="shared" si="5"/>
        <v>0</v>
      </c>
      <c r="F119" s="93" t="e">
        <f>VLOOKUP(O119,杂项!$O$1:$P$54,2,FALSE)</f>
        <v>#N/A</v>
      </c>
      <c r="G119" s="93">
        <f t="shared" si="6"/>
        <v>0</v>
      </c>
      <c r="H119" t="e">
        <f>VLOOKUP(Q119,杂项!$O$1:$P$54,2,FALSE)</f>
        <v>#N/A</v>
      </c>
      <c r="I119">
        <f t="shared" si="7"/>
        <v>0</v>
      </c>
      <c r="K119" s="93">
        <v>1</v>
      </c>
      <c r="L119" s="93">
        <v>5</v>
      </c>
      <c r="M119" s="93"/>
      <c r="N119" s="93"/>
      <c r="O119" s="93"/>
      <c r="P119" s="93"/>
      <c r="Q119" s="93"/>
      <c r="R119" s="93"/>
    </row>
    <row r="120" spans="1:18" x14ac:dyDescent="0.2">
      <c r="A120" s="93" t="s">
        <v>1819</v>
      </c>
      <c r="B120" s="93" t="str">
        <f>VLOOKUP(K120,杂项!$O$1:$P$54,2,FALSE)</f>
        <v>力量绶带</v>
      </c>
      <c r="C120" s="93">
        <f t="shared" si="4"/>
        <v>6</v>
      </c>
      <c r="D120" s="93" t="str">
        <f>VLOOKUP(M120,杂项!$O$1:$P$54,2,FALSE)</f>
        <v>战斗修行之证</v>
      </c>
      <c r="E120" s="93">
        <f t="shared" si="5"/>
        <v>3</v>
      </c>
      <c r="F120" s="93" t="str">
        <f>VLOOKUP(O120,杂项!$O$1:$P$54,2,FALSE)</f>
        <v>生存修行之证</v>
      </c>
      <c r="G120" s="93">
        <f t="shared" si="6"/>
        <v>3</v>
      </c>
      <c r="H120" t="e">
        <f>VLOOKUP(Q120,杂项!$O$1:$P$54,2,FALSE)</f>
        <v>#N/A</v>
      </c>
      <c r="I120">
        <f t="shared" si="7"/>
        <v>0</v>
      </c>
      <c r="K120" s="93">
        <v>6</v>
      </c>
      <c r="L120" s="93">
        <v>6</v>
      </c>
      <c r="M120" s="93">
        <v>1</v>
      </c>
      <c r="N120" s="93">
        <v>3</v>
      </c>
      <c r="O120" s="93">
        <v>2</v>
      </c>
      <c r="P120" s="93">
        <v>3</v>
      </c>
      <c r="Q120" s="93"/>
      <c r="R120" s="93"/>
    </row>
    <row r="121" spans="1:18" x14ac:dyDescent="0.2">
      <c r="A121" s="93" t="s">
        <v>1820</v>
      </c>
      <c r="B121" s="93" t="str">
        <f>VLOOKUP(K121,杂项!$O$1:$P$54,2,FALSE)</f>
        <v>斗技之证</v>
      </c>
      <c r="C121" s="93">
        <f t="shared" si="4"/>
        <v>8</v>
      </c>
      <c r="D121" s="93" t="str">
        <f>VLOOKUP(M121,杂项!$O$1:$P$54,2,FALSE)</f>
        <v>护盾之证</v>
      </c>
      <c r="E121" s="93">
        <f t="shared" si="5"/>
        <v>8</v>
      </c>
      <c r="F121" s="93" t="str">
        <f>VLOOKUP(O121,杂项!$O$1:$P$54,2,FALSE)</f>
        <v>力量绶带</v>
      </c>
      <c r="G121" s="93">
        <f t="shared" si="6"/>
        <v>6</v>
      </c>
      <c r="H121" t="str">
        <f>VLOOKUP(Q121,杂项!$O$1:$P$54,2,FALSE)</f>
        <v>守护绶带</v>
      </c>
      <c r="I121">
        <f t="shared" si="7"/>
        <v>6</v>
      </c>
      <c r="K121" s="93">
        <v>41</v>
      </c>
      <c r="L121" s="93">
        <v>8</v>
      </c>
      <c r="M121" s="93">
        <v>46</v>
      </c>
      <c r="N121" s="93">
        <v>8</v>
      </c>
      <c r="O121" s="93">
        <v>6</v>
      </c>
      <c r="P121" s="93">
        <v>6</v>
      </c>
      <c r="Q121" s="93">
        <v>7</v>
      </c>
      <c r="R121" s="93">
        <v>6</v>
      </c>
    </row>
    <row r="122" spans="1:18" x14ac:dyDescent="0.2">
      <c r="A122" s="93" t="s">
        <v>1821</v>
      </c>
      <c r="B122" s="93" t="str">
        <f>VLOOKUP(K122,杂项!$O$1:$P$54,2,FALSE)</f>
        <v>无畏徽记</v>
      </c>
      <c r="C122" s="93">
        <f t="shared" si="4"/>
        <v>10</v>
      </c>
      <c r="D122" s="93" t="str">
        <f>VLOOKUP(M122,杂项!$O$1:$P$54,2,FALSE)</f>
        <v>不屈徽记</v>
      </c>
      <c r="E122" s="93">
        <f t="shared" si="5"/>
        <v>10</v>
      </c>
      <c r="F122" s="93" t="str">
        <f>VLOOKUP(O122,杂项!$O$1:$P$54,2,FALSE)</f>
        <v>斗技之证</v>
      </c>
      <c r="G122" s="93">
        <f t="shared" si="6"/>
        <v>8</v>
      </c>
      <c r="H122" t="str">
        <f>VLOOKUP(Q122,杂项!$O$1:$P$54,2,FALSE)</f>
        <v>护盾之证</v>
      </c>
      <c r="I122">
        <f t="shared" si="7"/>
        <v>8</v>
      </c>
      <c r="K122" s="93">
        <v>48</v>
      </c>
      <c r="L122" s="93">
        <v>10</v>
      </c>
      <c r="M122" s="93">
        <v>49</v>
      </c>
      <c r="N122" s="93">
        <v>10</v>
      </c>
      <c r="O122" s="93">
        <v>41</v>
      </c>
      <c r="P122" s="93">
        <v>8</v>
      </c>
      <c r="Q122" s="93">
        <v>46</v>
      </c>
      <c r="R122" s="93">
        <v>8</v>
      </c>
    </row>
    <row r="123" spans="1:18" x14ac:dyDescent="0.2">
      <c r="A123" s="93" t="s">
        <v>1822</v>
      </c>
      <c r="B123" s="93" t="str">
        <f>VLOOKUP(K123,杂项!$O$1:$P$54,2,FALSE)</f>
        <v>力量绶带</v>
      </c>
      <c r="C123" s="93">
        <f t="shared" si="4"/>
        <v>6</v>
      </c>
      <c r="D123" s="93" t="str">
        <f>VLOOKUP(M123,杂项!$O$1:$P$54,2,FALSE)</f>
        <v>战斗修行之证</v>
      </c>
      <c r="E123" s="93">
        <f t="shared" si="5"/>
        <v>3</v>
      </c>
      <c r="F123" s="93" t="str">
        <f>VLOOKUP(O123,杂项!$O$1:$P$54,2,FALSE)</f>
        <v>生存修行之证</v>
      </c>
      <c r="G123" s="93">
        <f t="shared" si="6"/>
        <v>3</v>
      </c>
      <c r="H123" t="e">
        <f>VLOOKUP(Q123,杂项!$O$1:$P$54,2,FALSE)</f>
        <v>#N/A</v>
      </c>
      <c r="I123">
        <f t="shared" si="7"/>
        <v>0</v>
      </c>
      <c r="K123" s="93">
        <v>6</v>
      </c>
      <c r="L123" s="93">
        <v>6</v>
      </c>
      <c r="M123" s="93">
        <v>1</v>
      </c>
      <c r="N123" s="93">
        <v>3</v>
      </c>
      <c r="O123" s="93">
        <v>2</v>
      </c>
      <c r="P123" s="93">
        <v>3</v>
      </c>
      <c r="Q123" s="93"/>
      <c r="R123" s="93"/>
    </row>
    <row r="124" spans="1:18" x14ac:dyDescent="0.2">
      <c r="A124" s="93" t="s">
        <v>1823</v>
      </c>
      <c r="B124" s="93" t="str">
        <f>VLOOKUP(K124,杂项!$O$1:$P$54,2,FALSE)</f>
        <v>斗技之证</v>
      </c>
      <c r="C124" s="93">
        <f t="shared" si="4"/>
        <v>8</v>
      </c>
      <c r="D124" s="93" t="str">
        <f>VLOOKUP(M124,杂项!$O$1:$P$54,2,FALSE)</f>
        <v>护盾之证</v>
      </c>
      <c r="E124" s="93">
        <f t="shared" si="5"/>
        <v>8</v>
      </c>
      <c r="F124" s="93" t="str">
        <f>VLOOKUP(O124,杂项!$O$1:$P$54,2,FALSE)</f>
        <v>力量绶带</v>
      </c>
      <c r="G124" s="93">
        <f t="shared" si="6"/>
        <v>6</v>
      </c>
      <c r="H124" t="str">
        <f>VLOOKUP(Q124,杂项!$O$1:$P$54,2,FALSE)</f>
        <v>记忆绶带</v>
      </c>
      <c r="I124">
        <f t="shared" si="7"/>
        <v>6</v>
      </c>
      <c r="K124" s="93">
        <v>41</v>
      </c>
      <c r="L124" s="93">
        <v>8</v>
      </c>
      <c r="M124" s="93">
        <v>46</v>
      </c>
      <c r="N124" s="93">
        <v>8</v>
      </c>
      <c r="O124" s="93">
        <v>6</v>
      </c>
      <c r="P124" s="93">
        <v>6</v>
      </c>
      <c r="Q124" s="93">
        <v>11</v>
      </c>
      <c r="R124" s="93">
        <v>6</v>
      </c>
    </row>
    <row r="125" spans="1:18" x14ac:dyDescent="0.2">
      <c r="A125" s="93" t="s">
        <v>1824</v>
      </c>
      <c r="B125" s="93" t="str">
        <f>VLOOKUP(K125,杂项!$O$1:$P$54,2,FALSE)</f>
        <v>无畏徽记</v>
      </c>
      <c r="C125" s="93">
        <f t="shared" si="4"/>
        <v>10</v>
      </c>
      <c r="D125" s="93" t="str">
        <f>VLOOKUP(M125,杂项!$O$1:$P$54,2,FALSE)</f>
        <v>不屈徽记</v>
      </c>
      <c r="E125" s="93">
        <f t="shared" si="5"/>
        <v>10</v>
      </c>
      <c r="F125" s="93" t="str">
        <f>VLOOKUP(O125,杂项!$O$1:$P$54,2,FALSE)</f>
        <v>斗技之证</v>
      </c>
      <c r="G125" s="93">
        <f t="shared" si="6"/>
        <v>8</v>
      </c>
      <c r="H125" t="str">
        <f>VLOOKUP(Q125,杂项!$O$1:$P$54,2,FALSE)</f>
        <v>护盾之证</v>
      </c>
      <c r="I125">
        <f t="shared" si="7"/>
        <v>8</v>
      </c>
      <c r="K125" s="93">
        <v>48</v>
      </c>
      <c r="L125" s="93">
        <v>10</v>
      </c>
      <c r="M125" s="93">
        <v>49</v>
      </c>
      <c r="N125" s="93">
        <v>10</v>
      </c>
      <c r="O125" s="93">
        <v>41</v>
      </c>
      <c r="P125" s="93">
        <v>8</v>
      </c>
      <c r="Q125" s="93">
        <v>46</v>
      </c>
      <c r="R125" s="93">
        <v>8</v>
      </c>
    </row>
    <row r="126" spans="1:18" x14ac:dyDescent="0.2">
      <c r="A126" s="93" t="s">
        <v>1825</v>
      </c>
      <c r="B126" s="93" t="str">
        <f>VLOOKUP(K126,杂项!$O$1:$P$54,2,FALSE)</f>
        <v>守护绶带</v>
      </c>
      <c r="C126" s="93">
        <f t="shared" si="4"/>
        <v>6</v>
      </c>
      <c r="D126" s="93" t="str">
        <f>VLOOKUP(M126,杂项!$O$1:$P$54,2,FALSE)</f>
        <v>生存修行之证</v>
      </c>
      <c r="E126" s="93">
        <f t="shared" si="5"/>
        <v>3</v>
      </c>
      <c r="F126" s="93" t="str">
        <f>VLOOKUP(O126,杂项!$O$1:$P$54,2,FALSE)</f>
        <v>战斗修行之证</v>
      </c>
      <c r="G126" s="93">
        <f t="shared" si="6"/>
        <v>3</v>
      </c>
      <c r="H126" t="e">
        <f>VLOOKUP(Q126,杂项!$O$1:$P$54,2,FALSE)</f>
        <v>#N/A</v>
      </c>
      <c r="I126">
        <f t="shared" si="7"/>
        <v>0</v>
      </c>
      <c r="K126" s="93">
        <v>7</v>
      </c>
      <c r="L126" s="93">
        <v>6</v>
      </c>
      <c r="M126" s="93">
        <v>2</v>
      </c>
      <c r="N126" s="93">
        <v>3</v>
      </c>
      <c r="O126" s="93">
        <v>1</v>
      </c>
      <c r="P126" s="93">
        <v>3</v>
      </c>
      <c r="Q126" s="93"/>
      <c r="R126" s="93"/>
    </row>
    <row r="127" spans="1:18" x14ac:dyDescent="0.2">
      <c r="A127" s="93" t="s">
        <v>1826</v>
      </c>
      <c r="B127" s="93" t="str">
        <f>VLOOKUP(K127,杂项!$O$1:$P$54,2,FALSE)</f>
        <v>护盾之证</v>
      </c>
      <c r="C127" s="93">
        <f t="shared" si="4"/>
        <v>8</v>
      </c>
      <c r="D127" s="93" t="str">
        <f>VLOOKUP(M127,杂项!$O$1:$P$54,2,FALSE)</f>
        <v>斗技之证</v>
      </c>
      <c r="E127" s="93">
        <f t="shared" si="5"/>
        <v>8</v>
      </c>
      <c r="F127" s="93" t="str">
        <f>VLOOKUP(O127,杂项!$O$1:$P$54,2,FALSE)</f>
        <v>守护绶带</v>
      </c>
      <c r="G127" s="93">
        <f t="shared" si="6"/>
        <v>6</v>
      </c>
      <c r="H127" t="str">
        <f>VLOOKUP(Q127,杂项!$O$1:$P$54,2,FALSE)</f>
        <v>力量绶带</v>
      </c>
      <c r="I127">
        <f t="shared" si="7"/>
        <v>6</v>
      </c>
      <c r="K127" s="93">
        <v>46</v>
      </c>
      <c r="L127" s="93">
        <v>8</v>
      </c>
      <c r="M127" s="93">
        <v>41</v>
      </c>
      <c r="N127" s="93">
        <v>8</v>
      </c>
      <c r="O127" s="93">
        <v>7</v>
      </c>
      <c r="P127" s="93">
        <v>6</v>
      </c>
      <c r="Q127" s="93">
        <v>6</v>
      </c>
      <c r="R127" s="93">
        <v>6</v>
      </c>
    </row>
    <row r="128" spans="1:18" x14ac:dyDescent="0.2">
      <c r="A128" s="93" t="s">
        <v>1827</v>
      </c>
      <c r="B128" s="93" t="str">
        <f>VLOOKUP(K128,杂项!$O$1:$P$54,2,FALSE)</f>
        <v>不屈徽记</v>
      </c>
      <c r="C128" s="93">
        <f t="shared" si="4"/>
        <v>10</v>
      </c>
      <c r="D128" s="93" t="str">
        <f>VLOOKUP(M128,杂项!$O$1:$P$54,2,FALSE)</f>
        <v>忠诚徽记</v>
      </c>
      <c r="E128" s="93">
        <f t="shared" si="5"/>
        <v>10</v>
      </c>
      <c r="F128" s="93" t="str">
        <f>VLOOKUP(O128,杂项!$O$1:$P$54,2,FALSE)</f>
        <v>护盾之证</v>
      </c>
      <c r="G128" s="93">
        <f t="shared" si="6"/>
        <v>8</v>
      </c>
      <c r="H128" t="str">
        <f>VLOOKUP(Q128,杂项!$O$1:$P$54,2,FALSE)</f>
        <v>斗技之证</v>
      </c>
      <c r="I128">
        <f t="shared" si="7"/>
        <v>8</v>
      </c>
      <c r="K128" s="93">
        <v>49</v>
      </c>
      <c r="L128" s="93">
        <v>10</v>
      </c>
      <c r="M128" s="93">
        <v>53</v>
      </c>
      <c r="N128" s="93">
        <v>10</v>
      </c>
      <c r="O128" s="93">
        <v>46</v>
      </c>
      <c r="P128" s="93">
        <v>8</v>
      </c>
      <c r="Q128" s="93">
        <v>41</v>
      </c>
      <c r="R128" s="93">
        <v>8</v>
      </c>
    </row>
    <row r="129" spans="1:18" x14ac:dyDescent="0.2">
      <c r="A129" s="93" t="s">
        <v>1828</v>
      </c>
      <c r="B129" s="93" t="str">
        <f>VLOOKUP(K129,杂项!$O$1:$P$54,2,FALSE)</f>
        <v>战士之证</v>
      </c>
      <c r="C129" s="93">
        <f t="shared" si="4"/>
        <v>12</v>
      </c>
      <c r="D129" s="93" t="str">
        <f>VLOOKUP(M129,杂项!$O$1:$P$54,2,FALSE)</f>
        <v>卫士之证</v>
      </c>
      <c r="E129" s="93">
        <f t="shared" si="5"/>
        <v>12</v>
      </c>
      <c r="F129" s="93" t="str">
        <f>VLOOKUP(O129,杂项!$O$1:$P$54,2,FALSE)</f>
        <v>无畏徽记</v>
      </c>
      <c r="G129" s="93">
        <f t="shared" si="6"/>
        <v>10</v>
      </c>
      <c r="H129" t="str">
        <f>VLOOKUP(Q129,杂项!$O$1:$P$54,2,FALSE)</f>
        <v>不屈徽记</v>
      </c>
      <c r="I129">
        <f t="shared" si="7"/>
        <v>10</v>
      </c>
      <c r="K129" s="93">
        <v>12</v>
      </c>
      <c r="L129" s="93">
        <v>12</v>
      </c>
      <c r="M129" s="93">
        <v>47</v>
      </c>
      <c r="N129" s="93">
        <v>12</v>
      </c>
      <c r="O129" s="93">
        <v>48</v>
      </c>
      <c r="P129" s="93">
        <v>10</v>
      </c>
      <c r="Q129" s="93">
        <v>49</v>
      </c>
      <c r="R129" s="93">
        <v>10</v>
      </c>
    </row>
    <row r="130" spans="1:18" x14ac:dyDescent="0.2">
      <c r="A130" s="93" t="s">
        <v>1829</v>
      </c>
      <c r="B130" s="93" t="str">
        <f>VLOOKUP(K130,杂项!$O$1:$P$54,2,FALSE)</f>
        <v>勇气纹章</v>
      </c>
      <c r="C130" s="93">
        <f t="shared" ref="C130:C193" si="8">L130</f>
        <v>15</v>
      </c>
      <c r="D130" s="93" t="str">
        <f>VLOOKUP(M130,杂项!$O$1:$P$54,2,FALSE)</f>
        <v>秩序纹章</v>
      </c>
      <c r="E130" s="93">
        <f t="shared" ref="E130:E193" si="9">N130</f>
        <v>15</v>
      </c>
      <c r="F130" s="93" t="str">
        <f>VLOOKUP(O130,杂项!$O$1:$P$54,2,FALSE)</f>
        <v>战士之证</v>
      </c>
      <c r="G130" s="93">
        <f t="shared" ref="G130:G193" si="10">P130</f>
        <v>12</v>
      </c>
      <c r="H130" t="str">
        <f>VLOOKUP(Q130,杂项!$O$1:$P$54,2,FALSE)</f>
        <v>卫士之证</v>
      </c>
      <c r="I130">
        <f t="shared" ref="I130:I193" si="11">R130</f>
        <v>12</v>
      </c>
      <c r="K130" s="93">
        <v>17</v>
      </c>
      <c r="L130" s="93">
        <v>15</v>
      </c>
      <c r="M130" s="93">
        <v>18</v>
      </c>
      <c r="N130" s="93">
        <v>15</v>
      </c>
      <c r="O130" s="93">
        <v>12</v>
      </c>
      <c r="P130" s="93">
        <v>12</v>
      </c>
      <c r="Q130" s="93">
        <v>47</v>
      </c>
      <c r="R130" s="93">
        <v>12</v>
      </c>
    </row>
    <row r="131" spans="1:18" x14ac:dyDescent="0.2">
      <c r="A131" s="93" t="s">
        <v>1830</v>
      </c>
      <c r="B131" s="93" t="str">
        <f>VLOOKUP(K131,杂项!$O$1:$P$54,2,FALSE)</f>
        <v>勇者之证</v>
      </c>
      <c r="C131" s="93">
        <f t="shared" si="8"/>
        <v>18</v>
      </c>
      <c r="D131" s="93" t="str">
        <f>VLOOKUP(M131,杂项!$O$1:$P$54,2,FALSE)</f>
        <v>英雄之证</v>
      </c>
      <c r="E131" s="93">
        <f t="shared" si="9"/>
        <v>18</v>
      </c>
      <c r="F131" s="93" t="str">
        <f>VLOOKUP(O131,杂项!$O$1:$P$54,2,FALSE)</f>
        <v>勇气纹章</v>
      </c>
      <c r="G131" s="93">
        <f t="shared" si="10"/>
        <v>15</v>
      </c>
      <c r="H131" t="str">
        <f>VLOOKUP(Q131,杂项!$O$1:$P$54,2,FALSE)</f>
        <v>秩序纹章</v>
      </c>
      <c r="I131">
        <f t="shared" si="11"/>
        <v>15</v>
      </c>
      <c r="K131" s="93">
        <v>26</v>
      </c>
      <c r="L131" s="93">
        <v>18</v>
      </c>
      <c r="M131" s="93">
        <v>25</v>
      </c>
      <c r="N131" s="93">
        <v>18</v>
      </c>
      <c r="O131" s="93">
        <v>17</v>
      </c>
      <c r="P131" s="93">
        <v>15</v>
      </c>
      <c r="Q131" s="93">
        <v>18</v>
      </c>
      <c r="R131" s="93">
        <v>15</v>
      </c>
    </row>
    <row r="132" spans="1:18" x14ac:dyDescent="0.2">
      <c r="A132" s="93" t="s">
        <v>1831</v>
      </c>
      <c r="B132" s="93" t="str">
        <f>VLOOKUP(K132,杂项!$O$1:$P$54,2,FALSE)</f>
        <v>命运之印</v>
      </c>
      <c r="C132" s="93">
        <f t="shared" si="8"/>
        <v>22</v>
      </c>
      <c r="D132" s="93" t="str">
        <f>VLOOKUP(M132,杂项!$O$1:$P$54,2,FALSE)</f>
        <v>正义之印</v>
      </c>
      <c r="E132" s="93">
        <f t="shared" si="9"/>
        <v>22</v>
      </c>
      <c r="F132" s="93" t="str">
        <f>VLOOKUP(O132,杂项!$O$1:$P$54,2,FALSE)</f>
        <v>英雄之证</v>
      </c>
      <c r="G132" s="93">
        <f t="shared" si="10"/>
        <v>20</v>
      </c>
      <c r="H132" t="str">
        <f>VLOOKUP(Q132,杂项!$O$1:$P$54,2,FALSE)</f>
        <v>统帅之证</v>
      </c>
      <c r="I132">
        <f t="shared" si="11"/>
        <v>20</v>
      </c>
      <c r="K132" s="93">
        <v>33</v>
      </c>
      <c r="L132" s="93">
        <v>22</v>
      </c>
      <c r="M132" s="93">
        <v>32</v>
      </c>
      <c r="N132" s="93">
        <v>22</v>
      </c>
      <c r="O132" s="93">
        <v>25</v>
      </c>
      <c r="P132" s="93">
        <v>20</v>
      </c>
      <c r="Q132" s="93">
        <v>31</v>
      </c>
      <c r="R132" s="93">
        <v>20</v>
      </c>
    </row>
    <row r="133" spans="1:18" x14ac:dyDescent="0.2">
      <c r="A133" s="93" t="s">
        <v>1832</v>
      </c>
      <c r="B133" s="93" t="str">
        <f>VLOOKUP(K133,杂项!$O$1:$P$54,2,FALSE)</f>
        <v>战士之证</v>
      </c>
      <c r="C133" s="93">
        <f t="shared" si="8"/>
        <v>12</v>
      </c>
      <c r="D133" s="93" t="str">
        <f>VLOOKUP(M133,杂项!$O$1:$P$54,2,FALSE)</f>
        <v>卫士之证</v>
      </c>
      <c r="E133" s="93">
        <f t="shared" si="9"/>
        <v>12</v>
      </c>
      <c r="F133" s="93" t="str">
        <f>VLOOKUP(O133,杂项!$O$1:$P$54,2,FALSE)</f>
        <v>无畏徽记</v>
      </c>
      <c r="G133" s="93">
        <f t="shared" si="10"/>
        <v>10</v>
      </c>
      <c r="H133" t="str">
        <f>VLOOKUP(Q133,杂项!$O$1:$P$54,2,FALSE)</f>
        <v>不屈徽记</v>
      </c>
      <c r="I133">
        <f t="shared" si="11"/>
        <v>10</v>
      </c>
      <c r="K133" s="93">
        <v>12</v>
      </c>
      <c r="L133" s="93">
        <v>12</v>
      </c>
      <c r="M133" s="93">
        <v>47</v>
      </c>
      <c r="N133" s="93">
        <v>12</v>
      </c>
      <c r="O133" s="93">
        <v>48</v>
      </c>
      <c r="P133" s="93">
        <v>10</v>
      </c>
      <c r="Q133" s="93">
        <v>49</v>
      </c>
      <c r="R133" s="93">
        <v>10</v>
      </c>
    </row>
    <row r="134" spans="1:18" x14ac:dyDescent="0.2">
      <c r="A134" s="93" t="s">
        <v>1833</v>
      </c>
      <c r="B134" s="93" t="str">
        <f>VLOOKUP(K134,杂项!$O$1:$P$54,2,FALSE)</f>
        <v>勇气纹章</v>
      </c>
      <c r="C134" s="93">
        <f t="shared" si="8"/>
        <v>15</v>
      </c>
      <c r="D134" s="93" t="str">
        <f>VLOOKUP(M134,杂项!$O$1:$P$54,2,FALSE)</f>
        <v>秩序纹章</v>
      </c>
      <c r="E134" s="93">
        <f t="shared" si="9"/>
        <v>15</v>
      </c>
      <c r="F134" s="93" t="str">
        <f>VLOOKUP(O134,杂项!$O$1:$P$54,2,FALSE)</f>
        <v>战士之证</v>
      </c>
      <c r="G134" s="93">
        <f t="shared" si="10"/>
        <v>12</v>
      </c>
      <c r="H134" t="str">
        <f>VLOOKUP(Q134,杂项!$O$1:$P$54,2,FALSE)</f>
        <v>卫士之证</v>
      </c>
      <c r="I134">
        <f t="shared" si="11"/>
        <v>12</v>
      </c>
      <c r="K134" s="93">
        <v>17</v>
      </c>
      <c r="L134" s="93">
        <v>15</v>
      </c>
      <c r="M134" s="93">
        <v>18</v>
      </c>
      <c r="N134" s="93">
        <v>15</v>
      </c>
      <c r="O134" s="93">
        <v>12</v>
      </c>
      <c r="P134" s="93">
        <v>12</v>
      </c>
      <c r="Q134" s="93">
        <v>47</v>
      </c>
      <c r="R134" s="93">
        <v>12</v>
      </c>
    </row>
    <row r="135" spans="1:18" x14ac:dyDescent="0.2">
      <c r="A135" s="93" t="s">
        <v>1834</v>
      </c>
      <c r="B135" s="93" t="str">
        <f>VLOOKUP(K135,杂项!$O$1:$P$54,2,FALSE)</f>
        <v>勇者之证</v>
      </c>
      <c r="C135" s="93">
        <f t="shared" si="8"/>
        <v>18</v>
      </c>
      <c r="D135" s="93" t="str">
        <f>VLOOKUP(M135,杂项!$O$1:$P$54,2,FALSE)</f>
        <v>英雄之证</v>
      </c>
      <c r="E135" s="93">
        <f t="shared" si="9"/>
        <v>18</v>
      </c>
      <c r="F135" s="93" t="str">
        <f>VLOOKUP(O135,杂项!$O$1:$P$54,2,FALSE)</f>
        <v>勇气纹章</v>
      </c>
      <c r="G135" s="93">
        <f t="shared" si="10"/>
        <v>15</v>
      </c>
      <c r="H135" t="str">
        <f>VLOOKUP(Q135,杂项!$O$1:$P$54,2,FALSE)</f>
        <v>秩序纹章</v>
      </c>
      <c r="I135">
        <f t="shared" si="11"/>
        <v>15</v>
      </c>
      <c r="K135" s="93">
        <v>26</v>
      </c>
      <c r="L135" s="93">
        <v>18</v>
      </c>
      <c r="M135" s="93">
        <v>25</v>
      </c>
      <c r="N135" s="93">
        <v>18</v>
      </c>
      <c r="O135" s="93">
        <v>17</v>
      </c>
      <c r="P135" s="93">
        <v>15</v>
      </c>
      <c r="Q135" s="93">
        <v>18</v>
      </c>
      <c r="R135" s="93">
        <v>15</v>
      </c>
    </row>
    <row r="136" spans="1:18" x14ac:dyDescent="0.2">
      <c r="A136" s="93" t="s">
        <v>1835</v>
      </c>
      <c r="B136" s="93" t="str">
        <f>VLOOKUP(K136,杂项!$O$1:$P$54,2,FALSE)</f>
        <v>正义之印</v>
      </c>
      <c r="C136" s="93">
        <f t="shared" si="8"/>
        <v>22</v>
      </c>
      <c r="D136" s="93" t="str">
        <f>VLOOKUP(M136,杂项!$O$1:$P$54,2,FALSE)</f>
        <v>荣耀之印</v>
      </c>
      <c r="E136" s="93">
        <f t="shared" si="9"/>
        <v>22</v>
      </c>
      <c r="F136" s="93" t="str">
        <f>VLOOKUP(O136,杂项!$O$1:$P$54,2,FALSE)</f>
        <v>勇者之证</v>
      </c>
      <c r="G136" s="93">
        <f t="shared" si="10"/>
        <v>20</v>
      </c>
      <c r="H136" t="str">
        <f>VLOOKUP(Q136,杂项!$O$1:$P$54,2,FALSE)</f>
        <v>霸者之证</v>
      </c>
      <c r="I136">
        <f t="shared" si="11"/>
        <v>20</v>
      </c>
      <c r="K136" s="93">
        <v>32</v>
      </c>
      <c r="L136" s="93">
        <v>22</v>
      </c>
      <c r="M136" s="93">
        <v>38</v>
      </c>
      <c r="N136" s="93">
        <v>22</v>
      </c>
      <c r="O136" s="93">
        <v>26</v>
      </c>
      <c r="P136" s="93">
        <v>20</v>
      </c>
      <c r="Q136" s="93">
        <v>28</v>
      </c>
      <c r="R136" s="93">
        <v>20</v>
      </c>
    </row>
    <row r="137" spans="1:18" x14ac:dyDescent="0.2">
      <c r="A137" s="93" t="s">
        <v>1836</v>
      </c>
      <c r="B137" s="93" t="str">
        <f>VLOOKUP(K137,杂项!$O$1:$P$54,2,FALSE)</f>
        <v>法术修行之证</v>
      </c>
      <c r="C137" s="93">
        <f t="shared" si="8"/>
        <v>3</v>
      </c>
      <c r="D137" s="93" t="e">
        <f>VLOOKUP(M137,杂项!$O$1:$P$54,2,FALSE)</f>
        <v>#N/A</v>
      </c>
      <c r="E137" s="93">
        <f t="shared" si="9"/>
        <v>0</v>
      </c>
      <c r="F137" s="93" t="e">
        <f>VLOOKUP(O137,杂项!$O$1:$P$54,2,FALSE)</f>
        <v>#N/A</v>
      </c>
      <c r="G137" s="93">
        <f t="shared" si="10"/>
        <v>0</v>
      </c>
      <c r="H137" t="e">
        <f>VLOOKUP(Q137,杂项!$O$1:$P$54,2,FALSE)</f>
        <v>#N/A</v>
      </c>
      <c r="I137">
        <f t="shared" si="11"/>
        <v>0</v>
      </c>
      <c r="K137" s="93">
        <v>5</v>
      </c>
      <c r="L137" s="93">
        <v>3</v>
      </c>
      <c r="M137" s="93"/>
      <c r="N137" s="93"/>
      <c r="O137" s="93"/>
      <c r="P137" s="93"/>
      <c r="Q137" s="93"/>
      <c r="R137" s="93"/>
    </row>
    <row r="138" spans="1:18" x14ac:dyDescent="0.2">
      <c r="A138" s="93" t="s">
        <v>1837</v>
      </c>
      <c r="B138" s="93" t="str">
        <f>VLOOKUP(K138,杂项!$O$1:$P$54,2,FALSE)</f>
        <v>法术修行之证</v>
      </c>
      <c r="C138" s="93">
        <f t="shared" si="8"/>
        <v>5</v>
      </c>
      <c r="D138" s="93" t="e">
        <f>VLOOKUP(M138,杂项!$O$1:$P$54,2,FALSE)</f>
        <v>#N/A</v>
      </c>
      <c r="E138" s="93">
        <f t="shared" si="9"/>
        <v>0</v>
      </c>
      <c r="F138" s="93" t="e">
        <f>VLOOKUP(O138,杂项!$O$1:$P$54,2,FALSE)</f>
        <v>#N/A</v>
      </c>
      <c r="G138" s="93">
        <f t="shared" si="10"/>
        <v>0</v>
      </c>
      <c r="H138" t="e">
        <f>VLOOKUP(Q138,杂项!$O$1:$P$54,2,FALSE)</f>
        <v>#N/A</v>
      </c>
      <c r="I138">
        <f t="shared" si="11"/>
        <v>0</v>
      </c>
      <c r="K138" s="93">
        <v>5</v>
      </c>
      <c r="L138" s="93">
        <v>5</v>
      </c>
      <c r="M138" s="93"/>
      <c r="N138" s="93"/>
      <c r="O138" s="93"/>
      <c r="P138" s="93"/>
      <c r="Q138" s="93"/>
      <c r="R138" s="93"/>
    </row>
    <row r="139" spans="1:18" x14ac:dyDescent="0.2">
      <c r="A139" s="93" t="s">
        <v>1838</v>
      </c>
      <c r="B139" s="93" t="str">
        <f>VLOOKUP(K139,杂项!$O$1:$P$54,2,FALSE)</f>
        <v>心灵绶带</v>
      </c>
      <c r="C139" s="93">
        <f t="shared" si="8"/>
        <v>6</v>
      </c>
      <c r="D139" s="93" t="str">
        <f>VLOOKUP(M139,杂项!$O$1:$P$54,2,FALSE)</f>
        <v>法术修行之证</v>
      </c>
      <c r="E139" s="93">
        <f t="shared" si="9"/>
        <v>3</v>
      </c>
      <c r="F139" s="93" t="str">
        <f>VLOOKUP(O139,杂项!$O$1:$P$54,2,FALSE)</f>
        <v>神职修行之证</v>
      </c>
      <c r="G139" s="93">
        <f t="shared" si="10"/>
        <v>3</v>
      </c>
      <c r="H139" t="e">
        <f>VLOOKUP(Q139,杂项!$O$1:$P$54,2,FALSE)</f>
        <v>#N/A</v>
      </c>
      <c r="I139">
        <f t="shared" si="11"/>
        <v>0</v>
      </c>
      <c r="K139" s="93">
        <v>10</v>
      </c>
      <c r="L139" s="93">
        <v>6</v>
      </c>
      <c r="M139" s="93">
        <v>5</v>
      </c>
      <c r="N139" s="93">
        <v>3</v>
      </c>
      <c r="O139" s="93">
        <v>4</v>
      </c>
      <c r="P139" s="93">
        <v>3</v>
      </c>
      <c r="Q139" s="93"/>
      <c r="R139" s="93"/>
    </row>
    <row r="140" spans="1:18" x14ac:dyDescent="0.2">
      <c r="A140" s="93" t="s">
        <v>1839</v>
      </c>
      <c r="B140" s="93" t="str">
        <f>VLOOKUP(K140,杂项!$O$1:$P$54,2,FALSE)</f>
        <v>祈祷之证</v>
      </c>
      <c r="C140" s="93">
        <f t="shared" si="8"/>
        <v>8</v>
      </c>
      <c r="D140" s="93" t="str">
        <f>VLOOKUP(M140,杂项!$O$1:$P$54,2,FALSE)</f>
        <v>魔法之证</v>
      </c>
      <c r="E140" s="93">
        <f t="shared" si="9"/>
        <v>8</v>
      </c>
      <c r="F140" s="93" t="str">
        <f>VLOOKUP(O140,杂项!$O$1:$P$54,2,FALSE)</f>
        <v>心灵绶带</v>
      </c>
      <c r="G140" s="93">
        <f t="shared" si="10"/>
        <v>6</v>
      </c>
      <c r="H140" t="str">
        <f>VLOOKUP(Q140,杂项!$O$1:$P$54,2,FALSE)</f>
        <v>智慧绶带</v>
      </c>
      <c r="I140">
        <f t="shared" si="11"/>
        <v>6</v>
      </c>
      <c r="K140" s="93">
        <v>44</v>
      </c>
      <c r="L140" s="93">
        <v>8</v>
      </c>
      <c r="M140" s="93">
        <v>45</v>
      </c>
      <c r="N140" s="93">
        <v>8</v>
      </c>
      <c r="O140" s="93">
        <v>10</v>
      </c>
      <c r="P140" s="93">
        <v>6</v>
      </c>
      <c r="Q140" s="93">
        <v>9</v>
      </c>
      <c r="R140" s="93">
        <v>6</v>
      </c>
    </row>
    <row r="141" spans="1:18" x14ac:dyDescent="0.2">
      <c r="A141" s="93" t="s">
        <v>1840</v>
      </c>
      <c r="B141" s="93" t="str">
        <f>VLOOKUP(K141,杂项!$O$1:$P$54,2,FALSE)</f>
        <v>灵魂徽记</v>
      </c>
      <c r="C141" s="93">
        <f t="shared" si="8"/>
        <v>10</v>
      </c>
      <c r="D141" s="93" t="str">
        <f>VLOOKUP(M141,杂项!$O$1:$P$54,2,FALSE)</f>
        <v>远见徽记</v>
      </c>
      <c r="E141" s="93">
        <f t="shared" si="9"/>
        <v>10</v>
      </c>
      <c r="F141" s="93" t="str">
        <f>VLOOKUP(O141,杂项!$O$1:$P$54,2,FALSE)</f>
        <v>祈祷之证</v>
      </c>
      <c r="G141" s="93">
        <f t="shared" si="10"/>
        <v>8</v>
      </c>
      <c r="H141" t="str">
        <f>VLOOKUP(Q141,杂项!$O$1:$P$54,2,FALSE)</f>
        <v>魔法之证</v>
      </c>
      <c r="I141">
        <f t="shared" si="11"/>
        <v>8</v>
      </c>
      <c r="K141" s="93">
        <v>52</v>
      </c>
      <c r="L141" s="93">
        <v>10</v>
      </c>
      <c r="M141" s="93">
        <v>51</v>
      </c>
      <c r="N141" s="93">
        <v>10</v>
      </c>
      <c r="O141" s="93">
        <v>44</v>
      </c>
      <c r="P141" s="93">
        <v>8</v>
      </c>
      <c r="Q141" s="93">
        <v>45</v>
      </c>
      <c r="R141" s="93">
        <v>8</v>
      </c>
    </row>
    <row r="142" spans="1:18" x14ac:dyDescent="0.2">
      <c r="A142" s="93" t="s">
        <v>1841</v>
      </c>
      <c r="B142" s="93" t="str">
        <f>VLOOKUP(K142,杂项!$O$1:$P$54,2,FALSE)</f>
        <v>智慧绶带</v>
      </c>
      <c r="C142" s="93">
        <f t="shared" si="8"/>
        <v>6</v>
      </c>
      <c r="D142" s="93" t="str">
        <f>VLOOKUP(M142,杂项!$O$1:$P$54,2,FALSE)</f>
        <v>法术修行之证</v>
      </c>
      <c r="E142" s="93">
        <f t="shared" si="9"/>
        <v>3</v>
      </c>
      <c r="F142" s="93" t="str">
        <f>VLOOKUP(O142,杂项!$O$1:$P$54,2,FALSE)</f>
        <v>神职修行之证</v>
      </c>
      <c r="G142" s="93">
        <f t="shared" si="10"/>
        <v>3</v>
      </c>
      <c r="H142" t="e">
        <f>VLOOKUP(Q142,杂项!$O$1:$P$54,2,FALSE)</f>
        <v>#N/A</v>
      </c>
      <c r="I142">
        <f t="shared" si="11"/>
        <v>0</v>
      </c>
      <c r="K142" s="93">
        <v>9</v>
      </c>
      <c r="L142" s="93">
        <v>6</v>
      </c>
      <c r="M142" s="93">
        <v>5</v>
      </c>
      <c r="N142" s="93">
        <v>3</v>
      </c>
      <c r="O142" s="93">
        <v>4</v>
      </c>
      <c r="P142" s="93">
        <v>3</v>
      </c>
      <c r="Q142" s="93"/>
      <c r="R142" s="93"/>
    </row>
    <row r="143" spans="1:18" x14ac:dyDescent="0.2">
      <c r="A143" s="93" t="s">
        <v>1842</v>
      </c>
      <c r="B143" s="93" t="str">
        <f>VLOOKUP(K143,杂项!$O$1:$P$54,2,FALSE)</f>
        <v>魔法之证</v>
      </c>
      <c r="C143" s="93">
        <f t="shared" si="8"/>
        <v>8</v>
      </c>
      <c r="D143" s="93" t="str">
        <f>VLOOKUP(M143,杂项!$O$1:$P$54,2,FALSE)</f>
        <v>祈祷之证</v>
      </c>
      <c r="E143" s="93">
        <f t="shared" si="9"/>
        <v>8</v>
      </c>
      <c r="F143" s="93" t="str">
        <f>VLOOKUP(O143,杂项!$O$1:$P$54,2,FALSE)</f>
        <v>智慧绶带</v>
      </c>
      <c r="G143" s="93">
        <f t="shared" si="10"/>
        <v>6</v>
      </c>
      <c r="H143" t="str">
        <f>VLOOKUP(Q143,杂项!$O$1:$P$54,2,FALSE)</f>
        <v>心灵绶带</v>
      </c>
      <c r="I143">
        <f t="shared" si="11"/>
        <v>6</v>
      </c>
      <c r="K143" s="93">
        <v>45</v>
      </c>
      <c r="L143" s="93">
        <v>8</v>
      </c>
      <c r="M143" s="93">
        <v>44</v>
      </c>
      <c r="N143" s="93">
        <v>8</v>
      </c>
      <c r="O143" s="93">
        <v>9</v>
      </c>
      <c r="P143" s="93">
        <v>6</v>
      </c>
      <c r="Q143" s="93">
        <v>10</v>
      </c>
      <c r="R143" s="93">
        <v>6</v>
      </c>
    </row>
    <row r="144" spans="1:18" x14ac:dyDescent="0.2">
      <c r="A144" s="93" t="s">
        <v>1843</v>
      </c>
      <c r="B144" s="93" t="str">
        <f>VLOOKUP(K144,杂项!$O$1:$P$54,2,FALSE)</f>
        <v>远见徽记</v>
      </c>
      <c r="C144" s="93">
        <f t="shared" si="8"/>
        <v>10</v>
      </c>
      <c r="D144" s="93" t="str">
        <f>VLOOKUP(M144,杂项!$O$1:$P$54,2,FALSE)</f>
        <v>灵魂徽记</v>
      </c>
      <c r="E144" s="93">
        <f t="shared" si="9"/>
        <v>10</v>
      </c>
      <c r="F144" s="93" t="str">
        <f>VLOOKUP(O144,杂项!$O$1:$P$54,2,FALSE)</f>
        <v>魔法之证</v>
      </c>
      <c r="G144" s="93">
        <f t="shared" si="10"/>
        <v>8</v>
      </c>
      <c r="H144" t="str">
        <f>VLOOKUP(Q144,杂项!$O$1:$P$54,2,FALSE)</f>
        <v>祈祷之证</v>
      </c>
      <c r="I144">
        <f t="shared" si="11"/>
        <v>8</v>
      </c>
      <c r="K144" s="93">
        <v>51</v>
      </c>
      <c r="L144" s="93">
        <v>10</v>
      </c>
      <c r="M144" s="93">
        <v>52</v>
      </c>
      <c r="N144" s="93">
        <v>10</v>
      </c>
      <c r="O144" s="93">
        <v>45</v>
      </c>
      <c r="P144" s="93">
        <v>8</v>
      </c>
      <c r="Q144" s="93">
        <v>44</v>
      </c>
      <c r="R144" s="93">
        <v>8</v>
      </c>
    </row>
    <row r="145" spans="1:18" x14ac:dyDescent="0.2">
      <c r="A145" s="93" t="s">
        <v>1844</v>
      </c>
      <c r="B145" s="93" t="str">
        <f>VLOOKUP(K145,杂项!$O$1:$P$54,2,FALSE)</f>
        <v>智慧绶带</v>
      </c>
      <c r="C145" s="93">
        <f t="shared" si="8"/>
        <v>6</v>
      </c>
      <c r="D145" s="93" t="str">
        <f>VLOOKUP(M145,杂项!$O$1:$P$54,2,FALSE)</f>
        <v>法术修行之证</v>
      </c>
      <c r="E145" s="93">
        <f t="shared" si="9"/>
        <v>3</v>
      </c>
      <c r="F145" s="93" t="str">
        <f>VLOOKUP(O145,杂项!$O$1:$P$54,2,FALSE)</f>
        <v>神职修行之证</v>
      </c>
      <c r="G145" s="93">
        <f t="shared" si="10"/>
        <v>3</v>
      </c>
      <c r="H145" t="e">
        <f>VLOOKUP(Q145,杂项!$O$1:$P$54,2,FALSE)</f>
        <v>#N/A</v>
      </c>
      <c r="I145">
        <f t="shared" si="11"/>
        <v>0</v>
      </c>
      <c r="K145" s="93">
        <v>9</v>
      </c>
      <c r="L145" s="93">
        <v>6</v>
      </c>
      <c r="M145" s="93">
        <v>5</v>
      </c>
      <c r="N145" s="93">
        <v>3</v>
      </c>
      <c r="O145" s="93">
        <v>4</v>
      </c>
      <c r="P145" s="93">
        <v>3</v>
      </c>
      <c r="Q145" s="93"/>
      <c r="R145" s="93"/>
    </row>
    <row r="146" spans="1:18" x14ac:dyDescent="0.2">
      <c r="A146" s="93" t="s">
        <v>1845</v>
      </c>
      <c r="B146" s="93" t="str">
        <f>VLOOKUP(K146,杂项!$O$1:$P$54,2,FALSE)</f>
        <v>魔法之证</v>
      </c>
      <c r="C146" s="93">
        <f t="shared" si="8"/>
        <v>8</v>
      </c>
      <c r="D146" s="93" t="str">
        <f>VLOOKUP(M146,杂项!$O$1:$P$54,2,FALSE)</f>
        <v>护盾之证</v>
      </c>
      <c r="E146" s="93">
        <f t="shared" si="9"/>
        <v>8</v>
      </c>
      <c r="F146" s="93" t="str">
        <f>VLOOKUP(O146,杂项!$O$1:$P$54,2,FALSE)</f>
        <v>智慧绶带</v>
      </c>
      <c r="G146" s="93">
        <f t="shared" si="10"/>
        <v>6</v>
      </c>
      <c r="H146" t="str">
        <f>VLOOKUP(Q146,杂项!$O$1:$P$54,2,FALSE)</f>
        <v>心灵绶带</v>
      </c>
      <c r="I146">
        <f t="shared" si="11"/>
        <v>6</v>
      </c>
      <c r="K146" s="93">
        <v>45</v>
      </c>
      <c r="L146" s="93">
        <v>8</v>
      </c>
      <c r="M146" s="93">
        <v>46</v>
      </c>
      <c r="N146" s="93">
        <v>8</v>
      </c>
      <c r="O146" s="93">
        <v>9</v>
      </c>
      <c r="P146" s="93">
        <v>6</v>
      </c>
      <c r="Q146" s="93">
        <v>10</v>
      </c>
      <c r="R146" s="93">
        <v>6</v>
      </c>
    </row>
    <row r="147" spans="1:18" x14ac:dyDescent="0.2">
      <c r="A147" s="93" t="s">
        <v>1846</v>
      </c>
      <c r="B147" s="93" t="str">
        <f>VLOOKUP(K147,杂项!$O$1:$P$54,2,FALSE)</f>
        <v>远见徽记</v>
      </c>
      <c r="C147" s="93">
        <f t="shared" si="8"/>
        <v>10</v>
      </c>
      <c r="D147" s="93" t="str">
        <f>VLOOKUP(M147,杂项!$O$1:$P$54,2,FALSE)</f>
        <v>灵魂徽记</v>
      </c>
      <c r="E147" s="93">
        <f t="shared" si="9"/>
        <v>10</v>
      </c>
      <c r="F147" s="93" t="str">
        <f>VLOOKUP(O147,杂项!$O$1:$P$54,2,FALSE)</f>
        <v>魔法之证</v>
      </c>
      <c r="G147" s="93">
        <f t="shared" si="10"/>
        <v>8</v>
      </c>
      <c r="H147" t="str">
        <f>VLOOKUP(Q147,杂项!$O$1:$P$54,2,FALSE)</f>
        <v>护盾之证</v>
      </c>
      <c r="I147">
        <f t="shared" si="11"/>
        <v>8</v>
      </c>
      <c r="K147" s="93">
        <v>51</v>
      </c>
      <c r="L147" s="93">
        <v>10</v>
      </c>
      <c r="M147" s="93">
        <v>52</v>
      </c>
      <c r="N147" s="93">
        <v>10</v>
      </c>
      <c r="O147" s="93">
        <v>45</v>
      </c>
      <c r="P147" s="93">
        <v>8</v>
      </c>
      <c r="Q147" s="93">
        <v>46</v>
      </c>
      <c r="R147" s="93">
        <v>8</v>
      </c>
    </row>
    <row r="148" spans="1:18" x14ac:dyDescent="0.2">
      <c r="A148" s="93" t="s">
        <v>1847</v>
      </c>
      <c r="B148" s="93" t="str">
        <f>VLOOKUP(K148,杂项!$O$1:$P$54,2,FALSE)</f>
        <v>祭司之证</v>
      </c>
      <c r="C148" s="93">
        <f t="shared" si="8"/>
        <v>12</v>
      </c>
      <c r="D148" s="93" t="str">
        <f>VLOOKUP(M148,杂项!$O$1:$P$54,2,FALSE)</f>
        <v>术士之证</v>
      </c>
      <c r="E148" s="93">
        <f t="shared" si="9"/>
        <v>12</v>
      </c>
      <c r="F148" s="93" t="str">
        <f>VLOOKUP(O148,杂项!$O$1:$P$54,2,FALSE)</f>
        <v>灵魂徽记</v>
      </c>
      <c r="G148" s="93">
        <f t="shared" si="10"/>
        <v>10</v>
      </c>
      <c r="H148" t="str">
        <f>VLOOKUP(Q148,杂项!$O$1:$P$54,2,FALSE)</f>
        <v>远见徽记</v>
      </c>
      <c r="I148">
        <f t="shared" si="11"/>
        <v>10</v>
      </c>
      <c r="K148" s="93">
        <v>15</v>
      </c>
      <c r="L148" s="93">
        <v>12</v>
      </c>
      <c r="M148" s="93">
        <v>16</v>
      </c>
      <c r="N148" s="93">
        <v>12</v>
      </c>
      <c r="O148" s="93">
        <v>52</v>
      </c>
      <c r="P148" s="93">
        <v>10</v>
      </c>
      <c r="Q148" s="93">
        <v>51</v>
      </c>
      <c r="R148" s="93">
        <v>10</v>
      </c>
    </row>
    <row r="149" spans="1:18" x14ac:dyDescent="0.2">
      <c r="A149" s="93" t="s">
        <v>1848</v>
      </c>
      <c r="B149" s="93" t="str">
        <f>VLOOKUP(K149,杂项!$O$1:$P$54,2,FALSE)</f>
        <v>慈爱纹章</v>
      </c>
      <c r="C149" s="93">
        <f t="shared" si="8"/>
        <v>15</v>
      </c>
      <c r="D149" s="93" t="str">
        <f>VLOOKUP(M149,杂项!$O$1:$P$54,2,FALSE)</f>
        <v>希望纹章</v>
      </c>
      <c r="E149" s="93">
        <f t="shared" si="9"/>
        <v>15</v>
      </c>
      <c r="F149" s="93" t="str">
        <f>VLOOKUP(O149,杂项!$O$1:$P$54,2,FALSE)</f>
        <v>祭司之证</v>
      </c>
      <c r="G149" s="93">
        <f t="shared" si="10"/>
        <v>12</v>
      </c>
      <c r="H149" t="str">
        <f>VLOOKUP(Q149,杂项!$O$1:$P$54,2,FALSE)</f>
        <v>术士之证</v>
      </c>
      <c r="I149">
        <f t="shared" si="11"/>
        <v>12</v>
      </c>
      <c r="K149" s="93">
        <v>24</v>
      </c>
      <c r="L149" s="93">
        <v>15</v>
      </c>
      <c r="M149" s="93">
        <v>23</v>
      </c>
      <c r="N149" s="93">
        <v>15</v>
      </c>
      <c r="O149" s="93">
        <v>15</v>
      </c>
      <c r="P149" s="93">
        <v>12</v>
      </c>
      <c r="Q149" s="93">
        <v>16</v>
      </c>
      <c r="R149" s="93">
        <v>12</v>
      </c>
    </row>
    <row r="150" spans="1:18" x14ac:dyDescent="0.2">
      <c r="A150" s="93" t="s">
        <v>1849</v>
      </c>
      <c r="B150" s="93" t="str">
        <f>VLOOKUP(K150,杂项!$O$1:$P$54,2,FALSE)</f>
        <v>圣者之证</v>
      </c>
      <c r="C150" s="93">
        <f t="shared" si="8"/>
        <v>18</v>
      </c>
      <c r="D150" s="93" t="str">
        <f>VLOOKUP(M150,杂项!$O$1:$P$54,2,FALSE)</f>
        <v>隐者之证</v>
      </c>
      <c r="E150" s="93">
        <f t="shared" si="9"/>
        <v>18</v>
      </c>
      <c r="F150" s="93" t="str">
        <f>VLOOKUP(O150,杂项!$O$1:$P$54,2,FALSE)</f>
        <v>慈爱纹章</v>
      </c>
      <c r="G150" s="93">
        <f t="shared" si="10"/>
        <v>15</v>
      </c>
      <c r="H150" t="str">
        <f>VLOOKUP(Q150,杂项!$O$1:$P$54,2,FALSE)</f>
        <v>希望纹章</v>
      </c>
      <c r="I150">
        <f t="shared" si="11"/>
        <v>15</v>
      </c>
      <c r="K150" s="93">
        <v>29</v>
      </c>
      <c r="L150" s="93">
        <v>18</v>
      </c>
      <c r="M150" s="93">
        <v>30</v>
      </c>
      <c r="N150" s="93">
        <v>18</v>
      </c>
      <c r="O150" s="93">
        <v>24</v>
      </c>
      <c r="P150" s="93">
        <v>15</v>
      </c>
      <c r="Q150" s="93">
        <v>23</v>
      </c>
      <c r="R150" s="93">
        <v>15</v>
      </c>
    </row>
    <row r="151" spans="1:18" x14ac:dyDescent="0.2">
      <c r="A151" s="93" t="s">
        <v>1850</v>
      </c>
      <c r="B151" s="93" t="str">
        <f>VLOOKUP(K151,杂项!$O$1:$P$54,2,FALSE)</f>
        <v>审判之印</v>
      </c>
      <c r="C151" s="93">
        <f t="shared" si="8"/>
        <v>22</v>
      </c>
      <c r="D151" s="93" t="str">
        <f>VLOOKUP(M151,杂项!$O$1:$P$54,2,FALSE)</f>
        <v>奥秘之印</v>
      </c>
      <c r="E151" s="93">
        <f t="shared" si="9"/>
        <v>22</v>
      </c>
      <c r="F151" s="93" t="str">
        <f>VLOOKUP(O151,杂项!$O$1:$P$54,2,FALSE)</f>
        <v>圣者之证</v>
      </c>
      <c r="G151" s="93">
        <f t="shared" si="10"/>
        <v>20</v>
      </c>
      <c r="H151" t="str">
        <f>VLOOKUP(Q151,杂项!$O$1:$P$54,2,FALSE)</f>
        <v>隐者之证</v>
      </c>
      <c r="I151">
        <f t="shared" si="11"/>
        <v>20</v>
      </c>
      <c r="K151" s="93">
        <v>37</v>
      </c>
      <c r="L151" s="93">
        <v>22</v>
      </c>
      <c r="M151" s="93">
        <v>35</v>
      </c>
      <c r="N151" s="93">
        <v>22</v>
      </c>
      <c r="O151" s="93">
        <v>29</v>
      </c>
      <c r="P151" s="93">
        <v>20</v>
      </c>
      <c r="Q151" s="93">
        <v>30</v>
      </c>
      <c r="R151" s="93">
        <v>20</v>
      </c>
    </row>
    <row r="152" spans="1:18" x14ac:dyDescent="0.2">
      <c r="A152" s="93" t="s">
        <v>1851</v>
      </c>
      <c r="B152" s="93" t="str">
        <f>VLOOKUP(K152,杂项!$O$1:$P$54,2,FALSE)</f>
        <v>术士之证</v>
      </c>
      <c r="C152" s="93">
        <f t="shared" si="8"/>
        <v>12</v>
      </c>
      <c r="D152" s="93" t="str">
        <f>VLOOKUP(M152,杂项!$O$1:$P$54,2,FALSE)</f>
        <v>祭司之证</v>
      </c>
      <c r="E152" s="93">
        <f t="shared" si="9"/>
        <v>12</v>
      </c>
      <c r="F152" s="93" t="str">
        <f>VLOOKUP(O152,杂项!$O$1:$P$54,2,FALSE)</f>
        <v>远见徽记</v>
      </c>
      <c r="G152" s="93">
        <f t="shared" si="10"/>
        <v>10</v>
      </c>
      <c r="H152" t="str">
        <f>VLOOKUP(Q152,杂项!$O$1:$P$54,2,FALSE)</f>
        <v>灵魂徽记</v>
      </c>
      <c r="I152">
        <f t="shared" si="11"/>
        <v>10</v>
      </c>
      <c r="K152" s="93">
        <v>16</v>
      </c>
      <c r="L152" s="93">
        <v>12</v>
      </c>
      <c r="M152" s="93">
        <v>15</v>
      </c>
      <c r="N152" s="93">
        <v>12</v>
      </c>
      <c r="O152" s="93">
        <v>51</v>
      </c>
      <c r="P152" s="93">
        <v>10</v>
      </c>
      <c r="Q152" s="93">
        <v>52</v>
      </c>
      <c r="R152" s="93">
        <v>10</v>
      </c>
    </row>
    <row r="153" spans="1:18" x14ac:dyDescent="0.2">
      <c r="A153" s="93" t="s">
        <v>1852</v>
      </c>
      <c r="B153" s="93" t="str">
        <f>VLOOKUP(K153,杂项!$O$1:$P$54,2,FALSE)</f>
        <v>希望纹章</v>
      </c>
      <c r="C153" s="93">
        <f t="shared" si="8"/>
        <v>15</v>
      </c>
      <c r="D153" s="93" t="str">
        <f>VLOOKUP(M153,杂项!$O$1:$P$54,2,FALSE)</f>
        <v>意志纹章</v>
      </c>
      <c r="E153" s="93">
        <f t="shared" si="9"/>
        <v>15</v>
      </c>
      <c r="F153" s="93" t="str">
        <f>VLOOKUP(O153,杂项!$O$1:$P$54,2,FALSE)</f>
        <v>术士之证</v>
      </c>
      <c r="G153" s="93">
        <f t="shared" si="10"/>
        <v>12</v>
      </c>
      <c r="H153" t="str">
        <f>VLOOKUP(Q153,杂项!$O$1:$P$54,2,FALSE)</f>
        <v>祭司之证</v>
      </c>
      <c r="I153">
        <f t="shared" si="11"/>
        <v>12</v>
      </c>
      <c r="K153" s="93">
        <v>23</v>
      </c>
      <c r="L153" s="93">
        <v>15</v>
      </c>
      <c r="M153" s="93">
        <v>20</v>
      </c>
      <c r="N153" s="93">
        <v>15</v>
      </c>
      <c r="O153" s="93">
        <v>16</v>
      </c>
      <c r="P153" s="93">
        <v>12</v>
      </c>
      <c r="Q153" s="93">
        <v>15</v>
      </c>
      <c r="R153" s="93">
        <v>12</v>
      </c>
    </row>
    <row r="154" spans="1:18" x14ac:dyDescent="0.2">
      <c r="A154" s="93" t="s">
        <v>1853</v>
      </c>
      <c r="B154" s="93" t="str">
        <f>VLOOKUP(K154,杂项!$O$1:$P$54,2,FALSE)</f>
        <v>隐者之证</v>
      </c>
      <c r="C154" s="93">
        <f t="shared" si="8"/>
        <v>18</v>
      </c>
      <c r="D154" s="93" t="str">
        <f>VLOOKUP(M154,杂项!$O$1:$P$54,2,FALSE)</f>
        <v>圣者之证</v>
      </c>
      <c r="E154" s="93">
        <f t="shared" si="9"/>
        <v>18</v>
      </c>
      <c r="F154" s="93" t="str">
        <f>VLOOKUP(O154,杂项!$O$1:$P$54,2,FALSE)</f>
        <v>希望纹章</v>
      </c>
      <c r="G154" s="93">
        <f t="shared" si="10"/>
        <v>15</v>
      </c>
      <c r="H154" t="str">
        <f>VLOOKUP(Q154,杂项!$O$1:$P$54,2,FALSE)</f>
        <v>意志纹章</v>
      </c>
      <c r="I154">
        <f t="shared" si="11"/>
        <v>15</v>
      </c>
      <c r="K154" s="93">
        <v>30</v>
      </c>
      <c r="L154" s="93">
        <v>18</v>
      </c>
      <c r="M154" s="93">
        <v>29</v>
      </c>
      <c r="N154" s="93">
        <v>18</v>
      </c>
      <c r="O154" s="93">
        <v>23</v>
      </c>
      <c r="P154" s="93">
        <v>15</v>
      </c>
      <c r="Q154" s="93">
        <v>20</v>
      </c>
      <c r="R154" s="93">
        <v>15</v>
      </c>
    </row>
    <row r="155" spans="1:18" x14ac:dyDescent="0.2">
      <c r="A155" s="93" t="s">
        <v>1854</v>
      </c>
      <c r="B155" s="93" t="str">
        <f>VLOOKUP(K155,杂项!$O$1:$P$54,2,FALSE)</f>
        <v>奥秘之印</v>
      </c>
      <c r="C155" s="93">
        <f t="shared" si="8"/>
        <v>22</v>
      </c>
      <c r="D155" s="93" t="str">
        <f>VLOOKUP(M155,杂项!$O$1:$P$54,2,FALSE)</f>
        <v>混沌之印</v>
      </c>
      <c r="E155" s="93">
        <f t="shared" si="9"/>
        <v>22</v>
      </c>
      <c r="F155" s="93" t="str">
        <f>VLOOKUP(O155,杂项!$O$1:$P$54,2,FALSE)</f>
        <v>隐者之证</v>
      </c>
      <c r="G155" s="93">
        <f t="shared" si="10"/>
        <v>20</v>
      </c>
      <c r="H155" t="str">
        <f>VLOOKUP(Q155,杂项!$O$1:$P$54,2,FALSE)</f>
        <v>霸者之证</v>
      </c>
      <c r="I155">
        <f t="shared" si="11"/>
        <v>20</v>
      </c>
      <c r="K155" s="93">
        <v>35</v>
      </c>
      <c r="L155" s="93">
        <v>22</v>
      </c>
      <c r="M155" s="93">
        <v>39</v>
      </c>
      <c r="N155" s="93">
        <v>22</v>
      </c>
      <c r="O155" s="93">
        <v>30</v>
      </c>
      <c r="P155" s="93">
        <v>20</v>
      </c>
      <c r="Q155" s="93">
        <v>28</v>
      </c>
      <c r="R155" s="93">
        <v>20</v>
      </c>
    </row>
    <row r="156" spans="1:18" x14ac:dyDescent="0.2">
      <c r="A156" s="93" t="s">
        <v>1855</v>
      </c>
      <c r="B156" s="93" t="str">
        <f>VLOOKUP(K156,杂项!$O$1:$P$54,2,FALSE)</f>
        <v>法术修行之证</v>
      </c>
      <c r="C156" s="93">
        <f t="shared" si="8"/>
        <v>3</v>
      </c>
      <c r="D156" s="93" t="e">
        <f>VLOOKUP(M156,杂项!$O$1:$P$54,2,FALSE)</f>
        <v>#N/A</v>
      </c>
      <c r="E156" s="93">
        <f t="shared" si="9"/>
        <v>0</v>
      </c>
      <c r="F156" s="93" t="e">
        <f>VLOOKUP(O156,杂项!$O$1:$P$54,2,FALSE)</f>
        <v>#N/A</v>
      </c>
      <c r="G156" s="93">
        <f t="shared" si="10"/>
        <v>0</v>
      </c>
      <c r="H156" t="e">
        <f>VLOOKUP(Q156,杂项!$O$1:$P$54,2,FALSE)</f>
        <v>#N/A</v>
      </c>
      <c r="I156">
        <f t="shared" si="11"/>
        <v>0</v>
      </c>
      <c r="K156" s="93">
        <v>5</v>
      </c>
      <c r="L156" s="93">
        <v>3</v>
      </c>
      <c r="M156" s="93"/>
      <c r="N156" s="93"/>
      <c r="O156" s="93"/>
      <c r="P156" s="93"/>
      <c r="Q156" s="93"/>
      <c r="R156" s="93"/>
    </row>
    <row r="157" spans="1:18" x14ac:dyDescent="0.2">
      <c r="A157" s="93" t="s">
        <v>1856</v>
      </c>
      <c r="B157" s="93" t="str">
        <f>VLOOKUP(K157,杂项!$O$1:$P$54,2,FALSE)</f>
        <v>法术修行之证</v>
      </c>
      <c r="C157" s="93">
        <f t="shared" si="8"/>
        <v>5</v>
      </c>
      <c r="D157" s="93" t="e">
        <f>VLOOKUP(M157,杂项!$O$1:$P$54,2,FALSE)</f>
        <v>#N/A</v>
      </c>
      <c r="E157" s="93">
        <f t="shared" si="9"/>
        <v>0</v>
      </c>
      <c r="F157" s="93" t="e">
        <f>VLOOKUP(O157,杂项!$O$1:$P$54,2,FALSE)</f>
        <v>#N/A</v>
      </c>
      <c r="G157" s="93">
        <f t="shared" si="10"/>
        <v>0</v>
      </c>
      <c r="H157" t="e">
        <f>VLOOKUP(Q157,杂项!$O$1:$P$54,2,FALSE)</f>
        <v>#N/A</v>
      </c>
      <c r="I157">
        <f t="shared" si="11"/>
        <v>0</v>
      </c>
      <c r="K157" s="93">
        <v>5</v>
      </c>
      <c r="L157" s="93">
        <v>5</v>
      </c>
      <c r="M157" s="93"/>
      <c r="N157" s="93"/>
      <c r="O157" s="93"/>
      <c r="P157" s="93"/>
      <c r="Q157" s="93"/>
      <c r="R157" s="93"/>
    </row>
    <row r="158" spans="1:18" x14ac:dyDescent="0.2">
      <c r="A158" s="93" t="s">
        <v>1857</v>
      </c>
      <c r="B158" s="93" t="str">
        <f>VLOOKUP(K158,杂项!$O$1:$P$54,2,FALSE)</f>
        <v>智慧绶带</v>
      </c>
      <c r="C158" s="93">
        <f t="shared" si="8"/>
        <v>6</v>
      </c>
      <c r="D158" s="93" t="str">
        <f>VLOOKUP(M158,杂项!$O$1:$P$54,2,FALSE)</f>
        <v>法术修行之证</v>
      </c>
      <c r="E158" s="93">
        <f t="shared" si="9"/>
        <v>3</v>
      </c>
      <c r="F158" s="93" t="str">
        <f>VLOOKUP(O158,杂项!$O$1:$P$54,2,FALSE)</f>
        <v>战斗修行之证</v>
      </c>
      <c r="G158" s="93">
        <f t="shared" si="10"/>
        <v>3</v>
      </c>
      <c r="H158" t="e">
        <f>VLOOKUP(Q158,杂项!$O$1:$P$54,2,FALSE)</f>
        <v>#N/A</v>
      </c>
      <c r="I158">
        <f t="shared" si="11"/>
        <v>0</v>
      </c>
      <c r="K158" s="93">
        <v>9</v>
      </c>
      <c r="L158" s="93">
        <v>6</v>
      </c>
      <c r="M158" s="93">
        <v>5</v>
      </c>
      <c r="N158" s="93">
        <v>3</v>
      </c>
      <c r="O158" s="93">
        <v>1</v>
      </c>
      <c r="P158" s="93">
        <v>3</v>
      </c>
      <c r="Q158" s="93"/>
      <c r="R158" s="93"/>
    </row>
    <row r="159" spans="1:18" x14ac:dyDescent="0.2">
      <c r="A159" s="93" t="s">
        <v>1858</v>
      </c>
      <c r="B159" s="93" t="str">
        <f>VLOOKUP(K159,杂项!$O$1:$P$54,2,FALSE)</f>
        <v>魔法之证</v>
      </c>
      <c r="C159" s="93">
        <f t="shared" si="8"/>
        <v>8</v>
      </c>
      <c r="D159" s="93" t="str">
        <f>VLOOKUP(M159,杂项!$O$1:$P$54,2,FALSE)</f>
        <v>祈祷之证</v>
      </c>
      <c r="E159" s="93">
        <f t="shared" si="9"/>
        <v>8</v>
      </c>
      <c r="F159" s="93" t="str">
        <f>VLOOKUP(O159,杂项!$O$1:$P$54,2,FALSE)</f>
        <v>智慧绶带</v>
      </c>
      <c r="G159" s="93">
        <f t="shared" si="10"/>
        <v>6</v>
      </c>
      <c r="H159" t="str">
        <f>VLOOKUP(Q159,杂项!$O$1:$P$54,2,FALSE)</f>
        <v>记忆绶带</v>
      </c>
      <c r="I159">
        <f t="shared" si="11"/>
        <v>6</v>
      </c>
      <c r="K159" s="93">
        <v>45</v>
      </c>
      <c r="L159" s="93">
        <v>8</v>
      </c>
      <c r="M159" s="93">
        <v>44</v>
      </c>
      <c r="N159" s="93">
        <v>8</v>
      </c>
      <c r="O159" s="93">
        <v>9</v>
      </c>
      <c r="P159" s="93">
        <v>6</v>
      </c>
      <c r="Q159" s="93">
        <v>11</v>
      </c>
      <c r="R159" s="93">
        <v>6</v>
      </c>
    </row>
    <row r="160" spans="1:18" x14ac:dyDescent="0.2">
      <c r="A160" s="93" t="s">
        <v>1859</v>
      </c>
      <c r="B160" s="93" t="str">
        <f>VLOOKUP(K160,杂项!$O$1:$P$54,2,FALSE)</f>
        <v>远见徽记</v>
      </c>
      <c r="C160" s="93">
        <f t="shared" si="8"/>
        <v>10</v>
      </c>
      <c r="D160" s="93" t="str">
        <f>VLOOKUP(M160,杂项!$O$1:$P$54,2,FALSE)</f>
        <v>灵魂徽记</v>
      </c>
      <c r="E160" s="93">
        <f t="shared" si="9"/>
        <v>10</v>
      </c>
      <c r="F160" s="93" t="str">
        <f>VLOOKUP(O160,杂项!$O$1:$P$54,2,FALSE)</f>
        <v>魔法之证</v>
      </c>
      <c r="G160" s="93">
        <f t="shared" si="10"/>
        <v>8</v>
      </c>
      <c r="H160" t="str">
        <f>VLOOKUP(Q160,杂项!$O$1:$P$54,2,FALSE)</f>
        <v>祈祷之证</v>
      </c>
      <c r="I160">
        <f t="shared" si="11"/>
        <v>8</v>
      </c>
      <c r="K160" s="93">
        <v>51</v>
      </c>
      <c r="L160" s="93">
        <v>10</v>
      </c>
      <c r="M160" s="93">
        <v>52</v>
      </c>
      <c r="N160" s="93">
        <v>10</v>
      </c>
      <c r="O160" s="93">
        <v>45</v>
      </c>
      <c r="P160" s="93">
        <v>8</v>
      </c>
      <c r="Q160" s="93">
        <v>44</v>
      </c>
      <c r="R160" s="93">
        <v>8</v>
      </c>
    </row>
    <row r="161" spans="1:18" x14ac:dyDescent="0.2">
      <c r="A161" s="93" t="s">
        <v>1860</v>
      </c>
      <c r="B161" s="93" t="str">
        <f>VLOOKUP(K161,杂项!$O$1:$P$54,2,FALSE)</f>
        <v>智慧绶带</v>
      </c>
      <c r="C161" s="93">
        <f t="shared" si="8"/>
        <v>6</v>
      </c>
      <c r="D161" s="93" t="str">
        <f>VLOOKUP(M161,杂项!$O$1:$P$54,2,FALSE)</f>
        <v>法术修行之证</v>
      </c>
      <c r="E161" s="93">
        <f t="shared" si="9"/>
        <v>3</v>
      </c>
      <c r="F161" s="93" t="str">
        <f>VLOOKUP(O161,杂项!$O$1:$P$54,2,FALSE)</f>
        <v>战斗修行之证</v>
      </c>
      <c r="G161" s="93">
        <f t="shared" si="10"/>
        <v>3</v>
      </c>
      <c r="H161" t="e">
        <f>VLOOKUP(Q161,杂项!$O$1:$P$54,2,FALSE)</f>
        <v>#N/A</v>
      </c>
      <c r="I161">
        <f t="shared" si="11"/>
        <v>0</v>
      </c>
      <c r="K161" s="93">
        <v>9</v>
      </c>
      <c r="L161" s="93">
        <v>6</v>
      </c>
      <c r="M161" s="93">
        <v>5</v>
      </c>
      <c r="N161" s="93">
        <v>3</v>
      </c>
      <c r="O161" s="93">
        <v>1</v>
      </c>
      <c r="P161" s="93">
        <v>3</v>
      </c>
      <c r="Q161" s="93"/>
      <c r="R161" s="93"/>
    </row>
    <row r="162" spans="1:18" x14ac:dyDescent="0.2">
      <c r="A162" s="93" t="s">
        <v>1861</v>
      </c>
      <c r="B162" s="93" t="str">
        <f>VLOOKUP(K162,杂项!$O$1:$P$54,2,FALSE)</f>
        <v>魔法之证</v>
      </c>
      <c r="C162" s="93">
        <f t="shared" si="8"/>
        <v>8</v>
      </c>
      <c r="D162" s="93" t="str">
        <f>VLOOKUP(M162,杂项!$O$1:$P$54,2,FALSE)</f>
        <v>祈祷之证</v>
      </c>
      <c r="E162" s="93">
        <f t="shared" si="9"/>
        <v>8</v>
      </c>
      <c r="F162" s="93" t="str">
        <f>VLOOKUP(O162,杂项!$O$1:$P$54,2,FALSE)</f>
        <v>智慧绶带</v>
      </c>
      <c r="G162" s="93">
        <f t="shared" si="10"/>
        <v>6</v>
      </c>
      <c r="H162" t="str">
        <f>VLOOKUP(Q162,杂项!$O$1:$P$54,2,FALSE)</f>
        <v>记忆绶带</v>
      </c>
      <c r="I162">
        <f t="shared" si="11"/>
        <v>6</v>
      </c>
      <c r="K162" s="93">
        <v>45</v>
      </c>
      <c r="L162" s="93">
        <v>8</v>
      </c>
      <c r="M162" s="93">
        <v>44</v>
      </c>
      <c r="N162" s="93">
        <v>8</v>
      </c>
      <c r="O162" s="93">
        <v>9</v>
      </c>
      <c r="P162" s="93">
        <v>6</v>
      </c>
      <c r="Q162" s="93">
        <v>11</v>
      </c>
      <c r="R162" s="93">
        <v>6</v>
      </c>
    </row>
    <row r="163" spans="1:18" x14ac:dyDescent="0.2">
      <c r="A163" s="93" t="s">
        <v>1862</v>
      </c>
      <c r="B163" s="93" t="str">
        <f>VLOOKUP(K163,杂项!$O$1:$P$54,2,FALSE)</f>
        <v>远见徽记</v>
      </c>
      <c r="C163" s="93">
        <f t="shared" si="8"/>
        <v>10</v>
      </c>
      <c r="D163" s="93" t="str">
        <f>VLOOKUP(M163,杂项!$O$1:$P$54,2,FALSE)</f>
        <v>灵魂徽记</v>
      </c>
      <c r="E163" s="93">
        <f t="shared" si="9"/>
        <v>10</v>
      </c>
      <c r="F163" s="93" t="str">
        <f>VLOOKUP(O163,杂项!$O$1:$P$54,2,FALSE)</f>
        <v>魔法之证</v>
      </c>
      <c r="G163" s="93">
        <f t="shared" si="10"/>
        <v>8</v>
      </c>
      <c r="H163" t="str">
        <f>VLOOKUP(Q163,杂项!$O$1:$P$54,2,FALSE)</f>
        <v>祈祷之证</v>
      </c>
      <c r="I163">
        <f t="shared" si="11"/>
        <v>8</v>
      </c>
      <c r="K163" s="93">
        <v>51</v>
      </c>
      <c r="L163" s="93">
        <v>10</v>
      </c>
      <c r="M163" s="93">
        <v>52</v>
      </c>
      <c r="N163" s="93">
        <v>10</v>
      </c>
      <c r="O163" s="93">
        <v>45</v>
      </c>
      <c r="P163" s="93">
        <v>8</v>
      </c>
      <c r="Q163" s="93">
        <v>44</v>
      </c>
      <c r="R163" s="93">
        <v>8</v>
      </c>
    </row>
    <row r="164" spans="1:18" x14ac:dyDescent="0.2">
      <c r="A164" s="93" t="s">
        <v>1863</v>
      </c>
      <c r="B164" s="93" t="str">
        <f>VLOOKUP(K164,杂项!$O$1:$P$54,2,FALSE)</f>
        <v>智慧绶带</v>
      </c>
      <c r="C164" s="93">
        <f t="shared" si="8"/>
        <v>6</v>
      </c>
      <c r="D164" s="93" t="str">
        <f>VLOOKUP(M164,杂项!$O$1:$P$54,2,FALSE)</f>
        <v>法术修行之证</v>
      </c>
      <c r="E164" s="93">
        <f t="shared" si="9"/>
        <v>3</v>
      </c>
      <c r="F164" s="93" t="str">
        <f>VLOOKUP(O164,杂项!$O$1:$P$54,2,FALSE)</f>
        <v>神职修行之证</v>
      </c>
      <c r="G164" s="93">
        <f t="shared" si="10"/>
        <v>3</v>
      </c>
      <c r="H164" t="e">
        <f>VLOOKUP(Q164,杂项!$O$1:$P$54,2,FALSE)</f>
        <v>#N/A</v>
      </c>
      <c r="I164">
        <f t="shared" si="11"/>
        <v>0</v>
      </c>
      <c r="K164" s="93">
        <v>9</v>
      </c>
      <c r="L164" s="93">
        <v>6</v>
      </c>
      <c r="M164" s="93">
        <v>5</v>
      </c>
      <c r="N164" s="93">
        <v>3</v>
      </c>
      <c r="O164" s="93">
        <v>4</v>
      </c>
      <c r="P164" s="93">
        <v>3</v>
      </c>
      <c r="Q164" s="93"/>
      <c r="R164" s="93"/>
    </row>
    <row r="165" spans="1:18" x14ac:dyDescent="0.2">
      <c r="A165" s="93" t="s">
        <v>1864</v>
      </c>
      <c r="B165" s="93" t="str">
        <f>VLOOKUP(K165,杂项!$O$1:$P$54,2,FALSE)</f>
        <v>魔法之证</v>
      </c>
      <c r="C165" s="93">
        <f t="shared" si="8"/>
        <v>8</v>
      </c>
      <c r="D165" s="93" t="str">
        <f>VLOOKUP(M165,杂项!$O$1:$P$54,2,FALSE)</f>
        <v>护盾之证</v>
      </c>
      <c r="E165" s="93">
        <f t="shared" si="9"/>
        <v>8</v>
      </c>
      <c r="F165" s="93" t="str">
        <f>VLOOKUP(O165,杂项!$O$1:$P$54,2,FALSE)</f>
        <v>智慧绶带</v>
      </c>
      <c r="G165" s="93">
        <f t="shared" si="10"/>
        <v>6</v>
      </c>
      <c r="H165" t="str">
        <f>VLOOKUP(Q165,杂项!$O$1:$P$54,2,FALSE)</f>
        <v>心灵绶带</v>
      </c>
      <c r="I165">
        <f t="shared" si="11"/>
        <v>6</v>
      </c>
      <c r="K165" s="93">
        <v>45</v>
      </c>
      <c r="L165" s="93">
        <v>8</v>
      </c>
      <c r="M165" s="93">
        <v>46</v>
      </c>
      <c r="N165" s="93">
        <v>8</v>
      </c>
      <c r="O165" s="93">
        <v>9</v>
      </c>
      <c r="P165" s="93">
        <v>6</v>
      </c>
      <c r="Q165" s="93">
        <v>10</v>
      </c>
      <c r="R165" s="93">
        <v>6</v>
      </c>
    </row>
    <row r="166" spans="1:18" x14ac:dyDescent="0.2">
      <c r="A166" s="93" t="s">
        <v>1865</v>
      </c>
      <c r="B166" s="93" t="str">
        <f>VLOOKUP(K166,杂项!$O$1:$P$54,2,FALSE)</f>
        <v>远见徽记</v>
      </c>
      <c r="C166" s="93">
        <f t="shared" si="8"/>
        <v>10</v>
      </c>
      <c r="D166" s="93" t="str">
        <f>VLOOKUP(M166,杂项!$O$1:$P$54,2,FALSE)</f>
        <v>灵魂徽记</v>
      </c>
      <c r="E166" s="93">
        <f t="shared" si="9"/>
        <v>10</v>
      </c>
      <c r="F166" s="93" t="str">
        <f>VLOOKUP(O166,杂项!$O$1:$P$54,2,FALSE)</f>
        <v>魔法之证</v>
      </c>
      <c r="G166" s="93">
        <f t="shared" si="10"/>
        <v>8</v>
      </c>
      <c r="H166" t="str">
        <f>VLOOKUP(Q166,杂项!$O$1:$P$54,2,FALSE)</f>
        <v>护盾之证</v>
      </c>
      <c r="I166">
        <f t="shared" si="11"/>
        <v>8</v>
      </c>
      <c r="K166" s="93">
        <v>51</v>
      </c>
      <c r="L166" s="93">
        <v>10</v>
      </c>
      <c r="M166" s="93">
        <v>52</v>
      </c>
      <c r="N166" s="93">
        <v>10</v>
      </c>
      <c r="O166" s="93">
        <v>45</v>
      </c>
      <c r="P166" s="93">
        <v>8</v>
      </c>
      <c r="Q166" s="93">
        <v>46</v>
      </c>
      <c r="R166" s="93">
        <v>8</v>
      </c>
    </row>
    <row r="167" spans="1:18" x14ac:dyDescent="0.2">
      <c r="A167" s="93" t="s">
        <v>1866</v>
      </c>
      <c r="B167" s="93" t="str">
        <f>VLOOKUP(K167,杂项!$O$1:$P$54,2,FALSE)</f>
        <v>术士之证</v>
      </c>
      <c r="C167" s="93">
        <f t="shared" si="8"/>
        <v>12</v>
      </c>
      <c r="D167" s="93" t="str">
        <f>VLOOKUP(M167,杂项!$O$1:$P$54,2,FALSE)</f>
        <v>祭司之证</v>
      </c>
      <c r="E167" s="93">
        <f t="shared" si="9"/>
        <v>12</v>
      </c>
      <c r="F167" s="93" t="str">
        <f>VLOOKUP(O167,杂项!$O$1:$P$54,2,FALSE)</f>
        <v>远见徽记</v>
      </c>
      <c r="G167" s="93">
        <f t="shared" si="10"/>
        <v>10</v>
      </c>
      <c r="H167" t="str">
        <f>VLOOKUP(Q167,杂项!$O$1:$P$54,2,FALSE)</f>
        <v>灵魂徽记</v>
      </c>
      <c r="I167">
        <f t="shared" si="11"/>
        <v>10</v>
      </c>
      <c r="K167" s="93">
        <v>16</v>
      </c>
      <c r="L167" s="93">
        <v>12</v>
      </c>
      <c r="M167" s="93">
        <v>15</v>
      </c>
      <c r="N167" s="93">
        <v>12</v>
      </c>
      <c r="O167" s="93">
        <v>51</v>
      </c>
      <c r="P167" s="93">
        <v>10</v>
      </c>
      <c r="Q167" s="93">
        <v>52</v>
      </c>
      <c r="R167" s="93">
        <v>10</v>
      </c>
    </row>
    <row r="168" spans="1:18" x14ac:dyDescent="0.2">
      <c r="A168" s="93" t="s">
        <v>1867</v>
      </c>
      <c r="B168" s="93" t="str">
        <f>VLOOKUP(K168,杂项!$O$1:$P$54,2,FALSE)</f>
        <v>意志纹章</v>
      </c>
      <c r="C168" s="93">
        <f t="shared" si="8"/>
        <v>15</v>
      </c>
      <c r="D168" s="93" t="str">
        <f>VLOOKUP(M168,杂项!$O$1:$P$54,2,FALSE)</f>
        <v>信仰纹章</v>
      </c>
      <c r="E168" s="93">
        <f t="shared" si="9"/>
        <v>15</v>
      </c>
      <c r="F168" s="93" t="str">
        <f>VLOOKUP(O168,杂项!$O$1:$P$54,2,FALSE)</f>
        <v>术士之证</v>
      </c>
      <c r="G168" s="93">
        <f t="shared" si="10"/>
        <v>12</v>
      </c>
      <c r="H168" t="str">
        <f>VLOOKUP(Q168,杂项!$O$1:$P$54,2,FALSE)</f>
        <v>祭司之证</v>
      </c>
      <c r="I168">
        <f t="shared" si="11"/>
        <v>12</v>
      </c>
      <c r="K168" s="93">
        <v>20</v>
      </c>
      <c r="L168" s="93">
        <v>15</v>
      </c>
      <c r="M168" s="93">
        <v>21</v>
      </c>
      <c r="N168" s="93">
        <v>15</v>
      </c>
      <c r="O168" s="93">
        <v>16</v>
      </c>
      <c r="P168" s="93">
        <v>12</v>
      </c>
      <c r="Q168" s="93">
        <v>15</v>
      </c>
      <c r="R168" s="93">
        <v>12</v>
      </c>
    </row>
    <row r="169" spans="1:18" x14ac:dyDescent="0.2">
      <c r="A169" s="93" t="s">
        <v>1868</v>
      </c>
      <c r="B169" s="93" t="str">
        <f>VLOOKUP(K169,杂项!$O$1:$P$54,2,FALSE)</f>
        <v>隐者之证</v>
      </c>
      <c r="C169" s="93">
        <f t="shared" si="8"/>
        <v>18</v>
      </c>
      <c r="D169" s="93" t="str">
        <f>VLOOKUP(M169,杂项!$O$1:$P$54,2,FALSE)</f>
        <v>霸者之证</v>
      </c>
      <c r="E169" s="93">
        <f t="shared" si="9"/>
        <v>18</v>
      </c>
      <c r="F169" s="93" t="str">
        <f>VLOOKUP(O169,杂项!$O$1:$P$54,2,FALSE)</f>
        <v>意志纹章</v>
      </c>
      <c r="G169" s="93">
        <f t="shared" si="10"/>
        <v>15</v>
      </c>
      <c r="H169" t="str">
        <f>VLOOKUP(Q169,杂项!$O$1:$P$54,2,FALSE)</f>
        <v>信仰纹章</v>
      </c>
      <c r="I169">
        <f t="shared" si="11"/>
        <v>15</v>
      </c>
      <c r="K169" s="93">
        <v>30</v>
      </c>
      <c r="L169" s="93">
        <v>18</v>
      </c>
      <c r="M169" s="93">
        <v>28</v>
      </c>
      <c r="N169" s="93">
        <v>18</v>
      </c>
      <c r="O169" s="93">
        <v>20</v>
      </c>
      <c r="P169" s="93">
        <v>15</v>
      </c>
      <c r="Q169" s="93">
        <v>21</v>
      </c>
      <c r="R169" s="93">
        <v>15</v>
      </c>
    </row>
    <row r="170" spans="1:18" x14ac:dyDescent="0.2">
      <c r="A170" s="93" t="s">
        <v>1869</v>
      </c>
      <c r="B170" s="93" t="str">
        <f>VLOOKUP(K170,杂项!$O$1:$P$54,2,FALSE)</f>
        <v>混沌之印</v>
      </c>
      <c r="C170" s="93">
        <f t="shared" si="8"/>
        <v>22</v>
      </c>
      <c r="D170" s="93" t="str">
        <f>VLOOKUP(M170,杂项!$O$1:$P$54,2,FALSE)</f>
        <v>世界之印</v>
      </c>
      <c r="E170" s="93">
        <f t="shared" si="9"/>
        <v>22</v>
      </c>
      <c r="F170" s="93" t="str">
        <f>VLOOKUP(O170,杂项!$O$1:$P$54,2,FALSE)</f>
        <v>隐者之证</v>
      </c>
      <c r="G170" s="93">
        <f t="shared" si="10"/>
        <v>20</v>
      </c>
      <c r="H170" t="str">
        <f>VLOOKUP(Q170,杂项!$O$1:$P$54,2,FALSE)</f>
        <v>霸者之证</v>
      </c>
      <c r="I170">
        <f t="shared" si="11"/>
        <v>20</v>
      </c>
      <c r="K170" s="93">
        <v>39</v>
      </c>
      <c r="L170" s="93">
        <v>22</v>
      </c>
      <c r="M170" s="93">
        <v>34</v>
      </c>
      <c r="N170" s="93">
        <v>22</v>
      </c>
      <c r="O170" s="93">
        <v>30</v>
      </c>
      <c r="P170" s="93">
        <v>20</v>
      </c>
      <c r="Q170" s="93">
        <v>28</v>
      </c>
      <c r="R170" s="93">
        <v>20</v>
      </c>
    </row>
    <row r="171" spans="1:18" x14ac:dyDescent="0.2">
      <c r="A171" s="93" t="s">
        <v>1870</v>
      </c>
      <c r="B171" s="93" t="str">
        <f>VLOOKUP(K171,杂项!$O$1:$P$54,2,FALSE)</f>
        <v>术士之证</v>
      </c>
      <c r="C171" s="93">
        <f t="shared" si="8"/>
        <v>12</v>
      </c>
      <c r="D171" s="93" t="str">
        <f>VLOOKUP(M171,杂项!$O$1:$P$54,2,FALSE)</f>
        <v>祭司之证</v>
      </c>
      <c r="E171" s="93">
        <f t="shared" si="9"/>
        <v>12</v>
      </c>
      <c r="F171" s="93" t="str">
        <f>VLOOKUP(O171,杂项!$O$1:$P$54,2,FALSE)</f>
        <v>远见徽记</v>
      </c>
      <c r="G171" s="93">
        <f t="shared" si="10"/>
        <v>10</v>
      </c>
      <c r="H171" t="str">
        <f>VLOOKUP(Q171,杂项!$O$1:$P$54,2,FALSE)</f>
        <v>灵魂徽记</v>
      </c>
      <c r="I171">
        <f t="shared" si="11"/>
        <v>10</v>
      </c>
      <c r="K171" s="93">
        <v>16</v>
      </c>
      <c r="L171" s="93">
        <v>12</v>
      </c>
      <c r="M171" s="93">
        <v>15</v>
      </c>
      <c r="N171" s="93">
        <v>12</v>
      </c>
      <c r="O171" s="93">
        <v>51</v>
      </c>
      <c r="P171" s="93">
        <v>10</v>
      </c>
      <c r="Q171" s="93">
        <v>52</v>
      </c>
      <c r="R171" s="93">
        <v>10</v>
      </c>
    </row>
    <row r="172" spans="1:18" x14ac:dyDescent="0.2">
      <c r="A172" s="93" t="s">
        <v>1871</v>
      </c>
      <c r="B172" s="93" t="str">
        <f>VLOOKUP(K172,杂项!$O$1:$P$54,2,FALSE)</f>
        <v>意志纹章</v>
      </c>
      <c r="C172" s="93">
        <f t="shared" si="8"/>
        <v>15</v>
      </c>
      <c r="D172" s="93" t="str">
        <f>VLOOKUP(M172,杂项!$O$1:$P$54,2,FALSE)</f>
        <v>信仰纹章</v>
      </c>
      <c r="E172" s="93">
        <f t="shared" si="9"/>
        <v>15</v>
      </c>
      <c r="F172" s="93" t="str">
        <f>VLOOKUP(O172,杂项!$O$1:$P$54,2,FALSE)</f>
        <v>术士之证</v>
      </c>
      <c r="G172" s="93">
        <f t="shared" si="10"/>
        <v>12</v>
      </c>
      <c r="H172" t="str">
        <f>VLOOKUP(Q172,杂项!$O$1:$P$54,2,FALSE)</f>
        <v>祭司之证</v>
      </c>
      <c r="I172">
        <f t="shared" si="11"/>
        <v>12</v>
      </c>
      <c r="K172" s="93">
        <v>20</v>
      </c>
      <c r="L172" s="93">
        <v>15</v>
      </c>
      <c r="M172" s="93">
        <v>21</v>
      </c>
      <c r="N172" s="93">
        <v>15</v>
      </c>
      <c r="O172" s="93">
        <v>16</v>
      </c>
      <c r="P172" s="93">
        <v>12</v>
      </c>
      <c r="Q172" s="93">
        <v>15</v>
      </c>
      <c r="R172" s="93">
        <v>12</v>
      </c>
    </row>
    <row r="173" spans="1:18" x14ac:dyDescent="0.2">
      <c r="A173" s="93" t="s">
        <v>1872</v>
      </c>
      <c r="B173" s="93" t="str">
        <f>VLOOKUP(K173,杂项!$O$1:$P$54,2,FALSE)</f>
        <v>隐者之证</v>
      </c>
      <c r="C173" s="93">
        <f t="shared" si="8"/>
        <v>18</v>
      </c>
      <c r="D173" s="93" t="str">
        <f>VLOOKUP(M173,杂项!$O$1:$P$54,2,FALSE)</f>
        <v>霸者之证</v>
      </c>
      <c r="E173" s="93">
        <f t="shared" si="9"/>
        <v>18</v>
      </c>
      <c r="F173" s="93" t="str">
        <f>VLOOKUP(O173,杂项!$O$1:$P$54,2,FALSE)</f>
        <v>意志纹章</v>
      </c>
      <c r="G173" s="93">
        <f t="shared" si="10"/>
        <v>15</v>
      </c>
      <c r="H173" t="str">
        <f>VLOOKUP(Q173,杂项!$O$1:$P$54,2,FALSE)</f>
        <v>信仰纹章</v>
      </c>
      <c r="I173">
        <f t="shared" si="11"/>
        <v>15</v>
      </c>
      <c r="K173" s="93">
        <v>30</v>
      </c>
      <c r="L173" s="93">
        <v>18</v>
      </c>
      <c r="M173" s="93">
        <v>28</v>
      </c>
      <c r="N173" s="93">
        <v>18</v>
      </c>
      <c r="O173" s="93">
        <v>20</v>
      </c>
      <c r="P173" s="93">
        <v>15</v>
      </c>
      <c r="Q173" s="93">
        <v>21</v>
      </c>
      <c r="R173" s="93">
        <v>15</v>
      </c>
    </row>
    <row r="174" spans="1:18" x14ac:dyDescent="0.2">
      <c r="A174" s="93" t="s">
        <v>1873</v>
      </c>
      <c r="B174" s="93" t="str">
        <f>VLOOKUP(K174,杂项!$O$1:$P$54,2,FALSE)</f>
        <v>混沌之印</v>
      </c>
      <c r="C174" s="93">
        <f t="shared" si="8"/>
        <v>22</v>
      </c>
      <c r="D174" s="93" t="str">
        <f>VLOOKUP(M174,杂项!$O$1:$P$54,2,FALSE)</f>
        <v>世界之印</v>
      </c>
      <c r="E174" s="93">
        <f t="shared" si="9"/>
        <v>22</v>
      </c>
      <c r="F174" s="93" t="str">
        <f>VLOOKUP(O174,杂项!$O$1:$P$54,2,FALSE)</f>
        <v>隐者之证</v>
      </c>
      <c r="G174" s="93">
        <f t="shared" si="10"/>
        <v>20</v>
      </c>
      <c r="H174" t="str">
        <f>VLOOKUP(Q174,杂项!$O$1:$P$54,2,FALSE)</f>
        <v>霸者之证</v>
      </c>
      <c r="I174">
        <f t="shared" si="11"/>
        <v>20</v>
      </c>
      <c r="K174" s="93">
        <v>39</v>
      </c>
      <c r="L174" s="93">
        <v>22</v>
      </c>
      <c r="M174" s="93">
        <v>34</v>
      </c>
      <c r="N174" s="93">
        <v>22</v>
      </c>
      <c r="O174" s="93">
        <v>30</v>
      </c>
      <c r="P174" s="93">
        <v>20</v>
      </c>
      <c r="Q174" s="93">
        <v>28</v>
      </c>
      <c r="R174" s="93">
        <v>20</v>
      </c>
    </row>
    <row r="175" spans="1:18" x14ac:dyDescent="0.2">
      <c r="A175" s="93" t="s">
        <v>1874</v>
      </c>
      <c r="B175" s="93" t="str">
        <f>VLOOKUP(K175,杂项!$O$1:$P$54,2,FALSE)</f>
        <v>战斗修行之证</v>
      </c>
      <c r="C175" s="93">
        <f t="shared" si="8"/>
        <v>3</v>
      </c>
      <c r="D175" s="93" t="e">
        <f>VLOOKUP(M175,杂项!$O$1:$P$54,2,FALSE)</f>
        <v>#N/A</v>
      </c>
      <c r="E175" s="93">
        <f t="shared" si="9"/>
        <v>0</v>
      </c>
      <c r="F175" s="93" t="e">
        <f>VLOOKUP(O175,杂项!$O$1:$P$54,2,FALSE)</f>
        <v>#N/A</v>
      </c>
      <c r="G175" s="93">
        <f t="shared" si="10"/>
        <v>0</v>
      </c>
      <c r="H175" t="e">
        <f>VLOOKUP(Q175,杂项!$O$1:$P$54,2,FALSE)</f>
        <v>#N/A</v>
      </c>
      <c r="I175">
        <f t="shared" si="11"/>
        <v>0</v>
      </c>
      <c r="K175" s="93">
        <v>1</v>
      </c>
      <c r="L175" s="93">
        <v>3</v>
      </c>
      <c r="M175" s="93"/>
      <c r="N175" s="93"/>
      <c r="O175" s="93"/>
      <c r="P175" s="93"/>
      <c r="Q175" s="93"/>
      <c r="R175" s="93"/>
    </row>
    <row r="176" spans="1:18" x14ac:dyDescent="0.2">
      <c r="A176" s="93" t="s">
        <v>1875</v>
      </c>
      <c r="B176" s="93" t="str">
        <f>VLOOKUP(K176,杂项!$O$1:$P$54,2,FALSE)</f>
        <v>战斗修行之证</v>
      </c>
      <c r="C176" s="93">
        <f t="shared" si="8"/>
        <v>5</v>
      </c>
      <c r="D176" s="93" t="e">
        <f>VLOOKUP(M176,杂项!$O$1:$P$54,2,FALSE)</f>
        <v>#N/A</v>
      </c>
      <c r="E176" s="93">
        <f t="shared" si="9"/>
        <v>0</v>
      </c>
      <c r="F176" s="93" t="e">
        <f>VLOOKUP(O176,杂项!$O$1:$P$54,2,FALSE)</f>
        <v>#N/A</v>
      </c>
      <c r="G176" s="93">
        <f t="shared" si="10"/>
        <v>0</v>
      </c>
      <c r="H176" t="e">
        <f>VLOOKUP(Q176,杂项!$O$1:$P$54,2,FALSE)</f>
        <v>#N/A</v>
      </c>
      <c r="I176">
        <f t="shared" si="11"/>
        <v>0</v>
      </c>
      <c r="K176" s="93">
        <v>1</v>
      </c>
      <c r="L176" s="93">
        <v>5</v>
      </c>
      <c r="M176" s="93"/>
      <c r="N176" s="93"/>
      <c r="O176" s="93"/>
      <c r="P176" s="93"/>
      <c r="Q176" s="93"/>
      <c r="R176" s="93"/>
    </row>
    <row r="177" spans="1:18" x14ac:dyDescent="0.2">
      <c r="A177" s="93" t="s">
        <v>1876</v>
      </c>
      <c r="B177" s="93" t="str">
        <f>VLOOKUP(K177,杂项!$O$1:$P$54,2,FALSE)</f>
        <v>守护绶带</v>
      </c>
      <c r="C177" s="93">
        <f t="shared" si="8"/>
        <v>6</v>
      </c>
      <c r="D177" s="93" t="str">
        <f>VLOOKUP(M177,杂项!$O$1:$P$54,2,FALSE)</f>
        <v>生存修行之证</v>
      </c>
      <c r="E177" s="93">
        <f t="shared" si="9"/>
        <v>3</v>
      </c>
      <c r="F177" s="93" t="str">
        <f>VLOOKUP(O177,杂项!$O$1:$P$54,2,FALSE)</f>
        <v>战斗修行之证</v>
      </c>
      <c r="G177" s="93">
        <f t="shared" si="10"/>
        <v>3</v>
      </c>
      <c r="H177" t="e">
        <f>VLOOKUP(Q177,杂项!$O$1:$P$54,2,FALSE)</f>
        <v>#N/A</v>
      </c>
      <c r="I177">
        <f t="shared" si="11"/>
        <v>0</v>
      </c>
      <c r="K177" s="93">
        <v>7</v>
      </c>
      <c r="L177" s="93">
        <v>6</v>
      </c>
      <c r="M177" s="93">
        <v>2</v>
      </c>
      <c r="N177" s="93">
        <v>3</v>
      </c>
      <c r="O177" s="93">
        <v>1</v>
      </c>
      <c r="P177" s="93">
        <v>3</v>
      </c>
      <c r="Q177" s="93"/>
      <c r="R177" s="93"/>
    </row>
    <row r="178" spans="1:18" x14ac:dyDescent="0.2">
      <c r="A178" s="93" t="s">
        <v>1877</v>
      </c>
      <c r="B178" s="93" t="str">
        <f>VLOOKUP(K178,杂项!$O$1:$P$54,2,FALSE)</f>
        <v>护盾之证</v>
      </c>
      <c r="C178" s="93">
        <f t="shared" si="8"/>
        <v>8</v>
      </c>
      <c r="D178" s="93" t="str">
        <f>VLOOKUP(M178,杂项!$O$1:$P$54,2,FALSE)</f>
        <v>斗技之证</v>
      </c>
      <c r="E178" s="93">
        <f t="shared" si="9"/>
        <v>8</v>
      </c>
      <c r="F178" s="93" t="str">
        <f>VLOOKUP(O178,杂项!$O$1:$P$54,2,FALSE)</f>
        <v>守护绶带</v>
      </c>
      <c r="G178" s="93">
        <f t="shared" si="10"/>
        <v>6</v>
      </c>
      <c r="H178" t="str">
        <f>VLOOKUP(Q178,杂项!$O$1:$P$54,2,FALSE)</f>
        <v>力量绶带</v>
      </c>
      <c r="I178">
        <f t="shared" si="11"/>
        <v>6</v>
      </c>
      <c r="K178" s="93">
        <v>46</v>
      </c>
      <c r="L178" s="93">
        <v>8</v>
      </c>
      <c r="M178" s="93">
        <v>41</v>
      </c>
      <c r="N178" s="93">
        <v>8</v>
      </c>
      <c r="O178" s="93">
        <v>7</v>
      </c>
      <c r="P178" s="93">
        <v>6</v>
      </c>
      <c r="Q178" s="93">
        <v>6</v>
      </c>
      <c r="R178" s="93">
        <v>6</v>
      </c>
    </row>
    <row r="179" spans="1:18" x14ac:dyDescent="0.2">
      <c r="A179" s="93" t="s">
        <v>1878</v>
      </c>
      <c r="B179" s="93" t="str">
        <f>VLOOKUP(K179,杂项!$O$1:$P$54,2,FALSE)</f>
        <v>不屈徽记</v>
      </c>
      <c r="C179" s="93">
        <f t="shared" si="8"/>
        <v>10</v>
      </c>
      <c r="D179" s="93" t="str">
        <f>VLOOKUP(M179,杂项!$O$1:$P$54,2,FALSE)</f>
        <v>忠诚徽记</v>
      </c>
      <c r="E179" s="93">
        <f t="shared" si="9"/>
        <v>10</v>
      </c>
      <c r="F179" s="93" t="str">
        <f>VLOOKUP(O179,杂项!$O$1:$P$54,2,FALSE)</f>
        <v>护盾之证</v>
      </c>
      <c r="G179" s="93">
        <f t="shared" si="10"/>
        <v>8</v>
      </c>
      <c r="H179" t="str">
        <f>VLOOKUP(Q179,杂项!$O$1:$P$54,2,FALSE)</f>
        <v>斗技之证</v>
      </c>
      <c r="I179">
        <f t="shared" si="11"/>
        <v>8</v>
      </c>
      <c r="K179" s="93">
        <v>49</v>
      </c>
      <c r="L179" s="93">
        <v>10</v>
      </c>
      <c r="M179" s="93">
        <v>53</v>
      </c>
      <c r="N179" s="93">
        <v>10</v>
      </c>
      <c r="O179" s="93">
        <v>46</v>
      </c>
      <c r="P179" s="93">
        <v>8</v>
      </c>
      <c r="Q179" s="93">
        <v>41</v>
      </c>
      <c r="R179" s="93">
        <v>8</v>
      </c>
    </row>
    <row r="180" spans="1:18" x14ac:dyDescent="0.2">
      <c r="A180" s="93" t="s">
        <v>1879</v>
      </c>
      <c r="B180" s="93" t="str">
        <f>VLOOKUP(K180,杂项!$O$1:$P$54,2,FALSE)</f>
        <v>力量绶带</v>
      </c>
      <c r="C180" s="93">
        <f t="shared" si="8"/>
        <v>6</v>
      </c>
      <c r="D180" s="93" t="str">
        <f>VLOOKUP(M180,杂项!$O$1:$P$54,2,FALSE)</f>
        <v>战斗修行之证</v>
      </c>
      <c r="E180" s="93">
        <f t="shared" si="9"/>
        <v>3</v>
      </c>
      <c r="F180" s="93" t="str">
        <f>VLOOKUP(O180,杂项!$O$1:$P$54,2,FALSE)</f>
        <v>生存修行之证</v>
      </c>
      <c r="G180" s="93">
        <f t="shared" si="10"/>
        <v>3</v>
      </c>
      <c r="H180" t="e">
        <f>VLOOKUP(Q180,杂项!$O$1:$P$54,2,FALSE)</f>
        <v>#N/A</v>
      </c>
      <c r="I180">
        <f t="shared" si="11"/>
        <v>0</v>
      </c>
      <c r="K180" s="93">
        <v>6</v>
      </c>
      <c r="L180" s="93">
        <v>6</v>
      </c>
      <c r="M180" s="93">
        <v>1</v>
      </c>
      <c r="N180" s="93">
        <v>3</v>
      </c>
      <c r="O180" s="93">
        <v>2</v>
      </c>
      <c r="P180" s="93">
        <v>3</v>
      </c>
      <c r="Q180" s="93"/>
      <c r="R180" s="93"/>
    </row>
    <row r="181" spans="1:18" x14ac:dyDescent="0.2">
      <c r="A181" s="93" t="s">
        <v>1880</v>
      </c>
      <c r="B181" s="93" t="str">
        <f>VLOOKUP(K181,杂项!$O$1:$P$54,2,FALSE)</f>
        <v>斗技之证</v>
      </c>
      <c r="C181" s="93">
        <f t="shared" si="8"/>
        <v>8</v>
      </c>
      <c r="D181" s="93" t="str">
        <f>VLOOKUP(M181,杂项!$O$1:$P$54,2,FALSE)</f>
        <v>护盾之证</v>
      </c>
      <c r="E181" s="93">
        <f t="shared" si="9"/>
        <v>8</v>
      </c>
      <c r="F181" s="93" t="str">
        <f>VLOOKUP(O181,杂项!$O$1:$P$54,2,FALSE)</f>
        <v>力量绶带</v>
      </c>
      <c r="G181" s="93">
        <f t="shared" si="10"/>
        <v>6</v>
      </c>
      <c r="H181" t="str">
        <f>VLOOKUP(Q181,杂项!$O$1:$P$54,2,FALSE)</f>
        <v>记忆绶带</v>
      </c>
      <c r="I181">
        <f t="shared" si="11"/>
        <v>6</v>
      </c>
      <c r="K181" s="93">
        <v>41</v>
      </c>
      <c r="L181" s="93">
        <v>8</v>
      </c>
      <c r="M181" s="93">
        <v>46</v>
      </c>
      <c r="N181" s="93">
        <v>8</v>
      </c>
      <c r="O181" s="93">
        <v>6</v>
      </c>
      <c r="P181" s="93">
        <v>6</v>
      </c>
      <c r="Q181" s="93">
        <v>11</v>
      </c>
      <c r="R181" s="93">
        <v>6</v>
      </c>
    </row>
    <row r="182" spans="1:18" x14ac:dyDescent="0.2">
      <c r="A182" s="93" t="s">
        <v>1881</v>
      </c>
      <c r="B182" s="93" t="str">
        <f>VLOOKUP(K182,杂项!$O$1:$P$54,2,FALSE)</f>
        <v>无畏徽记</v>
      </c>
      <c r="C182" s="93">
        <f t="shared" si="8"/>
        <v>10</v>
      </c>
      <c r="D182" s="93" t="str">
        <f>VLOOKUP(M182,杂项!$O$1:$P$54,2,FALSE)</f>
        <v>不屈徽记</v>
      </c>
      <c r="E182" s="93">
        <f t="shared" si="9"/>
        <v>10</v>
      </c>
      <c r="F182" s="93" t="str">
        <f>VLOOKUP(O182,杂项!$O$1:$P$54,2,FALSE)</f>
        <v>斗技之证</v>
      </c>
      <c r="G182" s="93">
        <f t="shared" si="10"/>
        <v>8</v>
      </c>
      <c r="H182" t="str">
        <f>VLOOKUP(Q182,杂项!$O$1:$P$54,2,FALSE)</f>
        <v>护盾之证</v>
      </c>
      <c r="I182">
        <f t="shared" si="11"/>
        <v>8</v>
      </c>
      <c r="K182" s="93">
        <v>48</v>
      </c>
      <c r="L182" s="93">
        <v>10</v>
      </c>
      <c r="M182" s="93">
        <v>49</v>
      </c>
      <c r="N182" s="93">
        <v>10</v>
      </c>
      <c r="O182" s="93">
        <v>41</v>
      </c>
      <c r="P182" s="93">
        <v>8</v>
      </c>
      <c r="Q182" s="93">
        <v>46</v>
      </c>
      <c r="R182" s="93">
        <v>8</v>
      </c>
    </row>
    <row r="183" spans="1:18" x14ac:dyDescent="0.2">
      <c r="A183" s="93" t="s">
        <v>1882</v>
      </c>
      <c r="B183" s="93" t="str">
        <f>VLOOKUP(K183,杂项!$O$1:$P$54,2,FALSE)</f>
        <v>记忆绶带</v>
      </c>
      <c r="C183" s="93">
        <f t="shared" si="8"/>
        <v>6</v>
      </c>
      <c r="D183" s="93" t="str">
        <f>VLOOKUP(M183,杂项!$O$1:$P$54,2,FALSE)</f>
        <v>战斗修行之证</v>
      </c>
      <c r="E183" s="93">
        <f t="shared" si="9"/>
        <v>3</v>
      </c>
      <c r="F183" s="93" t="str">
        <f>VLOOKUP(O183,杂项!$O$1:$P$54,2,FALSE)</f>
        <v>神职修行之证</v>
      </c>
      <c r="G183" s="93">
        <f t="shared" si="10"/>
        <v>3</v>
      </c>
      <c r="H183" t="e">
        <f>VLOOKUP(Q183,杂项!$O$1:$P$54,2,FALSE)</f>
        <v>#N/A</v>
      </c>
      <c r="I183">
        <f t="shared" si="11"/>
        <v>0</v>
      </c>
      <c r="K183" s="93">
        <v>11</v>
      </c>
      <c r="L183" s="93">
        <v>6</v>
      </c>
      <c r="M183" s="93">
        <v>1</v>
      </c>
      <c r="N183" s="93">
        <v>3</v>
      </c>
      <c r="O183" s="93">
        <v>4</v>
      </c>
      <c r="P183" s="93">
        <v>3</v>
      </c>
      <c r="Q183" s="93"/>
      <c r="R183" s="93"/>
    </row>
    <row r="184" spans="1:18" x14ac:dyDescent="0.2">
      <c r="A184" s="93" t="s">
        <v>1883</v>
      </c>
      <c r="B184" s="93" t="str">
        <f>VLOOKUP(K184,杂项!$O$1:$P$54,2,FALSE)</f>
        <v>骑术之证</v>
      </c>
      <c r="C184" s="93">
        <f t="shared" si="8"/>
        <v>8</v>
      </c>
      <c r="D184" s="93" t="str">
        <f>VLOOKUP(M184,杂项!$O$1:$P$54,2,FALSE)</f>
        <v>护盾之证</v>
      </c>
      <c r="E184" s="93">
        <f t="shared" si="9"/>
        <v>8</v>
      </c>
      <c r="F184" s="93" t="str">
        <f>VLOOKUP(O184,杂项!$O$1:$P$54,2,FALSE)</f>
        <v>迅捷绶带</v>
      </c>
      <c r="G184" s="93">
        <f t="shared" si="10"/>
        <v>6</v>
      </c>
      <c r="H184" t="str">
        <f>VLOOKUP(Q184,杂项!$O$1:$P$54,2,FALSE)</f>
        <v>心灵绶带</v>
      </c>
      <c r="I184">
        <f t="shared" si="11"/>
        <v>6</v>
      </c>
      <c r="K184" s="93">
        <v>43</v>
      </c>
      <c r="L184" s="93">
        <v>8</v>
      </c>
      <c r="M184" s="93">
        <v>46</v>
      </c>
      <c r="N184" s="93">
        <v>8</v>
      </c>
      <c r="O184" s="93">
        <v>8</v>
      </c>
      <c r="P184" s="93">
        <v>6</v>
      </c>
      <c r="Q184" s="93">
        <v>10</v>
      </c>
      <c r="R184" s="93">
        <v>6</v>
      </c>
    </row>
    <row r="185" spans="1:18" x14ac:dyDescent="0.2">
      <c r="A185" s="93" t="s">
        <v>1884</v>
      </c>
      <c r="B185" s="93" t="str">
        <f>VLOOKUP(K185,杂项!$O$1:$P$54,2,FALSE)</f>
        <v>灵魂徽记</v>
      </c>
      <c r="C185" s="93">
        <f t="shared" si="8"/>
        <v>10</v>
      </c>
      <c r="D185" s="93" t="str">
        <f>VLOOKUP(M185,杂项!$O$1:$P$54,2,FALSE)</f>
        <v>忠诚徽记</v>
      </c>
      <c r="E185" s="93">
        <f t="shared" si="9"/>
        <v>10</v>
      </c>
      <c r="F185" s="93" t="str">
        <f>VLOOKUP(O185,杂项!$O$1:$P$54,2,FALSE)</f>
        <v>骑术之证</v>
      </c>
      <c r="G185" s="93">
        <f t="shared" si="10"/>
        <v>8</v>
      </c>
      <c r="H185" t="str">
        <f>VLOOKUP(Q185,杂项!$O$1:$P$54,2,FALSE)</f>
        <v>护盾之证</v>
      </c>
      <c r="I185">
        <f t="shared" si="11"/>
        <v>8</v>
      </c>
      <c r="K185" s="93">
        <v>52</v>
      </c>
      <c r="L185" s="93">
        <v>10</v>
      </c>
      <c r="M185" s="93">
        <v>53</v>
      </c>
      <c r="N185" s="93">
        <v>10</v>
      </c>
      <c r="O185" s="93">
        <v>43</v>
      </c>
      <c r="P185" s="93">
        <v>8</v>
      </c>
      <c r="Q185" s="93">
        <v>46</v>
      </c>
      <c r="R185" s="93">
        <v>8</v>
      </c>
    </row>
    <row r="186" spans="1:18" x14ac:dyDescent="0.2">
      <c r="A186" s="93" t="s">
        <v>1885</v>
      </c>
      <c r="B186" s="93" t="str">
        <f>VLOOKUP(K186,杂项!$O$1:$P$54,2,FALSE)</f>
        <v>战士之证</v>
      </c>
      <c r="C186" s="93">
        <f t="shared" si="8"/>
        <v>12</v>
      </c>
      <c r="D186" s="93" t="str">
        <f>VLOOKUP(M186,杂项!$O$1:$P$54,2,FALSE)</f>
        <v>卫士之证</v>
      </c>
      <c r="E186" s="93">
        <f t="shared" si="9"/>
        <v>12</v>
      </c>
      <c r="F186" s="93" t="str">
        <f>VLOOKUP(O186,杂项!$O$1:$P$54,2,FALSE)</f>
        <v>无畏徽记</v>
      </c>
      <c r="G186" s="93">
        <f t="shared" si="10"/>
        <v>10</v>
      </c>
      <c r="H186" t="str">
        <f>VLOOKUP(Q186,杂项!$O$1:$P$54,2,FALSE)</f>
        <v>不屈徽记</v>
      </c>
      <c r="I186">
        <f t="shared" si="11"/>
        <v>10</v>
      </c>
      <c r="K186" s="93">
        <v>12</v>
      </c>
      <c r="L186" s="93">
        <v>12</v>
      </c>
      <c r="M186" s="93">
        <v>47</v>
      </c>
      <c r="N186" s="93">
        <v>12</v>
      </c>
      <c r="O186" s="93">
        <v>48</v>
      </c>
      <c r="P186" s="93">
        <v>10</v>
      </c>
      <c r="Q186" s="93">
        <v>49</v>
      </c>
      <c r="R186" s="93">
        <v>10</v>
      </c>
    </row>
    <row r="187" spans="1:18" x14ac:dyDescent="0.2">
      <c r="A187" s="93" t="s">
        <v>1886</v>
      </c>
      <c r="B187" s="93" t="str">
        <f>VLOOKUP(K187,杂项!$O$1:$P$54,2,FALSE)</f>
        <v>勇气纹章</v>
      </c>
      <c r="C187" s="93">
        <f t="shared" si="8"/>
        <v>15</v>
      </c>
      <c r="D187" s="93" t="str">
        <f>VLOOKUP(M187,杂项!$O$1:$P$54,2,FALSE)</f>
        <v>秩序纹章</v>
      </c>
      <c r="E187" s="93">
        <f t="shared" si="9"/>
        <v>15</v>
      </c>
      <c r="F187" s="93" t="str">
        <f>VLOOKUP(O187,杂项!$O$1:$P$54,2,FALSE)</f>
        <v>战士之证</v>
      </c>
      <c r="G187" s="93">
        <f t="shared" si="10"/>
        <v>12</v>
      </c>
      <c r="H187" t="str">
        <f>VLOOKUP(Q187,杂项!$O$1:$P$54,2,FALSE)</f>
        <v>卫士之证</v>
      </c>
      <c r="I187">
        <f t="shared" si="11"/>
        <v>12</v>
      </c>
      <c r="K187" s="93">
        <v>17</v>
      </c>
      <c r="L187" s="93">
        <v>15</v>
      </c>
      <c r="M187" s="93">
        <v>18</v>
      </c>
      <c r="N187" s="93">
        <v>15</v>
      </c>
      <c r="O187" s="93">
        <v>12</v>
      </c>
      <c r="P187" s="93">
        <v>12</v>
      </c>
      <c r="Q187" s="93">
        <v>47</v>
      </c>
      <c r="R187" s="93">
        <v>12</v>
      </c>
    </row>
    <row r="188" spans="1:18" x14ac:dyDescent="0.2">
      <c r="A188" s="93" t="s">
        <v>1887</v>
      </c>
      <c r="B188" s="93" t="str">
        <f>VLOOKUP(K188,杂项!$O$1:$P$54,2,FALSE)</f>
        <v>勇者之证</v>
      </c>
      <c r="C188" s="93">
        <f t="shared" si="8"/>
        <v>18</v>
      </c>
      <c r="D188" s="93" t="str">
        <f>VLOOKUP(M188,杂项!$O$1:$P$54,2,FALSE)</f>
        <v>英雄之证</v>
      </c>
      <c r="E188" s="93">
        <f t="shared" si="9"/>
        <v>18</v>
      </c>
      <c r="F188" s="93" t="str">
        <f>VLOOKUP(O188,杂项!$O$1:$P$54,2,FALSE)</f>
        <v>勇气纹章</v>
      </c>
      <c r="G188" s="93">
        <f t="shared" si="10"/>
        <v>15</v>
      </c>
      <c r="H188" t="str">
        <f>VLOOKUP(Q188,杂项!$O$1:$P$54,2,FALSE)</f>
        <v>秩序纹章</v>
      </c>
      <c r="I188">
        <f t="shared" si="11"/>
        <v>15</v>
      </c>
      <c r="K188" s="93">
        <v>26</v>
      </c>
      <c r="L188" s="93">
        <v>18</v>
      </c>
      <c r="M188" s="93">
        <v>25</v>
      </c>
      <c r="N188" s="93">
        <v>18</v>
      </c>
      <c r="O188" s="93">
        <v>17</v>
      </c>
      <c r="P188" s="93">
        <v>15</v>
      </c>
      <c r="Q188" s="93">
        <v>18</v>
      </c>
      <c r="R188" s="93">
        <v>15</v>
      </c>
    </row>
    <row r="189" spans="1:18" x14ac:dyDescent="0.2">
      <c r="A189" s="93" t="s">
        <v>1888</v>
      </c>
      <c r="B189" s="93" t="str">
        <f>VLOOKUP(K189,杂项!$O$1:$P$54,2,FALSE)</f>
        <v>正义之印</v>
      </c>
      <c r="C189" s="93">
        <f t="shared" si="8"/>
        <v>22</v>
      </c>
      <c r="D189" s="93" t="str">
        <f>VLOOKUP(M189,杂项!$O$1:$P$54,2,FALSE)</f>
        <v>命运之印</v>
      </c>
      <c r="E189" s="93">
        <f t="shared" si="9"/>
        <v>22</v>
      </c>
      <c r="F189" s="93" t="str">
        <f>VLOOKUP(O189,杂项!$O$1:$P$54,2,FALSE)</f>
        <v>勇者之证</v>
      </c>
      <c r="G189" s="93">
        <f t="shared" si="10"/>
        <v>20</v>
      </c>
      <c r="H189" t="str">
        <f>VLOOKUP(Q189,杂项!$O$1:$P$54,2,FALSE)</f>
        <v>霸者之证</v>
      </c>
      <c r="I189">
        <f t="shared" si="11"/>
        <v>20</v>
      </c>
      <c r="K189" s="93">
        <v>32</v>
      </c>
      <c r="L189" s="93">
        <v>22</v>
      </c>
      <c r="M189" s="93">
        <v>33</v>
      </c>
      <c r="N189" s="93">
        <v>22</v>
      </c>
      <c r="O189" s="93">
        <v>26</v>
      </c>
      <c r="P189" s="93">
        <v>20</v>
      </c>
      <c r="Q189" s="93">
        <v>28</v>
      </c>
      <c r="R189" s="93">
        <v>20</v>
      </c>
    </row>
    <row r="190" spans="1:18" x14ac:dyDescent="0.2">
      <c r="A190" s="93" t="s">
        <v>1889</v>
      </c>
      <c r="B190" s="93" t="str">
        <f>VLOOKUP(K190,杂项!$O$1:$P$54,2,FALSE)</f>
        <v>骑士之证</v>
      </c>
      <c r="C190" s="93">
        <f t="shared" si="8"/>
        <v>12</v>
      </c>
      <c r="D190" s="93" t="str">
        <f>VLOOKUP(M190,杂项!$O$1:$P$54,2,FALSE)</f>
        <v>祭司之证</v>
      </c>
      <c r="E190" s="93">
        <f t="shared" si="9"/>
        <v>12</v>
      </c>
      <c r="F190" s="93" t="str">
        <f>VLOOKUP(O190,杂项!$O$1:$P$54,2,FALSE)</f>
        <v>灵魂徽记</v>
      </c>
      <c r="G190" s="93">
        <f t="shared" si="10"/>
        <v>10</v>
      </c>
      <c r="H190" t="str">
        <f>VLOOKUP(Q190,杂项!$O$1:$P$54,2,FALSE)</f>
        <v>不屈徽记</v>
      </c>
      <c r="I190">
        <f t="shared" si="11"/>
        <v>10</v>
      </c>
      <c r="K190" s="93">
        <v>14</v>
      </c>
      <c r="L190" s="93">
        <v>12</v>
      </c>
      <c r="M190" s="93">
        <v>15</v>
      </c>
      <c r="N190" s="93">
        <v>12</v>
      </c>
      <c r="O190" s="93">
        <v>52</v>
      </c>
      <c r="P190" s="93">
        <v>10</v>
      </c>
      <c r="Q190" s="93">
        <v>49</v>
      </c>
      <c r="R190" s="93">
        <v>10</v>
      </c>
    </row>
    <row r="191" spans="1:18" x14ac:dyDescent="0.2">
      <c r="A191" s="93" t="s">
        <v>1890</v>
      </c>
      <c r="B191" s="93" t="str">
        <f>VLOOKUP(K191,杂项!$O$1:$P$54,2,FALSE)</f>
        <v>慈爱纹章</v>
      </c>
      <c r="C191" s="93">
        <f t="shared" si="8"/>
        <v>15</v>
      </c>
      <c r="D191" s="93" t="str">
        <f>VLOOKUP(M191,杂项!$O$1:$P$54,2,FALSE)</f>
        <v>希望纹章</v>
      </c>
      <c r="E191" s="93">
        <f t="shared" si="9"/>
        <v>15</v>
      </c>
      <c r="F191" s="93" t="str">
        <f>VLOOKUP(O191,杂项!$O$1:$P$54,2,FALSE)</f>
        <v>骑士之证</v>
      </c>
      <c r="G191" s="93">
        <f t="shared" si="10"/>
        <v>12</v>
      </c>
      <c r="H191" t="str">
        <f>VLOOKUP(Q191,杂项!$O$1:$P$54,2,FALSE)</f>
        <v>祭司之证</v>
      </c>
      <c r="I191">
        <f t="shared" si="11"/>
        <v>12</v>
      </c>
      <c r="K191" s="93">
        <v>24</v>
      </c>
      <c r="L191" s="93">
        <v>15</v>
      </c>
      <c r="M191" s="93">
        <v>23</v>
      </c>
      <c r="N191" s="93">
        <v>15</v>
      </c>
      <c r="O191" s="93">
        <v>14</v>
      </c>
      <c r="P191" s="93">
        <v>12</v>
      </c>
      <c r="Q191" s="93">
        <v>15</v>
      </c>
      <c r="R191" s="93">
        <v>12</v>
      </c>
    </row>
    <row r="192" spans="1:18" x14ac:dyDescent="0.2">
      <c r="A192" s="93" t="s">
        <v>1891</v>
      </c>
      <c r="B192" s="93" t="str">
        <f>VLOOKUP(K192,杂项!$O$1:$P$54,2,FALSE)</f>
        <v>圣者之证</v>
      </c>
      <c r="C192" s="93">
        <f t="shared" si="8"/>
        <v>18</v>
      </c>
      <c r="D192" s="93" t="str">
        <f>VLOOKUP(M192,杂项!$O$1:$P$54,2,FALSE)</f>
        <v>统帅之证</v>
      </c>
      <c r="E192" s="93">
        <f t="shared" si="9"/>
        <v>18</v>
      </c>
      <c r="F192" s="93" t="str">
        <f>VLOOKUP(O192,杂项!$O$1:$P$54,2,FALSE)</f>
        <v>慈爱纹章</v>
      </c>
      <c r="G192" s="93">
        <f t="shared" si="10"/>
        <v>15</v>
      </c>
      <c r="H192" t="str">
        <f>VLOOKUP(Q192,杂项!$O$1:$P$54,2,FALSE)</f>
        <v>希望纹章</v>
      </c>
      <c r="I192">
        <f t="shared" si="11"/>
        <v>15</v>
      </c>
      <c r="K192" s="93">
        <v>29</v>
      </c>
      <c r="L192" s="93">
        <v>18</v>
      </c>
      <c r="M192" s="93">
        <v>31</v>
      </c>
      <c r="N192" s="93">
        <v>18</v>
      </c>
      <c r="O192" s="93">
        <v>24</v>
      </c>
      <c r="P192" s="93">
        <v>15</v>
      </c>
      <c r="Q192" s="93">
        <v>23</v>
      </c>
      <c r="R192" s="93">
        <v>15</v>
      </c>
    </row>
    <row r="193" spans="1:18" x14ac:dyDescent="0.2">
      <c r="A193" s="93" t="s">
        <v>1892</v>
      </c>
      <c r="B193" s="93" t="str">
        <f>VLOOKUP(K193,杂项!$O$1:$P$54,2,FALSE)</f>
        <v>审判之印</v>
      </c>
      <c r="C193" s="93">
        <f t="shared" si="8"/>
        <v>22</v>
      </c>
      <c r="D193" s="93" t="str">
        <f>VLOOKUP(M193,杂项!$O$1:$P$54,2,FALSE)</f>
        <v>荣耀之印</v>
      </c>
      <c r="E193" s="93">
        <f t="shared" si="9"/>
        <v>22</v>
      </c>
      <c r="F193" s="93" t="str">
        <f>VLOOKUP(O193,杂项!$O$1:$P$54,2,FALSE)</f>
        <v>圣者之证</v>
      </c>
      <c r="G193" s="93">
        <f t="shared" si="10"/>
        <v>20</v>
      </c>
      <c r="H193" t="str">
        <f>VLOOKUP(Q193,杂项!$O$1:$P$54,2,FALSE)</f>
        <v>霸者之证</v>
      </c>
      <c r="I193">
        <f t="shared" si="11"/>
        <v>20</v>
      </c>
      <c r="K193" s="93">
        <v>37</v>
      </c>
      <c r="L193" s="93">
        <v>22</v>
      </c>
      <c r="M193" s="93">
        <v>38</v>
      </c>
      <c r="N193" s="93">
        <v>22</v>
      </c>
      <c r="O193" s="93">
        <v>29</v>
      </c>
      <c r="P193" s="93">
        <v>20</v>
      </c>
      <c r="Q193" s="93">
        <v>28</v>
      </c>
      <c r="R193" s="93">
        <v>20</v>
      </c>
    </row>
    <row r="194" spans="1:18" x14ac:dyDescent="0.2">
      <c r="A194" s="93" t="s">
        <v>1893</v>
      </c>
      <c r="B194" s="93" t="str">
        <f>VLOOKUP(K194,杂项!$O$1:$P$54,2,FALSE)</f>
        <v>战斗修行之证</v>
      </c>
      <c r="C194" s="93">
        <f t="shared" ref="C194:C257" si="12">L194</f>
        <v>3</v>
      </c>
      <c r="D194" s="93" t="e">
        <f>VLOOKUP(M194,杂项!$O$1:$P$54,2,FALSE)</f>
        <v>#N/A</v>
      </c>
      <c r="E194" s="93">
        <f t="shared" ref="E194:E257" si="13">N194</f>
        <v>0</v>
      </c>
      <c r="F194" s="93" t="e">
        <f>VLOOKUP(O194,杂项!$O$1:$P$54,2,FALSE)</f>
        <v>#N/A</v>
      </c>
      <c r="G194" s="93">
        <f t="shared" ref="G194:G257" si="14">P194</f>
        <v>0</v>
      </c>
      <c r="H194" t="e">
        <f>VLOOKUP(Q194,杂项!$O$1:$P$54,2,FALSE)</f>
        <v>#N/A</v>
      </c>
      <c r="I194">
        <f t="shared" ref="I194:I257" si="15">R194</f>
        <v>0</v>
      </c>
      <c r="K194" s="93">
        <v>1</v>
      </c>
      <c r="L194" s="93">
        <v>3</v>
      </c>
      <c r="M194" s="93"/>
      <c r="N194" s="93"/>
      <c r="O194" s="93"/>
      <c r="P194" s="93"/>
      <c r="Q194" s="93"/>
      <c r="R194" s="93"/>
    </row>
    <row r="195" spans="1:18" x14ac:dyDescent="0.2">
      <c r="A195" s="93" t="s">
        <v>1894</v>
      </c>
      <c r="B195" s="93" t="str">
        <f>VLOOKUP(K195,杂项!$O$1:$P$54,2,FALSE)</f>
        <v>战斗修行之证</v>
      </c>
      <c r="C195" s="93">
        <f t="shared" si="12"/>
        <v>5</v>
      </c>
      <c r="D195" s="93" t="e">
        <f>VLOOKUP(M195,杂项!$O$1:$P$54,2,FALSE)</f>
        <v>#N/A</v>
      </c>
      <c r="E195" s="93">
        <f t="shared" si="13"/>
        <v>0</v>
      </c>
      <c r="F195" s="93" t="e">
        <f>VLOOKUP(O195,杂项!$O$1:$P$54,2,FALSE)</f>
        <v>#N/A</v>
      </c>
      <c r="G195" s="93">
        <f t="shared" si="14"/>
        <v>0</v>
      </c>
      <c r="H195" t="e">
        <f>VLOOKUP(Q195,杂项!$O$1:$P$54,2,FALSE)</f>
        <v>#N/A</v>
      </c>
      <c r="I195">
        <f t="shared" si="15"/>
        <v>0</v>
      </c>
      <c r="K195" s="93">
        <v>1</v>
      </c>
      <c r="L195" s="93">
        <v>5</v>
      </c>
      <c r="M195" s="93"/>
      <c r="N195" s="93"/>
      <c r="O195" s="93"/>
      <c r="P195" s="93"/>
      <c r="Q195" s="93"/>
      <c r="R195" s="93"/>
    </row>
    <row r="196" spans="1:18" x14ac:dyDescent="0.2">
      <c r="A196" s="93" t="s">
        <v>1895</v>
      </c>
      <c r="B196" s="93" t="str">
        <f>VLOOKUP(K196,杂项!$O$1:$P$54,2,FALSE)</f>
        <v>守护绶带</v>
      </c>
      <c r="C196" s="93">
        <f t="shared" si="12"/>
        <v>6</v>
      </c>
      <c r="D196" s="93" t="str">
        <f>VLOOKUP(M196,杂项!$O$1:$P$54,2,FALSE)</f>
        <v>生存修行之证</v>
      </c>
      <c r="E196" s="93">
        <f t="shared" si="13"/>
        <v>3</v>
      </c>
      <c r="F196" s="93" t="str">
        <f>VLOOKUP(O196,杂项!$O$1:$P$54,2,FALSE)</f>
        <v>战斗修行之证</v>
      </c>
      <c r="G196" s="93">
        <f t="shared" si="14"/>
        <v>3</v>
      </c>
      <c r="H196" t="e">
        <f>VLOOKUP(Q196,杂项!$O$1:$P$54,2,FALSE)</f>
        <v>#N/A</v>
      </c>
      <c r="I196">
        <f t="shared" si="15"/>
        <v>0</v>
      </c>
      <c r="K196" s="93">
        <v>7</v>
      </c>
      <c r="L196" s="93">
        <v>6</v>
      </c>
      <c r="M196" s="93">
        <v>2</v>
      </c>
      <c r="N196" s="93">
        <v>3</v>
      </c>
      <c r="O196" s="93">
        <v>1</v>
      </c>
      <c r="P196" s="93">
        <v>3</v>
      </c>
      <c r="Q196" s="93"/>
      <c r="R196" s="93"/>
    </row>
    <row r="197" spans="1:18" x14ac:dyDescent="0.2">
      <c r="A197" s="93" t="s">
        <v>1896</v>
      </c>
      <c r="B197" s="93" t="str">
        <f>VLOOKUP(K197,杂项!$O$1:$P$54,2,FALSE)</f>
        <v>护盾之证</v>
      </c>
      <c r="C197" s="93">
        <f t="shared" si="12"/>
        <v>8</v>
      </c>
      <c r="D197" s="93" t="str">
        <f>VLOOKUP(M197,杂项!$O$1:$P$54,2,FALSE)</f>
        <v>斗技之证</v>
      </c>
      <c r="E197" s="93">
        <f t="shared" si="13"/>
        <v>8</v>
      </c>
      <c r="F197" s="93" t="str">
        <f>VLOOKUP(O197,杂项!$O$1:$P$54,2,FALSE)</f>
        <v>守护绶带</v>
      </c>
      <c r="G197" s="93">
        <f t="shared" si="14"/>
        <v>6</v>
      </c>
      <c r="H197" t="str">
        <f>VLOOKUP(Q197,杂项!$O$1:$P$54,2,FALSE)</f>
        <v>力量绶带</v>
      </c>
      <c r="I197">
        <f t="shared" si="15"/>
        <v>6</v>
      </c>
      <c r="K197" s="93">
        <v>46</v>
      </c>
      <c r="L197" s="93">
        <v>8</v>
      </c>
      <c r="M197" s="93">
        <v>41</v>
      </c>
      <c r="N197" s="93">
        <v>8</v>
      </c>
      <c r="O197" s="93">
        <v>7</v>
      </c>
      <c r="P197" s="93">
        <v>6</v>
      </c>
      <c r="Q197" s="93">
        <v>6</v>
      </c>
      <c r="R197" s="93">
        <v>6</v>
      </c>
    </row>
    <row r="198" spans="1:18" x14ac:dyDescent="0.2">
      <c r="A198" s="93" t="s">
        <v>1897</v>
      </c>
      <c r="B198" s="93" t="str">
        <f>VLOOKUP(K198,杂项!$O$1:$P$54,2,FALSE)</f>
        <v>不屈徽记</v>
      </c>
      <c r="C198" s="93">
        <f t="shared" si="12"/>
        <v>10</v>
      </c>
      <c r="D198" s="93" t="str">
        <f>VLOOKUP(M198,杂项!$O$1:$P$54,2,FALSE)</f>
        <v>忠诚徽记</v>
      </c>
      <c r="E198" s="93">
        <f t="shared" si="13"/>
        <v>10</v>
      </c>
      <c r="F198" s="93" t="str">
        <f>VLOOKUP(O198,杂项!$O$1:$P$54,2,FALSE)</f>
        <v>护盾之证</v>
      </c>
      <c r="G198" s="93">
        <f t="shared" si="14"/>
        <v>8</v>
      </c>
      <c r="H198" t="str">
        <f>VLOOKUP(Q198,杂项!$O$1:$P$54,2,FALSE)</f>
        <v>斗技之证</v>
      </c>
      <c r="I198">
        <f t="shared" si="15"/>
        <v>8</v>
      </c>
      <c r="K198" s="93">
        <v>49</v>
      </c>
      <c r="L198" s="93">
        <v>10</v>
      </c>
      <c r="M198" s="93">
        <v>53</v>
      </c>
      <c r="N198" s="93">
        <v>10</v>
      </c>
      <c r="O198" s="93">
        <v>46</v>
      </c>
      <c r="P198" s="93">
        <v>8</v>
      </c>
      <c r="Q198" s="93">
        <v>41</v>
      </c>
      <c r="R198" s="93">
        <v>8</v>
      </c>
    </row>
    <row r="199" spans="1:18" x14ac:dyDescent="0.2">
      <c r="A199" s="93" t="s">
        <v>1898</v>
      </c>
      <c r="B199" s="93" t="str">
        <f>VLOOKUP(K199,杂项!$O$1:$P$54,2,FALSE)</f>
        <v>记忆绶带</v>
      </c>
      <c r="C199" s="93">
        <f t="shared" si="12"/>
        <v>6</v>
      </c>
      <c r="D199" s="93" t="str">
        <f>VLOOKUP(M199,杂项!$O$1:$P$54,2,FALSE)</f>
        <v>生存修行之证</v>
      </c>
      <c r="E199" s="93">
        <f t="shared" si="13"/>
        <v>3</v>
      </c>
      <c r="F199" s="93" t="str">
        <f>VLOOKUP(O199,杂项!$O$1:$P$54,2,FALSE)</f>
        <v>法术修行之证</v>
      </c>
      <c r="G199" s="93">
        <f t="shared" si="14"/>
        <v>3</v>
      </c>
      <c r="H199" t="e">
        <f>VLOOKUP(Q199,杂项!$O$1:$P$54,2,FALSE)</f>
        <v>#N/A</v>
      </c>
      <c r="I199">
        <f t="shared" si="15"/>
        <v>0</v>
      </c>
      <c r="K199" s="93">
        <v>11</v>
      </c>
      <c r="L199" s="93">
        <v>6</v>
      </c>
      <c r="M199" s="93">
        <v>2</v>
      </c>
      <c r="N199" s="93">
        <v>3</v>
      </c>
      <c r="O199" s="93">
        <v>5</v>
      </c>
      <c r="P199" s="93">
        <v>3</v>
      </c>
      <c r="Q199" s="93"/>
      <c r="R199" s="93"/>
    </row>
    <row r="200" spans="1:18" x14ac:dyDescent="0.2">
      <c r="A200" s="93" t="s">
        <v>1899</v>
      </c>
      <c r="B200" s="93" t="str">
        <f>VLOOKUP(K200,杂项!$O$1:$P$54,2,FALSE)</f>
        <v>巡林之证</v>
      </c>
      <c r="C200" s="93">
        <f t="shared" si="12"/>
        <v>8</v>
      </c>
      <c r="D200" s="93" t="str">
        <f>VLOOKUP(M200,杂项!$O$1:$P$54,2,FALSE)</f>
        <v>斗技之证</v>
      </c>
      <c r="E200" s="93">
        <f t="shared" si="13"/>
        <v>8</v>
      </c>
      <c r="F200" s="93" t="str">
        <f>VLOOKUP(O200,杂项!$O$1:$P$54,2,FALSE)</f>
        <v>守护绶带</v>
      </c>
      <c r="G200" s="93">
        <f t="shared" si="14"/>
        <v>6</v>
      </c>
      <c r="H200" t="str">
        <f>VLOOKUP(Q200,杂项!$O$1:$P$54,2,FALSE)</f>
        <v>记忆绶带</v>
      </c>
      <c r="I200">
        <f t="shared" si="15"/>
        <v>6</v>
      </c>
      <c r="K200" s="93">
        <v>42</v>
      </c>
      <c r="L200" s="93">
        <v>8</v>
      </c>
      <c r="M200" s="93">
        <v>41</v>
      </c>
      <c r="N200" s="93">
        <v>8</v>
      </c>
      <c r="O200" s="93">
        <v>7</v>
      </c>
      <c r="P200" s="93">
        <v>6</v>
      </c>
      <c r="Q200" s="93">
        <v>11</v>
      </c>
      <c r="R200" s="93">
        <v>6</v>
      </c>
    </row>
    <row r="201" spans="1:18" x14ac:dyDescent="0.2">
      <c r="A201" s="93" t="s">
        <v>1900</v>
      </c>
      <c r="B201" s="93" t="str">
        <f>VLOOKUP(K201,杂项!$O$1:$P$54,2,FALSE)</f>
        <v>隐秘徽记</v>
      </c>
      <c r="C201" s="93">
        <f t="shared" si="12"/>
        <v>10</v>
      </c>
      <c r="D201" s="93" t="str">
        <f>VLOOKUP(M201,杂项!$O$1:$P$54,2,FALSE)</f>
        <v>无畏徽记</v>
      </c>
      <c r="E201" s="93">
        <f t="shared" si="13"/>
        <v>10</v>
      </c>
      <c r="F201" s="93" t="str">
        <f>VLOOKUP(O201,杂项!$O$1:$P$54,2,FALSE)</f>
        <v>巡林之证</v>
      </c>
      <c r="G201" s="93">
        <f t="shared" si="14"/>
        <v>8</v>
      </c>
      <c r="H201" t="str">
        <f>VLOOKUP(Q201,杂项!$O$1:$P$54,2,FALSE)</f>
        <v>斗技之证</v>
      </c>
      <c r="I201">
        <f t="shared" si="15"/>
        <v>8</v>
      </c>
      <c r="K201" s="93">
        <v>50</v>
      </c>
      <c r="L201" s="93">
        <v>10</v>
      </c>
      <c r="M201" s="93">
        <v>48</v>
      </c>
      <c r="N201" s="93">
        <v>10</v>
      </c>
      <c r="O201" s="93">
        <v>42</v>
      </c>
      <c r="P201" s="93">
        <v>8</v>
      </c>
      <c r="Q201" s="93">
        <v>41</v>
      </c>
      <c r="R201" s="93">
        <v>8</v>
      </c>
    </row>
    <row r="202" spans="1:18" x14ac:dyDescent="0.2">
      <c r="A202" s="93" t="s">
        <v>1901</v>
      </c>
      <c r="B202" s="93" t="str">
        <f>VLOOKUP(K202,杂项!$O$1:$P$54,2,FALSE)</f>
        <v>记忆绶带</v>
      </c>
      <c r="C202" s="93">
        <f t="shared" si="12"/>
        <v>6</v>
      </c>
      <c r="D202" s="93" t="str">
        <f>VLOOKUP(M202,杂项!$O$1:$P$54,2,FALSE)</f>
        <v>骑士修行之证</v>
      </c>
      <c r="E202" s="93">
        <f t="shared" si="13"/>
        <v>3</v>
      </c>
      <c r="F202" s="93" t="str">
        <f>VLOOKUP(O202,杂项!$O$1:$P$54,2,FALSE)</f>
        <v>神职修行之证</v>
      </c>
      <c r="G202" s="93">
        <f t="shared" si="14"/>
        <v>3</v>
      </c>
      <c r="H202" t="e">
        <f>VLOOKUP(Q202,杂项!$O$1:$P$54,2,FALSE)</f>
        <v>#N/A</v>
      </c>
      <c r="I202">
        <f t="shared" si="15"/>
        <v>0</v>
      </c>
      <c r="K202" s="93">
        <v>11</v>
      </c>
      <c r="L202" s="93">
        <v>6</v>
      </c>
      <c r="M202" s="93">
        <v>3</v>
      </c>
      <c r="N202" s="93">
        <v>3</v>
      </c>
      <c r="O202" s="93">
        <v>4</v>
      </c>
      <c r="P202" s="93">
        <v>3</v>
      </c>
      <c r="Q202" s="93"/>
      <c r="R202" s="93"/>
    </row>
    <row r="203" spans="1:18" x14ac:dyDescent="0.2">
      <c r="A203" s="93" t="s">
        <v>1902</v>
      </c>
      <c r="B203" s="93" t="str">
        <f>VLOOKUP(K203,杂项!$O$1:$P$54,2,FALSE)</f>
        <v>魔法之证</v>
      </c>
      <c r="C203" s="93">
        <f t="shared" si="12"/>
        <v>8</v>
      </c>
      <c r="D203" s="93" t="str">
        <f>VLOOKUP(M203,杂项!$O$1:$P$54,2,FALSE)</f>
        <v>巡林之证</v>
      </c>
      <c r="E203" s="93">
        <f t="shared" si="13"/>
        <v>8</v>
      </c>
      <c r="F203" s="93" t="str">
        <f>VLOOKUP(O203,杂项!$O$1:$P$54,2,FALSE)</f>
        <v>迅捷绶带</v>
      </c>
      <c r="G203" s="93">
        <f t="shared" si="14"/>
        <v>6</v>
      </c>
      <c r="H203" t="str">
        <f>VLOOKUP(Q203,杂项!$O$1:$P$54,2,FALSE)</f>
        <v>守护绶带</v>
      </c>
      <c r="I203">
        <f t="shared" si="15"/>
        <v>6</v>
      </c>
      <c r="K203" s="93">
        <v>45</v>
      </c>
      <c r="L203" s="93">
        <v>8</v>
      </c>
      <c r="M203" s="93">
        <v>42</v>
      </c>
      <c r="N203" s="93">
        <v>8</v>
      </c>
      <c r="O203" s="93">
        <v>8</v>
      </c>
      <c r="P203" s="93">
        <v>6</v>
      </c>
      <c r="Q203" s="93">
        <v>7</v>
      </c>
      <c r="R203" s="93">
        <v>6</v>
      </c>
    </row>
    <row r="204" spans="1:18" x14ac:dyDescent="0.2">
      <c r="A204" s="93" t="s">
        <v>1903</v>
      </c>
      <c r="B204" s="93" t="str">
        <f>VLOOKUP(K204,杂项!$O$1:$P$54,2,FALSE)</f>
        <v>忠诚徽记</v>
      </c>
      <c r="C204" s="93">
        <f t="shared" si="12"/>
        <v>10</v>
      </c>
      <c r="D204" s="93" t="str">
        <f>VLOOKUP(M204,杂项!$O$1:$P$54,2,FALSE)</f>
        <v>不屈徽记</v>
      </c>
      <c r="E204" s="93">
        <f t="shared" si="13"/>
        <v>10</v>
      </c>
      <c r="F204" s="93" t="str">
        <f>VLOOKUP(O204,杂项!$O$1:$P$54,2,FALSE)</f>
        <v>魔法之证</v>
      </c>
      <c r="G204" s="93">
        <f t="shared" si="14"/>
        <v>8</v>
      </c>
      <c r="H204" t="str">
        <f>VLOOKUP(Q204,杂项!$O$1:$P$54,2,FALSE)</f>
        <v>巡林之证</v>
      </c>
      <c r="I204">
        <f t="shared" si="15"/>
        <v>8</v>
      </c>
      <c r="K204" s="93">
        <v>53</v>
      </c>
      <c r="L204" s="93">
        <v>10</v>
      </c>
      <c r="M204" s="93">
        <v>49</v>
      </c>
      <c r="N204" s="93">
        <v>10</v>
      </c>
      <c r="O204" s="93">
        <v>45</v>
      </c>
      <c r="P204" s="93">
        <v>8</v>
      </c>
      <c r="Q204" s="93">
        <v>42</v>
      </c>
      <c r="R204" s="93">
        <v>8</v>
      </c>
    </row>
    <row r="205" spans="1:18" x14ac:dyDescent="0.2">
      <c r="A205" s="93" t="s">
        <v>1904</v>
      </c>
      <c r="B205" s="93" t="str">
        <f>VLOOKUP(K205,杂项!$O$1:$P$54,2,FALSE)</f>
        <v>浪人之证</v>
      </c>
      <c r="C205" s="93">
        <f t="shared" si="12"/>
        <v>12</v>
      </c>
      <c r="D205" s="93" t="str">
        <f>VLOOKUP(M205,杂项!$O$1:$P$54,2,FALSE)</f>
        <v>战士之证</v>
      </c>
      <c r="E205" s="93">
        <f t="shared" si="13"/>
        <v>12</v>
      </c>
      <c r="F205" s="93" t="str">
        <f>VLOOKUP(O205,杂项!$O$1:$P$54,2,FALSE)</f>
        <v>隐秘徽记</v>
      </c>
      <c r="G205" s="93">
        <f t="shared" si="14"/>
        <v>10</v>
      </c>
      <c r="H205" t="str">
        <f>VLOOKUP(Q205,杂项!$O$1:$P$54,2,FALSE)</f>
        <v>无畏徽记</v>
      </c>
      <c r="I205">
        <f t="shared" si="15"/>
        <v>10</v>
      </c>
      <c r="K205" s="93">
        <v>13</v>
      </c>
      <c r="L205" s="93">
        <v>12</v>
      </c>
      <c r="M205" s="93">
        <v>12</v>
      </c>
      <c r="N205" s="93">
        <v>12</v>
      </c>
      <c r="O205" s="93">
        <v>50</v>
      </c>
      <c r="P205" s="93">
        <v>10</v>
      </c>
      <c r="Q205" s="93">
        <v>48</v>
      </c>
      <c r="R205" s="93">
        <v>10</v>
      </c>
    </row>
    <row r="206" spans="1:18" x14ac:dyDescent="0.2">
      <c r="A206" s="93" t="s">
        <v>1905</v>
      </c>
      <c r="B206" s="93" t="str">
        <f>VLOOKUP(K206,杂项!$O$1:$P$54,2,FALSE)</f>
        <v>自由纹章</v>
      </c>
      <c r="C206" s="93">
        <f t="shared" si="12"/>
        <v>15</v>
      </c>
      <c r="D206" s="93" t="str">
        <f>VLOOKUP(M206,杂项!$O$1:$P$54,2,FALSE)</f>
        <v>勇气纹章</v>
      </c>
      <c r="E206" s="93">
        <f t="shared" si="13"/>
        <v>15</v>
      </c>
      <c r="F206" s="93" t="str">
        <f>VLOOKUP(O206,杂项!$O$1:$P$54,2,FALSE)</f>
        <v>浪人之证</v>
      </c>
      <c r="G206" s="93">
        <f t="shared" si="14"/>
        <v>12</v>
      </c>
      <c r="H206" t="str">
        <f>VLOOKUP(Q206,杂项!$O$1:$P$54,2,FALSE)</f>
        <v>战士之证</v>
      </c>
      <c r="I206">
        <f t="shared" si="15"/>
        <v>12</v>
      </c>
      <c r="K206" s="93">
        <v>19</v>
      </c>
      <c r="L206" s="93">
        <v>15</v>
      </c>
      <c r="M206" s="93">
        <v>17</v>
      </c>
      <c r="N206" s="93">
        <v>15</v>
      </c>
      <c r="O206" s="93">
        <v>13</v>
      </c>
      <c r="P206" s="93">
        <v>12</v>
      </c>
      <c r="Q206" s="93">
        <v>12</v>
      </c>
      <c r="R206" s="93">
        <v>12</v>
      </c>
    </row>
    <row r="207" spans="1:18" x14ac:dyDescent="0.2">
      <c r="A207" s="93" t="s">
        <v>1906</v>
      </c>
      <c r="B207" s="93" t="str">
        <f>VLOOKUP(K207,杂项!$O$1:$P$54,2,FALSE)</f>
        <v>游侠之证</v>
      </c>
      <c r="C207" s="93">
        <f t="shared" si="12"/>
        <v>18</v>
      </c>
      <c r="D207" s="93" t="str">
        <f>VLOOKUP(M207,杂项!$O$1:$P$54,2,FALSE)</f>
        <v>勇者之证</v>
      </c>
      <c r="E207" s="93">
        <f t="shared" si="13"/>
        <v>18</v>
      </c>
      <c r="F207" s="93" t="str">
        <f>VLOOKUP(O207,杂项!$O$1:$P$54,2,FALSE)</f>
        <v>自由纹章</v>
      </c>
      <c r="G207" s="93">
        <f t="shared" si="14"/>
        <v>15</v>
      </c>
      <c r="H207" t="str">
        <f>VLOOKUP(Q207,杂项!$O$1:$P$54,2,FALSE)</f>
        <v>勇气纹章</v>
      </c>
      <c r="I207">
        <f t="shared" si="15"/>
        <v>15</v>
      </c>
      <c r="K207" s="93">
        <v>27</v>
      </c>
      <c r="L207" s="93">
        <v>18</v>
      </c>
      <c r="M207" s="93">
        <v>26</v>
      </c>
      <c r="N207" s="93">
        <v>18</v>
      </c>
      <c r="O207" s="93">
        <v>19</v>
      </c>
      <c r="P207" s="93">
        <v>15</v>
      </c>
      <c r="Q207" s="93">
        <v>17</v>
      </c>
      <c r="R207" s="93">
        <v>15</v>
      </c>
    </row>
    <row r="208" spans="1:18" x14ac:dyDescent="0.2">
      <c r="A208" s="93" t="s">
        <v>1907</v>
      </c>
      <c r="B208" s="93" t="str">
        <f>VLOOKUP(K208,杂项!$O$1:$P$54,2,FALSE)</f>
        <v>世界之印</v>
      </c>
      <c r="C208" s="93">
        <f t="shared" si="12"/>
        <v>22</v>
      </c>
      <c r="D208" s="93" t="str">
        <f>VLOOKUP(M208,杂项!$O$1:$P$54,2,FALSE)</f>
        <v>奇迹之印</v>
      </c>
      <c r="E208" s="93">
        <f t="shared" si="13"/>
        <v>22</v>
      </c>
      <c r="F208" s="93" t="str">
        <f>VLOOKUP(O208,杂项!$O$1:$P$54,2,FALSE)</f>
        <v>霸者之证</v>
      </c>
      <c r="G208" s="93">
        <f t="shared" si="14"/>
        <v>20</v>
      </c>
      <c r="H208" t="str">
        <f>VLOOKUP(Q208,杂项!$O$1:$P$54,2,FALSE)</f>
        <v>游侠之证</v>
      </c>
      <c r="I208">
        <f t="shared" si="15"/>
        <v>20</v>
      </c>
      <c r="K208" s="93">
        <v>34</v>
      </c>
      <c r="L208" s="93">
        <v>22</v>
      </c>
      <c r="M208" s="93">
        <v>36</v>
      </c>
      <c r="N208" s="93">
        <v>22</v>
      </c>
      <c r="O208" s="93">
        <v>28</v>
      </c>
      <c r="P208" s="93">
        <v>20</v>
      </c>
      <c r="Q208" s="93">
        <v>27</v>
      </c>
      <c r="R208" s="93">
        <v>20</v>
      </c>
    </row>
    <row r="209" spans="1:18" x14ac:dyDescent="0.2">
      <c r="A209" s="93" t="s">
        <v>1908</v>
      </c>
      <c r="B209" s="93" t="str">
        <f>VLOOKUP(K209,杂项!$O$1:$P$54,2,FALSE)</f>
        <v>骑士之证</v>
      </c>
      <c r="C209" s="93">
        <f t="shared" si="12"/>
        <v>12</v>
      </c>
      <c r="D209" s="93" t="str">
        <f>VLOOKUP(M209,杂项!$O$1:$P$54,2,FALSE)</f>
        <v>浪人之证</v>
      </c>
      <c r="E209" s="93">
        <f t="shared" si="13"/>
        <v>12</v>
      </c>
      <c r="F209" s="93" t="str">
        <f>VLOOKUP(O209,杂项!$O$1:$P$54,2,FALSE)</f>
        <v>忠诚徽记</v>
      </c>
      <c r="G209" s="93">
        <f t="shared" si="14"/>
        <v>10</v>
      </c>
      <c r="H209" t="str">
        <f>VLOOKUP(Q209,杂项!$O$1:$P$54,2,FALSE)</f>
        <v>远见徽记</v>
      </c>
      <c r="I209">
        <f t="shared" si="15"/>
        <v>10</v>
      </c>
      <c r="K209" s="93">
        <v>14</v>
      </c>
      <c r="L209" s="93">
        <v>12</v>
      </c>
      <c r="M209" s="93">
        <v>13</v>
      </c>
      <c r="N209" s="93">
        <v>12</v>
      </c>
      <c r="O209" s="93">
        <v>53</v>
      </c>
      <c r="P209" s="93">
        <v>10</v>
      </c>
      <c r="Q209" s="93">
        <v>51</v>
      </c>
      <c r="R209" s="93">
        <v>10</v>
      </c>
    </row>
    <row r="210" spans="1:18" x14ac:dyDescent="0.2">
      <c r="A210" s="93" t="s">
        <v>1909</v>
      </c>
      <c r="B210" s="93" t="str">
        <f>VLOOKUP(K210,杂项!$O$1:$P$54,2,FALSE)</f>
        <v>信仰纹章</v>
      </c>
      <c r="C210" s="93">
        <f t="shared" si="12"/>
        <v>15</v>
      </c>
      <c r="D210" s="93" t="str">
        <f>VLOOKUP(M210,杂项!$O$1:$P$54,2,FALSE)</f>
        <v>自由纹章</v>
      </c>
      <c r="E210" s="93">
        <f t="shared" si="13"/>
        <v>15</v>
      </c>
      <c r="F210" s="93" t="str">
        <f>VLOOKUP(O210,杂项!$O$1:$P$54,2,FALSE)</f>
        <v>骑士之证</v>
      </c>
      <c r="G210" s="93">
        <f t="shared" si="14"/>
        <v>12</v>
      </c>
      <c r="H210" t="str">
        <f>VLOOKUP(Q210,杂项!$O$1:$P$54,2,FALSE)</f>
        <v>浪人之证</v>
      </c>
      <c r="I210">
        <f t="shared" si="15"/>
        <v>12</v>
      </c>
      <c r="K210" s="93">
        <v>21</v>
      </c>
      <c r="L210" s="93">
        <v>15</v>
      </c>
      <c r="M210" s="93">
        <v>19</v>
      </c>
      <c r="N210" s="93">
        <v>15</v>
      </c>
      <c r="O210" s="93">
        <v>14</v>
      </c>
      <c r="P210" s="93">
        <v>12</v>
      </c>
      <c r="Q210" s="93">
        <v>13</v>
      </c>
      <c r="R210" s="93">
        <v>12</v>
      </c>
    </row>
    <row r="211" spans="1:18" x14ac:dyDescent="0.2">
      <c r="A211" s="93" t="s">
        <v>1910</v>
      </c>
      <c r="B211" s="93" t="str">
        <f>VLOOKUP(K211,杂项!$O$1:$P$54,2,FALSE)</f>
        <v>霸者之证</v>
      </c>
      <c r="C211" s="93">
        <f t="shared" si="12"/>
        <v>18</v>
      </c>
      <c r="D211" s="93" t="str">
        <f>VLOOKUP(M211,杂项!$O$1:$P$54,2,FALSE)</f>
        <v>统帅之证</v>
      </c>
      <c r="E211" s="93">
        <f t="shared" si="13"/>
        <v>18</v>
      </c>
      <c r="F211" s="93" t="str">
        <f>VLOOKUP(O211,杂项!$O$1:$P$54,2,FALSE)</f>
        <v>信仰纹章</v>
      </c>
      <c r="G211" s="93">
        <f t="shared" si="14"/>
        <v>15</v>
      </c>
      <c r="H211" t="str">
        <f>VLOOKUP(Q211,杂项!$O$1:$P$54,2,FALSE)</f>
        <v>自由纹章</v>
      </c>
      <c r="I211">
        <f t="shared" si="15"/>
        <v>15</v>
      </c>
      <c r="K211" s="93">
        <v>28</v>
      </c>
      <c r="L211" s="93">
        <v>18</v>
      </c>
      <c r="M211" s="93">
        <v>31</v>
      </c>
      <c r="N211" s="93">
        <v>18</v>
      </c>
      <c r="O211" s="93">
        <v>21</v>
      </c>
      <c r="P211" s="93">
        <v>15</v>
      </c>
      <c r="Q211" s="93">
        <v>19</v>
      </c>
      <c r="R211" s="93">
        <v>15</v>
      </c>
    </row>
    <row r="212" spans="1:18" x14ac:dyDescent="0.2">
      <c r="A212" s="93" t="s">
        <v>1911</v>
      </c>
      <c r="B212" s="93" t="str">
        <f>VLOOKUP(K212,杂项!$O$1:$P$54,2,FALSE)</f>
        <v>世界之印</v>
      </c>
      <c r="C212" s="93">
        <f t="shared" si="12"/>
        <v>22</v>
      </c>
      <c r="D212" s="93" t="str">
        <f>VLOOKUP(M212,杂项!$O$1:$P$54,2,FALSE)</f>
        <v>命运之印</v>
      </c>
      <c r="E212" s="93">
        <f t="shared" si="13"/>
        <v>22</v>
      </c>
      <c r="F212" s="93" t="str">
        <f>VLOOKUP(O212,杂项!$O$1:$P$54,2,FALSE)</f>
        <v>霸者之证</v>
      </c>
      <c r="G212" s="93">
        <f t="shared" si="14"/>
        <v>20</v>
      </c>
      <c r="H212" t="str">
        <f>VLOOKUP(Q212,杂项!$O$1:$P$54,2,FALSE)</f>
        <v>游侠之证</v>
      </c>
      <c r="I212">
        <f t="shared" si="15"/>
        <v>20</v>
      </c>
      <c r="K212" s="93">
        <v>34</v>
      </c>
      <c r="L212" s="93">
        <v>22</v>
      </c>
      <c r="M212" s="93">
        <v>33</v>
      </c>
      <c r="N212" s="93">
        <v>22</v>
      </c>
      <c r="O212" s="93">
        <v>28</v>
      </c>
      <c r="P212" s="93">
        <v>20</v>
      </c>
      <c r="Q212" s="93">
        <v>27</v>
      </c>
      <c r="R212" s="93">
        <v>20</v>
      </c>
    </row>
    <row r="213" spans="1:18" x14ac:dyDescent="0.2">
      <c r="A213" s="93" t="s">
        <v>1912</v>
      </c>
      <c r="B213" s="93" t="str">
        <f>VLOOKUP(K213,杂项!$O$1:$P$54,2,FALSE)</f>
        <v>战斗修行之证</v>
      </c>
      <c r="C213" s="93">
        <f t="shared" si="12"/>
        <v>3</v>
      </c>
      <c r="D213" s="93" t="e">
        <f>VLOOKUP(M213,杂项!$O$1:$P$54,2,FALSE)</f>
        <v>#N/A</v>
      </c>
      <c r="E213" s="93">
        <f t="shared" si="13"/>
        <v>0</v>
      </c>
      <c r="F213" s="93" t="e">
        <f>VLOOKUP(O213,杂项!$O$1:$P$54,2,FALSE)</f>
        <v>#N/A</v>
      </c>
      <c r="G213" s="93">
        <f t="shared" si="14"/>
        <v>0</v>
      </c>
      <c r="H213" t="e">
        <f>VLOOKUP(Q213,杂项!$O$1:$P$54,2,FALSE)</f>
        <v>#N/A</v>
      </c>
      <c r="I213">
        <f t="shared" si="15"/>
        <v>0</v>
      </c>
      <c r="K213" s="93">
        <v>1</v>
      </c>
      <c r="L213" s="93">
        <v>3</v>
      </c>
      <c r="M213" s="93"/>
      <c r="N213" s="93"/>
      <c r="O213" s="93"/>
      <c r="P213" s="93"/>
      <c r="Q213" s="93"/>
      <c r="R213" s="93"/>
    </row>
    <row r="214" spans="1:18" x14ac:dyDescent="0.2">
      <c r="A214" s="93" t="s">
        <v>1913</v>
      </c>
      <c r="B214" s="93" t="str">
        <f>VLOOKUP(K214,杂项!$O$1:$P$54,2,FALSE)</f>
        <v>战斗修行之证</v>
      </c>
      <c r="C214" s="93">
        <f t="shared" si="12"/>
        <v>5</v>
      </c>
      <c r="D214" s="93" t="e">
        <f>VLOOKUP(M214,杂项!$O$1:$P$54,2,FALSE)</f>
        <v>#N/A</v>
      </c>
      <c r="E214" s="93">
        <f t="shared" si="13"/>
        <v>0</v>
      </c>
      <c r="F214" s="93" t="e">
        <f>VLOOKUP(O214,杂项!$O$1:$P$54,2,FALSE)</f>
        <v>#N/A</v>
      </c>
      <c r="G214" s="93">
        <f t="shared" si="14"/>
        <v>0</v>
      </c>
      <c r="H214" t="e">
        <f>VLOOKUP(Q214,杂项!$O$1:$P$54,2,FALSE)</f>
        <v>#N/A</v>
      </c>
      <c r="I214">
        <f t="shared" si="15"/>
        <v>0</v>
      </c>
      <c r="K214" s="93">
        <v>1</v>
      </c>
      <c r="L214" s="93">
        <v>5</v>
      </c>
      <c r="M214" s="93"/>
      <c r="N214" s="93"/>
      <c r="O214" s="93"/>
      <c r="P214" s="93"/>
      <c r="Q214" s="93"/>
      <c r="R214" s="93"/>
    </row>
    <row r="215" spans="1:18" x14ac:dyDescent="0.2">
      <c r="A215" s="93" t="s">
        <v>1914</v>
      </c>
      <c r="B215" s="93" t="str">
        <f>VLOOKUP(K215,杂项!$O$1:$P$54,2,FALSE)</f>
        <v>迅捷绶带</v>
      </c>
      <c r="C215" s="93">
        <f t="shared" si="12"/>
        <v>6</v>
      </c>
      <c r="D215" s="93" t="str">
        <f>VLOOKUP(M215,杂项!$O$1:$P$54,2,FALSE)</f>
        <v>骑士修行之证</v>
      </c>
      <c r="E215" s="93">
        <f t="shared" si="13"/>
        <v>3</v>
      </c>
      <c r="F215" s="93" t="str">
        <f>VLOOKUP(O215,杂项!$O$1:$P$54,2,FALSE)</f>
        <v>战斗修行之证</v>
      </c>
      <c r="G215" s="93">
        <f t="shared" si="14"/>
        <v>3</v>
      </c>
      <c r="H215" t="e">
        <f>VLOOKUP(Q215,杂项!$O$1:$P$54,2,FALSE)</f>
        <v>#N/A</v>
      </c>
      <c r="I215">
        <f t="shared" si="15"/>
        <v>0</v>
      </c>
      <c r="K215" s="93">
        <v>8</v>
      </c>
      <c r="L215" s="93">
        <v>6</v>
      </c>
      <c r="M215" s="93">
        <v>3</v>
      </c>
      <c r="N215" s="93">
        <v>3</v>
      </c>
      <c r="O215" s="93">
        <v>1</v>
      </c>
      <c r="P215" s="93">
        <v>3</v>
      </c>
      <c r="Q215" s="93"/>
      <c r="R215" s="93"/>
    </row>
    <row r="216" spans="1:18" x14ac:dyDescent="0.2">
      <c r="A216" s="93" t="s">
        <v>1915</v>
      </c>
      <c r="B216" s="93" t="str">
        <f>VLOOKUP(K216,杂项!$O$1:$P$54,2,FALSE)</f>
        <v>骑术之证</v>
      </c>
      <c r="C216" s="93">
        <f t="shared" si="12"/>
        <v>8</v>
      </c>
      <c r="D216" s="93" t="str">
        <f>VLOOKUP(M216,杂项!$O$1:$P$54,2,FALSE)</f>
        <v>巡林之证</v>
      </c>
      <c r="E216" s="93">
        <f t="shared" si="13"/>
        <v>8</v>
      </c>
      <c r="F216" s="93" t="str">
        <f>VLOOKUP(O216,杂项!$O$1:$P$54,2,FALSE)</f>
        <v>迅捷绶带</v>
      </c>
      <c r="G216" s="93">
        <f t="shared" si="14"/>
        <v>6</v>
      </c>
      <c r="H216" t="str">
        <f>VLOOKUP(Q216,杂项!$O$1:$P$54,2,FALSE)</f>
        <v>力量绶带</v>
      </c>
      <c r="I216">
        <f t="shared" si="15"/>
        <v>6</v>
      </c>
      <c r="K216" s="93">
        <v>43</v>
      </c>
      <c r="L216" s="93">
        <v>8</v>
      </c>
      <c r="M216" s="93">
        <v>42</v>
      </c>
      <c r="N216" s="93">
        <v>8</v>
      </c>
      <c r="O216" s="93">
        <v>8</v>
      </c>
      <c r="P216" s="93">
        <v>6</v>
      </c>
      <c r="Q216" s="93">
        <v>6</v>
      </c>
      <c r="R216" s="93">
        <v>6</v>
      </c>
    </row>
    <row r="217" spans="1:18" x14ac:dyDescent="0.2">
      <c r="A217" s="93" t="s">
        <v>1916</v>
      </c>
      <c r="B217" s="93" t="str">
        <f>VLOOKUP(K217,杂项!$O$1:$P$54,2,FALSE)</f>
        <v>忠诚徽记</v>
      </c>
      <c r="C217" s="93">
        <f t="shared" si="12"/>
        <v>10</v>
      </c>
      <c r="D217" s="93" t="str">
        <f>VLOOKUP(M217,杂项!$O$1:$P$54,2,FALSE)</f>
        <v>无畏徽记</v>
      </c>
      <c r="E217" s="93">
        <f t="shared" si="13"/>
        <v>10</v>
      </c>
      <c r="F217" s="93" t="str">
        <f>VLOOKUP(O217,杂项!$O$1:$P$54,2,FALSE)</f>
        <v>骑术之证</v>
      </c>
      <c r="G217" s="93">
        <f t="shared" si="14"/>
        <v>8</v>
      </c>
      <c r="H217" t="str">
        <f>VLOOKUP(Q217,杂项!$O$1:$P$54,2,FALSE)</f>
        <v>巡林之证</v>
      </c>
      <c r="I217">
        <f t="shared" si="15"/>
        <v>8</v>
      </c>
      <c r="K217" s="93">
        <v>53</v>
      </c>
      <c r="L217" s="93">
        <v>10</v>
      </c>
      <c r="M217" s="93">
        <v>48</v>
      </c>
      <c r="N217" s="93">
        <v>10</v>
      </c>
      <c r="O217" s="93">
        <v>43</v>
      </c>
      <c r="P217" s="93">
        <v>8</v>
      </c>
      <c r="Q217" s="93">
        <v>42</v>
      </c>
      <c r="R217" s="93">
        <v>8</v>
      </c>
    </row>
    <row r="218" spans="1:18" x14ac:dyDescent="0.2">
      <c r="A218" s="93" t="s">
        <v>1917</v>
      </c>
      <c r="B218" s="93" t="str">
        <f>VLOOKUP(K218,杂项!$O$1:$P$54,2,FALSE)</f>
        <v>力量绶带</v>
      </c>
      <c r="C218" s="93">
        <f t="shared" si="12"/>
        <v>6</v>
      </c>
      <c r="D218" s="93" t="str">
        <f>VLOOKUP(M218,杂项!$O$1:$P$54,2,FALSE)</f>
        <v>战斗修行之证</v>
      </c>
      <c r="E218" s="93">
        <f t="shared" si="13"/>
        <v>3</v>
      </c>
      <c r="F218" s="93" t="str">
        <f>VLOOKUP(O218,杂项!$O$1:$P$54,2,FALSE)</f>
        <v>生存修行之证</v>
      </c>
      <c r="G218" s="93">
        <f t="shared" si="14"/>
        <v>3</v>
      </c>
      <c r="H218" t="e">
        <f>VLOOKUP(Q218,杂项!$O$1:$P$54,2,FALSE)</f>
        <v>#N/A</v>
      </c>
      <c r="I218">
        <f t="shared" si="15"/>
        <v>0</v>
      </c>
      <c r="K218" s="93">
        <v>6</v>
      </c>
      <c r="L218" s="93">
        <v>6</v>
      </c>
      <c r="M218" s="93">
        <v>1</v>
      </c>
      <c r="N218" s="93">
        <v>3</v>
      </c>
      <c r="O218" s="93">
        <v>2</v>
      </c>
      <c r="P218" s="93">
        <v>3</v>
      </c>
      <c r="Q218" s="93"/>
      <c r="R218" s="93"/>
    </row>
    <row r="219" spans="1:18" x14ac:dyDescent="0.2">
      <c r="A219" s="93" t="s">
        <v>1918</v>
      </c>
      <c r="B219" s="93" t="str">
        <f>VLOOKUP(K219,杂项!$O$1:$P$54,2,FALSE)</f>
        <v>斗技之证</v>
      </c>
      <c r="C219" s="93">
        <f t="shared" si="12"/>
        <v>8</v>
      </c>
      <c r="D219" s="93" t="str">
        <f>VLOOKUP(M219,杂项!$O$1:$P$54,2,FALSE)</f>
        <v>护盾之证</v>
      </c>
      <c r="E219" s="93">
        <f t="shared" si="13"/>
        <v>8</v>
      </c>
      <c r="F219" s="93" t="str">
        <f>VLOOKUP(O219,杂项!$O$1:$P$54,2,FALSE)</f>
        <v>力量绶带</v>
      </c>
      <c r="G219" s="93">
        <f t="shared" si="14"/>
        <v>6</v>
      </c>
      <c r="H219" t="str">
        <f>VLOOKUP(Q219,杂项!$O$1:$P$54,2,FALSE)</f>
        <v>守护绶带</v>
      </c>
      <c r="I219">
        <f t="shared" si="15"/>
        <v>6</v>
      </c>
      <c r="K219" s="93">
        <v>41</v>
      </c>
      <c r="L219" s="93">
        <v>8</v>
      </c>
      <c r="M219" s="93">
        <v>46</v>
      </c>
      <c r="N219" s="93">
        <v>8</v>
      </c>
      <c r="O219" s="93">
        <v>6</v>
      </c>
      <c r="P219" s="93">
        <v>6</v>
      </c>
      <c r="Q219" s="93">
        <v>7</v>
      </c>
      <c r="R219" s="93">
        <v>6</v>
      </c>
    </row>
    <row r="220" spans="1:18" x14ac:dyDescent="0.2">
      <c r="A220" s="93" t="s">
        <v>1919</v>
      </c>
      <c r="B220" s="93" t="str">
        <f>VLOOKUP(K220,杂项!$O$1:$P$54,2,FALSE)</f>
        <v>无畏徽记</v>
      </c>
      <c r="C220" s="93">
        <f t="shared" si="12"/>
        <v>10</v>
      </c>
      <c r="D220" s="93" t="str">
        <f>VLOOKUP(M220,杂项!$O$1:$P$54,2,FALSE)</f>
        <v>不屈徽记</v>
      </c>
      <c r="E220" s="93">
        <f t="shared" si="13"/>
        <v>10</v>
      </c>
      <c r="F220" s="93" t="str">
        <f>VLOOKUP(O220,杂项!$O$1:$P$54,2,FALSE)</f>
        <v>斗技之证</v>
      </c>
      <c r="G220" s="93">
        <f t="shared" si="14"/>
        <v>8</v>
      </c>
      <c r="H220" t="str">
        <f>VLOOKUP(Q220,杂项!$O$1:$P$54,2,FALSE)</f>
        <v>护盾之证</v>
      </c>
      <c r="I220">
        <f t="shared" si="15"/>
        <v>8</v>
      </c>
      <c r="K220" s="93">
        <v>48</v>
      </c>
      <c r="L220" s="93">
        <v>10</v>
      </c>
      <c r="M220" s="93">
        <v>49</v>
      </c>
      <c r="N220" s="93">
        <v>10</v>
      </c>
      <c r="O220" s="93">
        <v>41</v>
      </c>
      <c r="P220" s="93">
        <v>8</v>
      </c>
      <c r="Q220" s="93">
        <v>46</v>
      </c>
      <c r="R220" s="93">
        <v>8</v>
      </c>
    </row>
    <row r="221" spans="1:18" x14ac:dyDescent="0.2">
      <c r="A221" s="93" t="s">
        <v>1920</v>
      </c>
      <c r="B221" s="93" t="str">
        <f>VLOOKUP(K221,杂项!$O$1:$P$54,2,FALSE)</f>
        <v>守护绶带</v>
      </c>
      <c r="C221" s="93">
        <f t="shared" si="12"/>
        <v>6</v>
      </c>
      <c r="D221" s="93" t="str">
        <f>VLOOKUP(M221,杂项!$O$1:$P$54,2,FALSE)</f>
        <v>生存修行之证</v>
      </c>
      <c r="E221" s="93">
        <f t="shared" si="13"/>
        <v>3</v>
      </c>
      <c r="F221" s="93" t="str">
        <f>VLOOKUP(O221,杂项!$O$1:$P$54,2,FALSE)</f>
        <v>战斗修行之证</v>
      </c>
      <c r="G221" s="93">
        <f t="shared" si="14"/>
        <v>3</v>
      </c>
      <c r="H221" t="e">
        <f>VLOOKUP(Q221,杂项!$O$1:$P$54,2,FALSE)</f>
        <v>#N/A</v>
      </c>
      <c r="I221">
        <f t="shared" si="15"/>
        <v>0</v>
      </c>
      <c r="K221" s="93">
        <v>7</v>
      </c>
      <c r="L221" s="93">
        <v>6</v>
      </c>
      <c r="M221" s="93">
        <v>2</v>
      </c>
      <c r="N221" s="93">
        <v>3</v>
      </c>
      <c r="O221" s="93">
        <v>1</v>
      </c>
      <c r="P221" s="93">
        <v>3</v>
      </c>
      <c r="Q221" s="93"/>
      <c r="R221" s="93"/>
    </row>
    <row r="222" spans="1:18" x14ac:dyDescent="0.2">
      <c r="A222" s="93" t="s">
        <v>1921</v>
      </c>
      <c r="B222" s="93" t="str">
        <f>VLOOKUP(K222,杂项!$O$1:$P$54,2,FALSE)</f>
        <v>护盾之证</v>
      </c>
      <c r="C222" s="93">
        <f t="shared" si="12"/>
        <v>8</v>
      </c>
      <c r="D222" s="93" t="str">
        <f>VLOOKUP(M222,杂项!$O$1:$P$54,2,FALSE)</f>
        <v>斗技之证</v>
      </c>
      <c r="E222" s="93">
        <f t="shared" si="13"/>
        <v>8</v>
      </c>
      <c r="F222" s="93" t="str">
        <f>VLOOKUP(O222,杂项!$O$1:$P$54,2,FALSE)</f>
        <v>守护绶带</v>
      </c>
      <c r="G222" s="93">
        <f t="shared" si="14"/>
        <v>6</v>
      </c>
      <c r="H222" t="str">
        <f>VLOOKUP(Q222,杂项!$O$1:$P$54,2,FALSE)</f>
        <v>力量绶带</v>
      </c>
      <c r="I222">
        <f t="shared" si="15"/>
        <v>6</v>
      </c>
      <c r="K222" s="93">
        <v>46</v>
      </c>
      <c r="L222" s="93">
        <v>8</v>
      </c>
      <c r="M222" s="93">
        <v>41</v>
      </c>
      <c r="N222" s="93">
        <v>8</v>
      </c>
      <c r="O222" s="93">
        <v>7</v>
      </c>
      <c r="P222" s="93">
        <v>6</v>
      </c>
      <c r="Q222" s="93">
        <v>6</v>
      </c>
      <c r="R222" s="93">
        <v>6</v>
      </c>
    </row>
    <row r="223" spans="1:18" x14ac:dyDescent="0.2">
      <c r="A223" s="93" t="s">
        <v>1922</v>
      </c>
      <c r="B223" s="93" t="str">
        <f>VLOOKUP(K223,杂项!$O$1:$P$54,2,FALSE)</f>
        <v>不屈徽记</v>
      </c>
      <c r="C223" s="93">
        <f t="shared" si="12"/>
        <v>10</v>
      </c>
      <c r="D223" s="93" t="str">
        <f>VLOOKUP(M223,杂项!$O$1:$P$54,2,FALSE)</f>
        <v>忠诚徽记</v>
      </c>
      <c r="E223" s="93">
        <f t="shared" si="13"/>
        <v>10</v>
      </c>
      <c r="F223" s="93" t="str">
        <f>VLOOKUP(O223,杂项!$O$1:$P$54,2,FALSE)</f>
        <v>护盾之证</v>
      </c>
      <c r="G223" s="93">
        <f t="shared" si="14"/>
        <v>8</v>
      </c>
      <c r="H223" t="str">
        <f>VLOOKUP(Q223,杂项!$O$1:$P$54,2,FALSE)</f>
        <v>斗技之证</v>
      </c>
      <c r="I223">
        <f t="shared" si="15"/>
        <v>8</v>
      </c>
      <c r="K223" s="93">
        <v>49</v>
      </c>
      <c r="L223" s="93">
        <v>10</v>
      </c>
      <c r="M223" s="93">
        <v>53</v>
      </c>
      <c r="N223" s="93">
        <v>10</v>
      </c>
      <c r="O223" s="93">
        <v>46</v>
      </c>
      <c r="P223" s="93">
        <v>8</v>
      </c>
      <c r="Q223" s="93">
        <v>41</v>
      </c>
      <c r="R223" s="93">
        <v>8</v>
      </c>
    </row>
    <row r="224" spans="1:18" x14ac:dyDescent="0.2">
      <c r="A224" s="93" t="s">
        <v>1923</v>
      </c>
      <c r="B224" s="93" t="str">
        <f>VLOOKUP(K224,杂项!$O$1:$P$54,2,FALSE)</f>
        <v>战士之证</v>
      </c>
      <c r="C224" s="93">
        <f t="shared" si="12"/>
        <v>12</v>
      </c>
      <c r="D224" s="93" t="str">
        <f>VLOOKUP(M224,杂项!$O$1:$P$54,2,FALSE)</f>
        <v>卫士之证</v>
      </c>
      <c r="E224" s="93">
        <f t="shared" si="13"/>
        <v>12</v>
      </c>
      <c r="F224" s="93" t="str">
        <f>VLOOKUP(O224,杂项!$O$1:$P$54,2,FALSE)</f>
        <v>无畏徽记</v>
      </c>
      <c r="G224" s="93">
        <f t="shared" si="14"/>
        <v>10</v>
      </c>
      <c r="H224" t="str">
        <f>VLOOKUP(Q224,杂项!$O$1:$P$54,2,FALSE)</f>
        <v>不屈徽记</v>
      </c>
      <c r="I224">
        <f t="shared" si="15"/>
        <v>10</v>
      </c>
      <c r="K224" s="93">
        <v>12</v>
      </c>
      <c r="L224" s="93">
        <v>12</v>
      </c>
      <c r="M224" s="93">
        <v>47</v>
      </c>
      <c r="N224" s="93">
        <v>12</v>
      </c>
      <c r="O224" s="93">
        <v>48</v>
      </c>
      <c r="P224" s="93">
        <v>10</v>
      </c>
      <c r="Q224" s="93">
        <v>49</v>
      </c>
      <c r="R224" s="93">
        <v>10</v>
      </c>
    </row>
    <row r="225" spans="1:18" x14ac:dyDescent="0.2">
      <c r="A225" s="93" t="s">
        <v>1924</v>
      </c>
      <c r="B225" s="93" t="str">
        <f>VLOOKUP(K225,杂项!$O$1:$P$54,2,FALSE)</f>
        <v>勇气纹章</v>
      </c>
      <c r="C225" s="93">
        <f t="shared" si="12"/>
        <v>15</v>
      </c>
      <c r="D225" s="93" t="str">
        <f>VLOOKUP(M225,杂项!$O$1:$P$54,2,FALSE)</f>
        <v>秩序纹章</v>
      </c>
      <c r="E225" s="93">
        <f t="shared" si="13"/>
        <v>15</v>
      </c>
      <c r="F225" s="93" t="str">
        <f>VLOOKUP(O225,杂项!$O$1:$P$54,2,FALSE)</f>
        <v>战士之证</v>
      </c>
      <c r="G225" s="93">
        <f t="shared" si="14"/>
        <v>12</v>
      </c>
      <c r="H225" t="str">
        <f>VLOOKUP(Q225,杂项!$O$1:$P$54,2,FALSE)</f>
        <v>卫士之证</v>
      </c>
      <c r="I225">
        <f t="shared" si="15"/>
        <v>12</v>
      </c>
      <c r="K225" s="93">
        <v>17</v>
      </c>
      <c r="L225" s="93">
        <v>15</v>
      </c>
      <c r="M225" s="93">
        <v>18</v>
      </c>
      <c r="N225" s="93">
        <v>15</v>
      </c>
      <c r="O225" s="93">
        <v>12</v>
      </c>
      <c r="P225" s="93">
        <v>12</v>
      </c>
      <c r="Q225" s="93">
        <v>47</v>
      </c>
      <c r="R225" s="93">
        <v>12</v>
      </c>
    </row>
    <row r="226" spans="1:18" x14ac:dyDescent="0.2">
      <c r="A226" s="93" t="s">
        <v>1925</v>
      </c>
      <c r="B226" s="93" t="str">
        <f>VLOOKUP(K226,杂项!$O$1:$P$54,2,FALSE)</f>
        <v>勇者之证</v>
      </c>
      <c r="C226" s="93">
        <f t="shared" si="12"/>
        <v>18</v>
      </c>
      <c r="D226" s="93" t="str">
        <f>VLOOKUP(M226,杂项!$O$1:$P$54,2,FALSE)</f>
        <v>英雄之证</v>
      </c>
      <c r="E226" s="93">
        <f t="shared" si="13"/>
        <v>18</v>
      </c>
      <c r="F226" s="93" t="str">
        <f>VLOOKUP(O226,杂项!$O$1:$P$54,2,FALSE)</f>
        <v>勇气纹章</v>
      </c>
      <c r="G226" s="93">
        <f t="shared" si="14"/>
        <v>15</v>
      </c>
      <c r="H226" t="str">
        <f>VLOOKUP(Q226,杂项!$O$1:$P$54,2,FALSE)</f>
        <v>秩序纹章</v>
      </c>
      <c r="I226">
        <f t="shared" si="15"/>
        <v>15</v>
      </c>
      <c r="K226" s="93">
        <v>26</v>
      </c>
      <c r="L226" s="93">
        <v>18</v>
      </c>
      <c r="M226" s="93">
        <v>25</v>
      </c>
      <c r="N226" s="93">
        <v>18</v>
      </c>
      <c r="O226" s="93">
        <v>17</v>
      </c>
      <c r="P226" s="93">
        <v>15</v>
      </c>
      <c r="Q226" s="93">
        <v>18</v>
      </c>
      <c r="R226" s="93">
        <v>15</v>
      </c>
    </row>
    <row r="227" spans="1:18" x14ac:dyDescent="0.2">
      <c r="A227" s="93" t="s">
        <v>1926</v>
      </c>
      <c r="B227" s="93" t="str">
        <f>VLOOKUP(K227,杂项!$O$1:$P$54,2,FALSE)</f>
        <v>正义之印</v>
      </c>
      <c r="C227" s="93">
        <f t="shared" si="12"/>
        <v>22</v>
      </c>
      <c r="D227" s="93" t="str">
        <f>VLOOKUP(M227,杂项!$O$1:$P$54,2,FALSE)</f>
        <v>奇迹之印</v>
      </c>
      <c r="E227" s="93">
        <f t="shared" si="13"/>
        <v>22</v>
      </c>
      <c r="F227" s="93" t="str">
        <f>VLOOKUP(O227,杂项!$O$1:$P$54,2,FALSE)</f>
        <v>勇者之证</v>
      </c>
      <c r="G227" s="93">
        <f t="shared" si="14"/>
        <v>20</v>
      </c>
      <c r="H227" t="str">
        <f>VLOOKUP(Q227,杂项!$O$1:$P$54,2,FALSE)</f>
        <v>霸者之证</v>
      </c>
      <c r="I227">
        <f t="shared" si="15"/>
        <v>20</v>
      </c>
      <c r="K227" s="93">
        <v>32</v>
      </c>
      <c r="L227" s="93">
        <v>22</v>
      </c>
      <c r="M227" s="93">
        <v>36</v>
      </c>
      <c r="N227" s="93">
        <v>22</v>
      </c>
      <c r="O227" s="93">
        <v>26</v>
      </c>
      <c r="P227" s="93">
        <v>20</v>
      </c>
      <c r="Q227" s="93">
        <v>28</v>
      </c>
      <c r="R227" s="93">
        <v>20</v>
      </c>
    </row>
    <row r="228" spans="1:18" x14ac:dyDescent="0.2">
      <c r="A228" s="93" t="s">
        <v>1927</v>
      </c>
      <c r="B228" s="93" t="str">
        <f>VLOOKUP(K228,杂项!$O$1:$P$54,2,FALSE)</f>
        <v>卫士之证</v>
      </c>
      <c r="C228" s="93">
        <f t="shared" si="12"/>
        <v>12</v>
      </c>
      <c r="D228" s="93" t="str">
        <f>VLOOKUP(M228,杂项!$O$1:$P$54,2,FALSE)</f>
        <v>骑士之证</v>
      </c>
      <c r="E228" s="93">
        <f t="shared" si="13"/>
        <v>12</v>
      </c>
      <c r="F228" s="93" t="str">
        <f>VLOOKUP(O228,杂项!$O$1:$P$54,2,FALSE)</f>
        <v>不屈徽记</v>
      </c>
      <c r="G228" s="93">
        <f t="shared" si="14"/>
        <v>10</v>
      </c>
      <c r="H228" t="str">
        <f>VLOOKUP(Q228,杂项!$O$1:$P$54,2,FALSE)</f>
        <v>忠诚徽记</v>
      </c>
      <c r="I228">
        <f t="shared" si="15"/>
        <v>10</v>
      </c>
      <c r="K228" s="93">
        <v>47</v>
      </c>
      <c r="L228" s="93">
        <v>12</v>
      </c>
      <c r="M228" s="93">
        <v>14</v>
      </c>
      <c r="N228" s="93">
        <v>12</v>
      </c>
      <c r="O228" s="93">
        <v>49</v>
      </c>
      <c r="P228" s="93">
        <v>10</v>
      </c>
      <c r="Q228" s="93">
        <v>53</v>
      </c>
      <c r="R228" s="93">
        <v>10</v>
      </c>
    </row>
    <row r="229" spans="1:18" x14ac:dyDescent="0.2">
      <c r="A229" s="93" t="s">
        <v>1928</v>
      </c>
      <c r="B229" s="93" t="str">
        <f>VLOOKUP(K229,杂项!$O$1:$P$54,2,FALSE)</f>
        <v>秩序纹章</v>
      </c>
      <c r="C229" s="93">
        <f t="shared" si="12"/>
        <v>15</v>
      </c>
      <c r="D229" s="93" t="str">
        <f>VLOOKUP(M229,杂项!$O$1:$P$54,2,FALSE)</f>
        <v>勇气纹章</v>
      </c>
      <c r="E229" s="93">
        <f t="shared" si="13"/>
        <v>15</v>
      </c>
      <c r="F229" s="93" t="str">
        <f>VLOOKUP(O229,杂项!$O$1:$P$54,2,FALSE)</f>
        <v>卫士之证</v>
      </c>
      <c r="G229" s="93">
        <f t="shared" si="14"/>
        <v>12</v>
      </c>
      <c r="H229" t="str">
        <f>VLOOKUP(Q229,杂项!$O$1:$P$54,2,FALSE)</f>
        <v>骑士之证</v>
      </c>
      <c r="I229">
        <f t="shared" si="15"/>
        <v>12</v>
      </c>
      <c r="K229" s="93">
        <v>18</v>
      </c>
      <c r="L229" s="93">
        <v>15</v>
      </c>
      <c r="M229" s="93">
        <v>17</v>
      </c>
      <c r="N229" s="93">
        <v>15</v>
      </c>
      <c r="O229" s="93">
        <v>47</v>
      </c>
      <c r="P229" s="93">
        <v>12</v>
      </c>
      <c r="Q229" s="93">
        <v>14</v>
      </c>
      <c r="R229" s="93">
        <v>12</v>
      </c>
    </row>
    <row r="230" spans="1:18" x14ac:dyDescent="0.2">
      <c r="A230" s="93" t="s">
        <v>1929</v>
      </c>
      <c r="B230" s="93" t="str">
        <f>VLOOKUP(K230,杂项!$O$1:$P$54,2,FALSE)</f>
        <v>英雄之证</v>
      </c>
      <c r="C230" s="93">
        <f t="shared" si="12"/>
        <v>18</v>
      </c>
      <c r="D230" s="93" t="str">
        <f>VLOOKUP(M230,杂项!$O$1:$P$54,2,FALSE)</f>
        <v>统帅之证</v>
      </c>
      <c r="E230" s="93">
        <f t="shared" si="13"/>
        <v>18</v>
      </c>
      <c r="F230" s="93" t="str">
        <f>VLOOKUP(O230,杂项!$O$1:$P$54,2,FALSE)</f>
        <v>秩序纹章</v>
      </c>
      <c r="G230" s="93">
        <f t="shared" si="14"/>
        <v>15</v>
      </c>
      <c r="H230" t="str">
        <f>VLOOKUP(Q230,杂项!$O$1:$P$54,2,FALSE)</f>
        <v>勇气纹章</v>
      </c>
      <c r="I230">
        <f t="shared" si="15"/>
        <v>15</v>
      </c>
      <c r="K230" s="93">
        <v>25</v>
      </c>
      <c r="L230" s="93">
        <v>18</v>
      </c>
      <c r="M230" s="93">
        <v>31</v>
      </c>
      <c r="N230" s="93">
        <v>18</v>
      </c>
      <c r="O230" s="93">
        <v>18</v>
      </c>
      <c r="P230" s="93">
        <v>15</v>
      </c>
      <c r="Q230" s="93">
        <v>17</v>
      </c>
      <c r="R230" s="93">
        <v>15</v>
      </c>
    </row>
    <row r="231" spans="1:18" x14ac:dyDescent="0.2">
      <c r="A231" s="93" t="s">
        <v>1930</v>
      </c>
      <c r="B231" s="93" t="str">
        <f>VLOOKUP(K231,杂项!$O$1:$P$54,2,FALSE)</f>
        <v>命运之印</v>
      </c>
      <c r="C231" s="93">
        <f t="shared" si="12"/>
        <v>22</v>
      </c>
      <c r="D231" s="93" t="str">
        <f>VLOOKUP(M231,杂项!$O$1:$P$54,2,FALSE)</f>
        <v>正义之印</v>
      </c>
      <c r="E231" s="93">
        <f t="shared" si="13"/>
        <v>22</v>
      </c>
      <c r="F231" s="93" t="str">
        <f>VLOOKUP(O231,杂项!$O$1:$P$54,2,FALSE)</f>
        <v>英雄之证</v>
      </c>
      <c r="G231" s="93">
        <f t="shared" si="14"/>
        <v>20</v>
      </c>
      <c r="H231" t="str">
        <f>VLOOKUP(Q231,杂项!$O$1:$P$54,2,FALSE)</f>
        <v>统帅之证</v>
      </c>
      <c r="I231">
        <f t="shared" si="15"/>
        <v>20</v>
      </c>
      <c r="K231" s="93">
        <v>33</v>
      </c>
      <c r="L231" s="93">
        <v>22</v>
      </c>
      <c r="M231" s="93">
        <v>32</v>
      </c>
      <c r="N231" s="93">
        <v>22</v>
      </c>
      <c r="O231" s="93">
        <v>25</v>
      </c>
      <c r="P231" s="93">
        <v>20</v>
      </c>
      <c r="Q231" s="93">
        <v>31</v>
      </c>
      <c r="R231" s="93">
        <v>20</v>
      </c>
    </row>
    <row r="232" spans="1:18" x14ac:dyDescent="0.2">
      <c r="A232" s="93" t="s">
        <v>1931</v>
      </c>
      <c r="B232" s="93" t="str">
        <f>VLOOKUP(K232,杂项!$O$1:$P$54,2,FALSE)</f>
        <v>法术修行之证</v>
      </c>
      <c r="C232" s="93">
        <f t="shared" si="12"/>
        <v>3</v>
      </c>
      <c r="D232" s="93" t="e">
        <f>VLOOKUP(M232,杂项!$O$1:$P$54,2,FALSE)</f>
        <v>#N/A</v>
      </c>
      <c r="E232" s="93">
        <f t="shared" si="13"/>
        <v>0</v>
      </c>
      <c r="F232" s="93" t="e">
        <f>VLOOKUP(O232,杂项!$O$1:$P$54,2,FALSE)</f>
        <v>#N/A</v>
      </c>
      <c r="G232" s="93">
        <f t="shared" si="14"/>
        <v>0</v>
      </c>
      <c r="H232" t="e">
        <f>VLOOKUP(Q232,杂项!$O$1:$P$54,2,FALSE)</f>
        <v>#N/A</v>
      </c>
      <c r="I232">
        <f t="shared" si="15"/>
        <v>0</v>
      </c>
      <c r="K232" s="93">
        <v>5</v>
      </c>
      <c r="L232" s="93">
        <v>3</v>
      </c>
      <c r="M232" s="93"/>
      <c r="N232" s="93"/>
      <c r="O232" s="93"/>
      <c r="P232" s="93"/>
      <c r="Q232" s="93"/>
      <c r="R232" s="93"/>
    </row>
    <row r="233" spans="1:18" x14ac:dyDescent="0.2">
      <c r="A233" s="93" t="s">
        <v>1932</v>
      </c>
      <c r="B233" s="93" t="str">
        <f>VLOOKUP(K233,杂项!$O$1:$P$54,2,FALSE)</f>
        <v>法术修行之证</v>
      </c>
      <c r="C233" s="93">
        <f t="shared" si="12"/>
        <v>5</v>
      </c>
      <c r="D233" s="93" t="e">
        <f>VLOOKUP(M233,杂项!$O$1:$P$54,2,FALSE)</f>
        <v>#N/A</v>
      </c>
      <c r="E233" s="93">
        <f t="shared" si="13"/>
        <v>0</v>
      </c>
      <c r="F233" s="93" t="e">
        <f>VLOOKUP(O233,杂项!$O$1:$P$54,2,FALSE)</f>
        <v>#N/A</v>
      </c>
      <c r="G233" s="93">
        <f t="shared" si="14"/>
        <v>0</v>
      </c>
      <c r="H233" t="e">
        <f>VLOOKUP(Q233,杂项!$O$1:$P$54,2,FALSE)</f>
        <v>#N/A</v>
      </c>
      <c r="I233">
        <f t="shared" si="15"/>
        <v>0</v>
      </c>
      <c r="K233" s="93">
        <v>5</v>
      </c>
      <c r="L233" s="93">
        <v>5</v>
      </c>
      <c r="M233" s="93"/>
      <c r="N233" s="93"/>
      <c r="O233" s="93"/>
      <c r="P233" s="93"/>
      <c r="Q233" s="93"/>
      <c r="R233" s="93"/>
    </row>
    <row r="234" spans="1:18" x14ac:dyDescent="0.2">
      <c r="A234" s="93" t="s">
        <v>1933</v>
      </c>
      <c r="B234" s="93" t="str">
        <f>VLOOKUP(K234,杂项!$O$1:$P$54,2,FALSE)</f>
        <v>心灵绶带</v>
      </c>
      <c r="C234" s="93">
        <f t="shared" si="12"/>
        <v>6</v>
      </c>
      <c r="D234" s="93" t="str">
        <f>VLOOKUP(M234,杂项!$O$1:$P$54,2,FALSE)</f>
        <v>法术修行之证</v>
      </c>
      <c r="E234" s="93">
        <f t="shared" si="13"/>
        <v>3</v>
      </c>
      <c r="F234" s="93" t="str">
        <f>VLOOKUP(O234,杂项!$O$1:$P$54,2,FALSE)</f>
        <v>神职修行之证</v>
      </c>
      <c r="G234" s="93">
        <f t="shared" si="14"/>
        <v>3</v>
      </c>
      <c r="H234" t="e">
        <f>VLOOKUP(Q234,杂项!$O$1:$P$54,2,FALSE)</f>
        <v>#N/A</v>
      </c>
      <c r="I234">
        <f t="shared" si="15"/>
        <v>0</v>
      </c>
      <c r="K234" s="93">
        <v>10</v>
      </c>
      <c r="L234" s="93">
        <v>6</v>
      </c>
      <c r="M234" s="93">
        <v>5</v>
      </c>
      <c r="N234" s="93">
        <v>3</v>
      </c>
      <c r="O234" s="93">
        <v>4</v>
      </c>
      <c r="P234" s="93">
        <v>3</v>
      </c>
      <c r="Q234" s="93"/>
      <c r="R234" s="93"/>
    </row>
    <row r="235" spans="1:18" x14ac:dyDescent="0.2">
      <c r="A235" s="93" t="s">
        <v>1934</v>
      </c>
      <c r="B235" s="93" t="str">
        <f>VLOOKUP(K235,杂项!$O$1:$P$54,2,FALSE)</f>
        <v>祈祷之证</v>
      </c>
      <c r="C235" s="93">
        <f t="shared" si="12"/>
        <v>8</v>
      </c>
      <c r="D235" s="93" t="str">
        <f>VLOOKUP(M235,杂项!$O$1:$P$54,2,FALSE)</f>
        <v>魔法之证</v>
      </c>
      <c r="E235" s="93">
        <f t="shared" si="13"/>
        <v>8</v>
      </c>
      <c r="F235" s="93" t="str">
        <f>VLOOKUP(O235,杂项!$O$1:$P$54,2,FALSE)</f>
        <v>心灵绶带</v>
      </c>
      <c r="G235" s="93">
        <f t="shared" si="14"/>
        <v>6</v>
      </c>
      <c r="H235" t="str">
        <f>VLOOKUP(Q235,杂项!$O$1:$P$54,2,FALSE)</f>
        <v>智慧绶带</v>
      </c>
      <c r="I235">
        <f t="shared" si="15"/>
        <v>6</v>
      </c>
      <c r="K235" s="93">
        <v>44</v>
      </c>
      <c r="L235" s="93">
        <v>8</v>
      </c>
      <c r="M235" s="93">
        <v>45</v>
      </c>
      <c r="N235" s="93">
        <v>8</v>
      </c>
      <c r="O235" s="93">
        <v>10</v>
      </c>
      <c r="P235" s="93">
        <v>6</v>
      </c>
      <c r="Q235" s="93">
        <v>9</v>
      </c>
      <c r="R235" s="93">
        <v>6</v>
      </c>
    </row>
    <row r="236" spans="1:18" x14ac:dyDescent="0.2">
      <c r="A236" s="93" t="s">
        <v>1935</v>
      </c>
      <c r="B236" s="93" t="str">
        <f>VLOOKUP(K236,杂项!$O$1:$P$54,2,FALSE)</f>
        <v>灵魂徽记</v>
      </c>
      <c r="C236" s="93">
        <f t="shared" si="12"/>
        <v>10</v>
      </c>
      <c r="D236" s="93" t="str">
        <f>VLOOKUP(M236,杂项!$O$1:$P$54,2,FALSE)</f>
        <v>远见徽记</v>
      </c>
      <c r="E236" s="93">
        <f t="shared" si="13"/>
        <v>10</v>
      </c>
      <c r="F236" s="93" t="str">
        <f>VLOOKUP(O236,杂项!$O$1:$P$54,2,FALSE)</f>
        <v>祈祷之证</v>
      </c>
      <c r="G236" s="93">
        <f t="shared" si="14"/>
        <v>8</v>
      </c>
      <c r="H236" t="str">
        <f>VLOOKUP(Q236,杂项!$O$1:$P$54,2,FALSE)</f>
        <v>魔法之证</v>
      </c>
      <c r="I236">
        <f t="shared" si="15"/>
        <v>8</v>
      </c>
      <c r="K236" s="93">
        <v>52</v>
      </c>
      <c r="L236" s="93">
        <v>10</v>
      </c>
      <c r="M236" s="93">
        <v>51</v>
      </c>
      <c r="N236" s="93">
        <v>10</v>
      </c>
      <c r="O236" s="93">
        <v>44</v>
      </c>
      <c r="P236" s="93">
        <v>8</v>
      </c>
      <c r="Q236" s="93">
        <v>45</v>
      </c>
      <c r="R236" s="93">
        <v>8</v>
      </c>
    </row>
    <row r="237" spans="1:18" x14ac:dyDescent="0.2">
      <c r="A237" s="93" t="s">
        <v>1936</v>
      </c>
      <c r="B237" s="93" t="str">
        <f>VLOOKUP(K237,杂项!$O$1:$P$54,2,FALSE)</f>
        <v>智慧绶带</v>
      </c>
      <c r="C237" s="93">
        <f t="shared" si="12"/>
        <v>6</v>
      </c>
      <c r="D237" s="93" t="str">
        <f>VLOOKUP(M237,杂项!$O$1:$P$54,2,FALSE)</f>
        <v>法术修行之证</v>
      </c>
      <c r="E237" s="93">
        <f t="shared" si="13"/>
        <v>3</v>
      </c>
      <c r="F237" s="93" t="str">
        <f>VLOOKUP(O237,杂项!$O$1:$P$54,2,FALSE)</f>
        <v>神职修行之证</v>
      </c>
      <c r="G237" s="93">
        <f t="shared" si="14"/>
        <v>3</v>
      </c>
      <c r="H237" t="e">
        <f>VLOOKUP(Q237,杂项!$O$1:$P$54,2,FALSE)</f>
        <v>#N/A</v>
      </c>
      <c r="I237">
        <f t="shared" si="15"/>
        <v>0</v>
      </c>
      <c r="K237" s="93">
        <v>9</v>
      </c>
      <c r="L237" s="93">
        <v>6</v>
      </c>
      <c r="M237" s="93">
        <v>5</v>
      </c>
      <c r="N237" s="93">
        <v>3</v>
      </c>
      <c r="O237" s="93">
        <v>4</v>
      </c>
      <c r="P237" s="93">
        <v>3</v>
      </c>
      <c r="Q237" s="93"/>
      <c r="R237" s="93"/>
    </row>
    <row r="238" spans="1:18" x14ac:dyDescent="0.2">
      <c r="A238" s="93" t="s">
        <v>1937</v>
      </c>
      <c r="B238" s="93" t="str">
        <f>VLOOKUP(K238,杂项!$O$1:$P$54,2,FALSE)</f>
        <v>魔法之证</v>
      </c>
      <c r="C238" s="93">
        <f t="shared" si="12"/>
        <v>8</v>
      </c>
      <c r="D238" s="93" t="str">
        <f>VLOOKUP(M238,杂项!$O$1:$P$54,2,FALSE)</f>
        <v>祈祷之证</v>
      </c>
      <c r="E238" s="93">
        <f t="shared" si="13"/>
        <v>8</v>
      </c>
      <c r="F238" s="93" t="str">
        <f>VLOOKUP(O238,杂项!$O$1:$P$54,2,FALSE)</f>
        <v>智慧绶带</v>
      </c>
      <c r="G238" s="93">
        <f t="shared" si="14"/>
        <v>6</v>
      </c>
      <c r="H238" t="str">
        <f>VLOOKUP(Q238,杂项!$O$1:$P$54,2,FALSE)</f>
        <v>心灵绶带</v>
      </c>
      <c r="I238">
        <f t="shared" si="15"/>
        <v>6</v>
      </c>
      <c r="K238" s="93">
        <v>45</v>
      </c>
      <c r="L238" s="93">
        <v>8</v>
      </c>
      <c r="M238" s="93">
        <v>44</v>
      </c>
      <c r="N238" s="93">
        <v>8</v>
      </c>
      <c r="O238" s="93">
        <v>9</v>
      </c>
      <c r="P238" s="93">
        <v>6</v>
      </c>
      <c r="Q238" s="93">
        <v>10</v>
      </c>
      <c r="R238" s="93">
        <v>6</v>
      </c>
    </row>
    <row r="239" spans="1:18" x14ac:dyDescent="0.2">
      <c r="A239" s="93" t="s">
        <v>1938</v>
      </c>
      <c r="B239" s="93" t="str">
        <f>VLOOKUP(K239,杂项!$O$1:$P$54,2,FALSE)</f>
        <v>远见徽记</v>
      </c>
      <c r="C239" s="93">
        <f t="shared" si="12"/>
        <v>10</v>
      </c>
      <c r="D239" s="93" t="str">
        <f>VLOOKUP(M239,杂项!$O$1:$P$54,2,FALSE)</f>
        <v>灵魂徽记</v>
      </c>
      <c r="E239" s="93">
        <f t="shared" si="13"/>
        <v>10</v>
      </c>
      <c r="F239" s="93" t="str">
        <f>VLOOKUP(O239,杂项!$O$1:$P$54,2,FALSE)</f>
        <v>魔法之证</v>
      </c>
      <c r="G239" s="93">
        <f t="shared" si="14"/>
        <v>8</v>
      </c>
      <c r="H239" t="str">
        <f>VLOOKUP(Q239,杂项!$O$1:$P$54,2,FALSE)</f>
        <v>祈祷之证</v>
      </c>
      <c r="I239">
        <f t="shared" si="15"/>
        <v>8</v>
      </c>
      <c r="K239" s="93">
        <v>51</v>
      </c>
      <c r="L239" s="93">
        <v>10</v>
      </c>
      <c r="M239" s="93">
        <v>52</v>
      </c>
      <c r="N239" s="93">
        <v>10</v>
      </c>
      <c r="O239" s="93">
        <v>45</v>
      </c>
      <c r="P239" s="93">
        <v>8</v>
      </c>
      <c r="Q239" s="93">
        <v>44</v>
      </c>
      <c r="R239" s="93">
        <v>8</v>
      </c>
    </row>
    <row r="240" spans="1:18" x14ac:dyDescent="0.2">
      <c r="A240" s="93" t="s">
        <v>1939</v>
      </c>
      <c r="B240" s="93" t="str">
        <f>VLOOKUP(K240,杂项!$O$1:$P$54,2,FALSE)</f>
        <v>心灵绶带</v>
      </c>
      <c r="C240" s="93">
        <f t="shared" si="12"/>
        <v>6</v>
      </c>
      <c r="D240" s="93" t="str">
        <f>VLOOKUP(M240,杂项!$O$1:$P$54,2,FALSE)</f>
        <v>法术修行之证</v>
      </c>
      <c r="E240" s="93">
        <f t="shared" si="13"/>
        <v>3</v>
      </c>
      <c r="F240" s="93" t="str">
        <f>VLOOKUP(O240,杂项!$O$1:$P$54,2,FALSE)</f>
        <v>神职修行之证</v>
      </c>
      <c r="G240" s="93">
        <f t="shared" si="14"/>
        <v>3</v>
      </c>
      <c r="H240" t="e">
        <f>VLOOKUP(Q240,杂项!$O$1:$P$54,2,FALSE)</f>
        <v>#N/A</v>
      </c>
      <c r="I240">
        <f t="shared" si="15"/>
        <v>0</v>
      </c>
      <c r="K240" s="93">
        <v>10</v>
      </c>
      <c r="L240" s="93">
        <v>6</v>
      </c>
      <c r="M240" s="93">
        <v>5</v>
      </c>
      <c r="N240" s="93">
        <v>3</v>
      </c>
      <c r="O240" s="93">
        <v>4</v>
      </c>
      <c r="P240" s="93">
        <v>3</v>
      </c>
      <c r="Q240" s="93"/>
      <c r="R240" s="93"/>
    </row>
    <row r="241" spans="1:18" x14ac:dyDescent="0.2">
      <c r="A241" s="93" t="s">
        <v>1940</v>
      </c>
      <c r="B241" s="93" t="str">
        <f>VLOOKUP(K241,杂项!$O$1:$P$54,2,FALSE)</f>
        <v>祈祷之证</v>
      </c>
      <c r="C241" s="93">
        <f t="shared" si="12"/>
        <v>8</v>
      </c>
      <c r="D241" s="93" t="str">
        <f>VLOOKUP(M241,杂项!$O$1:$P$54,2,FALSE)</f>
        <v>魔法之证</v>
      </c>
      <c r="E241" s="93">
        <f t="shared" si="13"/>
        <v>8</v>
      </c>
      <c r="F241" s="93" t="str">
        <f>VLOOKUP(O241,杂项!$O$1:$P$54,2,FALSE)</f>
        <v>心灵绶带</v>
      </c>
      <c r="G241" s="93">
        <f t="shared" si="14"/>
        <v>6</v>
      </c>
      <c r="H241" t="str">
        <f>VLOOKUP(Q241,杂项!$O$1:$P$54,2,FALSE)</f>
        <v>智慧绶带</v>
      </c>
      <c r="I241">
        <f t="shared" si="15"/>
        <v>6</v>
      </c>
      <c r="K241" s="93">
        <v>44</v>
      </c>
      <c r="L241" s="93">
        <v>8</v>
      </c>
      <c r="M241" s="93">
        <v>45</v>
      </c>
      <c r="N241" s="93">
        <v>8</v>
      </c>
      <c r="O241" s="93">
        <v>10</v>
      </c>
      <c r="P241" s="93">
        <v>6</v>
      </c>
      <c r="Q241" s="93">
        <v>9</v>
      </c>
      <c r="R241" s="93">
        <v>6</v>
      </c>
    </row>
    <row r="242" spans="1:18" x14ac:dyDescent="0.2">
      <c r="A242" s="93" t="s">
        <v>1941</v>
      </c>
      <c r="B242" s="93" t="str">
        <f>VLOOKUP(K242,杂项!$O$1:$P$54,2,FALSE)</f>
        <v>灵魂徽记</v>
      </c>
      <c r="C242" s="93">
        <f t="shared" si="12"/>
        <v>10</v>
      </c>
      <c r="D242" s="93" t="str">
        <f>VLOOKUP(M242,杂项!$O$1:$P$54,2,FALSE)</f>
        <v>远见徽记</v>
      </c>
      <c r="E242" s="93">
        <f t="shared" si="13"/>
        <v>10</v>
      </c>
      <c r="F242" s="93" t="str">
        <f>VLOOKUP(O242,杂项!$O$1:$P$54,2,FALSE)</f>
        <v>祈祷之证</v>
      </c>
      <c r="G242" s="93">
        <f t="shared" si="14"/>
        <v>8</v>
      </c>
      <c r="H242" t="str">
        <f>VLOOKUP(Q242,杂项!$O$1:$P$54,2,FALSE)</f>
        <v>魔法之证</v>
      </c>
      <c r="I242">
        <f t="shared" si="15"/>
        <v>8</v>
      </c>
      <c r="K242" s="93">
        <v>52</v>
      </c>
      <c r="L242" s="93">
        <v>10</v>
      </c>
      <c r="M242" s="93">
        <v>51</v>
      </c>
      <c r="N242" s="93">
        <v>10</v>
      </c>
      <c r="O242" s="93">
        <v>44</v>
      </c>
      <c r="P242" s="93">
        <v>8</v>
      </c>
      <c r="Q242" s="93">
        <v>45</v>
      </c>
      <c r="R242" s="93">
        <v>8</v>
      </c>
    </row>
    <row r="243" spans="1:18" x14ac:dyDescent="0.2">
      <c r="A243" s="93" t="s">
        <v>1942</v>
      </c>
      <c r="B243" s="93" t="str">
        <f>VLOOKUP(K243,杂项!$O$1:$P$54,2,FALSE)</f>
        <v>术士之证</v>
      </c>
      <c r="C243" s="93">
        <f t="shared" si="12"/>
        <v>12</v>
      </c>
      <c r="D243" s="93" t="str">
        <f>VLOOKUP(M243,杂项!$O$1:$P$54,2,FALSE)</f>
        <v>祭司之证</v>
      </c>
      <c r="E243" s="93">
        <f t="shared" si="13"/>
        <v>12</v>
      </c>
      <c r="F243" s="93" t="str">
        <f>VLOOKUP(O243,杂项!$O$1:$P$54,2,FALSE)</f>
        <v>远见徽记</v>
      </c>
      <c r="G243" s="93">
        <f t="shared" si="14"/>
        <v>10</v>
      </c>
      <c r="H243" t="str">
        <f>VLOOKUP(Q243,杂项!$O$1:$P$54,2,FALSE)</f>
        <v>灵魂徽记</v>
      </c>
      <c r="I243">
        <f t="shared" si="15"/>
        <v>10</v>
      </c>
      <c r="K243" s="93">
        <v>16</v>
      </c>
      <c r="L243" s="93">
        <v>12</v>
      </c>
      <c r="M243" s="93">
        <v>15</v>
      </c>
      <c r="N243" s="93">
        <v>12</v>
      </c>
      <c r="O243" s="93">
        <v>51</v>
      </c>
      <c r="P243" s="93">
        <v>10</v>
      </c>
      <c r="Q243" s="93">
        <v>52</v>
      </c>
      <c r="R243" s="93">
        <v>10</v>
      </c>
    </row>
    <row r="244" spans="1:18" x14ac:dyDescent="0.2">
      <c r="A244" s="93" t="s">
        <v>1943</v>
      </c>
      <c r="B244" s="93" t="str">
        <f>VLOOKUP(K244,杂项!$O$1:$P$54,2,FALSE)</f>
        <v>希望纹章</v>
      </c>
      <c r="C244" s="93">
        <f t="shared" si="12"/>
        <v>15</v>
      </c>
      <c r="D244" s="93" t="str">
        <f>VLOOKUP(M244,杂项!$O$1:$P$54,2,FALSE)</f>
        <v>意志纹章</v>
      </c>
      <c r="E244" s="93">
        <f t="shared" si="13"/>
        <v>15</v>
      </c>
      <c r="F244" s="93" t="str">
        <f>VLOOKUP(O244,杂项!$O$1:$P$54,2,FALSE)</f>
        <v>术士之证</v>
      </c>
      <c r="G244" s="93">
        <f t="shared" si="14"/>
        <v>12</v>
      </c>
      <c r="H244" t="str">
        <f>VLOOKUP(Q244,杂项!$O$1:$P$54,2,FALSE)</f>
        <v>祭司之证</v>
      </c>
      <c r="I244">
        <f t="shared" si="15"/>
        <v>12</v>
      </c>
      <c r="K244" s="93">
        <v>23</v>
      </c>
      <c r="L244" s="93">
        <v>15</v>
      </c>
      <c r="M244" s="93">
        <v>20</v>
      </c>
      <c r="N244" s="93">
        <v>15</v>
      </c>
      <c r="O244" s="93">
        <v>16</v>
      </c>
      <c r="P244" s="93">
        <v>12</v>
      </c>
      <c r="Q244" s="93">
        <v>15</v>
      </c>
      <c r="R244" s="93">
        <v>12</v>
      </c>
    </row>
    <row r="245" spans="1:18" x14ac:dyDescent="0.2">
      <c r="A245" s="93" t="s">
        <v>1944</v>
      </c>
      <c r="B245" s="93" t="str">
        <f>VLOOKUP(K245,杂项!$O$1:$P$54,2,FALSE)</f>
        <v>隐者之证</v>
      </c>
      <c r="C245" s="93">
        <f t="shared" si="12"/>
        <v>18</v>
      </c>
      <c r="D245" s="93" t="str">
        <f>VLOOKUP(M245,杂项!$O$1:$P$54,2,FALSE)</f>
        <v>圣者之证</v>
      </c>
      <c r="E245" s="93">
        <f t="shared" si="13"/>
        <v>18</v>
      </c>
      <c r="F245" s="93" t="str">
        <f>VLOOKUP(O245,杂项!$O$1:$P$54,2,FALSE)</f>
        <v>希望纹章</v>
      </c>
      <c r="G245" s="93">
        <f t="shared" si="14"/>
        <v>15</v>
      </c>
      <c r="H245" t="str">
        <f>VLOOKUP(Q245,杂项!$O$1:$P$54,2,FALSE)</f>
        <v>意志纹章</v>
      </c>
      <c r="I245">
        <f t="shared" si="15"/>
        <v>15</v>
      </c>
      <c r="K245" s="93">
        <v>30</v>
      </c>
      <c r="L245" s="93">
        <v>18</v>
      </c>
      <c r="M245" s="93">
        <v>29</v>
      </c>
      <c r="N245" s="93">
        <v>18</v>
      </c>
      <c r="O245" s="93">
        <v>23</v>
      </c>
      <c r="P245" s="93">
        <v>15</v>
      </c>
      <c r="Q245" s="93">
        <v>20</v>
      </c>
      <c r="R245" s="93">
        <v>15</v>
      </c>
    </row>
    <row r="246" spans="1:18" x14ac:dyDescent="0.2">
      <c r="A246" s="93" t="s">
        <v>1945</v>
      </c>
      <c r="B246" s="93" t="str">
        <f>VLOOKUP(K246,杂项!$O$1:$P$54,2,FALSE)</f>
        <v>奥秘之印</v>
      </c>
      <c r="C246" s="93">
        <f t="shared" si="12"/>
        <v>22</v>
      </c>
      <c r="D246" s="93" t="str">
        <f>VLOOKUP(M246,杂项!$O$1:$P$54,2,FALSE)</f>
        <v>时光之印</v>
      </c>
      <c r="E246" s="93">
        <f t="shared" si="13"/>
        <v>22</v>
      </c>
      <c r="F246" s="93" t="str">
        <f>VLOOKUP(O246,杂项!$O$1:$P$54,2,FALSE)</f>
        <v>游侠之证</v>
      </c>
      <c r="G246" s="93">
        <f t="shared" si="14"/>
        <v>20</v>
      </c>
      <c r="H246" t="str">
        <f>VLOOKUP(Q246,杂项!$O$1:$P$54,2,FALSE)</f>
        <v>霸者之证</v>
      </c>
      <c r="I246">
        <f t="shared" si="15"/>
        <v>20</v>
      </c>
      <c r="K246" s="93">
        <v>35</v>
      </c>
      <c r="L246" s="93">
        <v>22</v>
      </c>
      <c r="M246" s="93">
        <v>40</v>
      </c>
      <c r="N246" s="93">
        <v>22</v>
      </c>
      <c r="O246" s="93">
        <v>27</v>
      </c>
      <c r="P246" s="93">
        <v>20</v>
      </c>
      <c r="Q246" s="93">
        <v>28</v>
      </c>
      <c r="R246" s="93">
        <v>20</v>
      </c>
    </row>
    <row r="247" spans="1:18" x14ac:dyDescent="0.2">
      <c r="A247" s="93" t="s">
        <v>1946</v>
      </c>
      <c r="B247" s="93" t="str">
        <f>VLOOKUP(K247,杂项!$O$1:$P$54,2,FALSE)</f>
        <v>祭司之证</v>
      </c>
      <c r="C247" s="93">
        <f t="shared" si="12"/>
        <v>12</v>
      </c>
      <c r="D247" s="93" t="str">
        <f>VLOOKUP(M247,杂项!$O$1:$P$54,2,FALSE)</f>
        <v>术士之证</v>
      </c>
      <c r="E247" s="93">
        <f t="shared" si="13"/>
        <v>12</v>
      </c>
      <c r="F247" s="93" t="str">
        <f>VLOOKUP(O247,杂项!$O$1:$P$54,2,FALSE)</f>
        <v>灵魂徽记</v>
      </c>
      <c r="G247" s="93">
        <f t="shared" si="14"/>
        <v>10</v>
      </c>
      <c r="H247" t="str">
        <f>VLOOKUP(Q247,杂项!$O$1:$P$54,2,FALSE)</f>
        <v>远见徽记</v>
      </c>
      <c r="I247">
        <f t="shared" si="15"/>
        <v>10</v>
      </c>
      <c r="K247" s="93">
        <v>15</v>
      </c>
      <c r="L247" s="93">
        <v>12</v>
      </c>
      <c r="M247" s="93">
        <v>16</v>
      </c>
      <c r="N247" s="93">
        <v>12</v>
      </c>
      <c r="O247" s="93">
        <v>52</v>
      </c>
      <c r="P247" s="93">
        <v>10</v>
      </c>
      <c r="Q247" s="93">
        <v>51</v>
      </c>
      <c r="R247" s="93">
        <v>10</v>
      </c>
    </row>
    <row r="248" spans="1:18" x14ac:dyDescent="0.2">
      <c r="A248" s="93" t="s">
        <v>1947</v>
      </c>
      <c r="B248" s="93" t="str">
        <f>VLOOKUP(K248,杂项!$O$1:$P$54,2,FALSE)</f>
        <v>慈爱纹章</v>
      </c>
      <c r="C248" s="93">
        <f t="shared" si="12"/>
        <v>15</v>
      </c>
      <c r="D248" s="93" t="str">
        <f>VLOOKUP(M248,杂项!$O$1:$P$54,2,FALSE)</f>
        <v>希望纹章</v>
      </c>
      <c r="E248" s="93">
        <f t="shared" si="13"/>
        <v>15</v>
      </c>
      <c r="F248" s="93" t="str">
        <f>VLOOKUP(O248,杂项!$O$1:$P$54,2,FALSE)</f>
        <v>祭司之证</v>
      </c>
      <c r="G248" s="93">
        <f t="shared" si="14"/>
        <v>12</v>
      </c>
      <c r="H248" t="str">
        <f>VLOOKUP(Q248,杂项!$O$1:$P$54,2,FALSE)</f>
        <v>术士之证</v>
      </c>
      <c r="I248">
        <f t="shared" si="15"/>
        <v>12</v>
      </c>
      <c r="K248" s="93">
        <v>24</v>
      </c>
      <c r="L248" s="93">
        <v>15</v>
      </c>
      <c r="M248" s="93">
        <v>23</v>
      </c>
      <c r="N248" s="93">
        <v>15</v>
      </c>
      <c r="O248" s="93">
        <v>15</v>
      </c>
      <c r="P248" s="93">
        <v>12</v>
      </c>
      <c r="Q248" s="93">
        <v>16</v>
      </c>
      <c r="R248" s="93">
        <v>12</v>
      </c>
    </row>
    <row r="249" spans="1:18" x14ac:dyDescent="0.2">
      <c r="A249" s="93" t="s">
        <v>1948</v>
      </c>
      <c r="B249" s="93" t="str">
        <f>VLOOKUP(K249,杂项!$O$1:$P$54,2,FALSE)</f>
        <v>圣者之证</v>
      </c>
      <c r="C249" s="93">
        <f t="shared" si="12"/>
        <v>18</v>
      </c>
      <c r="D249" s="93" t="str">
        <f>VLOOKUP(M249,杂项!$O$1:$P$54,2,FALSE)</f>
        <v>隐者之证</v>
      </c>
      <c r="E249" s="93">
        <f t="shared" si="13"/>
        <v>18</v>
      </c>
      <c r="F249" s="93" t="str">
        <f>VLOOKUP(O249,杂项!$O$1:$P$54,2,FALSE)</f>
        <v>慈爱纹章</v>
      </c>
      <c r="G249" s="93">
        <f t="shared" si="14"/>
        <v>15</v>
      </c>
      <c r="H249" t="str">
        <f>VLOOKUP(Q249,杂项!$O$1:$P$54,2,FALSE)</f>
        <v>希望纹章</v>
      </c>
      <c r="I249">
        <f t="shared" si="15"/>
        <v>15</v>
      </c>
      <c r="K249" s="93">
        <v>29</v>
      </c>
      <c r="L249" s="93">
        <v>18</v>
      </c>
      <c r="M249" s="93">
        <v>30</v>
      </c>
      <c r="N249" s="93">
        <v>18</v>
      </c>
      <c r="O249" s="93">
        <v>24</v>
      </c>
      <c r="P249" s="93">
        <v>15</v>
      </c>
      <c r="Q249" s="93">
        <v>23</v>
      </c>
      <c r="R249" s="93">
        <v>15</v>
      </c>
    </row>
    <row r="250" spans="1:18" x14ac:dyDescent="0.2">
      <c r="A250" s="93" t="s">
        <v>1949</v>
      </c>
      <c r="B250" s="93" t="str">
        <f>VLOOKUP(K250,杂项!$O$1:$P$54,2,FALSE)</f>
        <v>审判之印</v>
      </c>
      <c r="C250" s="93">
        <f t="shared" si="12"/>
        <v>22</v>
      </c>
      <c r="D250" s="93" t="str">
        <f>VLOOKUP(M250,杂项!$O$1:$P$54,2,FALSE)</f>
        <v>奥秘之印</v>
      </c>
      <c r="E250" s="93">
        <f t="shared" si="13"/>
        <v>22</v>
      </c>
      <c r="F250" s="93" t="str">
        <f>VLOOKUP(O250,杂项!$O$1:$P$54,2,FALSE)</f>
        <v>圣者之证</v>
      </c>
      <c r="G250" s="93">
        <f t="shared" si="14"/>
        <v>20</v>
      </c>
      <c r="H250" t="str">
        <f>VLOOKUP(Q250,杂项!$O$1:$P$54,2,FALSE)</f>
        <v>隐者之证</v>
      </c>
      <c r="I250">
        <f t="shared" si="15"/>
        <v>20</v>
      </c>
      <c r="K250" s="93">
        <v>37</v>
      </c>
      <c r="L250" s="93">
        <v>22</v>
      </c>
      <c r="M250" s="93">
        <v>35</v>
      </c>
      <c r="N250" s="93">
        <v>22</v>
      </c>
      <c r="O250" s="93">
        <v>29</v>
      </c>
      <c r="P250" s="93">
        <v>20</v>
      </c>
      <c r="Q250" s="93">
        <v>30</v>
      </c>
      <c r="R250" s="93">
        <v>20</v>
      </c>
    </row>
    <row r="251" spans="1:18" x14ac:dyDescent="0.2">
      <c r="A251" s="93" t="s">
        <v>1950</v>
      </c>
      <c r="B251" s="93" t="str">
        <f>VLOOKUP(K251,杂项!$O$1:$P$54,2,FALSE)</f>
        <v>骑士修行之证</v>
      </c>
      <c r="C251" s="93">
        <f t="shared" si="12"/>
        <v>3</v>
      </c>
      <c r="D251" s="93" t="e">
        <f>VLOOKUP(M251,杂项!$O$1:$P$54,2,FALSE)</f>
        <v>#N/A</v>
      </c>
      <c r="E251" s="93">
        <f t="shared" si="13"/>
        <v>0</v>
      </c>
      <c r="F251" s="93" t="e">
        <f>VLOOKUP(O251,杂项!$O$1:$P$54,2,FALSE)</f>
        <v>#N/A</v>
      </c>
      <c r="G251" s="93">
        <f t="shared" si="14"/>
        <v>0</v>
      </c>
      <c r="H251" t="e">
        <f>VLOOKUP(Q251,杂项!$O$1:$P$54,2,FALSE)</f>
        <v>#N/A</v>
      </c>
      <c r="I251">
        <f t="shared" si="15"/>
        <v>0</v>
      </c>
      <c r="K251" s="93">
        <v>3</v>
      </c>
      <c r="L251" s="93">
        <v>3</v>
      </c>
      <c r="M251" s="93"/>
      <c r="N251" s="93"/>
      <c r="O251" s="93"/>
      <c r="P251" s="93"/>
      <c r="Q251" s="93"/>
      <c r="R251" s="93"/>
    </row>
    <row r="252" spans="1:18" x14ac:dyDescent="0.2">
      <c r="A252" s="93" t="s">
        <v>1951</v>
      </c>
      <c r="B252" s="93" t="str">
        <f>VLOOKUP(K252,杂项!$O$1:$P$54,2,FALSE)</f>
        <v>骑士修行之证</v>
      </c>
      <c r="C252" s="93">
        <f t="shared" si="12"/>
        <v>5</v>
      </c>
      <c r="D252" s="93" t="e">
        <f>VLOOKUP(M252,杂项!$O$1:$P$54,2,FALSE)</f>
        <v>#N/A</v>
      </c>
      <c r="E252" s="93">
        <f t="shared" si="13"/>
        <v>0</v>
      </c>
      <c r="F252" s="93" t="e">
        <f>VLOOKUP(O252,杂项!$O$1:$P$54,2,FALSE)</f>
        <v>#N/A</v>
      </c>
      <c r="G252" s="93">
        <f t="shared" si="14"/>
        <v>0</v>
      </c>
      <c r="H252" t="e">
        <f>VLOOKUP(Q252,杂项!$O$1:$P$54,2,FALSE)</f>
        <v>#N/A</v>
      </c>
      <c r="I252">
        <f t="shared" si="15"/>
        <v>0</v>
      </c>
      <c r="K252" s="93">
        <v>3</v>
      </c>
      <c r="L252" s="93">
        <v>5</v>
      </c>
      <c r="M252" s="93"/>
      <c r="N252" s="93"/>
      <c r="O252" s="93"/>
      <c r="P252" s="93"/>
      <c r="Q252" s="93"/>
      <c r="R252" s="93"/>
    </row>
    <row r="253" spans="1:18" x14ac:dyDescent="0.2">
      <c r="A253" s="93" t="s">
        <v>1952</v>
      </c>
      <c r="B253" s="93" t="str">
        <f>VLOOKUP(K253,杂项!$O$1:$P$54,2,FALSE)</f>
        <v>记忆绶带</v>
      </c>
      <c r="C253" s="93">
        <f t="shared" si="12"/>
        <v>6</v>
      </c>
      <c r="D253" s="93" t="str">
        <f>VLOOKUP(M253,杂项!$O$1:$P$54,2,FALSE)</f>
        <v>骑士修行之证</v>
      </c>
      <c r="E253" s="93">
        <f t="shared" si="13"/>
        <v>3</v>
      </c>
      <c r="F253" s="93" t="str">
        <f>VLOOKUP(O253,杂项!$O$1:$P$54,2,FALSE)</f>
        <v>神职修行之证</v>
      </c>
      <c r="G253" s="93">
        <f t="shared" si="14"/>
        <v>3</v>
      </c>
      <c r="H253" t="e">
        <f>VLOOKUP(Q253,杂项!$O$1:$P$54,2,FALSE)</f>
        <v>#N/A</v>
      </c>
      <c r="I253">
        <f t="shared" si="15"/>
        <v>0</v>
      </c>
      <c r="K253" s="93">
        <v>11</v>
      </c>
      <c r="L253" s="93">
        <v>6</v>
      </c>
      <c r="M253" s="93">
        <v>3</v>
      </c>
      <c r="N253" s="93">
        <v>3</v>
      </c>
      <c r="O253" s="93">
        <v>4</v>
      </c>
      <c r="P253" s="93">
        <v>3</v>
      </c>
      <c r="Q253" s="93"/>
      <c r="R253" s="93"/>
    </row>
    <row r="254" spans="1:18" x14ac:dyDescent="0.2">
      <c r="A254" s="93" t="s">
        <v>1953</v>
      </c>
      <c r="B254" s="93" t="str">
        <f>VLOOKUP(K254,杂项!$O$1:$P$54,2,FALSE)</f>
        <v>魔法之证</v>
      </c>
      <c r="C254" s="93">
        <f t="shared" si="12"/>
        <v>8</v>
      </c>
      <c r="D254" s="93" t="str">
        <f>VLOOKUP(M254,杂项!$O$1:$P$54,2,FALSE)</f>
        <v>巡林之证</v>
      </c>
      <c r="E254" s="93">
        <f t="shared" si="13"/>
        <v>8</v>
      </c>
      <c r="F254" s="93" t="str">
        <f>VLOOKUP(O254,杂项!$O$1:$P$54,2,FALSE)</f>
        <v>迅捷绶带</v>
      </c>
      <c r="G254" s="93">
        <f t="shared" si="14"/>
        <v>6</v>
      </c>
      <c r="H254" t="str">
        <f>VLOOKUP(Q254,杂项!$O$1:$P$54,2,FALSE)</f>
        <v>守护绶带</v>
      </c>
      <c r="I254">
        <f t="shared" si="15"/>
        <v>6</v>
      </c>
      <c r="K254" s="93">
        <v>45</v>
      </c>
      <c r="L254" s="93">
        <v>8</v>
      </c>
      <c r="M254" s="93">
        <v>42</v>
      </c>
      <c r="N254" s="93">
        <v>8</v>
      </c>
      <c r="O254" s="93">
        <v>8</v>
      </c>
      <c r="P254" s="93">
        <v>6</v>
      </c>
      <c r="Q254" s="93">
        <v>7</v>
      </c>
      <c r="R254" s="93">
        <v>6</v>
      </c>
    </row>
    <row r="255" spans="1:18" x14ac:dyDescent="0.2">
      <c r="A255" s="93" t="s">
        <v>1954</v>
      </c>
      <c r="B255" s="93" t="str">
        <f>VLOOKUP(K255,杂项!$O$1:$P$54,2,FALSE)</f>
        <v>忠诚徽记</v>
      </c>
      <c r="C255" s="93">
        <f t="shared" si="12"/>
        <v>10</v>
      </c>
      <c r="D255" s="93" t="str">
        <f>VLOOKUP(M255,杂项!$O$1:$P$54,2,FALSE)</f>
        <v>不屈徽记</v>
      </c>
      <c r="E255" s="93">
        <f t="shared" si="13"/>
        <v>10</v>
      </c>
      <c r="F255" s="93" t="str">
        <f>VLOOKUP(O255,杂项!$O$1:$P$54,2,FALSE)</f>
        <v>魔法之证</v>
      </c>
      <c r="G255" s="93">
        <f t="shared" si="14"/>
        <v>8</v>
      </c>
      <c r="H255" t="str">
        <f>VLOOKUP(Q255,杂项!$O$1:$P$54,2,FALSE)</f>
        <v>巡林之证</v>
      </c>
      <c r="I255">
        <f t="shared" si="15"/>
        <v>8</v>
      </c>
      <c r="K255" s="93">
        <v>53</v>
      </c>
      <c r="L255" s="93">
        <v>10</v>
      </c>
      <c r="M255" s="93">
        <v>49</v>
      </c>
      <c r="N255" s="93">
        <v>10</v>
      </c>
      <c r="O255" s="93">
        <v>45</v>
      </c>
      <c r="P255" s="93">
        <v>8</v>
      </c>
      <c r="Q255" s="93">
        <v>42</v>
      </c>
      <c r="R255" s="93">
        <v>8</v>
      </c>
    </row>
    <row r="256" spans="1:18" x14ac:dyDescent="0.2">
      <c r="A256" s="93" t="s">
        <v>1955</v>
      </c>
      <c r="B256" s="93" t="str">
        <f>VLOOKUP(K256,杂项!$O$1:$P$54,2,FALSE)</f>
        <v>迅捷绶带</v>
      </c>
      <c r="C256" s="93">
        <f t="shared" si="12"/>
        <v>6</v>
      </c>
      <c r="D256" s="93" t="str">
        <f>VLOOKUP(M256,杂项!$O$1:$P$54,2,FALSE)</f>
        <v>骑士修行之证</v>
      </c>
      <c r="E256" s="93">
        <f t="shared" si="13"/>
        <v>3</v>
      </c>
      <c r="F256" s="93" t="str">
        <f>VLOOKUP(O256,杂项!$O$1:$P$54,2,FALSE)</f>
        <v>战斗修行之证</v>
      </c>
      <c r="G256" s="93">
        <f t="shared" si="14"/>
        <v>3</v>
      </c>
      <c r="H256" t="e">
        <f>VLOOKUP(Q256,杂项!$O$1:$P$54,2,FALSE)</f>
        <v>#N/A</v>
      </c>
      <c r="I256">
        <f t="shared" si="15"/>
        <v>0</v>
      </c>
      <c r="K256" s="93">
        <v>8</v>
      </c>
      <c r="L256" s="93">
        <v>6</v>
      </c>
      <c r="M256" s="93">
        <v>3</v>
      </c>
      <c r="N256" s="93">
        <v>3</v>
      </c>
      <c r="O256" s="93">
        <v>1</v>
      </c>
      <c r="P256" s="93">
        <v>3</v>
      </c>
      <c r="Q256" s="93"/>
      <c r="R256" s="93"/>
    </row>
    <row r="257" spans="1:18" x14ac:dyDescent="0.2">
      <c r="A257" s="93" t="s">
        <v>1956</v>
      </c>
      <c r="B257" s="93" t="str">
        <f>VLOOKUP(K257,杂项!$O$1:$P$54,2,FALSE)</f>
        <v>骑术之证</v>
      </c>
      <c r="C257" s="93">
        <f t="shared" si="12"/>
        <v>8</v>
      </c>
      <c r="D257" s="93" t="str">
        <f>VLOOKUP(M257,杂项!$O$1:$P$54,2,FALSE)</f>
        <v>巡林之证</v>
      </c>
      <c r="E257" s="93">
        <f t="shared" si="13"/>
        <v>8</v>
      </c>
      <c r="F257" s="93" t="str">
        <f>VLOOKUP(O257,杂项!$O$1:$P$54,2,FALSE)</f>
        <v>迅捷绶带</v>
      </c>
      <c r="G257" s="93">
        <f t="shared" si="14"/>
        <v>6</v>
      </c>
      <c r="H257" t="str">
        <f>VLOOKUP(Q257,杂项!$O$1:$P$54,2,FALSE)</f>
        <v>守护绶带</v>
      </c>
      <c r="I257">
        <f t="shared" si="15"/>
        <v>6</v>
      </c>
      <c r="K257" s="93">
        <v>43</v>
      </c>
      <c r="L257" s="93">
        <v>8</v>
      </c>
      <c r="M257" s="93">
        <v>42</v>
      </c>
      <c r="N257" s="93">
        <v>8</v>
      </c>
      <c r="O257" s="93">
        <v>8</v>
      </c>
      <c r="P257" s="93">
        <v>6</v>
      </c>
      <c r="Q257" s="93">
        <v>7</v>
      </c>
      <c r="R257" s="93">
        <v>6</v>
      </c>
    </row>
    <row r="258" spans="1:18" x14ac:dyDescent="0.2">
      <c r="A258" s="93" t="s">
        <v>1957</v>
      </c>
      <c r="B258" s="93" t="str">
        <f>VLOOKUP(K258,杂项!$O$1:$P$54,2,FALSE)</f>
        <v>忠诚徽记</v>
      </c>
      <c r="C258" s="93">
        <f t="shared" ref="C258:C321" si="16">L258</f>
        <v>10</v>
      </c>
      <c r="D258" s="93" t="str">
        <f>VLOOKUP(M258,杂项!$O$1:$P$54,2,FALSE)</f>
        <v>不屈徽记</v>
      </c>
      <c r="E258" s="93">
        <f t="shared" ref="E258:E321" si="17">N258</f>
        <v>10</v>
      </c>
      <c r="F258" s="93" t="str">
        <f>VLOOKUP(O258,杂项!$O$1:$P$54,2,FALSE)</f>
        <v>骑术之证</v>
      </c>
      <c r="G258" s="93">
        <f t="shared" ref="G258:G321" si="18">P258</f>
        <v>8</v>
      </c>
      <c r="H258" t="str">
        <f>VLOOKUP(Q258,杂项!$O$1:$P$54,2,FALSE)</f>
        <v>巡林之证</v>
      </c>
      <c r="I258">
        <f t="shared" ref="I258:I321" si="19">R258</f>
        <v>8</v>
      </c>
      <c r="K258" s="93">
        <v>53</v>
      </c>
      <c r="L258" s="93">
        <v>10</v>
      </c>
      <c r="M258" s="93">
        <v>49</v>
      </c>
      <c r="N258" s="93">
        <v>10</v>
      </c>
      <c r="O258" s="93">
        <v>43</v>
      </c>
      <c r="P258" s="93">
        <v>8</v>
      </c>
      <c r="Q258" s="93">
        <v>42</v>
      </c>
      <c r="R258" s="93">
        <v>8</v>
      </c>
    </row>
    <row r="259" spans="1:18" x14ac:dyDescent="0.2">
      <c r="A259" s="93" t="s">
        <v>1958</v>
      </c>
      <c r="B259" s="93" t="str">
        <f>VLOOKUP(K259,杂项!$O$1:$P$54,2,FALSE)</f>
        <v>记忆绶带</v>
      </c>
      <c r="C259" s="93">
        <f t="shared" si="16"/>
        <v>6</v>
      </c>
      <c r="D259" s="93" t="str">
        <f>VLOOKUP(M259,杂项!$O$1:$P$54,2,FALSE)</f>
        <v>生存修行之证</v>
      </c>
      <c r="E259" s="93">
        <f t="shared" si="17"/>
        <v>3</v>
      </c>
      <c r="F259" s="93" t="str">
        <f>VLOOKUP(O259,杂项!$O$1:$P$54,2,FALSE)</f>
        <v>战斗修行之证</v>
      </c>
      <c r="G259" s="93">
        <f t="shared" si="18"/>
        <v>3</v>
      </c>
      <c r="H259" t="e">
        <f>VLOOKUP(Q259,杂项!$O$1:$P$54,2,FALSE)</f>
        <v>#N/A</v>
      </c>
      <c r="I259">
        <f t="shared" si="19"/>
        <v>0</v>
      </c>
      <c r="K259" s="93">
        <v>11</v>
      </c>
      <c r="L259" s="93">
        <v>6</v>
      </c>
      <c r="M259" s="93">
        <v>2</v>
      </c>
      <c r="N259" s="93">
        <v>3</v>
      </c>
      <c r="O259" s="93">
        <v>1</v>
      </c>
      <c r="P259" s="93">
        <v>3</v>
      </c>
      <c r="Q259" s="93"/>
      <c r="R259" s="93"/>
    </row>
    <row r="260" spans="1:18" x14ac:dyDescent="0.2">
      <c r="A260" s="93" t="s">
        <v>1959</v>
      </c>
      <c r="B260" s="93" t="str">
        <f>VLOOKUP(K260,杂项!$O$1:$P$54,2,FALSE)</f>
        <v>巡林之证</v>
      </c>
      <c r="C260" s="93">
        <f t="shared" si="16"/>
        <v>8</v>
      </c>
      <c r="D260" s="93" t="str">
        <f>VLOOKUP(M260,杂项!$O$1:$P$54,2,FALSE)</f>
        <v>斗技之证</v>
      </c>
      <c r="E260" s="93">
        <f t="shared" si="17"/>
        <v>8</v>
      </c>
      <c r="F260" s="93" t="str">
        <f>VLOOKUP(O260,杂项!$O$1:$P$54,2,FALSE)</f>
        <v>迅捷绶带</v>
      </c>
      <c r="G260" s="93">
        <f t="shared" si="18"/>
        <v>6</v>
      </c>
      <c r="H260" t="str">
        <f>VLOOKUP(Q260,杂项!$O$1:$P$54,2,FALSE)</f>
        <v>记忆绶带</v>
      </c>
      <c r="I260">
        <f t="shared" si="19"/>
        <v>6</v>
      </c>
      <c r="K260" s="93">
        <v>42</v>
      </c>
      <c r="L260" s="93">
        <v>8</v>
      </c>
      <c r="M260" s="93">
        <v>41</v>
      </c>
      <c r="N260" s="93">
        <v>8</v>
      </c>
      <c r="O260" s="93">
        <v>8</v>
      </c>
      <c r="P260" s="93">
        <v>6</v>
      </c>
      <c r="Q260" s="93">
        <v>11</v>
      </c>
      <c r="R260" s="93">
        <v>6</v>
      </c>
    </row>
    <row r="261" spans="1:18" x14ac:dyDescent="0.2">
      <c r="A261" s="93" t="s">
        <v>1960</v>
      </c>
      <c r="B261" s="93" t="str">
        <f>VLOOKUP(K261,杂项!$O$1:$P$54,2,FALSE)</f>
        <v>隐秘徽记</v>
      </c>
      <c r="C261" s="93">
        <f t="shared" si="16"/>
        <v>10</v>
      </c>
      <c r="D261" s="93" t="str">
        <f>VLOOKUP(M261,杂项!$O$1:$P$54,2,FALSE)</f>
        <v>无畏徽记</v>
      </c>
      <c r="E261" s="93">
        <f t="shared" si="17"/>
        <v>10</v>
      </c>
      <c r="F261" s="93" t="str">
        <f>VLOOKUP(O261,杂项!$O$1:$P$54,2,FALSE)</f>
        <v>巡林之证</v>
      </c>
      <c r="G261" s="93">
        <f t="shared" si="18"/>
        <v>8</v>
      </c>
      <c r="H261" t="str">
        <f>VLOOKUP(Q261,杂项!$O$1:$P$54,2,FALSE)</f>
        <v>斗技之证</v>
      </c>
      <c r="I261">
        <f t="shared" si="19"/>
        <v>8</v>
      </c>
      <c r="K261" s="93">
        <v>50</v>
      </c>
      <c r="L261" s="93">
        <v>10</v>
      </c>
      <c r="M261" s="93">
        <v>48</v>
      </c>
      <c r="N261" s="93">
        <v>10</v>
      </c>
      <c r="O261" s="93">
        <v>42</v>
      </c>
      <c r="P261" s="93">
        <v>8</v>
      </c>
      <c r="Q261" s="93">
        <v>41</v>
      </c>
      <c r="R261" s="93">
        <v>8</v>
      </c>
    </row>
    <row r="262" spans="1:18" x14ac:dyDescent="0.2">
      <c r="A262" s="93" t="s">
        <v>1961</v>
      </c>
      <c r="B262" s="93" t="str">
        <f>VLOOKUP(K262,杂项!$O$1:$P$54,2,FALSE)</f>
        <v>骑士之证</v>
      </c>
      <c r="C262" s="93">
        <f t="shared" si="16"/>
        <v>12</v>
      </c>
      <c r="D262" s="93" t="str">
        <f>VLOOKUP(M262,杂项!$O$1:$P$54,2,FALSE)</f>
        <v>浪人之证</v>
      </c>
      <c r="E262" s="93">
        <f t="shared" si="17"/>
        <v>12</v>
      </c>
      <c r="F262" s="93" t="str">
        <f>VLOOKUP(O262,杂项!$O$1:$P$54,2,FALSE)</f>
        <v>忠诚徽记</v>
      </c>
      <c r="G262" s="93">
        <f t="shared" si="18"/>
        <v>10</v>
      </c>
      <c r="H262" t="str">
        <f>VLOOKUP(Q262,杂项!$O$1:$P$54,2,FALSE)</f>
        <v>远见徽记</v>
      </c>
      <c r="I262">
        <f t="shared" si="19"/>
        <v>10</v>
      </c>
      <c r="K262" s="93">
        <v>14</v>
      </c>
      <c r="L262" s="93">
        <v>12</v>
      </c>
      <c r="M262" s="93">
        <v>13</v>
      </c>
      <c r="N262" s="93">
        <v>12</v>
      </c>
      <c r="O262" s="93">
        <v>53</v>
      </c>
      <c r="P262" s="93">
        <v>10</v>
      </c>
      <c r="Q262" s="93">
        <v>51</v>
      </c>
      <c r="R262" s="93">
        <v>10</v>
      </c>
    </row>
    <row r="263" spans="1:18" x14ac:dyDescent="0.2">
      <c r="A263" s="93" t="s">
        <v>1962</v>
      </c>
      <c r="B263" s="93" t="str">
        <f>VLOOKUP(K263,杂项!$O$1:$P$54,2,FALSE)</f>
        <v>信仰纹章</v>
      </c>
      <c r="C263" s="93">
        <f t="shared" si="16"/>
        <v>15</v>
      </c>
      <c r="D263" s="93" t="str">
        <f>VLOOKUP(M263,杂项!$O$1:$P$54,2,FALSE)</f>
        <v>自由纹章</v>
      </c>
      <c r="E263" s="93">
        <f t="shared" si="17"/>
        <v>15</v>
      </c>
      <c r="F263" s="93" t="str">
        <f>VLOOKUP(O263,杂项!$O$1:$P$54,2,FALSE)</f>
        <v>骑士之证</v>
      </c>
      <c r="G263" s="93">
        <f t="shared" si="18"/>
        <v>12</v>
      </c>
      <c r="H263" t="str">
        <f>VLOOKUP(Q263,杂项!$O$1:$P$54,2,FALSE)</f>
        <v>浪人之证</v>
      </c>
      <c r="I263">
        <f t="shared" si="19"/>
        <v>12</v>
      </c>
      <c r="K263" s="93">
        <v>21</v>
      </c>
      <c r="L263" s="93">
        <v>15</v>
      </c>
      <c r="M263" s="93">
        <v>19</v>
      </c>
      <c r="N263" s="93">
        <v>15</v>
      </c>
      <c r="O263" s="93">
        <v>14</v>
      </c>
      <c r="P263" s="93">
        <v>12</v>
      </c>
      <c r="Q263" s="93">
        <v>13</v>
      </c>
      <c r="R263" s="93">
        <v>12</v>
      </c>
    </row>
    <row r="264" spans="1:18" x14ac:dyDescent="0.2">
      <c r="A264" s="93" t="s">
        <v>1963</v>
      </c>
      <c r="B264" s="93" t="str">
        <f>VLOOKUP(K264,杂项!$O$1:$P$54,2,FALSE)</f>
        <v>霸者之证</v>
      </c>
      <c r="C264" s="93">
        <f t="shared" si="16"/>
        <v>18</v>
      </c>
      <c r="D264" s="93" t="str">
        <f>VLOOKUP(M264,杂项!$O$1:$P$54,2,FALSE)</f>
        <v>统帅之证</v>
      </c>
      <c r="E264" s="93">
        <f t="shared" si="17"/>
        <v>18</v>
      </c>
      <c r="F264" s="93" t="str">
        <f>VLOOKUP(O264,杂项!$O$1:$P$54,2,FALSE)</f>
        <v>信仰纹章</v>
      </c>
      <c r="G264" s="93">
        <f t="shared" si="18"/>
        <v>15</v>
      </c>
      <c r="H264" t="str">
        <f>VLOOKUP(Q264,杂项!$O$1:$P$54,2,FALSE)</f>
        <v>自由纹章</v>
      </c>
      <c r="I264">
        <f t="shared" si="19"/>
        <v>15</v>
      </c>
      <c r="K264" s="93">
        <v>28</v>
      </c>
      <c r="L264" s="93">
        <v>18</v>
      </c>
      <c r="M264" s="93">
        <v>31</v>
      </c>
      <c r="N264" s="93">
        <v>18</v>
      </c>
      <c r="O264" s="93">
        <v>21</v>
      </c>
      <c r="P264" s="93">
        <v>15</v>
      </c>
      <c r="Q264" s="93">
        <v>19</v>
      </c>
      <c r="R264" s="93">
        <v>15</v>
      </c>
    </row>
    <row r="265" spans="1:18" x14ac:dyDescent="0.2">
      <c r="A265" s="93" t="s">
        <v>1964</v>
      </c>
      <c r="B265" s="93" t="str">
        <f>VLOOKUP(K265,杂项!$O$1:$P$54,2,FALSE)</f>
        <v>世界之印</v>
      </c>
      <c r="C265" s="93">
        <f t="shared" si="16"/>
        <v>22</v>
      </c>
      <c r="D265" s="93" t="str">
        <f>VLOOKUP(M265,杂项!$O$1:$P$54,2,FALSE)</f>
        <v>命运之印</v>
      </c>
      <c r="E265" s="93">
        <f t="shared" si="17"/>
        <v>22</v>
      </c>
      <c r="F265" s="93" t="str">
        <f>VLOOKUP(O265,杂项!$O$1:$P$54,2,FALSE)</f>
        <v>霸者之证</v>
      </c>
      <c r="G265" s="93">
        <f t="shared" si="18"/>
        <v>20</v>
      </c>
      <c r="H265" t="str">
        <f>VLOOKUP(Q265,杂项!$O$1:$P$54,2,FALSE)</f>
        <v>游侠之证</v>
      </c>
      <c r="I265">
        <f t="shared" si="19"/>
        <v>20</v>
      </c>
      <c r="K265" s="93">
        <v>34</v>
      </c>
      <c r="L265" s="93">
        <v>22</v>
      </c>
      <c r="M265" s="93">
        <v>33</v>
      </c>
      <c r="N265" s="93">
        <v>22</v>
      </c>
      <c r="O265" s="93">
        <v>28</v>
      </c>
      <c r="P265" s="93">
        <v>20</v>
      </c>
      <c r="Q265" s="93">
        <v>27</v>
      </c>
      <c r="R265" s="93">
        <v>20</v>
      </c>
    </row>
    <row r="266" spans="1:18" x14ac:dyDescent="0.2">
      <c r="A266" s="93" t="s">
        <v>1965</v>
      </c>
      <c r="B266" s="93" t="str">
        <f>VLOOKUP(K266,杂项!$O$1:$P$54,2,FALSE)</f>
        <v>浪人之证</v>
      </c>
      <c r="C266" s="93">
        <f t="shared" si="16"/>
        <v>12</v>
      </c>
      <c r="D266" s="93" t="str">
        <f>VLOOKUP(M266,杂项!$O$1:$P$54,2,FALSE)</f>
        <v>战士之证</v>
      </c>
      <c r="E266" s="93">
        <f t="shared" si="17"/>
        <v>12</v>
      </c>
      <c r="F266" s="93" t="str">
        <f>VLOOKUP(O266,杂项!$O$1:$P$54,2,FALSE)</f>
        <v>隐秘徽记</v>
      </c>
      <c r="G266" s="93">
        <f t="shared" si="18"/>
        <v>10</v>
      </c>
      <c r="H266" t="str">
        <f>VLOOKUP(Q266,杂项!$O$1:$P$54,2,FALSE)</f>
        <v>无畏徽记</v>
      </c>
      <c r="I266">
        <f t="shared" si="19"/>
        <v>10</v>
      </c>
      <c r="K266" s="93">
        <v>13</v>
      </c>
      <c r="L266" s="93">
        <v>12</v>
      </c>
      <c r="M266" s="93">
        <v>12</v>
      </c>
      <c r="N266" s="93">
        <v>12</v>
      </c>
      <c r="O266" s="93">
        <v>50</v>
      </c>
      <c r="P266" s="93">
        <v>10</v>
      </c>
      <c r="Q266" s="93">
        <v>48</v>
      </c>
      <c r="R266" s="93">
        <v>10</v>
      </c>
    </row>
    <row r="267" spans="1:18" x14ac:dyDescent="0.2">
      <c r="A267" s="93" t="s">
        <v>1966</v>
      </c>
      <c r="B267" s="93" t="str">
        <f>VLOOKUP(K267,杂项!$O$1:$P$54,2,FALSE)</f>
        <v>意志纹章</v>
      </c>
      <c r="C267" s="93">
        <f t="shared" si="16"/>
        <v>15</v>
      </c>
      <c r="D267" s="93" t="str">
        <f>VLOOKUP(M267,杂项!$O$1:$P$54,2,FALSE)</f>
        <v>自由纹章</v>
      </c>
      <c r="E267" s="93">
        <f t="shared" si="17"/>
        <v>15</v>
      </c>
      <c r="F267" s="93" t="str">
        <f>VLOOKUP(O267,杂项!$O$1:$P$54,2,FALSE)</f>
        <v>浪人之证</v>
      </c>
      <c r="G267" s="93">
        <f t="shared" si="18"/>
        <v>12</v>
      </c>
      <c r="H267" t="str">
        <f>VLOOKUP(Q267,杂项!$O$1:$P$54,2,FALSE)</f>
        <v>战士之证</v>
      </c>
      <c r="I267">
        <f t="shared" si="19"/>
        <v>12</v>
      </c>
      <c r="K267" s="93">
        <v>20</v>
      </c>
      <c r="L267" s="93">
        <v>15</v>
      </c>
      <c r="M267" s="93">
        <v>19</v>
      </c>
      <c r="N267" s="93">
        <v>15</v>
      </c>
      <c r="O267" s="93">
        <v>13</v>
      </c>
      <c r="P267" s="93">
        <v>12</v>
      </c>
      <c r="Q267" s="93">
        <v>12</v>
      </c>
      <c r="R267" s="93">
        <v>12</v>
      </c>
    </row>
    <row r="268" spans="1:18" x14ac:dyDescent="0.2">
      <c r="A268" s="93" t="s">
        <v>1967</v>
      </c>
      <c r="B268" s="93" t="str">
        <f>VLOOKUP(K268,杂项!$O$1:$P$54,2,FALSE)</f>
        <v>游侠之证</v>
      </c>
      <c r="C268" s="93">
        <f t="shared" si="16"/>
        <v>18</v>
      </c>
      <c r="D268" s="93" t="str">
        <f>VLOOKUP(M268,杂项!$O$1:$P$54,2,FALSE)</f>
        <v>隐者之证</v>
      </c>
      <c r="E268" s="93">
        <f t="shared" si="17"/>
        <v>18</v>
      </c>
      <c r="F268" s="93" t="str">
        <f>VLOOKUP(O268,杂项!$O$1:$P$54,2,FALSE)</f>
        <v>意志纹章</v>
      </c>
      <c r="G268" s="93">
        <f t="shared" si="18"/>
        <v>15</v>
      </c>
      <c r="H268" t="str">
        <f>VLOOKUP(Q268,杂项!$O$1:$P$54,2,FALSE)</f>
        <v>自由纹章</v>
      </c>
      <c r="I268">
        <f t="shared" si="19"/>
        <v>15</v>
      </c>
      <c r="K268" s="93">
        <v>27</v>
      </c>
      <c r="L268" s="93">
        <v>18</v>
      </c>
      <c r="M268" s="93">
        <v>30</v>
      </c>
      <c r="N268" s="93">
        <v>18</v>
      </c>
      <c r="O268" s="93">
        <v>20</v>
      </c>
      <c r="P268" s="93">
        <v>15</v>
      </c>
      <c r="Q268" s="93">
        <v>19</v>
      </c>
      <c r="R268" s="93">
        <v>15</v>
      </c>
    </row>
    <row r="269" spans="1:18" x14ac:dyDescent="0.2">
      <c r="A269" s="93" t="s">
        <v>1968</v>
      </c>
      <c r="B269" s="93" t="str">
        <f>VLOOKUP(K269,杂项!$O$1:$P$54,2,FALSE)</f>
        <v>奇迹之印</v>
      </c>
      <c r="C269" s="93">
        <f t="shared" si="16"/>
        <v>22</v>
      </c>
      <c r="D269" s="93" t="str">
        <f>VLOOKUP(M269,杂项!$O$1:$P$54,2,FALSE)</f>
        <v>时光之印</v>
      </c>
      <c r="E269" s="93">
        <f t="shared" si="17"/>
        <v>22</v>
      </c>
      <c r="F269" s="93" t="str">
        <f>VLOOKUP(O269,杂项!$O$1:$P$54,2,FALSE)</f>
        <v>游侠之证</v>
      </c>
      <c r="G269" s="93">
        <f t="shared" si="18"/>
        <v>20</v>
      </c>
      <c r="H269" t="str">
        <f>VLOOKUP(Q269,杂项!$O$1:$P$54,2,FALSE)</f>
        <v>隐者之证</v>
      </c>
      <c r="I269">
        <f t="shared" si="19"/>
        <v>20</v>
      </c>
      <c r="K269" s="93">
        <v>36</v>
      </c>
      <c r="L269" s="93">
        <v>22</v>
      </c>
      <c r="M269" s="93">
        <v>40</v>
      </c>
      <c r="N269" s="93">
        <v>22</v>
      </c>
      <c r="O269" s="93">
        <v>27</v>
      </c>
      <c r="P269" s="93">
        <v>20</v>
      </c>
      <c r="Q269" s="93">
        <v>30</v>
      </c>
      <c r="R269" s="93">
        <v>20</v>
      </c>
    </row>
    <row r="270" spans="1:18" x14ac:dyDescent="0.2">
      <c r="A270" s="93" t="s">
        <v>1969</v>
      </c>
      <c r="B270" s="93" t="str">
        <f>VLOOKUP(K270,杂项!$O$1:$P$54,2,FALSE)</f>
        <v>神职修行之证</v>
      </c>
      <c r="C270" s="93">
        <f t="shared" si="16"/>
        <v>3</v>
      </c>
      <c r="D270" s="93" t="e">
        <f>VLOOKUP(M270,杂项!$O$1:$P$54,2,FALSE)</f>
        <v>#N/A</v>
      </c>
      <c r="E270" s="93">
        <f t="shared" si="17"/>
        <v>0</v>
      </c>
      <c r="F270" s="93" t="e">
        <f>VLOOKUP(O270,杂项!$O$1:$P$54,2,FALSE)</f>
        <v>#N/A</v>
      </c>
      <c r="G270" s="93">
        <f t="shared" si="18"/>
        <v>0</v>
      </c>
      <c r="H270" t="e">
        <f>VLOOKUP(Q270,杂项!$O$1:$P$54,2,FALSE)</f>
        <v>#N/A</v>
      </c>
      <c r="I270">
        <f t="shared" si="19"/>
        <v>0</v>
      </c>
      <c r="K270" s="93">
        <v>4</v>
      </c>
      <c r="L270" s="93">
        <v>3</v>
      </c>
      <c r="M270" s="93"/>
      <c r="N270" s="93"/>
      <c r="O270" s="93"/>
      <c r="P270" s="93"/>
      <c r="Q270" s="93"/>
      <c r="R270" s="93"/>
    </row>
    <row r="271" spans="1:18" x14ac:dyDescent="0.2">
      <c r="A271" s="93" t="s">
        <v>1970</v>
      </c>
      <c r="B271" s="93" t="str">
        <f>VLOOKUP(K271,杂项!$O$1:$P$54,2,FALSE)</f>
        <v>神职修行之证</v>
      </c>
      <c r="C271" s="93">
        <f t="shared" si="16"/>
        <v>5</v>
      </c>
      <c r="D271" s="93" t="e">
        <f>VLOOKUP(M271,杂项!$O$1:$P$54,2,FALSE)</f>
        <v>#N/A</v>
      </c>
      <c r="E271" s="93">
        <f t="shared" si="17"/>
        <v>0</v>
      </c>
      <c r="F271" s="93" t="e">
        <f>VLOOKUP(O271,杂项!$O$1:$P$54,2,FALSE)</f>
        <v>#N/A</v>
      </c>
      <c r="G271" s="93">
        <f t="shared" si="18"/>
        <v>0</v>
      </c>
      <c r="H271" t="e">
        <f>VLOOKUP(Q271,杂项!$O$1:$P$54,2,FALSE)</f>
        <v>#N/A</v>
      </c>
      <c r="I271">
        <f t="shared" si="19"/>
        <v>0</v>
      </c>
      <c r="K271" s="93">
        <v>4</v>
      </c>
      <c r="L271" s="93">
        <v>5</v>
      </c>
      <c r="M271" s="93"/>
      <c r="N271" s="93"/>
      <c r="O271" s="93"/>
      <c r="P271" s="93"/>
      <c r="Q271" s="93"/>
      <c r="R271" s="93"/>
    </row>
    <row r="272" spans="1:18" x14ac:dyDescent="0.2">
      <c r="A272" s="93" t="s">
        <v>1971</v>
      </c>
      <c r="B272" s="93" t="str">
        <f>VLOOKUP(K272,杂项!$O$1:$P$54,2,FALSE)</f>
        <v>心灵绶带</v>
      </c>
      <c r="C272" s="93">
        <f t="shared" si="16"/>
        <v>6</v>
      </c>
      <c r="D272" s="93" t="str">
        <f>VLOOKUP(M272,杂项!$O$1:$P$54,2,FALSE)</f>
        <v>法术修行之证</v>
      </c>
      <c r="E272" s="93">
        <f t="shared" si="17"/>
        <v>3</v>
      </c>
      <c r="F272" s="93" t="str">
        <f>VLOOKUP(O272,杂项!$O$1:$P$54,2,FALSE)</f>
        <v>神职修行之证</v>
      </c>
      <c r="G272" s="93">
        <f t="shared" si="18"/>
        <v>3</v>
      </c>
      <c r="H272" t="e">
        <f>VLOOKUP(Q272,杂项!$O$1:$P$54,2,FALSE)</f>
        <v>#N/A</v>
      </c>
      <c r="I272">
        <f t="shared" si="19"/>
        <v>0</v>
      </c>
      <c r="K272" s="93">
        <v>10</v>
      </c>
      <c r="L272" s="93">
        <v>6</v>
      </c>
      <c r="M272" s="93">
        <v>5</v>
      </c>
      <c r="N272" s="93">
        <v>3</v>
      </c>
      <c r="O272" s="93">
        <v>4</v>
      </c>
      <c r="P272" s="93">
        <v>3</v>
      </c>
      <c r="Q272" s="93"/>
      <c r="R272" s="93"/>
    </row>
    <row r="273" spans="1:18" x14ac:dyDescent="0.2">
      <c r="A273" s="93" t="s">
        <v>1972</v>
      </c>
      <c r="B273" s="93" t="str">
        <f>VLOOKUP(K273,杂项!$O$1:$P$54,2,FALSE)</f>
        <v>祈祷之证</v>
      </c>
      <c r="C273" s="93">
        <f t="shared" si="16"/>
        <v>8</v>
      </c>
      <c r="D273" s="93" t="str">
        <f>VLOOKUP(M273,杂项!$O$1:$P$54,2,FALSE)</f>
        <v>魔法之证</v>
      </c>
      <c r="E273" s="93">
        <f t="shared" si="17"/>
        <v>8</v>
      </c>
      <c r="F273" s="93" t="str">
        <f>VLOOKUP(O273,杂项!$O$1:$P$54,2,FALSE)</f>
        <v>心灵绶带</v>
      </c>
      <c r="G273" s="93">
        <f t="shared" si="18"/>
        <v>6</v>
      </c>
      <c r="H273" t="str">
        <f>VLOOKUP(Q273,杂项!$O$1:$P$54,2,FALSE)</f>
        <v>智慧绶带</v>
      </c>
      <c r="I273">
        <f t="shared" si="19"/>
        <v>6</v>
      </c>
      <c r="K273" s="93">
        <v>44</v>
      </c>
      <c r="L273" s="93">
        <v>8</v>
      </c>
      <c r="M273" s="93">
        <v>45</v>
      </c>
      <c r="N273" s="93">
        <v>8</v>
      </c>
      <c r="O273" s="93">
        <v>10</v>
      </c>
      <c r="P273" s="93">
        <v>6</v>
      </c>
      <c r="Q273" s="93">
        <v>9</v>
      </c>
      <c r="R273" s="93">
        <v>6</v>
      </c>
    </row>
    <row r="274" spans="1:18" x14ac:dyDescent="0.2">
      <c r="A274" s="93" t="s">
        <v>1973</v>
      </c>
      <c r="B274" s="93" t="str">
        <f>VLOOKUP(K274,杂项!$O$1:$P$54,2,FALSE)</f>
        <v>灵魂徽记</v>
      </c>
      <c r="C274" s="93">
        <f t="shared" si="16"/>
        <v>10</v>
      </c>
      <c r="D274" s="93" t="str">
        <f>VLOOKUP(M274,杂项!$O$1:$P$54,2,FALSE)</f>
        <v>远见徽记</v>
      </c>
      <c r="E274" s="93">
        <f t="shared" si="17"/>
        <v>10</v>
      </c>
      <c r="F274" s="93" t="str">
        <f>VLOOKUP(O274,杂项!$O$1:$P$54,2,FALSE)</f>
        <v>祈祷之证</v>
      </c>
      <c r="G274" s="93">
        <f t="shared" si="18"/>
        <v>8</v>
      </c>
      <c r="H274" t="str">
        <f>VLOOKUP(Q274,杂项!$O$1:$P$54,2,FALSE)</f>
        <v>魔法之证</v>
      </c>
      <c r="I274">
        <f t="shared" si="19"/>
        <v>8</v>
      </c>
      <c r="K274" s="93">
        <v>52</v>
      </c>
      <c r="L274" s="93">
        <v>10</v>
      </c>
      <c r="M274" s="93">
        <v>51</v>
      </c>
      <c r="N274" s="93">
        <v>10</v>
      </c>
      <c r="O274" s="93">
        <v>44</v>
      </c>
      <c r="P274" s="93">
        <v>8</v>
      </c>
      <c r="Q274" s="93">
        <v>45</v>
      </c>
      <c r="R274" s="93">
        <v>8</v>
      </c>
    </row>
    <row r="275" spans="1:18" x14ac:dyDescent="0.2">
      <c r="A275" s="93" t="s">
        <v>1974</v>
      </c>
      <c r="B275" s="93" t="str">
        <f>VLOOKUP(K275,杂项!$O$1:$P$54,2,FALSE)</f>
        <v>心灵绶带</v>
      </c>
      <c r="C275" s="93">
        <f t="shared" si="16"/>
        <v>6</v>
      </c>
      <c r="D275" s="93" t="str">
        <f>VLOOKUP(M275,杂项!$O$1:$P$54,2,FALSE)</f>
        <v>法术修行之证</v>
      </c>
      <c r="E275" s="93">
        <f t="shared" si="17"/>
        <v>3</v>
      </c>
      <c r="F275" s="93" t="str">
        <f>VLOOKUP(O275,杂项!$O$1:$P$54,2,FALSE)</f>
        <v>神职修行之证</v>
      </c>
      <c r="G275" s="93">
        <f t="shared" si="18"/>
        <v>3</v>
      </c>
      <c r="H275" t="e">
        <f>VLOOKUP(Q275,杂项!$O$1:$P$54,2,FALSE)</f>
        <v>#N/A</v>
      </c>
      <c r="I275">
        <f t="shared" si="19"/>
        <v>0</v>
      </c>
      <c r="K275" s="93">
        <v>10</v>
      </c>
      <c r="L275" s="93">
        <v>6</v>
      </c>
      <c r="M275" s="93">
        <v>5</v>
      </c>
      <c r="N275" s="93">
        <v>3</v>
      </c>
      <c r="O275" s="93">
        <v>4</v>
      </c>
      <c r="P275" s="93">
        <v>3</v>
      </c>
      <c r="Q275" s="93"/>
      <c r="R275" s="93"/>
    </row>
    <row r="276" spans="1:18" x14ac:dyDescent="0.2">
      <c r="A276" s="93" t="s">
        <v>1975</v>
      </c>
      <c r="B276" s="93" t="str">
        <f>VLOOKUP(K276,杂项!$O$1:$P$54,2,FALSE)</f>
        <v>祈祷之证</v>
      </c>
      <c r="C276" s="93">
        <f t="shared" si="16"/>
        <v>8</v>
      </c>
      <c r="D276" s="93" t="str">
        <f>VLOOKUP(M276,杂项!$O$1:$P$54,2,FALSE)</f>
        <v>魔法之证</v>
      </c>
      <c r="E276" s="93">
        <f t="shared" si="17"/>
        <v>8</v>
      </c>
      <c r="F276" s="93" t="str">
        <f>VLOOKUP(O276,杂项!$O$1:$P$54,2,FALSE)</f>
        <v>心灵绶带</v>
      </c>
      <c r="G276" s="93">
        <f t="shared" si="18"/>
        <v>6</v>
      </c>
      <c r="H276" t="str">
        <f>VLOOKUP(Q276,杂项!$O$1:$P$54,2,FALSE)</f>
        <v>智慧绶带</v>
      </c>
      <c r="I276">
        <f t="shared" si="19"/>
        <v>6</v>
      </c>
      <c r="K276" s="93">
        <v>44</v>
      </c>
      <c r="L276" s="93">
        <v>8</v>
      </c>
      <c r="M276" s="93">
        <v>45</v>
      </c>
      <c r="N276" s="93">
        <v>8</v>
      </c>
      <c r="O276" s="93">
        <v>10</v>
      </c>
      <c r="P276" s="93">
        <v>6</v>
      </c>
      <c r="Q276" s="93">
        <v>9</v>
      </c>
      <c r="R276" s="93">
        <v>6</v>
      </c>
    </row>
    <row r="277" spans="1:18" x14ac:dyDescent="0.2">
      <c r="A277" s="93" t="s">
        <v>1976</v>
      </c>
      <c r="B277" s="93" t="str">
        <f>VLOOKUP(K277,杂项!$O$1:$P$54,2,FALSE)</f>
        <v>灵魂徽记</v>
      </c>
      <c r="C277" s="93">
        <f t="shared" si="16"/>
        <v>10</v>
      </c>
      <c r="D277" s="93" t="str">
        <f>VLOOKUP(M277,杂项!$O$1:$P$54,2,FALSE)</f>
        <v>远见徽记</v>
      </c>
      <c r="E277" s="93">
        <f t="shared" si="17"/>
        <v>10</v>
      </c>
      <c r="F277" s="93" t="str">
        <f>VLOOKUP(O277,杂项!$O$1:$P$54,2,FALSE)</f>
        <v>祈祷之证</v>
      </c>
      <c r="G277" s="93">
        <f t="shared" si="18"/>
        <v>8</v>
      </c>
      <c r="H277" t="str">
        <f>VLOOKUP(Q277,杂项!$O$1:$P$54,2,FALSE)</f>
        <v>魔法之证</v>
      </c>
      <c r="I277">
        <f t="shared" si="19"/>
        <v>8</v>
      </c>
      <c r="K277" s="93">
        <v>52</v>
      </c>
      <c r="L277" s="93">
        <v>10</v>
      </c>
      <c r="M277" s="93">
        <v>51</v>
      </c>
      <c r="N277" s="93">
        <v>10</v>
      </c>
      <c r="O277" s="93">
        <v>44</v>
      </c>
      <c r="P277" s="93">
        <v>8</v>
      </c>
      <c r="Q277" s="93">
        <v>45</v>
      </c>
      <c r="R277" s="93">
        <v>8</v>
      </c>
    </row>
    <row r="278" spans="1:18" x14ac:dyDescent="0.2">
      <c r="A278" s="93" t="s">
        <v>1977</v>
      </c>
      <c r="B278" s="93" t="str">
        <f>VLOOKUP(K278,杂项!$O$1:$P$54,2,FALSE)</f>
        <v>智慧绶带</v>
      </c>
      <c r="C278" s="93">
        <f t="shared" si="16"/>
        <v>6</v>
      </c>
      <c r="D278" s="93" t="str">
        <f>VLOOKUP(M278,杂项!$O$1:$P$54,2,FALSE)</f>
        <v>法术修行之证</v>
      </c>
      <c r="E278" s="93">
        <f t="shared" si="17"/>
        <v>3</v>
      </c>
      <c r="F278" s="93" t="str">
        <f>VLOOKUP(O278,杂项!$O$1:$P$54,2,FALSE)</f>
        <v>神职修行之证</v>
      </c>
      <c r="G278" s="93">
        <f t="shared" si="18"/>
        <v>3</v>
      </c>
      <c r="H278" t="e">
        <f>VLOOKUP(Q278,杂项!$O$1:$P$54,2,FALSE)</f>
        <v>#N/A</v>
      </c>
      <c r="I278">
        <f t="shared" si="19"/>
        <v>0</v>
      </c>
      <c r="K278" s="93">
        <v>9</v>
      </c>
      <c r="L278" s="93">
        <v>6</v>
      </c>
      <c r="M278" s="93">
        <v>5</v>
      </c>
      <c r="N278" s="93">
        <v>3</v>
      </c>
      <c r="O278" s="93">
        <v>4</v>
      </c>
      <c r="P278" s="93">
        <v>3</v>
      </c>
      <c r="Q278" s="93"/>
      <c r="R278" s="93"/>
    </row>
    <row r="279" spans="1:18" x14ac:dyDescent="0.2">
      <c r="A279" s="93" t="s">
        <v>1978</v>
      </c>
      <c r="B279" s="93" t="str">
        <f>VLOOKUP(K279,杂项!$O$1:$P$54,2,FALSE)</f>
        <v>魔法之证</v>
      </c>
      <c r="C279" s="93">
        <f t="shared" si="16"/>
        <v>8</v>
      </c>
      <c r="D279" s="93" t="str">
        <f>VLOOKUP(M279,杂项!$O$1:$P$54,2,FALSE)</f>
        <v>护盾之证</v>
      </c>
      <c r="E279" s="93">
        <f t="shared" si="17"/>
        <v>8</v>
      </c>
      <c r="F279" s="93" t="str">
        <f>VLOOKUP(O279,杂项!$O$1:$P$54,2,FALSE)</f>
        <v>智慧绶带</v>
      </c>
      <c r="G279" s="93">
        <f t="shared" si="18"/>
        <v>6</v>
      </c>
      <c r="H279" t="str">
        <f>VLOOKUP(Q279,杂项!$O$1:$P$54,2,FALSE)</f>
        <v>心灵绶带</v>
      </c>
      <c r="I279">
        <f t="shared" si="19"/>
        <v>6</v>
      </c>
      <c r="K279" s="93">
        <v>45</v>
      </c>
      <c r="L279" s="93">
        <v>8</v>
      </c>
      <c r="M279" s="93">
        <v>46</v>
      </c>
      <c r="N279" s="93">
        <v>8</v>
      </c>
      <c r="O279" s="93">
        <v>9</v>
      </c>
      <c r="P279" s="93">
        <v>6</v>
      </c>
      <c r="Q279" s="93">
        <v>10</v>
      </c>
      <c r="R279" s="93">
        <v>6</v>
      </c>
    </row>
    <row r="280" spans="1:18" x14ac:dyDescent="0.2">
      <c r="A280" s="93" t="s">
        <v>1979</v>
      </c>
      <c r="B280" s="93" t="str">
        <f>VLOOKUP(K280,杂项!$O$1:$P$54,2,FALSE)</f>
        <v>远见徽记</v>
      </c>
      <c r="C280" s="93">
        <f t="shared" si="16"/>
        <v>10</v>
      </c>
      <c r="D280" s="93" t="str">
        <f>VLOOKUP(M280,杂项!$O$1:$P$54,2,FALSE)</f>
        <v>灵魂徽记</v>
      </c>
      <c r="E280" s="93">
        <f t="shared" si="17"/>
        <v>10</v>
      </c>
      <c r="F280" s="93" t="str">
        <f>VLOOKUP(O280,杂项!$O$1:$P$54,2,FALSE)</f>
        <v>魔法之证</v>
      </c>
      <c r="G280" s="93">
        <f t="shared" si="18"/>
        <v>8</v>
      </c>
      <c r="H280" t="str">
        <f>VLOOKUP(Q280,杂项!$O$1:$P$54,2,FALSE)</f>
        <v>护盾之证</v>
      </c>
      <c r="I280">
        <f t="shared" si="19"/>
        <v>8</v>
      </c>
      <c r="K280" s="93">
        <v>51</v>
      </c>
      <c r="L280" s="93">
        <v>10</v>
      </c>
      <c r="M280" s="93">
        <v>52</v>
      </c>
      <c r="N280" s="93">
        <v>10</v>
      </c>
      <c r="O280" s="93">
        <v>45</v>
      </c>
      <c r="P280" s="93">
        <v>8</v>
      </c>
      <c r="Q280" s="93">
        <v>46</v>
      </c>
      <c r="R280" s="93">
        <v>8</v>
      </c>
    </row>
    <row r="281" spans="1:18" x14ac:dyDescent="0.2">
      <c r="A281" s="93" t="s">
        <v>1980</v>
      </c>
      <c r="B281" s="93" t="str">
        <f>VLOOKUP(K281,杂项!$O$1:$P$54,2,FALSE)</f>
        <v>祭司之证</v>
      </c>
      <c r="C281" s="93">
        <f t="shared" si="16"/>
        <v>12</v>
      </c>
      <c r="D281" s="93" t="str">
        <f>VLOOKUP(M281,杂项!$O$1:$P$54,2,FALSE)</f>
        <v>术士之证</v>
      </c>
      <c r="E281" s="93">
        <f t="shared" si="17"/>
        <v>12</v>
      </c>
      <c r="F281" s="93" t="str">
        <f>VLOOKUP(O281,杂项!$O$1:$P$54,2,FALSE)</f>
        <v>灵魂徽记</v>
      </c>
      <c r="G281" s="93">
        <f t="shared" si="18"/>
        <v>10</v>
      </c>
      <c r="H281" t="str">
        <f>VLOOKUP(Q281,杂项!$O$1:$P$54,2,FALSE)</f>
        <v>远见徽记</v>
      </c>
      <c r="I281">
        <f t="shared" si="19"/>
        <v>10</v>
      </c>
      <c r="K281" s="93">
        <v>15</v>
      </c>
      <c r="L281" s="93">
        <v>12</v>
      </c>
      <c r="M281" s="93">
        <v>16</v>
      </c>
      <c r="N281" s="93">
        <v>12</v>
      </c>
      <c r="O281" s="93">
        <v>52</v>
      </c>
      <c r="P281" s="93">
        <v>10</v>
      </c>
      <c r="Q281" s="93">
        <v>51</v>
      </c>
      <c r="R281" s="93">
        <v>10</v>
      </c>
    </row>
    <row r="282" spans="1:18" x14ac:dyDescent="0.2">
      <c r="A282" s="93" t="s">
        <v>1981</v>
      </c>
      <c r="B282" s="93" t="str">
        <f>VLOOKUP(K282,杂项!$O$1:$P$54,2,FALSE)</f>
        <v>慈爱纹章</v>
      </c>
      <c r="C282" s="93">
        <f t="shared" si="16"/>
        <v>15</v>
      </c>
      <c r="D282" s="93" t="str">
        <f>VLOOKUP(M282,杂项!$O$1:$P$54,2,FALSE)</f>
        <v>希望纹章</v>
      </c>
      <c r="E282" s="93">
        <f t="shared" si="17"/>
        <v>15</v>
      </c>
      <c r="F282" s="93" t="str">
        <f>VLOOKUP(O282,杂项!$O$1:$P$54,2,FALSE)</f>
        <v>祭司之证</v>
      </c>
      <c r="G282" s="93">
        <f t="shared" si="18"/>
        <v>12</v>
      </c>
      <c r="H282" t="str">
        <f>VLOOKUP(Q282,杂项!$O$1:$P$54,2,FALSE)</f>
        <v>术士之证</v>
      </c>
      <c r="I282">
        <f t="shared" si="19"/>
        <v>12</v>
      </c>
      <c r="K282" s="93">
        <v>24</v>
      </c>
      <c r="L282" s="93">
        <v>15</v>
      </c>
      <c r="M282" s="93">
        <v>23</v>
      </c>
      <c r="N282" s="93">
        <v>15</v>
      </c>
      <c r="O282" s="93">
        <v>15</v>
      </c>
      <c r="P282" s="93">
        <v>12</v>
      </c>
      <c r="Q282" s="93">
        <v>16</v>
      </c>
      <c r="R282" s="93">
        <v>12</v>
      </c>
    </row>
    <row r="283" spans="1:18" x14ac:dyDescent="0.2">
      <c r="A283" s="93" t="s">
        <v>1982</v>
      </c>
      <c r="B283" s="93" t="str">
        <f>VLOOKUP(K283,杂项!$O$1:$P$54,2,FALSE)</f>
        <v>圣者之证</v>
      </c>
      <c r="C283" s="93">
        <f t="shared" si="16"/>
        <v>18</v>
      </c>
      <c r="D283" s="93" t="str">
        <f>VLOOKUP(M283,杂项!$O$1:$P$54,2,FALSE)</f>
        <v>隐者之证</v>
      </c>
      <c r="E283" s="93">
        <f t="shared" si="17"/>
        <v>18</v>
      </c>
      <c r="F283" s="93" t="str">
        <f>VLOOKUP(O283,杂项!$O$1:$P$54,2,FALSE)</f>
        <v>慈爱纹章</v>
      </c>
      <c r="G283" s="93">
        <f t="shared" si="18"/>
        <v>15</v>
      </c>
      <c r="H283" t="str">
        <f>VLOOKUP(Q283,杂项!$O$1:$P$54,2,FALSE)</f>
        <v>希望纹章</v>
      </c>
      <c r="I283">
        <f t="shared" si="19"/>
        <v>15</v>
      </c>
      <c r="K283" s="93">
        <v>29</v>
      </c>
      <c r="L283" s="93">
        <v>18</v>
      </c>
      <c r="M283" s="93">
        <v>30</v>
      </c>
      <c r="N283" s="93">
        <v>18</v>
      </c>
      <c r="O283" s="93">
        <v>24</v>
      </c>
      <c r="P283" s="93">
        <v>15</v>
      </c>
      <c r="Q283" s="93">
        <v>23</v>
      </c>
      <c r="R283" s="93">
        <v>15</v>
      </c>
    </row>
    <row r="284" spans="1:18" x14ac:dyDescent="0.2">
      <c r="A284" s="93" t="s">
        <v>1983</v>
      </c>
      <c r="B284" s="93" t="str">
        <f>VLOOKUP(K284,杂项!$O$1:$P$54,2,FALSE)</f>
        <v>审判之印</v>
      </c>
      <c r="C284" s="93">
        <f t="shared" si="16"/>
        <v>22</v>
      </c>
      <c r="D284" s="93" t="str">
        <f>VLOOKUP(M284,杂项!$O$1:$P$54,2,FALSE)</f>
        <v>奥秘之印</v>
      </c>
      <c r="E284" s="93">
        <f t="shared" si="17"/>
        <v>22</v>
      </c>
      <c r="F284" s="93" t="str">
        <f>VLOOKUP(O284,杂项!$O$1:$P$54,2,FALSE)</f>
        <v>圣者之证</v>
      </c>
      <c r="G284" s="93">
        <f t="shared" si="18"/>
        <v>20</v>
      </c>
      <c r="H284" t="str">
        <f>VLOOKUP(Q284,杂项!$O$1:$P$54,2,FALSE)</f>
        <v>隐者之证</v>
      </c>
      <c r="I284">
        <f t="shared" si="19"/>
        <v>20</v>
      </c>
      <c r="K284" s="93">
        <v>37</v>
      </c>
      <c r="L284" s="93">
        <v>22</v>
      </c>
      <c r="M284" s="93">
        <v>35</v>
      </c>
      <c r="N284" s="93">
        <v>22</v>
      </c>
      <c r="O284" s="93">
        <v>29</v>
      </c>
      <c r="P284" s="93">
        <v>20</v>
      </c>
      <c r="Q284" s="93">
        <v>30</v>
      </c>
      <c r="R284" s="93">
        <v>20</v>
      </c>
    </row>
    <row r="285" spans="1:18" x14ac:dyDescent="0.2">
      <c r="A285" s="93" t="s">
        <v>1984</v>
      </c>
      <c r="B285" s="93" t="str">
        <f>VLOOKUP(K285,杂项!$O$1:$P$54,2,FALSE)</f>
        <v>术士之证</v>
      </c>
      <c r="C285" s="93">
        <f t="shared" si="16"/>
        <v>12</v>
      </c>
      <c r="D285" s="93" t="str">
        <f>VLOOKUP(M285,杂项!$O$1:$P$54,2,FALSE)</f>
        <v>祭司之证</v>
      </c>
      <c r="E285" s="93">
        <f t="shared" si="17"/>
        <v>12</v>
      </c>
      <c r="F285" s="93" t="str">
        <f>VLOOKUP(O285,杂项!$O$1:$P$54,2,FALSE)</f>
        <v>远见徽记</v>
      </c>
      <c r="G285" s="93">
        <f t="shared" si="18"/>
        <v>10</v>
      </c>
      <c r="H285" t="str">
        <f>VLOOKUP(Q285,杂项!$O$1:$P$54,2,FALSE)</f>
        <v>灵魂徽记</v>
      </c>
      <c r="I285">
        <f t="shared" si="19"/>
        <v>10</v>
      </c>
      <c r="K285" s="93">
        <v>16</v>
      </c>
      <c r="L285" s="93">
        <v>12</v>
      </c>
      <c r="M285" s="93">
        <v>15</v>
      </c>
      <c r="N285" s="93">
        <v>12</v>
      </c>
      <c r="O285" s="93">
        <v>51</v>
      </c>
      <c r="P285" s="93">
        <v>10</v>
      </c>
      <c r="Q285" s="93">
        <v>52</v>
      </c>
      <c r="R285" s="93">
        <v>10</v>
      </c>
    </row>
    <row r="286" spans="1:18" x14ac:dyDescent="0.2">
      <c r="A286" s="93" t="s">
        <v>1985</v>
      </c>
      <c r="B286" s="93" t="str">
        <f>VLOOKUP(K286,杂项!$O$1:$P$54,2,FALSE)</f>
        <v>希望纹章</v>
      </c>
      <c r="C286" s="93">
        <f t="shared" si="16"/>
        <v>15</v>
      </c>
      <c r="D286" s="93" t="str">
        <f>VLOOKUP(M286,杂项!$O$1:$P$54,2,FALSE)</f>
        <v>信仰纹章</v>
      </c>
      <c r="E286" s="93">
        <f t="shared" si="17"/>
        <v>15</v>
      </c>
      <c r="F286" s="93" t="str">
        <f>VLOOKUP(O286,杂项!$O$1:$P$54,2,FALSE)</f>
        <v>术士之证</v>
      </c>
      <c r="G286" s="93">
        <f t="shared" si="18"/>
        <v>12</v>
      </c>
      <c r="H286" t="str">
        <f>VLOOKUP(Q286,杂项!$O$1:$P$54,2,FALSE)</f>
        <v>祭司之证</v>
      </c>
      <c r="I286">
        <f t="shared" si="19"/>
        <v>12</v>
      </c>
      <c r="K286" s="93">
        <v>23</v>
      </c>
      <c r="L286" s="93">
        <v>15</v>
      </c>
      <c r="M286" s="93">
        <v>21</v>
      </c>
      <c r="N286" s="93">
        <v>15</v>
      </c>
      <c r="O286" s="93">
        <v>16</v>
      </c>
      <c r="P286" s="93">
        <v>12</v>
      </c>
      <c r="Q286" s="93">
        <v>15</v>
      </c>
      <c r="R286" s="93">
        <v>12</v>
      </c>
    </row>
    <row r="287" spans="1:18" x14ac:dyDescent="0.2">
      <c r="A287" s="93" t="s">
        <v>1986</v>
      </c>
      <c r="B287" s="93" t="str">
        <f>VLOOKUP(K287,杂项!$O$1:$P$54,2,FALSE)</f>
        <v>隐者之证</v>
      </c>
      <c r="C287" s="93">
        <f t="shared" si="16"/>
        <v>18</v>
      </c>
      <c r="D287" s="93" t="str">
        <f>VLOOKUP(M287,杂项!$O$1:$P$54,2,FALSE)</f>
        <v>圣者之证</v>
      </c>
      <c r="E287" s="93">
        <f t="shared" si="17"/>
        <v>18</v>
      </c>
      <c r="F287" s="93" t="str">
        <f>VLOOKUP(O287,杂项!$O$1:$P$54,2,FALSE)</f>
        <v>希望纹章</v>
      </c>
      <c r="G287" s="93">
        <f t="shared" si="18"/>
        <v>15</v>
      </c>
      <c r="H287" t="str">
        <f>VLOOKUP(Q287,杂项!$O$1:$P$54,2,FALSE)</f>
        <v>信仰纹章</v>
      </c>
      <c r="I287">
        <f t="shared" si="19"/>
        <v>15</v>
      </c>
      <c r="K287" s="93">
        <v>30</v>
      </c>
      <c r="L287" s="93">
        <v>18</v>
      </c>
      <c r="M287" s="93">
        <v>29</v>
      </c>
      <c r="N287" s="93">
        <v>18</v>
      </c>
      <c r="O287" s="93">
        <v>23</v>
      </c>
      <c r="P287" s="93">
        <v>15</v>
      </c>
      <c r="Q287" s="93">
        <v>21</v>
      </c>
      <c r="R287" s="93">
        <v>15</v>
      </c>
    </row>
    <row r="288" spans="1:18" x14ac:dyDescent="0.2">
      <c r="A288" s="93" t="s">
        <v>1987</v>
      </c>
      <c r="B288" s="93" t="str">
        <f>VLOOKUP(K288,杂项!$O$1:$P$54,2,FALSE)</f>
        <v>奥秘之印</v>
      </c>
      <c r="C288" s="93">
        <f t="shared" si="16"/>
        <v>22</v>
      </c>
      <c r="D288" s="93" t="str">
        <f>VLOOKUP(M288,杂项!$O$1:$P$54,2,FALSE)</f>
        <v>混沌之印</v>
      </c>
      <c r="E288" s="93">
        <f t="shared" si="17"/>
        <v>22</v>
      </c>
      <c r="F288" s="93" t="str">
        <f>VLOOKUP(O288,杂项!$O$1:$P$54,2,FALSE)</f>
        <v>隐者之证</v>
      </c>
      <c r="G288" s="93">
        <f t="shared" si="18"/>
        <v>20</v>
      </c>
      <c r="H288" t="str">
        <f>VLOOKUP(Q288,杂项!$O$1:$P$54,2,FALSE)</f>
        <v>霸者之证</v>
      </c>
      <c r="I288">
        <f t="shared" si="19"/>
        <v>20</v>
      </c>
      <c r="K288" s="93">
        <v>35</v>
      </c>
      <c r="L288" s="93">
        <v>22</v>
      </c>
      <c r="M288" s="93">
        <v>39</v>
      </c>
      <c r="N288" s="93">
        <v>22</v>
      </c>
      <c r="O288" s="93">
        <v>30</v>
      </c>
      <c r="P288" s="93">
        <v>20</v>
      </c>
      <c r="Q288" s="93">
        <v>28</v>
      </c>
      <c r="R288" s="93">
        <v>20</v>
      </c>
    </row>
    <row r="289" spans="1:18" x14ac:dyDescent="0.2">
      <c r="A289" s="93" t="s">
        <v>1988</v>
      </c>
      <c r="B289" s="93" t="str">
        <f>VLOOKUP(K289,杂项!$O$1:$P$54,2,FALSE)</f>
        <v>骑士修行之证</v>
      </c>
      <c r="C289" s="93">
        <f t="shared" si="16"/>
        <v>3</v>
      </c>
      <c r="D289" s="93" t="e">
        <f>VLOOKUP(M289,杂项!$O$1:$P$54,2,FALSE)</f>
        <v>#N/A</v>
      </c>
      <c r="E289" s="93">
        <f t="shared" si="17"/>
        <v>0</v>
      </c>
      <c r="F289" s="93" t="e">
        <f>VLOOKUP(O289,杂项!$O$1:$P$54,2,FALSE)</f>
        <v>#N/A</v>
      </c>
      <c r="G289" s="93">
        <f t="shared" si="18"/>
        <v>0</v>
      </c>
      <c r="H289" t="e">
        <f>VLOOKUP(Q289,杂项!$O$1:$P$54,2,FALSE)</f>
        <v>#N/A</v>
      </c>
      <c r="I289">
        <f t="shared" si="19"/>
        <v>0</v>
      </c>
      <c r="K289" s="93">
        <v>3</v>
      </c>
      <c r="L289" s="93">
        <v>3</v>
      </c>
      <c r="M289" s="93"/>
      <c r="N289" s="93"/>
      <c r="O289" s="93"/>
      <c r="P289" s="93"/>
      <c r="Q289" s="93"/>
      <c r="R289" s="93"/>
    </row>
    <row r="290" spans="1:18" x14ac:dyDescent="0.2">
      <c r="A290" s="93" t="s">
        <v>1989</v>
      </c>
      <c r="B290" s="93" t="str">
        <f>VLOOKUP(K290,杂项!$O$1:$P$54,2,FALSE)</f>
        <v>骑士修行之证</v>
      </c>
      <c r="C290" s="93">
        <f t="shared" si="16"/>
        <v>5</v>
      </c>
      <c r="D290" s="93" t="e">
        <f>VLOOKUP(M290,杂项!$O$1:$P$54,2,FALSE)</f>
        <v>#N/A</v>
      </c>
      <c r="E290" s="93">
        <f t="shared" si="17"/>
        <v>0</v>
      </c>
      <c r="F290" s="93" t="e">
        <f>VLOOKUP(O290,杂项!$O$1:$P$54,2,FALSE)</f>
        <v>#N/A</v>
      </c>
      <c r="G290" s="93">
        <f t="shared" si="18"/>
        <v>0</v>
      </c>
      <c r="H290" t="e">
        <f>VLOOKUP(Q290,杂项!$O$1:$P$54,2,FALSE)</f>
        <v>#N/A</v>
      </c>
      <c r="I290">
        <f t="shared" si="19"/>
        <v>0</v>
      </c>
      <c r="K290" s="93">
        <v>3</v>
      </c>
      <c r="L290" s="93">
        <v>5</v>
      </c>
      <c r="M290" s="93"/>
      <c r="N290" s="93"/>
      <c r="O290" s="93"/>
      <c r="P290" s="93"/>
      <c r="Q290" s="93"/>
      <c r="R290" s="93"/>
    </row>
    <row r="291" spans="1:18" x14ac:dyDescent="0.2">
      <c r="A291" s="93" t="s">
        <v>1990</v>
      </c>
      <c r="B291" s="93" t="str">
        <f>VLOOKUP(K291,杂项!$O$1:$P$54,2,FALSE)</f>
        <v>迅捷绶带</v>
      </c>
      <c r="C291" s="93">
        <f t="shared" si="16"/>
        <v>6</v>
      </c>
      <c r="D291" s="93" t="str">
        <f>VLOOKUP(M291,杂项!$O$1:$P$54,2,FALSE)</f>
        <v>骑士修行之证</v>
      </c>
      <c r="E291" s="93">
        <f t="shared" si="17"/>
        <v>3</v>
      </c>
      <c r="F291" s="93" t="str">
        <f>VLOOKUP(O291,杂项!$O$1:$P$54,2,FALSE)</f>
        <v>战斗修行之证</v>
      </c>
      <c r="G291" s="93">
        <f t="shared" si="18"/>
        <v>3</v>
      </c>
      <c r="H291" t="e">
        <f>VLOOKUP(Q291,杂项!$O$1:$P$54,2,FALSE)</f>
        <v>#N/A</v>
      </c>
      <c r="I291">
        <f t="shared" si="19"/>
        <v>0</v>
      </c>
      <c r="K291" s="93">
        <v>8</v>
      </c>
      <c r="L291" s="93">
        <v>6</v>
      </c>
      <c r="M291" s="93">
        <v>3</v>
      </c>
      <c r="N291" s="93">
        <v>3</v>
      </c>
      <c r="O291" s="93">
        <v>1</v>
      </c>
      <c r="P291" s="93">
        <v>3</v>
      </c>
      <c r="Q291" s="93"/>
      <c r="R291" s="93"/>
    </row>
    <row r="292" spans="1:18" x14ac:dyDescent="0.2">
      <c r="A292" s="93" t="s">
        <v>1991</v>
      </c>
      <c r="B292" s="93" t="str">
        <f>VLOOKUP(K292,杂项!$O$1:$P$54,2,FALSE)</f>
        <v>骑术之证</v>
      </c>
      <c r="C292" s="93">
        <f t="shared" si="16"/>
        <v>8</v>
      </c>
      <c r="D292" s="93" t="str">
        <f>VLOOKUP(M292,杂项!$O$1:$P$54,2,FALSE)</f>
        <v>巡林之证</v>
      </c>
      <c r="E292" s="93">
        <f t="shared" si="17"/>
        <v>8</v>
      </c>
      <c r="F292" s="93" t="str">
        <f>VLOOKUP(O292,杂项!$O$1:$P$54,2,FALSE)</f>
        <v>迅捷绶带</v>
      </c>
      <c r="G292" s="93">
        <f t="shared" si="18"/>
        <v>6</v>
      </c>
      <c r="H292" t="str">
        <f>VLOOKUP(Q292,杂项!$O$1:$P$54,2,FALSE)</f>
        <v>守护绶带</v>
      </c>
      <c r="I292">
        <f t="shared" si="19"/>
        <v>6</v>
      </c>
      <c r="K292" s="93">
        <v>43</v>
      </c>
      <c r="L292" s="93">
        <v>8</v>
      </c>
      <c r="M292" s="93">
        <v>42</v>
      </c>
      <c r="N292" s="93">
        <v>8</v>
      </c>
      <c r="O292" s="93">
        <v>8</v>
      </c>
      <c r="P292" s="93">
        <v>6</v>
      </c>
      <c r="Q292" s="93">
        <v>7</v>
      </c>
      <c r="R292" s="93">
        <v>6</v>
      </c>
    </row>
    <row r="293" spans="1:18" x14ac:dyDescent="0.2">
      <c r="A293" s="93" t="s">
        <v>1992</v>
      </c>
      <c r="B293" s="93" t="str">
        <f>VLOOKUP(K293,杂项!$O$1:$P$54,2,FALSE)</f>
        <v>忠诚徽记</v>
      </c>
      <c r="C293" s="93">
        <f t="shared" si="16"/>
        <v>10</v>
      </c>
      <c r="D293" s="93" t="str">
        <f>VLOOKUP(M293,杂项!$O$1:$P$54,2,FALSE)</f>
        <v>不屈徽记</v>
      </c>
      <c r="E293" s="93">
        <f t="shared" si="17"/>
        <v>10</v>
      </c>
      <c r="F293" s="93" t="str">
        <f>VLOOKUP(O293,杂项!$O$1:$P$54,2,FALSE)</f>
        <v>骑术之证</v>
      </c>
      <c r="G293" s="93">
        <f t="shared" si="18"/>
        <v>8</v>
      </c>
      <c r="H293" t="str">
        <f>VLOOKUP(Q293,杂项!$O$1:$P$54,2,FALSE)</f>
        <v>巡林之证</v>
      </c>
      <c r="I293">
        <f t="shared" si="19"/>
        <v>8</v>
      </c>
      <c r="K293" s="93">
        <v>53</v>
      </c>
      <c r="L293" s="93">
        <v>10</v>
      </c>
      <c r="M293" s="93">
        <v>49</v>
      </c>
      <c r="N293" s="93">
        <v>10</v>
      </c>
      <c r="O293" s="93">
        <v>43</v>
      </c>
      <c r="P293" s="93">
        <v>8</v>
      </c>
      <c r="Q293" s="93">
        <v>42</v>
      </c>
      <c r="R293" s="93">
        <v>8</v>
      </c>
    </row>
    <row r="294" spans="1:18" x14ac:dyDescent="0.2">
      <c r="A294" s="93" t="s">
        <v>1993</v>
      </c>
      <c r="B294" s="93" t="str">
        <f>VLOOKUP(K294,杂项!$O$1:$P$54,2,FALSE)</f>
        <v>迅捷绶带</v>
      </c>
      <c r="C294" s="93">
        <f t="shared" si="16"/>
        <v>6</v>
      </c>
      <c r="D294" s="93" t="str">
        <f>VLOOKUP(M294,杂项!$O$1:$P$54,2,FALSE)</f>
        <v>骑士修行之证</v>
      </c>
      <c r="E294" s="93">
        <f t="shared" si="17"/>
        <v>3</v>
      </c>
      <c r="F294" s="93" t="str">
        <f>VLOOKUP(O294,杂项!$O$1:$P$54,2,FALSE)</f>
        <v>战斗修行之证</v>
      </c>
      <c r="G294" s="93">
        <f t="shared" si="18"/>
        <v>3</v>
      </c>
      <c r="H294" t="e">
        <f>VLOOKUP(Q294,杂项!$O$1:$P$54,2,FALSE)</f>
        <v>#N/A</v>
      </c>
      <c r="I294">
        <f t="shared" si="19"/>
        <v>0</v>
      </c>
      <c r="K294" s="93">
        <v>8</v>
      </c>
      <c r="L294" s="93">
        <v>6</v>
      </c>
      <c r="M294" s="93">
        <v>3</v>
      </c>
      <c r="N294" s="93">
        <v>3</v>
      </c>
      <c r="O294" s="93">
        <v>1</v>
      </c>
      <c r="P294" s="93">
        <v>3</v>
      </c>
      <c r="Q294" s="93"/>
      <c r="R294" s="93"/>
    </row>
    <row r="295" spans="1:18" x14ac:dyDescent="0.2">
      <c r="A295" s="93" t="s">
        <v>1994</v>
      </c>
      <c r="B295" s="93" t="str">
        <f>VLOOKUP(K295,杂项!$O$1:$P$54,2,FALSE)</f>
        <v>骑术之证</v>
      </c>
      <c r="C295" s="93">
        <f t="shared" si="16"/>
        <v>8</v>
      </c>
      <c r="D295" s="93" t="str">
        <f>VLOOKUP(M295,杂项!$O$1:$P$54,2,FALSE)</f>
        <v>巡林之证</v>
      </c>
      <c r="E295" s="93">
        <f t="shared" si="17"/>
        <v>8</v>
      </c>
      <c r="F295" s="93" t="str">
        <f>VLOOKUP(O295,杂项!$O$1:$P$54,2,FALSE)</f>
        <v>迅捷绶带</v>
      </c>
      <c r="G295" s="93">
        <f t="shared" si="18"/>
        <v>6</v>
      </c>
      <c r="H295" t="str">
        <f>VLOOKUP(Q295,杂项!$O$1:$P$54,2,FALSE)</f>
        <v>力量绶带</v>
      </c>
      <c r="I295">
        <f t="shared" si="19"/>
        <v>6</v>
      </c>
      <c r="K295" s="93">
        <v>43</v>
      </c>
      <c r="L295" s="93">
        <v>8</v>
      </c>
      <c r="M295" s="93">
        <v>42</v>
      </c>
      <c r="N295" s="93">
        <v>8</v>
      </c>
      <c r="O295" s="93">
        <v>8</v>
      </c>
      <c r="P295" s="93">
        <v>6</v>
      </c>
      <c r="Q295" s="93">
        <v>6</v>
      </c>
      <c r="R295" s="93">
        <v>6</v>
      </c>
    </row>
    <row r="296" spans="1:18" x14ac:dyDescent="0.2">
      <c r="A296" s="93" t="s">
        <v>1995</v>
      </c>
      <c r="B296" s="93" t="str">
        <f>VLOOKUP(K296,杂项!$O$1:$P$54,2,FALSE)</f>
        <v>忠诚徽记</v>
      </c>
      <c r="C296" s="93">
        <f t="shared" si="16"/>
        <v>10</v>
      </c>
      <c r="D296" s="93" t="str">
        <f>VLOOKUP(M296,杂项!$O$1:$P$54,2,FALSE)</f>
        <v>无畏徽记</v>
      </c>
      <c r="E296" s="93">
        <f t="shared" si="17"/>
        <v>10</v>
      </c>
      <c r="F296" s="93" t="str">
        <f>VLOOKUP(O296,杂项!$O$1:$P$54,2,FALSE)</f>
        <v>骑术之证</v>
      </c>
      <c r="G296" s="93">
        <f t="shared" si="18"/>
        <v>8</v>
      </c>
      <c r="H296" t="str">
        <f>VLOOKUP(Q296,杂项!$O$1:$P$54,2,FALSE)</f>
        <v>巡林之证</v>
      </c>
      <c r="I296">
        <f t="shared" si="19"/>
        <v>8</v>
      </c>
      <c r="K296" s="93">
        <v>53</v>
      </c>
      <c r="L296" s="93">
        <v>10</v>
      </c>
      <c r="M296" s="93">
        <v>48</v>
      </c>
      <c r="N296" s="93">
        <v>10</v>
      </c>
      <c r="O296" s="93">
        <v>43</v>
      </c>
      <c r="P296" s="93">
        <v>8</v>
      </c>
      <c r="Q296" s="93">
        <v>42</v>
      </c>
      <c r="R296" s="93">
        <v>8</v>
      </c>
    </row>
    <row r="297" spans="1:18" x14ac:dyDescent="0.2">
      <c r="A297" s="93" t="s">
        <v>1996</v>
      </c>
      <c r="B297" s="93" t="str">
        <f>VLOOKUP(K297,杂项!$O$1:$P$54,2,FALSE)</f>
        <v>力量绶带</v>
      </c>
      <c r="C297" s="93">
        <f t="shared" si="16"/>
        <v>6</v>
      </c>
      <c r="D297" s="93" t="str">
        <f>VLOOKUP(M297,杂项!$O$1:$P$54,2,FALSE)</f>
        <v>战斗修行之证</v>
      </c>
      <c r="E297" s="93">
        <f t="shared" si="17"/>
        <v>3</v>
      </c>
      <c r="F297" s="93" t="str">
        <f>VLOOKUP(O297,杂项!$O$1:$P$54,2,FALSE)</f>
        <v>生存修行之证</v>
      </c>
      <c r="G297" s="93">
        <f t="shared" si="18"/>
        <v>3</v>
      </c>
      <c r="H297" t="e">
        <f>VLOOKUP(Q297,杂项!$O$1:$P$54,2,FALSE)</f>
        <v>#N/A</v>
      </c>
      <c r="I297">
        <f t="shared" si="19"/>
        <v>0</v>
      </c>
      <c r="K297" s="93">
        <v>6</v>
      </c>
      <c r="L297" s="93">
        <v>6</v>
      </c>
      <c r="M297" s="93">
        <v>1</v>
      </c>
      <c r="N297" s="93">
        <v>3</v>
      </c>
      <c r="O297" s="93">
        <v>2</v>
      </c>
      <c r="P297" s="93">
        <v>3</v>
      </c>
      <c r="Q297" s="93"/>
      <c r="R297" s="93"/>
    </row>
    <row r="298" spans="1:18" x14ac:dyDescent="0.2">
      <c r="A298" s="93" t="s">
        <v>1997</v>
      </c>
      <c r="B298" s="93" t="str">
        <f>VLOOKUP(K298,杂项!$O$1:$P$54,2,FALSE)</f>
        <v>斗技之证</v>
      </c>
      <c r="C298" s="93">
        <f t="shared" si="16"/>
        <v>8</v>
      </c>
      <c r="D298" s="93" t="str">
        <f>VLOOKUP(M298,杂项!$O$1:$P$54,2,FALSE)</f>
        <v>护盾之证</v>
      </c>
      <c r="E298" s="93">
        <f t="shared" si="17"/>
        <v>8</v>
      </c>
      <c r="F298" s="93" t="str">
        <f>VLOOKUP(O298,杂项!$O$1:$P$54,2,FALSE)</f>
        <v>力量绶带</v>
      </c>
      <c r="G298" s="93">
        <f t="shared" si="18"/>
        <v>6</v>
      </c>
      <c r="H298" t="str">
        <f>VLOOKUP(Q298,杂项!$O$1:$P$54,2,FALSE)</f>
        <v>守护绶带</v>
      </c>
      <c r="I298">
        <f t="shared" si="19"/>
        <v>6</v>
      </c>
      <c r="K298" s="93">
        <v>41</v>
      </c>
      <c r="L298" s="93">
        <v>8</v>
      </c>
      <c r="M298" s="93">
        <v>46</v>
      </c>
      <c r="N298" s="93">
        <v>8</v>
      </c>
      <c r="O298" s="93">
        <v>6</v>
      </c>
      <c r="P298" s="93">
        <v>6</v>
      </c>
      <c r="Q298" s="93">
        <v>7</v>
      </c>
      <c r="R298" s="93">
        <v>6</v>
      </c>
    </row>
    <row r="299" spans="1:18" x14ac:dyDescent="0.2">
      <c r="A299" s="93" t="s">
        <v>1998</v>
      </c>
      <c r="B299" s="93" t="str">
        <f>VLOOKUP(K299,杂项!$O$1:$P$54,2,FALSE)</f>
        <v>无畏徽记</v>
      </c>
      <c r="C299" s="93">
        <f t="shared" si="16"/>
        <v>10</v>
      </c>
      <c r="D299" s="93" t="str">
        <f>VLOOKUP(M299,杂项!$O$1:$P$54,2,FALSE)</f>
        <v>不屈徽记</v>
      </c>
      <c r="E299" s="93">
        <f t="shared" si="17"/>
        <v>10</v>
      </c>
      <c r="F299" s="93" t="str">
        <f>VLOOKUP(O299,杂项!$O$1:$P$54,2,FALSE)</f>
        <v>斗技之证</v>
      </c>
      <c r="G299" s="93">
        <f t="shared" si="18"/>
        <v>8</v>
      </c>
      <c r="H299" t="str">
        <f>VLOOKUP(Q299,杂项!$O$1:$P$54,2,FALSE)</f>
        <v>护盾之证</v>
      </c>
      <c r="I299">
        <f t="shared" si="19"/>
        <v>8</v>
      </c>
      <c r="K299" s="93">
        <v>48</v>
      </c>
      <c r="L299" s="93">
        <v>10</v>
      </c>
      <c r="M299" s="93">
        <v>49</v>
      </c>
      <c r="N299" s="93">
        <v>10</v>
      </c>
      <c r="O299" s="93">
        <v>41</v>
      </c>
      <c r="P299" s="93">
        <v>8</v>
      </c>
      <c r="Q299" s="93">
        <v>46</v>
      </c>
      <c r="R299" s="93">
        <v>8</v>
      </c>
    </row>
    <row r="300" spans="1:18" x14ac:dyDescent="0.2">
      <c r="A300" s="93" t="s">
        <v>1999</v>
      </c>
      <c r="B300" s="93" t="str">
        <f>VLOOKUP(K300,杂项!$O$1:$P$54,2,FALSE)</f>
        <v>骑士之证</v>
      </c>
      <c r="C300" s="93">
        <f t="shared" si="16"/>
        <v>12</v>
      </c>
      <c r="D300" s="93" t="str">
        <f>VLOOKUP(M300,杂项!$O$1:$P$54,2,FALSE)</f>
        <v>浪人之证</v>
      </c>
      <c r="E300" s="93">
        <f t="shared" si="17"/>
        <v>12</v>
      </c>
      <c r="F300" s="93" t="str">
        <f>VLOOKUP(O300,杂项!$O$1:$P$54,2,FALSE)</f>
        <v>忠诚徽记</v>
      </c>
      <c r="G300" s="93">
        <f t="shared" si="18"/>
        <v>10</v>
      </c>
      <c r="H300" t="str">
        <f>VLOOKUP(Q300,杂项!$O$1:$P$54,2,FALSE)</f>
        <v>远见徽记</v>
      </c>
      <c r="I300">
        <f t="shared" si="19"/>
        <v>10</v>
      </c>
      <c r="K300" s="93">
        <v>14</v>
      </c>
      <c r="L300" s="93">
        <v>12</v>
      </c>
      <c r="M300" s="93">
        <v>13</v>
      </c>
      <c r="N300" s="93">
        <v>12</v>
      </c>
      <c r="O300" s="93">
        <v>53</v>
      </c>
      <c r="P300" s="93">
        <v>10</v>
      </c>
      <c r="Q300" s="93">
        <v>51</v>
      </c>
      <c r="R300" s="93">
        <v>10</v>
      </c>
    </row>
    <row r="301" spans="1:18" x14ac:dyDescent="0.2">
      <c r="A301" s="93" t="s">
        <v>2000</v>
      </c>
      <c r="B301" s="93" t="str">
        <f>VLOOKUP(K301,杂项!$O$1:$P$54,2,FALSE)</f>
        <v>信仰纹章</v>
      </c>
      <c r="C301" s="93">
        <f t="shared" si="16"/>
        <v>15</v>
      </c>
      <c r="D301" s="93" t="str">
        <f>VLOOKUP(M301,杂项!$O$1:$P$54,2,FALSE)</f>
        <v>自由纹章</v>
      </c>
      <c r="E301" s="93">
        <f t="shared" si="17"/>
        <v>15</v>
      </c>
      <c r="F301" s="93" t="str">
        <f>VLOOKUP(O301,杂项!$O$1:$P$54,2,FALSE)</f>
        <v>骑士之证</v>
      </c>
      <c r="G301" s="93">
        <f t="shared" si="18"/>
        <v>12</v>
      </c>
      <c r="H301" t="str">
        <f>VLOOKUP(Q301,杂项!$O$1:$P$54,2,FALSE)</f>
        <v>浪人之证</v>
      </c>
      <c r="I301">
        <f t="shared" si="19"/>
        <v>12</v>
      </c>
      <c r="K301" s="93">
        <v>21</v>
      </c>
      <c r="L301" s="93">
        <v>15</v>
      </c>
      <c r="M301" s="93">
        <v>19</v>
      </c>
      <c r="N301" s="93">
        <v>15</v>
      </c>
      <c r="O301" s="93">
        <v>14</v>
      </c>
      <c r="P301" s="93">
        <v>12</v>
      </c>
      <c r="Q301" s="93">
        <v>13</v>
      </c>
      <c r="R301" s="93">
        <v>12</v>
      </c>
    </row>
    <row r="302" spans="1:18" x14ac:dyDescent="0.2">
      <c r="A302" s="93" t="s">
        <v>2001</v>
      </c>
      <c r="B302" s="93" t="str">
        <f>VLOOKUP(K302,杂项!$O$1:$P$54,2,FALSE)</f>
        <v>霸者之证</v>
      </c>
      <c r="C302" s="93">
        <f t="shared" si="16"/>
        <v>18</v>
      </c>
      <c r="D302" s="93" t="str">
        <f>VLOOKUP(M302,杂项!$O$1:$P$54,2,FALSE)</f>
        <v>统帅之证</v>
      </c>
      <c r="E302" s="93">
        <f t="shared" si="17"/>
        <v>18</v>
      </c>
      <c r="F302" s="93" t="str">
        <f>VLOOKUP(O302,杂项!$O$1:$P$54,2,FALSE)</f>
        <v>信仰纹章</v>
      </c>
      <c r="G302" s="93">
        <f t="shared" si="18"/>
        <v>15</v>
      </c>
      <c r="H302" t="str">
        <f>VLOOKUP(Q302,杂项!$O$1:$P$54,2,FALSE)</f>
        <v>自由纹章</v>
      </c>
      <c r="I302">
        <f t="shared" si="19"/>
        <v>15</v>
      </c>
      <c r="K302" s="93">
        <v>28</v>
      </c>
      <c r="L302" s="93">
        <v>18</v>
      </c>
      <c r="M302" s="93">
        <v>31</v>
      </c>
      <c r="N302" s="93">
        <v>18</v>
      </c>
      <c r="O302" s="93">
        <v>21</v>
      </c>
      <c r="P302" s="93">
        <v>15</v>
      </c>
      <c r="Q302" s="93">
        <v>19</v>
      </c>
      <c r="R302" s="93">
        <v>15</v>
      </c>
    </row>
    <row r="303" spans="1:18" x14ac:dyDescent="0.2">
      <c r="A303" s="93" t="s">
        <v>2002</v>
      </c>
      <c r="B303" s="93" t="str">
        <f>VLOOKUP(K303,杂项!$O$1:$P$54,2,FALSE)</f>
        <v>世界之印</v>
      </c>
      <c r="C303" s="93">
        <f t="shared" si="16"/>
        <v>22</v>
      </c>
      <c r="D303" s="93" t="str">
        <f>VLOOKUP(M303,杂项!$O$1:$P$54,2,FALSE)</f>
        <v>命运之印</v>
      </c>
      <c r="E303" s="93">
        <f t="shared" si="17"/>
        <v>22</v>
      </c>
      <c r="F303" s="93" t="str">
        <f>VLOOKUP(O303,杂项!$O$1:$P$54,2,FALSE)</f>
        <v>霸者之证</v>
      </c>
      <c r="G303" s="93">
        <f t="shared" si="18"/>
        <v>20</v>
      </c>
      <c r="H303" t="str">
        <f>VLOOKUP(Q303,杂项!$O$1:$P$54,2,FALSE)</f>
        <v>游侠之证</v>
      </c>
      <c r="I303">
        <f t="shared" si="19"/>
        <v>20</v>
      </c>
      <c r="K303" s="93">
        <v>34</v>
      </c>
      <c r="L303" s="93">
        <v>22</v>
      </c>
      <c r="M303" s="93">
        <v>33</v>
      </c>
      <c r="N303" s="93">
        <v>22</v>
      </c>
      <c r="O303" s="93">
        <v>28</v>
      </c>
      <c r="P303" s="93">
        <v>20</v>
      </c>
      <c r="Q303" s="93">
        <v>27</v>
      </c>
      <c r="R303" s="93">
        <v>20</v>
      </c>
    </row>
    <row r="304" spans="1:18" x14ac:dyDescent="0.2">
      <c r="A304" s="93" t="s">
        <v>2003</v>
      </c>
      <c r="B304" s="93" t="str">
        <f>VLOOKUP(K304,杂项!$O$1:$P$54,2,FALSE)</f>
        <v>骑士之证</v>
      </c>
      <c r="C304" s="93">
        <f t="shared" si="16"/>
        <v>12</v>
      </c>
      <c r="D304" s="93" t="str">
        <f>VLOOKUP(M304,杂项!$O$1:$P$54,2,FALSE)</f>
        <v>战士之证</v>
      </c>
      <c r="E304" s="93">
        <f t="shared" si="17"/>
        <v>12</v>
      </c>
      <c r="F304" s="93" t="str">
        <f>VLOOKUP(O304,杂项!$O$1:$P$54,2,FALSE)</f>
        <v>忠诚徽记</v>
      </c>
      <c r="G304" s="93">
        <f t="shared" si="18"/>
        <v>10</v>
      </c>
      <c r="H304" t="str">
        <f>VLOOKUP(Q304,杂项!$O$1:$P$54,2,FALSE)</f>
        <v>无畏徽记</v>
      </c>
      <c r="I304">
        <f t="shared" si="19"/>
        <v>10</v>
      </c>
      <c r="K304" s="93">
        <v>14</v>
      </c>
      <c r="L304" s="93">
        <v>12</v>
      </c>
      <c r="M304" s="93">
        <v>12</v>
      </c>
      <c r="N304" s="93">
        <v>12</v>
      </c>
      <c r="O304" s="93">
        <v>53</v>
      </c>
      <c r="P304" s="93">
        <v>10</v>
      </c>
      <c r="Q304" s="93">
        <v>48</v>
      </c>
      <c r="R304" s="93">
        <v>10</v>
      </c>
    </row>
    <row r="305" spans="1:18" x14ac:dyDescent="0.2">
      <c r="A305" s="93" t="s">
        <v>2004</v>
      </c>
      <c r="B305" s="93" t="str">
        <f>VLOOKUP(K305,杂项!$O$1:$P$54,2,FALSE)</f>
        <v>公正纹章</v>
      </c>
      <c r="C305" s="93">
        <f t="shared" si="16"/>
        <v>15</v>
      </c>
      <c r="D305" s="93" t="str">
        <f>VLOOKUP(M305,杂项!$O$1:$P$54,2,FALSE)</f>
        <v>秩序纹章</v>
      </c>
      <c r="E305" s="93">
        <f t="shared" si="17"/>
        <v>15</v>
      </c>
      <c r="F305" s="93" t="str">
        <f>VLOOKUP(O305,杂项!$O$1:$P$54,2,FALSE)</f>
        <v>骑士之证</v>
      </c>
      <c r="G305" s="93">
        <f t="shared" si="18"/>
        <v>12</v>
      </c>
      <c r="H305" t="str">
        <f>VLOOKUP(Q305,杂项!$O$1:$P$54,2,FALSE)</f>
        <v>战士之证</v>
      </c>
      <c r="I305">
        <f t="shared" si="19"/>
        <v>12</v>
      </c>
      <c r="K305" s="93">
        <v>22</v>
      </c>
      <c r="L305" s="93">
        <v>15</v>
      </c>
      <c r="M305" s="93">
        <v>18</v>
      </c>
      <c r="N305" s="93">
        <v>15</v>
      </c>
      <c r="O305" s="93">
        <v>14</v>
      </c>
      <c r="P305" s="93">
        <v>12</v>
      </c>
      <c r="Q305" s="93">
        <v>12</v>
      </c>
      <c r="R305" s="93">
        <v>12</v>
      </c>
    </row>
    <row r="306" spans="1:18" x14ac:dyDescent="0.2">
      <c r="A306" s="93" t="s">
        <v>2005</v>
      </c>
      <c r="B306" s="93" t="str">
        <f>VLOOKUP(K306,杂项!$O$1:$P$54,2,FALSE)</f>
        <v>统帅之证</v>
      </c>
      <c r="C306" s="93">
        <f t="shared" si="16"/>
        <v>18</v>
      </c>
      <c r="D306" s="93" t="str">
        <f>VLOOKUP(M306,杂项!$O$1:$P$54,2,FALSE)</f>
        <v>英雄之证</v>
      </c>
      <c r="E306" s="93">
        <f t="shared" si="17"/>
        <v>18</v>
      </c>
      <c r="F306" s="93" t="str">
        <f>VLOOKUP(O306,杂项!$O$1:$P$54,2,FALSE)</f>
        <v>公正纹章</v>
      </c>
      <c r="G306" s="93">
        <f t="shared" si="18"/>
        <v>15</v>
      </c>
      <c r="H306" t="str">
        <f>VLOOKUP(Q306,杂项!$O$1:$P$54,2,FALSE)</f>
        <v>秩序纹章</v>
      </c>
      <c r="I306">
        <f t="shared" si="19"/>
        <v>15</v>
      </c>
      <c r="K306" s="93">
        <v>31</v>
      </c>
      <c r="L306" s="93">
        <v>18</v>
      </c>
      <c r="M306" s="93">
        <v>25</v>
      </c>
      <c r="N306" s="93">
        <v>18</v>
      </c>
      <c r="O306" s="93">
        <v>22</v>
      </c>
      <c r="P306" s="93">
        <v>15</v>
      </c>
      <c r="Q306" s="93">
        <v>18</v>
      </c>
      <c r="R306" s="93">
        <v>15</v>
      </c>
    </row>
    <row r="307" spans="1:18" x14ac:dyDescent="0.2">
      <c r="A307" s="93" t="s">
        <v>2006</v>
      </c>
      <c r="B307" s="93" t="str">
        <f>VLOOKUP(K307,杂项!$O$1:$P$54,2,FALSE)</f>
        <v>荣耀之印</v>
      </c>
      <c r="C307" s="93">
        <f t="shared" si="16"/>
        <v>22</v>
      </c>
      <c r="D307" s="93" t="str">
        <f>VLOOKUP(M307,杂项!$O$1:$P$54,2,FALSE)</f>
        <v>世界之印</v>
      </c>
      <c r="E307" s="93">
        <f t="shared" si="17"/>
        <v>22</v>
      </c>
      <c r="F307" s="93" t="str">
        <f>VLOOKUP(O307,杂项!$O$1:$P$54,2,FALSE)</f>
        <v>统帅之证</v>
      </c>
      <c r="G307" s="93">
        <f t="shared" si="18"/>
        <v>20</v>
      </c>
      <c r="H307" t="str">
        <f>VLOOKUP(Q307,杂项!$O$1:$P$54,2,FALSE)</f>
        <v>英雄之证</v>
      </c>
      <c r="I307">
        <f t="shared" si="19"/>
        <v>20</v>
      </c>
      <c r="K307" s="93">
        <v>38</v>
      </c>
      <c r="L307" s="93">
        <v>22</v>
      </c>
      <c r="M307" s="93">
        <v>34</v>
      </c>
      <c r="N307" s="93">
        <v>22</v>
      </c>
      <c r="O307" s="93">
        <v>31</v>
      </c>
      <c r="P307" s="93">
        <v>20</v>
      </c>
      <c r="Q307" s="93">
        <v>25</v>
      </c>
      <c r="R307" s="93">
        <v>20</v>
      </c>
    </row>
    <row r="308" spans="1:18" x14ac:dyDescent="0.2">
      <c r="A308" s="93" t="s">
        <v>2007</v>
      </c>
      <c r="B308" s="93" t="str">
        <f>VLOOKUP(K308,杂项!$O$1:$P$54,2,FALSE)</f>
        <v>法术修行之证</v>
      </c>
      <c r="C308" s="93">
        <f t="shared" si="16"/>
        <v>3</v>
      </c>
      <c r="D308" s="93" t="e">
        <f>VLOOKUP(M308,杂项!$O$1:$P$54,2,FALSE)</f>
        <v>#N/A</v>
      </c>
      <c r="E308" s="93">
        <f t="shared" si="17"/>
        <v>0</v>
      </c>
      <c r="F308" s="93" t="e">
        <f>VLOOKUP(O308,杂项!$O$1:$P$54,2,FALSE)</f>
        <v>#N/A</v>
      </c>
      <c r="G308" s="93">
        <f t="shared" si="18"/>
        <v>0</v>
      </c>
      <c r="H308" t="e">
        <f>VLOOKUP(Q308,杂项!$O$1:$P$54,2,FALSE)</f>
        <v>#N/A</v>
      </c>
      <c r="I308">
        <f t="shared" si="19"/>
        <v>0</v>
      </c>
      <c r="K308" s="93">
        <v>5</v>
      </c>
      <c r="L308" s="93">
        <v>3</v>
      </c>
      <c r="M308" s="93"/>
      <c r="N308" s="93"/>
      <c r="O308" s="93"/>
      <c r="P308" s="93"/>
      <c r="Q308" s="93"/>
      <c r="R308" s="93"/>
    </row>
    <row r="309" spans="1:18" x14ac:dyDescent="0.2">
      <c r="A309" s="93" t="s">
        <v>2008</v>
      </c>
      <c r="B309" s="93" t="str">
        <f>VLOOKUP(K309,杂项!$O$1:$P$54,2,FALSE)</f>
        <v>法术修行之证</v>
      </c>
      <c r="C309" s="93">
        <f t="shared" si="16"/>
        <v>5</v>
      </c>
      <c r="D309" s="93" t="e">
        <f>VLOOKUP(M309,杂项!$O$1:$P$54,2,FALSE)</f>
        <v>#N/A</v>
      </c>
      <c r="E309" s="93">
        <f t="shared" si="17"/>
        <v>0</v>
      </c>
      <c r="F309" s="93" t="e">
        <f>VLOOKUP(O309,杂项!$O$1:$P$54,2,FALSE)</f>
        <v>#N/A</v>
      </c>
      <c r="G309" s="93">
        <f t="shared" si="18"/>
        <v>0</v>
      </c>
      <c r="H309" t="e">
        <f>VLOOKUP(Q309,杂项!$O$1:$P$54,2,FALSE)</f>
        <v>#N/A</v>
      </c>
      <c r="I309">
        <f t="shared" si="19"/>
        <v>0</v>
      </c>
      <c r="K309" s="93">
        <v>5</v>
      </c>
      <c r="L309" s="93">
        <v>5</v>
      </c>
      <c r="M309" s="93"/>
      <c r="N309" s="93"/>
      <c r="O309" s="93"/>
      <c r="P309" s="93"/>
      <c r="Q309" s="93"/>
      <c r="R309" s="93"/>
    </row>
    <row r="310" spans="1:18" x14ac:dyDescent="0.2">
      <c r="A310" s="93" t="s">
        <v>2009</v>
      </c>
      <c r="B310" s="93" t="str">
        <f>VLOOKUP(K310,杂项!$O$1:$P$54,2,FALSE)</f>
        <v>智慧绶带</v>
      </c>
      <c r="C310" s="93">
        <f t="shared" si="16"/>
        <v>6</v>
      </c>
      <c r="D310" s="93" t="str">
        <f>VLOOKUP(M310,杂项!$O$1:$P$54,2,FALSE)</f>
        <v>法术修行之证</v>
      </c>
      <c r="E310" s="93">
        <f t="shared" si="17"/>
        <v>3</v>
      </c>
      <c r="F310" s="93" t="str">
        <f>VLOOKUP(O310,杂项!$O$1:$P$54,2,FALSE)</f>
        <v>神职修行之证</v>
      </c>
      <c r="G310" s="93">
        <f t="shared" si="18"/>
        <v>3</v>
      </c>
      <c r="H310" t="e">
        <f>VLOOKUP(Q310,杂项!$O$1:$P$54,2,FALSE)</f>
        <v>#N/A</v>
      </c>
      <c r="I310">
        <f t="shared" si="19"/>
        <v>0</v>
      </c>
      <c r="K310" s="93">
        <v>9</v>
      </c>
      <c r="L310" s="93">
        <v>6</v>
      </c>
      <c r="M310" s="93">
        <v>5</v>
      </c>
      <c r="N310" s="93">
        <v>3</v>
      </c>
      <c r="O310" s="93">
        <v>4</v>
      </c>
      <c r="P310" s="93">
        <v>3</v>
      </c>
      <c r="Q310" s="93"/>
      <c r="R310" s="93"/>
    </row>
    <row r="311" spans="1:18" x14ac:dyDescent="0.2">
      <c r="A311" s="93" t="s">
        <v>2010</v>
      </c>
      <c r="B311" s="93" t="str">
        <f>VLOOKUP(K311,杂项!$O$1:$P$54,2,FALSE)</f>
        <v>魔法之证</v>
      </c>
      <c r="C311" s="93">
        <f t="shared" si="16"/>
        <v>8</v>
      </c>
      <c r="D311" s="93" t="str">
        <f>VLOOKUP(M311,杂项!$O$1:$P$54,2,FALSE)</f>
        <v>祈祷之证</v>
      </c>
      <c r="E311" s="93">
        <f t="shared" si="17"/>
        <v>8</v>
      </c>
      <c r="F311" s="93" t="str">
        <f>VLOOKUP(O311,杂项!$O$1:$P$54,2,FALSE)</f>
        <v>智慧绶带</v>
      </c>
      <c r="G311" s="93">
        <f t="shared" si="18"/>
        <v>6</v>
      </c>
      <c r="H311" t="str">
        <f>VLOOKUP(Q311,杂项!$O$1:$P$54,2,FALSE)</f>
        <v>心灵绶带</v>
      </c>
      <c r="I311">
        <f t="shared" si="19"/>
        <v>6</v>
      </c>
      <c r="K311" s="93">
        <v>45</v>
      </c>
      <c r="L311" s="93">
        <v>8</v>
      </c>
      <c r="M311" s="93">
        <v>44</v>
      </c>
      <c r="N311" s="93">
        <v>8</v>
      </c>
      <c r="O311" s="93">
        <v>9</v>
      </c>
      <c r="P311" s="93">
        <v>6</v>
      </c>
      <c r="Q311" s="93">
        <v>10</v>
      </c>
      <c r="R311" s="93">
        <v>6</v>
      </c>
    </row>
    <row r="312" spans="1:18" x14ac:dyDescent="0.2">
      <c r="A312" s="93" t="s">
        <v>2011</v>
      </c>
      <c r="B312" s="93" t="str">
        <f>VLOOKUP(K312,杂项!$O$1:$P$54,2,FALSE)</f>
        <v>远见徽记</v>
      </c>
      <c r="C312" s="93">
        <f t="shared" si="16"/>
        <v>10</v>
      </c>
      <c r="D312" s="93" t="str">
        <f>VLOOKUP(M312,杂项!$O$1:$P$54,2,FALSE)</f>
        <v>灵魂徽记</v>
      </c>
      <c r="E312" s="93">
        <f t="shared" si="17"/>
        <v>10</v>
      </c>
      <c r="F312" s="93" t="str">
        <f>VLOOKUP(O312,杂项!$O$1:$P$54,2,FALSE)</f>
        <v>魔法之证</v>
      </c>
      <c r="G312" s="93">
        <f t="shared" si="18"/>
        <v>8</v>
      </c>
      <c r="H312" t="str">
        <f>VLOOKUP(Q312,杂项!$O$1:$P$54,2,FALSE)</f>
        <v>祈祷之证</v>
      </c>
      <c r="I312">
        <f t="shared" si="19"/>
        <v>8</v>
      </c>
      <c r="K312" s="93">
        <v>51</v>
      </c>
      <c r="L312" s="93">
        <v>10</v>
      </c>
      <c r="M312" s="93">
        <v>52</v>
      </c>
      <c r="N312" s="93">
        <v>10</v>
      </c>
      <c r="O312" s="93">
        <v>45</v>
      </c>
      <c r="P312" s="93">
        <v>8</v>
      </c>
      <c r="Q312" s="93">
        <v>44</v>
      </c>
      <c r="R312" s="93">
        <v>8</v>
      </c>
    </row>
    <row r="313" spans="1:18" x14ac:dyDescent="0.2">
      <c r="A313" s="93" t="s">
        <v>2012</v>
      </c>
      <c r="B313" s="93" t="str">
        <f>VLOOKUP(K313,杂项!$O$1:$P$54,2,FALSE)</f>
        <v>智慧绶带</v>
      </c>
      <c r="C313" s="93">
        <f t="shared" si="16"/>
        <v>6</v>
      </c>
      <c r="D313" s="93" t="str">
        <f>VLOOKUP(M313,杂项!$O$1:$P$54,2,FALSE)</f>
        <v>法术修行之证</v>
      </c>
      <c r="E313" s="93">
        <f t="shared" si="17"/>
        <v>3</v>
      </c>
      <c r="F313" s="93" t="str">
        <f>VLOOKUP(O313,杂项!$O$1:$P$54,2,FALSE)</f>
        <v>神职修行之证</v>
      </c>
      <c r="G313" s="93">
        <f t="shared" si="18"/>
        <v>3</v>
      </c>
      <c r="H313" t="e">
        <f>VLOOKUP(Q313,杂项!$O$1:$P$54,2,FALSE)</f>
        <v>#N/A</v>
      </c>
      <c r="I313">
        <f t="shared" si="19"/>
        <v>0</v>
      </c>
      <c r="K313" s="93">
        <v>9</v>
      </c>
      <c r="L313" s="93">
        <v>6</v>
      </c>
      <c r="M313" s="93">
        <v>5</v>
      </c>
      <c r="N313" s="93">
        <v>3</v>
      </c>
      <c r="O313" s="93">
        <v>4</v>
      </c>
      <c r="P313" s="93">
        <v>3</v>
      </c>
      <c r="Q313" s="93"/>
      <c r="R313" s="93"/>
    </row>
    <row r="314" spans="1:18" x14ac:dyDescent="0.2">
      <c r="A314" s="93" t="s">
        <v>2013</v>
      </c>
      <c r="B314" s="93" t="str">
        <f>VLOOKUP(K314,杂项!$O$1:$P$54,2,FALSE)</f>
        <v>魔法之证</v>
      </c>
      <c r="C314" s="93">
        <f t="shared" si="16"/>
        <v>8</v>
      </c>
      <c r="D314" s="93" t="str">
        <f>VLOOKUP(M314,杂项!$O$1:$P$54,2,FALSE)</f>
        <v>护盾之证</v>
      </c>
      <c r="E314" s="93">
        <f t="shared" si="17"/>
        <v>8</v>
      </c>
      <c r="F314" s="93" t="str">
        <f>VLOOKUP(O314,杂项!$O$1:$P$54,2,FALSE)</f>
        <v>智慧绶带</v>
      </c>
      <c r="G314" s="93">
        <f t="shared" si="18"/>
        <v>6</v>
      </c>
      <c r="H314" t="str">
        <f>VLOOKUP(Q314,杂项!$O$1:$P$54,2,FALSE)</f>
        <v>心灵绶带</v>
      </c>
      <c r="I314">
        <f t="shared" si="19"/>
        <v>6</v>
      </c>
      <c r="K314" s="93">
        <v>45</v>
      </c>
      <c r="L314" s="93">
        <v>8</v>
      </c>
      <c r="M314" s="93">
        <v>46</v>
      </c>
      <c r="N314" s="93">
        <v>8</v>
      </c>
      <c r="O314" s="93">
        <v>9</v>
      </c>
      <c r="P314" s="93">
        <v>6</v>
      </c>
      <c r="Q314" s="93">
        <v>10</v>
      </c>
      <c r="R314" s="93">
        <v>6</v>
      </c>
    </row>
    <row r="315" spans="1:18" x14ac:dyDescent="0.2">
      <c r="A315" s="93" t="s">
        <v>2014</v>
      </c>
      <c r="B315" s="93" t="str">
        <f>VLOOKUP(K315,杂项!$O$1:$P$54,2,FALSE)</f>
        <v>远见徽记</v>
      </c>
      <c r="C315" s="93">
        <f t="shared" si="16"/>
        <v>10</v>
      </c>
      <c r="D315" s="93" t="str">
        <f>VLOOKUP(M315,杂项!$O$1:$P$54,2,FALSE)</f>
        <v>灵魂徽记</v>
      </c>
      <c r="E315" s="93">
        <f t="shared" si="17"/>
        <v>10</v>
      </c>
      <c r="F315" s="93" t="str">
        <f>VLOOKUP(O315,杂项!$O$1:$P$54,2,FALSE)</f>
        <v>魔法之证</v>
      </c>
      <c r="G315" s="93">
        <f t="shared" si="18"/>
        <v>8</v>
      </c>
      <c r="H315" t="str">
        <f>VLOOKUP(Q315,杂项!$O$1:$P$54,2,FALSE)</f>
        <v>护盾之证</v>
      </c>
      <c r="I315">
        <f t="shared" si="19"/>
        <v>8</v>
      </c>
      <c r="K315" s="93">
        <v>51</v>
      </c>
      <c r="L315" s="93">
        <v>10</v>
      </c>
      <c r="M315" s="93">
        <v>52</v>
      </c>
      <c r="N315" s="93">
        <v>10</v>
      </c>
      <c r="O315" s="93">
        <v>45</v>
      </c>
      <c r="P315" s="93">
        <v>8</v>
      </c>
      <c r="Q315" s="93">
        <v>46</v>
      </c>
      <c r="R315" s="93">
        <v>8</v>
      </c>
    </row>
    <row r="316" spans="1:18" x14ac:dyDescent="0.2">
      <c r="A316" s="93" t="s">
        <v>2015</v>
      </c>
      <c r="B316" s="93" t="str">
        <f>VLOOKUP(K316,杂项!$O$1:$P$54,2,FALSE)</f>
        <v>守护绶带</v>
      </c>
      <c r="C316" s="93">
        <f t="shared" si="16"/>
        <v>6</v>
      </c>
      <c r="D316" s="93" t="str">
        <f>VLOOKUP(M316,杂项!$O$1:$P$54,2,FALSE)</f>
        <v>生存修行之证</v>
      </c>
      <c r="E316" s="93">
        <f t="shared" si="17"/>
        <v>3</v>
      </c>
      <c r="F316" s="93" t="str">
        <f>VLOOKUP(O316,杂项!$O$1:$P$54,2,FALSE)</f>
        <v>战斗修行之证</v>
      </c>
      <c r="G316" s="93">
        <f t="shared" si="18"/>
        <v>3</v>
      </c>
      <c r="H316" t="e">
        <f>VLOOKUP(Q316,杂项!$O$1:$P$54,2,FALSE)</f>
        <v>#N/A</v>
      </c>
      <c r="I316">
        <f t="shared" si="19"/>
        <v>0</v>
      </c>
      <c r="K316" s="93">
        <v>7</v>
      </c>
      <c r="L316" s="93">
        <v>6</v>
      </c>
      <c r="M316" s="93">
        <v>2</v>
      </c>
      <c r="N316" s="93">
        <v>3</v>
      </c>
      <c r="O316" s="93">
        <v>1</v>
      </c>
      <c r="P316" s="93">
        <v>3</v>
      </c>
      <c r="Q316" s="93"/>
      <c r="R316" s="93"/>
    </row>
    <row r="317" spans="1:18" x14ac:dyDescent="0.2">
      <c r="A317" s="93" t="s">
        <v>2016</v>
      </c>
      <c r="B317" s="93" t="str">
        <f>VLOOKUP(K317,杂项!$O$1:$P$54,2,FALSE)</f>
        <v>护盾之证</v>
      </c>
      <c r="C317" s="93">
        <f t="shared" si="16"/>
        <v>8</v>
      </c>
      <c r="D317" s="93" t="str">
        <f>VLOOKUP(M317,杂项!$O$1:$P$54,2,FALSE)</f>
        <v>斗技之证</v>
      </c>
      <c r="E317" s="93">
        <f t="shared" si="17"/>
        <v>8</v>
      </c>
      <c r="F317" s="93" t="str">
        <f>VLOOKUP(O317,杂项!$O$1:$P$54,2,FALSE)</f>
        <v>守护绶带</v>
      </c>
      <c r="G317" s="93">
        <f t="shared" si="18"/>
        <v>6</v>
      </c>
      <c r="H317" t="str">
        <f>VLOOKUP(Q317,杂项!$O$1:$P$54,2,FALSE)</f>
        <v>力量绶带</v>
      </c>
      <c r="I317">
        <f t="shared" si="19"/>
        <v>6</v>
      </c>
      <c r="K317" s="93">
        <v>46</v>
      </c>
      <c r="L317" s="93">
        <v>8</v>
      </c>
      <c r="M317" s="93">
        <v>41</v>
      </c>
      <c r="N317" s="93">
        <v>8</v>
      </c>
      <c r="O317" s="93">
        <v>7</v>
      </c>
      <c r="P317" s="93">
        <v>6</v>
      </c>
      <c r="Q317" s="93">
        <v>6</v>
      </c>
      <c r="R317" s="93">
        <v>6</v>
      </c>
    </row>
    <row r="318" spans="1:18" x14ac:dyDescent="0.2">
      <c r="A318" s="93" t="s">
        <v>2017</v>
      </c>
      <c r="B318" s="93" t="str">
        <f>VLOOKUP(K318,杂项!$O$1:$P$54,2,FALSE)</f>
        <v>不屈徽记</v>
      </c>
      <c r="C318" s="93">
        <f t="shared" si="16"/>
        <v>10</v>
      </c>
      <c r="D318" s="93" t="str">
        <f>VLOOKUP(M318,杂项!$O$1:$P$54,2,FALSE)</f>
        <v>忠诚徽记</v>
      </c>
      <c r="E318" s="93">
        <f t="shared" si="17"/>
        <v>10</v>
      </c>
      <c r="F318" s="93" t="str">
        <f>VLOOKUP(O318,杂项!$O$1:$P$54,2,FALSE)</f>
        <v>护盾之证</v>
      </c>
      <c r="G318" s="93">
        <f t="shared" si="18"/>
        <v>8</v>
      </c>
      <c r="H318" t="str">
        <f>VLOOKUP(Q318,杂项!$O$1:$P$54,2,FALSE)</f>
        <v>斗技之证</v>
      </c>
      <c r="I318">
        <f t="shared" si="19"/>
        <v>8</v>
      </c>
      <c r="K318" s="93">
        <v>49</v>
      </c>
      <c r="L318" s="93">
        <v>10</v>
      </c>
      <c r="M318" s="93">
        <v>53</v>
      </c>
      <c r="N318" s="93">
        <v>10</v>
      </c>
      <c r="O318" s="93">
        <v>46</v>
      </c>
      <c r="P318" s="93">
        <v>8</v>
      </c>
      <c r="Q318" s="93">
        <v>41</v>
      </c>
      <c r="R318" s="93">
        <v>8</v>
      </c>
    </row>
    <row r="319" spans="1:18" x14ac:dyDescent="0.2">
      <c r="A319" s="93" t="s">
        <v>2018</v>
      </c>
      <c r="B319" s="93" t="str">
        <f>VLOOKUP(K319,杂项!$O$1:$P$54,2,FALSE)</f>
        <v>术士之证</v>
      </c>
      <c r="C319" s="93">
        <f t="shared" si="16"/>
        <v>12</v>
      </c>
      <c r="D319" s="93" t="str">
        <f>VLOOKUP(M319,杂项!$O$1:$P$54,2,FALSE)</f>
        <v>祭司之证</v>
      </c>
      <c r="E319" s="93">
        <f t="shared" si="17"/>
        <v>12</v>
      </c>
      <c r="F319" s="93" t="str">
        <f>VLOOKUP(O319,杂项!$O$1:$P$54,2,FALSE)</f>
        <v>远见徽记</v>
      </c>
      <c r="G319" s="93">
        <f t="shared" si="18"/>
        <v>10</v>
      </c>
      <c r="H319" t="str">
        <f>VLOOKUP(Q319,杂项!$O$1:$P$54,2,FALSE)</f>
        <v>灵魂徽记</v>
      </c>
      <c r="I319">
        <f t="shared" si="19"/>
        <v>10</v>
      </c>
      <c r="K319" s="93">
        <v>16</v>
      </c>
      <c r="L319" s="93">
        <v>12</v>
      </c>
      <c r="M319" s="93">
        <v>15</v>
      </c>
      <c r="N319" s="93">
        <v>12</v>
      </c>
      <c r="O319" s="93">
        <v>51</v>
      </c>
      <c r="P319" s="93">
        <v>10</v>
      </c>
      <c r="Q319" s="93">
        <v>52</v>
      </c>
      <c r="R319" s="93">
        <v>10</v>
      </c>
    </row>
    <row r="320" spans="1:18" x14ac:dyDescent="0.2">
      <c r="A320" s="93" t="s">
        <v>2019</v>
      </c>
      <c r="B320" s="93" t="str">
        <f>VLOOKUP(K320,杂项!$O$1:$P$54,2,FALSE)</f>
        <v>希望纹章</v>
      </c>
      <c r="C320" s="93">
        <f t="shared" si="16"/>
        <v>15</v>
      </c>
      <c r="D320" s="93" t="str">
        <f>VLOOKUP(M320,杂项!$O$1:$P$54,2,FALSE)</f>
        <v>意志纹章</v>
      </c>
      <c r="E320" s="93">
        <f t="shared" si="17"/>
        <v>15</v>
      </c>
      <c r="F320" s="93" t="str">
        <f>VLOOKUP(O320,杂项!$O$1:$P$54,2,FALSE)</f>
        <v>术士之证</v>
      </c>
      <c r="G320" s="93">
        <f t="shared" si="18"/>
        <v>12</v>
      </c>
      <c r="H320" t="str">
        <f>VLOOKUP(Q320,杂项!$O$1:$P$54,2,FALSE)</f>
        <v>祭司之证</v>
      </c>
      <c r="I320">
        <f t="shared" si="19"/>
        <v>12</v>
      </c>
      <c r="K320" s="93">
        <v>23</v>
      </c>
      <c r="L320" s="93">
        <v>15</v>
      </c>
      <c r="M320" s="93">
        <v>20</v>
      </c>
      <c r="N320" s="93">
        <v>15</v>
      </c>
      <c r="O320" s="93">
        <v>16</v>
      </c>
      <c r="P320" s="93">
        <v>12</v>
      </c>
      <c r="Q320" s="93">
        <v>15</v>
      </c>
      <c r="R320" s="93">
        <v>12</v>
      </c>
    </row>
    <row r="321" spans="1:18" x14ac:dyDescent="0.2">
      <c r="A321" s="93" t="s">
        <v>2020</v>
      </c>
      <c r="B321" s="93" t="str">
        <f>VLOOKUP(K321,杂项!$O$1:$P$54,2,FALSE)</f>
        <v>隐者之证</v>
      </c>
      <c r="C321" s="93">
        <f t="shared" si="16"/>
        <v>18</v>
      </c>
      <c r="D321" s="93" t="str">
        <f>VLOOKUP(M321,杂项!$O$1:$P$54,2,FALSE)</f>
        <v>圣者之证</v>
      </c>
      <c r="E321" s="93">
        <f t="shared" si="17"/>
        <v>18</v>
      </c>
      <c r="F321" s="93" t="str">
        <f>VLOOKUP(O321,杂项!$O$1:$P$54,2,FALSE)</f>
        <v>希望纹章</v>
      </c>
      <c r="G321" s="93">
        <f t="shared" si="18"/>
        <v>15</v>
      </c>
      <c r="H321" t="str">
        <f>VLOOKUP(Q321,杂项!$O$1:$P$54,2,FALSE)</f>
        <v>意志纹章</v>
      </c>
      <c r="I321">
        <f t="shared" si="19"/>
        <v>15</v>
      </c>
      <c r="K321" s="93">
        <v>30</v>
      </c>
      <c r="L321" s="93">
        <v>18</v>
      </c>
      <c r="M321" s="93">
        <v>29</v>
      </c>
      <c r="N321" s="93">
        <v>18</v>
      </c>
      <c r="O321" s="93">
        <v>23</v>
      </c>
      <c r="P321" s="93">
        <v>15</v>
      </c>
      <c r="Q321" s="93">
        <v>20</v>
      </c>
      <c r="R321" s="93">
        <v>15</v>
      </c>
    </row>
    <row r="322" spans="1:18" x14ac:dyDescent="0.2">
      <c r="A322" s="93" t="s">
        <v>2021</v>
      </c>
      <c r="B322" s="93" t="str">
        <f>VLOOKUP(K322,杂项!$O$1:$P$54,2,FALSE)</f>
        <v>奥秘之印</v>
      </c>
      <c r="C322" s="93">
        <f t="shared" ref="C322:C385" si="20">L322</f>
        <v>22</v>
      </c>
      <c r="D322" s="93" t="str">
        <f>VLOOKUP(M322,杂项!$O$1:$P$54,2,FALSE)</f>
        <v>混沌之印</v>
      </c>
      <c r="E322" s="93">
        <f t="shared" ref="E322:E385" si="21">N322</f>
        <v>22</v>
      </c>
      <c r="F322" s="93" t="str">
        <f>VLOOKUP(O322,杂项!$O$1:$P$54,2,FALSE)</f>
        <v>隐者之证</v>
      </c>
      <c r="G322" s="93">
        <f t="shared" ref="G322:G385" si="22">P322</f>
        <v>20</v>
      </c>
      <c r="H322" t="str">
        <f>VLOOKUP(Q322,杂项!$O$1:$P$54,2,FALSE)</f>
        <v>霸者之证</v>
      </c>
      <c r="I322">
        <f t="shared" ref="I322:I385" si="23">R322</f>
        <v>20</v>
      </c>
      <c r="K322" s="93">
        <v>35</v>
      </c>
      <c r="L322" s="93">
        <v>22</v>
      </c>
      <c r="M322" s="93">
        <v>39</v>
      </c>
      <c r="N322" s="93">
        <v>22</v>
      </c>
      <c r="O322" s="93">
        <v>30</v>
      </c>
      <c r="P322" s="93">
        <v>20</v>
      </c>
      <c r="Q322" s="93">
        <v>28</v>
      </c>
      <c r="R322" s="93">
        <v>20</v>
      </c>
    </row>
    <row r="323" spans="1:18" x14ac:dyDescent="0.2">
      <c r="A323" s="93" t="s">
        <v>2022</v>
      </c>
      <c r="B323" s="93" t="str">
        <f>VLOOKUP(K323,杂项!$O$1:$P$54,2,FALSE)</f>
        <v>术士之证</v>
      </c>
      <c r="C323" s="93">
        <f t="shared" si="20"/>
        <v>12</v>
      </c>
      <c r="D323" s="93" t="str">
        <f>VLOOKUP(M323,杂项!$O$1:$P$54,2,FALSE)</f>
        <v>祭司之证</v>
      </c>
      <c r="E323" s="93">
        <f t="shared" si="21"/>
        <v>12</v>
      </c>
      <c r="F323" s="93" t="str">
        <f>VLOOKUP(O323,杂项!$O$1:$P$54,2,FALSE)</f>
        <v>远见徽记</v>
      </c>
      <c r="G323" s="93">
        <f t="shared" si="22"/>
        <v>10</v>
      </c>
      <c r="H323" t="str">
        <f>VLOOKUP(Q323,杂项!$O$1:$P$54,2,FALSE)</f>
        <v>灵魂徽记</v>
      </c>
      <c r="I323">
        <f t="shared" si="23"/>
        <v>10</v>
      </c>
      <c r="K323" s="93">
        <v>16</v>
      </c>
      <c r="L323" s="93">
        <v>12</v>
      </c>
      <c r="M323" s="93">
        <v>15</v>
      </c>
      <c r="N323" s="93">
        <v>12</v>
      </c>
      <c r="O323" s="93">
        <v>51</v>
      </c>
      <c r="P323" s="93">
        <v>10</v>
      </c>
      <c r="Q323" s="93">
        <v>52</v>
      </c>
      <c r="R323" s="93">
        <v>10</v>
      </c>
    </row>
    <row r="324" spans="1:18" x14ac:dyDescent="0.2">
      <c r="A324" s="93" t="s">
        <v>2023</v>
      </c>
      <c r="B324" s="93" t="str">
        <f>VLOOKUP(K324,杂项!$O$1:$P$54,2,FALSE)</f>
        <v>希望纹章</v>
      </c>
      <c r="C324" s="93">
        <f t="shared" si="20"/>
        <v>15</v>
      </c>
      <c r="D324" s="93" t="str">
        <f>VLOOKUP(M324,杂项!$O$1:$P$54,2,FALSE)</f>
        <v>信仰纹章</v>
      </c>
      <c r="E324" s="93">
        <f t="shared" si="21"/>
        <v>15</v>
      </c>
      <c r="F324" s="93" t="str">
        <f>VLOOKUP(O324,杂项!$O$1:$P$54,2,FALSE)</f>
        <v>术士之证</v>
      </c>
      <c r="G324" s="93">
        <f t="shared" si="22"/>
        <v>12</v>
      </c>
      <c r="H324" t="str">
        <f>VLOOKUP(Q324,杂项!$O$1:$P$54,2,FALSE)</f>
        <v>祭司之证</v>
      </c>
      <c r="I324">
        <f t="shared" si="23"/>
        <v>12</v>
      </c>
      <c r="K324" s="93">
        <v>23</v>
      </c>
      <c r="L324" s="93">
        <v>15</v>
      </c>
      <c r="M324" s="93">
        <v>21</v>
      </c>
      <c r="N324" s="93">
        <v>15</v>
      </c>
      <c r="O324" s="93">
        <v>16</v>
      </c>
      <c r="P324" s="93">
        <v>12</v>
      </c>
      <c r="Q324" s="93">
        <v>15</v>
      </c>
      <c r="R324" s="93">
        <v>12</v>
      </c>
    </row>
    <row r="325" spans="1:18" x14ac:dyDescent="0.2">
      <c r="A325" s="93" t="s">
        <v>2024</v>
      </c>
      <c r="B325" s="93" t="str">
        <f>VLOOKUP(K325,杂项!$O$1:$P$54,2,FALSE)</f>
        <v>隐者之证</v>
      </c>
      <c r="C325" s="93">
        <f t="shared" si="20"/>
        <v>18</v>
      </c>
      <c r="D325" s="93" t="str">
        <f>VLOOKUP(M325,杂项!$O$1:$P$54,2,FALSE)</f>
        <v>圣者之证</v>
      </c>
      <c r="E325" s="93">
        <f t="shared" si="21"/>
        <v>18</v>
      </c>
      <c r="F325" s="93" t="str">
        <f>VLOOKUP(O325,杂项!$O$1:$P$54,2,FALSE)</f>
        <v>希望纹章</v>
      </c>
      <c r="G325" s="93">
        <f t="shared" si="22"/>
        <v>15</v>
      </c>
      <c r="H325" t="str">
        <f>VLOOKUP(Q325,杂项!$O$1:$P$54,2,FALSE)</f>
        <v>信仰纹章</v>
      </c>
      <c r="I325">
        <f t="shared" si="23"/>
        <v>15</v>
      </c>
      <c r="K325" s="93">
        <v>30</v>
      </c>
      <c r="L325" s="93">
        <v>18</v>
      </c>
      <c r="M325" s="93">
        <v>29</v>
      </c>
      <c r="N325" s="93">
        <v>18</v>
      </c>
      <c r="O325" s="93">
        <v>23</v>
      </c>
      <c r="P325" s="93">
        <v>15</v>
      </c>
      <c r="Q325" s="93">
        <v>21</v>
      </c>
      <c r="R325" s="93">
        <v>15</v>
      </c>
    </row>
    <row r="326" spans="1:18" x14ac:dyDescent="0.2">
      <c r="A326" s="93" t="s">
        <v>2025</v>
      </c>
      <c r="B326" s="93" t="str">
        <f>VLOOKUP(K326,杂项!$O$1:$P$54,2,FALSE)</f>
        <v>奥秘之印</v>
      </c>
      <c r="C326" s="93">
        <f t="shared" si="20"/>
        <v>22</v>
      </c>
      <c r="D326" s="93" t="str">
        <f>VLOOKUP(M326,杂项!$O$1:$P$54,2,FALSE)</f>
        <v>混沌之印</v>
      </c>
      <c r="E326" s="93">
        <f t="shared" si="21"/>
        <v>22</v>
      </c>
      <c r="F326" s="93" t="str">
        <f>VLOOKUP(O326,杂项!$O$1:$P$54,2,FALSE)</f>
        <v>隐者之证</v>
      </c>
      <c r="G326" s="93">
        <f t="shared" si="22"/>
        <v>20</v>
      </c>
      <c r="H326" t="str">
        <f>VLOOKUP(Q326,杂项!$O$1:$P$54,2,FALSE)</f>
        <v>霸者之证</v>
      </c>
      <c r="I326">
        <f t="shared" si="23"/>
        <v>20</v>
      </c>
      <c r="K326" s="93">
        <v>35</v>
      </c>
      <c r="L326" s="93">
        <v>22</v>
      </c>
      <c r="M326" s="93">
        <v>39</v>
      </c>
      <c r="N326" s="93">
        <v>22</v>
      </c>
      <c r="O326" s="93">
        <v>30</v>
      </c>
      <c r="P326" s="93">
        <v>20</v>
      </c>
      <c r="Q326" s="93">
        <v>28</v>
      </c>
      <c r="R326" s="93">
        <v>20</v>
      </c>
    </row>
    <row r="327" spans="1:18" x14ac:dyDescent="0.2">
      <c r="A327" s="93" t="s">
        <v>2026</v>
      </c>
      <c r="B327" s="93" t="str">
        <f>VLOOKUP(K327,杂项!$O$1:$P$54,2,FALSE)</f>
        <v>法术修行之证</v>
      </c>
      <c r="C327" s="93">
        <f t="shared" si="20"/>
        <v>3</v>
      </c>
      <c r="D327" s="93" t="e">
        <f>VLOOKUP(M327,杂项!$O$1:$P$54,2,FALSE)</f>
        <v>#N/A</v>
      </c>
      <c r="E327" s="93">
        <f t="shared" si="21"/>
        <v>0</v>
      </c>
      <c r="F327" s="93" t="e">
        <f>VLOOKUP(O327,杂项!$O$1:$P$54,2,FALSE)</f>
        <v>#N/A</v>
      </c>
      <c r="G327" s="93">
        <f t="shared" si="22"/>
        <v>0</v>
      </c>
      <c r="H327" t="e">
        <f>VLOOKUP(Q327,杂项!$O$1:$P$54,2,FALSE)</f>
        <v>#N/A</v>
      </c>
      <c r="I327">
        <f t="shared" si="23"/>
        <v>0</v>
      </c>
      <c r="K327" s="93">
        <v>5</v>
      </c>
      <c r="L327" s="93">
        <v>3</v>
      </c>
      <c r="M327" s="93"/>
      <c r="N327" s="93"/>
      <c r="O327" s="93"/>
      <c r="P327" s="93"/>
      <c r="Q327" s="93"/>
      <c r="R327" s="93"/>
    </row>
    <row r="328" spans="1:18" x14ac:dyDescent="0.2">
      <c r="A328" s="93" t="s">
        <v>2027</v>
      </c>
      <c r="B328" s="93" t="str">
        <f>VLOOKUP(K328,杂项!$O$1:$P$54,2,FALSE)</f>
        <v>法术修行之证</v>
      </c>
      <c r="C328" s="93">
        <f t="shared" si="20"/>
        <v>5</v>
      </c>
      <c r="D328" s="93" t="e">
        <f>VLOOKUP(M328,杂项!$O$1:$P$54,2,FALSE)</f>
        <v>#N/A</v>
      </c>
      <c r="E328" s="93">
        <f t="shared" si="21"/>
        <v>0</v>
      </c>
      <c r="F328" s="93" t="e">
        <f>VLOOKUP(O328,杂项!$O$1:$P$54,2,FALSE)</f>
        <v>#N/A</v>
      </c>
      <c r="G328" s="93">
        <f t="shared" si="22"/>
        <v>0</v>
      </c>
      <c r="H328" t="e">
        <f>VLOOKUP(Q328,杂项!$O$1:$P$54,2,FALSE)</f>
        <v>#N/A</v>
      </c>
      <c r="I328">
        <f t="shared" si="23"/>
        <v>0</v>
      </c>
      <c r="K328" s="93">
        <v>5</v>
      </c>
      <c r="L328" s="93">
        <v>5</v>
      </c>
      <c r="M328" s="93"/>
      <c r="N328" s="93"/>
      <c r="O328" s="93"/>
      <c r="P328" s="93"/>
      <c r="Q328" s="93"/>
      <c r="R328" s="93"/>
    </row>
    <row r="329" spans="1:18" x14ac:dyDescent="0.2">
      <c r="A329" s="93" t="s">
        <v>2028</v>
      </c>
      <c r="B329" s="93" t="str">
        <f>VLOOKUP(K329,杂项!$O$1:$P$54,2,FALSE)</f>
        <v>心灵绶带</v>
      </c>
      <c r="C329" s="93">
        <f t="shared" si="20"/>
        <v>6</v>
      </c>
      <c r="D329" s="93" t="str">
        <f>VLOOKUP(M329,杂项!$O$1:$P$54,2,FALSE)</f>
        <v>法术修行之证</v>
      </c>
      <c r="E329" s="93">
        <f t="shared" si="21"/>
        <v>3</v>
      </c>
      <c r="F329" s="93" t="str">
        <f>VLOOKUP(O329,杂项!$O$1:$P$54,2,FALSE)</f>
        <v>神职修行之证</v>
      </c>
      <c r="G329" s="93">
        <f t="shared" si="22"/>
        <v>3</v>
      </c>
      <c r="H329" t="e">
        <f>VLOOKUP(Q329,杂项!$O$1:$P$54,2,FALSE)</f>
        <v>#N/A</v>
      </c>
      <c r="I329">
        <f t="shared" si="23"/>
        <v>0</v>
      </c>
      <c r="K329" s="93">
        <v>10</v>
      </c>
      <c r="L329" s="93">
        <v>6</v>
      </c>
      <c r="M329" s="93">
        <v>5</v>
      </c>
      <c r="N329" s="93">
        <v>3</v>
      </c>
      <c r="O329" s="93">
        <v>4</v>
      </c>
      <c r="P329" s="93">
        <v>3</v>
      </c>
      <c r="Q329" s="93"/>
      <c r="R329" s="93"/>
    </row>
    <row r="330" spans="1:18" x14ac:dyDescent="0.2">
      <c r="A330" s="93" t="s">
        <v>2029</v>
      </c>
      <c r="B330" s="93" t="str">
        <f>VLOOKUP(K330,杂项!$O$1:$P$54,2,FALSE)</f>
        <v>祈祷之证</v>
      </c>
      <c r="C330" s="93">
        <f t="shared" si="20"/>
        <v>8</v>
      </c>
      <c r="D330" s="93" t="str">
        <f>VLOOKUP(M330,杂项!$O$1:$P$54,2,FALSE)</f>
        <v>魔法之证</v>
      </c>
      <c r="E330" s="93">
        <f t="shared" si="21"/>
        <v>8</v>
      </c>
      <c r="F330" s="93" t="str">
        <f>VLOOKUP(O330,杂项!$O$1:$P$54,2,FALSE)</f>
        <v>心灵绶带</v>
      </c>
      <c r="G330" s="93">
        <f t="shared" si="22"/>
        <v>6</v>
      </c>
      <c r="H330" t="str">
        <f>VLOOKUP(Q330,杂项!$O$1:$P$54,2,FALSE)</f>
        <v>智慧绶带</v>
      </c>
      <c r="I330">
        <f t="shared" si="23"/>
        <v>6</v>
      </c>
      <c r="K330" s="93">
        <v>44</v>
      </c>
      <c r="L330" s="93">
        <v>8</v>
      </c>
      <c r="M330" s="93">
        <v>45</v>
      </c>
      <c r="N330" s="93">
        <v>8</v>
      </c>
      <c r="O330" s="93">
        <v>10</v>
      </c>
      <c r="P330" s="93">
        <v>6</v>
      </c>
      <c r="Q330" s="93">
        <v>9</v>
      </c>
      <c r="R330" s="93">
        <v>6</v>
      </c>
    </row>
    <row r="331" spans="1:18" x14ac:dyDescent="0.2">
      <c r="A331" s="93" t="s">
        <v>2030</v>
      </c>
      <c r="B331" s="93" t="str">
        <f>VLOOKUP(K331,杂项!$O$1:$P$54,2,FALSE)</f>
        <v>灵魂徽记</v>
      </c>
      <c r="C331" s="93">
        <f t="shared" si="20"/>
        <v>10</v>
      </c>
      <c r="D331" s="93" t="str">
        <f>VLOOKUP(M331,杂项!$O$1:$P$54,2,FALSE)</f>
        <v>远见徽记</v>
      </c>
      <c r="E331" s="93">
        <f t="shared" si="21"/>
        <v>10</v>
      </c>
      <c r="F331" s="93" t="str">
        <f>VLOOKUP(O331,杂项!$O$1:$P$54,2,FALSE)</f>
        <v>祈祷之证</v>
      </c>
      <c r="G331" s="93">
        <f t="shared" si="22"/>
        <v>8</v>
      </c>
      <c r="H331" t="str">
        <f>VLOOKUP(Q331,杂项!$O$1:$P$54,2,FALSE)</f>
        <v>魔法之证</v>
      </c>
      <c r="I331">
        <f t="shared" si="23"/>
        <v>8</v>
      </c>
      <c r="K331" s="93">
        <v>52</v>
      </c>
      <c r="L331" s="93">
        <v>10</v>
      </c>
      <c r="M331" s="93">
        <v>51</v>
      </c>
      <c r="N331" s="93">
        <v>10</v>
      </c>
      <c r="O331" s="93">
        <v>44</v>
      </c>
      <c r="P331" s="93">
        <v>8</v>
      </c>
      <c r="Q331" s="93">
        <v>45</v>
      </c>
      <c r="R331" s="93">
        <v>8</v>
      </c>
    </row>
    <row r="332" spans="1:18" x14ac:dyDescent="0.2">
      <c r="A332" s="93" t="s">
        <v>2031</v>
      </c>
      <c r="B332" s="93" t="str">
        <f>VLOOKUP(K332,杂项!$O$1:$P$54,2,FALSE)</f>
        <v>智慧绶带</v>
      </c>
      <c r="C332" s="93">
        <f t="shared" si="20"/>
        <v>6</v>
      </c>
      <c r="D332" s="93" t="str">
        <f>VLOOKUP(M332,杂项!$O$1:$P$54,2,FALSE)</f>
        <v>法术修行之证</v>
      </c>
      <c r="E332" s="93">
        <f t="shared" si="21"/>
        <v>3</v>
      </c>
      <c r="F332" s="93" t="str">
        <f>VLOOKUP(O332,杂项!$O$1:$P$54,2,FALSE)</f>
        <v>神职修行之证</v>
      </c>
      <c r="G332" s="93">
        <f t="shared" si="22"/>
        <v>3</v>
      </c>
      <c r="H332" t="e">
        <f>VLOOKUP(Q332,杂项!$O$1:$P$54,2,FALSE)</f>
        <v>#N/A</v>
      </c>
      <c r="I332">
        <f t="shared" si="23"/>
        <v>0</v>
      </c>
      <c r="K332" s="93">
        <v>9</v>
      </c>
      <c r="L332" s="93">
        <v>6</v>
      </c>
      <c r="M332" s="93">
        <v>5</v>
      </c>
      <c r="N332" s="93">
        <v>3</v>
      </c>
      <c r="O332" s="93">
        <v>4</v>
      </c>
      <c r="P332" s="93">
        <v>3</v>
      </c>
      <c r="Q332" s="93"/>
      <c r="R332" s="93"/>
    </row>
    <row r="333" spans="1:18" x14ac:dyDescent="0.2">
      <c r="A333" s="93" t="s">
        <v>2032</v>
      </c>
      <c r="B333" s="93" t="str">
        <f>VLOOKUP(K333,杂项!$O$1:$P$54,2,FALSE)</f>
        <v>魔法之证</v>
      </c>
      <c r="C333" s="93">
        <f t="shared" si="20"/>
        <v>8</v>
      </c>
      <c r="D333" s="93" t="str">
        <f>VLOOKUP(M333,杂项!$O$1:$P$54,2,FALSE)</f>
        <v>祈祷之证</v>
      </c>
      <c r="E333" s="93">
        <f t="shared" si="21"/>
        <v>8</v>
      </c>
      <c r="F333" s="93" t="str">
        <f>VLOOKUP(O333,杂项!$O$1:$P$54,2,FALSE)</f>
        <v>智慧绶带</v>
      </c>
      <c r="G333" s="93">
        <f t="shared" si="22"/>
        <v>6</v>
      </c>
      <c r="H333" t="str">
        <f>VLOOKUP(Q333,杂项!$O$1:$P$54,2,FALSE)</f>
        <v>心灵绶带</v>
      </c>
      <c r="I333">
        <f t="shared" si="23"/>
        <v>6</v>
      </c>
      <c r="K333" s="93">
        <v>45</v>
      </c>
      <c r="L333" s="93">
        <v>8</v>
      </c>
      <c r="M333" s="93">
        <v>44</v>
      </c>
      <c r="N333" s="93">
        <v>8</v>
      </c>
      <c r="O333" s="93">
        <v>9</v>
      </c>
      <c r="P333" s="93">
        <v>6</v>
      </c>
      <c r="Q333" s="93">
        <v>10</v>
      </c>
      <c r="R333" s="93">
        <v>6</v>
      </c>
    </row>
    <row r="334" spans="1:18" x14ac:dyDescent="0.2">
      <c r="A334" s="93" t="s">
        <v>2033</v>
      </c>
      <c r="B334" s="93" t="str">
        <f>VLOOKUP(K334,杂项!$O$1:$P$54,2,FALSE)</f>
        <v>远见徽记</v>
      </c>
      <c r="C334" s="93">
        <f t="shared" si="20"/>
        <v>10</v>
      </c>
      <c r="D334" s="93" t="str">
        <f>VLOOKUP(M334,杂项!$O$1:$P$54,2,FALSE)</f>
        <v>灵魂徽记</v>
      </c>
      <c r="E334" s="93">
        <f t="shared" si="21"/>
        <v>10</v>
      </c>
      <c r="F334" s="93" t="str">
        <f>VLOOKUP(O334,杂项!$O$1:$P$54,2,FALSE)</f>
        <v>魔法之证</v>
      </c>
      <c r="G334" s="93">
        <f t="shared" si="22"/>
        <v>8</v>
      </c>
      <c r="H334" t="str">
        <f>VLOOKUP(Q334,杂项!$O$1:$P$54,2,FALSE)</f>
        <v>祈祷之证</v>
      </c>
      <c r="I334">
        <f t="shared" si="23"/>
        <v>8</v>
      </c>
      <c r="K334" s="93">
        <v>51</v>
      </c>
      <c r="L334" s="93">
        <v>10</v>
      </c>
      <c r="M334" s="93">
        <v>52</v>
      </c>
      <c r="N334" s="93">
        <v>10</v>
      </c>
      <c r="O334" s="93">
        <v>45</v>
      </c>
      <c r="P334" s="93">
        <v>8</v>
      </c>
      <c r="Q334" s="93">
        <v>44</v>
      </c>
      <c r="R334" s="93">
        <v>8</v>
      </c>
    </row>
    <row r="335" spans="1:18" x14ac:dyDescent="0.2">
      <c r="A335" s="93" t="s">
        <v>2034</v>
      </c>
      <c r="B335" s="93" t="str">
        <f>VLOOKUP(K335,杂项!$O$1:$P$54,2,FALSE)</f>
        <v>力量绶带</v>
      </c>
      <c r="C335" s="93">
        <f t="shared" si="20"/>
        <v>6</v>
      </c>
      <c r="D335" s="93" t="str">
        <f>VLOOKUP(M335,杂项!$O$1:$P$54,2,FALSE)</f>
        <v>战斗修行之证</v>
      </c>
      <c r="E335" s="93">
        <f t="shared" si="21"/>
        <v>3</v>
      </c>
      <c r="F335" s="93" t="str">
        <f>VLOOKUP(O335,杂项!$O$1:$P$54,2,FALSE)</f>
        <v>生存修行之证</v>
      </c>
      <c r="G335" s="93">
        <f t="shared" si="22"/>
        <v>3</v>
      </c>
      <c r="H335" t="e">
        <f>VLOOKUP(Q335,杂项!$O$1:$P$54,2,FALSE)</f>
        <v>#N/A</v>
      </c>
      <c r="I335">
        <f t="shared" si="23"/>
        <v>0</v>
      </c>
      <c r="K335" s="93">
        <v>6</v>
      </c>
      <c r="L335" s="93">
        <v>6</v>
      </c>
      <c r="M335" s="93">
        <v>1</v>
      </c>
      <c r="N335" s="93">
        <v>3</v>
      </c>
      <c r="O335" s="93">
        <v>2</v>
      </c>
      <c r="P335" s="93">
        <v>3</v>
      </c>
      <c r="Q335" s="93"/>
      <c r="R335" s="93"/>
    </row>
    <row r="336" spans="1:18" x14ac:dyDescent="0.2">
      <c r="A336" s="93" t="s">
        <v>2035</v>
      </c>
      <c r="B336" s="93" t="str">
        <f>VLOOKUP(K336,杂项!$O$1:$P$54,2,FALSE)</f>
        <v>斗技之证</v>
      </c>
      <c r="C336" s="93">
        <f t="shared" si="20"/>
        <v>8</v>
      </c>
      <c r="D336" s="93" t="str">
        <f>VLOOKUP(M336,杂项!$O$1:$P$54,2,FALSE)</f>
        <v>护盾之证</v>
      </c>
      <c r="E336" s="93">
        <f t="shared" si="21"/>
        <v>8</v>
      </c>
      <c r="F336" s="93" t="str">
        <f>VLOOKUP(O336,杂项!$O$1:$P$54,2,FALSE)</f>
        <v>力量绶带</v>
      </c>
      <c r="G336" s="93">
        <f t="shared" si="22"/>
        <v>6</v>
      </c>
      <c r="H336" t="str">
        <f>VLOOKUP(Q336,杂项!$O$1:$P$54,2,FALSE)</f>
        <v>守护绶带</v>
      </c>
      <c r="I336">
        <f t="shared" si="23"/>
        <v>6</v>
      </c>
      <c r="K336" s="93">
        <v>41</v>
      </c>
      <c r="L336" s="93">
        <v>8</v>
      </c>
      <c r="M336" s="93">
        <v>46</v>
      </c>
      <c r="N336" s="93">
        <v>8</v>
      </c>
      <c r="O336" s="93">
        <v>6</v>
      </c>
      <c r="P336" s="93">
        <v>6</v>
      </c>
      <c r="Q336" s="93">
        <v>7</v>
      </c>
      <c r="R336" s="93">
        <v>6</v>
      </c>
    </row>
    <row r="337" spans="1:18" x14ac:dyDescent="0.2">
      <c r="A337" s="93" t="s">
        <v>2036</v>
      </c>
      <c r="B337" s="93" t="str">
        <f>VLOOKUP(K337,杂项!$O$1:$P$54,2,FALSE)</f>
        <v>无畏徽记</v>
      </c>
      <c r="C337" s="93">
        <f t="shared" si="20"/>
        <v>10</v>
      </c>
      <c r="D337" s="93" t="str">
        <f>VLOOKUP(M337,杂项!$O$1:$P$54,2,FALSE)</f>
        <v>不屈徽记</v>
      </c>
      <c r="E337" s="93">
        <f t="shared" si="21"/>
        <v>10</v>
      </c>
      <c r="F337" s="93" t="str">
        <f>VLOOKUP(O337,杂项!$O$1:$P$54,2,FALSE)</f>
        <v>斗技之证</v>
      </c>
      <c r="G337" s="93">
        <f t="shared" si="22"/>
        <v>8</v>
      </c>
      <c r="H337" t="str">
        <f>VLOOKUP(Q337,杂项!$O$1:$P$54,2,FALSE)</f>
        <v>护盾之证</v>
      </c>
      <c r="I337">
        <f t="shared" si="23"/>
        <v>8</v>
      </c>
      <c r="K337" s="93">
        <v>48</v>
      </c>
      <c r="L337" s="93">
        <v>10</v>
      </c>
      <c r="M337" s="93">
        <v>49</v>
      </c>
      <c r="N337" s="93">
        <v>10</v>
      </c>
      <c r="O337" s="93">
        <v>41</v>
      </c>
      <c r="P337" s="93">
        <v>8</v>
      </c>
      <c r="Q337" s="93">
        <v>46</v>
      </c>
      <c r="R337" s="93">
        <v>8</v>
      </c>
    </row>
    <row r="338" spans="1:18" x14ac:dyDescent="0.2">
      <c r="A338" s="93" t="s">
        <v>2037</v>
      </c>
      <c r="B338" s="93" t="str">
        <f>VLOOKUP(K338,杂项!$O$1:$P$54,2,FALSE)</f>
        <v>术士之证</v>
      </c>
      <c r="C338" s="93">
        <f t="shared" si="20"/>
        <v>12</v>
      </c>
      <c r="D338" s="93" t="str">
        <f>VLOOKUP(M338,杂项!$O$1:$P$54,2,FALSE)</f>
        <v>祭司之证</v>
      </c>
      <c r="E338" s="93">
        <f t="shared" si="21"/>
        <v>12</v>
      </c>
      <c r="F338" s="93" t="str">
        <f>VLOOKUP(O338,杂项!$O$1:$P$54,2,FALSE)</f>
        <v>远见徽记</v>
      </c>
      <c r="G338" s="93">
        <f t="shared" si="22"/>
        <v>10</v>
      </c>
      <c r="H338" t="str">
        <f>VLOOKUP(Q338,杂项!$O$1:$P$54,2,FALSE)</f>
        <v>灵魂徽记</v>
      </c>
      <c r="I338">
        <f t="shared" si="23"/>
        <v>10</v>
      </c>
      <c r="K338" s="93">
        <v>16</v>
      </c>
      <c r="L338" s="93">
        <v>12</v>
      </c>
      <c r="M338" s="93">
        <v>15</v>
      </c>
      <c r="N338" s="93">
        <v>12</v>
      </c>
      <c r="O338" s="93">
        <v>51</v>
      </c>
      <c r="P338" s="93">
        <v>10</v>
      </c>
      <c r="Q338" s="93">
        <v>52</v>
      </c>
      <c r="R338" s="93">
        <v>10</v>
      </c>
    </row>
    <row r="339" spans="1:18" x14ac:dyDescent="0.2">
      <c r="A339" s="93" t="s">
        <v>2038</v>
      </c>
      <c r="B339" s="93" t="str">
        <f>VLOOKUP(K339,杂项!$O$1:$P$54,2,FALSE)</f>
        <v>希望纹章</v>
      </c>
      <c r="C339" s="93">
        <f t="shared" si="20"/>
        <v>15</v>
      </c>
      <c r="D339" s="93" t="str">
        <f>VLOOKUP(M339,杂项!$O$1:$P$54,2,FALSE)</f>
        <v>意志纹章</v>
      </c>
      <c r="E339" s="93">
        <f t="shared" si="21"/>
        <v>15</v>
      </c>
      <c r="F339" s="93" t="str">
        <f>VLOOKUP(O339,杂项!$O$1:$P$54,2,FALSE)</f>
        <v>术士之证</v>
      </c>
      <c r="G339" s="93">
        <f t="shared" si="22"/>
        <v>12</v>
      </c>
      <c r="H339" t="str">
        <f>VLOOKUP(Q339,杂项!$O$1:$P$54,2,FALSE)</f>
        <v>祭司之证</v>
      </c>
      <c r="I339">
        <f t="shared" si="23"/>
        <v>12</v>
      </c>
      <c r="K339" s="93">
        <v>23</v>
      </c>
      <c r="L339" s="93">
        <v>15</v>
      </c>
      <c r="M339" s="93">
        <v>20</v>
      </c>
      <c r="N339" s="93">
        <v>15</v>
      </c>
      <c r="O339" s="93">
        <v>16</v>
      </c>
      <c r="P339" s="93">
        <v>12</v>
      </c>
      <c r="Q339" s="93">
        <v>15</v>
      </c>
      <c r="R339" s="93">
        <v>12</v>
      </c>
    </row>
    <row r="340" spans="1:18" x14ac:dyDescent="0.2">
      <c r="A340" s="93" t="s">
        <v>2039</v>
      </c>
      <c r="B340" s="93" t="str">
        <f>VLOOKUP(K340,杂项!$O$1:$P$54,2,FALSE)</f>
        <v>隐者之证</v>
      </c>
      <c r="C340" s="93">
        <f t="shared" si="20"/>
        <v>18</v>
      </c>
      <c r="D340" s="93" t="str">
        <f>VLOOKUP(M340,杂项!$O$1:$P$54,2,FALSE)</f>
        <v>圣者之证</v>
      </c>
      <c r="E340" s="93">
        <f t="shared" si="21"/>
        <v>18</v>
      </c>
      <c r="F340" s="93" t="str">
        <f>VLOOKUP(O340,杂项!$O$1:$P$54,2,FALSE)</f>
        <v>希望纹章</v>
      </c>
      <c r="G340" s="93">
        <f t="shared" si="22"/>
        <v>15</v>
      </c>
      <c r="H340" t="str">
        <f>VLOOKUP(Q340,杂项!$O$1:$P$54,2,FALSE)</f>
        <v>意志纹章</v>
      </c>
      <c r="I340">
        <f t="shared" si="23"/>
        <v>15</v>
      </c>
      <c r="K340" s="93">
        <v>30</v>
      </c>
      <c r="L340" s="93">
        <v>18</v>
      </c>
      <c r="M340" s="93">
        <v>29</v>
      </c>
      <c r="N340" s="93">
        <v>18</v>
      </c>
      <c r="O340" s="93">
        <v>23</v>
      </c>
      <c r="P340" s="93">
        <v>15</v>
      </c>
      <c r="Q340" s="93">
        <v>20</v>
      </c>
      <c r="R340" s="93">
        <v>15</v>
      </c>
    </row>
    <row r="341" spans="1:18" x14ac:dyDescent="0.2">
      <c r="A341" s="93" t="s">
        <v>2040</v>
      </c>
      <c r="B341" s="93" t="str">
        <f>VLOOKUP(K341,杂项!$O$1:$P$54,2,FALSE)</f>
        <v>奥秘之印</v>
      </c>
      <c r="C341" s="93">
        <f t="shared" si="20"/>
        <v>22</v>
      </c>
      <c r="D341" s="93" t="str">
        <f>VLOOKUP(M341,杂项!$O$1:$P$54,2,FALSE)</f>
        <v>时光之印</v>
      </c>
      <c r="E341" s="93">
        <f t="shared" si="21"/>
        <v>22</v>
      </c>
      <c r="F341" s="93" t="str">
        <f>VLOOKUP(O341,杂项!$O$1:$P$54,2,FALSE)</f>
        <v>游侠之证</v>
      </c>
      <c r="G341" s="93">
        <f t="shared" si="22"/>
        <v>20</v>
      </c>
      <c r="H341" t="str">
        <f>VLOOKUP(Q341,杂项!$O$1:$P$54,2,FALSE)</f>
        <v>霸者之证</v>
      </c>
      <c r="I341">
        <f t="shared" si="23"/>
        <v>20</v>
      </c>
      <c r="K341" s="93">
        <v>35</v>
      </c>
      <c r="L341" s="93">
        <v>22</v>
      </c>
      <c r="M341" s="93">
        <v>40</v>
      </c>
      <c r="N341" s="93">
        <v>22</v>
      </c>
      <c r="O341" s="93">
        <v>27</v>
      </c>
      <c r="P341" s="93">
        <v>20</v>
      </c>
      <c r="Q341" s="93">
        <v>28</v>
      </c>
      <c r="R341" s="93">
        <v>20</v>
      </c>
    </row>
    <row r="342" spans="1:18" x14ac:dyDescent="0.2">
      <c r="A342" s="93" t="s">
        <v>2041</v>
      </c>
      <c r="B342" s="93" t="str">
        <f>VLOOKUP(K342,杂项!$O$1:$P$54,2,FALSE)</f>
        <v>祭司之证</v>
      </c>
      <c r="C342" s="93">
        <f t="shared" si="20"/>
        <v>12</v>
      </c>
      <c r="D342" s="93" t="str">
        <f>VLOOKUP(M342,杂项!$O$1:$P$54,2,FALSE)</f>
        <v>术士之证</v>
      </c>
      <c r="E342" s="93">
        <f t="shared" si="21"/>
        <v>12</v>
      </c>
      <c r="F342" s="93" t="str">
        <f>VLOOKUP(O342,杂项!$O$1:$P$54,2,FALSE)</f>
        <v>灵魂徽记</v>
      </c>
      <c r="G342" s="93">
        <f t="shared" si="22"/>
        <v>10</v>
      </c>
      <c r="H342" t="str">
        <f>VLOOKUP(Q342,杂项!$O$1:$P$54,2,FALSE)</f>
        <v>远见徽记</v>
      </c>
      <c r="I342">
        <f t="shared" si="23"/>
        <v>10</v>
      </c>
      <c r="K342" s="93">
        <v>15</v>
      </c>
      <c r="L342" s="93">
        <v>12</v>
      </c>
      <c r="M342" s="93">
        <v>16</v>
      </c>
      <c r="N342" s="93">
        <v>12</v>
      </c>
      <c r="O342" s="93">
        <v>52</v>
      </c>
      <c r="P342" s="93">
        <v>10</v>
      </c>
      <c r="Q342" s="93">
        <v>51</v>
      </c>
      <c r="R342" s="93">
        <v>10</v>
      </c>
    </row>
    <row r="343" spans="1:18" x14ac:dyDescent="0.2">
      <c r="A343" s="93" t="s">
        <v>2042</v>
      </c>
      <c r="B343" s="93" t="str">
        <f>VLOOKUP(K343,杂项!$O$1:$P$54,2,FALSE)</f>
        <v>慈爱纹章</v>
      </c>
      <c r="C343" s="93">
        <f t="shared" si="20"/>
        <v>15</v>
      </c>
      <c r="D343" s="93" t="str">
        <f>VLOOKUP(M343,杂项!$O$1:$P$54,2,FALSE)</f>
        <v>希望纹章</v>
      </c>
      <c r="E343" s="93">
        <f t="shared" si="21"/>
        <v>15</v>
      </c>
      <c r="F343" s="93" t="str">
        <f>VLOOKUP(O343,杂项!$O$1:$P$54,2,FALSE)</f>
        <v>祭司之证</v>
      </c>
      <c r="G343" s="93">
        <f t="shared" si="22"/>
        <v>12</v>
      </c>
      <c r="H343" t="str">
        <f>VLOOKUP(Q343,杂项!$O$1:$P$54,2,FALSE)</f>
        <v>术士之证</v>
      </c>
      <c r="I343">
        <f t="shared" si="23"/>
        <v>12</v>
      </c>
      <c r="K343" s="93">
        <v>24</v>
      </c>
      <c r="L343" s="93">
        <v>15</v>
      </c>
      <c r="M343" s="93">
        <v>23</v>
      </c>
      <c r="N343" s="93">
        <v>15</v>
      </c>
      <c r="O343" s="93">
        <v>15</v>
      </c>
      <c r="P343" s="93">
        <v>12</v>
      </c>
      <c r="Q343" s="93">
        <v>16</v>
      </c>
      <c r="R343" s="93">
        <v>12</v>
      </c>
    </row>
    <row r="344" spans="1:18" x14ac:dyDescent="0.2">
      <c r="A344" s="93" t="s">
        <v>2043</v>
      </c>
      <c r="B344" s="93" t="str">
        <f>VLOOKUP(K344,杂项!$O$1:$P$54,2,FALSE)</f>
        <v>圣者之证</v>
      </c>
      <c r="C344" s="93">
        <f t="shared" si="20"/>
        <v>18</v>
      </c>
      <c r="D344" s="93" t="str">
        <f>VLOOKUP(M344,杂项!$O$1:$P$54,2,FALSE)</f>
        <v>隐者之证</v>
      </c>
      <c r="E344" s="93">
        <f t="shared" si="21"/>
        <v>18</v>
      </c>
      <c r="F344" s="93" t="str">
        <f>VLOOKUP(O344,杂项!$O$1:$P$54,2,FALSE)</f>
        <v>慈爱纹章</v>
      </c>
      <c r="G344" s="93">
        <f t="shared" si="22"/>
        <v>15</v>
      </c>
      <c r="H344" t="str">
        <f>VLOOKUP(Q344,杂项!$O$1:$P$54,2,FALSE)</f>
        <v>希望纹章</v>
      </c>
      <c r="I344">
        <f t="shared" si="23"/>
        <v>15</v>
      </c>
      <c r="K344" s="93">
        <v>29</v>
      </c>
      <c r="L344" s="93">
        <v>18</v>
      </c>
      <c r="M344" s="93">
        <v>30</v>
      </c>
      <c r="N344" s="93">
        <v>18</v>
      </c>
      <c r="O344" s="93">
        <v>24</v>
      </c>
      <c r="P344" s="93">
        <v>15</v>
      </c>
      <c r="Q344" s="93">
        <v>23</v>
      </c>
      <c r="R344" s="93">
        <v>15</v>
      </c>
    </row>
    <row r="345" spans="1:18" x14ac:dyDescent="0.2">
      <c r="A345" s="93" t="s">
        <v>2044</v>
      </c>
      <c r="B345" s="93" t="str">
        <f>VLOOKUP(K345,杂项!$O$1:$P$54,2,FALSE)</f>
        <v>审判之印</v>
      </c>
      <c r="C345" s="93">
        <f t="shared" si="20"/>
        <v>22</v>
      </c>
      <c r="D345" s="93" t="str">
        <f>VLOOKUP(M345,杂项!$O$1:$P$54,2,FALSE)</f>
        <v>奥秘之印</v>
      </c>
      <c r="E345" s="93">
        <f t="shared" si="21"/>
        <v>22</v>
      </c>
      <c r="F345" s="93" t="str">
        <f>VLOOKUP(O345,杂项!$O$1:$P$54,2,FALSE)</f>
        <v>圣者之证</v>
      </c>
      <c r="G345" s="93">
        <f t="shared" si="22"/>
        <v>20</v>
      </c>
      <c r="H345" t="str">
        <f>VLOOKUP(Q345,杂项!$O$1:$P$54,2,FALSE)</f>
        <v>隐者之证</v>
      </c>
      <c r="I345">
        <f t="shared" si="23"/>
        <v>20</v>
      </c>
      <c r="K345" s="93">
        <v>37</v>
      </c>
      <c r="L345" s="93">
        <v>22</v>
      </c>
      <c r="M345" s="93">
        <v>35</v>
      </c>
      <c r="N345" s="93">
        <v>22</v>
      </c>
      <c r="O345" s="93">
        <v>29</v>
      </c>
      <c r="P345" s="93">
        <v>20</v>
      </c>
      <c r="Q345" s="93">
        <v>30</v>
      </c>
      <c r="R345" s="93">
        <v>20</v>
      </c>
    </row>
    <row r="346" spans="1:18" x14ac:dyDescent="0.2">
      <c r="A346" s="93" t="s">
        <v>2045</v>
      </c>
      <c r="B346" s="93" t="str">
        <f>VLOOKUP(K346,杂项!$O$1:$P$54,2,FALSE)</f>
        <v>骑士修行之证</v>
      </c>
      <c r="C346" s="93">
        <f t="shared" si="20"/>
        <v>3</v>
      </c>
      <c r="D346" s="93" t="e">
        <f>VLOOKUP(M346,杂项!$O$1:$P$54,2,FALSE)</f>
        <v>#N/A</v>
      </c>
      <c r="E346" s="93">
        <f t="shared" si="21"/>
        <v>0</v>
      </c>
      <c r="F346" s="93" t="e">
        <f>VLOOKUP(O346,杂项!$O$1:$P$54,2,FALSE)</f>
        <v>#N/A</v>
      </c>
      <c r="G346" s="93">
        <f t="shared" si="22"/>
        <v>0</v>
      </c>
      <c r="H346" t="e">
        <f>VLOOKUP(Q346,杂项!$O$1:$P$54,2,FALSE)</f>
        <v>#N/A</v>
      </c>
      <c r="I346">
        <f t="shared" si="23"/>
        <v>0</v>
      </c>
      <c r="K346" s="93">
        <v>3</v>
      </c>
      <c r="L346" s="93">
        <v>3</v>
      </c>
      <c r="M346" s="93"/>
      <c r="N346" s="93"/>
      <c r="O346" s="93"/>
      <c r="P346" s="93"/>
      <c r="Q346" s="93"/>
      <c r="R346" s="93"/>
    </row>
    <row r="347" spans="1:18" x14ac:dyDescent="0.2">
      <c r="A347" s="93" t="s">
        <v>2046</v>
      </c>
      <c r="B347" s="93" t="str">
        <f>VLOOKUP(K347,杂项!$O$1:$P$54,2,FALSE)</f>
        <v>骑士修行之证</v>
      </c>
      <c r="C347" s="93">
        <f t="shared" si="20"/>
        <v>5</v>
      </c>
      <c r="D347" s="93" t="e">
        <f>VLOOKUP(M347,杂项!$O$1:$P$54,2,FALSE)</f>
        <v>#N/A</v>
      </c>
      <c r="E347" s="93">
        <f t="shared" si="21"/>
        <v>0</v>
      </c>
      <c r="F347" s="93" t="e">
        <f>VLOOKUP(O347,杂项!$O$1:$P$54,2,FALSE)</f>
        <v>#N/A</v>
      </c>
      <c r="G347" s="93">
        <f t="shared" si="22"/>
        <v>0</v>
      </c>
      <c r="H347" t="e">
        <f>VLOOKUP(Q347,杂项!$O$1:$P$54,2,FALSE)</f>
        <v>#N/A</v>
      </c>
      <c r="I347">
        <f t="shared" si="23"/>
        <v>0</v>
      </c>
      <c r="K347" s="93">
        <v>3</v>
      </c>
      <c r="L347" s="93">
        <v>5</v>
      </c>
      <c r="M347" s="93"/>
      <c r="N347" s="93"/>
      <c r="O347" s="93"/>
      <c r="P347" s="93"/>
      <c r="Q347" s="93"/>
      <c r="R347" s="93"/>
    </row>
    <row r="348" spans="1:18" x14ac:dyDescent="0.2">
      <c r="A348" s="93" t="s">
        <v>2047</v>
      </c>
      <c r="B348" s="93" t="str">
        <f>VLOOKUP(K348,杂项!$O$1:$P$54,2,FALSE)</f>
        <v>迅捷绶带</v>
      </c>
      <c r="C348" s="93">
        <f t="shared" si="20"/>
        <v>6</v>
      </c>
      <c r="D348" s="93" t="str">
        <f>VLOOKUP(M348,杂项!$O$1:$P$54,2,FALSE)</f>
        <v>骑士修行之证</v>
      </c>
      <c r="E348" s="93">
        <f t="shared" si="21"/>
        <v>3</v>
      </c>
      <c r="F348" s="93" t="str">
        <f>VLOOKUP(O348,杂项!$O$1:$P$54,2,FALSE)</f>
        <v>战斗修行之证</v>
      </c>
      <c r="G348" s="93">
        <f t="shared" si="22"/>
        <v>3</v>
      </c>
      <c r="H348" t="e">
        <f>VLOOKUP(Q348,杂项!$O$1:$P$54,2,FALSE)</f>
        <v>#N/A</v>
      </c>
      <c r="I348">
        <f t="shared" si="23"/>
        <v>0</v>
      </c>
      <c r="K348" s="93">
        <v>8</v>
      </c>
      <c r="L348" s="93">
        <v>6</v>
      </c>
      <c r="M348" s="93">
        <v>3</v>
      </c>
      <c r="N348" s="93">
        <v>3</v>
      </c>
      <c r="O348" s="93">
        <v>1</v>
      </c>
      <c r="P348" s="93">
        <v>3</v>
      </c>
      <c r="Q348" s="93"/>
      <c r="R348" s="93"/>
    </row>
    <row r="349" spans="1:18" x14ac:dyDescent="0.2">
      <c r="A349" s="93" t="s">
        <v>2048</v>
      </c>
      <c r="B349" s="93" t="str">
        <f>VLOOKUP(K349,杂项!$O$1:$P$54,2,FALSE)</f>
        <v>骑术之证</v>
      </c>
      <c r="C349" s="93">
        <f t="shared" si="20"/>
        <v>8</v>
      </c>
      <c r="D349" s="93" t="str">
        <f>VLOOKUP(M349,杂项!$O$1:$P$54,2,FALSE)</f>
        <v>巡林之证</v>
      </c>
      <c r="E349" s="93">
        <f t="shared" si="21"/>
        <v>8</v>
      </c>
      <c r="F349" s="93" t="str">
        <f>VLOOKUP(O349,杂项!$O$1:$P$54,2,FALSE)</f>
        <v>迅捷绶带</v>
      </c>
      <c r="G349" s="93">
        <f t="shared" si="22"/>
        <v>6</v>
      </c>
      <c r="H349" t="str">
        <f>VLOOKUP(Q349,杂项!$O$1:$P$54,2,FALSE)</f>
        <v>力量绶带</v>
      </c>
      <c r="I349">
        <f t="shared" si="23"/>
        <v>6</v>
      </c>
      <c r="K349" s="93">
        <v>43</v>
      </c>
      <c r="L349" s="93">
        <v>8</v>
      </c>
      <c r="M349" s="93">
        <v>42</v>
      </c>
      <c r="N349" s="93">
        <v>8</v>
      </c>
      <c r="O349" s="93">
        <v>8</v>
      </c>
      <c r="P349" s="93">
        <v>6</v>
      </c>
      <c r="Q349" s="93">
        <v>6</v>
      </c>
      <c r="R349" s="93">
        <v>6</v>
      </c>
    </row>
    <row r="350" spans="1:18" x14ac:dyDescent="0.2">
      <c r="A350" s="93" t="s">
        <v>2049</v>
      </c>
      <c r="B350" s="93" t="str">
        <f>VLOOKUP(K350,杂项!$O$1:$P$54,2,FALSE)</f>
        <v>忠诚徽记</v>
      </c>
      <c r="C350" s="93">
        <f t="shared" si="20"/>
        <v>10</v>
      </c>
      <c r="D350" s="93" t="str">
        <f>VLOOKUP(M350,杂项!$O$1:$P$54,2,FALSE)</f>
        <v>无畏徽记</v>
      </c>
      <c r="E350" s="93">
        <f t="shared" si="21"/>
        <v>10</v>
      </c>
      <c r="F350" s="93" t="str">
        <f>VLOOKUP(O350,杂项!$O$1:$P$54,2,FALSE)</f>
        <v>骑术之证</v>
      </c>
      <c r="G350" s="93">
        <f t="shared" si="22"/>
        <v>8</v>
      </c>
      <c r="H350" t="str">
        <f>VLOOKUP(Q350,杂项!$O$1:$P$54,2,FALSE)</f>
        <v>巡林之证</v>
      </c>
      <c r="I350">
        <f t="shared" si="23"/>
        <v>8</v>
      </c>
      <c r="K350" s="93">
        <v>53</v>
      </c>
      <c r="L350" s="93">
        <v>10</v>
      </c>
      <c r="M350" s="93">
        <v>48</v>
      </c>
      <c r="N350" s="93">
        <v>10</v>
      </c>
      <c r="O350" s="93">
        <v>43</v>
      </c>
      <c r="P350" s="93">
        <v>8</v>
      </c>
      <c r="Q350" s="93">
        <v>42</v>
      </c>
      <c r="R350" s="93">
        <v>8</v>
      </c>
    </row>
    <row r="351" spans="1:18" x14ac:dyDescent="0.2">
      <c r="A351" s="93" t="s">
        <v>2050</v>
      </c>
      <c r="B351" s="93" t="str">
        <f>VLOOKUP(K351,杂项!$O$1:$P$54,2,FALSE)</f>
        <v>力量绶带</v>
      </c>
      <c r="C351" s="93">
        <f t="shared" si="20"/>
        <v>6</v>
      </c>
      <c r="D351" s="93" t="str">
        <f>VLOOKUP(M351,杂项!$O$1:$P$54,2,FALSE)</f>
        <v>骑士修行之证</v>
      </c>
      <c r="E351" s="93">
        <f t="shared" si="21"/>
        <v>3</v>
      </c>
      <c r="F351" s="93" t="str">
        <f>VLOOKUP(O351,杂项!$O$1:$P$54,2,FALSE)</f>
        <v>生存修行之证</v>
      </c>
      <c r="G351" s="93">
        <f t="shared" si="22"/>
        <v>3</v>
      </c>
      <c r="H351" t="e">
        <f>VLOOKUP(Q351,杂项!$O$1:$P$54,2,FALSE)</f>
        <v>#N/A</v>
      </c>
      <c r="I351">
        <f t="shared" si="23"/>
        <v>0</v>
      </c>
      <c r="K351" s="93">
        <v>6</v>
      </c>
      <c r="L351" s="93">
        <v>6</v>
      </c>
      <c r="M351" s="93">
        <v>3</v>
      </c>
      <c r="N351" s="93">
        <v>3</v>
      </c>
      <c r="O351" s="93">
        <v>2</v>
      </c>
      <c r="P351" s="93">
        <v>3</v>
      </c>
      <c r="Q351" s="93"/>
      <c r="R351" s="93"/>
    </row>
    <row r="352" spans="1:18" x14ac:dyDescent="0.2">
      <c r="A352" s="93" t="s">
        <v>2051</v>
      </c>
      <c r="B352" s="93" t="str">
        <f>VLOOKUP(K352,杂项!$O$1:$P$54,2,FALSE)</f>
        <v>斗技之证</v>
      </c>
      <c r="C352" s="93">
        <f t="shared" si="20"/>
        <v>8</v>
      </c>
      <c r="D352" s="93" t="str">
        <f>VLOOKUP(M352,杂项!$O$1:$P$54,2,FALSE)</f>
        <v>巡林之证</v>
      </c>
      <c r="E352" s="93">
        <f t="shared" si="21"/>
        <v>8</v>
      </c>
      <c r="F352" s="93" t="str">
        <f>VLOOKUP(O352,杂项!$O$1:$P$54,2,FALSE)</f>
        <v>力量绶带</v>
      </c>
      <c r="G352" s="93">
        <f t="shared" si="22"/>
        <v>6</v>
      </c>
      <c r="H352" t="str">
        <f>VLOOKUP(Q352,杂项!$O$1:$P$54,2,FALSE)</f>
        <v>迅捷绶带</v>
      </c>
      <c r="I352">
        <f t="shared" si="23"/>
        <v>6</v>
      </c>
      <c r="K352" s="93">
        <v>41</v>
      </c>
      <c r="L352" s="93">
        <v>8</v>
      </c>
      <c r="M352" s="93">
        <v>42</v>
      </c>
      <c r="N352" s="93">
        <v>8</v>
      </c>
      <c r="O352" s="93">
        <v>6</v>
      </c>
      <c r="P352" s="93">
        <v>6</v>
      </c>
      <c r="Q352" s="93">
        <v>8</v>
      </c>
      <c r="R352" s="93">
        <v>6</v>
      </c>
    </row>
    <row r="353" spans="1:18" x14ac:dyDescent="0.2">
      <c r="A353" s="93" t="s">
        <v>2052</v>
      </c>
      <c r="B353" s="93" t="str">
        <f>VLOOKUP(K353,杂项!$O$1:$P$54,2,FALSE)</f>
        <v>忠诚徽记</v>
      </c>
      <c r="C353" s="93">
        <f t="shared" si="20"/>
        <v>10</v>
      </c>
      <c r="D353" s="93" t="str">
        <f>VLOOKUP(M353,杂项!$O$1:$P$54,2,FALSE)</f>
        <v>无畏徽记</v>
      </c>
      <c r="E353" s="93">
        <f t="shared" si="21"/>
        <v>10</v>
      </c>
      <c r="F353" s="93" t="str">
        <f>VLOOKUP(O353,杂项!$O$1:$P$54,2,FALSE)</f>
        <v>斗技之证</v>
      </c>
      <c r="G353" s="93">
        <f t="shared" si="22"/>
        <v>8</v>
      </c>
      <c r="H353" t="str">
        <f>VLOOKUP(Q353,杂项!$O$1:$P$54,2,FALSE)</f>
        <v>巡林之证</v>
      </c>
      <c r="I353">
        <f t="shared" si="23"/>
        <v>8</v>
      </c>
      <c r="K353" s="93">
        <v>53</v>
      </c>
      <c r="L353" s="93">
        <v>10</v>
      </c>
      <c r="M353" s="93">
        <v>48</v>
      </c>
      <c r="N353" s="93">
        <v>10</v>
      </c>
      <c r="O353" s="93">
        <v>41</v>
      </c>
      <c r="P353" s="93">
        <v>8</v>
      </c>
      <c r="Q353" s="93">
        <v>42</v>
      </c>
      <c r="R353" s="93">
        <v>8</v>
      </c>
    </row>
    <row r="354" spans="1:18" x14ac:dyDescent="0.2">
      <c r="A354" s="93" t="s">
        <v>2053</v>
      </c>
      <c r="B354" s="93" t="str">
        <f>VLOOKUP(K354,杂项!$O$1:$P$54,2,FALSE)</f>
        <v>迅捷绶带</v>
      </c>
      <c r="C354" s="93">
        <f t="shared" si="20"/>
        <v>6</v>
      </c>
      <c r="D354" s="93" t="str">
        <f>VLOOKUP(M354,杂项!$O$1:$P$54,2,FALSE)</f>
        <v>骑士修行之证</v>
      </c>
      <c r="E354" s="93">
        <f t="shared" si="21"/>
        <v>3</v>
      </c>
      <c r="F354" s="93" t="str">
        <f>VLOOKUP(O354,杂项!$O$1:$P$54,2,FALSE)</f>
        <v>战斗修行之证</v>
      </c>
      <c r="G354" s="93">
        <f t="shared" si="22"/>
        <v>3</v>
      </c>
      <c r="H354" t="e">
        <f>VLOOKUP(Q354,杂项!$O$1:$P$54,2,FALSE)</f>
        <v>#N/A</v>
      </c>
      <c r="I354">
        <f t="shared" si="23"/>
        <v>0</v>
      </c>
      <c r="K354" s="93">
        <v>8</v>
      </c>
      <c r="L354" s="93">
        <v>6</v>
      </c>
      <c r="M354" s="93">
        <v>3</v>
      </c>
      <c r="N354" s="93">
        <v>3</v>
      </c>
      <c r="O354" s="93">
        <v>1</v>
      </c>
      <c r="P354" s="93">
        <v>3</v>
      </c>
      <c r="Q354" s="93"/>
      <c r="R354" s="93"/>
    </row>
    <row r="355" spans="1:18" x14ac:dyDescent="0.2">
      <c r="A355" s="93" t="s">
        <v>2054</v>
      </c>
      <c r="B355" s="93" t="str">
        <f>VLOOKUP(K355,杂项!$O$1:$P$54,2,FALSE)</f>
        <v>骑术之证</v>
      </c>
      <c r="C355" s="93">
        <f t="shared" si="20"/>
        <v>8</v>
      </c>
      <c r="D355" s="93" t="str">
        <f>VLOOKUP(M355,杂项!$O$1:$P$54,2,FALSE)</f>
        <v>巡林之证</v>
      </c>
      <c r="E355" s="93">
        <f t="shared" si="21"/>
        <v>8</v>
      </c>
      <c r="F355" s="93" t="str">
        <f>VLOOKUP(O355,杂项!$O$1:$P$54,2,FALSE)</f>
        <v>迅捷绶带</v>
      </c>
      <c r="G355" s="93">
        <f t="shared" si="22"/>
        <v>6</v>
      </c>
      <c r="H355" t="str">
        <f>VLOOKUP(Q355,杂项!$O$1:$P$54,2,FALSE)</f>
        <v>守护绶带</v>
      </c>
      <c r="I355">
        <f t="shared" si="23"/>
        <v>6</v>
      </c>
      <c r="K355" s="93">
        <v>43</v>
      </c>
      <c r="L355" s="93">
        <v>8</v>
      </c>
      <c r="M355" s="93">
        <v>42</v>
      </c>
      <c r="N355" s="93">
        <v>8</v>
      </c>
      <c r="O355" s="93">
        <v>8</v>
      </c>
      <c r="P355" s="93">
        <v>6</v>
      </c>
      <c r="Q355" s="93">
        <v>7</v>
      </c>
      <c r="R355" s="93">
        <v>6</v>
      </c>
    </row>
    <row r="356" spans="1:18" x14ac:dyDescent="0.2">
      <c r="A356" s="93" t="s">
        <v>2055</v>
      </c>
      <c r="B356" s="93" t="str">
        <f>VLOOKUP(K356,杂项!$O$1:$P$54,2,FALSE)</f>
        <v>忠诚徽记</v>
      </c>
      <c r="C356" s="93">
        <f t="shared" si="20"/>
        <v>10</v>
      </c>
      <c r="D356" s="93" t="str">
        <f>VLOOKUP(M356,杂项!$O$1:$P$54,2,FALSE)</f>
        <v>不屈徽记</v>
      </c>
      <c r="E356" s="93">
        <f t="shared" si="21"/>
        <v>10</v>
      </c>
      <c r="F356" s="93" t="str">
        <f>VLOOKUP(O356,杂项!$O$1:$P$54,2,FALSE)</f>
        <v>骑术之证</v>
      </c>
      <c r="G356" s="93">
        <f t="shared" si="22"/>
        <v>8</v>
      </c>
      <c r="H356" t="str">
        <f>VLOOKUP(Q356,杂项!$O$1:$P$54,2,FALSE)</f>
        <v>巡林之证</v>
      </c>
      <c r="I356">
        <f t="shared" si="23"/>
        <v>8</v>
      </c>
      <c r="K356" s="93">
        <v>53</v>
      </c>
      <c r="L356" s="93">
        <v>10</v>
      </c>
      <c r="M356" s="93">
        <v>49</v>
      </c>
      <c r="N356" s="93">
        <v>10</v>
      </c>
      <c r="O356" s="93">
        <v>43</v>
      </c>
      <c r="P356" s="93">
        <v>8</v>
      </c>
      <c r="Q356" s="93">
        <v>42</v>
      </c>
      <c r="R356" s="93">
        <v>8</v>
      </c>
    </row>
    <row r="357" spans="1:18" x14ac:dyDescent="0.2">
      <c r="A357" s="93" t="s">
        <v>2056</v>
      </c>
      <c r="B357" s="93" t="str">
        <f>VLOOKUP(K357,杂项!$O$1:$P$54,2,FALSE)</f>
        <v>战士之证</v>
      </c>
      <c r="C357" s="93">
        <f t="shared" si="20"/>
        <v>12</v>
      </c>
      <c r="D357" s="93" t="str">
        <f>VLOOKUP(M357,杂项!$O$1:$P$54,2,FALSE)</f>
        <v>骑士之证</v>
      </c>
      <c r="E357" s="93">
        <f t="shared" si="21"/>
        <v>12</v>
      </c>
      <c r="F357" s="93" t="str">
        <f>VLOOKUP(O357,杂项!$O$1:$P$54,2,FALSE)</f>
        <v>隐秘徽记</v>
      </c>
      <c r="G357" s="93">
        <f t="shared" si="22"/>
        <v>10</v>
      </c>
      <c r="H357" t="str">
        <f>VLOOKUP(Q357,杂项!$O$1:$P$54,2,FALSE)</f>
        <v>忠诚徽记</v>
      </c>
      <c r="I357">
        <f t="shared" si="23"/>
        <v>10</v>
      </c>
      <c r="K357" s="93">
        <v>12</v>
      </c>
      <c r="L357" s="93">
        <v>12</v>
      </c>
      <c r="M357" s="93">
        <v>14</v>
      </c>
      <c r="N357" s="93">
        <v>12</v>
      </c>
      <c r="O357" s="93">
        <v>50</v>
      </c>
      <c r="P357" s="93">
        <v>10</v>
      </c>
      <c r="Q357" s="93">
        <v>53</v>
      </c>
      <c r="R357" s="93">
        <v>10</v>
      </c>
    </row>
    <row r="358" spans="1:18" x14ac:dyDescent="0.2">
      <c r="A358" s="93" t="s">
        <v>2057</v>
      </c>
      <c r="B358" s="93" t="str">
        <f>VLOOKUP(K358,杂项!$O$1:$P$54,2,FALSE)</f>
        <v>自由纹章</v>
      </c>
      <c r="C358" s="93">
        <f t="shared" si="20"/>
        <v>15</v>
      </c>
      <c r="D358" s="93" t="str">
        <f>VLOOKUP(M358,杂项!$O$1:$P$54,2,FALSE)</f>
        <v>公正纹章</v>
      </c>
      <c r="E358" s="93">
        <f t="shared" si="21"/>
        <v>15</v>
      </c>
      <c r="F358" s="93" t="str">
        <f>VLOOKUP(O358,杂项!$O$1:$P$54,2,FALSE)</f>
        <v>战士之证</v>
      </c>
      <c r="G358" s="93">
        <f t="shared" si="22"/>
        <v>12</v>
      </c>
      <c r="H358" t="str">
        <f>VLOOKUP(Q358,杂项!$O$1:$P$54,2,FALSE)</f>
        <v>骑士之证</v>
      </c>
      <c r="I358">
        <f t="shared" si="23"/>
        <v>12</v>
      </c>
      <c r="K358" s="93">
        <v>19</v>
      </c>
      <c r="L358" s="93">
        <v>15</v>
      </c>
      <c r="M358" s="93">
        <v>22</v>
      </c>
      <c r="N358" s="93">
        <v>15</v>
      </c>
      <c r="O358" s="93">
        <v>12</v>
      </c>
      <c r="P358" s="93">
        <v>12</v>
      </c>
      <c r="Q358" s="93">
        <v>14</v>
      </c>
      <c r="R358" s="93">
        <v>12</v>
      </c>
    </row>
    <row r="359" spans="1:18" x14ac:dyDescent="0.2">
      <c r="A359" s="93" t="s">
        <v>2058</v>
      </c>
      <c r="B359" s="93" t="str">
        <f>VLOOKUP(K359,杂项!$O$1:$P$54,2,FALSE)</f>
        <v>霸者之证</v>
      </c>
      <c r="C359" s="93">
        <f t="shared" si="20"/>
        <v>18</v>
      </c>
      <c r="D359" s="93" t="str">
        <f>VLOOKUP(M359,杂项!$O$1:$P$54,2,FALSE)</f>
        <v>英雄之证</v>
      </c>
      <c r="E359" s="93">
        <f t="shared" si="21"/>
        <v>18</v>
      </c>
      <c r="F359" s="93" t="str">
        <f>VLOOKUP(O359,杂项!$O$1:$P$54,2,FALSE)</f>
        <v>自由纹章</v>
      </c>
      <c r="G359" s="93">
        <f t="shared" si="22"/>
        <v>15</v>
      </c>
      <c r="H359" t="str">
        <f>VLOOKUP(Q359,杂项!$O$1:$P$54,2,FALSE)</f>
        <v>公正纹章</v>
      </c>
      <c r="I359">
        <f t="shared" si="23"/>
        <v>15</v>
      </c>
      <c r="K359" s="93">
        <v>28</v>
      </c>
      <c r="L359" s="93">
        <v>18</v>
      </c>
      <c r="M359" s="93">
        <v>25</v>
      </c>
      <c r="N359" s="93">
        <v>18</v>
      </c>
      <c r="O359" s="93">
        <v>19</v>
      </c>
      <c r="P359" s="93">
        <v>15</v>
      </c>
      <c r="Q359" s="93">
        <v>22</v>
      </c>
      <c r="R359" s="93">
        <v>15</v>
      </c>
    </row>
    <row r="360" spans="1:18" x14ac:dyDescent="0.2">
      <c r="A360" s="93" t="s">
        <v>2059</v>
      </c>
      <c r="B360" s="93" t="str">
        <f>VLOOKUP(K360,杂项!$O$1:$P$54,2,FALSE)</f>
        <v>世界之印</v>
      </c>
      <c r="C360" s="93">
        <f t="shared" si="20"/>
        <v>22</v>
      </c>
      <c r="D360" s="93" t="str">
        <f>VLOOKUP(M360,杂项!$O$1:$P$54,2,FALSE)</f>
        <v>命运之印</v>
      </c>
      <c r="E360" s="93">
        <f t="shared" si="21"/>
        <v>22</v>
      </c>
      <c r="F360" s="93" t="str">
        <f>VLOOKUP(O360,杂项!$O$1:$P$54,2,FALSE)</f>
        <v>霸者之证</v>
      </c>
      <c r="G360" s="93">
        <f t="shared" si="22"/>
        <v>20</v>
      </c>
      <c r="H360" t="str">
        <f>VLOOKUP(Q360,杂项!$O$1:$P$54,2,FALSE)</f>
        <v>游侠之证</v>
      </c>
      <c r="I360">
        <f t="shared" si="23"/>
        <v>20</v>
      </c>
      <c r="K360" s="93">
        <v>34</v>
      </c>
      <c r="L360" s="93">
        <v>22</v>
      </c>
      <c r="M360" s="93">
        <v>33</v>
      </c>
      <c r="N360" s="93">
        <v>22</v>
      </c>
      <c r="O360" s="93">
        <v>28</v>
      </c>
      <c r="P360" s="93">
        <v>20</v>
      </c>
      <c r="Q360" s="93">
        <v>27</v>
      </c>
      <c r="R360" s="93">
        <v>20</v>
      </c>
    </row>
    <row r="361" spans="1:18" x14ac:dyDescent="0.2">
      <c r="A361" s="93" t="s">
        <v>2060</v>
      </c>
      <c r="B361" s="93" t="str">
        <f>VLOOKUP(K361,杂项!$O$1:$P$54,2,FALSE)</f>
        <v>骑士修行之证</v>
      </c>
      <c r="C361" s="93">
        <f t="shared" si="20"/>
        <v>3</v>
      </c>
      <c r="D361" s="93" t="e">
        <f>VLOOKUP(M361,杂项!$O$1:$P$54,2,FALSE)</f>
        <v>#N/A</v>
      </c>
      <c r="E361" s="93">
        <f t="shared" si="21"/>
        <v>0</v>
      </c>
      <c r="F361" s="93" t="e">
        <f>VLOOKUP(O361,杂项!$O$1:$P$54,2,FALSE)</f>
        <v>#N/A</v>
      </c>
      <c r="G361" s="93">
        <f t="shared" si="22"/>
        <v>0</v>
      </c>
      <c r="H361" t="e">
        <f>VLOOKUP(Q361,杂项!$O$1:$P$54,2,FALSE)</f>
        <v>#N/A</v>
      </c>
      <c r="I361">
        <f t="shared" si="23"/>
        <v>0</v>
      </c>
      <c r="K361" s="93">
        <v>3</v>
      </c>
      <c r="L361" s="93">
        <v>3</v>
      </c>
      <c r="M361" s="93"/>
      <c r="N361" s="93"/>
      <c r="O361" s="93"/>
      <c r="P361" s="93"/>
      <c r="Q361" s="93"/>
      <c r="R361" s="93"/>
    </row>
    <row r="362" spans="1:18" x14ac:dyDescent="0.2">
      <c r="A362" s="93" t="s">
        <v>2061</v>
      </c>
      <c r="B362" s="93" t="str">
        <f>VLOOKUP(K362,杂项!$O$1:$P$54,2,FALSE)</f>
        <v>骑士修行之证</v>
      </c>
      <c r="C362" s="93">
        <f t="shared" si="20"/>
        <v>5</v>
      </c>
      <c r="D362" s="93" t="e">
        <f>VLOOKUP(M362,杂项!$O$1:$P$54,2,FALSE)</f>
        <v>#N/A</v>
      </c>
      <c r="E362" s="93">
        <f t="shared" si="21"/>
        <v>0</v>
      </c>
      <c r="F362" s="93" t="e">
        <f>VLOOKUP(O362,杂项!$O$1:$P$54,2,FALSE)</f>
        <v>#N/A</v>
      </c>
      <c r="G362" s="93">
        <f t="shared" si="22"/>
        <v>0</v>
      </c>
      <c r="H362" t="e">
        <f>VLOOKUP(Q362,杂项!$O$1:$P$54,2,FALSE)</f>
        <v>#N/A</v>
      </c>
      <c r="I362">
        <f t="shared" si="23"/>
        <v>0</v>
      </c>
      <c r="K362" s="93">
        <v>3</v>
      </c>
      <c r="L362" s="93">
        <v>5</v>
      </c>
      <c r="M362" s="93"/>
      <c r="N362" s="93"/>
      <c r="O362" s="93"/>
      <c r="P362" s="93"/>
      <c r="Q362" s="93"/>
      <c r="R362" s="93"/>
    </row>
    <row r="363" spans="1:18" x14ac:dyDescent="0.2">
      <c r="A363" s="93" t="s">
        <v>2062</v>
      </c>
      <c r="B363" s="93" t="str">
        <f>VLOOKUP(K363,杂项!$O$1:$P$54,2,FALSE)</f>
        <v>记忆绶带</v>
      </c>
      <c r="C363" s="93">
        <f t="shared" si="20"/>
        <v>6</v>
      </c>
      <c r="D363" s="93" t="str">
        <f>VLOOKUP(M363,杂项!$O$1:$P$54,2,FALSE)</f>
        <v>骑士修行之证</v>
      </c>
      <c r="E363" s="93">
        <f t="shared" si="21"/>
        <v>3</v>
      </c>
      <c r="F363" s="93" t="str">
        <f>VLOOKUP(O363,杂项!$O$1:$P$54,2,FALSE)</f>
        <v>神职修行之证</v>
      </c>
      <c r="G363" s="93">
        <f t="shared" si="22"/>
        <v>3</v>
      </c>
      <c r="H363" t="e">
        <f>VLOOKUP(Q363,杂项!$O$1:$P$54,2,FALSE)</f>
        <v>#N/A</v>
      </c>
      <c r="I363">
        <f t="shared" si="23"/>
        <v>0</v>
      </c>
      <c r="K363" s="93">
        <v>11</v>
      </c>
      <c r="L363" s="93">
        <v>6</v>
      </c>
      <c r="M363" s="93">
        <v>3</v>
      </c>
      <c r="N363" s="93">
        <v>3</v>
      </c>
      <c r="O363" s="93">
        <v>4</v>
      </c>
      <c r="P363" s="93">
        <v>3</v>
      </c>
      <c r="Q363" s="93"/>
      <c r="R363" s="93"/>
    </row>
    <row r="364" spans="1:18" x14ac:dyDescent="0.2">
      <c r="A364" s="93" t="s">
        <v>2063</v>
      </c>
      <c r="B364" s="93" t="str">
        <f>VLOOKUP(K364,杂项!$O$1:$P$54,2,FALSE)</f>
        <v>骑术之证</v>
      </c>
      <c r="C364" s="93">
        <f t="shared" si="20"/>
        <v>8</v>
      </c>
      <c r="D364" s="93" t="str">
        <f>VLOOKUP(M364,杂项!$O$1:$P$54,2,FALSE)</f>
        <v>魔法之证</v>
      </c>
      <c r="E364" s="93">
        <f t="shared" si="21"/>
        <v>8</v>
      </c>
      <c r="F364" s="93" t="str">
        <f>VLOOKUP(O364,杂项!$O$1:$P$54,2,FALSE)</f>
        <v>迅捷绶带</v>
      </c>
      <c r="G364" s="93">
        <f t="shared" si="22"/>
        <v>6</v>
      </c>
      <c r="H364" t="str">
        <f>VLOOKUP(Q364,杂项!$O$1:$P$54,2,FALSE)</f>
        <v>智慧绶带</v>
      </c>
      <c r="I364">
        <f t="shared" si="23"/>
        <v>6</v>
      </c>
      <c r="K364" s="93">
        <v>43</v>
      </c>
      <c r="L364" s="93">
        <v>8</v>
      </c>
      <c r="M364" s="93">
        <v>45</v>
      </c>
      <c r="N364" s="93">
        <v>8</v>
      </c>
      <c r="O364" s="93">
        <v>8</v>
      </c>
      <c r="P364" s="93">
        <v>6</v>
      </c>
      <c r="Q364" s="93">
        <v>9</v>
      </c>
      <c r="R364" s="93">
        <v>6</v>
      </c>
    </row>
    <row r="365" spans="1:18" x14ac:dyDescent="0.2">
      <c r="A365" s="93" t="s">
        <v>2064</v>
      </c>
      <c r="B365" s="93" t="str">
        <f>VLOOKUP(K365,杂项!$O$1:$P$54,2,FALSE)</f>
        <v>忠诚徽记</v>
      </c>
      <c r="C365" s="93">
        <f t="shared" si="20"/>
        <v>10</v>
      </c>
      <c r="D365" s="93" t="str">
        <f>VLOOKUP(M365,杂项!$O$1:$P$54,2,FALSE)</f>
        <v>无畏徽记</v>
      </c>
      <c r="E365" s="93">
        <f t="shared" si="21"/>
        <v>10</v>
      </c>
      <c r="F365" s="93" t="str">
        <f>VLOOKUP(O365,杂项!$O$1:$P$54,2,FALSE)</f>
        <v>骑术之证</v>
      </c>
      <c r="G365" s="93">
        <f t="shared" si="22"/>
        <v>8</v>
      </c>
      <c r="H365" t="str">
        <f>VLOOKUP(Q365,杂项!$O$1:$P$54,2,FALSE)</f>
        <v>魔法之证</v>
      </c>
      <c r="I365">
        <f t="shared" si="23"/>
        <v>8</v>
      </c>
      <c r="K365" s="93">
        <v>53</v>
      </c>
      <c r="L365" s="93">
        <v>10</v>
      </c>
      <c r="M365" s="93">
        <v>48</v>
      </c>
      <c r="N365" s="93">
        <v>10</v>
      </c>
      <c r="O365" s="93">
        <v>43</v>
      </c>
      <c r="P365" s="93">
        <v>8</v>
      </c>
      <c r="Q365" s="93">
        <v>45</v>
      </c>
      <c r="R365" s="93">
        <v>8</v>
      </c>
    </row>
    <row r="366" spans="1:18" x14ac:dyDescent="0.2">
      <c r="A366" s="93" t="s">
        <v>2065</v>
      </c>
      <c r="B366" s="93" t="str">
        <f>VLOOKUP(K366,杂项!$O$1:$P$54,2,FALSE)</f>
        <v>迅捷绶带</v>
      </c>
      <c r="C366" s="93">
        <f t="shared" si="20"/>
        <v>6</v>
      </c>
      <c r="D366" s="93" t="str">
        <f>VLOOKUP(M366,杂项!$O$1:$P$54,2,FALSE)</f>
        <v>骑士修行之证</v>
      </c>
      <c r="E366" s="93">
        <f t="shared" si="21"/>
        <v>3</v>
      </c>
      <c r="F366" s="93" t="str">
        <f>VLOOKUP(O366,杂项!$O$1:$P$54,2,FALSE)</f>
        <v>战斗修行之证</v>
      </c>
      <c r="G366" s="93">
        <f t="shared" si="22"/>
        <v>3</v>
      </c>
      <c r="H366" t="e">
        <f>VLOOKUP(Q366,杂项!$O$1:$P$54,2,FALSE)</f>
        <v>#N/A</v>
      </c>
      <c r="I366">
        <f t="shared" si="23"/>
        <v>0</v>
      </c>
      <c r="K366" s="93">
        <v>8</v>
      </c>
      <c r="L366" s="93">
        <v>6</v>
      </c>
      <c r="M366" s="93">
        <v>3</v>
      </c>
      <c r="N366" s="93">
        <v>3</v>
      </c>
      <c r="O366" s="93">
        <v>1</v>
      </c>
      <c r="P366" s="93">
        <v>3</v>
      </c>
      <c r="Q366" s="93"/>
      <c r="R366" s="93"/>
    </row>
    <row r="367" spans="1:18" x14ac:dyDescent="0.2">
      <c r="A367" s="93" t="s">
        <v>2066</v>
      </c>
      <c r="B367" s="93" t="str">
        <f>VLOOKUP(K367,杂项!$O$1:$P$54,2,FALSE)</f>
        <v>骑术之证</v>
      </c>
      <c r="C367" s="93">
        <f t="shared" si="20"/>
        <v>8</v>
      </c>
      <c r="D367" s="93" t="str">
        <f>VLOOKUP(M367,杂项!$O$1:$P$54,2,FALSE)</f>
        <v>巡林之证</v>
      </c>
      <c r="E367" s="93">
        <f t="shared" si="21"/>
        <v>8</v>
      </c>
      <c r="F367" s="93" t="str">
        <f>VLOOKUP(O367,杂项!$O$1:$P$54,2,FALSE)</f>
        <v>迅捷绶带</v>
      </c>
      <c r="G367" s="93">
        <f t="shared" si="22"/>
        <v>6</v>
      </c>
      <c r="H367" t="str">
        <f>VLOOKUP(Q367,杂项!$O$1:$P$54,2,FALSE)</f>
        <v>力量绶带</v>
      </c>
      <c r="I367">
        <f t="shared" si="23"/>
        <v>6</v>
      </c>
      <c r="K367" s="93">
        <v>43</v>
      </c>
      <c r="L367" s="93">
        <v>8</v>
      </c>
      <c r="M367" s="93">
        <v>42</v>
      </c>
      <c r="N367" s="93">
        <v>8</v>
      </c>
      <c r="O367" s="93">
        <v>8</v>
      </c>
      <c r="P367" s="93">
        <v>6</v>
      </c>
      <c r="Q367" s="93">
        <v>6</v>
      </c>
      <c r="R367" s="93">
        <v>6</v>
      </c>
    </row>
    <row r="368" spans="1:18" x14ac:dyDescent="0.2">
      <c r="A368" s="93" t="s">
        <v>2067</v>
      </c>
      <c r="B368" s="93" t="str">
        <f>VLOOKUP(K368,杂项!$O$1:$P$54,2,FALSE)</f>
        <v>忠诚徽记</v>
      </c>
      <c r="C368" s="93">
        <f t="shared" si="20"/>
        <v>10</v>
      </c>
      <c r="D368" s="93" t="str">
        <f>VLOOKUP(M368,杂项!$O$1:$P$54,2,FALSE)</f>
        <v>无畏徽记</v>
      </c>
      <c r="E368" s="93">
        <f t="shared" si="21"/>
        <v>10</v>
      </c>
      <c r="F368" s="93" t="str">
        <f>VLOOKUP(O368,杂项!$O$1:$P$54,2,FALSE)</f>
        <v>骑术之证</v>
      </c>
      <c r="G368" s="93">
        <f t="shared" si="22"/>
        <v>8</v>
      </c>
      <c r="H368" t="str">
        <f>VLOOKUP(Q368,杂项!$O$1:$P$54,2,FALSE)</f>
        <v>巡林之证</v>
      </c>
      <c r="I368">
        <f t="shared" si="23"/>
        <v>8</v>
      </c>
      <c r="K368" s="93">
        <v>53</v>
      </c>
      <c r="L368" s="93">
        <v>10</v>
      </c>
      <c r="M368" s="93">
        <v>48</v>
      </c>
      <c r="N368" s="93">
        <v>10</v>
      </c>
      <c r="O368" s="93">
        <v>43</v>
      </c>
      <c r="P368" s="93">
        <v>8</v>
      </c>
      <c r="Q368" s="93">
        <v>42</v>
      </c>
      <c r="R368" s="93">
        <v>8</v>
      </c>
    </row>
    <row r="369" spans="1:18" x14ac:dyDescent="0.2">
      <c r="A369" s="93" t="s">
        <v>2068</v>
      </c>
      <c r="B369" s="93" t="str">
        <f>VLOOKUP(K369,杂项!$O$1:$P$54,2,FALSE)</f>
        <v>记忆绶带</v>
      </c>
      <c r="C369" s="93">
        <f t="shared" si="20"/>
        <v>6</v>
      </c>
      <c r="D369" s="93" t="str">
        <f>VLOOKUP(M369,杂项!$O$1:$P$54,2,FALSE)</f>
        <v>生存修行之证</v>
      </c>
      <c r="E369" s="93">
        <f t="shared" si="21"/>
        <v>3</v>
      </c>
      <c r="F369" s="93" t="str">
        <f>VLOOKUP(O369,杂项!$O$1:$P$54,2,FALSE)</f>
        <v>战斗修行之证</v>
      </c>
      <c r="G369" s="93">
        <f t="shared" si="22"/>
        <v>3</v>
      </c>
      <c r="H369" t="e">
        <f>VLOOKUP(Q369,杂项!$O$1:$P$54,2,FALSE)</f>
        <v>#N/A</v>
      </c>
      <c r="I369">
        <f t="shared" si="23"/>
        <v>0</v>
      </c>
      <c r="K369" s="93">
        <v>11</v>
      </c>
      <c r="L369" s="93">
        <v>6</v>
      </c>
      <c r="M369" s="93">
        <v>2</v>
      </c>
      <c r="N369" s="93">
        <v>3</v>
      </c>
      <c r="O369" s="93">
        <v>1</v>
      </c>
      <c r="P369" s="93">
        <v>3</v>
      </c>
      <c r="Q369" s="93"/>
      <c r="R369" s="93"/>
    </row>
    <row r="370" spans="1:18" x14ac:dyDescent="0.2">
      <c r="A370" s="93" t="s">
        <v>2069</v>
      </c>
      <c r="B370" s="93" t="str">
        <f>VLOOKUP(K370,杂项!$O$1:$P$54,2,FALSE)</f>
        <v>巡林之证</v>
      </c>
      <c r="C370" s="93">
        <f t="shared" si="20"/>
        <v>8</v>
      </c>
      <c r="D370" s="93" t="str">
        <f>VLOOKUP(M370,杂项!$O$1:$P$54,2,FALSE)</f>
        <v>斗技之证</v>
      </c>
      <c r="E370" s="93">
        <f t="shared" si="21"/>
        <v>8</v>
      </c>
      <c r="F370" s="93" t="str">
        <f>VLOOKUP(O370,杂项!$O$1:$P$54,2,FALSE)</f>
        <v>迅捷绶带</v>
      </c>
      <c r="G370" s="93">
        <f t="shared" si="22"/>
        <v>6</v>
      </c>
      <c r="H370" t="str">
        <f>VLOOKUP(Q370,杂项!$O$1:$P$54,2,FALSE)</f>
        <v>记忆绶带</v>
      </c>
      <c r="I370">
        <f t="shared" si="23"/>
        <v>6</v>
      </c>
      <c r="K370" s="93">
        <v>42</v>
      </c>
      <c r="L370" s="93">
        <v>8</v>
      </c>
      <c r="M370" s="93">
        <v>41</v>
      </c>
      <c r="N370" s="93">
        <v>8</v>
      </c>
      <c r="O370" s="93">
        <v>8</v>
      </c>
      <c r="P370" s="93">
        <v>6</v>
      </c>
      <c r="Q370" s="93">
        <v>11</v>
      </c>
      <c r="R370" s="93">
        <v>6</v>
      </c>
    </row>
    <row r="371" spans="1:18" x14ac:dyDescent="0.2">
      <c r="A371" s="93" t="s">
        <v>2070</v>
      </c>
      <c r="B371" s="93" t="str">
        <f>VLOOKUP(K371,杂项!$O$1:$P$54,2,FALSE)</f>
        <v>隐秘徽记</v>
      </c>
      <c r="C371" s="93">
        <f t="shared" si="20"/>
        <v>10</v>
      </c>
      <c r="D371" s="93" t="str">
        <f>VLOOKUP(M371,杂项!$O$1:$P$54,2,FALSE)</f>
        <v>无畏徽记</v>
      </c>
      <c r="E371" s="93">
        <f t="shared" si="21"/>
        <v>10</v>
      </c>
      <c r="F371" s="93" t="str">
        <f>VLOOKUP(O371,杂项!$O$1:$P$54,2,FALSE)</f>
        <v>巡林之证</v>
      </c>
      <c r="G371" s="93">
        <f t="shared" si="22"/>
        <v>8</v>
      </c>
      <c r="H371" t="str">
        <f>VLOOKUP(Q371,杂项!$O$1:$P$54,2,FALSE)</f>
        <v>斗技之证</v>
      </c>
      <c r="I371">
        <f t="shared" si="23"/>
        <v>8</v>
      </c>
      <c r="K371" s="93">
        <v>50</v>
      </c>
      <c r="L371" s="93">
        <v>10</v>
      </c>
      <c r="M371" s="93">
        <v>48</v>
      </c>
      <c r="N371" s="93">
        <v>10</v>
      </c>
      <c r="O371" s="93">
        <v>42</v>
      </c>
      <c r="P371" s="93">
        <v>8</v>
      </c>
      <c r="Q371" s="93">
        <v>41</v>
      </c>
      <c r="R371" s="93">
        <v>8</v>
      </c>
    </row>
    <row r="372" spans="1:18" x14ac:dyDescent="0.2">
      <c r="A372" s="93" t="s">
        <v>2071</v>
      </c>
      <c r="B372" s="93" t="str">
        <f>VLOOKUP(K372,杂项!$O$1:$P$54,2,FALSE)</f>
        <v>骑士之证</v>
      </c>
      <c r="C372" s="93">
        <f t="shared" si="20"/>
        <v>12</v>
      </c>
      <c r="D372" s="93" t="str">
        <f>VLOOKUP(M372,杂项!$O$1:$P$54,2,FALSE)</f>
        <v>战士之证</v>
      </c>
      <c r="E372" s="93">
        <f t="shared" si="21"/>
        <v>12</v>
      </c>
      <c r="F372" s="93" t="str">
        <f>VLOOKUP(O372,杂项!$O$1:$P$54,2,FALSE)</f>
        <v>忠诚徽记</v>
      </c>
      <c r="G372" s="93">
        <f t="shared" si="22"/>
        <v>10</v>
      </c>
      <c r="H372" t="str">
        <f>VLOOKUP(Q372,杂项!$O$1:$P$54,2,FALSE)</f>
        <v>无畏徽记</v>
      </c>
      <c r="I372">
        <f t="shared" si="23"/>
        <v>10</v>
      </c>
      <c r="K372" s="93">
        <v>14</v>
      </c>
      <c r="L372" s="93">
        <v>12</v>
      </c>
      <c r="M372" s="93">
        <v>12</v>
      </c>
      <c r="N372" s="93">
        <v>12</v>
      </c>
      <c r="O372" s="93">
        <v>53</v>
      </c>
      <c r="P372" s="93">
        <v>10</v>
      </c>
      <c r="Q372" s="93">
        <v>48</v>
      </c>
      <c r="R372" s="93">
        <v>10</v>
      </c>
    </row>
    <row r="373" spans="1:18" x14ac:dyDescent="0.2">
      <c r="A373" s="93" t="s">
        <v>2072</v>
      </c>
      <c r="B373" s="93" t="str">
        <f>VLOOKUP(K373,杂项!$O$1:$P$54,2,FALSE)</f>
        <v>公正纹章</v>
      </c>
      <c r="C373" s="93">
        <f t="shared" si="20"/>
        <v>15</v>
      </c>
      <c r="D373" s="93" t="str">
        <f>VLOOKUP(M373,杂项!$O$1:$P$54,2,FALSE)</f>
        <v>勇气纹章</v>
      </c>
      <c r="E373" s="93">
        <f t="shared" si="21"/>
        <v>15</v>
      </c>
      <c r="F373" s="93" t="str">
        <f>VLOOKUP(O373,杂项!$O$1:$P$54,2,FALSE)</f>
        <v>骑士之证</v>
      </c>
      <c r="G373" s="93">
        <f t="shared" si="22"/>
        <v>12</v>
      </c>
      <c r="H373" t="str">
        <f>VLOOKUP(Q373,杂项!$O$1:$P$54,2,FALSE)</f>
        <v>战士之证</v>
      </c>
      <c r="I373">
        <f t="shared" si="23"/>
        <v>12</v>
      </c>
      <c r="K373" s="93">
        <v>22</v>
      </c>
      <c r="L373" s="93">
        <v>15</v>
      </c>
      <c r="M373" s="93">
        <v>17</v>
      </c>
      <c r="N373" s="93">
        <v>15</v>
      </c>
      <c r="O373" s="93">
        <v>14</v>
      </c>
      <c r="P373" s="93">
        <v>12</v>
      </c>
      <c r="Q373" s="93">
        <v>12</v>
      </c>
      <c r="R373" s="93">
        <v>12</v>
      </c>
    </row>
    <row r="374" spans="1:18" x14ac:dyDescent="0.2">
      <c r="A374" s="93" t="s">
        <v>2073</v>
      </c>
      <c r="B374" s="93" t="str">
        <f>VLOOKUP(K374,杂项!$O$1:$P$54,2,FALSE)</f>
        <v>统帅之证</v>
      </c>
      <c r="C374" s="93">
        <f t="shared" si="20"/>
        <v>18</v>
      </c>
      <c r="D374" s="93" t="str">
        <f>VLOOKUP(M374,杂项!$O$1:$P$54,2,FALSE)</f>
        <v>英雄之证</v>
      </c>
      <c r="E374" s="93">
        <f t="shared" si="21"/>
        <v>18</v>
      </c>
      <c r="F374" s="93" t="str">
        <f>VLOOKUP(O374,杂项!$O$1:$P$54,2,FALSE)</f>
        <v>公正纹章</v>
      </c>
      <c r="G374" s="93">
        <f t="shared" si="22"/>
        <v>15</v>
      </c>
      <c r="H374" t="str">
        <f>VLOOKUP(Q374,杂项!$O$1:$P$54,2,FALSE)</f>
        <v>勇气纹章</v>
      </c>
      <c r="I374">
        <f t="shared" si="23"/>
        <v>15</v>
      </c>
      <c r="K374" s="93">
        <v>31</v>
      </c>
      <c r="L374" s="93">
        <v>18</v>
      </c>
      <c r="M374" s="93">
        <v>25</v>
      </c>
      <c r="N374" s="93">
        <v>18</v>
      </c>
      <c r="O374" s="93">
        <v>22</v>
      </c>
      <c r="P374" s="93">
        <v>15</v>
      </c>
      <c r="Q374" s="93">
        <v>17</v>
      </c>
      <c r="R374" s="93">
        <v>15</v>
      </c>
    </row>
    <row r="375" spans="1:18" x14ac:dyDescent="0.2">
      <c r="A375" s="93" t="s">
        <v>2074</v>
      </c>
      <c r="B375" s="93" t="str">
        <f>VLOOKUP(K375,杂项!$O$1:$P$54,2,FALSE)</f>
        <v>荣耀之印</v>
      </c>
      <c r="C375" s="93">
        <f t="shared" si="20"/>
        <v>22</v>
      </c>
      <c r="D375" s="93" t="str">
        <f>VLOOKUP(M375,杂项!$O$1:$P$54,2,FALSE)</f>
        <v>奇迹之印</v>
      </c>
      <c r="E375" s="93">
        <f t="shared" si="21"/>
        <v>22</v>
      </c>
      <c r="F375" s="93" t="str">
        <f>VLOOKUP(O375,杂项!$O$1:$P$54,2,FALSE)</f>
        <v>统帅之证</v>
      </c>
      <c r="G375" s="93">
        <f t="shared" si="22"/>
        <v>20</v>
      </c>
      <c r="H375" t="str">
        <f>VLOOKUP(Q375,杂项!$O$1:$P$54,2,FALSE)</f>
        <v>英雄之证</v>
      </c>
      <c r="I375">
        <f t="shared" si="23"/>
        <v>20</v>
      </c>
      <c r="K375" s="93">
        <v>38</v>
      </c>
      <c r="L375" s="93">
        <v>22</v>
      </c>
      <c r="M375" s="93">
        <v>36</v>
      </c>
      <c r="N375" s="93">
        <v>22</v>
      </c>
      <c r="O375" s="93">
        <v>31</v>
      </c>
      <c r="P375" s="93">
        <v>20</v>
      </c>
      <c r="Q375" s="93">
        <v>25</v>
      </c>
      <c r="R375" s="93">
        <v>20</v>
      </c>
    </row>
    <row r="376" spans="1:18" x14ac:dyDescent="0.2">
      <c r="A376" s="93" t="s">
        <v>2075</v>
      </c>
      <c r="B376" s="93" t="str">
        <f>VLOOKUP(K376,杂项!$O$1:$P$54,2,FALSE)</f>
        <v>骑士之证</v>
      </c>
      <c r="C376" s="93">
        <f t="shared" si="20"/>
        <v>12</v>
      </c>
      <c r="D376" s="93" t="str">
        <f>VLOOKUP(M376,杂项!$O$1:$P$54,2,FALSE)</f>
        <v>术士之证</v>
      </c>
      <c r="E376" s="93">
        <f t="shared" si="21"/>
        <v>12</v>
      </c>
      <c r="F376" s="93" t="str">
        <f>VLOOKUP(O376,杂项!$O$1:$P$54,2,FALSE)</f>
        <v>忠诚徽记</v>
      </c>
      <c r="G376" s="93">
        <f t="shared" si="22"/>
        <v>10</v>
      </c>
      <c r="H376" t="str">
        <f>VLOOKUP(Q376,杂项!$O$1:$P$54,2,FALSE)</f>
        <v>远见徽记</v>
      </c>
      <c r="I376">
        <f t="shared" si="23"/>
        <v>10</v>
      </c>
      <c r="K376" s="93">
        <v>14</v>
      </c>
      <c r="L376" s="93">
        <v>12</v>
      </c>
      <c r="M376" s="93">
        <v>16</v>
      </c>
      <c r="N376" s="93">
        <v>12</v>
      </c>
      <c r="O376" s="93">
        <v>53</v>
      </c>
      <c r="P376" s="93">
        <v>10</v>
      </c>
      <c r="Q376" s="93">
        <v>51</v>
      </c>
      <c r="R376" s="93">
        <v>10</v>
      </c>
    </row>
    <row r="377" spans="1:18" x14ac:dyDescent="0.2">
      <c r="A377" s="93" t="s">
        <v>2076</v>
      </c>
      <c r="B377" s="93" t="str">
        <f>VLOOKUP(K377,杂项!$O$1:$P$54,2,FALSE)</f>
        <v>意志纹章</v>
      </c>
      <c r="C377" s="93">
        <f t="shared" si="20"/>
        <v>15</v>
      </c>
      <c r="D377" s="93" t="str">
        <f>VLOOKUP(M377,杂项!$O$1:$P$54,2,FALSE)</f>
        <v>勇气纹章</v>
      </c>
      <c r="E377" s="93">
        <f t="shared" si="21"/>
        <v>15</v>
      </c>
      <c r="F377" s="93" t="str">
        <f>VLOOKUP(O377,杂项!$O$1:$P$54,2,FALSE)</f>
        <v>骑士之证</v>
      </c>
      <c r="G377" s="93">
        <f t="shared" si="22"/>
        <v>12</v>
      </c>
      <c r="H377" t="str">
        <f>VLOOKUP(Q377,杂项!$O$1:$P$54,2,FALSE)</f>
        <v>术士之证</v>
      </c>
      <c r="I377">
        <f t="shared" si="23"/>
        <v>12</v>
      </c>
      <c r="K377" s="93">
        <v>20</v>
      </c>
      <c r="L377" s="93">
        <v>15</v>
      </c>
      <c r="M377" s="93">
        <v>17</v>
      </c>
      <c r="N377" s="93">
        <v>15</v>
      </c>
      <c r="O377" s="93">
        <v>14</v>
      </c>
      <c r="P377" s="93">
        <v>12</v>
      </c>
      <c r="Q377" s="93">
        <v>16</v>
      </c>
      <c r="R377" s="93">
        <v>12</v>
      </c>
    </row>
    <row r="378" spans="1:18" x14ac:dyDescent="0.2">
      <c r="A378" s="93" t="s">
        <v>2077</v>
      </c>
      <c r="B378" s="93" t="str">
        <f>VLOOKUP(K378,杂项!$O$1:$P$54,2,FALSE)</f>
        <v>英雄之证</v>
      </c>
      <c r="C378" s="93">
        <f t="shared" si="20"/>
        <v>18</v>
      </c>
      <c r="D378" s="93" t="str">
        <f>VLOOKUP(M378,杂项!$O$1:$P$54,2,FALSE)</f>
        <v>勇者之证</v>
      </c>
      <c r="E378" s="93">
        <f t="shared" si="21"/>
        <v>18</v>
      </c>
      <c r="F378" s="93" t="str">
        <f>VLOOKUP(O378,杂项!$O$1:$P$54,2,FALSE)</f>
        <v>意志纹章</v>
      </c>
      <c r="G378" s="93">
        <f t="shared" si="22"/>
        <v>15</v>
      </c>
      <c r="H378" t="str">
        <f>VLOOKUP(Q378,杂项!$O$1:$P$54,2,FALSE)</f>
        <v>勇气纹章</v>
      </c>
      <c r="I378">
        <f t="shared" si="23"/>
        <v>15</v>
      </c>
      <c r="K378" s="93">
        <v>25</v>
      </c>
      <c r="L378" s="93">
        <v>18</v>
      </c>
      <c r="M378" s="93">
        <v>26</v>
      </c>
      <c r="N378" s="93">
        <v>18</v>
      </c>
      <c r="O378" s="93">
        <v>20</v>
      </c>
      <c r="P378" s="93">
        <v>15</v>
      </c>
      <c r="Q378" s="93">
        <v>17</v>
      </c>
      <c r="R378" s="93">
        <v>15</v>
      </c>
    </row>
    <row r="379" spans="1:18" x14ac:dyDescent="0.2">
      <c r="A379" s="93" t="s">
        <v>2078</v>
      </c>
      <c r="B379" s="93" t="str">
        <f>VLOOKUP(K379,杂项!$O$1:$P$54,2,FALSE)</f>
        <v>荣耀之印</v>
      </c>
      <c r="C379" s="93">
        <f t="shared" si="20"/>
        <v>22</v>
      </c>
      <c r="D379" s="93" t="str">
        <f>VLOOKUP(M379,杂项!$O$1:$P$54,2,FALSE)</f>
        <v>奥秘之印</v>
      </c>
      <c r="E379" s="93">
        <f t="shared" si="21"/>
        <v>22</v>
      </c>
      <c r="F379" s="93" t="str">
        <f>VLOOKUP(O379,杂项!$O$1:$P$54,2,FALSE)</f>
        <v>英雄之证</v>
      </c>
      <c r="G379" s="93">
        <f t="shared" si="22"/>
        <v>20</v>
      </c>
      <c r="H379" t="str">
        <f>VLOOKUP(Q379,杂项!$O$1:$P$54,2,FALSE)</f>
        <v>勇者之证</v>
      </c>
      <c r="I379">
        <f t="shared" si="23"/>
        <v>20</v>
      </c>
      <c r="K379" s="93">
        <v>38</v>
      </c>
      <c r="L379" s="93">
        <v>22</v>
      </c>
      <c r="M379" s="93">
        <v>35</v>
      </c>
      <c r="N379" s="93">
        <v>22</v>
      </c>
      <c r="O379" s="93">
        <v>25</v>
      </c>
      <c r="P379" s="93">
        <v>20</v>
      </c>
      <c r="Q379" s="93">
        <v>26</v>
      </c>
      <c r="R379" s="93">
        <v>20</v>
      </c>
    </row>
    <row r="380" spans="1:18" x14ac:dyDescent="0.2">
      <c r="A380" s="93" t="s">
        <v>2079</v>
      </c>
      <c r="B380" s="93" t="str">
        <f>VLOOKUP(K380,杂项!$O$1:$P$54,2,FALSE)</f>
        <v>生存修行之证</v>
      </c>
      <c r="C380" s="93">
        <f t="shared" si="20"/>
        <v>3</v>
      </c>
      <c r="D380" s="93" t="e">
        <f>VLOOKUP(M380,杂项!$O$1:$P$54,2,FALSE)</f>
        <v>#N/A</v>
      </c>
      <c r="E380" s="93">
        <f t="shared" si="21"/>
        <v>0</v>
      </c>
      <c r="F380" s="93" t="e">
        <f>VLOOKUP(O380,杂项!$O$1:$P$54,2,FALSE)</f>
        <v>#N/A</v>
      </c>
      <c r="G380" s="93">
        <f t="shared" si="22"/>
        <v>0</v>
      </c>
      <c r="H380" t="e">
        <f>VLOOKUP(Q380,杂项!$O$1:$P$54,2,FALSE)</f>
        <v>#N/A</v>
      </c>
      <c r="I380">
        <f t="shared" si="23"/>
        <v>0</v>
      </c>
      <c r="K380" s="93">
        <v>2</v>
      </c>
      <c r="L380" s="93">
        <v>3</v>
      </c>
      <c r="M380" s="93"/>
      <c r="N380" s="93"/>
      <c r="O380" s="93"/>
      <c r="P380" s="93"/>
      <c r="Q380" s="93"/>
      <c r="R380" s="93"/>
    </row>
    <row r="381" spans="1:18" x14ac:dyDescent="0.2">
      <c r="A381" s="93" t="s">
        <v>2080</v>
      </c>
      <c r="B381" s="93" t="str">
        <f>VLOOKUP(K381,杂项!$O$1:$P$54,2,FALSE)</f>
        <v>生存修行之证</v>
      </c>
      <c r="C381" s="93">
        <f t="shared" si="20"/>
        <v>5</v>
      </c>
      <c r="D381" s="93" t="e">
        <f>VLOOKUP(M381,杂项!$O$1:$P$54,2,FALSE)</f>
        <v>#N/A</v>
      </c>
      <c r="E381" s="93">
        <f t="shared" si="21"/>
        <v>0</v>
      </c>
      <c r="F381" s="93" t="e">
        <f>VLOOKUP(O381,杂项!$O$1:$P$54,2,FALSE)</f>
        <v>#N/A</v>
      </c>
      <c r="G381" s="93">
        <f t="shared" si="22"/>
        <v>0</v>
      </c>
      <c r="H381" t="e">
        <f>VLOOKUP(Q381,杂项!$O$1:$P$54,2,FALSE)</f>
        <v>#N/A</v>
      </c>
      <c r="I381">
        <f t="shared" si="23"/>
        <v>0</v>
      </c>
      <c r="K381" s="93">
        <v>2</v>
      </c>
      <c r="L381" s="93">
        <v>5</v>
      </c>
      <c r="M381" s="93"/>
      <c r="N381" s="93"/>
      <c r="O381" s="93"/>
      <c r="P381" s="93"/>
      <c r="Q381" s="93"/>
      <c r="R381" s="93"/>
    </row>
    <row r="382" spans="1:18" x14ac:dyDescent="0.2">
      <c r="A382" s="93" t="s">
        <v>2081</v>
      </c>
      <c r="B382" s="93" t="str">
        <f>VLOOKUP(K382,杂项!$O$1:$P$54,2,FALSE)</f>
        <v>力量绶带</v>
      </c>
      <c r="C382" s="93">
        <f t="shared" si="20"/>
        <v>6</v>
      </c>
      <c r="D382" s="93" t="str">
        <f>VLOOKUP(M382,杂项!$O$1:$P$54,2,FALSE)</f>
        <v>战斗修行之证</v>
      </c>
      <c r="E382" s="93">
        <f t="shared" si="21"/>
        <v>3</v>
      </c>
      <c r="F382" s="93" t="str">
        <f>VLOOKUP(O382,杂项!$O$1:$P$54,2,FALSE)</f>
        <v>生存修行之证</v>
      </c>
      <c r="G382" s="93">
        <f t="shared" si="22"/>
        <v>3</v>
      </c>
      <c r="H382" t="e">
        <f>VLOOKUP(Q382,杂项!$O$1:$P$54,2,FALSE)</f>
        <v>#N/A</v>
      </c>
      <c r="I382">
        <f t="shared" si="23"/>
        <v>0</v>
      </c>
      <c r="K382" s="93">
        <v>6</v>
      </c>
      <c r="L382" s="93">
        <v>6</v>
      </c>
      <c r="M382" s="93">
        <v>1</v>
      </c>
      <c r="N382" s="93">
        <v>3</v>
      </c>
      <c r="O382" s="93">
        <v>2</v>
      </c>
      <c r="P382" s="93">
        <v>3</v>
      </c>
      <c r="Q382" s="93"/>
      <c r="R382" s="93"/>
    </row>
    <row r="383" spans="1:18" x14ac:dyDescent="0.2">
      <c r="A383" s="93" t="s">
        <v>2082</v>
      </c>
      <c r="B383" s="93" t="str">
        <f>VLOOKUP(K383,杂项!$O$1:$P$54,2,FALSE)</f>
        <v>斗技之证</v>
      </c>
      <c r="C383" s="93">
        <f t="shared" si="20"/>
        <v>8</v>
      </c>
      <c r="D383" s="93" t="str">
        <f>VLOOKUP(M383,杂项!$O$1:$P$54,2,FALSE)</f>
        <v>护盾之证</v>
      </c>
      <c r="E383" s="93">
        <f t="shared" si="21"/>
        <v>8</v>
      </c>
      <c r="F383" s="93" t="str">
        <f>VLOOKUP(O383,杂项!$O$1:$P$54,2,FALSE)</f>
        <v>力量绶带</v>
      </c>
      <c r="G383" s="93">
        <f t="shared" si="22"/>
        <v>6</v>
      </c>
      <c r="H383" t="str">
        <f>VLOOKUP(Q383,杂项!$O$1:$P$54,2,FALSE)</f>
        <v>记忆绶带</v>
      </c>
      <c r="I383">
        <f t="shared" si="23"/>
        <v>6</v>
      </c>
      <c r="K383" s="93">
        <v>41</v>
      </c>
      <c r="L383" s="93">
        <v>8</v>
      </c>
      <c r="M383" s="93">
        <v>46</v>
      </c>
      <c r="N383" s="93">
        <v>8</v>
      </c>
      <c r="O383" s="93">
        <v>6</v>
      </c>
      <c r="P383" s="93">
        <v>6</v>
      </c>
      <c r="Q383" s="93">
        <v>11</v>
      </c>
      <c r="R383" s="93">
        <v>6</v>
      </c>
    </row>
    <row r="384" spans="1:18" x14ac:dyDescent="0.2">
      <c r="A384" s="93" t="s">
        <v>2083</v>
      </c>
      <c r="B384" s="93" t="str">
        <f>VLOOKUP(K384,杂项!$O$1:$P$54,2,FALSE)</f>
        <v>无畏徽记</v>
      </c>
      <c r="C384" s="93">
        <f t="shared" si="20"/>
        <v>10</v>
      </c>
      <c r="D384" s="93" t="str">
        <f>VLOOKUP(M384,杂项!$O$1:$P$54,2,FALSE)</f>
        <v>不屈徽记</v>
      </c>
      <c r="E384" s="93">
        <f t="shared" si="21"/>
        <v>10</v>
      </c>
      <c r="F384" s="93" t="str">
        <f>VLOOKUP(O384,杂项!$O$1:$P$54,2,FALSE)</f>
        <v>斗技之证</v>
      </c>
      <c r="G384" s="93">
        <f t="shared" si="22"/>
        <v>8</v>
      </c>
      <c r="H384" t="str">
        <f>VLOOKUP(Q384,杂项!$O$1:$P$54,2,FALSE)</f>
        <v>护盾之证</v>
      </c>
      <c r="I384">
        <f t="shared" si="23"/>
        <v>8</v>
      </c>
      <c r="K384" s="93">
        <v>48</v>
      </c>
      <c r="L384" s="93">
        <v>10</v>
      </c>
      <c r="M384" s="93">
        <v>49</v>
      </c>
      <c r="N384" s="93">
        <v>10</v>
      </c>
      <c r="O384" s="93">
        <v>41</v>
      </c>
      <c r="P384" s="93">
        <v>8</v>
      </c>
      <c r="Q384" s="93">
        <v>46</v>
      </c>
      <c r="R384" s="93">
        <v>8</v>
      </c>
    </row>
    <row r="385" spans="1:18" x14ac:dyDescent="0.2">
      <c r="A385" s="93" t="s">
        <v>2084</v>
      </c>
      <c r="B385" s="93" t="str">
        <f>VLOOKUP(K385,杂项!$O$1:$P$54,2,FALSE)</f>
        <v>守护绶带</v>
      </c>
      <c r="C385" s="93">
        <f t="shared" si="20"/>
        <v>6</v>
      </c>
      <c r="D385" s="93" t="str">
        <f>VLOOKUP(M385,杂项!$O$1:$P$54,2,FALSE)</f>
        <v>生存修行之证</v>
      </c>
      <c r="E385" s="93">
        <f t="shared" si="21"/>
        <v>3</v>
      </c>
      <c r="F385" s="93" t="str">
        <f>VLOOKUP(O385,杂项!$O$1:$P$54,2,FALSE)</f>
        <v>战斗修行之证</v>
      </c>
      <c r="G385" s="93">
        <f t="shared" si="22"/>
        <v>3</v>
      </c>
      <c r="H385" t="e">
        <f>VLOOKUP(Q385,杂项!$O$1:$P$54,2,FALSE)</f>
        <v>#N/A</v>
      </c>
      <c r="I385">
        <f t="shared" si="23"/>
        <v>0</v>
      </c>
      <c r="K385" s="93">
        <v>7</v>
      </c>
      <c r="L385" s="93">
        <v>6</v>
      </c>
      <c r="M385" s="93">
        <v>2</v>
      </c>
      <c r="N385" s="93">
        <v>3</v>
      </c>
      <c r="O385" s="93">
        <v>1</v>
      </c>
      <c r="P385" s="93">
        <v>3</v>
      </c>
      <c r="Q385" s="93"/>
      <c r="R385" s="93"/>
    </row>
    <row r="386" spans="1:18" x14ac:dyDescent="0.2">
      <c r="A386" s="93" t="s">
        <v>2085</v>
      </c>
      <c r="B386" s="93" t="str">
        <f>VLOOKUP(K386,杂项!$O$1:$P$54,2,FALSE)</f>
        <v>护盾之证</v>
      </c>
      <c r="C386" s="93">
        <f t="shared" ref="C386:C449" si="24">L386</f>
        <v>8</v>
      </c>
      <c r="D386" s="93" t="str">
        <f>VLOOKUP(M386,杂项!$O$1:$P$54,2,FALSE)</f>
        <v>斗技之证</v>
      </c>
      <c r="E386" s="93">
        <f t="shared" ref="E386:E449" si="25">N386</f>
        <v>8</v>
      </c>
      <c r="F386" s="93" t="str">
        <f>VLOOKUP(O386,杂项!$O$1:$P$54,2,FALSE)</f>
        <v>守护绶带</v>
      </c>
      <c r="G386" s="93">
        <f t="shared" ref="G386:G449" si="26">P386</f>
        <v>6</v>
      </c>
      <c r="H386" t="str">
        <f>VLOOKUP(Q386,杂项!$O$1:$P$54,2,FALSE)</f>
        <v>记忆绶带</v>
      </c>
      <c r="I386">
        <f t="shared" ref="I386:I449" si="27">R386</f>
        <v>6</v>
      </c>
      <c r="K386" s="93">
        <v>46</v>
      </c>
      <c r="L386" s="93">
        <v>8</v>
      </c>
      <c r="M386" s="93">
        <v>41</v>
      </c>
      <c r="N386" s="93">
        <v>8</v>
      </c>
      <c r="O386" s="93">
        <v>7</v>
      </c>
      <c r="P386" s="93">
        <v>6</v>
      </c>
      <c r="Q386" s="93">
        <v>11</v>
      </c>
      <c r="R386" s="93">
        <v>6</v>
      </c>
    </row>
    <row r="387" spans="1:18" x14ac:dyDescent="0.2">
      <c r="A387" s="93" t="s">
        <v>2086</v>
      </c>
      <c r="B387" s="93" t="str">
        <f>VLOOKUP(K387,杂项!$O$1:$P$54,2,FALSE)</f>
        <v>不屈徽记</v>
      </c>
      <c r="C387" s="93">
        <f t="shared" si="24"/>
        <v>10</v>
      </c>
      <c r="D387" s="93" t="str">
        <f>VLOOKUP(M387,杂项!$O$1:$P$54,2,FALSE)</f>
        <v>忠诚徽记</v>
      </c>
      <c r="E387" s="93">
        <f t="shared" si="25"/>
        <v>10</v>
      </c>
      <c r="F387" s="93" t="str">
        <f>VLOOKUP(O387,杂项!$O$1:$P$54,2,FALSE)</f>
        <v>护盾之证</v>
      </c>
      <c r="G387" s="93">
        <f t="shared" si="26"/>
        <v>8</v>
      </c>
      <c r="H387" t="str">
        <f>VLOOKUP(Q387,杂项!$O$1:$P$54,2,FALSE)</f>
        <v>斗技之证</v>
      </c>
      <c r="I387">
        <f t="shared" si="27"/>
        <v>8</v>
      </c>
      <c r="K387" s="93">
        <v>49</v>
      </c>
      <c r="L387" s="93">
        <v>10</v>
      </c>
      <c r="M387" s="93">
        <v>53</v>
      </c>
      <c r="N387" s="93">
        <v>10</v>
      </c>
      <c r="O387" s="93">
        <v>46</v>
      </c>
      <c r="P387" s="93">
        <v>8</v>
      </c>
      <c r="Q387" s="93">
        <v>41</v>
      </c>
      <c r="R387" s="93">
        <v>8</v>
      </c>
    </row>
    <row r="388" spans="1:18" x14ac:dyDescent="0.2">
      <c r="A388" s="93" t="s">
        <v>2087</v>
      </c>
      <c r="B388" s="93" t="str">
        <f>VLOOKUP(K388,杂项!$O$1:$P$54,2,FALSE)</f>
        <v>守护绶带</v>
      </c>
      <c r="C388" s="93">
        <f t="shared" si="24"/>
        <v>6</v>
      </c>
      <c r="D388" s="93" t="str">
        <f>VLOOKUP(M388,杂项!$O$1:$P$54,2,FALSE)</f>
        <v>生存修行之证</v>
      </c>
      <c r="E388" s="93">
        <f t="shared" si="25"/>
        <v>3</v>
      </c>
      <c r="F388" s="93" t="str">
        <f>VLOOKUP(O388,杂项!$O$1:$P$54,2,FALSE)</f>
        <v>战斗修行之证</v>
      </c>
      <c r="G388" s="93">
        <f t="shared" si="26"/>
        <v>3</v>
      </c>
      <c r="H388" t="e">
        <f>VLOOKUP(Q388,杂项!$O$1:$P$54,2,FALSE)</f>
        <v>#N/A</v>
      </c>
      <c r="I388">
        <f t="shared" si="27"/>
        <v>0</v>
      </c>
      <c r="K388" s="93">
        <v>7</v>
      </c>
      <c r="L388" s="93">
        <v>6</v>
      </c>
      <c r="M388" s="93">
        <v>2</v>
      </c>
      <c r="N388" s="93">
        <v>3</v>
      </c>
      <c r="O388" s="93">
        <v>1</v>
      </c>
      <c r="P388" s="93">
        <v>3</v>
      </c>
      <c r="Q388" s="93"/>
      <c r="R388" s="93"/>
    </row>
    <row r="389" spans="1:18" x14ac:dyDescent="0.2">
      <c r="A389" s="93" t="s">
        <v>2088</v>
      </c>
      <c r="B389" s="93" t="str">
        <f>VLOOKUP(K389,杂项!$O$1:$P$54,2,FALSE)</f>
        <v>护盾之证</v>
      </c>
      <c r="C389" s="93">
        <f t="shared" si="24"/>
        <v>8</v>
      </c>
      <c r="D389" s="93" t="str">
        <f>VLOOKUP(M389,杂项!$O$1:$P$54,2,FALSE)</f>
        <v>斗技之证</v>
      </c>
      <c r="E389" s="93">
        <f t="shared" si="25"/>
        <v>8</v>
      </c>
      <c r="F389" s="93" t="str">
        <f>VLOOKUP(O389,杂项!$O$1:$P$54,2,FALSE)</f>
        <v>守护绶带</v>
      </c>
      <c r="G389" s="93">
        <f t="shared" si="26"/>
        <v>6</v>
      </c>
      <c r="H389" t="str">
        <f>VLOOKUP(Q389,杂项!$O$1:$P$54,2,FALSE)</f>
        <v>力量绶带</v>
      </c>
      <c r="I389">
        <f t="shared" si="27"/>
        <v>6</v>
      </c>
      <c r="K389" s="93">
        <v>46</v>
      </c>
      <c r="L389" s="93">
        <v>8</v>
      </c>
      <c r="M389" s="93">
        <v>41</v>
      </c>
      <c r="N389" s="93">
        <v>8</v>
      </c>
      <c r="O389" s="93">
        <v>7</v>
      </c>
      <c r="P389" s="93">
        <v>6</v>
      </c>
      <c r="Q389" s="93">
        <v>6</v>
      </c>
      <c r="R389" s="93">
        <v>6</v>
      </c>
    </row>
    <row r="390" spans="1:18" x14ac:dyDescent="0.2">
      <c r="A390" s="93" t="s">
        <v>2089</v>
      </c>
      <c r="B390" s="93" t="str">
        <f>VLOOKUP(K390,杂项!$O$1:$P$54,2,FALSE)</f>
        <v>不屈徽记</v>
      </c>
      <c r="C390" s="93">
        <f t="shared" si="24"/>
        <v>10</v>
      </c>
      <c r="D390" s="93" t="str">
        <f>VLOOKUP(M390,杂项!$O$1:$P$54,2,FALSE)</f>
        <v>忠诚徽记</v>
      </c>
      <c r="E390" s="93">
        <f t="shared" si="25"/>
        <v>10</v>
      </c>
      <c r="F390" s="93" t="str">
        <f>VLOOKUP(O390,杂项!$O$1:$P$54,2,FALSE)</f>
        <v>护盾之证</v>
      </c>
      <c r="G390" s="93">
        <f t="shared" si="26"/>
        <v>8</v>
      </c>
      <c r="H390" t="str">
        <f>VLOOKUP(Q390,杂项!$O$1:$P$54,2,FALSE)</f>
        <v>斗技之证</v>
      </c>
      <c r="I390">
        <f t="shared" si="27"/>
        <v>8</v>
      </c>
      <c r="K390" s="93">
        <v>49</v>
      </c>
      <c r="L390" s="93">
        <v>10</v>
      </c>
      <c r="M390" s="93">
        <v>53</v>
      </c>
      <c r="N390" s="93">
        <v>10</v>
      </c>
      <c r="O390" s="93">
        <v>46</v>
      </c>
      <c r="P390" s="93">
        <v>8</v>
      </c>
      <c r="Q390" s="93">
        <v>41</v>
      </c>
      <c r="R390" s="93">
        <v>8</v>
      </c>
    </row>
    <row r="391" spans="1:18" x14ac:dyDescent="0.2">
      <c r="A391" s="93" t="s">
        <v>2090</v>
      </c>
      <c r="B391" s="93" t="str">
        <f>VLOOKUP(K391,杂项!$O$1:$P$54,2,FALSE)</f>
        <v>卫士之证</v>
      </c>
      <c r="C391" s="93">
        <f t="shared" si="24"/>
        <v>12</v>
      </c>
      <c r="D391" s="93" t="str">
        <f>VLOOKUP(M391,杂项!$O$1:$P$54,2,FALSE)</f>
        <v>骑士之证</v>
      </c>
      <c r="E391" s="93">
        <f t="shared" si="25"/>
        <v>12</v>
      </c>
      <c r="F391" s="93" t="str">
        <f>VLOOKUP(O391,杂项!$O$1:$P$54,2,FALSE)</f>
        <v>不屈徽记</v>
      </c>
      <c r="G391" s="93">
        <f t="shared" si="26"/>
        <v>10</v>
      </c>
      <c r="H391" t="str">
        <f>VLOOKUP(Q391,杂项!$O$1:$P$54,2,FALSE)</f>
        <v>忠诚徽记</v>
      </c>
      <c r="I391">
        <f t="shared" si="27"/>
        <v>10</v>
      </c>
      <c r="K391" s="93">
        <v>47</v>
      </c>
      <c r="L391" s="93">
        <v>12</v>
      </c>
      <c r="M391" s="93">
        <v>14</v>
      </c>
      <c r="N391" s="93">
        <v>12</v>
      </c>
      <c r="O391" s="93">
        <v>49</v>
      </c>
      <c r="P391" s="93">
        <v>10</v>
      </c>
      <c r="Q391" s="93">
        <v>53</v>
      </c>
      <c r="R391" s="93">
        <v>10</v>
      </c>
    </row>
    <row r="392" spans="1:18" x14ac:dyDescent="0.2">
      <c r="A392" s="93" t="s">
        <v>2091</v>
      </c>
      <c r="B392" s="93" t="str">
        <f>VLOOKUP(K392,杂项!$O$1:$P$54,2,FALSE)</f>
        <v>秩序纹章</v>
      </c>
      <c r="C392" s="93">
        <f t="shared" si="24"/>
        <v>15</v>
      </c>
      <c r="D392" s="93" t="str">
        <f>VLOOKUP(M392,杂项!$O$1:$P$54,2,FALSE)</f>
        <v>勇气纹章</v>
      </c>
      <c r="E392" s="93">
        <f t="shared" si="25"/>
        <v>15</v>
      </c>
      <c r="F392" s="93" t="str">
        <f>VLOOKUP(O392,杂项!$O$1:$P$54,2,FALSE)</f>
        <v>卫士之证</v>
      </c>
      <c r="G392" s="93">
        <f t="shared" si="26"/>
        <v>12</v>
      </c>
      <c r="H392" t="str">
        <f>VLOOKUP(Q392,杂项!$O$1:$P$54,2,FALSE)</f>
        <v>骑士之证</v>
      </c>
      <c r="I392">
        <f t="shared" si="27"/>
        <v>12</v>
      </c>
      <c r="K392" s="93">
        <v>18</v>
      </c>
      <c r="L392" s="93">
        <v>15</v>
      </c>
      <c r="M392" s="93">
        <v>17</v>
      </c>
      <c r="N392" s="93">
        <v>15</v>
      </c>
      <c r="O392" s="93">
        <v>47</v>
      </c>
      <c r="P392" s="93">
        <v>12</v>
      </c>
      <c r="Q392" s="93">
        <v>14</v>
      </c>
      <c r="R392" s="93">
        <v>12</v>
      </c>
    </row>
    <row r="393" spans="1:18" x14ac:dyDescent="0.2">
      <c r="A393" s="93" t="s">
        <v>2092</v>
      </c>
      <c r="B393" s="93" t="str">
        <f>VLOOKUP(K393,杂项!$O$1:$P$54,2,FALSE)</f>
        <v>英雄之证</v>
      </c>
      <c r="C393" s="93">
        <f t="shared" si="24"/>
        <v>18</v>
      </c>
      <c r="D393" s="93" t="str">
        <f>VLOOKUP(M393,杂项!$O$1:$P$54,2,FALSE)</f>
        <v>统帅之证</v>
      </c>
      <c r="E393" s="93">
        <f t="shared" si="25"/>
        <v>18</v>
      </c>
      <c r="F393" s="93" t="str">
        <f>VLOOKUP(O393,杂项!$O$1:$P$54,2,FALSE)</f>
        <v>秩序纹章</v>
      </c>
      <c r="G393" s="93">
        <f t="shared" si="26"/>
        <v>15</v>
      </c>
      <c r="H393" t="str">
        <f>VLOOKUP(Q393,杂项!$O$1:$P$54,2,FALSE)</f>
        <v>勇气纹章</v>
      </c>
      <c r="I393">
        <f t="shared" si="27"/>
        <v>15</v>
      </c>
      <c r="K393" s="93">
        <v>25</v>
      </c>
      <c r="L393" s="93">
        <v>18</v>
      </c>
      <c r="M393" s="93">
        <v>31</v>
      </c>
      <c r="N393" s="93">
        <v>18</v>
      </c>
      <c r="O393" s="93">
        <v>18</v>
      </c>
      <c r="P393" s="93">
        <v>15</v>
      </c>
      <c r="Q393" s="93">
        <v>17</v>
      </c>
      <c r="R393" s="93">
        <v>15</v>
      </c>
    </row>
    <row r="394" spans="1:18" x14ac:dyDescent="0.2">
      <c r="A394" s="93" t="s">
        <v>2093</v>
      </c>
      <c r="B394" s="93" t="str">
        <f>VLOOKUP(K394,杂项!$O$1:$P$54,2,FALSE)</f>
        <v>命运之印</v>
      </c>
      <c r="C394" s="93">
        <f t="shared" si="24"/>
        <v>22</v>
      </c>
      <c r="D394" s="93" t="str">
        <f>VLOOKUP(M394,杂项!$O$1:$P$54,2,FALSE)</f>
        <v>正义之印</v>
      </c>
      <c r="E394" s="93">
        <f t="shared" si="25"/>
        <v>22</v>
      </c>
      <c r="F394" s="93" t="str">
        <f>VLOOKUP(O394,杂项!$O$1:$P$54,2,FALSE)</f>
        <v>英雄之证</v>
      </c>
      <c r="G394" s="93">
        <f t="shared" si="26"/>
        <v>20</v>
      </c>
      <c r="H394" t="str">
        <f>VLOOKUP(Q394,杂项!$O$1:$P$54,2,FALSE)</f>
        <v>统帅之证</v>
      </c>
      <c r="I394">
        <f t="shared" si="27"/>
        <v>20</v>
      </c>
      <c r="K394" s="93">
        <v>33</v>
      </c>
      <c r="L394" s="93">
        <v>22</v>
      </c>
      <c r="M394" s="93">
        <v>32</v>
      </c>
      <c r="N394" s="93">
        <v>22</v>
      </c>
      <c r="O394" s="93">
        <v>25</v>
      </c>
      <c r="P394" s="93">
        <v>20</v>
      </c>
      <c r="Q394" s="93">
        <v>31</v>
      </c>
      <c r="R394" s="93">
        <v>20</v>
      </c>
    </row>
    <row r="395" spans="1:18" x14ac:dyDescent="0.2">
      <c r="A395" s="93" t="s">
        <v>2094</v>
      </c>
      <c r="B395" s="93" t="str">
        <f>VLOOKUP(K395,杂项!$O$1:$P$54,2,FALSE)</f>
        <v>战士之证</v>
      </c>
      <c r="C395" s="93">
        <f t="shared" si="24"/>
        <v>12</v>
      </c>
      <c r="D395" s="93" t="str">
        <f>VLOOKUP(M395,杂项!$O$1:$P$54,2,FALSE)</f>
        <v>卫士之证</v>
      </c>
      <c r="E395" s="93">
        <f t="shared" si="25"/>
        <v>12</v>
      </c>
      <c r="F395" s="93" t="str">
        <f>VLOOKUP(O395,杂项!$O$1:$P$54,2,FALSE)</f>
        <v>无畏徽记</v>
      </c>
      <c r="G395" s="93">
        <f t="shared" si="26"/>
        <v>10</v>
      </c>
      <c r="H395" t="str">
        <f>VLOOKUP(Q395,杂项!$O$1:$P$54,2,FALSE)</f>
        <v>不屈徽记</v>
      </c>
      <c r="I395">
        <f t="shared" si="27"/>
        <v>10</v>
      </c>
      <c r="K395" s="93">
        <v>12</v>
      </c>
      <c r="L395" s="93">
        <v>12</v>
      </c>
      <c r="M395" s="93">
        <v>47</v>
      </c>
      <c r="N395" s="93">
        <v>12</v>
      </c>
      <c r="O395" s="93">
        <v>48</v>
      </c>
      <c r="P395" s="93">
        <v>10</v>
      </c>
      <c r="Q395" s="93">
        <v>49</v>
      </c>
      <c r="R395" s="93">
        <v>10</v>
      </c>
    </row>
    <row r="396" spans="1:18" x14ac:dyDescent="0.2">
      <c r="A396" s="93" t="s">
        <v>2095</v>
      </c>
      <c r="B396" s="93" t="str">
        <f>VLOOKUP(K396,杂项!$O$1:$P$54,2,FALSE)</f>
        <v>勇气纹章</v>
      </c>
      <c r="C396" s="93">
        <f t="shared" si="24"/>
        <v>15</v>
      </c>
      <c r="D396" s="93" t="str">
        <f>VLOOKUP(M396,杂项!$O$1:$P$54,2,FALSE)</f>
        <v>秩序纹章</v>
      </c>
      <c r="E396" s="93">
        <f t="shared" si="25"/>
        <v>15</v>
      </c>
      <c r="F396" s="93" t="str">
        <f>VLOOKUP(O396,杂项!$O$1:$P$54,2,FALSE)</f>
        <v>战士之证</v>
      </c>
      <c r="G396" s="93">
        <f t="shared" si="26"/>
        <v>12</v>
      </c>
      <c r="H396" t="str">
        <f>VLOOKUP(Q396,杂项!$O$1:$P$54,2,FALSE)</f>
        <v>卫士之证</v>
      </c>
      <c r="I396">
        <f t="shared" si="27"/>
        <v>12</v>
      </c>
      <c r="K396" s="93">
        <v>17</v>
      </c>
      <c r="L396" s="93">
        <v>15</v>
      </c>
      <c r="M396" s="93">
        <v>18</v>
      </c>
      <c r="N396" s="93">
        <v>15</v>
      </c>
      <c r="O396" s="93">
        <v>12</v>
      </c>
      <c r="P396" s="93">
        <v>12</v>
      </c>
      <c r="Q396" s="93">
        <v>47</v>
      </c>
      <c r="R396" s="93">
        <v>12</v>
      </c>
    </row>
    <row r="397" spans="1:18" x14ac:dyDescent="0.2">
      <c r="A397" s="93" t="s">
        <v>2096</v>
      </c>
      <c r="B397" s="93" t="str">
        <f>VLOOKUP(K397,杂项!$O$1:$P$54,2,FALSE)</f>
        <v>勇者之证</v>
      </c>
      <c r="C397" s="93">
        <f t="shared" si="24"/>
        <v>18</v>
      </c>
      <c r="D397" s="93" t="str">
        <f>VLOOKUP(M397,杂项!$O$1:$P$54,2,FALSE)</f>
        <v>英雄之证</v>
      </c>
      <c r="E397" s="93">
        <f t="shared" si="25"/>
        <v>18</v>
      </c>
      <c r="F397" s="93" t="str">
        <f>VLOOKUP(O397,杂项!$O$1:$P$54,2,FALSE)</f>
        <v>勇气纹章</v>
      </c>
      <c r="G397" s="93">
        <f t="shared" si="26"/>
        <v>15</v>
      </c>
      <c r="H397" t="str">
        <f>VLOOKUP(Q397,杂项!$O$1:$P$54,2,FALSE)</f>
        <v>秩序纹章</v>
      </c>
      <c r="I397">
        <f t="shared" si="27"/>
        <v>15</v>
      </c>
      <c r="K397" s="93">
        <v>26</v>
      </c>
      <c r="L397" s="93">
        <v>18</v>
      </c>
      <c r="M397" s="93">
        <v>25</v>
      </c>
      <c r="N397" s="93">
        <v>18</v>
      </c>
      <c r="O397" s="93">
        <v>17</v>
      </c>
      <c r="P397" s="93">
        <v>15</v>
      </c>
      <c r="Q397" s="93">
        <v>18</v>
      </c>
      <c r="R397" s="93">
        <v>15</v>
      </c>
    </row>
    <row r="398" spans="1:18" x14ac:dyDescent="0.2">
      <c r="A398" s="93" t="s">
        <v>2097</v>
      </c>
      <c r="B398" s="93" t="str">
        <f>VLOOKUP(K398,杂项!$O$1:$P$54,2,FALSE)</f>
        <v>正义之印</v>
      </c>
      <c r="C398" s="93">
        <f t="shared" si="24"/>
        <v>22</v>
      </c>
      <c r="D398" s="93" t="str">
        <f>VLOOKUP(M398,杂项!$O$1:$P$54,2,FALSE)</f>
        <v>荣耀之印</v>
      </c>
      <c r="E398" s="93">
        <f t="shared" si="25"/>
        <v>22</v>
      </c>
      <c r="F398" s="93" t="str">
        <f>VLOOKUP(O398,杂项!$O$1:$P$54,2,FALSE)</f>
        <v>勇者之证</v>
      </c>
      <c r="G398" s="93">
        <f t="shared" si="26"/>
        <v>20</v>
      </c>
      <c r="H398" t="str">
        <f>VLOOKUP(Q398,杂项!$O$1:$P$54,2,FALSE)</f>
        <v>霸者之证</v>
      </c>
      <c r="I398">
        <f t="shared" si="27"/>
        <v>20</v>
      </c>
      <c r="K398" s="93">
        <v>32</v>
      </c>
      <c r="L398" s="93">
        <v>22</v>
      </c>
      <c r="M398" s="93">
        <v>38</v>
      </c>
      <c r="N398" s="93">
        <v>22</v>
      </c>
      <c r="O398" s="93">
        <v>26</v>
      </c>
      <c r="P398" s="93">
        <v>20</v>
      </c>
      <c r="Q398" s="93">
        <v>28</v>
      </c>
      <c r="R398" s="93">
        <v>20</v>
      </c>
    </row>
    <row r="399" spans="1:18" x14ac:dyDescent="0.2">
      <c r="A399" s="93" t="s">
        <v>2098</v>
      </c>
      <c r="B399" s="93" t="str">
        <f>VLOOKUP(K399,杂项!$O$1:$P$54,2,FALSE)</f>
        <v>法术修行之证</v>
      </c>
      <c r="C399" s="93">
        <f t="shared" si="24"/>
        <v>3</v>
      </c>
      <c r="D399" s="93" t="e">
        <f>VLOOKUP(M399,杂项!$O$1:$P$54,2,FALSE)</f>
        <v>#N/A</v>
      </c>
      <c r="E399" s="93">
        <f t="shared" si="25"/>
        <v>0</v>
      </c>
      <c r="F399" s="93" t="e">
        <f>VLOOKUP(O399,杂项!$O$1:$P$54,2,FALSE)</f>
        <v>#N/A</v>
      </c>
      <c r="G399" s="93">
        <f t="shared" si="26"/>
        <v>0</v>
      </c>
      <c r="H399" t="e">
        <f>VLOOKUP(Q399,杂项!$O$1:$P$54,2,FALSE)</f>
        <v>#N/A</v>
      </c>
      <c r="I399">
        <f t="shared" si="27"/>
        <v>0</v>
      </c>
      <c r="K399" s="93">
        <v>5</v>
      </c>
      <c r="L399" s="93">
        <v>3</v>
      </c>
      <c r="M399" s="93"/>
      <c r="N399" s="93"/>
      <c r="O399" s="93"/>
      <c r="P399" s="93"/>
      <c r="Q399" s="93"/>
      <c r="R399" s="93"/>
    </row>
    <row r="400" spans="1:18" x14ac:dyDescent="0.2">
      <c r="A400" s="93" t="s">
        <v>2099</v>
      </c>
      <c r="B400" s="93" t="str">
        <f>VLOOKUP(K400,杂项!$O$1:$P$54,2,FALSE)</f>
        <v>法术修行之证</v>
      </c>
      <c r="C400" s="93">
        <f t="shared" si="24"/>
        <v>5</v>
      </c>
      <c r="D400" s="93" t="e">
        <f>VLOOKUP(M400,杂项!$O$1:$P$54,2,FALSE)</f>
        <v>#N/A</v>
      </c>
      <c r="E400" s="93">
        <f t="shared" si="25"/>
        <v>0</v>
      </c>
      <c r="F400" s="93" t="e">
        <f>VLOOKUP(O400,杂项!$O$1:$P$54,2,FALSE)</f>
        <v>#N/A</v>
      </c>
      <c r="G400" s="93">
        <f t="shared" si="26"/>
        <v>0</v>
      </c>
      <c r="H400" t="e">
        <f>VLOOKUP(Q400,杂项!$O$1:$P$54,2,FALSE)</f>
        <v>#N/A</v>
      </c>
      <c r="I400">
        <f t="shared" si="27"/>
        <v>0</v>
      </c>
      <c r="K400" s="93">
        <v>5</v>
      </c>
      <c r="L400" s="93">
        <v>5</v>
      </c>
      <c r="M400" s="93"/>
      <c r="N400" s="93"/>
      <c r="O400" s="93"/>
      <c r="P400" s="93"/>
      <c r="Q400" s="93"/>
      <c r="R400" s="93"/>
    </row>
    <row r="401" spans="1:18" x14ac:dyDescent="0.2">
      <c r="A401" s="93" t="s">
        <v>2100</v>
      </c>
      <c r="B401" s="93" t="str">
        <f>VLOOKUP(K401,杂项!$O$1:$P$54,2,FALSE)</f>
        <v>心灵绶带</v>
      </c>
      <c r="C401" s="93">
        <f t="shared" si="24"/>
        <v>6</v>
      </c>
      <c r="D401" s="93" t="str">
        <f>VLOOKUP(M401,杂项!$O$1:$P$54,2,FALSE)</f>
        <v>法术修行之证</v>
      </c>
      <c r="E401" s="93">
        <f t="shared" si="25"/>
        <v>3</v>
      </c>
      <c r="F401" s="93" t="str">
        <f>VLOOKUP(O401,杂项!$O$1:$P$54,2,FALSE)</f>
        <v>神职修行之证</v>
      </c>
      <c r="G401" s="93">
        <f t="shared" si="26"/>
        <v>3</v>
      </c>
      <c r="H401" t="e">
        <f>VLOOKUP(Q401,杂项!$O$1:$P$54,2,FALSE)</f>
        <v>#N/A</v>
      </c>
      <c r="I401">
        <f t="shared" si="27"/>
        <v>0</v>
      </c>
      <c r="K401" s="93">
        <v>10</v>
      </c>
      <c r="L401" s="93">
        <v>6</v>
      </c>
      <c r="M401" s="93">
        <v>5</v>
      </c>
      <c r="N401" s="93">
        <v>3</v>
      </c>
      <c r="O401" s="93">
        <v>4</v>
      </c>
      <c r="P401" s="93">
        <v>3</v>
      </c>
      <c r="Q401" s="93"/>
      <c r="R401" s="93"/>
    </row>
    <row r="402" spans="1:18" x14ac:dyDescent="0.2">
      <c r="A402" s="93" t="s">
        <v>2101</v>
      </c>
      <c r="B402" s="93" t="str">
        <f>VLOOKUP(K402,杂项!$O$1:$P$54,2,FALSE)</f>
        <v>祈祷之证</v>
      </c>
      <c r="C402" s="93">
        <f t="shared" si="24"/>
        <v>8</v>
      </c>
      <c r="D402" s="93" t="str">
        <f>VLOOKUP(M402,杂项!$O$1:$P$54,2,FALSE)</f>
        <v>魔法之证</v>
      </c>
      <c r="E402" s="93">
        <f t="shared" si="25"/>
        <v>8</v>
      </c>
      <c r="F402" s="93" t="str">
        <f>VLOOKUP(O402,杂项!$O$1:$P$54,2,FALSE)</f>
        <v>心灵绶带</v>
      </c>
      <c r="G402" s="93">
        <f t="shared" si="26"/>
        <v>6</v>
      </c>
      <c r="H402" t="str">
        <f>VLOOKUP(Q402,杂项!$O$1:$P$54,2,FALSE)</f>
        <v>智慧绶带</v>
      </c>
      <c r="I402">
        <f t="shared" si="27"/>
        <v>6</v>
      </c>
      <c r="K402" s="93">
        <v>44</v>
      </c>
      <c r="L402" s="93">
        <v>8</v>
      </c>
      <c r="M402" s="93">
        <v>45</v>
      </c>
      <c r="N402" s="93">
        <v>8</v>
      </c>
      <c r="O402" s="93">
        <v>10</v>
      </c>
      <c r="P402" s="93">
        <v>6</v>
      </c>
      <c r="Q402" s="93">
        <v>9</v>
      </c>
      <c r="R402" s="93">
        <v>6</v>
      </c>
    </row>
    <row r="403" spans="1:18" x14ac:dyDescent="0.2">
      <c r="A403" s="93" t="s">
        <v>2102</v>
      </c>
      <c r="B403" s="93" t="str">
        <f>VLOOKUP(K403,杂项!$O$1:$P$54,2,FALSE)</f>
        <v>灵魂徽记</v>
      </c>
      <c r="C403" s="93">
        <f t="shared" si="24"/>
        <v>10</v>
      </c>
      <c r="D403" s="93" t="str">
        <f>VLOOKUP(M403,杂项!$O$1:$P$54,2,FALSE)</f>
        <v>远见徽记</v>
      </c>
      <c r="E403" s="93">
        <f t="shared" si="25"/>
        <v>10</v>
      </c>
      <c r="F403" s="93" t="str">
        <f>VLOOKUP(O403,杂项!$O$1:$P$54,2,FALSE)</f>
        <v>祈祷之证</v>
      </c>
      <c r="G403" s="93">
        <f t="shared" si="26"/>
        <v>8</v>
      </c>
      <c r="H403" t="str">
        <f>VLOOKUP(Q403,杂项!$O$1:$P$54,2,FALSE)</f>
        <v>魔法之证</v>
      </c>
      <c r="I403">
        <f t="shared" si="27"/>
        <v>8</v>
      </c>
      <c r="K403" s="93">
        <v>52</v>
      </c>
      <c r="L403" s="93">
        <v>10</v>
      </c>
      <c r="M403" s="93">
        <v>51</v>
      </c>
      <c r="N403" s="93">
        <v>10</v>
      </c>
      <c r="O403" s="93">
        <v>44</v>
      </c>
      <c r="P403" s="93">
        <v>8</v>
      </c>
      <c r="Q403" s="93">
        <v>45</v>
      </c>
      <c r="R403" s="93">
        <v>8</v>
      </c>
    </row>
    <row r="404" spans="1:18" x14ac:dyDescent="0.2">
      <c r="A404" s="93" t="s">
        <v>2103</v>
      </c>
      <c r="B404" s="93" t="str">
        <f>VLOOKUP(K404,杂项!$O$1:$P$54,2,FALSE)</f>
        <v>心灵绶带</v>
      </c>
      <c r="C404" s="93">
        <f t="shared" si="24"/>
        <v>6</v>
      </c>
      <c r="D404" s="93" t="str">
        <f>VLOOKUP(M404,杂项!$O$1:$P$54,2,FALSE)</f>
        <v>法术修行之证</v>
      </c>
      <c r="E404" s="93">
        <f t="shared" si="25"/>
        <v>3</v>
      </c>
      <c r="F404" s="93" t="str">
        <f>VLOOKUP(O404,杂项!$O$1:$P$54,2,FALSE)</f>
        <v>神职修行之证</v>
      </c>
      <c r="G404" s="93">
        <f t="shared" si="26"/>
        <v>3</v>
      </c>
      <c r="H404" t="e">
        <f>VLOOKUP(Q404,杂项!$O$1:$P$54,2,FALSE)</f>
        <v>#N/A</v>
      </c>
      <c r="I404">
        <f t="shared" si="27"/>
        <v>0</v>
      </c>
      <c r="K404" s="93">
        <v>10</v>
      </c>
      <c r="L404" s="93">
        <v>6</v>
      </c>
      <c r="M404" s="93">
        <v>5</v>
      </c>
      <c r="N404" s="93">
        <v>3</v>
      </c>
      <c r="O404" s="93">
        <v>4</v>
      </c>
      <c r="P404" s="93">
        <v>3</v>
      </c>
      <c r="Q404" s="93"/>
      <c r="R404" s="93"/>
    </row>
    <row r="405" spans="1:18" x14ac:dyDescent="0.2">
      <c r="A405" s="93" t="s">
        <v>2104</v>
      </c>
      <c r="B405" s="93" t="str">
        <f>VLOOKUP(K405,杂项!$O$1:$P$54,2,FALSE)</f>
        <v>祈祷之证</v>
      </c>
      <c r="C405" s="93">
        <f t="shared" si="24"/>
        <v>8</v>
      </c>
      <c r="D405" s="93" t="str">
        <f>VLOOKUP(M405,杂项!$O$1:$P$54,2,FALSE)</f>
        <v>魔法之证</v>
      </c>
      <c r="E405" s="93">
        <f t="shared" si="25"/>
        <v>8</v>
      </c>
      <c r="F405" s="93" t="str">
        <f>VLOOKUP(O405,杂项!$O$1:$P$54,2,FALSE)</f>
        <v>心灵绶带</v>
      </c>
      <c r="G405" s="93">
        <f t="shared" si="26"/>
        <v>6</v>
      </c>
      <c r="H405" t="str">
        <f>VLOOKUP(Q405,杂项!$O$1:$P$54,2,FALSE)</f>
        <v>智慧绶带</v>
      </c>
      <c r="I405">
        <f t="shared" si="27"/>
        <v>6</v>
      </c>
      <c r="K405" s="93">
        <v>44</v>
      </c>
      <c r="L405" s="93">
        <v>8</v>
      </c>
      <c r="M405" s="93">
        <v>45</v>
      </c>
      <c r="N405" s="93">
        <v>8</v>
      </c>
      <c r="O405" s="93">
        <v>10</v>
      </c>
      <c r="P405" s="93">
        <v>6</v>
      </c>
      <c r="Q405" s="93">
        <v>9</v>
      </c>
      <c r="R405" s="93">
        <v>6</v>
      </c>
    </row>
    <row r="406" spans="1:18" x14ac:dyDescent="0.2">
      <c r="A406" s="93" t="s">
        <v>2105</v>
      </c>
      <c r="B406" s="93" t="str">
        <f>VLOOKUP(K406,杂项!$O$1:$P$54,2,FALSE)</f>
        <v>灵魂徽记</v>
      </c>
      <c r="C406" s="93">
        <f t="shared" si="24"/>
        <v>10</v>
      </c>
      <c r="D406" s="93" t="str">
        <f>VLOOKUP(M406,杂项!$O$1:$P$54,2,FALSE)</f>
        <v>远见徽记</v>
      </c>
      <c r="E406" s="93">
        <f t="shared" si="25"/>
        <v>10</v>
      </c>
      <c r="F406" s="93" t="str">
        <f>VLOOKUP(O406,杂项!$O$1:$P$54,2,FALSE)</f>
        <v>祈祷之证</v>
      </c>
      <c r="G406" s="93">
        <f t="shared" si="26"/>
        <v>8</v>
      </c>
      <c r="H406" t="str">
        <f>VLOOKUP(Q406,杂项!$O$1:$P$54,2,FALSE)</f>
        <v>魔法之证</v>
      </c>
      <c r="I406">
        <f t="shared" si="27"/>
        <v>8</v>
      </c>
      <c r="K406" s="93">
        <v>52</v>
      </c>
      <c r="L406" s="93">
        <v>10</v>
      </c>
      <c r="M406" s="93">
        <v>51</v>
      </c>
      <c r="N406" s="93">
        <v>10</v>
      </c>
      <c r="O406" s="93">
        <v>44</v>
      </c>
      <c r="P406" s="93">
        <v>8</v>
      </c>
      <c r="Q406" s="93">
        <v>45</v>
      </c>
      <c r="R406" s="93">
        <v>8</v>
      </c>
    </row>
    <row r="407" spans="1:18" x14ac:dyDescent="0.2">
      <c r="A407" s="93" t="s">
        <v>2106</v>
      </c>
      <c r="B407" s="93" t="str">
        <f>VLOOKUP(K407,杂项!$O$1:$P$54,2,FALSE)</f>
        <v>智慧绶带</v>
      </c>
      <c r="C407" s="93">
        <f t="shared" si="24"/>
        <v>6</v>
      </c>
      <c r="D407" s="93" t="str">
        <f>VLOOKUP(M407,杂项!$O$1:$P$54,2,FALSE)</f>
        <v>法术修行之证</v>
      </c>
      <c r="E407" s="93">
        <f t="shared" si="25"/>
        <v>3</v>
      </c>
      <c r="F407" s="93" t="str">
        <f>VLOOKUP(O407,杂项!$O$1:$P$54,2,FALSE)</f>
        <v>神职修行之证</v>
      </c>
      <c r="G407" s="93">
        <f t="shared" si="26"/>
        <v>3</v>
      </c>
      <c r="H407" t="e">
        <f>VLOOKUP(Q407,杂项!$O$1:$P$54,2,FALSE)</f>
        <v>#N/A</v>
      </c>
      <c r="I407">
        <f t="shared" si="27"/>
        <v>0</v>
      </c>
      <c r="K407" s="93">
        <v>9</v>
      </c>
      <c r="L407" s="93">
        <v>6</v>
      </c>
      <c r="M407" s="93">
        <v>5</v>
      </c>
      <c r="N407" s="93">
        <v>3</v>
      </c>
      <c r="O407" s="93">
        <v>4</v>
      </c>
      <c r="P407" s="93">
        <v>3</v>
      </c>
      <c r="Q407" s="93"/>
      <c r="R407" s="93"/>
    </row>
    <row r="408" spans="1:18" x14ac:dyDescent="0.2">
      <c r="A408" s="93" t="s">
        <v>2107</v>
      </c>
      <c r="B408" s="93" t="str">
        <f>VLOOKUP(K408,杂项!$O$1:$P$54,2,FALSE)</f>
        <v>魔法之证</v>
      </c>
      <c r="C408" s="93">
        <f t="shared" si="24"/>
        <v>8</v>
      </c>
      <c r="D408" s="93" t="str">
        <f>VLOOKUP(M408,杂项!$O$1:$P$54,2,FALSE)</f>
        <v>祈祷之证</v>
      </c>
      <c r="E408" s="93">
        <f t="shared" si="25"/>
        <v>8</v>
      </c>
      <c r="F408" s="93" t="str">
        <f>VLOOKUP(O408,杂项!$O$1:$P$54,2,FALSE)</f>
        <v>智慧绶带</v>
      </c>
      <c r="G408" s="93">
        <f t="shared" si="26"/>
        <v>6</v>
      </c>
      <c r="H408" t="str">
        <f>VLOOKUP(Q408,杂项!$O$1:$P$54,2,FALSE)</f>
        <v>心灵绶带</v>
      </c>
      <c r="I408">
        <f t="shared" si="27"/>
        <v>6</v>
      </c>
      <c r="K408" s="93">
        <v>45</v>
      </c>
      <c r="L408" s="93">
        <v>8</v>
      </c>
      <c r="M408" s="93">
        <v>44</v>
      </c>
      <c r="N408" s="93">
        <v>8</v>
      </c>
      <c r="O408" s="93">
        <v>9</v>
      </c>
      <c r="P408" s="93">
        <v>6</v>
      </c>
      <c r="Q408" s="93">
        <v>10</v>
      </c>
      <c r="R408" s="93">
        <v>6</v>
      </c>
    </row>
    <row r="409" spans="1:18" x14ac:dyDescent="0.2">
      <c r="A409" s="93" t="s">
        <v>2108</v>
      </c>
      <c r="B409" s="93" t="str">
        <f>VLOOKUP(K409,杂项!$O$1:$P$54,2,FALSE)</f>
        <v>远见徽记</v>
      </c>
      <c r="C409" s="93">
        <f t="shared" si="24"/>
        <v>10</v>
      </c>
      <c r="D409" s="93" t="str">
        <f>VLOOKUP(M409,杂项!$O$1:$P$54,2,FALSE)</f>
        <v>灵魂徽记</v>
      </c>
      <c r="E409" s="93">
        <f t="shared" si="25"/>
        <v>10</v>
      </c>
      <c r="F409" s="93" t="str">
        <f>VLOOKUP(O409,杂项!$O$1:$P$54,2,FALSE)</f>
        <v>魔法之证</v>
      </c>
      <c r="G409" s="93">
        <f t="shared" si="26"/>
        <v>8</v>
      </c>
      <c r="H409" t="str">
        <f>VLOOKUP(Q409,杂项!$O$1:$P$54,2,FALSE)</f>
        <v>祈祷之证</v>
      </c>
      <c r="I409">
        <f t="shared" si="27"/>
        <v>8</v>
      </c>
      <c r="K409" s="93">
        <v>51</v>
      </c>
      <c r="L409" s="93">
        <v>10</v>
      </c>
      <c r="M409" s="93">
        <v>52</v>
      </c>
      <c r="N409" s="93">
        <v>10</v>
      </c>
      <c r="O409" s="93">
        <v>45</v>
      </c>
      <c r="P409" s="93">
        <v>8</v>
      </c>
      <c r="Q409" s="93">
        <v>44</v>
      </c>
      <c r="R409" s="93">
        <v>8</v>
      </c>
    </row>
    <row r="410" spans="1:18" x14ac:dyDescent="0.2">
      <c r="A410" s="93" t="s">
        <v>2109</v>
      </c>
      <c r="B410" s="93" t="str">
        <f>VLOOKUP(K410,杂项!$O$1:$P$54,2,FALSE)</f>
        <v>术士之证</v>
      </c>
      <c r="C410" s="93">
        <f t="shared" si="24"/>
        <v>12</v>
      </c>
      <c r="D410" s="93" t="str">
        <f>VLOOKUP(M410,杂项!$O$1:$P$54,2,FALSE)</f>
        <v>祭司之证</v>
      </c>
      <c r="E410" s="93">
        <f t="shared" si="25"/>
        <v>12</v>
      </c>
      <c r="F410" s="93" t="str">
        <f>VLOOKUP(O410,杂项!$O$1:$P$54,2,FALSE)</f>
        <v>远见徽记</v>
      </c>
      <c r="G410" s="93">
        <f t="shared" si="26"/>
        <v>10</v>
      </c>
      <c r="H410" t="str">
        <f>VLOOKUP(Q410,杂项!$O$1:$P$54,2,FALSE)</f>
        <v>灵魂徽记</v>
      </c>
      <c r="I410">
        <f t="shared" si="27"/>
        <v>10</v>
      </c>
      <c r="K410" s="93">
        <v>16</v>
      </c>
      <c r="L410" s="93">
        <v>12</v>
      </c>
      <c r="M410" s="93">
        <v>15</v>
      </c>
      <c r="N410" s="93">
        <v>12</v>
      </c>
      <c r="O410" s="93">
        <v>51</v>
      </c>
      <c r="P410" s="93">
        <v>10</v>
      </c>
      <c r="Q410" s="93">
        <v>52</v>
      </c>
      <c r="R410" s="93">
        <v>10</v>
      </c>
    </row>
    <row r="411" spans="1:18" x14ac:dyDescent="0.2">
      <c r="A411" s="93" t="s">
        <v>2110</v>
      </c>
      <c r="B411" s="93" t="str">
        <f>VLOOKUP(K411,杂项!$O$1:$P$54,2,FALSE)</f>
        <v>希望纹章</v>
      </c>
      <c r="C411" s="93">
        <f t="shared" si="24"/>
        <v>15</v>
      </c>
      <c r="D411" s="93" t="str">
        <f>VLOOKUP(M411,杂项!$O$1:$P$54,2,FALSE)</f>
        <v>意志纹章</v>
      </c>
      <c r="E411" s="93">
        <f t="shared" si="25"/>
        <v>15</v>
      </c>
      <c r="F411" s="93" t="str">
        <f>VLOOKUP(O411,杂项!$O$1:$P$54,2,FALSE)</f>
        <v>术士之证</v>
      </c>
      <c r="G411" s="93">
        <f t="shared" si="26"/>
        <v>12</v>
      </c>
      <c r="H411" t="str">
        <f>VLOOKUP(Q411,杂项!$O$1:$P$54,2,FALSE)</f>
        <v>祭司之证</v>
      </c>
      <c r="I411">
        <f t="shared" si="27"/>
        <v>12</v>
      </c>
      <c r="K411" s="93">
        <v>23</v>
      </c>
      <c r="L411" s="93">
        <v>15</v>
      </c>
      <c r="M411" s="93">
        <v>20</v>
      </c>
      <c r="N411" s="93">
        <v>15</v>
      </c>
      <c r="O411" s="93">
        <v>16</v>
      </c>
      <c r="P411" s="93">
        <v>12</v>
      </c>
      <c r="Q411" s="93">
        <v>15</v>
      </c>
      <c r="R411" s="93">
        <v>12</v>
      </c>
    </row>
    <row r="412" spans="1:18" x14ac:dyDescent="0.2">
      <c r="A412" s="93" t="s">
        <v>2111</v>
      </c>
      <c r="B412" s="93" t="str">
        <f>VLOOKUP(K412,杂项!$O$1:$P$54,2,FALSE)</f>
        <v>隐者之证</v>
      </c>
      <c r="C412" s="93">
        <f t="shared" si="24"/>
        <v>18</v>
      </c>
      <c r="D412" s="93" t="str">
        <f>VLOOKUP(M412,杂项!$O$1:$P$54,2,FALSE)</f>
        <v>圣者之证</v>
      </c>
      <c r="E412" s="93">
        <f t="shared" si="25"/>
        <v>18</v>
      </c>
      <c r="F412" s="93" t="str">
        <f>VLOOKUP(O412,杂项!$O$1:$P$54,2,FALSE)</f>
        <v>希望纹章</v>
      </c>
      <c r="G412" s="93">
        <f t="shared" si="26"/>
        <v>15</v>
      </c>
      <c r="H412" t="str">
        <f>VLOOKUP(Q412,杂项!$O$1:$P$54,2,FALSE)</f>
        <v>意志纹章</v>
      </c>
      <c r="I412">
        <f t="shared" si="27"/>
        <v>15</v>
      </c>
      <c r="K412" s="93">
        <v>30</v>
      </c>
      <c r="L412" s="93">
        <v>18</v>
      </c>
      <c r="M412" s="93">
        <v>29</v>
      </c>
      <c r="N412" s="93">
        <v>18</v>
      </c>
      <c r="O412" s="93">
        <v>23</v>
      </c>
      <c r="P412" s="93">
        <v>15</v>
      </c>
      <c r="Q412" s="93">
        <v>20</v>
      </c>
      <c r="R412" s="93">
        <v>15</v>
      </c>
    </row>
    <row r="413" spans="1:18" x14ac:dyDescent="0.2">
      <c r="A413" s="93" t="s">
        <v>2112</v>
      </c>
      <c r="B413" s="93" t="str">
        <f>VLOOKUP(K413,杂项!$O$1:$P$54,2,FALSE)</f>
        <v>奥秘之印</v>
      </c>
      <c r="C413" s="93">
        <f t="shared" si="24"/>
        <v>22</v>
      </c>
      <c r="D413" s="93" t="str">
        <f>VLOOKUP(M413,杂项!$O$1:$P$54,2,FALSE)</f>
        <v>时光之印</v>
      </c>
      <c r="E413" s="93">
        <f t="shared" si="25"/>
        <v>22</v>
      </c>
      <c r="F413" s="93" t="str">
        <f>VLOOKUP(O413,杂项!$O$1:$P$54,2,FALSE)</f>
        <v>游侠之证</v>
      </c>
      <c r="G413" s="93">
        <f t="shared" si="26"/>
        <v>20</v>
      </c>
      <c r="H413" t="str">
        <f>VLOOKUP(Q413,杂项!$O$1:$P$54,2,FALSE)</f>
        <v>霸者之证</v>
      </c>
      <c r="I413">
        <f t="shared" si="27"/>
        <v>20</v>
      </c>
      <c r="K413" s="93">
        <v>35</v>
      </c>
      <c r="L413" s="93">
        <v>22</v>
      </c>
      <c r="M413" s="93">
        <v>40</v>
      </c>
      <c r="N413" s="93">
        <v>22</v>
      </c>
      <c r="O413" s="93">
        <v>27</v>
      </c>
      <c r="P413" s="93">
        <v>20</v>
      </c>
      <c r="Q413" s="93">
        <v>28</v>
      </c>
      <c r="R413" s="93">
        <v>20</v>
      </c>
    </row>
    <row r="414" spans="1:18" x14ac:dyDescent="0.2">
      <c r="A414" s="93" t="s">
        <v>2113</v>
      </c>
      <c r="B414" s="93" t="str">
        <f>VLOOKUP(K414,杂项!$O$1:$P$54,2,FALSE)</f>
        <v>生存修行之证</v>
      </c>
      <c r="C414" s="93">
        <f t="shared" si="24"/>
        <v>3</v>
      </c>
      <c r="D414" s="93" t="e">
        <f>VLOOKUP(M414,杂项!$O$1:$P$54,2,FALSE)</f>
        <v>#N/A</v>
      </c>
      <c r="E414" s="93">
        <f t="shared" si="25"/>
        <v>0</v>
      </c>
      <c r="F414" s="93" t="e">
        <f>VLOOKUP(O414,杂项!$O$1:$P$54,2,FALSE)</f>
        <v>#N/A</v>
      </c>
      <c r="G414" s="93">
        <f t="shared" si="26"/>
        <v>0</v>
      </c>
      <c r="H414" t="e">
        <f>VLOOKUP(Q414,杂项!$O$1:$P$54,2,FALSE)</f>
        <v>#N/A</v>
      </c>
      <c r="I414">
        <f t="shared" si="27"/>
        <v>0</v>
      </c>
      <c r="K414" s="93">
        <v>2</v>
      </c>
      <c r="L414" s="93">
        <v>3</v>
      </c>
      <c r="M414" s="93"/>
      <c r="N414" s="93"/>
      <c r="O414" s="93"/>
      <c r="P414" s="93"/>
      <c r="Q414" s="93"/>
      <c r="R414" s="93"/>
    </row>
    <row r="415" spans="1:18" x14ac:dyDescent="0.2">
      <c r="A415" s="93" t="s">
        <v>2114</v>
      </c>
      <c r="B415" s="93" t="str">
        <f>VLOOKUP(K415,杂项!$O$1:$P$54,2,FALSE)</f>
        <v>生存修行之证</v>
      </c>
      <c r="C415" s="93">
        <f t="shared" si="24"/>
        <v>5</v>
      </c>
      <c r="D415" s="93" t="e">
        <f>VLOOKUP(M415,杂项!$O$1:$P$54,2,FALSE)</f>
        <v>#N/A</v>
      </c>
      <c r="E415" s="93">
        <f t="shared" si="25"/>
        <v>0</v>
      </c>
      <c r="F415" s="93" t="e">
        <f>VLOOKUP(O415,杂项!$O$1:$P$54,2,FALSE)</f>
        <v>#N/A</v>
      </c>
      <c r="G415" s="93">
        <f t="shared" si="26"/>
        <v>0</v>
      </c>
      <c r="H415" t="e">
        <f>VLOOKUP(Q415,杂项!$O$1:$P$54,2,FALSE)</f>
        <v>#N/A</v>
      </c>
      <c r="I415">
        <f t="shared" si="27"/>
        <v>0</v>
      </c>
      <c r="K415" s="93">
        <v>2</v>
      </c>
      <c r="L415" s="93">
        <v>5</v>
      </c>
      <c r="M415" s="93"/>
      <c r="N415" s="93"/>
      <c r="O415" s="93"/>
      <c r="P415" s="93"/>
      <c r="Q415" s="93"/>
      <c r="R415" s="93"/>
    </row>
    <row r="416" spans="1:18" x14ac:dyDescent="0.2">
      <c r="A416" s="93" t="s">
        <v>2115</v>
      </c>
      <c r="B416" s="93" t="str">
        <f>VLOOKUP(K416,杂项!$O$1:$P$54,2,FALSE)</f>
        <v>力量绶带</v>
      </c>
      <c r="C416" s="93">
        <f t="shared" si="24"/>
        <v>6</v>
      </c>
      <c r="D416" s="93" t="str">
        <f>VLOOKUP(M416,杂项!$O$1:$P$54,2,FALSE)</f>
        <v>战斗修行之证</v>
      </c>
      <c r="E416" s="93">
        <f t="shared" si="25"/>
        <v>3</v>
      </c>
      <c r="F416" s="93" t="str">
        <f>VLOOKUP(O416,杂项!$O$1:$P$54,2,FALSE)</f>
        <v>生存修行之证</v>
      </c>
      <c r="G416" s="93">
        <f t="shared" si="26"/>
        <v>3</v>
      </c>
      <c r="H416" t="e">
        <f>VLOOKUP(Q416,杂项!$O$1:$P$54,2,FALSE)</f>
        <v>#N/A</v>
      </c>
      <c r="I416">
        <f t="shared" si="27"/>
        <v>0</v>
      </c>
      <c r="K416" s="93">
        <v>6</v>
      </c>
      <c r="L416" s="93">
        <v>6</v>
      </c>
      <c r="M416" s="93">
        <v>1</v>
      </c>
      <c r="N416" s="93">
        <v>3</v>
      </c>
      <c r="O416" s="93">
        <v>2</v>
      </c>
      <c r="P416" s="93">
        <v>3</v>
      </c>
      <c r="Q416" s="93"/>
      <c r="R416" s="93"/>
    </row>
    <row r="417" spans="1:18" x14ac:dyDescent="0.2">
      <c r="A417" s="93" t="s">
        <v>2116</v>
      </c>
      <c r="B417" s="93" t="str">
        <f>VLOOKUP(K417,杂项!$O$1:$P$54,2,FALSE)</f>
        <v>斗技之证</v>
      </c>
      <c r="C417" s="93">
        <f t="shared" si="24"/>
        <v>8</v>
      </c>
      <c r="D417" s="93" t="str">
        <f>VLOOKUP(M417,杂项!$O$1:$P$54,2,FALSE)</f>
        <v>护盾之证</v>
      </c>
      <c r="E417" s="93">
        <f t="shared" si="25"/>
        <v>8</v>
      </c>
      <c r="F417" s="93" t="str">
        <f>VLOOKUP(O417,杂项!$O$1:$P$54,2,FALSE)</f>
        <v>力量绶带</v>
      </c>
      <c r="G417" s="93">
        <f t="shared" si="26"/>
        <v>6</v>
      </c>
      <c r="H417" t="str">
        <f>VLOOKUP(Q417,杂项!$O$1:$P$54,2,FALSE)</f>
        <v>记忆绶带</v>
      </c>
      <c r="I417">
        <f t="shared" si="27"/>
        <v>6</v>
      </c>
      <c r="K417" s="93">
        <v>41</v>
      </c>
      <c r="L417" s="93">
        <v>8</v>
      </c>
      <c r="M417" s="93">
        <v>46</v>
      </c>
      <c r="N417" s="93">
        <v>8</v>
      </c>
      <c r="O417" s="93">
        <v>6</v>
      </c>
      <c r="P417" s="93">
        <v>6</v>
      </c>
      <c r="Q417" s="93">
        <v>11</v>
      </c>
      <c r="R417" s="93">
        <v>6</v>
      </c>
    </row>
    <row r="418" spans="1:18" x14ac:dyDescent="0.2">
      <c r="A418" s="93" t="s">
        <v>2117</v>
      </c>
      <c r="B418" s="93" t="str">
        <f>VLOOKUP(K418,杂项!$O$1:$P$54,2,FALSE)</f>
        <v>无畏徽记</v>
      </c>
      <c r="C418" s="93">
        <f t="shared" si="24"/>
        <v>10</v>
      </c>
      <c r="D418" s="93" t="str">
        <f>VLOOKUP(M418,杂项!$O$1:$P$54,2,FALSE)</f>
        <v>不屈徽记</v>
      </c>
      <c r="E418" s="93">
        <f t="shared" si="25"/>
        <v>10</v>
      </c>
      <c r="F418" s="93" t="str">
        <f>VLOOKUP(O418,杂项!$O$1:$P$54,2,FALSE)</f>
        <v>斗技之证</v>
      </c>
      <c r="G418" s="93">
        <f t="shared" si="26"/>
        <v>8</v>
      </c>
      <c r="H418" t="str">
        <f>VLOOKUP(Q418,杂项!$O$1:$P$54,2,FALSE)</f>
        <v>护盾之证</v>
      </c>
      <c r="I418">
        <f t="shared" si="27"/>
        <v>8</v>
      </c>
      <c r="K418" s="93">
        <v>48</v>
      </c>
      <c r="L418" s="93">
        <v>10</v>
      </c>
      <c r="M418" s="93">
        <v>49</v>
      </c>
      <c r="N418" s="93">
        <v>10</v>
      </c>
      <c r="O418" s="93">
        <v>41</v>
      </c>
      <c r="P418" s="93">
        <v>8</v>
      </c>
      <c r="Q418" s="93">
        <v>46</v>
      </c>
      <c r="R418" s="93">
        <v>8</v>
      </c>
    </row>
    <row r="419" spans="1:18" x14ac:dyDescent="0.2">
      <c r="A419" s="93" t="s">
        <v>2118</v>
      </c>
      <c r="B419" s="93" t="str">
        <f>VLOOKUP(K419,杂项!$O$1:$P$54,2,FALSE)</f>
        <v>记忆绶带</v>
      </c>
      <c r="C419" s="93">
        <f t="shared" si="24"/>
        <v>6</v>
      </c>
      <c r="D419" s="93" t="str">
        <f>VLOOKUP(M419,杂项!$O$1:$P$54,2,FALSE)</f>
        <v>生存修行之证</v>
      </c>
      <c r="E419" s="93">
        <f t="shared" si="25"/>
        <v>3</v>
      </c>
      <c r="F419" s="93" t="str">
        <f>VLOOKUP(O419,杂项!$O$1:$P$54,2,FALSE)</f>
        <v>战斗修行之证</v>
      </c>
      <c r="G419" s="93">
        <f t="shared" si="26"/>
        <v>3</v>
      </c>
      <c r="H419" t="e">
        <f>VLOOKUP(Q419,杂项!$O$1:$P$54,2,FALSE)</f>
        <v>#N/A</v>
      </c>
      <c r="I419">
        <f t="shared" si="27"/>
        <v>0</v>
      </c>
      <c r="K419" s="93">
        <v>11</v>
      </c>
      <c r="L419" s="93">
        <v>6</v>
      </c>
      <c r="M419" s="93">
        <v>2</v>
      </c>
      <c r="N419" s="93">
        <v>3</v>
      </c>
      <c r="O419" s="93">
        <v>1</v>
      </c>
      <c r="P419" s="93">
        <v>3</v>
      </c>
      <c r="Q419" s="93"/>
      <c r="R419" s="93"/>
    </row>
    <row r="420" spans="1:18" x14ac:dyDescent="0.2">
      <c r="A420" s="93" t="s">
        <v>2119</v>
      </c>
      <c r="B420" s="93" t="str">
        <f>VLOOKUP(K420,杂项!$O$1:$P$54,2,FALSE)</f>
        <v>巡林之证</v>
      </c>
      <c r="C420" s="93">
        <f t="shared" si="24"/>
        <v>8</v>
      </c>
      <c r="D420" s="93" t="str">
        <f>VLOOKUP(M420,杂项!$O$1:$P$54,2,FALSE)</f>
        <v>斗技之证</v>
      </c>
      <c r="E420" s="93">
        <f t="shared" si="25"/>
        <v>8</v>
      </c>
      <c r="F420" s="93" t="str">
        <f>VLOOKUP(O420,杂项!$O$1:$P$54,2,FALSE)</f>
        <v>迅捷绶带</v>
      </c>
      <c r="G420" s="93">
        <f t="shared" si="26"/>
        <v>6</v>
      </c>
      <c r="H420" t="str">
        <f>VLOOKUP(Q420,杂项!$O$1:$P$54,2,FALSE)</f>
        <v>记忆绶带</v>
      </c>
      <c r="I420">
        <f t="shared" si="27"/>
        <v>6</v>
      </c>
      <c r="K420" s="93">
        <v>42</v>
      </c>
      <c r="L420" s="93">
        <v>8</v>
      </c>
      <c r="M420" s="93">
        <v>41</v>
      </c>
      <c r="N420" s="93">
        <v>8</v>
      </c>
      <c r="O420" s="93">
        <v>8</v>
      </c>
      <c r="P420" s="93">
        <v>6</v>
      </c>
      <c r="Q420" s="93">
        <v>11</v>
      </c>
      <c r="R420" s="93">
        <v>6</v>
      </c>
    </row>
    <row r="421" spans="1:18" x14ac:dyDescent="0.2">
      <c r="A421" s="93" t="s">
        <v>2120</v>
      </c>
      <c r="B421" s="93" t="str">
        <f>VLOOKUP(K421,杂项!$O$1:$P$54,2,FALSE)</f>
        <v>隐秘徽记</v>
      </c>
      <c r="C421" s="93">
        <f t="shared" si="24"/>
        <v>10</v>
      </c>
      <c r="D421" s="93" t="str">
        <f>VLOOKUP(M421,杂项!$O$1:$P$54,2,FALSE)</f>
        <v>无畏徽记</v>
      </c>
      <c r="E421" s="93">
        <f t="shared" si="25"/>
        <v>10</v>
      </c>
      <c r="F421" s="93" t="str">
        <f>VLOOKUP(O421,杂项!$O$1:$P$54,2,FALSE)</f>
        <v>巡林之证</v>
      </c>
      <c r="G421" s="93">
        <f t="shared" si="26"/>
        <v>8</v>
      </c>
      <c r="H421" t="str">
        <f>VLOOKUP(Q421,杂项!$O$1:$P$54,2,FALSE)</f>
        <v>斗技之证</v>
      </c>
      <c r="I421">
        <f t="shared" si="27"/>
        <v>8</v>
      </c>
      <c r="K421" s="93">
        <v>50</v>
      </c>
      <c r="L421" s="93">
        <v>10</v>
      </c>
      <c r="M421" s="93">
        <v>48</v>
      </c>
      <c r="N421" s="93">
        <v>10</v>
      </c>
      <c r="O421" s="93">
        <v>42</v>
      </c>
      <c r="P421" s="93">
        <v>8</v>
      </c>
      <c r="Q421" s="93">
        <v>41</v>
      </c>
      <c r="R421" s="93">
        <v>8</v>
      </c>
    </row>
    <row r="422" spans="1:18" x14ac:dyDescent="0.2">
      <c r="A422" s="93" t="s">
        <v>2121</v>
      </c>
      <c r="B422" s="93" t="str">
        <f>VLOOKUP(K422,杂项!$O$1:$P$54,2,FALSE)</f>
        <v>守护绶带</v>
      </c>
      <c r="C422" s="93">
        <f t="shared" si="24"/>
        <v>6</v>
      </c>
      <c r="D422" s="93" t="str">
        <f>VLOOKUP(M422,杂项!$O$1:$P$54,2,FALSE)</f>
        <v>生存修行之证</v>
      </c>
      <c r="E422" s="93">
        <f t="shared" si="25"/>
        <v>3</v>
      </c>
      <c r="F422" s="93" t="str">
        <f>VLOOKUP(O422,杂项!$O$1:$P$54,2,FALSE)</f>
        <v>战斗修行之证</v>
      </c>
      <c r="G422" s="93">
        <f t="shared" si="26"/>
        <v>3</v>
      </c>
      <c r="H422" t="e">
        <f>VLOOKUP(Q422,杂项!$O$1:$P$54,2,FALSE)</f>
        <v>#N/A</v>
      </c>
      <c r="I422">
        <f t="shared" si="27"/>
        <v>0</v>
      </c>
      <c r="K422" s="93">
        <v>7</v>
      </c>
      <c r="L422" s="93">
        <v>6</v>
      </c>
      <c r="M422" s="93">
        <v>2</v>
      </c>
      <c r="N422" s="93">
        <v>3</v>
      </c>
      <c r="O422" s="93">
        <v>1</v>
      </c>
      <c r="P422" s="93">
        <v>3</v>
      </c>
      <c r="Q422" s="93"/>
      <c r="R422" s="93"/>
    </row>
    <row r="423" spans="1:18" x14ac:dyDescent="0.2">
      <c r="A423" s="93" t="s">
        <v>2122</v>
      </c>
      <c r="B423" s="93" t="str">
        <f>VLOOKUP(K423,杂项!$O$1:$P$54,2,FALSE)</f>
        <v>护盾之证</v>
      </c>
      <c r="C423" s="93">
        <f t="shared" si="24"/>
        <v>8</v>
      </c>
      <c r="D423" s="93" t="str">
        <f>VLOOKUP(M423,杂项!$O$1:$P$54,2,FALSE)</f>
        <v>斗技之证</v>
      </c>
      <c r="E423" s="93">
        <f t="shared" si="25"/>
        <v>8</v>
      </c>
      <c r="F423" s="93" t="str">
        <f>VLOOKUP(O423,杂项!$O$1:$P$54,2,FALSE)</f>
        <v>守护绶带</v>
      </c>
      <c r="G423" s="93">
        <f t="shared" si="26"/>
        <v>6</v>
      </c>
      <c r="H423" t="str">
        <f>VLOOKUP(Q423,杂项!$O$1:$P$54,2,FALSE)</f>
        <v>力量绶带</v>
      </c>
      <c r="I423">
        <f t="shared" si="27"/>
        <v>6</v>
      </c>
      <c r="K423" s="93">
        <v>46</v>
      </c>
      <c r="L423" s="93">
        <v>8</v>
      </c>
      <c r="M423" s="93">
        <v>41</v>
      </c>
      <c r="N423" s="93">
        <v>8</v>
      </c>
      <c r="O423" s="93">
        <v>7</v>
      </c>
      <c r="P423" s="93">
        <v>6</v>
      </c>
      <c r="Q423" s="93">
        <v>6</v>
      </c>
      <c r="R423" s="93">
        <v>6</v>
      </c>
    </row>
    <row r="424" spans="1:18" x14ac:dyDescent="0.2">
      <c r="A424" s="93" t="s">
        <v>2123</v>
      </c>
      <c r="B424" s="93" t="str">
        <f>VLOOKUP(K424,杂项!$O$1:$P$54,2,FALSE)</f>
        <v>不屈徽记</v>
      </c>
      <c r="C424" s="93">
        <f t="shared" si="24"/>
        <v>10</v>
      </c>
      <c r="D424" s="93" t="str">
        <f>VLOOKUP(M424,杂项!$O$1:$P$54,2,FALSE)</f>
        <v>忠诚徽记</v>
      </c>
      <c r="E424" s="93">
        <f t="shared" si="25"/>
        <v>10</v>
      </c>
      <c r="F424" s="93" t="str">
        <f>VLOOKUP(O424,杂项!$O$1:$P$54,2,FALSE)</f>
        <v>护盾之证</v>
      </c>
      <c r="G424" s="93">
        <f t="shared" si="26"/>
        <v>8</v>
      </c>
      <c r="H424" t="str">
        <f>VLOOKUP(Q424,杂项!$O$1:$P$54,2,FALSE)</f>
        <v>斗技之证</v>
      </c>
      <c r="I424">
        <f t="shared" si="27"/>
        <v>8</v>
      </c>
      <c r="K424" s="93">
        <v>49</v>
      </c>
      <c r="L424" s="93">
        <v>10</v>
      </c>
      <c r="M424" s="93">
        <v>53</v>
      </c>
      <c r="N424" s="93">
        <v>10</v>
      </c>
      <c r="O424" s="93">
        <v>46</v>
      </c>
      <c r="P424" s="93">
        <v>8</v>
      </c>
      <c r="Q424" s="93">
        <v>41</v>
      </c>
      <c r="R424" s="93">
        <v>8</v>
      </c>
    </row>
    <row r="425" spans="1:18" x14ac:dyDescent="0.2">
      <c r="A425" s="93" t="s">
        <v>2124</v>
      </c>
      <c r="B425" s="93" t="str">
        <f>VLOOKUP(K425,杂项!$O$1:$P$54,2,FALSE)</f>
        <v>浪人之证</v>
      </c>
      <c r="C425" s="93">
        <f t="shared" si="24"/>
        <v>12</v>
      </c>
      <c r="D425" s="93" t="str">
        <f>VLOOKUP(M425,杂项!$O$1:$P$54,2,FALSE)</f>
        <v>战士之证</v>
      </c>
      <c r="E425" s="93">
        <f t="shared" si="25"/>
        <v>12</v>
      </c>
      <c r="F425" s="93" t="str">
        <f>VLOOKUP(O425,杂项!$O$1:$P$54,2,FALSE)</f>
        <v>隐秘徽记</v>
      </c>
      <c r="G425" s="93">
        <f t="shared" si="26"/>
        <v>10</v>
      </c>
      <c r="H425" t="str">
        <f>VLOOKUP(Q425,杂项!$O$1:$P$54,2,FALSE)</f>
        <v>无畏徽记</v>
      </c>
      <c r="I425">
        <f t="shared" si="27"/>
        <v>10</v>
      </c>
      <c r="K425" s="93">
        <v>13</v>
      </c>
      <c r="L425" s="93">
        <v>12</v>
      </c>
      <c r="M425" s="93">
        <v>12</v>
      </c>
      <c r="N425" s="93">
        <v>12</v>
      </c>
      <c r="O425" s="93">
        <v>50</v>
      </c>
      <c r="P425" s="93">
        <v>10</v>
      </c>
      <c r="Q425" s="93">
        <v>48</v>
      </c>
      <c r="R425" s="93">
        <v>10</v>
      </c>
    </row>
    <row r="426" spans="1:18" x14ac:dyDescent="0.2">
      <c r="A426" s="93" t="s">
        <v>2125</v>
      </c>
      <c r="B426" s="93" t="str">
        <f>VLOOKUP(K426,杂项!$O$1:$P$54,2,FALSE)</f>
        <v>意志纹章</v>
      </c>
      <c r="C426" s="93">
        <f t="shared" si="24"/>
        <v>15</v>
      </c>
      <c r="D426" s="93" t="str">
        <f>VLOOKUP(M426,杂项!$O$1:$P$54,2,FALSE)</f>
        <v>自由纹章</v>
      </c>
      <c r="E426" s="93">
        <f t="shared" si="25"/>
        <v>15</v>
      </c>
      <c r="F426" s="93" t="str">
        <f>VLOOKUP(O426,杂项!$O$1:$P$54,2,FALSE)</f>
        <v>浪人之证</v>
      </c>
      <c r="G426" s="93">
        <f t="shared" si="26"/>
        <v>12</v>
      </c>
      <c r="H426" t="str">
        <f>VLOOKUP(Q426,杂项!$O$1:$P$54,2,FALSE)</f>
        <v>战士之证</v>
      </c>
      <c r="I426">
        <f t="shared" si="27"/>
        <v>12</v>
      </c>
      <c r="K426" s="93">
        <v>20</v>
      </c>
      <c r="L426" s="93">
        <v>15</v>
      </c>
      <c r="M426" s="93">
        <v>19</v>
      </c>
      <c r="N426" s="93">
        <v>15</v>
      </c>
      <c r="O426" s="93">
        <v>13</v>
      </c>
      <c r="P426" s="93">
        <v>12</v>
      </c>
      <c r="Q426" s="93">
        <v>12</v>
      </c>
      <c r="R426" s="93">
        <v>12</v>
      </c>
    </row>
    <row r="427" spans="1:18" x14ac:dyDescent="0.2">
      <c r="A427" s="93" t="s">
        <v>2126</v>
      </c>
      <c r="B427" s="93" t="str">
        <f>VLOOKUP(K427,杂项!$O$1:$P$54,2,FALSE)</f>
        <v>游侠之证</v>
      </c>
      <c r="C427" s="93">
        <f t="shared" si="24"/>
        <v>18</v>
      </c>
      <c r="D427" s="93" t="str">
        <f>VLOOKUP(M427,杂项!$O$1:$P$54,2,FALSE)</f>
        <v>隐者之证</v>
      </c>
      <c r="E427" s="93">
        <f t="shared" si="25"/>
        <v>18</v>
      </c>
      <c r="F427" s="93" t="str">
        <f>VLOOKUP(O427,杂项!$O$1:$P$54,2,FALSE)</f>
        <v>意志纹章</v>
      </c>
      <c r="G427" s="93">
        <f t="shared" si="26"/>
        <v>15</v>
      </c>
      <c r="H427" t="str">
        <f>VLOOKUP(Q427,杂项!$O$1:$P$54,2,FALSE)</f>
        <v>自由纹章</v>
      </c>
      <c r="I427">
        <f t="shared" si="27"/>
        <v>15</v>
      </c>
      <c r="K427" s="93">
        <v>27</v>
      </c>
      <c r="L427" s="93">
        <v>18</v>
      </c>
      <c r="M427" s="93">
        <v>30</v>
      </c>
      <c r="N427" s="93">
        <v>18</v>
      </c>
      <c r="O427" s="93">
        <v>20</v>
      </c>
      <c r="P427" s="93">
        <v>15</v>
      </c>
      <c r="Q427" s="93">
        <v>19</v>
      </c>
      <c r="R427" s="93">
        <v>15</v>
      </c>
    </row>
    <row r="428" spans="1:18" x14ac:dyDescent="0.2">
      <c r="A428" s="93" t="s">
        <v>2127</v>
      </c>
      <c r="B428" s="93" t="str">
        <f>VLOOKUP(K428,杂项!$O$1:$P$54,2,FALSE)</f>
        <v>奇迹之印</v>
      </c>
      <c r="C428" s="93">
        <f t="shared" si="24"/>
        <v>22</v>
      </c>
      <c r="D428" s="93" t="str">
        <f>VLOOKUP(M428,杂项!$O$1:$P$54,2,FALSE)</f>
        <v>时光之印</v>
      </c>
      <c r="E428" s="93">
        <f t="shared" si="25"/>
        <v>22</v>
      </c>
      <c r="F428" s="93" t="str">
        <f>VLOOKUP(O428,杂项!$O$1:$P$54,2,FALSE)</f>
        <v>游侠之证</v>
      </c>
      <c r="G428" s="93">
        <f t="shared" si="26"/>
        <v>20</v>
      </c>
      <c r="H428" t="str">
        <f>VLOOKUP(Q428,杂项!$O$1:$P$54,2,FALSE)</f>
        <v>隐者之证</v>
      </c>
      <c r="I428">
        <f t="shared" si="27"/>
        <v>20</v>
      </c>
      <c r="K428" s="93">
        <v>36</v>
      </c>
      <c r="L428" s="93">
        <v>22</v>
      </c>
      <c r="M428" s="93">
        <v>40</v>
      </c>
      <c r="N428" s="93">
        <v>22</v>
      </c>
      <c r="O428" s="93">
        <v>27</v>
      </c>
      <c r="P428" s="93">
        <v>20</v>
      </c>
      <c r="Q428" s="93">
        <v>30</v>
      </c>
      <c r="R428" s="93">
        <v>20</v>
      </c>
    </row>
    <row r="429" spans="1:18" x14ac:dyDescent="0.2">
      <c r="A429" s="93" t="s">
        <v>2128</v>
      </c>
      <c r="B429" s="93" t="str">
        <f>VLOOKUP(K429,杂项!$O$1:$P$54,2,FALSE)</f>
        <v>骑士修行之证</v>
      </c>
      <c r="C429" s="93">
        <f t="shared" si="24"/>
        <v>3</v>
      </c>
      <c r="D429" s="93" t="e">
        <f>VLOOKUP(M429,杂项!$O$1:$P$54,2,FALSE)</f>
        <v>#N/A</v>
      </c>
      <c r="E429" s="93">
        <f t="shared" si="25"/>
        <v>0</v>
      </c>
      <c r="F429" s="93" t="e">
        <f>VLOOKUP(O429,杂项!$O$1:$P$54,2,FALSE)</f>
        <v>#N/A</v>
      </c>
      <c r="G429" s="93">
        <f t="shared" si="26"/>
        <v>0</v>
      </c>
      <c r="H429" t="e">
        <f>VLOOKUP(Q429,杂项!$O$1:$P$54,2,FALSE)</f>
        <v>#N/A</v>
      </c>
      <c r="I429">
        <f t="shared" si="27"/>
        <v>0</v>
      </c>
      <c r="K429" s="93">
        <v>3</v>
      </c>
      <c r="L429" s="93">
        <v>3</v>
      </c>
      <c r="M429" s="93"/>
      <c r="N429" s="93"/>
      <c r="O429" s="93"/>
      <c r="P429" s="93"/>
      <c r="Q429" s="93"/>
      <c r="R429" s="93"/>
    </row>
    <row r="430" spans="1:18" x14ac:dyDescent="0.2">
      <c r="A430" s="93" t="s">
        <v>2129</v>
      </c>
      <c r="B430" s="93" t="str">
        <f>VLOOKUP(K430,杂项!$O$1:$P$54,2,FALSE)</f>
        <v>骑士修行之证</v>
      </c>
      <c r="C430" s="93">
        <f t="shared" si="24"/>
        <v>5</v>
      </c>
      <c r="D430" s="93" t="e">
        <f>VLOOKUP(M430,杂项!$O$1:$P$54,2,FALSE)</f>
        <v>#N/A</v>
      </c>
      <c r="E430" s="93">
        <f t="shared" si="25"/>
        <v>0</v>
      </c>
      <c r="F430" s="93" t="e">
        <f>VLOOKUP(O430,杂项!$O$1:$P$54,2,FALSE)</f>
        <v>#N/A</v>
      </c>
      <c r="G430" s="93">
        <f t="shared" si="26"/>
        <v>0</v>
      </c>
      <c r="H430" t="e">
        <f>VLOOKUP(Q430,杂项!$O$1:$P$54,2,FALSE)</f>
        <v>#N/A</v>
      </c>
      <c r="I430">
        <f t="shared" si="27"/>
        <v>0</v>
      </c>
      <c r="K430" s="93">
        <v>3</v>
      </c>
      <c r="L430" s="93">
        <v>5</v>
      </c>
      <c r="M430" s="93"/>
      <c r="N430" s="93"/>
      <c r="O430" s="93"/>
      <c r="P430" s="93"/>
      <c r="Q430" s="93"/>
      <c r="R430" s="93"/>
    </row>
    <row r="431" spans="1:18" x14ac:dyDescent="0.2">
      <c r="A431" s="93" t="s">
        <v>2130</v>
      </c>
      <c r="B431" s="93" t="str">
        <f>VLOOKUP(K431,杂项!$O$1:$P$54,2,FALSE)</f>
        <v>迅捷绶带</v>
      </c>
      <c r="C431" s="93">
        <f t="shared" si="24"/>
        <v>6</v>
      </c>
      <c r="D431" s="93" t="str">
        <f>VLOOKUP(M431,杂项!$O$1:$P$54,2,FALSE)</f>
        <v>骑士修行之证</v>
      </c>
      <c r="E431" s="93">
        <f t="shared" si="25"/>
        <v>3</v>
      </c>
      <c r="F431" s="93" t="str">
        <f>VLOOKUP(O431,杂项!$O$1:$P$54,2,FALSE)</f>
        <v>战斗修行之证</v>
      </c>
      <c r="G431" s="93">
        <f t="shared" si="26"/>
        <v>3</v>
      </c>
      <c r="H431" t="e">
        <f>VLOOKUP(Q431,杂项!$O$1:$P$54,2,FALSE)</f>
        <v>#N/A</v>
      </c>
      <c r="I431">
        <f t="shared" si="27"/>
        <v>0</v>
      </c>
      <c r="K431" s="93">
        <v>8</v>
      </c>
      <c r="L431" s="93">
        <v>6</v>
      </c>
      <c r="M431" s="93">
        <v>3</v>
      </c>
      <c r="N431" s="93">
        <v>3</v>
      </c>
      <c r="O431" s="93">
        <v>1</v>
      </c>
      <c r="P431" s="93">
        <v>3</v>
      </c>
      <c r="Q431" s="93"/>
      <c r="R431" s="93"/>
    </row>
    <row r="432" spans="1:18" x14ac:dyDescent="0.2">
      <c r="A432" s="93" t="s">
        <v>2131</v>
      </c>
      <c r="B432" s="93" t="str">
        <f>VLOOKUP(K432,杂项!$O$1:$P$54,2,FALSE)</f>
        <v>骑术之证</v>
      </c>
      <c r="C432" s="93">
        <f t="shared" si="24"/>
        <v>8</v>
      </c>
      <c r="D432" s="93" t="str">
        <f>VLOOKUP(M432,杂项!$O$1:$P$54,2,FALSE)</f>
        <v>巡林之证</v>
      </c>
      <c r="E432" s="93">
        <f t="shared" si="25"/>
        <v>8</v>
      </c>
      <c r="F432" s="93" t="str">
        <f>VLOOKUP(O432,杂项!$O$1:$P$54,2,FALSE)</f>
        <v>迅捷绶带</v>
      </c>
      <c r="G432" s="93">
        <f t="shared" si="26"/>
        <v>6</v>
      </c>
      <c r="H432" t="str">
        <f>VLOOKUP(Q432,杂项!$O$1:$P$54,2,FALSE)</f>
        <v>力量绶带</v>
      </c>
      <c r="I432">
        <f t="shared" si="27"/>
        <v>6</v>
      </c>
      <c r="K432" s="93">
        <v>43</v>
      </c>
      <c r="L432" s="93">
        <v>8</v>
      </c>
      <c r="M432" s="93">
        <v>42</v>
      </c>
      <c r="N432" s="93">
        <v>8</v>
      </c>
      <c r="O432" s="93">
        <v>8</v>
      </c>
      <c r="P432" s="93">
        <v>6</v>
      </c>
      <c r="Q432" s="93">
        <v>6</v>
      </c>
      <c r="R432" s="93">
        <v>6</v>
      </c>
    </row>
    <row r="433" spans="1:18" x14ac:dyDescent="0.2">
      <c r="A433" s="93" t="s">
        <v>2132</v>
      </c>
      <c r="B433" s="93" t="str">
        <f>VLOOKUP(K433,杂项!$O$1:$P$54,2,FALSE)</f>
        <v>忠诚徽记</v>
      </c>
      <c r="C433" s="93">
        <f t="shared" si="24"/>
        <v>10</v>
      </c>
      <c r="D433" s="93" t="str">
        <f>VLOOKUP(M433,杂项!$O$1:$P$54,2,FALSE)</f>
        <v>无畏徽记</v>
      </c>
      <c r="E433" s="93">
        <f t="shared" si="25"/>
        <v>10</v>
      </c>
      <c r="F433" s="93" t="str">
        <f>VLOOKUP(O433,杂项!$O$1:$P$54,2,FALSE)</f>
        <v>骑术之证</v>
      </c>
      <c r="G433" s="93">
        <f t="shared" si="26"/>
        <v>8</v>
      </c>
      <c r="H433" t="str">
        <f>VLOOKUP(Q433,杂项!$O$1:$P$54,2,FALSE)</f>
        <v>巡林之证</v>
      </c>
      <c r="I433">
        <f t="shared" si="27"/>
        <v>8</v>
      </c>
      <c r="K433" s="93">
        <v>53</v>
      </c>
      <c r="L433" s="93">
        <v>10</v>
      </c>
      <c r="M433" s="93">
        <v>48</v>
      </c>
      <c r="N433" s="93">
        <v>10</v>
      </c>
      <c r="O433" s="93">
        <v>43</v>
      </c>
      <c r="P433" s="93">
        <v>8</v>
      </c>
      <c r="Q433" s="93">
        <v>42</v>
      </c>
      <c r="R433" s="93">
        <v>8</v>
      </c>
    </row>
    <row r="434" spans="1:18" x14ac:dyDescent="0.2">
      <c r="A434" s="93" t="s">
        <v>2133</v>
      </c>
      <c r="B434" s="93" t="str">
        <f>VLOOKUP(K434,杂项!$O$1:$P$54,2,FALSE)</f>
        <v>迅捷绶带</v>
      </c>
      <c r="C434" s="93">
        <f t="shared" si="24"/>
        <v>6</v>
      </c>
      <c r="D434" s="93" t="str">
        <f>VLOOKUP(M434,杂项!$O$1:$P$54,2,FALSE)</f>
        <v>骑士修行之证</v>
      </c>
      <c r="E434" s="93">
        <f t="shared" si="25"/>
        <v>3</v>
      </c>
      <c r="F434" s="93" t="str">
        <f>VLOOKUP(O434,杂项!$O$1:$P$54,2,FALSE)</f>
        <v>战斗修行之证</v>
      </c>
      <c r="G434" s="93">
        <f t="shared" si="26"/>
        <v>3</v>
      </c>
      <c r="H434" t="e">
        <f>VLOOKUP(Q434,杂项!$O$1:$P$54,2,FALSE)</f>
        <v>#N/A</v>
      </c>
      <c r="I434">
        <f t="shared" si="27"/>
        <v>0</v>
      </c>
      <c r="K434" s="93">
        <v>8</v>
      </c>
      <c r="L434" s="93">
        <v>6</v>
      </c>
      <c r="M434" s="93">
        <v>3</v>
      </c>
      <c r="N434" s="93">
        <v>3</v>
      </c>
      <c r="O434" s="93">
        <v>1</v>
      </c>
      <c r="P434" s="93">
        <v>3</v>
      </c>
      <c r="Q434" s="93"/>
      <c r="R434" s="93"/>
    </row>
    <row r="435" spans="1:18" x14ac:dyDescent="0.2">
      <c r="A435" s="93" t="s">
        <v>2134</v>
      </c>
      <c r="B435" s="93" t="str">
        <f>VLOOKUP(K435,杂项!$O$1:$P$54,2,FALSE)</f>
        <v>骑术之证</v>
      </c>
      <c r="C435" s="93">
        <f t="shared" si="24"/>
        <v>8</v>
      </c>
      <c r="D435" s="93" t="str">
        <f>VLOOKUP(M435,杂项!$O$1:$P$54,2,FALSE)</f>
        <v>巡林之证</v>
      </c>
      <c r="E435" s="93">
        <f t="shared" si="25"/>
        <v>8</v>
      </c>
      <c r="F435" s="93" t="str">
        <f>VLOOKUP(O435,杂项!$O$1:$P$54,2,FALSE)</f>
        <v>迅捷绶带</v>
      </c>
      <c r="G435" s="93">
        <f t="shared" si="26"/>
        <v>6</v>
      </c>
      <c r="H435" t="str">
        <f>VLOOKUP(Q435,杂项!$O$1:$P$54,2,FALSE)</f>
        <v>力量绶带</v>
      </c>
      <c r="I435">
        <f t="shared" si="27"/>
        <v>6</v>
      </c>
      <c r="K435" s="93">
        <v>43</v>
      </c>
      <c r="L435" s="93">
        <v>8</v>
      </c>
      <c r="M435" s="93">
        <v>42</v>
      </c>
      <c r="N435" s="93">
        <v>8</v>
      </c>
      <c r="O435" s="93">
        <v>8</v>
      </c>
      <c r="P435" s="93">
        <v>6</v>
      </c>
      <c r="Q435" s="93">
        <v>6</v>
      </c>
      <c r="R435" s="93">
        <v>6</v>
      </c>
    </row>
    <row r="436" spans="1:18" x14ac:dyDescent="0.2">
      <c r="A436" s="93" t="s">
        <v>2135</v>
      </c>
      <c r="B436" s="93" t="str">
        <f>VLOOKUP(K436,杂项!$O$1:$P$54,2,FALSE)</f>
        <v>忠诚徽记</v>
      </c>
      <c r="C436" s="93">
        <f t="shared" si="24"/>
        <v>10</v>
      </c>
      <c r="D436" s="93" t="str">
        <f>VLOOKUP(M436,杂项!$O$1:$P$54,2,FALSE)</f>
        <v>无畏徽记</v>
      </c>
      <c r="E436" s="93">
        <f t="shared" si="25"/>
        <v>10</v>
      </c>
      <c r="F436" s="93" t="str">
        <f>VLOOKUP(O436,杂项!$O$1:$P$54,2,FALSE)</f>
        <v>骑术之证</v>
      </c>
      <c r="G436" s="93">
        <f t="shared" si="26"/>
        <v>8</v>
      </c>
      <c r="H436" t="str">
        <f>VLOOKUP(Q436,杂项!$O$1:$P$54,2,FALSE)</f>
        <v>巡林之证</v>
      </c>
      <c r="I436">
        <f t="shared" si="27"/>
        <v>8</v>
      </c>
      <c r="K436" s="93">
        <v>53</v>
      </c>
      <c r="L436" s="93">
        <v>10</v>
      </c>
      <c r="M436" s="93">
        <v>48</v>
      </c>
      <c r="N436" s="93">
        <v>10</v>
      </c>
      <c r="O436" s="93">
        <v>43</v>
      </c>
      <c r="P436" s="93">
        <v>8</v>
      </c>
      <c r="Q436" s="93">
        <v>42</v>
      </c>
      <c r="R436" s="93">
        <v>8</v>
      </c>
    </row>
    <row r="437" spans="1:18" x14ac:dyDescent="0.2">
      <c r="A437" s="93" t="s">
        <v>2136</v>
      </c>
      <c r="B437" s="93" t="str">
        <f>VLOOKUP(K437,杂项!$O$1:$P$54,2,FALSE)</f>
        <v>守护绶带</v>
      </c>
      <c r="C437" s="93">
        <f t="shared" si="24"/>
        <v>6</v>
      </c>
      <c r="D437" s="93" t="str">
        <f>VLOOKUP(M437,杂项!$O$1:$P$54,2,FALSE)</f>
        <v>生存修行之证</v>
      </c>
      <c r="E437" s="93">
        <f t="shared" si="25"/>
        <v>3</v>
      </c>
      <c r="F437" s="93" t="str">
        <f>VLOOKUP(O437,杂项!$O$1:$P$54,2,FALSE)</f>
        <v>战斗修行之证</v>
      </c>
      <c r="G437" s="93">
        <f t="shared" si="26"/>
        <v>3</v>
      </c>
      <c r="H437" t="e">
        <f>VLOOKUP(Q437,杂项!$O$1:$P$54,2,FALSE)</f>
        <v>#N/A</v>
      </c>
      <c r="I437">
        <f t="shared" si="27"/>
        <v>0</v>
      </c>
      <c r="K437" s="93">
        <v>7</v>
      </c>
      <c r="L437" s="93">
        <v>6</v>
      </c>
      <c r="M437" s="93">
        <v>2</v>
      </c>
      <c r="N437" s="93">
        <v>3</v>
      </c>
      <c r="O437" s="93">
        <v>1</v>
      </c>
      <c r="P437" s="93">
        <v>3</v>
      </c>
      <c r="Q437" s="93"/>
      <c r="R437" s="93"/>
    </row>
    <row r="438" spans="1:18" x14ac:dyDescent="0.2">
      <c r="A438" s="93" t="s">
        <v>2137</v>
      </c>
      <c r="B438" s="93" t="str">
        <f>VLOOKUP(K438,杂项!$O$1:$P$54,2,FALSE)</f>
        <v>护盾之证</v>
      </c>
      <c r="C438" s="93">
        <f t="shared" si="24"/>
        <v>8</v>
      </c>
      <c r="D438" s="93" t="str">
        <f>VLOOKUP(M438,杂项!$O$1:$P$54,2,FALSE)</f>
        <v>斗技之证</v>
      </c>
      <c r="E438" s="93">
        <f t="shared" si="25"/>
        <v>8</v>
      </c>
      <c r="F438" s="93" t="str">
        <f>VLOOKUP(O438,杂项!$O$1:$P$54,2,FALSE)</f>
        <v>守护绶带</v>
      </c>
      <c r="G438" s="93">
        <f t="shared" si="26"/>
        <v>6</v>
      </c>
      <c r="H438" t="str">
        <f>VLOOKUP(Q438,杂项!$O$1:$P$54,2,FALSE)</f>
        <v>记忆绶带</v>
      </c>
      <c r="I438">
        <f t="shared" si="27"/>
        <v>6</v>
      </c>
      <c r="K438" s="93">
        <v>46</v>
      </c>
      <c r="L438" s="93">
        <v>8</v>
      </c>
      <c r="M438" s="93">
        <v>41</v>
      </c>
      <c r="N438" s="93">
        <v>8</v>
      </c>
      <c r="O438" s="93">
        <v>7</v>
      </c>
      <c r="P438" s="93">
        <v>6</v>
      </c>
      <c r="Q438" s="93">
        <v>11</v>
      </c>
      <c r="R438" s="93">
        <v>6</v>
      </c>
    </row>
    <row r="439" spans="1:18" x14ac:dyDescent="0.2">
      <c r="A439" s="93" t="s">
        <v>2138</v>
      </c>
      <c r="B439" s="93" t="str">
        <f>VLOOKUP(K439,杂项!$O$1:$P$54,2,FALSE)</f>
        <v>不屈徽记</v>
      </c>
      <c r="C439" s="93">
        <f t="shared" si="24"/>
        <v>10</v>
      </c>
      <c r="D439" s="93" t="str">
        <f>VLOOKUP(M439,杂项!$O$1:$P$54,2,FALSE)</f>
        <v>忠诚徽记</v>
      </c>
      <c r="E439" s="93">
        <f t="shared" si="25"/>
        <v>10</v>
      </c>
      <c r="F439" s="93" t="str">
        <f>VLOOKUP(O439,杂项!$O$1:$P$54,2,FALSE)</f>
        <v>护盾之证</v>
      </c>
      <c r="G439" s="93">
        <f t="shared" si="26"/>
        <v>8</v>
      </c>
      <c r="H439" t="str">
        <f>VLOOKUP(Q439,杂项!$O$1:$P$54,2,FALSE)</f>
        <v>斗技之证</v>
      </c>
      <c r="I439">
        <f t="shared" si="27"/>
        <v>8</v>
      </c>
      <c r="K439" s="93">
        <v>49</v>
      </c>
      <c r="L439" s="93">
        <v>10</v>
      </c>
      <c r="M439" s="93">
        <v>53</v>
      </c>
      <c r="N439" s="93">
        <v>10</v>
      </c>
      <c r="O439" s="93">
        <v>46</v>
      </c>
      <c r="P439" s="93">
        <v>8</v>
      </c>
      <c r="Q439" s="93">
        <v>41</v>
      </c>
      <c r="R439" s="93">
        <v>8</v>
      </c>
    </row>
    <row r="440" spans="1:18" x14ac:dyDescent="0.2">
      <c r="A440" s="93" t="s">
        <v>2139</v>
      </c>
      <c r="B440" s="93" t="str">
        <f>VLOOKUP(K440,杂项!$O$1:$P$54,2,FALSE)</f>
        <v>骑士之证</v>
      </c>
      <c r="C440" s="93">
        <f t="shared" si="24"/>
        <v>12</v>
      </c>
      <c r="D440" s="93" t="str">
        <f>VLOOKUP(M440,杂项!$O$1:$P$54,2,FALSE)</f>
        <v>战士之证</v>
      </c>
      <c r="E440" s="93">
        <f t="shared" si="25"/>
        <v>12</v>
      </c>
      <c r="F440" s="93" t="str">
        <f>VLOOKUP(O440,杂项!$O$1:$P$54,2,FALSE)</f>
        <v>忠诚徽记</v>
      </c>
      <c r="G440" s="93">
        <f t="shared" si="26"/>
        <v>10</v>
      </c>
      <c r="H440" t="str">
        <f>VLOOKUP(Q440,杂项!$O$1:$P$54,2,FALSE)</f>
        <v>无畏徽记</v>
      </c>
      <c r="I440">
        <f t="shared" si="27"/>
        <v>10</v>
      </c>
      <c r="K440" s="93">
        <v>14</v>
      </c>
      <c r="L440" s="93">
        <v>12</v>
      </c>
      <c r="M440" s="93">
        <v>12</v>
      </c>
      <c r="N440" s="93">
        <v>12</v>
      </c>
      <c r="O440" s="93">
        <v>53</v>
      </c>
      <c r="P440" s="93">
        <v>10</v>
      </c>
      <c r="Q440" s="93">
        <v>48</v>
      </c>
      <c r="R440" s="93">
        <v>10</v>
      </c>
    </row>
    <row r="441" spans="1:18" x14ac:dyDescent="0.2">
      <c r="A441" s="93" t="s">
        <v>2140</v>
      </c>
      <c r="B441" s="93" t="str">
        <f>VLOOKUP(K441,杂项!$O$1:$P$54,2,FALSE)</f>
        <v>公正纹章</v>
      </c>
      <c r="C441" s="93">
        <f t="shared" si="24"/>
        <v>15</v>
      </c>
      <c r="D441" s="93" t="str">
        <f>VLOOKUP(M441,杂项!$O$1:$P$54,2,FALSE)</f>
        <v>勇气纹章</v>
      </c>
      <c r="E441" s="93">
        <f t="shared" si="25"/>
        <v>15</v>
      </c>
      <c r="F441" s="93" t="str">
        <f>VLOOKUP(O441,杂项!$O$1:$P$54,2,FALSE)</f>
        <v>骑士之证</v>
      </c>
      <c r="G441" s="93">
        <f t="shared" si="26"/>
        <v>12</v>
      </c>
      <c r="H441" t="str">
        <f>VLOOKUP(Q441,杂项!$O$1:$P$54,2,FALSE)</f>
        <v>战士之证</v>
      </c>
      <c r="I441">
        <f t="shared" si="27"/>
        <v>12</v>
      </c>
      <c r="K441" s="93">
        <v>22</v>
      </c>
      <c r="L441" s="93">
        <v>15</v>
      </c>
      <c r="M441" s="93">
        <v>17</v>
      </c>
      <c r="N441" s="93">
        <v>15</v>
      </c>
      <c r="O441" s="93">
        <v>14</v>
      </c>
      <c r="P441" s="93">
        <v>12</v>
      </c>
      <c r="Q441" s="93">
        <v>12</v>
      </c>
      <c r="R441" s="93">
        <v>12</v>
      </c>
    </row>
    <row r="442" spans="1:18" x14ac:dyDescent="0.2">
      <c r="A442" s="93" t="s">
        <v>2141</v>
      </c>
      <c r="B442" s="93" t="str">
        <f>VLOOKUP(K442,杂项!$O$1:$P$54,2,FALSE)</f>
        <v>统帅之证</v>
      </c>
      <c r="C442" s="93">
        <f t="shared" si="24"/>
        <v>18</v>
      </c>
      <c r="D442" s="93" t="str">
        <f>VLOOKUP(M442,杂项!$O$1:$P$54,2,FALSE)</f>
        <v>英雄之证</v>
      </c>
      <c r="E442" s="93">
        <f t="shared" si="25"/>
        <v>18</v>
      </c>
      <c r="F442" s="93" t="str">
        <f>VLOOKUP(O442,杂项!$O$1:$P$54,2,FALSE)</f>
        <v>公正纹章</v>
      </c>
      <c r="G442" s="93">
        <f t="shared" si="26"/>
        <v>15</v>
      </c>
      <c r="H442" t="str">
        <f>VLOOKUP(Q442,杂项!$O$1:$P$54,2,FALSE)</f>
        <v>勇气纹章</v>
      </c>
      <c r="I442">
        <f t="shared" si="27"/>
        <v>15</v>
      </c>
      <c r="K442" s="93">
        <v>31</v>
      </c>
      <c r="L442" s="93">
        <v>18</v>
      </c>
      <c r="M442" s="93">
        <v>25</v>
      </c>
      <c r="N442" s="93">
        <v>18</v>
      </c>
      <c r="O442" s="93">
        <v>22</v>
      </c>
      <c r="P442" s="93">
        <v>15</v>
      </c>
      <c r="Q442" s="93">
        <v>17</v>
      </c>
      <c r="R442" s="93">
        <v>15</v>
      </c>
    </row>
    <row r="443" spans="1:18" x14ac:dyDescent="0.2">
      <c r="A443" s="93" t="s">
        <v>2142</v>
      </c>
      <c r="B443" s="93" t="str">
        <f>VLOOKUP(K443,杂项!$O$1:$P$54,2,FALSE)</f>
        <v>荣耀之印</v>
      </c>
      <c r="C443" s="93">
        <f t="shared" si="24"/>
        <v>22</v>
      </c>
      <c r="D443" s="93" t="str">
        <f>VLOOKUP(M443,杂项!$O$1:$P$54,2,FALSE)</f>
        <v>世界之印</v>
      </c>
      <c r="E443" s="93">
        <f t="shared" si="25"/>
        <v>22</v>
      </c>
      <c r="F443" s="93" t="str">
        <f>VLOOKUP(O443,杂项!$O$1:$P$54,2,FALSE)</f>
        <v>统帅之证</v>
      </c>
      <c r="G443" s="93">
        <f t="shared" si="26"/>
        <v>20</v>
      </c>
      <c r="H443" t="str">
        <f>VLOOKUP(Q443,杂项!$O$1:$P$54,2,FALSE)</f>
        <v>英雄之证</v>
      </c>
      <c r="I443">
        <f t="shared" si="27"/>
        <v>20</v>
      </c>
      <c r="K443" s="93">
        <v>38</v>
      </c>
      <c r="L443" s="93">
        <v>22</v>
      </c>
      <c r="M443" s="93">
        <v>34</v>
      </c>
      <c r="N443" s="93">
        <v>22</v>
      </c>
      <c r="O443" s="93">
        <v>31</v>
      </c>
      <c r="P443" s="93">
        <v>20</v>
      </c>
      <c r="Q443" s="93">
        <v>25</v>
      </c>
      <c r="R443" s="93">
        <v>20</v>
      </c>
    </row>
    <row r="444" spans="1:18" x14ac:dyDescent="0.2">
      <c r="A444" s="93" t="s">
        <v>2143</v>
      </c>
      <c r="B444" s="93" t="str">
        <f>VLOOKUP(K444,杂项!$O$1:$P$54,2,FALSE)</f>
        <v>骑士修行之证</v>
      </c>
      <c r="C444" s="93">
        <f t="shared" si="24"/>
        <v>3</v>
      </c>
      <c r="D444" s="93" t="e">
        <f>VLOOKUP(M444,杂项!$O$1:$P$54,2,FALSE)</f>
        <v>#N/A</v>
      </c>
      <c r="E444" s="93">
        <f t="shared" si="25"/>
        <v>0</v>
      </c>
      <c r="F444" s="93" t="e">
        <f>VLOOKUP(O444,杂项!$O$1:$P$54,2,FALSE)</f>
        <v>#N/A</v>
      </c>
      <c r="G444" s="93">
        <f t="shared" si="26"/>
        <v>0</v>
      </c>
      <c r="H444" t="e">
        <f>VLOOKUP(Q444,杂项!$O$1:$P$54,2,FALSE)</f>
        <v>#N/A</v>
      </c>
      <c r="I444">
        <f t="shared" si="27"/>
        <v>0</v>
      </c>
      <c r="K444" s="93">
        <v>3</v>
      </c>
      <c r="L444" s="93">
        <v>3</v>
      </c>
      <c r="M444" s="93"/>
      <c r="N444" s="93"/>
      <c r="O444" s="93"/>
      <c r="P444" s="93"/>
      <c r="Q444" s="93"/>
      <c r="R444" s="93"/>
    </row>
    <row r="445" spans="1:18" x14ac:dyDescent="0.2">
      <c r="A445" s="93" t="s">
        <v>2144</v>
      </c>
      <c r="B445" s="93" t="str">
        <f>VLOOKUP(K445,杂项!$O$1:$P$54,2,FALSE)</f>
        <v>骑士修行之证</v>
      </c>
      <c r="C445" s="93">
        <f t="shared" si="24"/>
        <v>5</v>
      </c>
      <c r="D445" s="93" t="e">
        <f>VLOOKUP(M445,杂项!$O$1:$P$54,2,FALSE)</f>
        <v>#N/A</v>
      </c>
      <c r="E445" s="93">
        <f t="shared" si="25"/>
        <v>0</v>
      </c>
      <c r="F445" s="93" t="e">
        <f>VLOOKUP(O445,杂项!$O$1:$P$54,2,FALSE)</f>
        <v>#N/A</v>
      </c>
      <c r="G445" s="93">
        <f t="shared" si="26"/>
        <v>0</v>
      </c>
      <c r="H445" t="e">
        <f>VLOOKUP(Q445,杂项!$O$1:$P$54,2,FALSE)</f>
        <v>#N/A</v>
      </c>
      <c r="I445">
        <f t="shared" si="27"/>
        <v>0</v>
      </c>
      <c r="K445" s="93">
        <v>3</v>
      </c>
      <c r="L445" s="93">
        <v>5</v>
      </c>
      <c r="M445" s="93"/>
      <c r="N445" s="93"/>
      <c r="O445" s="93"/>
      <c r="P445" s="93"/>
      <c r="Q445" s="93"/>
      <c r="R445" s="93"/>
    </row>
    <row r="446" spans="1:18" x14ac:dyDescent="0.2">
      <c r="A446" s="93" t="s">
        <v>2145</v>
      </c>
      <c r="B446" s="93" t="str">
        <f>VLOOKUP(K446,杂项!$O$1:$P$54,2,FALSE)</f>
        <v>迅捷绶带</v>
      </c>
      <c r="C446" s="93">
        <f t="shared" si="24"/>
        <v>6</v>
      </c>
      <c r="D446" s="93" t="str">
        <f>VLOOKUP(M446,杂项!$O$1:$P$54,2,FALSE)</f>
        <v>骑士修行之证</v>
      </c>
      <c r="E446" s="93">
        <f t="shared" si="25"/>
        <v>3</v>
      </c>
      <c r="F446" s="93" t="str">
        <f>VLOOKUP(O446,杂项!$O$1:$P$54,2,FALSE)</f>
        <v>战斗修行之证</v>
      </c>
      <c r="G446" s="93">
        <f t="shared" si="26"/>
        <v>3</v>
      </c>
      <c r="H446" t="e">
        <f>VLOOKUP(Q446,杂项!$O$1:$P$54,2,FALSE)</f>
        <v>#N/A</v>
      </c>
      <c r="I446">
        <f t="shared" si="27"/>
        <v>0</v>
      </c>
      <c r="K446" s="93">
        <v>8</v>
      </c>
      <c r="L446" s="93">
        <v>6</v>
      </c>
      <c r="M446" s="93">
        <v>3</v>
      </c>
      <c r="N446" s="93">
        <v>3</v>
      </c>
      <c r="O446" s="93">
        <v>1</v>
      </c>
      <c r="P446" s="93">
        <v>3</v>
      </c>
      <c r="Q446" s="93"/>
      <c r="R446" s="93"/>
    </row>
    <row r="447" spans="1:18" x14ac:dyDescent="0.2">
      <c r="A447" s="93" t="s">
        <v>2146</v>
      </c>
      <c r="B447" s="93" t="str">
        <f>VLOOKUP(K447,杂项!$O$1:$P$54,2,FALSE)</f>
        <v>骑术之证</v>
      </c>
      <c r="C447" s="93">
        <f t="shared" si="24"/>
        <v>8</v>
      </c>
      <c r="D447" s="93" t="str">
        <f>VLOOKUP(M447,杂项!$O$1:$P$54,2,FALSE)</f>
        <v>巡林之证</v>
      </c>
      <c r="E447" s="93">
        <f t="shared" si="25"/>
        <v>8</v>
      </c>
      <c r="F447" s="93" t="str">
        <f>VLOOKUP(O447,杂项!$O$1:$P$54,2,FALSE)</f>
        <v>迅捷绶带</v>
      </c>
      <c r="G447" s="93">
        <f t="shared" si="26"/>
        <v>6</v>
      </c>
      <c r="H447" t="str">
        <f>VLOOKUP(Q447,杂项!$O$1:$P$54,2,FALSE)</f>
        <v>守护绶带</v>
      </c>
      <c r="I447">
        <f t="shared" si="27"/>
        <v>6</v>
      </c>
      <c r="K447" s="93">
        <v>43</v>
      </c>
      <c r="L447" s="93">
        <v>8</v>
      </c>
      <c r="M447" s="93">
        <v>42</v>
      </c>
      <c r="N447" s="93">
        <v>8</v>
      </c>
      <c r="O447" s="93">
        <v>8</v>
      </c>
      <c r="P447" s="93">
        <v>6</v>
      </c>
      <c r="Q447" s="93">
        <v>7</v>
      </c>
      <c r="R447" s="93">
        <v>6</v>
      </c>
    </row>
    <row r="448" spans="1:18" x14ac:dyDescent="0.2">
      <c r="A448" s="93" t="s">
        <v>2147</v>
      </c>
      <c r="B448" s="93" t="str">
        <f>VLOOKUP(K448,杂项!$O$1:$P$54,2,FALSE)</f>
        <v>忠诚徽记</v>
      </c>
      <c r="C448" s="93">
        <f t="shared" si="24"/>
        <v>10</v>
      </c>
      <c r="D448" s="93" t="str">
        <f>VLOOKUP(M448,杂项!$O$1:$P$54,2,FALSE)</f>
        <v>不屈徽记</v>
      </c>
      <c r="E448" s="93">
        <f t="shared" si="25"/>
        <v>10</v>
      </c>
      <c r="F448" s="93" t="str">
        <f>VLOOKUP(O448,杂项!$O$1:$P$54,2,FALSE)</f>
        <v>骑术之证</v>
      </c>
      <c r="G448" s="93">
        <f t="shared" si="26"/>
        <v>8</v>
      </c>
      <c r="H448" t="str">
        <f>VLOOKUP(Q448,杂项!$O$1:$P$54,2,FALSE)</f>
        <v>巡林之证</v>
      </c>
      <c r="I448">
        <f t="shared" si="27"/>
        <v>8</v>
      </c>
      <c r="K448" s="93">
        <v>53</v>
      </c>
      <c r="L448" s="93">
        <v>10</v>
      </c>
      <c r="M448" s="93">
        <v>49</v>
      </c>
      <c r="N448" s="93">
        <v>10</v>
      </c>
      <c r="O448" s="93">
        <v>43</v>
      </c>
      <c r="P448" s="93">
        <v>8</v>
      </c>
      <c r="Q448" s="93">
        <v>42</v>
      </c>
      <c r="R448" s="93">
        <v>8</v>
      </c>
    </row>
    <row r="449" spans="1:18" x14ac:dyDescent="0.2">
      <c r="A449" s="93" t="s">
        <v>2148</v>
      </c>
      <c r="B449" s="93" t="str">
        <f>VLOOKUP(K449,杂项!$O$1:$P$54,2,FALSE)</f>
        <v>守护绶带</v>
      </c>
      <c r="C449" s="93">
        <f t="shared" si="24"/>
        <v>6</v>
      </c>
      <c r="D449" s="93" t="str">
        <f>VLOOKUP(M449,杂项!$O$1:$P$54,2,FALSE)</f>
        <v>生存修行之证</v>
      </c>
      <c r="E449" s="93">
        <f t="shared" si="25"/>
        <v>3</v>
      </c>
      <c r="F449" s="93" t="str">
        <f>VLOOKUP(O449,杂项!$O$1:$P$54,2,FALSE)</f>
        <v>战斗修行之证</v>
      </c>
      <c r="G449" s="93">
        <f t="shared" si="26"/>
        <v>3</v>
      </c>
      <c r="H449" t="e">
        <f>VLOOKUP(Q449,杂项!$O$1:$P$54,2,FALSE)</f>
        <v>#N/A</v>
      </c>
      <c r="I449">
        <f t="shared" si="27"/>
        <v>0</v>
      </c>
      <c r="K449" s="93">
        <v>7</v>
      </c>
      <c r="L449" s="93">
        <v>6</v>
      </c>
      <c r="M449" s="93">
        <v>2</v>
      </c>
      <c r="N449" s="93">
        <v>3</v>
      </c>
      <c r="O449" s="93">
        <v>1</v>
      </c>
      <c r="P449" s="93">
        <v>3</v>
      </c>
      <c r="Q449" s="93"/>
      <c r="R449" s="93"/>
    </row>
    <row r="450" spans="1:18" x14ac:dyDescent="0.2">
      <c r="A450" s="93" t="s">
        <v>2149</v>
      </c>
      <c r="B450" s="93" t="str">
        <f>VLOOKUP(K450,杂项!$O$1:$P$54,2,FALSE)</f>
        <v>护盾之证</v>
      </c>
      <c r="C450" s="93">
        <f t="shared" ref="C450:C513" si="28">L450</f>
        <v>8</v>
      </c>
      <c r="D450" s="93" t="str">
        <f>VLOOKUP(M450,杂项!$O$1:$P$54,2,FALSE)</f>
        <v>斗技之证</v>
      </c>
      <c r="E450" s="93">
        <f t="shared" ref="E450:E513" si="29">N450</f>
        <v>8</v>
      </c>
      <c r="F450" s="93" t="str">
        <f>VLOOKUP(O450,杂项!$O$1:$P$54,2,FALSE)</f>
        <v>守护绶带</v>
      </c>
      <c r="G450" s="93">
        <f t="shared" ref="G450:G513" si="30">P450</f>
        <v>6</v>
      </c>
      <c r="H450" t="str">
        <f>VLOOKUP(Q450,杂项!$O$1:$P$54,2,FALSE)</f>
        <v>力量绶带</v>
      </c>
      <c r="I450">
        <f t="shared" ref="I450:I513" si="31">R450</f>
        <v>6</v>
      </c>
      <c r="K450" s="93">
        <v>46</v>
      </c>
      <c r="L450" s="93">
        <v>8</v>
      </c>
      <c r="M450" s="93">
        <v>41</v>
      </c>
      <c r="N450" s="93">
        <v>8</v>
      </c>
      <c r="O450" s="93">
        <v>7</v>
      </c>
      <c r="P450" s="93">
        <v>6</v>
      </c>
      <c r="Q450" s="93">
        <v>6</v>
      </c>
      <c r="R450" s="93">
        <v>6</v>
      </c>
    </row>
    <row r="451" spans="1:18" x14ac:dyDescent="0.2">
      <c r="A451" s="93" t="s">
        <v>2150</v>
      </c>
      <c r="B451" s="93" t="str">
        <f>VLOOKUP(K451,杂项!$O$1:$P$54,2,FALSE)</f>
        <v>不屈徽记</v>
      </c>
      <c r="C451" s="93">
        <f t="shared" si="28"/>
        <v>10</v>
      </c>
      <c r="D451" s="93" t="str">
        <f>VLOOKUP(M451,杂项!$O$1:$P$54,2,FALSE)</f>
        <v>忠诚徽记</v>
      </c>
      <c r="E451" s="93">
        <f t="shared" si="29"/>
        <v>10</v>
      </c>
      <c r="F451" s="93" t="str">
        <f>VLOOKUP(O451,杂项!$O$1:$P$54,2,FALSE)</f>
        <v>护盾之证</v>
      </c>
      <c r="G451" s="93">
        <f t="shared" si="30"/>
        <v>8</v>
      </c>
      <c r="H451" t="str">
        <f>VLOOKUP(Q451,杂项!$O$1:$P$54,2,FALSE)</f>
        <v>斗技之证</v>
      </c>
      <c r="I451">
        <f t="shared" si="31"/>
        <v>8</v>
      </c>
      <c r="K451" s="93">
        <v>49</v>
      </c>
      <c r="L451" s="93">
        <v>10</v>
      </c>
      <c r="M451" s="93">
        <v>53</v>
      </c>
      <c r="N451" s="93">
        <v>10</v>
      </c>
      <c r="O451" s="93">
        <v>46</v>
      </c>
      <c r="P451" s="93">
        <v>8</v>
      </c>
      <c r="Q451" s="93">
        <v>41</v>
      </c>
      <c r="R451" s="93">
        <v>8</v>
      </c>
    </row>
    <row r="452" spans="1:18" x14ac:dyDescent="0.2">
      <c r="A452" s="93" t="s">
        <v>2151</v>
      </c>
      <c r="B452" s="93" t="str">
        <f>VLOOKUP(K452,杂项!$O$1:$P$54,2,FALSE)</f>
        <v>迅捷绶带</v>
      </c>
      <c r="C452" s="93">
        <f t="shared" si="28"/>
        <v>6</v>
      </c>
      <c r="D452" s="93" t="str">
        <f>VLOOKUP(M452,杂项!$O$1:$P$54,2,FALSE)</f>
        <v>骑士修行之证</v>
      </c>
      <c r="E452" s="93">
        <f t="shared" si="29"/>
        <v>3</v>
      </c>
      <c r="F452" s="93" t="str">
        <f>VLOOKUP(O452,杂项!$O$1:$P$54,2,FALSE)</f>
        <v>战斗修行之证</v>
      </c>
      <c r="G452" s="93">
        <f t="shared" si="30"/>
        <v>3</v>
      </c>
      <c r="H452" t="e">
        <f>VLOOKUP(Q452,杂项!$O$1:$P$54,2,FALSE)</f>
        <v>#N/A</v>
      </c>
      <c r="I452">
        <f t="shared" si="31"/>
        <v>0</v>
      </c>
      <c r="K452" s="93">
        <v>8</v>
      </c>
      <c r="L452" s="93">
        <v>6</v>
      </c>
      <c r="M452" s="93">
        <v>3</v>
      </c>
      <c r="N452" s="93">
        <v>3</v>
      </c>
      <c r="O452" s="93">
        <v>1</v>
      </c>
      <c r="P452" s="93">
        <v>3</v>
      </c>
      <c r="Q452" s="93"/>
      <c r="R452" s="93"/>
    </row>
    <row r="453" spans="1:18" x14ac:dyDescent="0.2">
      <c r="A453" s="93" t="s">
        <v>2152</v>
      </c>
      <c r="B453" s="93" t="str">
        <f>VLOOKUP(K453,杂项!$O$1:$P$54,2,FALSE)</f>
        <v>骑术之证</v>
      </c>
      <c r="C453" s="93">
        <f t="shared" si="28"/>
        <v>8</v>
      </c>
      <c r="D453" s="93" t="str">
        <f>VLOOKUP(M453,杂项!$O$1:$P$54,2,FALSE)</f>
        <v>巡林之证</v>
      </c>
      <c r="E453" s="93">
        <f t="shared" si="29"/>
        <v>8</v>
      </c>
      <c r="F453" s="93" t="str">
        <f>VLOOKUP(O453,杂项!$O$1:$P$54,2,FALSE)</f>
        <v>迅捷绶带</v>
      </c>
      <c r="G453" s="93">
        <f t="shared" si="30"/>
        <v>6</v>
      </c>
      <c r="H453" t="str">
        <f>VLOOKUP(Q453,杂项!$O$1:$P$54,2,FALSE)</f>
        <v>力量绶带</v>
      </c>
      <c r="I453">
        <f t="shared" si="31"/>
        <v>6</v>
      </c>
      <c r="K453" s="93">
        <v>43</v>
      </c>
      <c r="L453" s="93">
        <v>8</v>
      </c>
      <c r="M453" s="93">
        <v>42</v>
      </c>
      <c r="N453" s="93">
        <v>8</v>
      </c>
      <c r="O453" s="93">
        <v>8</v>
      </c>
      <c r="P453" s="93">
        <v>6</v>
      </c>
      <c r="Q453" s="93">
        <v>6</v>
      </c>
      <c r="R453" s="93">
        <v>6</v>
      </c>
    </row>
    <row r="454" spans="1:18" x14ac:dyDescent="0.2">
      <c r="A454" s="93" t="s">
        <v>2153</v>
      </c>
      <c r="B454" s="93" t="str">
        <f>VLOOKUP(K454,杂项!$O$1:$P$54,2,FALSE)</f>
        <v>忠诚徽记</v>
      </c>
      <c r="C454" s="93">
        <f t="shared" si="28"/>
        <v>10</v>
      </c>
      <c r="D454" s="93" t="str">
        <f>VLOOKUP(M454,杂项!$O$1:$P$54,2,FALSE)</f>
        <v>无畏徽记</v>
      </c>
      <c r="E454" s="93">
        <f t="shared" si="29"/>
        <v>10</v>
      </c>
      <c r="F454" s="93" t="str">
        <f>VLOOKUP(O454,杂项!$O$1:$P$54,2,FALSE)</f>
        <v>骑术之证</v>
      </c>
      <c r="G454" s="93">
        <f t="shared" si="30"/>
        <v>8</v>
      </c>
      <c r="H454" t="str">
        <f>VLOOKUP(Q454,杂项!$O$1:$P$54,2,FALSE)</f>
        <v>巡林之证</v>
      </c>
      <c r="I454">
        <f t="shared" si="31"/>
        <v>8</v>
      </c>
      <c r="K454" s="93">
        <v>53</v>
      </c>
      <c r="L454" s="93">
        <v>10</v>
      </c>
      <c r="M454" s="93">
        <v>48</v>
      </c>
      <c r="N454" s="93">
        <v>10</v>
      </c>
      <c r="O454" s="93">
        <v>43</v>
      </c>
      <c r="P454" s="93">
        <v>8</v>
      </c>
      <c r="Q454" s="93">
        <v>42</v>
      </c>
      <c r="R454" s="93">
        <v>8</v>
      </c>
    </row>
    <row r="455" spans="1:18" x14ac:dyDescent="0.2">
      <c r="A455" s="93" t="s">
        <v>2154</v>
      </c>
      <c r="B455" s="93" t="str">
        <f>VLOOKUP(K455,杂项!$O$1:$P$54,2,FALSE)</f>
        <v>骑士之证</v>
      </c>
      <c r="C455" s="93">
        <f t="shared" si="28"/>
        <v>12</v>
      </c>
      <c r="D455" s="93" t="str">
        <f>VLOOKUP(M455,杂项!$O$1:$P$54,2,FALSE)</f>
        <v>浪人之证</v>
      </c>
      <c r="E455" s="93">
        <f t="shared" si="29"/>
        <v>12</v>
      </c>
      <c r="F455" s="93" t="str">
        <f>VLOOKUP(O455,杂项!$O$1:$P$54,2,FALSE)</f>
        <v>忠诚徽记</v>
      </c>
      <c r="G455" s="93">
        <f t="shared" si="30"/>
        <v>10</v>
      </c>
      <c r="H455" t="str">
        <f>VLOOKUP(Q455,杂项!$O$1:$P$54,2,FALSE)</f>
        <v>远见徽记</v>
      </c>
      <c r="I455">
        <f t="shared" si="31"/>
        <v>10</v>
      </c>
      <c r="K455" s="93">
        <v>14</v>
      </c>
      <c r="L455" s="93">
        <v>12</v>
      </c>
      <c r="M455" s="93">
        <v>13</v>
      </c>
      <c r="N455" s="93">
        <v>12</v>
      </c>
      <c r="O455" s="93">
        <v>53</v>
      </c>
      <c r="P455" s="93">
        <v>10</v>
      </c>
      <c r="Q455" s="93">
        <v>51</v>
      </c>
      <c r="R455" s="93">
        <v>10</v>
      </c>
    </row>
    <row r="456" spans="1:18" x14ac:dyDescent="0.2">
      <c r="A456" s="93" t="s">
        <v>2155</v>
      </c>
      <c r="B456" s="93" t="str">
        <f>VLOOKUP(K456,杂项!$O$1:$P$54,2,FALSE)</f>
        <v>信仰纹章</v>
      </c>
      <c r="C456" s="93">
        <f t="shared" si="28"/>
        <v>15</v>
      </c>
      <c r="D456" s="93" t="str">
        <f>VLOOKUP(M456,杂项!$O$1:$P$54,2,FALSE)</f>
        <v>自由纹章</v>
      </c>
      <c r="E456" s="93">
        <f t="shared" si="29"/>
        <v>15</v>
      </c>
      <c r="F456" s="93" t="str">
        <f>VLOOKUP(O456,杂项!$O$1:$P$54,2,FALSE)</f>
        <v>骑士之证</v>
      </c>
      <c r="G456" s="93">
        <f t="shared" si="30"/>
        <v>12</v>
      </c>
      <c r="H456" t="str">
        <f>VLOOKUP(Q456,杂项!$O$1:$P$54,2,FALSE)</f>
        <v>浪人之证</v>
      </c>
      <c r="I456">
        <f t="shared" si="31"/>
        <v>12</v>
      </c>
      <c r="K456" s="93">
        <v>21</v>
      </c>
      <c r="L456" s="93">
        <v>15</v>
      </c>
      <c r="M456" s="93">
        <v>19</v>
      </c>
      <c r="N456" s="93">
        <v>15</v>
      </c>
      <c r="O456" s="93">
        <v>14</v>
      </c>
      <c r="P456" s="93">
        <v>12</v>
      </c>
      <c r="Q456" s="93">
        <v>13</v>
      </c>
      <c r="R456" s="93">
        <v>12</v>
      </c>
    </row>
    <row r="457" spans="1:18" x14ac:dyDescent="0.2">
      <c r="A457" s="93" t="s">
        <v>2156</v>
      </c>
      <c r="B457" s="93" t="str">
        <f>VLOOKUP(K457,杂项!$O$1:$P$54,2,FALSE)</f>
        <v>霸者之证</v>
      </c>
      <c r="C457" s="93">
        <f t="shared" si="28"/>
        <v>18</v>
      </c>
      <c r="D457" s="93" t="str">
        <f>VLOOKUP(M457,杂项!$O$1:$P$54,2,FALSE)</f>
        <v>统帅之证</v>
      </c>
      <c r="E457" s="93">
        <f t="shared" si="29"/>
        <v>18</v>
      </c>
      <c r="F457" s="93" t="str">
        <f>VLOOKUP(O457,杂项!$O$1:$P$54,2,FALSE)</f>
        <v>信仰纹章</v>
      </c>
      <c r="G457" s="93">
        <f t="shared" si="30"/>
        <v>15</v>
      </c>
      <c r="H457" t="str">
        <f>VLOOKUP(Q457,杂项!$O$1:$P$54,2,FALSE)</f>
        <v>自由纹章</v>
      </c>
      <c r="I457">
        <f t="shared" si="31"/>
        <v>15</v>
      </c>
      <c r="K457" s="93">
        <v>28</v>
      </c>
      <c r="L457" s="93">
        <v>18</v>
      </c>
      <c r="M457" s="93">
        <v>31</v>
      </c>
      <c r="N457" s="93">
        <v>18</v>
      </c>
      <c r="O457" s="93">
        <v>21</v>
      </c>
      <c r="P457" s="93">
        <v>15</v>
      </c>
      <c r="Q457" s="93">
        <v>19</v>
      </c>
      <c r="R457" s="93">
        <v>15</v>
      </c>
    </row>
    <row r="458" spans="1:18" x14ac:dyDescent="0.2">
      <c r="A458" s="93" t="s">
        <v>2157</v>
      </c>
      <c r="B458" s="93" t="str">
        <f>VLOOKUP(K458,杂项!$O$1:$P$54,2,FALSE)</f>
        <v>世界之印</v>
      </c>
      <c r="C458" s="93">
        <f t="shared" si="28"/>
        <v>22</v>
      </c>
      <c r="D458" s="93" t="str">
        <f>VLOOKUP(M458,杂项!$O$1:$P$54,2,FALSE)</f>
        <v>命运之印</v>
      </c>
      <c r="E458" s="93">
        <f t="shared" si="29"/>
        <v>22</v>
      </c>
      <c r="F458" s="93" t="str">
        <f>VLOOKUP(O458,杂项!$O$1:$P$54,2,FALSE)</f>
        <v>霸者之证</v>
      </c>
      <c r="G458" s="93">
        <f t="shared" si="30"/>
        <v>20</v>
      </c>
      <c r="H458" t="str">
        <f>VLOOKUP(Q458,杂项!$O$1:$P$54,2,FALSE)</f>
        <v>游侠之证</v>
      </c>
      <c r="I458">
        <f t="shared" si="31"/>
        <v>20</v>
      </c>
      <c r="K458" s="93">
        <v>34</v>
      </c>
      <c r="L458" s="93">
        <v>22</v>
      </c>
      <c r="M458" s="93">
        <v>33</v>
      </c>
      <c r="N458" s="93">
        <v>22</v>
      </c>
      <c r="O458" s="93">
        <v>28</v>
      </c>
      <c r="P458" s="93">
        <v>20</v>
      </c>
      <c r="Q458" s="93">
        <v>27</v>
      </c>
      <c r="R458" s="93">
        <v>20</v>
      </c>
    </row>
    <row r="459" spans="1:18" x14ac:dyDescent="0.2">
      <c r="A459" s="93" t="s">
        <v>2158</v>
      </c>
      <c r="B459" s="93" t="str">
        <f>VLOOKUP(K459,杂项!$O$1:$P$54,2,FALSE)</f>
        <v>卫士之证</v>
      </c>
      <c r="C459" s="93">
        <f t="shared" si="28"/>
        <v>12</v>
      </c>
      <c r="D459" s="93" t="str">
        <f>VLOOKUP(M459,杂项!$O$1:$P$54,2,FALSE)</f>
        <v>骑士之证</v>
      </c>
      <c r="E459" s="93">
        <f t="shared" si="29"/>
        <v>12</v>
      </c>
      <c r="F459" s="93" t="str">
        <f>VLOOKUP(O459,杂项!$O$1:$P$54,2,FALSE)</f>
        <v>不屈徽记</v>
      </c>
      <c r="G459" s="93">
        <f t="shared" si="30"/>
        <v>10</v>
      </c>
      <c r="H459" t="str">
        <f>VLOOKUP(Q459,杂项!$O$1:$P$54,2,FALSE)</f>
        <v>忠诚徽记</v>
      </c>
      <c r="I459">
        <f t="shared" si="31"/>
        <v>10</v>
      </c>
      <c r="K459" s="93">
        <v>47</v>
      </c>
      <c r="L459" s="93">
        <v>12</v>
      </c>
      <c r="M459" s="93">
        <v>14</v>
      </c>
      <c r="N459" s="93">
        <v>12</v>
      </c>
      <c r="O459" s="93">
        <v>49</v>
      </c>
      <c r="P459" s="93">
        <v>10</v>
      </c>
      <c r="Q459" s="93">
        <v>53</v>
      </c>
      <c r="R459" s="93">
        <v>10</v>
      </c>
    </row>
    <row r="460" spans="1:18" x14ac:dyDescent="0.2">
      <c r="A460" s="93" t="s">
        <v>2159</v>
      </c>
      <c r="B460" s="93" t="str">
        <f>VLOOKUP(K460,杂项!$O$1:$P$54,2,FALSE)</f>
        <v>秩序纹章</v>
      </c>
      <c r="C460" s="93">
        <f t="shared" si="28"/>
        <v>15</v>
      </c>
      <c r="D460" s="93" t="str">
        <f>VLOOKUP(M460,杂项!$O$1:$P$54,2,FALSE)</f>
        <v>勇气纹章</v>
      </c>
      <c r="E460" s="93">
        <f t="shared" si="29"/>
        <v>15</v>
      </c>
      <c r="F460" s="93" t="str">
        <f>VLOOKUP(O460,杂项!$O$1:$P$54,2,FALSE)</f>
        <v>卫士之证</v>
      </c>
      <c r="G460" s="93">
        <f t="shared" si="30"/>
        <v>12</v>
      </c>
      <c r="H460" t="str">
        <f>VLOOKUP(Q460,杂项!$O$1:$P$54,2,FALSE)</f>
        <v>骑士之证</v>
      </c>
      <c r="I460">
        <f t="shared" si="31"/>
        <v>12</v>
      </c>
      <c r="K460" s="93">
        <v>18</v>
      </c>
      <c r="L460" s="93">
        <v>15</v>
      </c>
      <c r="M460" s="93">
        <v>17</v>
      </c>
      <c r="N460" s="93">
        <v>15</v>
      </c>
      <c r="O460" s="93">
        <v>47</v>
      </c>
      <c r="P460" s="93">
        <v>12</v>
      </c>
      <c r="Q460" s="93">
        <v>14</v>
      </c>
      <c r="R460" s="93">
        <v>12</v>
      </c>
    </row>
    <row r="461" spans="1:18" x14ac:dyDescent="0.2">
      <c r="A461" s="93" t="s">
        <v>2160</v>
      </c>
      <c r="B461" s="93" t="str">
        <f>VLOOKUP(K461,杂项!$O$1:$P$54,2,FALSE)</f>
        <v>英雄之证</v>
      </c>
      <c r="C461" s="93">
        <f t="shared" si="28"/>
        <v>18</v>
      </c>
      <c r="D461" s="93" t="str">
        <f>VLOOKUP(M461,杂项!$O$1:$P$54,2,FALSE)</f>
        <v>统帅之证</v>
      </c>
      <c r="E461" s="93">
        <f t="shared" si="29"/>
        <v>18</v>
      </c>
      <c r="F461" s="93" t="str">
        <f>VLOOKUP(O461,杂项!$O$1:$P$54,2,FALSE)</f>
        <v>秩序纹章</v>
      </c>
      <c r="G461" s="93">
        <f t="shared" si="30"/>
        <v>15</v>
      </c>
      <c r="H461" t="str">
        <f>VLOOKUP(Q461,杂项!$O$1:$P$54,2,FALSE)</f>
        <v>勇气纹章</v>
      </c>
      <c r="I461">
        <f t="shared" si="31"/>
        <v>15</v>
      </c>
      <c r="K461" s="93">
        <v>25</v>
      </c>
      <c r="L461" s="93">
        <v>18</v>
      </c>
      <c r="M461" s="93">
        <v>31</v>
      </c>
      <c r="N461" s="93">
        <v>18</v>
      </c>
      <c r="O461" s="93">
        <v>18</v>
      </c>
      <c r="P461" s="93">
        <v>15</v>
      </c>
      <c r="Q461" s="93">
        <v>17</v>
      </c>
      <c r="R461" s="93">
        <v>15</v>
      </c>
    </row>
    <row r="462" spans="1:18" x14ac:dyDescent="0.2">
      <c r="A462" s="93" t="s">
        <v>2161</v>
      </c>
      <c r="B462" s="93" t="str">
        <f>VLOOKUP(K462,杂项!$O$1:$P$54,2,FALSE)</f>
        <v>命运之印</v>
      </c>
      <c r="C462" s="93">
        <f t="shared" si="28"/>
        <v>22</v>
      </c>
      <c r="D462" s="93" t="str">
        <f>VLOOKUP(M462,杂项!$O$1:$P$54,2,FALSE)</f>
        <v>正义之印</v>
      </c>
      <c r="E462" s="93">
        <f t="shared" si="29"/>
        <v>22</v>
      </c>
      <c r="F462" s="93" t="str">
        <f>VLOOKUP(O462,杂项!$O$1:$P$54,2,FALSE)</f>
        <v>英雄之证</v>
      </c>
      <c r="G462" s="93">
        <f t="shared" si="30"/>
        <v>20</v>
      </c>
      <c r="H462" t="str">
        <f>VLOOKUP(Q462,杂项!$O$1:$P$54,2,FALSE)</f>
        <v>统帅之证</v>
      </c>
      <c r="I462">
        <f t="shared" si="31"/>
        <v>20</v>
      </c>
      <c r="K462" s="93">
        <v>33</v>
      </c>
      <c r="L462" s="93">
        <v>22</v>
      </c>
      <c r="M462" s="93">
        <v>32</v>
      </c>
      <c r="N462" s="93">
        <v>22</v>
      </c>
      <c r="O462" s="93">
        <v>25</v>
      </c>
      <c r="P462" s="93">
        <v>20</v>
      </c>
      <c r="Q462" s="93">
        <v>31</v>
      </c>
      <c r="R462" s="93">
        <v>20</v>
      </c>
    </row>
    <row r="463" spans="1:18" x14ac:dyDescent="0.2">
      <c r="A463" s="93" t="s">
        <v>2162</v>
      </c>
      <c r="B463" s="93" t="str">
        <f>VLOOKUP(K463,杂项!$O$1:$P$54,2,FALSE)</f>
        <v>骑士修行之证</v>
      </c>
      <c r="C463" s="93">
        <f t="shared" si="28"/>
        <v>3</v>
      </c>
      <c r="D463" s="93" t="e">
        <f>VLOOKUP(M463,杂项!$O$1:$P$54,2,FALSE)</f>
        <v>#N/A</v>
      </c>
      <c r="E463" s="93">
        <f t="shared" si="29"/>
        <v>0</v>
      </c>
      <c r="F463" s="93" t="e">
        <f>VLOOKUP(O463,杂项!$O$1:$P$54,2,FALSE)</f>
        <v>#N/A</v>
      </c>
      <c r="G463" s="93">
        <f t="shared" si="30"/>
        <v>0</v>
      </c>
      <c r="H463" t="e">
        <f>VLOOKUP(Q463,杂项!$O$1:$P$54,2,FALSE)</f>
        <v>#N/A</v>
      </c>
      <c r="I463">
        <f t="shared" si="31"/>
        <v>0</v>
      </c>
      <c r="K463" s="93">
        <v>3</v>
      </c>
      <c r="L463" s="93">
        <v>3</v>
      </c>
      <c r="M463" s="93"/>
      <c r="N463" s="93"/>
      <c r="O463" s="93"/>
      <c r="P463" s="93"/>
      <c r="Q463" s="93"/>
      <c r="R463" s="93"/>
    </row>
    <row r="464" spans="1:18" x14ac:dyDescent="0.2">
      <c r="A464" s="93" t="s">
        <v>2163</v>
      </c>
      <c r="B464" s="93" t="str">
        <f>VLOOKUP(K464,杂项!$O$1:$P$54,2,FALSE)</f>
        <v>骑士修行之证</v>
      </c>
      <c r="C464" s="93">
        <f t="shared" si="28"/>
        <v>5</v>
      </c>
      <c r="D464" s="93" t="e">
        <f>VLOOKUP(M464,杂项!$O$1:$P$54,2,FALSE)</f>
        <v>#N/A</v>
      </c>
      <c r="E464" s="93">
        <f t="shared" si="29"/>
        <v>0</v>
      </c>
      <c r="F464" s="93" t="e">
        <f>VLOOKUP(O464,杂项!$O$1:$P$54,2,FALSE)</f>
        <v>#N/A</v>
      </c>
      <c r="G464" s="93">
        <f t="shared" si="30"/>
        <v>0</v>
      </c>
      <c r="H464" t="e">
        <f>VLOOKUP(Q464,杂项!$O$1:$P$54,2,FALSE)</f>
        <v>#N/A</v>
      </c>
      <c r="I464">
        <f t="shared" si="31"/>
        <v>0</v>
      </c>
      <c r="K464" s="93">
        <v>3</v>
      </c>
      <c r="L464" s="93">
        <v>5</v>
      </c>
      <c r="M464" s="93"/>
      <c r="N464" s="93"/>
      <c r="O464" s="93"/>
      <c r="P464" s="93"/>
      <c r="Q464" s="93"/>
      <c r="R464" s="93"/>
    </row>
    <row r="465" spans="1:18" x14ac:dyDescent="0.2">
      <c r="A465" s="93" t="s">
        <v>2164</v>
      </c>
      <c r="B465" s="93" t="str">
        <f>VLOOKUP(K465,杂项!$O$1:$P$54,2,FALSE)</f>
        <v>迅捷绶带</v>
      </c>
      <c r="C465" s="93">
        <f t="shared" si="28"/>
        <v>6</v>
      </c>
      <c r="D465" s="93" t="str">
        <f>VLOOKUP(M465,杂项!$O$1:$P$54,2,FALSE)</f>
        <v>骑士修行之证</v>
      </c>
      <c r="E465" s="93">
        <f t="shared" si="29"/>
        <v>3</v>
      </c>
      <c r="F465" s="93" t="str">
        <f>VLOOKUP(O465,杂项!$O$1:$P$54,2,FALSE)</f>
        <v>法术修行之证</v>
      </c>
      <c r="G465" s="93">
        <f t="shared" si="30"/>
        <v>3</v>
      </c>
      <c r="H465" t="e">
        <f>VLOOKUP(Q465,杂项!$O$1:$P$54,2,FALSE)</f>
        <v>#N/A</v>
      </c>
      <c r="I465">
        <f t="shared" si="31"/>
        <v>0</v>
      </c>
      <c r="K465" s="93">
        <v>8</v>
      </c>
      <c r="L465" s="93">
        <v>6</v>
      </c>
      <c r="M465" s="93">
        <v>3</v>
      </c>
      <c r="N465" s="93">
        <v>3</v>
      </c>
      <c r="O465" s="93">
        <v>5</v>
      </c>
      <c r="P465" s="93">
        <v>3</v>
      </c>
      <c r="Q465" s="93"/>
      <c r="R465" s="93"/>
    </row>
    <row r="466" spans="1:18" x14ac:dyDescent="0.2">
      <c r="A466" s="93" t="s">
        <v>2165</v>
      </c>
      <c r="B466" s="93" t="str">
        <f>VLOOKUP(K466,杂项!$O$1:$P$54,2,FALSE)</f>
        <v>巡林之证</v>
      </c>
      <c r="C466" s="93">
        <f t="shared" si="28"/>
        <v>8</v>
      </c>
      <c r="D466" s="93" t="str">
        <f>VLOOKUP(M466,杂项!$O$1:$P$54,2,FALSE)</f>
        <v>斗技之证</v>
      </c>
      <c r="E466" s="93">
        <f t="shared" si="29"/>
        <v>8</v>
      </c>
      <c r="F466" s="93" t="str">
        <f>VLOOKUP(O466,杂项!$O$1:$P$54,2,FALSE)</f>
        <v>迅捷绶带</v>
      </c>
      <c r="G466" s="93">
        <f t="shared" si="30"/>
        <v>6</v>
      </c>
      <c r="H466" t="str">
        <f>VLOOKUP(Q466,杂项!$O$1:$P$54,2,FALSE)</f>
        <v>记忆绶带</v>
      </c>
      <c r="I466">
        <f t="shared" si="31"/>
        <v>6</v>
      </c>
      <c r="K466" s="93">
        <v>42</v>
      </c>
      <c r="L466" s="93">
        <v>8</v>
      </c>
      <c r="M466" s="93">
        <v>41</v>
      </c>
      <c r="N466" s="93">
        <v>8</v>
      </c>
      <c r="O466" s="93">
        <v>8</v>
      </c>
      <c r="P466" s="93">
        <v>6</v>
      </c>
      <c r="Q466" s="93">
        <v>11</v>
      </c>
      <c r="R466" s="93">
        <v>6</v>
      </c>
    </row>
    <row r="467" spans="1:18" x14ac:dyDescent="0.2">
      <c r="A467" s="93" t="s">
        <v>2166</v>
      </c>
      <c r="B467" s="93" t="str">
        <f>VLOOKUP(K467,杂项!$O$1:$P$54,2,FALSE)</f>
        <v>隐秘徽记</v>
      </c>
      <c r="C467" s="93">
        <f t="shared" si="28"/>
        <v>10</v>
      </c>
      <c r="D467" s="93" t="str">
        <f>VLOOKUP(M467,杂项!$O$1:$P$54,2,FALSE)</f>
        <v>忠诚徽记</v>
      </c>
      <c r="E467" s="93">
        <f t="shared" si="29"/>
        <v>10</v>
      </c>
      <c r="F467" s="93" t="str">
        <f>VLOOKUP(O467,杂项!$O$1:$P$54,2,FALSE)</f>
        <v>巡林之证</v>
      </c>
      <c r="G467" s="93">
        <f t="shared" si="30"/>
        <v>8</v>
      </c>
      <c r="H467" t="str">
        <f>VLOOKUP(Q467,杂项!$O$1:$P$54,2,FALSE)</f>
        <v>斗技之证</v>
      </c>
      <c r="I467">
        <f t="shared" si="31"/>
        <v>8</v>
      </c>
      <c r="K467" s="93">
        <v>50</v>
      </c>
      <c r="L467" s="93">
        <v>10</v>
      </c>
      <c r="M467" s="93">
        <v>53</v>
      </c>
      <c r="N467" s="93">
        <v>10</v>
      </c>
      <c r="O467" s="93">
        <v>42</v>
      </c>
      <c r="P467" s="93">
        <v>8</v>
      </c>
      <c r="Q467" s="93">
        <v>41</v>
      </c>
      <c r="R467" s="93">
        <v>8</v>
      </c>
    </row>
    <row r="468" spans="1:18" x14ac:dyDescent="0.2">
      <c r="A468" s="93" t="s">
        <v>2167</v>
      </c>
      <c r="B468" s="93" t="str">
        <f>VLOOKUP(K468,杂项!$O$1:$P$54,2,FALSE)</f>
        <v>记忆绶带</v>
      </c>
      <c r="C468" s="93">
        <f t="shared" si="28"/>
        <v>6</v>
      </c>
      <c r="D468" s="93" t="str">
        <f>VLOOKUP(M468,杂项!$O$1:$P$54,2,FALSE)</f>
        <v>骑士修行之证</v>
      </c>
      <c r="E468" s="93">
        <f t="shared" si="29"/>
        <v>3</v>
      </c>
      <c r="F468" s="93" t="str">
        <f>VLOOKUP(O468,杂项!$O$1:$P$54,2,FALSE)</f>
        <v>神职修行之证</v>
      </c>
      <c r="G468" s="93">
        <f t="shared" si="30"/>
        <v>3</v>
      </c>
      <c r="H468" t="e">
        <f>VLOOKUP(Q468,杂项!$O$1:$P$54,2,FALSE)</f>
        <v>#N/A</v>
      </c>
      <c r="I468">
        <f t="shared" si="31"/>
        <v>0</v>
      </c>
      <c r="K468" s="93">
        <v>11</v>
      </c>
      <c r="L468" s="93">
        <v>6</v>
      </c>
      <c r="M468" s="93">
        <v>3</v>
      </c>
      <c r="N468" s="93">
        <v>3</v>
      </c>
      <c r="O468" s="93">
        <v>4</v>
      </c>
      <c r="P468" s="93">
        <v>3</v>
      </c>
      <c r="Q468" s="93"/>
      <c r="R468" s="93"/>
    </row>
    <row r="469" spans="1:18" x14ac:dyDescent="0.2">
      <c r="A469" s="93" t="s">
        <v>2168</v>
      </c>
      <c r="B469" s="93" t="str">
        <f>VLOOKUP(K469,杂项!$O$1:$P$54,2,FALSE)</f>
        <v>魔法之证</v>
      </c>
      <c r="C469" s="93">
        <f t="shared" si="28"/>
        <v>8</v>
      </c>
      <c r="D469" s="93" t="str">
        <f>VLOOKUP(M469,杂项!$O$1:$P$54,2,FALSE)</f>
        <v>巡林之证</v>
      </c>
      <c r="E469" s="93">
        <f t="shared" si="29"/>
        <v>8</v>
      </c>
      <c r="F469" s="93" t="str">
        <f>VLOOKUP(O469,杂项!$O$1:$P$54,2,FALSE)</f>
        <v>迅捷绶带</v>
      </c>
      <c r="G469" s="93">
        <f t="shared" si="30"/>
        <v>6</v>
      </c>
      <c r="H469" t="str">
        <f>VLOOKUP(Q469,杂项!$O$1:$P$54,2,FALSE)</f>
        <v>守护绶带</v>
      </c>
      <c r="I469">
        <f t="shared" si="31"/>
        <v>6</v>
      </c>
      <c r="K469" s="93">
        <v>45</v>
      </c>
      <c r="L469" s="93">
        <v>8</v>
      </c>
      <c r="M469" s="93">
        <v>42</v>
      </c>
      <c r="N469" s="93">
        <v>8</v>
      </c>
      <c r="O469" s="93">
        <v>8</v>
      </c>
      <c r="P469" s="93">
        <v>6</v>
      </c>
      <c r="Q469" s="93">
        <v>7</v>
      </c>
      <c r="R469" s="93">
        <v>6</v>
      </c>
    </row>
    <row r="470" spans="1:18" x14ac:dyDescent="0.2">
      <c r="A470" s="93" t="s">
        <v>2169</v>
      </c>
      <c r="B470" s="93" t="str">
        <f>VLOOKUP(K470,杂项!$O$1:$P$54,2,FALSE)</f>
        <v>忠诚徽记</v>
      </c>
      <c r="C470" s="93">
        <f t="shared" si="28"/>
        <v>10</v>
      </c>
      <c r="D470" s="93" t="str">
        <f>VLOOKUP(M470,杂项!$O$1:$P$54,2,FALSE)</f>
        <v>不屈徽记</v>
      </c>
      <c r="E470" s="93">
        <f t="shared" si="29"/>
        <v>10</v>
      </c>
      <c r="F470" s="93" t="str">
        <f>VLOOKUP(O470,杂项!$O$1:$P$54,2,FALSE)</f>
        <v>魔法之证</v>
      </c>
      <c r="G470" s="93">
        <f t="shared" si="30"/>
        <v>8</v>
      </c>
      <c r="H470" t="str">
        <f>VLOOKUP(Q470,杂项!$O$1:$P$54,2,FALSE)</f>
        <v>巡林之证</v>
      </c>
      <c r="I470">
        <f t="shared" si="31"/>
        <v>8</v>
      </c>
      <c r="K470" s="93">
        <v>53</v>
      </c>
      <c r="L470" s="93">
        <v>10</v>
      </c>
      <c r="M470" s="93">
        <v>49</v>
      </c>
      <c r="N470" s="93">
        <v>10</v>
      </c>
      <c r="O470" s="93">
        <v>45</v>
      </c>
      <c r="P470" s="93">
        <v>8</v>
      </c>
      <c r="Q470" s="93">
        <v>42</v>
      </c>
      <c r="R470" s="93">
        <v>8</v>
      </c>
    </row>
    <row r="471" spans="1:18" x14ac:dyDescent="0.2">
      <c r="A471" s="93" t="s">
        <v>2170</v>
      </c>
      <c r="B471" s="93" t="str">
        <f>VLOOKUP(K471,杂项!$O$1:$P$54,2,FALSE)</f>
        <v>记忆绶带</v>
      </c>
      <c r="C471" s="93">
        <f t="shared" si="28"/>
        <v>6</v>
      </c>
      <c r="D471" s="93" t="str">
        <f>VLOOKUP(M471,杂项!$O$1:$P$54,2,FALSE)</f>
        <v>骑士修行之证</v>
      </c>
      <c r="E471" s="93">
        <f t="shared" si="29"/>
        <v>3</v>
      </c>
      <c r="F471" s="93" t="str">
        <f>VLOOKUP(O471,杂项!$O$1:$P$54,2,FALSE)</f>
        <v>神职修行之证</v>
      </c>
      <c r="G471" s="93">
        <f t="shared" si="30"/>
        <v>3</v>
      </c>
      <c r="H471" t="e">
        <f>VLOOKUP(Q471,杂项!$O$1:$P$54,2,FALSE)</f>
        <v>#N/A</v>
      </c>
      <c r="I471">
        <f t="shared" si="31"/>
        <v>0</v>
      </c>
      <c r="K471" s="93">
        <v>11</v>
      </c>
      <c r="L471" s="93">
        <v>6</v>
      </c>
      <c r="M471" s="93">
        <v>3</v>
      </c>
      <c r="N471" s="93">
        <v>3</v>
      </c>
      <c r="O471" s="93">
        <v>4</v>
      </c>
      <c r="P471" s="93">
        <v>3</v>
      </c>
      <c r="Q471" s="93"/>
      <c r="R471" s="93"/>
    </row>
    <row r="472" spans="1:18" x14ac:dyDescent="0.2">
      <c r="A472" s="93" t="s">
        <v>2171</v>
      </c>
      <c r="B472" s="93" t="str">
        <f>VLOOKUP(K472,杂项!$O$1:$P$54,2,FALSE)</f>
        <v>骑术之证</v>
      </c>
      <c r="C472" s="93">
        <f t="shared" si="28"/>
        <v>8</v>
      </c>
      <c r="D472" s="93" t="str">
        <f>VLOOKUP(M472,杂项!$O$1:$P$54,2,FALSE)</f>
        <v>魔法之证</v>
      </c>
      <c r="E472" s="93">
        <f t="shared" si="29"/>
        <v>8</v>
      </c>
      <c r="F472" s="93" t="str">
        <f>VLOOKUP(O472,杂项!$O$1:$P$54,2,FALSE)</f>
        <v>迅捷绶带</v>
      </c>
      <c r="G472" s="93">
        <f t="shared" si="30"/>
        <v>6</v>
      </c>
      <c r="H472" t="str">
        <f>VLOOKUP(Q472,杂项!$O$1:$P$54,2,FALSE)</f>
        <v>智慧绶带</v>
      </c>
      <c r="I472">
        <f t="shared" si="31"/>
        <v>6</v>
      </c>
      <c r="K472" s="93">
        <v>43</v>
      </c>
      <c r="L472" s="93">
        <v>8</v>
      </c>
      <c r="M472" s="93">
        <v>45</v>
      </c>
      <c r="N472" s="93">
        <v>8</v>
      </c>
      <c r="O472" s="93">
        <v>8</v>
      </c>
      <c r="P472" s="93">
        <v>6</v>
      </c>
      <c r="Q472" s="93">
        <v>9</v>
      </c>
      <c r="R472" s="93">
        <v>6</v>
      </c>
    </row>
    <row r="473" spans="1:18" x14ac:dyDescent="0.2">
      <c r="A473" s="93" t="s">
        <v>2172</v>
      </c>
      <c r="B473" s="93" t="str">
        <f>VLOOKUP(K473,杂项!$O$1:$P$54,2,FALSE)</f>
        <v>忠诚徽记</v>
      </c>
      <c r="C473" s="93">
        <f t="shared" si="28"/>
        <v>10</v>
      </c>
      <c r="D473" s="93" t="str">
        <f>VLOOKUP(M473,杂项!$O$1:$P$54,2,FALSE)</f>
        <v>无畏徽记</v>
      </c>
      <c r="E473" s="93">
        <f t="shared" si="29"/>
        <v>10</v>
      </c>
      <c r="F473" s="93" t="str">
        <f>VLOOKUP(O473,杂项!$O$1:$P$54,2,FALSE)</f>
        <v>骑术之证</v>
      </c>
      <c r="G473" s="93">
        <f t="shared" si="30"/>
        <v>8</v>
      </c>
      <c r="H473" t="str">
        <f>VLOOKUP(Q473,杂项!$O$1:$P$54,2,FALSE)</f>
        <v>魔法之证</v>
      </c>
      <c r="I473">
        <f t="shared" si="31"/>
        <v>8</v>
      </c>
      <c r="K473" s="93">
        <v>53</v>
      </c>
      <c r="L473" s="93">
        <v>10</v>
      </c>
      <c r="M473" s="93">
        <v>48</v>
      </c>
      <c r="N473" s="93">
        <v>10</v>
      </c>
      <c r="O473" s="93">
        <v>43</v>
      </c>
      <c r="P473" s="93">
        <v>8</v>
      </c>
      <c r="Q473" s="93">
        <v>45</v>
      </c>
      <c r="R473" s="93">
        <v>8</v>
      </c>
    </row>
    <row r="474" spans="1:18" x14ac:dyDescent="0.2">
      <c r="A474" s="93" t="s">
        <v>2173</v>
      </c>
      <c r="B474" s="93" t="str">
        <f>VLOOKUP(K474,杂项!$O$1:$P$54,2,FALSE)</f>
        <v>浪人之证</v>
      </c>
      <c r="C474" s="93">
        <f t="shared" si="28"/>
        <v>12</v>
      </c>
      <c r="D474" s="93" t="str">
        <f>VLOOKUP(M474,杂项!$O$1:$P$54,2,FALSE)</f>
        <v>骑士之证</v>
      </c>
      <c r="E474" s="93">
        <f t="shared" si="29"/>
        <v>12</v>
      </c>
      <c r="F474" s="93" t="str">
        <f>VLOOKUP(O474,杂项!$O$1:$P$54,2,FALSE)</f>
        <v>隐秘徽记</v>
      </c>
      <c r="G474" s="93">
        <f t="shared" si="30"/>
        <v>10</v>
      </c>
      <c r="H474" t="str">
        <f>VLOOKUP(Q474,杂项!$O$1:$P$54,2,FALSE)</f>
        <v>忠诚徽记</v>
      </c>
      <c r="I474">
        <f t="shared" si="31"/>
        <v>10</v>
      </c>
      <c r="K474" s="93">
        <v>13</v>
      </c>
      <c r="L474" s="93">
        <v>12</v>
      </c>
      <c r="M474" s="93">
        <v>14</v>
      </c>
      <c r="N474" s="93">
        <v>12</v>
      </c>
      <c r="O474" s="93">
        <v>50</v>
      </c>
      <c r="P474" s="93">
        <v>10</v>
      </c>
      <c r="Q474" s="93">
        <v>53</v>
      </c>
      <c r="R474" s="93">
        <v>10</v>
      </c>
    </row>
    <row r="475" spans="1:18" x14ac:dyDescent="0.2">
      <c r="A475" s="93" t="s">
        <v>2174</v>
      </c>
      <c r="B475" s="93" t="str">
        <f>VLOOKUP(K475,杂项!$O$1:$P$54,2,FALSE)</f>
        <v>自由纹章</v>
      </c>
      <c r="C475" s="93">
        <f t="shared" si="28"/>
        <v>15</v>
      </c>
      <c r="D475" s="93" t="str">
        <f>VLOOKUP(M475,杂项!$O$1:$P$54,2,FALSE)</f>
        <v>公正纹章</v>
      </c>
      <c r="E475" s="93">
        <f t="shared" si="29"/>
        <v>15</v>
      </c>
      <c r="F475" s="93" t="str">
        <f>VLOOKUP(O475,杂项!$O$1:$P$54,2,FALSE)</f>
        <v>浪人之证</v>
      </c>
      <c r="G475" s="93">
        <f t="shared" si="30"/>
        <v>12</v>
      </c>
      <c r="H475" t="str">
        <f>VLOOKUP(Q475,杂项!$O$1:$P$54,2,FALSE)</f>
        <v>骑士之证</v>
      </c>
      <c r="I475">
        <f t="shared" si="31"/>
        <v>12</v>
      </c>
      <c r="K475" s="93">
        <v>19</v>
      </c>
      <c r="L475" s="93">
        <v>15</v>
      </c>
      <c r="M475" s="93">
        <v>22</v>
      </c>
      <c r="N475" s="93">
        <v>15</v>
      </c>
      <c r="O475" s="93">
        <v>13</v>
      </c>
      <c r="P475" s="93">
        <v>12</v>
      </c>
      <c r="Q475" s="93">
        <v>14</v>
      </c>
      <c r="R475" s="93">
        <v>12</v>
      </c>
    </row>
    <row r="476" spans="1:18" x14ac:dyDescent="0.2">
      <c r="A476" s="93" t="s">
        <v>2175</v>
      </c>
      <c r="B476" s="93" t="str">
        <f>VLOOKUP(K476,杂项!$O$1:$P$54,2,FALSE)</f>
        <v>统帅之证</v>
      </c>
      <c r="C476" s="93">
        <f t="shared" si="28"/>
        <v>18</v>
      </c>
      <c r="D476" s="93" t="str">
        <f>VLOOKUP(M476,杂项!$O$1:$P$54,2,FALSE)</f>
        <v>游侠之证</v>
      </c>
      <c r="E476" s="93">
        <f t="shared" si="29"/>
        <v>18</v>
      </c>
      <c r="F476" s="93" t="str">
        <f>VLOOKUP(O476,杂项!$O$1:$P$54,2,FALSE)</f>
        <v>自由纹章</v>
      </c>
      <c r="G476" s="93">
        <f t="shared" si="30"/>
        <v>15</v>
      </c>
      <c r="H476" t="str">
        <f>VLOOKUP(Q476,杂项!$O$1:$P$54,2,FALSE)</f>
        <v>公正纹章</v>
      </c>
      <c r="I476">
        <f t="shared" si="31"/>
        <v>15</v>
      </c>
      <c r="K476" s="93">
        <v>31</v>
      </c>
      <c r="L476" s="93">
        <v>18</v>
      </c>
      <c r="M476" s="93">
        <v>27</v>
      </c>
      <c r="N476" s="93">
        <v>18</v>
      </c>
      <c r="O476" s="93">
        <v>19</v>
      </c>
      <c r="P476" s="93">
        <v>15</v>
      </c>
      <c r="Q476" s="93">
        <v>22</v>
      </c>
      <c r="R476" s="93">
        <v>15</v>
      </c>
    </row>
    <row r="477" spans="1:18" x14ac:dyDescent="0.2">
      <c r="A477" s="93" t="s">
        <v>2176</v>
      </c>
      <c r="B477" s="93" t="str">
        <f>VLOOKUP(K477,杂项!$O$1:$P$54,2,FALSE)</f>
        <v>荣耀之印</v>
      </c>
      <c r="C477" s="93">
        <f t="shared" si="28"/>
        <v>22</v>
      </c>
      <c r="D477" s="93" t="str">
        <f>VLOOKUP(M477,杂项!$O$1:$P$54,2,FALSE)</f>
        <v>奇迹之印</v>
      </c>
      <c r="E477" s="93">
        <f t="shared" si="29"/>
        <v>22</v>
      </c>
      <c r="F477" s="93" t="str">
        <f>VLOOKUP(O477,杂项!$O$1:$P$54,2,FALSE)</f>
        <v>统帅之证</v>
      </c>
      <c r="G477" s="93">
        <f t="shared" si="30"/>
        <v>20</v>
      </c>
      <c r="H477" t="str">
        <f>VLOOKUP(Q477,杂项!$O$1:$P$54,2,FALSE)</f>
        <v>游侠之证</v>
      </c>
      <c r="I477">
        <f t="shared" si="31"/>
        <v>20</v>
      </c>
      <c r="K477" s="93">
        <v>38</v>
      </c>
      <c r="L477" s="93">
        <v>22</v>
      </c>
      <c r="M477" s="93">
        <v>36</v>
      </c>
      <c r="N477" s="93">
        <v>22</v>
      </c>
      <c r="O477" s="93">
        <v>31</v>
      </c>
      <c r="P477" s="93">
        <v>20</v>
      </c>
      <c r="Q477" s="93">
        <v>27</v>
      </c>
      <c r="R477" s="93">
        <v>20</v>
      </c>
    </row>
    <row r="478" spans="1:18" x14ac:dyDescent="0.2">
      <c r="A478" s="93" t="s">
        <v>2177</v>
      </c>
      <c r="B478" s="93" t="str">
        <f>VLOOKUP(K478,杂项!$O$1:$P$54,2,FALSE)</f>
        <v>骑士之证</v>
      </c>
      <c r="C478" s="93">
        <f t="shared" si="28"/>
        <v>12</v>
      </c>
      <c r="D478" s="93" t="str">
        <f>VLOOKUP(M478,杂项!$O$1:$P$54,2,FALSE)</f>
        <v>浪人之证</v>
      </c>
      <c r="E478" s="93">
        <f t="shared" si="29"/>
        <v>12</v>
      </c>
      <c r="F478" s="93" t="str">
        <f>VLOOKUP(O478,杂项!$O$1:$P$54,2,FALSE)</f>
        <v>忠诚徽记</v>
      </c>
      <c r="G478" s="93">
        <f t="shared" si="30"/>
        <v>10</v>
      </c>
      <c r="H478" t="str">
        <f>VLOOKUP(Q478,杂项!$O$1:$P$54,2,FALSE)</f>
        <v>远见徽记</v>
      </c>
      <c r="I478">
        <f t="shared" si="31"/>
        <v>10</v>
      </c>
      <c r="K478" s="93">
        <v>14</v>
      </c>
      <c r="L478" s="93">
        <v>12</v>
      </c>
      <c r="M478" s="93">
        <v>13</v>
      </c>
      <c r="N478" s="93">
        <v>12</v>
      </c>
      <c r="O478" s="93">
        <v>53</v>
      </c>
      <c r="P478" s="93">
        <v>10</v>
      </c>
      <c r="Q478" s="93">
        <v>51</v>
      </c>
      <c r="R478" s="93">
        <v>10</v>
      </c>
    </row>
    <row r="479" spans="1:18" x14ac:dyDescent="0.2">
      <c r="A479" s="93" t="s">
        <v>2178</v>
      </c>
      <c r="B479" s="93" t="str">
        <f>VLOOKUP(K479,杂项!$O$1:$P$54,2,FALSE)</f>
        <v>信仰纹章</v>
      </c>
      <c r="C479" s="93">
        <f t="shared" si="28"/>
        <v>15</v>
      </c>
      <c r="D479" s="93" t="str">
        <f>VLOOKUP(M479,杂项!$O$1:$P$54,2,FALSE)</f>
        <v>自由纹章</v>
      </c>
      <c r="E479" s="93">
        <f t="shared" si="29"/>
        <v>15</v>
      </c>
      <c r="F479" s="93" t="str">
        <f>VLOOKUP(O479,杂项!$O$1:$P$54,2,FALSE)</f>
        <v>骑士之证</v>
      </c>
      <c r="G479" s="93">
        <f t="shared" si="30"/>
        <v>12</v>
      </c>
      <c r="H479" t="str">
        <f>VLOOKUP(Q479,杂项!$O$1:$P$54,2,FALSE)</f>
        <v>浪人之证</v>
      </c>
      <c r="I479">
        <f t="shared" si="31"/>
        <v>12</v>
      </c>
      <c r="K479" s="93">
        <v>21</v>
      </c>
      <c r="L479" s="93">
        <v>15</v>
      </c>
      <c r="M479" s="93">
        <v>19</v>
      </c>
      <c r="N479" s="93">
        <v>15</v>
      </c>
      <c r="O479" s="93">
        <v>14</v>
      </c>
      <c r="P479" s="93">
        <v>12</v>
      </c>
      <c r="Q479" s="93">
        <v>13</v>
      </c>
      <c r="R479" s="93">
        <v>12</v>
      </c>
    </row>
    <row r="480" spans="1:18" x14ac:dyDescent="0.2">
      <c r="A480" s="93" t="s">
        <v>2179</v>
      </c>
      <c r="B480" s="93" t="str">
        <f>VLOOKUP(K480,杂项!$O$1:$P$54,2,FALSE)</f>
        <v>霸者之证</v>
      </c>
      <c r="C480" s="93">
        <f t="shared" si="28"/>
        <v>18</v>
      </c>
      <c r="D480" s="93" t="str">
        <f>VLOOKUP(M480,杂项!$O$1:$P$54,2,FALSE)</f>
        <v>统帅之证</v>
      </c>
      <c r="E480" s="93">
        <f t="shared" si="29"/>
        <v>18</v>
      </c>
      <c r="F480" s="93" t="str">
        <f>VLOOKUP(O480,杂项!$O$1:$P$54,2,FALSE)</f>
        <v>信仰纹章</v>
      </c>
      <c r="G480" s="93">
        <f t="shared" si="30"/>
        <v>15</v>
      </c>
      <c r="H480" t="str">
        <f>VLOOKUP(Q480,杂项!$O$1:$P$54,2,FALSE)</f>
        <v>自由纹章</v>
      </c>
      <c r="I480">
        <f t="shared" si="31"/>
        <v>15</v>
      </c>
      <c r="K480" s="93">
        <v>28</v>
      </c>
      <c r="L480" s="93">
        <v>18</v>
      </c>
      <c r="M480" s="93">
        <v>31</v>
      </c>
      <c r="N480" s="93">
        <v>18</v>
      </c>
      <c r="O480" s="93">
        <v>21</v>
      </c>
      <c r="P480" s="93">
        <v>15</v>
      </c>
      <c r="Q480" s="93">
        <v>19</v>
      </c>
      <c r="R480" s="93">
        <v>15</v>
      </c>
    </row>
    <row r="481" spans="1:18" x14ac:dyDescent="0.2">
      <c r="A481" s="93" t="s">
        <v>2180</v>
      </c>
      <c r="B481" s="93" t="str">
        <f>VLOOKUP(K481,杂项!$O$1:$P$54,2,FALSE)</f>
        <v>世界之印</v>
      </c>
      <c r="C481" s="93">
        <f t="shared" si="28"/>
        <v>22</v>
      </c>
      <c r="D481" s="93" t="str">
        <f>VLOOKUP(M481,杂项!$O$1:$P$54,2,FALSE)</f>
        <v>命运之印</v>
      </c>
      <c r="E481" s="93">
        <f t="shared" si="29"/>
        <v>22</v>
      </c>
      <c r="F481" s="93" t="str">
        <f>VLOOKUP(O481,杂项!$O$1:$P$54,2,FALSE)</f>
        <v>霸者之证</v>
      </c>
      <c r="G481" s="93">
        <f t="shared" si="30"/>
        <v>20</v>
      </c>
      <c r="H481" t="str">
        <f>VLOOKUP(Q481,杂项!$O$1:$P$54,2,FALSE)</f>
        <v>游侠之证</v>
      </c>
      <c r="I481">
        <f t="shared" si="31"/>
        <v>20</v>
      </c>
      <c r="K481" s="93">
        <v>34</v>
      </c>
      <c r="L481" s="93">
        <v>22</v>
      </c>
      <c r="M481" s="93">
        <v>33</v>
      </c>
      <c r="N481" s="93">
        <v>22</v>
      </c>
      <c r="O481" s="93">
        <v>28</v>
      </c>
      <c r="P481" s="93">
        <v>20</v>
      </c>
      <c r="Q481" s="93">
        <v>27</v>
      </c>
      <c r="R481" s="93">
        <v>20</v>
      </c>
    </row>
    <row r="482" spans="1:18" x14ac:dyDescent="0.2">
      <c r="A482" s="93" t="s">
        <v>2181</v>
      </c>
      <c r="B482" s="93" t="str">
        <f>VLOOKUP(K482,杂项!$O$1:$P$54,2,FALSE)</f>
        <v>骑士修行之证</v>
      </c>
      <c r="C482" s="93">
        <f t="shared" si="28"/>
        <v>3</v>
      </c>
      <c r="D482" s="93" t="e">
        <f>VLOOKUP(M482,杂项!$O$1:$P$54,2,FALSE)</f>
        <v>#N/A</v>
      </c>
      <c r="E482" s="93">
        <f t="shared" si="29"/>
        <v>0</v>
      </c>
      <c r="F482" s="93" t="e">
        <f>VLOOKUP(O482,杂项!$O$1:$P$54,2,FALSE)</f>
        <v>#N/A</v>
      </c>
      <c r="G482" s="93">
        <f t="shared" si="30"/>
        <v>0</v>
      </c>
      <c r="H482" t="e">
        <f>VLOOKUP(Q482,杂项!$O$1:$P$54,2,FALSE)</f>
        <v>#N/A</v>
      </c>
      <c r="I482">
        <f t="shared" si="31"/>
        <v>0</v>
      </c>
      <c r="K482" s="93">
        <v>3</v>
      </c>
      <c r="L482" s="93">
        <v>3</v>
      </c>
      <c r="M482" s="93"/>
      <c r="N482" s="93"/>
      <c r="O482" s="93"/>
      <c r="P482" s="93"/>
      <c r="Q482" s="93"/>
      <c r="R482" s="93"/>
    </row>
    <row r="483" spans="1:18" x14ac:dyDescent="0.2">
      <c r="A483" s="93" t="s">
        <v>2182</v>
      </c>
      <c r="B483" s="93" t="str">
        <f>VLOOKUP(K483,杂项!$O$1:$P$54,2,FALSE)</f>
        <v>骑士修行之证</v>
      </c>
      <c r="C483" s="93">
        <f t="shared" si="28"/>
        <v>5</v>
      </c>
      <c r="D483" s="93" t="e">
        <f>VLOOKUP(M483,杂项!$O$1:$P$54,2,FALSE)</f>
        <v>#N/A</v>
      </c>
      <c r="E483" s="93">
        <f t="shared" si="29"/>
        <v>0</v>
      </c>
      <c r="F483" s="93" t="e">
        <f>VLOOKUP(O483,杂项!$O$1:$P$54,2,FALSE)</f>
        <v>#N/A</v>
      </c>
      <c r="G483" s="93">
        <f t="shared" si="30"/>
        <v>0</v>
      </c>
      <c r="H483" t="e">
        <f>VLOOKUP(Q483,杂项!$O$1:$P$54,2,FALSE)</f>
        <v>#N/A</v>
      </c>
      <c r="I483">
        <f t="shared" si="31"/>
        <v>0</v>
      </c>
      <c r="K483" s="93">
        <v>3</v>
      </c>
      <c r="L483" s="93">
        <v>5</v>
      </c>
      <c r="M483" s="93"/>
      <c r="N483" s="93"/>
      <c r="O483" s="93"/>
      <c r="P483" s="93"/>
      <c r="Q483" s="93"/>
      <c r="R483" s="93"/>
    </row>
    <row r="484" spans="1:18" x14ac:dyDescent="0.2">
      <c r="A484" s="93" t="s">
        <v>2183</v>
      </c>
      <c r="B484" s="93" t="str">
        <f>VLOOKUP(K484,杂项!$O$1:$P$54,2,FALSE)</f>
        <v>迅捷绶带</v>
      </c>
      <c r="C484" s="93">
        <f t="shared" si="28"/>
        <v>6</v>
      </c>
      <c r="D484" s="93" t="str">
        <f>VLOOKUP(M484,杂项!$O$1:$P$54,2,FALSE)</f>
        <v>骑士修行之证</v>
      </c>
      <c r="E484" s="93">
        <f t="shared" si="29"/>
        <v>3</v>
      </c>
      <c r="F484" s="93" t="str">
        <f>VLOOKUP(O484,杂项!$O$1:$P$54,2,FALSE)</f>
        <v>战斗修行之证</v>
      </c>
      <c r="G484" s="93">
        <f t="shared" si="30"/>
        <v>3</v>
      </c>
      <c r="H484" t="e">
        <f>VLOOKUP(Q484,杂项!$O$1:$P$54,2,FALSE)</f>
        <v>#N/A</v>
      </c>
      <c r="I484">
        <f t="shared" si="31"/>
        <v>0</v>
      </c>
      <c r="K484" s="93">
        <v>8</v>
      </c>
      <c r="L484" s="93">
        <v>6</v>
      </c>
      <c r="M484" s="93">
        <v>3</v>
      </c>
      <c r="N484" s="93">
        <v>3</v>
      </c>
      <c r="O484" s="93">
        <v>1</v>
      </c>
      <c r="P484" s="93">
        <v>3</v>
      </c>
      <c r="Q484" s="93"/>
      <c r="R484" s="93"/>
    </row>
    <row r="485" spans="1:18" x14ac:dyDescent="0.2">
      <c r="A485" s="93" t="s">
        <v>2184</v>
      </c>
      <c r="B485" s="93" t="str">
        <f>VLOOKUP(K485,杂项!$O$1:$P$54,2,FALSE)</f>
        <v>骑术之证</v>
      </c>
      <c r="C485" s="93">
        <f t="shared" si="28"/>
        <v>8</v>
      </c>
      <c r="D485" s="93" t="str">
        <f>VLOOKUP(M485,杂项!$O$1:$P$54,2,FALSE)</f>
        <v>巡林之证</v>
      </c>
      <c r="E485" s="93">
        <f t="shared" si="29"/>
        <v>8</v>
      </c>
      <c r="F485" s="93" t="str">
        <f>VLOOKUP(O485,杂项!$O$1:$P$54,2,FALSE)</f>
        <v>迅捷绶带</v>
      </c>
      <c r="G485" s="93">
        <f t="shared" si="30"/>
        <v>6</v>
      </c>
      <c r="H485" t="str">
        <f>VLOOKUP(Q485,杂项!$O$1:$P$54,2,FALSE)</f>
        <v>力量绶带</v>
      </c>
      <c r="I485">
        <f t="shared" si="31"/>
        <v>6</v>
      </c>
      <c r="K485" s="93">
        <v>43</v>
      </c>
      <c r="L485" s="93">
        <v>8</v>
      </c>
      <c r="M485" s="93">
        <v>42</v>
      </c>
      <c r="N485" s="93">
        <v>8</v>
      </c>
      <c r="O485" s="93">
        <v>8</v>
      </c>
      <c r="P485" s="93">
        <v>6</v>
      </c>
      <c r="Q485" s="93">
        <v>6</v>
      </c>
      <c r="R485" s="93">
        <v>6</v>
      </c>
    </row>
    <row r="486" spans="1:18" x14ac:dyDescent="0.2">
      <c r="A486" s="93" t="s">
        <v>2185</v>
      </c>
      <c r="B486" s="93" t="str">
        <f>VLOOKUP(K486,杂项!$O$1:$P$54,2,FALSE)</f>
        <v>忠诚徽记</v>
      </c>
      <c r="C486" s="93">
        <f t="shared" si="28"/>
        <v>10</v>
      </c>
      <c r="D486" s="93" t="str">
        <f>VLOOKUP(M486,杂项!$O$1:$P$54,2,FALSE)</f>
        <v>无畏徽记</v>
      </c>
      <c r="E486" s="93">
        <f t="shared" si="29"/>
        <v>10</v>
      </c>
      <c r="F486" s="93" t="str">
        <f>VLOOKUP(O486,杂项!$O$1:$P$54,2,FALSE)</f>
        <v>骑术之证</v>
      </c>
      <c r="G486" s="93">
        <f t="shared" si="30"/>
        <v>8</v>
      </c>
      <c r="H486" t="str">
        <f>VLOOKUP(Q486,杂项!$O$1:$P$54,2,FALSE)</f>
        <v>巡林之证</v>
      </c>
      <c r="I486">
        <f t="shared" si="31"/>
        <v>8</v>
      </c>
      <c r="K486" s="93">
        <v>53</v>
      </c>
      <c r="L486" s="93">
        <v>10</v>
      </c>
      <c r="M486" s="93">
        <v>48</v>
      </c>
      <c r="N486" s="93">
        <v>10</v>
      </c>
      <c r="O486" s="93">
        <v>43</v>
      </c>
      <c r="P486" s="93">
        <v>8</v>
      </c>
      <c r="Q486" s="93">
        <v>42</v>
      </c>
      <c r="R486" s="93">
        <v>8</v>
      </c>
    </row>
    <row r="487" spans="1:18" x14ac:dyDescent="0.2">
      <c r="A487" s="93" t="s">
        <v>2186</v>
      </c>
      <c r="B487" s="93" t="str">
        <f>VLOOKUP(K487,杂项!$O$1:$P$54,2,FALSE)</f>
        <v>记忆绶带</v>
      </c>
      <c r="C487" s="93">
        <f t="shared" si="28"/>
        <v>6</v>
      </c>
      <c r="D487" s="93" t="str">
        <f>VLOOKUP(M487,杂项!$O$1:$P$54,2,FALSE)</f>
        <v>生存修行之证</v>
      </c>
      <c r="E487" s="93">
        <f t="shared" si="29"/>
        <v>3</v>
      </c>
      <c r="F487" s="93" t="str">
        <f>VLOOKUP(O487,杂项!$O$1:$P$54,2,FALSE)</f>
        <v>战斗修行之证</v>
      </c>
      <c r="G487" s="93">
        <f t="shared" si="30"/>
        <v>3</v>
      </c>
      <c r="H487" t="e">
        <f>VLOOKUP(Q487,杂项!$O$1:$P$54,2,FALSE)</f>
        <v>#N/A</v>
      </c>
      <c r="I487">
        <f t="shared" si="31"/>
        <v>0</v>
      </c>
      <c r="K487" s="93">
        <v>11</v>
      </c>
      <c r="L487" s="93">
        <v>6</v>
      </c>
      <c r="M487" s="93">
        <v>2</v>
      </c>
      <c r="N487" s="93">
        <v>3</v>
      </c>
      <c r="O487" s="93">
        <v>1</v>
      </c>
      <c r="P487" s="93">
        <v>3</v>
      </c>
      <c r="Q487" s="93"/>
      <c r="R487" s="93"/>
    </row>
    <row r="488" spans="1:18" x14ac:dyDescent="0.2">
      <c r="A488" s="93" t="s">
        <v>2187</v>
      </c>
      <c r="B488" s="93" t="str">
        <f>VLOOKUP(K488,杂项!$O$1:$P$54,2,FALSE)</f>
        <v>巡林之证</v>
      </c>
      <c r="C488" s="93">
        <f t="shared" si="28"/>
        <v>8</v>
      </c>
      <c r="D488" s="93" t="str">
        <f>VLOOKUP(M488,杂项!$O$1:$P$54,2,FALSE)</f>
        <v>斗技之证</v>
      </c>
      <c r="E488" s="93">
        <f t="shared" si="29"/>
        <v>8</v>
      </c>
      <c r="F488" s="93" t="str">
        <f>VLOOKUP(O488,杂项!$O$1:$P$54,2,FALSE)</f>
        <v>迅捷绶带</v>
      </c>
      <c r="G488" s="93">
        <f t="shared" si="30"/>
        <v>6</v>
      </c>
      <c r="H488" t="str">
        <f>VLOOKUP(Q488,杂项!$O$1:$P$54,2,FALSE)</f>
        <v>记忆绶带</v>
      </c>
      <c r="I488">
        <f t="shared" si="31"/>
        <v>6</v>
      </c>
      <c r="K488" s="93">
        <v>42</v>
      </c>
      <c r="L488" s="93">
        <v>8</v>
      </c>
      <c r="M488" s="93">
        <v>41</v>
      </c>
      <c r="N488" s="93">
        <v>8</v>
      </c>
      <c r="O488" s="93">
        <v>8</v>
      </c>
      <c r="P488" s="93">
        <v>6</v>
      </c>
      <c r="Q488" s="93">
        <v>11</v>
      </c>
      <c r="R488" s="93">
        <v>6</v>
      </c>
    </row>
    <row r="489" spans="1:18" x14ac:dyDescent="0.2">
      <c r="A489" s="93" t="s">
        <v>2188</v>
      </c>
      <c r="B489" s="93" t="str">
        <f>VLOOKUP(K489,杂项!$O$1:$P$54,2,FALSE)</f>
        <v>隐秘徽记</v>
      </c>
      <c r="C489" s="93">
        <f t="shared" si="28"/>
        <v>10</v>
      </c>
      <c r="D489" s="93" t="str">
        <f>VLOOKUP(M489,杂项!$O$1:$P$54,2,FALSE)</f>
        <v>无畏徽记</v>
      </c>
      <c r="E489" s="93">
        <f t="shared" si="29"/>
        <v>10</v>
      </c>
      <c r="F489" s="93" t="str">
        <f>VLOOKUP(O489,杂项!$O$1:$P$54,2,FALSE)</f>
        <v>巡林之证</v>
      </c>
      <c r="G489" s="93">
        <f t="shared" si="30"/>
        <v>8</v>
      </c>
      <c r="H489" t="str">
        <f>VLOOKUP(Q489,杂项!$O$1:$P$54,2,FALSE)</f>
        <v>斗技之证</v>
      </c>
      <c r="I489">
        <f t="shared" si="31"/>
        <v>8</v>
      </c>
      <c r="K489" s="93">
        <v>50</v>
      </c>
      <c r="L489" s="93">
        <v>10</v>
      </c>
      <c r="M489" s="93">
        <v>48</v>
      </c>
      <c r="N489" s="93">
        <v>10</v>
      </c>
      <c r="O489" s="93">
        <v>42</v>
      </c>
      <c r="P489" s="93">
        <v>8</v>
      </c>
      <c r="Q489" s="93">
        <v>41</v>
      </c>
      <c r="R489" s="93">
        <v>8</v>
      </c>
    </row>
    <row r="490" spans="1:18" x14ac:dyDescent="0.2">
      <c r="A490" s="93" t="s">
        <v>2189</v>
      </c>
      <c r="B490" s="93" t="str">
        <f>VLOOKUP(K490,杂项!$O$1:$P$54,2,FALSE)</f>
        <v>力量绶带</v>
      </c>
      <c r="C490" s="93">
        <f t="shared" si="28"/>
        <v>6</v>
      </c>
      <c r="D490" s="93" t="str">
        <f>VLOOKUP(M490,杂项!$O$1:$P$54,2,FALSE)</f>
        <v>战斗修行之证</v>
      </c>
      <c r="E490" s="93">
        <f t="shared" si="29"/>
        <v>3</v>
      </c>
      <c r="F490" s="93" t="str">
        <f>VLOOKUP(O490,杂项!$O$1:$P$54,2,FALSE)</f>
        <v>生存修行之证</v>
      </c>
      <c r="G490" s="93">
        <f t="shared" si="30"/>
        <v>3</v>
      </c>
      <c r="H490" t="e">
        <f>VLOOKUP(Q490,杂项!$O$1:$P$54,2,FALSE)</f>
        <v>#N/A</v>
      </c>
      <c r="I490">
        <f t="shared" si="31"/>
        <v>0</v>
      </c>
      <c r="K490" s="93">
        <v>6</v>
      </c>
      <c r="L490" s="93">
        <v>6</v>
      </c>
      <c r="M490" s="93">
        <v>1</v>
      </c>
      <c r="N490" s="93">
        <v>3</v>
      </c>
      <c r="O490" s="93">
        <v>2</v>
      </c>
      <c r="P490" s="93">
        <v>3</v>
      </c>
      <c r="Q490" s="93"/>
      <c r="R490" s="93"/>
    </row>
    <row r="491" spans="1:18" x14ac:dyDescent="0.2">
      <c r="A491" s="93" t="s">
        <v>2190</v>
      </c>
      <c r="B491" s="93" t="str">
        <f>VLOOKUP(K491,杂项!$O$1:$P$54,2,FALSE)</f>
        <v>斗技之证</v>
      </c>
      <c r="C491" s="93">
        <f t="shared" si="28"/>
        <v>8</v>
      </c>
      <c r="D491" s="93" t="str">
        <f>VLOOKUP(M491,杂项!$O$1:$P$54,2,FALSE)</f>
        <v>护盾之证</v>
      </c>
      <c r="E491" s="93">
        <f t="shared" si="29"/>
        <v>8</v>
      </c>
      <c r="F491" s="93" t="str">
        <f>VLOOKUP(O491,杂项!$O$1:$P$54,2,FALSE)</f>
        <v>力量绶带</v>
      </c>
      <c r="G491" s="93">
        <f t="shared" si="30"/>
        <v>6</v>
      </c>
      <c r="H491" t="str">
        <f>VLOOKUP(Q491,杂项!$O$1:$P$54,2,FALSE)</f>
        <v>守护绶带</v>
      </c>
      <c r="I491">
        <f t="shared" si="31"/>
        <v>6</v>
      </c>
      <c r="K491" s="93">
        <v>41</v>
      </c>
      <c r="L491" s="93">
        <v>8</v>
      </c>
      <c r="M491" s="93">
        <v>46</v>
      </c>
      <c r="N491" s="93">
        <v>8</v>
      </c>
      <c r="O491" s="93">
        <v>6</v>
      </c>
      <c r="P491" s="93">
        <v>6</v>
      </c>
      <c r="Q491" s="93">
        <v>7</v>
      </c>
      <c r="R491" s="93">
        <v>6</v>
      </c>
    </row>
    <row r="492" spans="1:18" x14ac:dyDescent="0.2">
      <c r="A492" s="93" t="s">
        <v>2191</v>
      </c>
      <c r="B492" s="93" t="str">
        <f>VLOOKUP(K492,杂项!$O$1:$P$54,2,FALSE)</f>
        <v>无畏徽记</v>
      </c>
      <c r="C492" s="93">
        <f t="shared" si="28"/>
        <v>10</v>
      </c>
      <c r="D492" s="93" t="str">
        <f>VLOOKUP(M492,杂项!$O$1:$P$54,2,FALSE)</f>
        <v>不屈徽记</v>
      </c>
      <c r="E492" s="93">
        <f t="shared" si="29"/>
        <v>10</v>
      </c>
      <c r="F492" s="93" t="str">
        <f>VLOOKUP(O492,杂项!$O$1:$P$54,2,FALSE)</f>
        <v>斗技之证</v>
      </c>
      <c r="G492" s="93">
        <f t="shared" si="30"/>
        <v>8</v>
      </c>
      <c r="H492" t="str">
        <f>VLOOKUP(Q492,杂项!$O$1:$P$54,2,FALSE)</f>
        <v>护盾之证</v>
      </c>
      <c r="I492">
        <f t="shared" si="31"/>
        <v>8</v>
      </c>
      <c r="K492" s="93">
        <v>48</v>
      </c>
      <c r="L492" s="93">
        <v>10</v>
      </c>
      <c r="M492" s="93">
        <v>49</v>
      </c>
      <c r="N492" s="93">
        <v>10</v>
      </c>
      <c r="O492" s="93">
        <v>41</v>
      </c>
      <c r="P492" s="93">
        <v>8</v>
      </c>
      <c r="Q492" s="93">
        <v>46</v>
      </c>
      <c r="R492" s="93">
        <v>8</v>
      </c>
    </row>
    <row r="493" spans="1:18" x14ac:dyDescent="0.2">
      <c r="A493" s="93" t="s">
        <v>2192</v>
      </c>
      <c r="B493" s="93" t="str">
        <f>VLOOKUP(K493,杂项!$O$1:$P$54,2,FALSE)</f>
        <v>骑士之证</v>
      </c>
      <c r="C493" s="93">
        <f t="shared" si="28"/>
        <v>12</v>
      </c>
      <c r="D493" s="93" t="str">
        <f>VLOOKUP(M493,杂项!$O$1:$P$54,2,FALSE)</f>
        <v>战士之证</v>
      </c>
      <c r="E493" s="93">
        <f t="shared" si="29"/>
        <v>12</v>
      </c>
      <c r="F493" s="93" t="str">
        <f>VLOOKUP(O493,杂项!$O$1:$P$54,2,FALSE)</f>
        <v>忠诚徽记</v>
      </c>
      <c r="G493" s="93">
        <f t="shared" si="30"/>
        <v>10</v>
      </c>
      <c r="H493" t="str">
        <f>VLOOKUP(Q493,杂项!$O$1:$P$54,2,FALSE)</f>
        <v>无畏徽记</v>
      </c>
      <c r="I493">
        <f t="shared" si="31"/>
        <v>10</v>
      </c>
      <c r="K493" s="93">
        <v>14</v>
      </c>
      <c r="L493" s="93">
        <v>12</v>
      </c>
      <c r="M493" s="93">
        <v>12</v>
      </c>
      <c r="N493" s="93">
        <v>12</v>
      </c>
      <c r="O493" s="93">
        <v>53</v>
      </c>
      <c r="P493" s="93">
        <v>10</v>
      </c>
      <c r="Q493" s="93">
        <v>48</v>
      </c>
      <c r="R493" s="93">
        <v>10</v>
      </c>
    </row>
    <row r="494" spans="1:18" x14ac:dyDescent="0.2">
      <c r="A494" s="93" t="s">
        <v>2193</v>
      </c>
      <c r="B494" s="93" t="str">
        <f>VLOOKUP(K494,杂项!$O$1:$P$54,2,FALSE)</f>
        <v>公正纹章</v>
      </c>
      <c r="C494" s="93">
        <f t="shared" si="28"/>
        <v>15</v>
      </c>
      <c r="D494" s="93" t="str">
        <f>VLOOKUP(M494,杂项!$O$1:$P$54,2,FALSE)</f>
        <v>秩序纹章</v>
      </c>
      <c r="E494" s="93">
        <f t="shared" si="29"/>
        <v>15</v>
      </c>
      <c r="F494" s="93" t="str">
        <f>VLOOKUP(O494,杂项!$O$1:$P$54,2,FALSE)</f>
        <v>骑士之证</v>
      </c>
      <c r="G494" s="93">
        <f t="shared" si="30"/>
        <v>12</v>
      </c>
      <c r="H494" t="str">
        <f>VLOOKUP(Q494,杂项!$O$1:$P$54,2,FALSE)</f>
        <v>战士之证</v>
      </c>
      <c r="I494">
        <f t="shared" si="31"/>
        <v>12</v>
      </c>
      <c r="K494" s="93">
        <v>22</v>
      </c>
      <c r="L494" s="93">
        <v>15</v>
      </c>
      <c r="M494" s="93">
        <v>18</v>
      </c>
      <c r="N494" s="93">
        <v>15</v>
      </c>
      <c r="O494" s="93">
        <v>14</v>
      </c>
      <c r="P494" s="93">
        <v>12</v>
      </c>
      <c r="Q494" s="93">
        <v>12</v>
      </c>
      <c r="R494" s="93">
        <v>12</v>
      </c>
    </row>
    <row r="495" spans="1:18" x14ac:dyDescent="0.2">
      <c r="A495" s="93" t="s">
        <v>2194</v>
      </c>
      <c r="B495" s="93" t="str">
        <f>VLOOKUP(K495,杂项!$O$1:$P$54,2,FALSE)</f>
        <v>统帅之证</v>
      </c>
      <c r="C495" s="93">
        <f t="shared" si="28"/>
        <v>18</v>
      </c>
      <c r="D495" s="93" t="str">
        <f>VLOOKUP(M495,杂项!$O$1:$P$54,2,FALSE)</f>
        <v>英雄之证</v>
      </c>
      <c r="E495" s="93">
        <f t="shared" si="29"/>
        <v>18</v>
      </c>
      <c r="F495" s="93" t="str">
        <f>VLOOKUP(O495,杂项!$O$1:$P$54,2,FALSE)</f>
        <v>公正纹章</v>
      </c>
      <c r="G495" s="93">
        <f t="shared" si="30"/>
        <v>15</v>
      </c>
      <c r="H495" t="str">
        <f>VLOOKUP(Q495,杂项!$O$1:$P$54,2,FALSE)</f>
        <v>秩序纹章</v>
      </c>
      <c r="I495">
        <f t="shared" si="31"/>
        <v>15</v>
      </c>
      <c r="K495" s="93">
        <v>31</v>
      </c>
      <c r="L495" s="93">
        <v>18</v>
      </c>
      <c r="M495" s="93">
        <v>25</v>
      </c>
      <c r="N495" s="93">
        <v>18</v>
      </c>
      <c r="O495" s="93">
        <v>22</v>
      </c>
      <c r="P495" s="93">
        <v>15</v>
      </c>
      <c r="Q495" s="93">
        <v>18</v>
      </c>
      <c r="R495" s="93">
        <v>15</v>
      </c>
    </row>
    <row r="496" spans="1:18" x14ac:dyDescent="0.2">
      <c r="A496" s="93" t="s">
        <v>2195</v>
      </c>
      <c r="B496" s="93" t="str">
        <f>VLOOKUP(K496,杂项!$O$1:$P$54,2,FALSE)</f>
        <v>荣耀之印</v>
      </c>
      <c r="C496" s="93">
        <f t="shared" si="28"/>
        <v>22</v>
      </c>
      <c r="D496" s="93" t="str">
        <f>VLOOKUP(M496,杂项!$O$1:$P$54,2,FALSE)</f>
        <v>世界之印</v>
      </c>
      <c r="E496" s="93">
        <f t="shared" si="29"/>
        <v>22</v>
      </c>
      <c r="F496" s="93" t="str">
        <f>VLOOKUP(O496,杂项!$O$1:$P$54,2,FALSE)</f>
        <v>统帅之证</v>
      </c>
      <c r="G496" s="93">
        <f t="shared" si="30"/>
        <v>20</v>
      </c>
      <c r="H496" t="str">
        <f>VLOOKUP(Q496,杂项!$O$1:$P$54,2,FALSE)</f>
        <v>英雄之证</v>
      </c>
      <c r="I496">
        <f t="shared" si="31"/>
        <v>20</v>
      </c>
      <c r="K496" s="93">
        <v>38</v>
      </c>
      <c r="L496" s="93">
        <v>22</v>
      </c>
      <c r="M496" s="93">
        <v>34</v>
      </c>
      <c r="N496" s="93">
        <v>22</v>
      </c>
      <c r="O496" s="93">
        <v>31</v>
      </c>
      <c r="P496" s="93">
        <v>20</v>
      </c>
      <c r="Q496" s="93">
        <v>25</v>
      </c>
      <c r="R496" s="93">
        <v>20</v>
      </c>
    </row>
    <row r="497" spans="1:18" x14ac:dyDescent="0.2">
      <c r="A497" s="93" t="s">
        <v>2196</v>
      </c>
      <c r="B497" s="93" t="str">
        <f>VLOOKUP(K497,杂项!$O$1:$P$54,2,FALSE)</f>
        <v>浪人之证</v>
      </c>
      <c r="C497" s="93">
        <f t="shared" si="28"/>
        <v>12</v>
      </c>
      <c r="D497" s="93" t="str">
        <f>VLOOKUP(M497,杂项!$O$1:$P$54,2,FALSE)</f>
        <v>战士之证</v>
      </c>
      <c r="E497" s="93">
        <f t="shared" si="29"/>
        <v>12</v>
      </c>
      <c r="F497" s="93" t="str">
        <f>VLOOKUP(O497,杂项!$O$1:$P$54,2,FALSE)</f>
        <v>隐秘徽记</v>
      </c>
      <c r="G497" s="93">
        <f t="shared" si="30"/>
        <v>10</v>
      </c>
      <c r="H497" t="str">
        <f>VLOOKUP(Q497,杂项!$O$1:$P$54,2,FALSE)</f>
        <v>无畏徽记</v>
      </c>
      <c r="I497">
        <f t="shared" si="31"/>
        <v>10</v>
      </c>
      <c r="K497" s="93">
        <v>13</v>
      </c>
      <c r="L497" s="93">
        <v>12</v>
      </c>
      <c r="M497" s="93">
        <v>12</v>
      </c>
      <c r="N497" s="93">
        <v>12</v>
      </c>
      <c r="O497" s="93">
        <v>50</v>
      </c>
      <c r="P497" s="93">
        <v>10</v>
      </c>
      <c r="Q497" s="93">
        <v>48</v>
      </c>
      <c r="R497" s="93">
        <v>10</v>
      </c>
    </row>
    <row r="498" spans="1:18" x14ac:dyDescent="0.2">
      <c r="A498" s="93" t="s">
        <v>2197</v>
      </c>
      <c r="B498" s="93" t="str">
        <f>VLOOKUP(K498,杂项!$O$1:$P$54,2,FALSE)</f>
        <v>意志纹章</v>
      </c>
      <c r="C498" s="93">
        <f t="shared" si="28"/>
        <v>15</v>
      </c>
      <c r="D498" s="93" t="str">
        <f>VLOOKUP(M498,杂项!$O$1:$P$54,2,FALSE)</f>
        <v>自由纹章</v>
      </c>
      <c r="E498" s="93">
        <f t="shared" si="29"/>
        <v>15</v>
      </c>
      <c r="F498" s="93" t="str">
        <f>VLOOKUP(O498,杂项!$O$1:$P$54,2,FALSE)</f>
        <v>浪人之证</v>
      </c>
      <c r="G498" s="93">
        <f t="shared" si="30"/>
        <v>12</v>
      </c>
      <c r="H498" t="str">
        <f>VLOOKUP(Q498,杂项!$O$1:$P$54,2,FALSE)</f>
        <v>战士之证</v>
      </c>
      <c r="I498">
        <f t="shared" si="31"/>
        <v>12</v>
      </c>
      <c r="K498" s="93">
        <v>20</v>
      </c>
      <c r="L498" s="93">
        <v>15</v>
      </c>
      <c r="M498" s="93">
        <v>19</v>
      </c>
      <c r="N498" s="93">
        <v>15</v>
      </c>
      <c r="O498" s="93">
        <v>13</v>
      </c>
      <c r="P498" s="93">
        <v>12</v>
      </c>
      <c r="Q498" s="93">
        <v>12</v>
      </c>
      <c r="R498" s="93">
        <v>12</v>
      </c>
    </row>
    <row r="499" spans="1:18" x14ac:dyDescent="0.2">
      <c r="A499" s="93" t="s">
        <v>2198</v>
      </c>
      <c r="B499" s="93" t="str">
        <f>VLOOKUP(K499,杂项!$O$1:$P$54,2,FALSE)</f>
        <v>游侠之证</v>
      </c>
      <c r="C499" s="93">
        <f t="shared" si="28"/>
        <v>18</v>
      </c>
      <c r="D499" s="93" t="str">
        <f>VLOOKUP(M499,杂项!$O$1:$P$54,2,FALSE)</f>
        <v>隐者之证</v>
      </c>
      <c r="E499" s="93">
        <f t="shared" si="29"/>
        <v>18</v>
      </c>
      <c r="F499" s="93" t="str">
        <f>VLOOKUP(O499,杂项!$O$1:$P$54,2,FALSE)</f>
        <v>意志纹章</v>
      </c>
      <c r="G499" s="93">
        <f t="shared" si="30"/>
        <v>15</v>
      </c>
      <c r="H499" t="str">
        <f>VLOOKUP(Q499,杂项!$O$1:$P$54,2,FALSE)</f>
        <v>自由纹章</v>
      </c>
      <c r="I499">
        <f t="shared" si="31"/>
        <v>15</v>
      </c>
      <c r="K499" s="93">
        <v>27</v>
      </c>
      <c r="L499" s="93">
        <v>18</v>
      </c>
      <c r="M499" s="93">
        <v>30</v>
      </c>
      <c r="N499" s="93">
        <v>18</v>
      </c>
      <c r="O499" s="93">
        <v>20</v>
      </c>
      <c r="P499" s="93">
        <v>15</v>
      </c>
      <c r="Q499" s="93">
        <v>19</v>
      </c>
      <c r="R499" s="93">
        <v>15</v>
      </c>
    </row>
    <row r="500" spans="1:18" x14ac:dyDescent="0.2">
      <c r="A500" s="93" t="s">
        <v>2199</v>
      </c>
      <c r="B500" s="93" t="str">
        <f>VLOOKUP(K500,杂项!$O$1:$P$54,2,FALSE)</f>
        <v>奇迹之印</v>
      </c>
      <c r="C500" s="93">
        <f t="shared" si="28"/>
        <v>22</v>
      </c>
      <c r="D500" s="93" t="str">
        <f>VLOOKUP(M500,杂项!$O$1:$P$54,2,FALSE)</f>
        <v>时光之印</v>
      </c>
      <c r="E500" s="93">
        <f t="shared" si="29"/>
        <v>22</v>
      </c>
      <c r="F500" s="93" t="str">
        <f>VLOOKUP(O500,杂项!$O$1:$P$54,2,FALSE)</f>
        <v>游侠之证</v>
      </c>
      <c r="G500" s="93">
        <f t="shared" si="30"/>
        <v>20</v>
      </c>
      <c r="H500" t="str">
        <f>VLOOKUP(Q500,杂项!$O$1:$P$54,2,FALSE)</f>
        <v>隐者之证</v>
      </c>
      <c r="I500">
        <f t="shared" si="31"/>
        <v>20</v>
      </c>
      <c r="K500" s="93">
        <v>36</v>
      </c>
      <c r="L500" s="93">
        <v>22</v>
      </c>
      <c r="M500" s="93">
        <v>40</v>
      </c>
      <c r="N500" s="93">
        <v>22</v>
      </c>
      <c r="O500" s="93">
        <v>27</v>
      </c>
      <c r="P500" s="93">
        <v>20</v>
      </c>
      <c r="Q500" s="93">
        <v>30</v>
      </c>
      <c r="R500" s="93">
        <v>20</v>
      </c>
    </row>
    <row r="501" spans="1:18" x14ac:dyDescent="0.2">
      <c r="A501" s="93" t="s">
        <v>2200</v>
      </c>
      <c r="B501" s="93" t="str">
        <f>VLOOKUP(K501,杂项!$O$1:$P$54,2,FALSE)</f>
        <v>生存修行之证</v>
      </c>
      <c r="C501" s="93">
        <f t="shared" si="28"/>
        <v>3</v>
      </c>
      <c r="D501" s="93" t="e">
        <f>VLOOKUP(M501,杂项!$O$1:$P$54,2,FALSE)</f>
        <v>#N/A</v>
      </c>
      <c r="E501" s="93">
        <f t="shared" si="29"/>
        <v>0</v>
      </c>
      <c r="F501" s="93" t="e">
        <f>VLOOKUP(O501,杂项!$O$1:$P$54,2,FALSE)</f>
        <v>#N/A</v>
      </c>
      <c r="G501" s="93">
        <f t="shared" si="30"/>
        <v>0</v>
      </c>
      <c r="H501" t="e">
        <f>VLOOKUP(Q501,杂项!$O$1:$P$54,2,FALSE)</f>
        <v>#N/A</v>
      </c>
      <c r="I501">
        <f t="shared" si="31"/>
        <v>0</v>
      </c>
      <c r="K501" s="93">
        <v>2</v>
      </c>
      <c r="L501" s="93">
        <v>3</v>
      </c>
      <c r="M501" s="93"/>
      <c r="N501" s="93"/>
      <c r="O501" s="93"/>
      <c r="P501" s="93"/>
      <c r="Q501" s="93"/>
      <c r="R501" s="93"/>
    </row>
    <row r="502" spans="1:18" x14ac:dyDescent="0.2">
      <c r="A502" s="93" t="s">
        <v>2201</v>
      </c>
      <c r="B502" s="93" t="str">
        <f>VLOOKUP(K502,杂项!$O$1:$P$54,2,FALSE)</f>
        <v>生存修行之证</v>
      </c>
      <c r="C502" s="93">
        <f t="shared" si="28"/>
        <v>5</v>
      </c>
      <c r="D502" s="93" t="e">
        <f>VLOOKUP(M502,杂项!$O$1:$P$54,2,FALSE)</f>
        <v>#N/A</v>
      </c>
      <c r="E502" s="93">
        <f t="shared" si="29"/>
        <v>0</v>
      </c>
      <c r="F502" s="93" t="e">
        <f>VLOOKUP(O502,杂项!$O$1:$P$54,2,FALSE)</f>
        <v>#N/A</v>
      </c>
      <c r="G502" s="93">
        <f t="shared" si="30"/>
        <v>0</v>
      </c>
      <c r="H502" t="e">
        <f>VLOOKUP(Q502,杂项!$O$1:$P$54,2,FALSE)</f>
        <v>#N/A</v>
      </c>
      <c r="I502">
        <f t="shared" si="31"/>
        <v>0</v>
      </c>
      <c r="K502" s="93">
        <v>2</v>
      </c>
      <c r="L502" s="93">
        <v>5</v>
      </c>
      <c r="M502" s="93"/>
      <c r="N502" s="93"/>
      <c r="O502" s="93"/>
      <c r="P502" s="93"/>
      <c r="Q502" s="93"/>
      <c r="R502" s="93"/>
    </row>
    <row r="503" spans="1:18" x14ac:dyDescent="0.2">
      <c r="A503" s="93" t="s">
        <v>2202</v>
      </c>
      <c r="B503" s="93" t="str">
        <f>VLOOKUP(K503,杂项!$O$1:$P$54,2,FALSE)</f>
        <v>记忆绶带</v>
      </c>
      <c r="C503" s="93">
        <f t="shared" si="28"/>
        <v>6</v>
      </c>
      <c r="D503" s="93" t="str">
        <f>VLOOKUP(M503,杂项!$O$1:$P$54,2,FALSE)</f>
        <v>生存修行之证</v>
      </c>
      <c r="E503" s="93">
        <f t="shared" si="29"/>
        <v>3</v>
      </c>
      <c r="F503" s="93" t="str">
        <f>VLOOKUP(O503,杂项!$O$1:$P$54,2,FALSE)</f>
        <v>战斗修行之证</v>
      </c>
      <c r="G503" s="93">
        <f t="shared" si="30"/>
        <v>3</v>
      </c>
      <c r="H503" t="e">
        <f>VLOOKUP(Q503,杂项!$O$1:$P$54,2,FALSE)</f>
        <v>#N/A</v>
      </c>
      <c r="I503">
        <f t="shared" si="31"/>
        <v>0</v>
      </c>
      <c r="K503" s="93">
        <v>11</v>
      </c>
      <c r="L503" s="93">
        <v>6</v>
      </c>
      <c r="M503" s="93">
        <v>2</v>
      </c>
      <c r="N503" s="93">
        <v>3</v>
      </c>
      <c r="O503" s="93">
        <v>1</v>
      </c>
      <c r="P503" s="93">
        <v>3</v>
      </c>
      <c r="Q503" s="93"/>
      <c r="R503" s="93"/>
    </row>
    <row r="504" spans="1:18" x14ac:dyDescent="0.2">
      <c r="A504" s="93" t="s">
        <v>2203</v>
      </c>
      <c r="B504" s="93" t="str">
        <f>VLOOKUP(K504,杂项!$O$1:$P$54,2,FALSE)</f>
        <v>巡林之证</v>
      </c>
      <c r="C504" s="93">
        <f t="shared" si="28"/>
        <v>8</v>
      </c>
      <c r="D504" s="93" t="str">
        <f>VLOOKUP(M504,杂项!$O$1:$P$54,2,FALSE)</f>
        <v>斗技之证</v>
      </c>
      <c r="E504" s="93">
        <f t="shared" si="29"/>
        <v>8</v>
      </c>
      <c r="F504" s="93" t="str">
        <f>VLOOKUP(O504,杂项!$O$1:$P$54,2,FALSE)</f>
        <v>迅捷绶带</v>
      </c>
      <c r="G504" s="93">
        <f t="shared" si="30"/>
        <v>6</v>
      </c>
      <c r="H504" t="str">
        <f>VLOOKUP(Q504,杂项!$O$1:$P$54,2,FALSE)</f>
        <v>记忆绶带</v>
      </c>
      <c r="I504">
        <f t="shared" si="31"/>
        <v>6</v>
      </c>
      <c r="K504" s="93">
        <v>42</v>
      </c>
      <c r="L504" s="93">
        <v>8</v>
      </c>
      <c r="M504" s="93">
        <v>41</v>
      </c>
      <c r="N504" s="93">
        <v>8</v>
      </c>
      <c r="O504" s="93">
        <v>8</v>
      </c>
      <c r="P504" s="93">
        <v>6</v>
      </c>
      <c r="Q504" s="93">
        <v>11</v>
      </c>
      <c r="R504" s="93">
        <v>6</v>
      </c>
    </row>
    <row r="505" spans="1:18" x14ac:dyDescent="0.2">
      <c r="A505" s="93" t="s">
        <v>2204</v>
      </c>
      <c r="B505" s="93" t="str">
        <f>VLOOKUP(K505,杂项!$O$1:$P$54,2,FALSE)</f>
        <v>隐秘徽记</v>
      </c>
      <c r="C505" s="93">
        <f t="shared" si="28"/>
        <v>10</v>
      </c>
      <c r="D505" s="93" t="str">
        <f>VLOOKUP(M505,杂项!$O$1:$P$54,2,FALSE)</f>
        <v>无畏徽记</v>
      </c>
      <c r="E505" s="93">
        <f t="shared" si="29"/>
        <v>10</v>
      </c>
      <c r="F505" s="93" t="str">
        <f>VLOOKUP(O505,杂项!$O$1:$P$54,2,FALSE)</f>
        <v>巡林之证</v>
      </c>
      <c r="G505" s="93">
        <f t="shared" si="30"/>
        <v>8</v>
      </c>
      <c r="H505" t="str">
        <f>VLOOKUP(Q505,杂项!$O$1:$P$54,2,FALSE)</f>
        <v>斗技之证</v>
      </c>
      <c r="I505">
        <f t="shared" si="31"/>
        <v>8</v>
      </c>
      <c r="K505" s="93">
        <v>50</v>
      </c>
      <c r="L505" s="93">
        <v>10</v>
      </c>
      <c r="M505" s="93">
        <v>48</v>
      </c>
      <c r="N505" s="93">
        <v>10</v>
      </c>
      <c r="O505" s="93">
        <v>42</v>
      </c>
      <c r="P505" s="93">
        <v>8</v>
      </c>
      <c r="Q505" s="93">
        <v>41</v>
      </c>
      <c r="R505" s="93">
        <v>8</v>
      </c>
    </row>
    <row r="506" spans="1:18" x14ac:dyDescent="0.2">
      <c r="A506" s="93" t="s">
        <v>2205</v>
      </c>
      <c r="B506" s="93" t="str">
        <f>VLOOKUP(K506,杂项!$O$1:$P$54,2,FALSE)</f>
        <v>力量绶带</v>
      </c>
      <c r="C506" s="93">
        <f t="shared" si="28"/>
        <v>6</v>
      </c>
      <c r="D506" s="93" t="str">
        <f>VLOOKUP(M506,杂项!$O$1:$P$54,2,FALSE)</f>
        <v>法术修行之证</v>
      </c>
      <c r="E506" s="93">
        <f t="shared" si="29"/>
        <v>3</v>
      </c>
      <c r="F506" s="93" t="str">
        <f>VLOOKUP(O506,杂项!$O$1:$P$54,2,FALSE)</f>
        <v>战斗修行之证</v>
      </c>
      <c r="G506" s="93">
        <f t="shared" si="30"/>
        <v>3</v>
      </c>
      <c r="H506" t="e">
        <f>VLOOKUP(Q506,杂项!$O$1:$P$54,2,FALSE)</f>
        <v>#N/A</v>
      </c>
      <c r="I506">
        <f t="shared" si="31"/>
        <v>0</v>
      </c>
      <c r="K506" s="93">
        <v>6</v>
      </c>
      <c r="L506" s="93">
        <v>6</v>
      </c>
      <c r="M506" s="93">
        <v>5</v>
      </c>
      <c r="N506" s="93">
        <v>3</v>
      </c>
      <c r="O506" s="93">
        <v>1</v>
      </c>
      <c r="P506" s="93">
        <v>3</v>
      </c>
      <c r="Q506" s="93"/>
      <c r="R506" s="93"/>
    </row>
    <row r="507" spans="1:18" x14ac:dyDescent="0.2">
      <c r="A507" s="93" t="s">
        <v>2206</v>
      </c>
      <c r="B507" s="93" t="str">
        <f>VLOOKUP(K507,杂项!$O$1:$P$54,2,FALSE)</f>
        <v>护盾之证</v>
      </c>
      <c r="C507" s="93">
        <f t="shared" si="28"/>
        <v>8</v>
      </c>
      <c r="D507" s="93" t="str">
        <f>VLOOKUP(M507,杂项!$O$1:$P$54,2,FALSE)</f>
        <v>魔法之证</v>
      </c>
      <c r="E507" s="93">
        <f t="shared" si="29"/>
        <v>8</v>
      </c>
      <c r="F507" s="93" t="str">
        <f>VLOOKUP(O507,杂项!$O$1:$P$54,2,FALSE)</f>
        <v>力量绶带</v>
      </c>
      <c r="G507" s="93">
        <f t="shared" si="30"/>
        <v>6</v>
      </c>
      <c r="H507" t="str">
        <f>VLOOKUP(Q507,杂项!$O$1:$P$54,2,FALSE)</f>
        <v>心灵绶带</v>
      </c>
      <c r="I507">
        <f t="shared" si="31"/>
        <v>6</v>
      </c>
      <c r="K507" s="93">
        <v>46</v>
      </c>
      <c r="L507" s="93">
        <v>8</v>
      </c>
      <c r="M507" s="93">
        <v>45</v>
      </c>
      <c r="N507" s="93">
        <v>8</v>
      </c>
      <c r="O507" s="93">
        <v>6</v>
      </c>
      <c r="P507" s="93">
        <v>6</v>
      </c>
      <c r="Q507" s="93">
        <v>10</v>
      </c>
      <c r="R507" s="93">
        <v>6</v>
      </c>
    </row>
    <row r="508" spans="1:18" x14ac:dyDescent="0.2">
      <c r="A508" s="93" t="s">
        <v>2207</v>
      </c>
      <c r="B508" s="93" t="str">
        <f>VLOOKUP(K508,杂项!$O$1:$P$54,2,FALSE)</f>
        <v>远见徽记</v>
      </c>
      <c r="C508" s="93">
        <f t="shared" si="28"/>
        <v>10</v>
      </c>
      <c r="D508" s="93" t="str">
        <f>VLOOKUP(M508,杂项!$O$1:$P$54,2,FALSE)</f>
        <v>无畏徽记</v>
      </c>
      <c r="E508" s="93">
        <f t="shared" si="29"/>
        <v>10</v>
      </c>
      <c r="F508" s="93" t="str">
        <f>VLOOKUP(O508,杂项!$O$1:$P$54,2,FALSE)</f>
        <v>护盾之证</v>
      </c>
      <c r="G508" s="93">
        <f t="shared" si="30"/>
        <v>8</v>
      </c>
      <c r="H508" t="str">
        <f>VLOOKUP(Q508,杂项!$O$1:$P$54,2,FALSE)</f>
        <v>魔法之证</v>
      </c>
      <c r="I508">
        <f t="shared" si="31"/>
        <v>8</v>
      </c>
      <c r="K508" s="93">
        <v>51</v>
      </c>
      <c r="L508" s="93">
        <v>10</v>
      </c>
      <c r="M508" s="93">
        <v>48</v>
      </c>
      <c r="N508" s="93">
        <v>10</v>
      </c>
      <c r="O508" s="93">
        <v>46</v>
      </c>
      <c r="P508" s="93">
        <v>8</v>
      </c>
      <c r="Q508" s="93">
        <v>45</v>
      </c>
      <c r="R508" s="93">
        <v>8</v>
      </c>
    </row>
    <row r="509" spans="1:18" x14ac:dyDescent="0.2">
      <c r="A509" s="93" t="s">
        <v>2205</v>
      </c>
      <c r="B509" s="93" t="str">
        <f>VLOOKUP(K509,杂项!$O$1:$P$54,2,FALSE)</f>
        <v>力量绶带</v>
      </c>
      <c r="C509" s="93">
        <f t="shared" si="28"/>
        <v>6</v>
      </c>
      <c r="D509" s="93" t="str">
        <f>VLOOKUP(M509,杂项!$O$1:$P$54,2,FALSE)</f>
        <v>法术修行之证</v>
      </c>
      <c r="E509" s="93">
        <f t="shared" si="29"/>
        <v>3</v>
      </c>
      <c r="F509" s="93" t="str">
        <f>VLOOKUP(O509,杂项!$O$1:$P$54,2,FALSE)</f>
        <v>战斗修行之证</v>
      </c>
      <c r="G509" s="93">
        <f t="shared" si="30"/>
        <v>3</v>
      </c>
      <c r="H509" t="e">
        <f>VLOOKUP(Q509,杂项!$O$1:$P$54,2,FALSE)</f>
        <v>#N/A</v>
      </c>
      <c r="I509">
        <f t="shared" si="31"/>
        <v>0</v>
      </c>
      <c r="K509" s="93">
        <v>6</v>
      </c>
      <c r="L509" s="93">
        <v>6</v>
      </c>
      <c r="M509" s="93">
        <v>5</v>
      </c>
      <c r="N509" s="93">
        <v>3</v>
      </c>
      <c r="O509" s="93">
        <v>1</v>
      </c>
      <c r="P509" s="93">
        <v>3</v>
      </c>
      <c r="Q509" s="93"/>
      <c r="R509" s="93"/>
    </row>
    <row r="510" spans="1:18" x14ac:dyDescent="0.2">
      <c r="A510" s="93" t="s">
        <v>2206</v>
      </c>
      <c r="B510" s="93" t="str">
        <f>VLOOKUP(K510,杂项!$O$1:$P$54,2,FALSE)</f>
        <v>护盾之证</v>
      </c>
      <c r="C510" s="93">
        <f t="shared" si="28"/>
        <v>8</v>
      </c>
      <c r="D510" s="93" t="str">
        <f>VLOOKUP(M510,杂项!$O$1:$P$54,2,FALSE)</f>
        <v>魔法之证</v>
      </c>
      <c r="E510" s="93">
        <f t="shared" si="29"/>
        <v>8</v>
      </c>
      <c r="F510" s="93" t="str">
        <f>VLOOKUP(O510,杂项!$O$1:$P$54,2,FALSE)</f>
        <v>力量绶带</v>
      </c>
      <c r="G510" s="93">
        <f t="shared" si="30"/>
        <v>6</v>
      </c>
      <c r="H510" t="str">
        <f>VLOOKUP(Q510,杂项!$O$1:$P$54,2,FALSE)</f>
        <v>心灵绶带</v>
      </c>
      <c r="I510">
        <f t="shared" si="31"/>
        <v>6</v>
      </c>
      <c r="K510" s="93">
        <v>46</v>
      </c>
      <c r="L510" s="93">
        <v>8</v>
      </c>
      <c r="M510" s="93">
        <v>45</v>
      </c>
      <c r="N510" s="93">
        <v>8</v>
      </c>
      <c r="O510" s="93">
        <v>6</v>
      </c>
      <c r="P510" s="93">
        <v>6</v>
      </c>
      <c r="Q510" s="93">
        <v>10</v>
      </c>
      <c r="R510" s="93">
        <v>6</v>
      </c>
    </row>
    <row r="511" spans="1:18" x14ac:dyDescent="0.2">
      <c r="A511" s="93" t="s">
        <v>2207</v>
      </c>
      <c r="B511" s="93" t="str">
        <f>VLOOKUP(K511,杂项!$O$1:$P$54,2,FALSE)</f>
        <v>远见徽记</v>
      </c>
      <c r="C511" s="93">
        <f t="shared" si="28"/>
        <v>10</v>
      </c>
      <c r="D511" s="93" t="str">
        <f>VLOOKUP(M511,杂项!$O$1:$P$54,2,FALSE)</f>
        <v>无畏徽记</v>
      </c>
      <c r="E511" s="93">
        <f t="shared" si="29"/>
        <v>10</v>
      </c>
      <c r="F511" s="93" t="str">
        <f>VLOOKUP(O511,杂项!$O$1:$P$54,2,FALSE)</f>
        <v>护盾之证</v>
      </c>
      <c r="G511" s="93">
        <f t="shared" si="30"/>
        <v>8</v>
      </c>
      <c r="H511" t="str">
        <f>VLOOKUP(Q511,杂项!$O$1:$P$54,2,FALSE)</f>
        <v>魔法之证</v>
      </c>
      <c r="I511">
        <f t="shared" si="31"/>
        <v>8</v>
      </c>
      <c r="K511" s="93">
        <v>51</v>
      </c>
      <c r="L511" s="93">
        <v>10</v>
      </c>
      <c r="M511" s="93">
        <v>48</v>
      </c>
      <c r="N511" s="93">
        <v>10</v>
      </c>
      <c r="O511" s="93">
        <v>46</v>
      </c>
      <c r="P511" s="93">
        <v>8</v>
      </c>
      <c r="Q511" s="93">
        <v>45</v>
      </c>
      <c r="R511" s="93">
        <v>8</v>
      </c>
    </row>
    <row r="512" spans="1:18" x14ac:dyDescent="0.2">
      <c r="A512" s="93" t="s">
        <v>2208</v>
      </c>
      <c r="B512" s="93" t="str">
        <f>VLOOKUP(K512,杂项!$O$1:$P$54,2,FALSE)</f>
        <v>浪人之证</v>
      </c>
      <c r="C512" s="93">
        <f t="shared" si="28"/>
        <v>12</v>
      </c>
      <c r="D512" s="93" t="str">
        <f>VLOOKUP(M512,杂项!$O$1:$P$54,2,FALSE)</f>
        <v>战士之证</v>
      </c>
      <c r="E512" s="93">
        <f t="shared" si="29"/>
        <v>12</v>
      </c>
      <c r="F512" s="93" t="str">
        <f>VLOOKUP(O512,杂项!$O$1:$P$54,2,FALSE)</f>
        <v>隐秘徽记</v>
      </c>
      <c r="G512" s="93">
        <f t="shared" si="30"/>
        <v>10</v>
      </c>
      <c r="H512" t="str">
        <f>VLOOKUP(Q512,杂项!$O$1:$P$54,2,FALSE)</f>
        <v>无畏徽记</v>
      </c>
      <c r="I512">
        <f t="shared" si="31"/>
        <v>10</v>
      </c>
      <c r="K512" s="93">
        <v>13</v>
      </c>
      <c r="L512" s="93">
        <v>12</v>
      </c>
      <c r="M512" s="93">
        <v>12</v>
      </c>
      <c r="N512" s="93">
        <v>12</v>
      </c>
      <c r="O512" s="93">
        <v>50</v>
      </c>
      <c r="P512" s="93">
        <v>10</v>
      </c>
      <c r="Q512" s="93">
        <v>48</v>
      </c>
      <c r="R512" s="93">
        <v>10</v>
      </c>
    </row>
    <row r="513" spans="1:18" x14ac:dyDescent="0.2">
      <c r="A513" s="93" t="s">
        <v>2209</v>
      </c>
      <c r="B513" s="93" t="str">
        <f>VLOOKUP(K513,杂项!$O$1:$P$54,2,FALSE)</f>
        <v>意志纹章</v>
      </c>
      <c r="C513" s="93">
        <f t="shared" si="28"/>
        <v>15</v>
      </c>
      <c r="D513" s="93" t="str">
        <f>VLOOKUP(M513,杂项!$O$1:$P$54,2,FALSE)</f>
        <v>自由纹章</v>
      </c>
      <c r="E513" s="93">
        <f t="shared" si="29"/>
        <v>15</v>
      </c>
      <c r="F513" s="93" t="str">
        <f>VLOOKUP(O513,杂项!$O$1:$P$54,2,FALSE)</f>
        <v>浪人之证</v>
      </c>
      <c r="G513" s="93">
        <f t="shared" si="30"/>
        <v>12</v>
      </c>
      <c r="H513" t="str">
        <f>VLOOKUP(Q513,杂项!$O$1:$P$54,2,FALSE)</f>
        <v>战士之证</v>
      </c>
      <c r="I513">
        <f t="shared" si="31"/>
        <v>12</v>
      </c>
      <c r="K513" s="93">
        <v>20</v>
      </c>
      <c r="L513" s="93">
        <v>15</v>
      </c>
      <c r="M513" s="93">
        <v>19</v>
      </c>
      <c r="N513" s="93">
        <v>15</v>
      </c>
      <c r="O513" s="93">
        <v>13</v>
      </c>
      <c r="P513" s="93">
        <v>12</v>
      </c>
      <c r="Q513" s="93">
        <v>12</v>
      </c>
      <c r="R513" s="93">
        <v>12</v>
      </c>
    </row>
    <row r="514" spans="1:18" x14ac:dyDescent="0.2">
      <c r="A514" s="93" t="s">
        <v>2210</v>
      </c>
      <c r="B514" s="93" t="str">
        <f>VLOOKUP(K514,杂项!$O$1:$P$54,2,FALSE)</f>
        <v>游侠之证</v>
      </c>
      <c r="C514" s="93">
        <f t="shared" ref="C514:C577" si="32">L514</f>
        <v>18</v>
      </c>
      <c r="D514" s="93" t="str">
        <f>VLOOKUP(M514,杂项!$O$1:$P$54,2,FALSE)</f>
        <v>隐者之证</v>
      </c>
      <c r="E514" s="93">
        <f t="shared" ref="E514:E577" si="33">N514</f>
        <v>18</v>
      </c>
      <c r="F514" s="93" t="str">
        <f>VLOOKUP(O514,杂项!$O$1:$P$54,2,FALSE)</f>
        <v>意志纹章</v>
      </c>
      <c r="G514" s="93">
        <f t="shared" ref="G514:G577" si="34">P514</f>
        <v>15</v>
      </c>
      <c r="H514" t="str">
        <f>VLOOKUP(Q514,杂项!$O$1:$P$54,2,FALSE)</f>
        <v>自由纹章</v>
      </c>
      <c r="I514">
        <f t="shared" ref="I514:I577" si="35">R514</f>
        <v>15</v>
      </c>
      <c r="K514" s="93">
        <v>27</v>
      </c>
      <c r="L514" s="93">
        <v>18</v>
      </c>
      <c r="M514" s="93">
        <v>30</v>
      </c>
      <c r="N514" s="93">
        <v>18</v>
      </c>
      <c r="O514" s="93">
        <v>20</v>
      </c>
      <c r="P514" s="93">
        <v>15</v>
      </c>
      <c r="Q514" s="93">
        <v>19</v>
      </c>
      <c r="R514" s="93">
        <v>15</v>
      </c>
    </row>
    <row r="515" spans="1:18" x14ac:dyDescent="0.2">
      <c r="A515" s="93" t="s">
        <v>2211</v>
      </c>
      <c r="B515" s="93" t="str">
        <f>VLOOKUP(K515,杂项!$O$1:$P$54,2,FALSE)</f>
        <v>混沌之印</v>
      </c>
      <c r="C515" s="93">
        <f t="shared" si="32"/>
        <v>22</v>
      </c>
      <c r="D515" s="93" t="str">
        <f>VLOOKUP(M515,杂项!$O$1:$P$54,2,FALSE)</f>
        <v>奇迹之印</v>
      </c>
      <c r="E515" s="93">
        <f t="shared" si="33"/>
        <v>22</v>
      </c>
      <c r="F515" s="93" t="str">
        <f>VLOOKUP(O515,杂项!$O$1:$P$54,2,FALSE)</f>
        <v>游侠之证</v>
      </c>
      <c r="G515" s="93">
        <f t="shared" si="34"/>
        <v>20</v>
      </c>
      <c r="H515" t="str">
        <f>VLOOKUP(Q515,杂项!$O$1:$P$54,2,FALSE)</f>
        <v>隐者之证</v>
      </c>
      <c r="I515">
        <f t="shared" si="35"/>
        <v>20</v>
      </c>
      <c r="K515" s="93">
        <v>39</v>
      </c>
      <c r="L515" s="93">
        <v>22</v>
      </c>
      <c r="M515" s="93">
        <v>36</v>
      </c>
      <c r="N515" s="93">
        <v>22</v>
      </c>
      <c r="O515" s="93">
        <v>27</v>
      </c>
      <c r="P515" s="93">
        <v>20</v>
      </c>
      <c r="Q515" s="93">
        <v>30</v>
      </c>
      <c r="R515" s="93">
        <v>20</v>
      </c>
    </row>
    <row r="516" spans="1:18" x14ac:dyDescent="0.2">
      <c r="A516" s="93" t="s">
        <v>2212</v>
      </c>
      <c r="B516" s="93" t="str">
        <f>VLOOKUP(K516,杂项!$O$1:$P$54,2,FALSE)</f>
        <v>战士之证</v>
      </c>
      <c r="C516" s="93">
        <f t="shared" si="32"/>
        <v>12</v>
      </c>
      <c r="D516" s="93" t="str">
        <f>VLOOKUP(M516,杂项!$O$1:$P$54,2,FALSE)</f>
        <v>术士之证</v>
      </c>
      <c r="E516" s="93">
        <f t="shared" si="33"/>
        <v>12</v>
      </c>
      <c r="F516" s="93" t="str">
        <f>VLOOKUP(O516,杂项!$O$1:$P$54,2,FALSE)</f>
        <v>隐秘徽记</v>
      </c>
      <c r="G516" s="93">
        <f t="shared" si="34"/>
        <v>10</v>
      </c>
      <c r="H516" t="str">
        <f>VLOOKUP(Q516,杂项!$O$1:$P$54,2,FALSE)</f>
        <v>无畏徽记</v>
      </c>
      <c r="I516">
        <f t="shared" si="35"/>
        <v>10</v>
      </c>
      <c r="K516" s="93">
        <v>12</v>
      </c>
      <c r="L516" s="93">
        <v>12</v>
      </c>
      <c r="M516" s="93">
        <v>16</v>
      </c>
      <c r="N516" s="93">
        <v>12</v>
      </c>
      <c r="O516" s="93">
        <v>50</v>
      </c>
      <c r="P516" s="93">
        <v>10</v>
      </c>
      <c r="Q516" s="93">
        <v>48</v>
      </c>
      <c r="R516" s="93">
        <v>10</v>
      </c>
    </row>
    <row r="517" spans="1:18" x14ac:dyDescent="0.2">
      <c r="A517" s="93" t="s">
        <v>2213</v>
      </c>
      <c r="B517" s="93" t="str">
        <f>VLOOKUP(K517,杂项!$O$1:$P$54,2,FALSE)</f>
        <v>意志纹章</v>
      </c>
      <c r="C517" s="93">
        <f t="shared" si="32"/>
        <v>15</v>
      </c>
      <c r="D517" s="93" t="str">
        <f>VLOOKUP(M517,杂项!$O$1:$P$54,2,FALSE)</f>
        <v>秩序纹章</v>
      </c>
      <c r="E517" s="93">
        <f t="shared" si="33"/>
        <v>15</v>
      </c>
      <c r="F517" s="93" t="str">
        <f>VLOOKUP(O517,杂项!$O$1:$P$54,2,FALSE)</f>
        <v>战士之证</v>
      </c>
      <c r="G517" s="93">
        <f t="shared" si="34"/>
        <v>12</v>
      </c>
      <c r="H517" t="str">
        <f>VLOOKUP(Q517,杂项!$O$1:$P$54,2,FALSE)</f>
        <v>术士之证</v>
      </c>
      <c r="I517">
        <f t="shared" si="35"/>
        <v>12</v>
      </c>
      <c r="K517" s="93">
        <v>20</v>
      </c>
      <c r="L517" s="93">
        <v>15</v>
      </c>
      <c r="M517" s="93">
        <v>18</v>
      </c>
      <c r="N517" s="93">
        <v>15</v>
      </c>
      <c r="O517" s="93">
        <v>12</v>
      </c>
      <c r="P517" s="93">
        <v>12</v>
      </c>
      <c r="Q517" s="93">
        <v>16</v>
      </c>
      <c r="R517" s="93">
        <v>12</v>
      </c>
    </row>
    <row r="518" spans="1:18" x14ac:dyDescent="0.2">
      <c r="A518" s="93" t="s">
        <v>2214</v>
      </c>
      <c r="B518" s="93" t="str">
        <f>VLOOKUP(K518,杂项!$O$1:$P$54,2,FALSE)</f>
        <v>隐者之证</v>
      </c>
      <c r="C518" s="93">
        <f t="shared" si="32"/>
        <v>18</v>
      </c>
      <c r="D518" s="93" t="str">
        <f>VLOOKUP(M518,杂项!$O$1:$P$54,2,FALSE)</f>
        <v>霸者之证</v>
      </c>
      <c r="E518" s="93">
        <f t="shared" si="33"/>
        <v>18</v>
      </c>
      <c r="F518" s="93" t="str">
        <f>VLOOKUP(O518,杂项!$O$1:$P$54,2,FALSE)</f>
        <v>意志纹章</v>
      </c>
      <c r="G518" s="93">
        <f t="shared" si="34"/>
        <v>15</v>
      </c>
      <c r="H518" t="str">
        <f>VLOOKUP(Q518,杂项!$O$1:$P$54,2,FALSE)</f>
        <v>秩序纹章</v>
      </c>
      <c r="I518">
        <f t="shared" si="35"/>
        <v>15</v>
      </c>
      <c r="K518" s="93">
        <v>30</v>
      </c>
      <c r="L518" s="93">
        <v>18</v>
      </c>
      <c r="M518" s="93">
        <v>28</v>
      </c>
      <c r="N518" s="93">
        <v>18</v>
      </c>
      <c r="O518" s="93">
        <v>20</v>
      </c>
      <c r="P518" s="93">
        <v>15</v>
      </c>
      <c r="Q518" s="93">
        <v>18</v>
      </c>
      <c r="R518" s="93">
        <v>15</v>
      </c>
    </row>
    <row r="519" spans="1:18" x14ac:dyDescent="0.2">
      <c r="A519" s="93" t="s">
        <v>2215</v>
      </c>
      <c r="B519" s="93" t="str">
        <f>VLOOKUP(K519,杂项!$O$1:$P$54,2,FALSE)</f>
        <v>混沌之印</v>
      </c>
      <c r="C519" s="93">
        <f t="shared" si="32"/>
        <v>22</v>
      </c>
      <c r="D519" s="93" t="str">
        <f>VLOOKUP(M519,杂项!$O$1:$P$54,2,FALSE)</f>
        <v>世界之印</v>
      </c>
      <c r="E519" s="93">
        <f t="shared" si="33"/>
        <v>22</v>
      </c>
      <c r="F519" s="93" t="str">
        <f>VLOOKUP(O519,杂项!$O$1:$P$54,2,FALSE)</f>
        <v>隐者之证</v>
      </c>
      <c r="G519" s="93">
        <f t="shared" si="34"/>
        <v>20</v>
      </c>
      <c r="H519" t="str">
        <f>VLOOKUP(Q519,杂项!$O$1:$P$54,2,FALSE)</f>
        <v>霸者之证</v>
      </c>
      <c r="I519">
        <f t="shared" si="35"/>
        <v>20</v>
      </c>
      <c r="K519" s="93">
        <v>39</v>
      </c>
      <c r="L519" s="93">
        <v>22</v>
      </c>
      <c r="M519" s="93">
        <v>34</v>
      </c>
      <c r="N519" s="93">
        <v>22</v>
      </c>
      <c r="O519" s="93">
        <v>30</v>
      </c>
      <c r="P519" s="93">
        <v>20</v>
      </c>
      <c r="Q519" s="93">
        <v>28</v>
      </c>
      <c r="R519" s="93">
        <v>20</v>
      </c>
    </row>
    <row r="520" spans="1:18" x14ac:dyDescent="0.2">
      <c r="A520" s="93" t="s">
        <v>2216</v>
      </c>
      <c r="B520" s="93" t="str">
        <f>VLOOKUP(K520,杂项!$O$1:$P$54,2,FALSE)</f>
        <v>神职修行之证</v>
      </c>
      <c r="C520" s="93">
        <f t="shared" si="32"/>
        <v>3</v>
      </c>
      <c r="D520" s="93" t="e">
        <f>VLOOKUP(M520,杂项!$O$1:$P$54,2,FALSE)</f>
        <v>#N/A</v>
      </c>
      <c r="E520" s="93">
        <f t="shared" si="33"/>
        <v>0</v>
      </c>
      <c r="F520" s="93" t="e">
        <f>VLOOKUP(O520,杂项!$O$1:$P$54,2,FALSE)</f>
        <v>#N/A</v>
      </c>
      <c r="G520" s="93">
        <f t="shared" si="34"/>
        <v>0</v>
      </c>
      <c r="H520" t="e">
        <f>VLOOKUP(Q520,杂项!$O$1:$P$54,2,FALSE)</f>
        <v>#N/A</v>
      </c>
      <c r="I520">
        <f t="shared" si="35"/>
        <v>0</v>
      </c>
      <c r="K520" s="93">
        <v>4</v>
      </c>
      <c r="L520" s="93">
        <v>3</v>
      </c>
      <c r="M520" s="93"/>
      <c r="N520" s="93"/>
      <c r="O520" s="93"/>
      <c r="P520" s="93"/>
      <c r="Q520" s="93"/>
      <c r="R520" s="93"/>
    </row>
    <row r="521" spans="1:18" x14ac:dyDescent="0.2">
      <c r="A521" s="93" t="s">
        <v>2217</v>
      </c>
      <c r="B521" s="93" t="str">
        <f>VLOOKUP(K521,杂项!$O$1:$P$54,2,FALSE)</f>
        <v>神职修行之证</v>
      </c>
      <c r="C521" s="93">
        <f t="shared" si="32"/>
        <v>5</v>
      </c>
      <c r="D521" s="93" t="e">
        <f>VLOOKUP(M521,杂项!$O$1:$P$54,2,FALSE)</f>
        <v>#N/A</v>
      </c>
      <c r="E521" s="93">
        <f t="shared" si="33"/>
        <v>0</v>
      </c>
      <c r="F521" s="93" t="e">
        <f>VLOOKUP(O521,杂项!$O$1:$P$54,2,FALSE)</f>
        <v>#N/A</v>
      </c>
      <c r="G521" s="93">
        <f t="shared" si="34"/>
        <v>0</v>
      </c>
      <c r="H521" t="e">
        <f>VLOOKUP(Q521,杂项!$O$1:$P$54,2,FALSE)</f>
        <v>#N/A</v>
      </c>
      <c r="I521">
        <f t="shared" si="35"/>
        <v>0</v>
      </c>
      <c r="K521" s="93">
        <v>4</v>
      </c>
      <c r="L521" s="93">
        <v>5</v>
      </c>
      <c r="M521" s="93"/>
      <c r="N521" s="93"/>
      <c r="O521" s="93"/>
      <c r="P521" s="93"/>
      <c r="Q521" s="93"/>
      <c r="R521" s="93"/>
    </row>
    <row r="522" spans="1:18" x14ac:dyDescent="0.2">
      <c r="A522" s="93" t="s">
        <v>2218</v>
      </c>
      <c r="B522" s="93" t="str">
        <f>VLOOKUP(K522,杂项!$O$1:$P$54,2,FALSE)</f>
        <v>心灵绶带</v>
      </c>
      <c r="C522" s="93">
        <f t="shared" si="32"/>
        <v>6</v>
      </c>
      <c r="D522" s="93" t="str">
        <f>VLOOKUP(M522,杂项!$O$1:$P$54,2,FALSE)</f>
        <v>法术修行之证</v>
      </c>
      <c r="E522" s="93">
        <f t="shared" si="33"/>
        <v>3</v>
      </c>
      <c r="F522" s="93" t="str">
        <f>VLOOKUP(O522,杂项!$O$1:$P$54,2,FALSE)</f>
        <v>神职修行之证</v>
      </c>
      <c r="G522" s="93">
        <f t="shared" si="34"/>
        <v>3</v>
      </c>
      <c r="H522" t="e">
        <f>VLOOKUP(Q522,杂项!$O$1:$P$54,2,FALSE)</f>
        <v>#N/A</v>
      </c>
      <c r="I522">
        <f t="shared" si="35"/>
        <v>0</v>
      </c>
      <c r="K522" s="93">
        <v>10</v>
      </c>
      <c r="L522" s="93">
        <v>6</v>
      </c>
      <c r="M522" s="93">
        <v>5</v>
      </c>
      <c r="N522" s="93">
        <v>3</v>
      </c>
      <c r="O522" s="93">
        <v>4</v>
      </c>
      <c r="P522" s="93">
        <v>3</v>
      </c>
      <c r="Q522" s="93"/>
      <c r="R522" s="93"/>
    </row>
    <row r="523" spans="1:18" x14ac:dyDescent="0.2">
      <c r="A523" s="93" t="s">
        <v>2219</v>
      </c>
      <c r="B523" s="93" t="str">
        <f>VLOOKUP(K523,杂项!$O$1:$P$54,2,FALSE)</f>
        <v>祈祷之证</v>
      </c>
      <c r="C523" s="93">
        <f t="shared" si="32"/>
        <v>8</v>
      </c>
      <c r="D523" s="93" t="str">
        <f>VLOOKUP(M523,杂项!$O$1:$P$54,2,FALSE)</f>
        <v>魔法之证</v>
      </c>
      <c r="E523" s="93">
        <f t="shared" si="33"/>
        <v>8</v>
      </c>
      <c r="F523" s="93" t="str">
        <f>VLOOKUP(O523,杂项!$O$1:$P$54,2,FALSE)</f>
        <v>心灵绶带</v>
      </c>
      <c r="G523" s="93">
        <f t="shared" si="34"/>
        <v>6</v>
      </c>
      <c r="H523" t="str">
        <f>VLOOKUP(Q523,杂项!$O$1:$P$54,2,FALSE)</f>
        <v>智慧绶带</v>
      </c>
      <c r="I523">
        <f t="shared" si="35"/>
        <v>6</v>
      </c>
      <c r="K523" s="93">
        <v>44</v>
      </c>
      <c r="L523" s="93">
        <v>8</v>
      </c>
      <c r="M523" s="93">
        <v>45</v>
      </c>
      <c r="N523" s="93">
        <v>8</v>
      </c>
      <c r="O523" s="93">
        <v>10</v>
      </c>
      <c r="P523" s="93">
        <v>6</v>
      </c>
      <c r="Q523" s="93">
        <v>9</v>
      </c>
      <c r="R523" s="93">
        <v>6</v>
      </c>
    </row>
    <row r="524" spans="1:18" x14ac:dyDescent="0.2">
      <c r="A524" s="93" t="s">
        <v>2220</v>
      </c>
      <c r="B524" s="93" t="str">
        <f>VLOOKUP(K524,杂项!$O$1:$P$54,2,FALSE)</f>
        <v>灵魂徽记</v>
      </c>
      <c r="C524" s="93">
        <f t="shared" si="32"/>
        <v>10</v>
      </c>
      <c r="D524" s="93" t="str">
        <f>VLOOKUP(M524,杂项!$O$1:$P$54,2,FALSE)</f>
        <v>远见徽记</v>
      </c>
      <c r="E524" s="93">
        <f t="shared" si="33"/>
        <v>10</v>
      </c>
      <c r="F524" s="93" t="str">
        <f>VLOOKUP(O524,杂项!$O$1:$P$54,2,FALSE)</f>
        <v>祈祷之证</v>
      </c>
      <c r="G524" s="93">
        <f t="shared" si="34"/>
        <v>8</v>
      </c>
      <c r="H524" t="str">
        <f>VLOOKUP(Q524,杂项!$O$1:$P$54,2,FALSE)</f>
        <v>魔法之证</v>
      </c>
      <c r="I524">
        <f t="shared" si="35"/>
        <v>8</v>
      </c>
      <c r="K524" s="93">
        <v>52</v>
      </c>
      <c r="L524" s="93">
        <v>10</v>
      </c>
      <c r="M524" s="93">
        <v>51</v>
      </c>
      <c r="N524" s="93">
        <v>10</v>
      </c>
      <c r="O524" s="93">
        <v>44</v>
      </c>
      <c r="P524" s="93">
        <v>8</v>
      </c>
      <c r="Q524" s="93">
        <v>45</v>
      </c>
      <c r="R524" s="93">
        <v>8</v>
      </c>
    </row>
    <row r="525" spans="1:18" x14ac:dyDescent="0.2">
      <c r="A525" s="93" t="s">
        <v>2221</v>
      </c>
      <c r="B525" s="93" t="str">
        <f>VLOOKUP(K525,杂项!$O$1:$P$54,2,FALSE)</f>
        <v>记忆绶带</v>
      </c>
      <c r="C525" s="93">
        <f t="shared" si="32"/>
        <v>6</v>
      </c>
      <c r="D525" s="93" t="str">
        <f>VLOOKUP(M525,杂项!$O$1:$P$54,2,FALSE)</f>
        <v>骑士修行之证</v>
      </c>
      <c r="E525" s="93">
        <f t="shared" si="33"/>
        <v>3</v>
      </c>
      <c r="F525" s="93" t="str">
        <f>VLOOKUP(O525,杂项!$O$1:$P$54,2,FALSE)</f>
        <v>神职修行之证</v>
      </c>
      <c r="G525" s="93">
        <f t="shared" si="34"/>
        <v>3</v>
      </c>
      <c r="H525" t="e">
        <f>VLOOKUP(Q525,杂项!$O$1:$P$54,2,FALSE)</f>
        <v>#N/A</v>
      </c>
      <c r="I525">
        <f t="shared" si="35"/>
        <v>0</v>
      </c>
      <c r="K525" s="93">
        <v>11</v>
      </c>
      <c r="L525" s="93">
        <v>6</v>
      </c>
      <c r="M525" s="93">
        <v>3</v>
      </c>
      <c r="N525" s="93">
        <v>3</v>
      </c>
      <c r="O525" s="93">
        <v>4</v>
      </c>
      <c r="P525" s="93">
        <v>3</v>
      </c>
      <c r="Q525" s="93"/>
      <c r="R525" s="93"/>
    </row>
    <row r="526" spans="1:18" x14ac:dyDescent="0.2">
      <c r="A526" s="93" t="s">
        <v>2222</v>
      </c>
      <c r="B526" s="93" t="str">
        <f>VLOOKUP(K526,杂项!$O$1:$P$54,2,FALSE)</f>
        <v>祈祷之证</v>
      </c>
      <c r="C526" s="93">
        <f t="shared" si="32"/>
        <v>8</v>
      </c>
      <c r="D526" s="93" t="str">
        <f>VLOOKUP(M526,杂项!$O$1:$P$54,2,FALSE)</f>
        <v>骑术之证</v>
      </c>
      <c r="E526" s="93">
        <f t="shared" si="33"/>
        <v>8</v>
      </c>
      <c r="F526" s="93" t="str">
        <f>VLOOKUP(O526,杂项!$O$1:$P$54,2,FALSE)</f>
        <v>心灵绶带</v>
      </c>
      <c r="G526" s="93">
        <f t="shared" si="34"/>
        <v>6</v>
      </c>
      <c r="H526" t="str">
        <f>VLOOKUP(Q526,杂项!$O$1:$P$54,2,FALSE)</f>
        <v>迅捷绶带</v>
      </c>
      <c r="I526">
        <f t="shared" si="35"/>
        <v>6</v>
      </c>
      <c r="K526" s="93">
        <v>44</v>
      </c>
      <c r="L526" s="93">
        <v>8</v>
      </c>
      <c r="M526" s="93">
        <v>43</v>
      </c>
      <c r="N526" s="93">
        <v>8</v>
      </c>
      <c r="O526" s="93">
        <v>10</v>
      </c>
      <c r="P526" s="93">
        <v>6</v>
      </c>
      <c r="Q526" s="93">
        <v>8</v>
      </c>
      <c r="R526" s="93">
        <v>6</v>
      </c>
    </row>
    <row r="527" spans="1:18" x14ac:dyDescent="0.2">
      <c r="A527" s="93" t="s">
        <v>2223</v>
      </c>
      <c r="B527" s="93" t="str">
        <f>VLOOKUP(K527,杂项!$O$1:$P$54,2,FALSE)</f>
        <v>忠诚徽记</v>
      </c>
      <c r="C527" s="93">
        <f t="shared" si="32"/>
        <v>10</v>
      </c>
      <c r="D527" s="93" t="str">
        <f>VLOOKUP(M527,杂项!$O$1:$P$54,2,FALSE)</f>
        <v>灵魂徽记</v>
      </c>
      <c r="E527" s="93">
        <f t="shared" si="33"/>
        <v>10</v>
      </c>
      <c r="F527" s="93" t="str">
        <f>VLOOKUP(O527,杂项!$O$1:$P$54,2,FALSE)</f>
        <v>祈祷之证</v>
      </c>
      <c r="G527" s="93">
        <f t="shared" si="34"/>
        <v>8</v>
      </c>
      <c r="H527" t="str">
        <f>VLOOKUP(Q527,杂项!$O$1:$P$54,2,FALSE)</f>
        <v>骑术之证</v>
      </c>
      <c r="I527">
        <f t="shared" si="35"/>
        <v>8</v>
      </c>
      <c r="K527" s="93">
        <v>53</v>
      </c>
      <c r="L527" s="93">
        <v>10</v>
      </c>
      <c r="M527" s="93">
        <v>52</v>
      </c>
      <c r="N527" s="93">
        <v>10</v>
      </c>
      <c r="O527" s="93">
        <v>44</v>
      </c>
      <c r="P527" s="93">
        <v>8</v>
      </c>
      <c r="Q527" s="93">
        <v>43</v>
      </c>
      <c r="R527" s="93">
        <v>8</v>
      </c>
    </row>
    <row r="528" spans="1:18" x14ac:dyDescent="0.2">
      <c r="A528" s="93" t="s">
        <v>2224</v>
      </c>
      <c r="B528" s="93" t="str">
        <f>VLOOKUP(K528,杂项!$O$1:$P$54,2,FALSE)</f>
        <v>记忆绶带</v>
      </c>
      <c r="C528" s="93">
        <f t="shared" si="32"/>
        <v>6</v>
      </c>
      <c r="D528" s="93" t="str">
        <f>VLOOKUP(M528,杂项!$O$1:$P$54,2,FALSE)</f>
        <v>骑士修行之证</v>
      </c>
      <c r="E528" s="93">
        <f t="shared" si="33"/>
        <v>3</v>
      </c>
      <c r="F528" s="93" t="str">
        <f>VLOOKUP(O528,杂项!$O$1:$P$54,2,FALSE)</f>
        <v>神职修行之证</v>
      </c>
      <c r="G528" s="93">
        <f t="shared" si="34"/>
        <v>3</v>
      </c>
      <c r="H528" t="e">
        <f>VLOOKUP(Q528,杂项!$O$1:$P$54,2,FALSE)</f>
        <v>#N/A</v>
      </c>
      <c r="I528">
        <f t="shared" si="35"/>
        <v>0</v>
      </c>
      <c r="K528" s="93">
        <v>11</v>
      </c>
      <c r="L528" s="93">
        <v>6</v>
      </c>
      <c r="M528" s="93">
        <v>3</v>
      </c>
      <c r="N528" s="93">
        <v>3</v>
      </c>
      <c r="O528" s="93">
        <v>4</v>
      </c>
      <c r="P528" s="93">
        <v>3</v>
      </c>
      <c r="Q528" s="93"/>
      <c r="R528" s="93"/>
    </row>
    <row r="529" spans="1:18" x14ac:dyDescent="0.2">
      <c r="A529" s="93" t="s">
        <v>2225</v>
      </c>
      <c r="B529" s="93" t="str">
        <f>VLOOKUP(K529,杂项!$O$1:$P$54,2,FALSE)</f>
        <v>骑术之证</v>
      </c>
      <c r="C529" s="93">
        <f t="shared" si="32"/>
        <v>8</v>
      </c>
      <c r="D529" s="93" t="str">
        <f>VLOOKUP(M529,杂项!$O$1:$P$54,2,FALSE)</f>
        <v>魔法之证</v>
      </c>
      <c r="E529" s="93">
        <f t="shared" si="33"/>
        <v>8</v>
      </c>
      <c r="F529" s="93" t="str">
        <f>VLOOKUP(O529,杂项!$O$1:$P$54,2,FALSE)</f>
        <v>迅捷绶带</v>
      </c>
      <c r="G529" s="93">
        <f t="shared" si="34"/>
        <v>6</v>
      </c>
      <c r="H529" t="str">
        <f>VLOOKUP(Q529,杂项!$O$1:$P$54,2,FALSE)</f>
        <v>智慧绶带</v>
      </c>
      <c r="I529">
        <f t="shared" si="35"/>
        <v>6</v>
      </c>
      <c r="K529" s="93">
        <v>43</v>
      </c>
      <c r="L529" s="93">
        <v>8</v>
      </c>
      <c r="M529" s="93">
        <v>45</v>
      </c>
      <c r="N529" s="93">
        <v>8</v>
      </c>
      <c r="O529" s="93">
        <v>8</v>
      </c>
      <c r="P529" s="93">
        <v>6</v>
      </c>
      <c r="Q529" s="93">
        <v>9</v>
      </c>
      <c r="R529" s="93">
        <v>6</v>
      </c>
    </row>
    <row r="530" spans="1:18" x14ac:dyDescent="0.2">
      <c r="A530" s="93" t="s">
        <v>2226</v>
      </c>
      <c r="B530" s="93" t="str">
        <f>VLOOKUP(K530,杂项!$O$1:$P$54,2,FALSE)</f>
        <v>忠诚徽记</v>
      </c>
      <c r="C530" s="93">
        <f t="shared" si="32"/>
        <v>10</v>
      </c>
      <c r="D530" s="93" t="str">
        <f>VLOOKUP(M530,杂项!$O$1:$P$54,2,FALSE)</f>
        <v>无畏徽记</v>
      </c>
      <c r="E530" s="93">
        <f t="shared" si="33"/>
        <v>10</v>
      </c>
      <c r="F530" s="93" t="str">
        <f>VLOOKUP(O530,杂项!$O$1:$P$54,2,FALSE)</f>
        <v>骑术之证</v>
      </c>
      <c r="G530" s="93">
        <f t="shared" si="34"/>
        <v>8</v>
      </c>
      <c r="H530" t="str">
        <f>VLOOKUP(Q530,杂项!$O$1:$P$54,2,FALSE)</f>
        <v>魔法之证</v>
      </c>
      <c r="I530">
        <f t="shared" si="35"/>
        <v>8</v>
      </c>
      <c r="K530" s="93">
        <v>53</v>
      </c>
      <c r="L530" s="93">
        <v>10</v>
      </c>
      <c r="M530" s="93">
        <v>48</v>
      </c>
      <c r="N530" s="93">
        <v>10</v>
      </c>
      <c r="O530" s="93">
        <v>43</v>
      </c>
      <c r="P530" s="93">
        <v>8</v>
      </c>
      <c r="Q530" s="93">
        <v>45</v>
      </c>
      <c r="R530" s="93">
        <v>8</v>
      </c>
    </row>
    <row r="531" spans="1:18" x14ac:dyDescent="0.2">
      <c r="A531" s="93" t="s">
        <v>2227</v>
      </c>
      <c r="B531" s="93" t="str">
        <f>VLOOKUP(K531,杂项!$O$1:$P$54,2,FALSE)</f>
        <v>骑士之证</v>
      </c>
      <c r="C531" s="93">
        <f t="shared" si="32"/>
        <v>12</v>
      </c>
      <c r="D531" s="93" t="str">
        <f>VLOOKUP(M531,杂项!$O$1:$P$54,2,FALSE)</f>
        <v>祭司之证</v>
      </c>
      <c r="E531" s="93">
        <f t="shared" si="33"/>
        <v>12</v>
      </c>
      <c r="F531" s="93" t="str">
        <f>VLOOKUP(O531,杂项!$O$1:$P$54,2,FALSE)</f>
        <v>灵魂徽记</v>
      </c>
      <c r="G531" s="93">
        <f t="shared" si="34"/>
        <v>10</v>
      </c>
      <c r="H531" t="str">
        <f>VLOOKUP(Q531,杂项!$O$1:$P$54,2,FALSE)</f>
        <v>忠诚徽记</v>
      </c>
      <c r="I531">
        <f t="shared" si="35"/>
        <v>10</v>
      </c>
      <c r="K531" s="93">
        <v>14</v>
      </c>
      <c r="L531" s="93">
        <v>12</v>
      </c>
      <c r="M531" s="93">
        <v>15</v>
      </c>
      <c r="N531" s="93">
        <v>12</v>
      </c>
      <c r="O531" s="93">
        <v>52</v>
      </c>
      <c r="P531" s="93">
        <v>10</v>
      </c>
      <c r="Q531" s="93">
        <v>53</v>
      </c>
      <c r="R531" s="93">
        <v>10</v>
      </c>
    </row>
    <row r="532" spans="1:18" x14ac:dyDescent="0.2">
      <c r="A532" s="93" t="s">
        <v>2228</v>
      </c>
      <c r="B532" s="93" t="str">
        <f>VLOOKUP(K532,杂项!$O$1:$P$54,2,FALSE)</f>
        <v>自由纹章</v>
      </c>
      <c r="C532" s="93">
        <f t="shared" si="32"/>
        <v>15</v>
      </c>
      <c r="D532" s="93" t="str">
        <f>VLOOKUP(M532,杂项!$O$1:$P$54,2,FALSE)</f>
        <v>慈爱纹章</v>
      </c>
      <c r="E532" s="93">
        <f t="shared" si="33"/>
        <v>15</v>
      </c>
      <c r="F532" s="93" t="str">
        <f>VLOOKUP(O532,杂项!$O$1:$P$54,2,FALSE)</f>
        <v>骑士之证</v>
      </c>
      <c r="G532" s="93">
        <f t="shared" si="34"/>
        <v>12</v>
      </c>
      <c r="H532" t="str">
        <f>VLOOKUP(Q532,杂项!$O$1:$P$54,2,FALSE)</f>
        <v>祭司之证</v>
      </c>
      <c r="I532">
        <f t="shared" si="35"/>
        <v>12</v>
      </c>
      <c r="K532" s="93">
        <v>19</v>
      </c>
      <c r="L532" s="93">
        <v>15</v>
      </c>
      <c r="M532" s="93">
        <v>24</v>
      </c>
      <c r="N532" s="93">
        <v>15</v>
      </c>
      <c r="O532" s="93">
        <v>14</v>
      </c>
      <c r="P532" s="93">
        <v>12</v>
      </c>
      <c r="Q532" s="93">
        <v>15</v>
      </c>
      <c r="R532" s="93">
        <v>12</v>
      </c>
    </row>
    <row r="533" spans="1:18" x14ac:dyDescent="0.2">
      <c r="A533" s="93" t="s">
        <v>2229</v>
      </c>
      <c r="B533" s="93" t="str">
        <f>VLOOKUP(K533,杂项!$O$1:$P$54,2,FALSE)</f>
        <v>圣者之证</v>
      </c>
      <c r="C533" s="93">
        <f t="shared" si="32"/>
        <v>18</v>
      </c>
      <c r="D533" s="93" t="str">
        <f>VLOOKUP(M533,杂项!$O$1:$P$54,2,FALSE)</f>
        <v>统帅之证</v>
      </c>
      <c r="E533" s="93">
        <f t="shared" si="33"/>
        <v>18</v>
      </c>
      <c r="F533" s="93" t="str">
        <f>VLOOKUP(O533,杂项!$O$1:$P$54,2,FALSE)</f>
        <v>自由纹章</v>
      </c>
      <c r="G533" s="93">
        <f t="shared" si="34"/>
        <v>15</v>
      </c>
      <c r="H533" t="str">
        <f>VLOOKUP(Q533,杂项!$O$1:$P$54,2,FALSE)</f>
        <v>慈爱纹章</v>
      </c>
      <c r="I533">
        <f t="shared" si="35"/>
        <v>15</v>
      </c>
      <c r="K533" s="93">
        <v>29</v>
      </c>
      <c r="L533" s="93">
        <v>18</v>
      </c>
      <c r="M533" s="93">
        <v>31</v>
      </c>
      <c r="N533" s="93">
        <v>18</v>
      </c>
      <c r="O533" s="93">
        <v>19</v>
      </c>
      <c r="P533" s="93">
        <v>15</v>
      </c>
      <c r="Q533" s="93">
        <v>24</v>
      </c>
      <c r="R533" s="93">
        <v>15</v>
      </c>
    </row>
    <row r="534" spans="1:18" x14ac:dyDescent="0.2">
      <c r="A534" s="93" t="s">
        <v>2230</v>
      </c>
      <c r="B534" s="93" t="str">
        <f>VLOOKUP(K534,杂项!$O$1:$P$54,2,FALSE)</f>
        <v>审判之印</v>
      </c>
      <c r="C534" s="93">
        <f t="shared" si="32"/>
        <v>22</v>
      </c>
      <c r="D534" s="93" t="str">
        <f>VLOOKUP(M534,杂项!$O$1:$P$54,2,FALSE)</f>
        <v>世界之印</v>
      </c>
      <c r="E534" s="93">
        <f t="shared" si="33"/>
        <v>22</v>
      </c>
      <c r="F534" s="93" t="str">
        <f>VLOOKUP(O534,杂项!$O$1:$P$54,2,FALSE)</f>
        <v>圣者之证</v>
      </c>
      <c r="G534" s="93">
        <f t="shared" si="34"/>
        <v>20</v>
      </c>
      <c r="H534" t="str">
        <f>VLOOKUP(Q534,杂项!$O$1:$P$54,2,FALSE)</f>
        <v>统帅之证</v>
      </c>
      <c r="I534">
        <f t="shared" si="35"/>
        <v>20</v>
      </c>
      <c r="K534" s="93">
        <v>37</v>
      </c>
      <c r="L534" s="93">
        <v>22</v>
      </c>
      <c r="M534" s="93">
        <v>34</v>
      </c>
      <c r="N534" s="93">
        <v>22</v>
      </c>
      <c r="O534" s="93">
        <v>29</v>
      </c>
      <c r="P534" s="93">
        <v>20</v>
      </c>
      <c r="Q534" s="93">
        <v>31</v>
      </c>
      <c r="R534" s="93">
        <v>20</v>
      </c>
    </row>
    <row r="535" spans="1:18" x14ac:dyDescent="0.2">
      <c r="A535" s="93" t="s">
        <v>2231</v>
      </c>
      <c r="B535" s="93" t="str">
        <f>VLOOKUP(K535,杂项!$O$1:$P$54,2,FALSE)</f>
        <v>骑士之证</v>
      </c>
      <c r="C535" s="93">
        <f t="shared" si="32"/>
        <v>12</v>
      </c>
      <c r="D535" s="93" t="str">
        <f>VLOOKUP(M535,杂项!$O$1:$P$54,2,FALSE)</f>
        <v>术士之证</v>
      </c>
      <c r="E535" s="93">
        <f t="shared" si="33"/>
        <v>12</v>
      </c>
      <c r="F535" s="93" t="str">
        <f>VLOOKUP(O535,杂项!$O$1:$P$54,2,FALSE)</f>
        <v>忠诚徽记</v>
      </c>
      <c r="G535" s="93">
        <f t="shared" si="34"/>
        <v>10</v>
      </c>
      <c r="H535" t="str">
        <f>VLOOKUP(Q535,杂项!$O$1:$P$54,2,FALSE)</f>
        <v>远见徽记</v>
      </c>
      <c r="I535">
        <f t="shared" si="35"/>
        <v>10</v>
      </c>
      <c r="K535" s="93">
        <v>14</v>
      </c>
      <c r="L535" s="93">
        <v>12</v>
      </c>
      <c r="M535" s="93">
        <v>16</v>
      </c>
      <c r="N535" s="93">
        <v>12</v>
      </c>
      <c r="O535" s="93">
        <v>53</v>
      </c>
      <c r="P535" s="93">
        <v>10</v>
      </c>
      <c r="Q535" s="93">
        <v>51</v>
      </c>
      <c r="R535" s="93">
        <v>10</v>
      </c>
    </row>
    <row r="536" spans="1:18" x14ac:dyDescent="0.2">
      <c r="A536" s="93" t="s">
        <v>2232</v>
      </c>
      <c r="B536" s="93" t="str">
        <f>VLOOKUP(K536,杂项!$O$1:$P$54,2,FALSE)</f>
        <v>意志纹章</v>
      </c>
      <c r="C536" s="93">
        <f t="shared" si="32"/>
        <v>15</v>
      </c>
      <c r="D536" s="93" t="str">
        <f>VLOOKUP(M536,杂项!$O$1:$P$54,2,FALSE)</f>
        <v>勇气纹章</v>
      </c>
      <c r="E536" s="93">
        <f t="shared" si="33"/>
        <v>15</v>
      </c>
      <c r="F536" s="93" t="str">
        <f>VLOOKUP(O536,杂项!$O$1:$P$54,2,FALSE)</f>
        <v>骑士之证</v>
      </c>
      <c r="G536" s="93">
        <f t="shared" si="34"/>
        <v>12</v>
      </c>
      <c r="H536" t="str">
        <f>VLOOKUP(Q536,杂项!$O$1:$P$54,2,FALSE)</f>
        <v>术士之证</v>
      </c>
      <c r="I536">
        <f t="shared" si="35"/>
        <v>12</v>
      </c>
      <c r="K536" s="93">
        <v>20</v>
      </c>
      <c r="L536" s="93">
        <v>15</v>
      </c>
      <c r="M536" s="93">
        <v>17</v>
      </c>
      <c r="N536" s="93">
        <v>15</v>
      </c>
      <c r="O536" s="93">
        <v>14</v>
      </c>
      <c r="P536" s="93">
        <v>12</v>
      </c>
      <c r="Q536" s="93">
        <v>16</v>
      </c>
      <c r="R536" s="93">
        <v>12</v>
      </c>
    </row>
    <row r="537" spans="1:18" x14ac:dyDescent="0.2">
      <c r="A537" s="93" t="s">
        <v>2233</v>
      </c>
      <c r="B537" s="93" t="str">
        <f>VLOOKUP(K537,杂项!$O$1:$P$54,2,FALSE)</f>
        <v>英雄之证</v>
      </c>
      <c r="C537" s="93">
        <f t="shared" si="32"/>
        <v>18</v>
      </c>
      <c r="D537" s="93" t="str">
        <f>VLOOKUP(M537,杂项!$O$1:$P$54,2,FALSE)</f>
        <v>勇者之证</v>
      </c>
      <c r="E537" s="93">
        <f t="shared" si="33"/>
        <v>18</v>
      </c>
      <c r="F537" s="93" t="str">
        <f>VLOOKUP(O537,杂项!$O$1:$P$54,2,FALSE)</f>
        <v>意志纹章</v>
      </c>
      <c r="G537" s="93">
        <f t="shared" si="34"/>
        <v>15</v>
      </c>
      <c r="H537" t="str">
        <f>VLOOKUP(Q537,杂项!$O$1:$P$54,2,FALSE)</f>
        <v>勇气纹章</v>
      </c>
      <c r="I537">
        <f t="shared" si="35"/>
        <v>15</v>
      </c>
      <c r="K537" s="93">
        <v>25</v>
      </c>
      <c r="L537" s="93">
        <v>18</v>
      </c>
      <c r="M537" s="93">
        <v>26</v>
      </c>
      <c r="N537" s="93">
        <v>18</v>
      </c>
      <c r="O537" s="93">
        <v>20</v>
      </c>
      <c r="P537" s="93">
        <v>15</v>
      </c>
      <c r="Q537" s="93">
        <v>17</v>
      </c>
      <c r="R537" s="93">
        <v>15</v>
      </c>
    </row>
    <row r="538" spans="1:18" x14ac:dyDescent="0.2">
      <c r="A538" s="93" t="s">
        <v>2234</v>
      </c>
      <c r="B538" s="93" t="str">
        <f>VLOOKUP(K538,杂项!$O$1:$P$54,2,FALSE)</f>
        <v>荣耀之印</v>
      </c>
      <c r="C538" s="93">
        <f t="shared" si="32"/>
        <v>22</v>
      </c>
      <c r="D538" s="93" t="str">
        <f>VLOOKUP(M538,杂项!$O$1:$P$54,2,FALSE)</f>
        <v>奥秘之印</v>
      </c>
      <c r="E538" s="93">
        <f t="shared" si="33"/>
        <v>22</v>
      </c>
      <c r="F538" s="93" t="str">
        <f>VLOOKUP(O538,杂项!$O$1:$P$54,2,FALSE)</f>
        <v>英雄之证</v>
      </c>
      <c r="G538" s="93">
        <f t="shared" si="34"/>
        <v>20</v>
      </c>
      <c r="H538" t="str">
        <f>VLOOKUP(Q538,杂项!$O$1:$P$54,2,FALSE)</f>
        <v>勇者之证</v>
      </c>
      <c r="I538">
        <f t="shared" si="35"/>
        <v>20</v>
      </c>
      <c r="K538" s="93">
        <v>38</v>
      </c>
      <c r="L538" s="93">
        <v>22</v>
      </c>
      <c r="M538" s="93">
        <v>35</v>
      </c>
      <c r="N538" s="93">
        <v>22</v>
      </c>
      <c r="O538" s="93">
        <v>25</v>
      </c>
      <c r="P538" s="93">
        <v>20</v>
      </c>
      <c r="Q538" s="93">
        <v>26</v>
      </c>
      <c r="R538" s="93">
        <v>20</v>
      </c>
    </row>
    <row r="539" spans="1:18" x14ac:dyDescent="0.2">
      <c r="A539" s="93" t="s">
        <v>2235</v>
      </c>
      <c r="B539" s="93" t="str">
        <f>VLOOKUP(K539,杂项!$O$1:$P$54,2,FALSE)</f>
        <v>法术修行之证</v>
      </c>
      <c r="C539" s="93">
        <f t="shared" si="32"/>
        <v>3</v>
      </c>
      <c r="D539" s="93" t="e">
        <f>VLOOKUP(M539,杂项!$O$1:$P$54,2,FALSE)</f>
        <v>#N/A</v>
      </c>
      <c r="E539" s="93">
        <f t="shared" si="33"/>
        <v>0</v>
      </c>
      <c r="F539" s="93" t="e">
        <f>VLOOKUP(O539,杂项!$O$1:$P$54,2,FALSE)</f>
        <v>#N/A</v>
      </c>
      <c r="G539" s="93">
        <f t="shared" si="34"/>
        <v>0</v>
      </c>
      <c r="H539" t="e">
        <f>VLOOKUP(Q539,杂项!$O$1:$P$54,2,FALSE)</f>
        <v>#N/A</v>
      </c>
      <c r="I539">
        <f t="shared" si="35"/>
        <v>0</v>
      </c>
      <c r="K539" s="93">
        <v>5</v>
      </c>
      <c r="L539" s="93">
        <v>3</v>
      </c>
      <c r="M539" s="93"/>
      <c r="N539" s="93"/>
      <c r="O539" s="93"/>
      <c r="P539" s="93"/>
      <c r="Q539" s="93"/>
      <c r="R539" s="93"/>
    </row>
    <row r="540" spans="1:18" x14ac:dyDescent="0.2">
      <c r="A540" s="93" t="s">
        <v>2236</v>
      </c>
      <c r="B540" s="93" t="str">
        <f>VLOOKUP(K540,杂项!$O$1:$P$54,2,FALSE)</f>
        <v>法术修行之证</v>
      </c>
      <c r="C540" s="93">
        <f t="shared" si="32"/>
        <v>5</v>
      </c>
      <c r="D540" s="93" t="e">
        <f>VLOOKUP(M540,杂项!$O$1:$P$54,2,FALSE)</f>
        <v>#N/A</v>
      </c>
      <c r="E540" s="93">
        <f t="shared" si="33"/>
        <v>0</v>
      </c>
      <c r="F540" s="93" t="e">
        <f>VLOOKUP(O540,杂项!$O$1:$P$54,2,FALSE)</f>
        <v>#N/A</v>
      </c>
      <c r="G540" s="93">
        <f t="shared" si="34"/>
        <v>0</v>
      </c>
      <c r="H540" t="e">
        <f>VLOOKUP(Q540,杂项!$O$1:$P$54,2,FALSE)</f>
        <v>#N/A</v>
      </c>
      <c r="I540">
        <f t="shared" si="35"/>
        <v>0</v>
      </c>
      <c r="K540" s="93">
        <v>5</v>
      </c>
      <c r="L540" s="93">
        <v>5</v>
      </c>
      <c r="M540" s="93"/>
      <c r="N540" s="93"/>
      <c r="O540" s="93"/>
      <c r="P540" s="93"/>
      <c r="Q540" s="93"/>
      <c r="R540" s="93"/>
    </row>
    <row r="541" spans="1:18" x14ac:dyDescent="0.2">
      <c r="A541" s="93" t="s">
        <v>2237</v>
      </c>
      <c r="B541" s="93" t="str">
        <f>VLOOKUP(K541,杂项!$O$1:$P$54,2,FALSE)</f>
        <v>智慧绶带</v>
      </c>
      <c r="C541" s="93">
        <f t="shared" si="32"/>
        <v>6</v>
      </c>
      <c r="D541" s="93" t="str">
        <f>VLOOKUP(M541,杂项!$O$1:$P$54,2,FALSE)</f>
        <v>法术修行之证</v>
      </c>
      <c r="E541" s="93">
        <f t="shared" si="33"/>
        <v>3</v>
      </c>
      <c r="F541" s="93" t="str">
        <f>VLOOKUP(O541,杂项!$O$1:$P$54,2,FALSE)</f>
        <v>神职修行之证</v>
      </c>
      <c r="G541" s="93">
        <f t="shared" si="34"/>
        <v>3</v>
      </c>
      <c r="H541" t="e">
        <f>VLOOKUP(Q541,杂项!$O$1:$P$54,2,FALSE)</f>
        <v>#N/A</v>
      </c>
      <c r="I541">
        <f t="shared" si="35"/>
        <v>0</v>
      </c>
      <c r="K541" s="93">
        <v>9</v>
      </c>
      <c r="L541" s="93">
        <v>6</v>
      </c>
      <c r="M541" s="93">
        <v>5</v>
      </c>
      <c r="N541" s="93">
        <v>3</v>
      </c>
      <c r="O541" s="93">
        <v>4</v>
      </c>
      <c r="P541" s="93">
        <v>3</v>
      </c>
      <c r="Q541" s="93"/>
      <c r="R541" s="93"/>
    </row>
    <row r="542" spans="1:18" x14ac:dyDescent="0.2">
      <c r="A542" s="93" t="s">
        <v>2238</v>
      </c>
      <c r="B542" s="93" t="str">
        <f>VLOOKUP(K542,杂项!$O$1:$P$54,2,FALSE)</f>
        <v>魔法之证</v>
      </c>
      <c r="C542" s="93">
        <f t="shared" si="32"/>
        <v>8</v>
      </c>
      <c r="D542" s="93" t="str">
        <f>VLOOKUP(M542,杂项!$O$1:$P$54,2,FALSE)</f>
        <v>祈祷之证</v>
      </c>
      <c r="E542" s="93">
        <f t="shared" si="33"/>
        <v>8</v>
      </c>
      <c r="F542" s="93" t="str">
        <f>VLOOKUP(O542,杂项!$O$1:$P$54,2,FALSE)</f>
        <v>智慧绶带</v>
      </c>
      <c r="G542" s="93">
        <f t="shared" si="34"/>
        <v>6</v>
      </c>
      <c r="H542" t="str">
        <f>VLOOKUP(Q542,杂项!$O$1:$P$54,2,FALSE)</f>
        <v>心灵绶带</v>
      </c>
      <c r="I542">
        <f t="shared" si="35"/>
        <v>6</v>
      </c>
      <c r="K542" s="93">
        <v>45</v>
      </c>
      <c r="L542" s="93">
        <v>8</v>
      </c>
      <c r="M542" s="93">
        <v>44</v>
      </c>
      <c r="N542" s="93">
        <v>8</v>
      </c>
      <c r="O542" s="93">
        <v>9</v>
      </c>
      <c r="P542" s="93">
        <v>6</v>
      </c>
      <c r="Q542" s="93">
        <v>10</v>
      </c>
      <c r="R542" s="93">
        <v>6</v>
      </c>
    </row>
    <row r="543" spans="1:18" x14ac:dyDescent="0.2">
      <c r="A543" s="93" t="s">
        <v>2239</v>
      </c>
      <c r="B543" s="93" t="str">
        <f>VLOOKUP(K543,杂项!$O$1:$P$54,2,FALSE)</f>
        <v>远见徽记</v>
      </c>
      <c r="C543" s="93">
        <f t="shared" si="32"/>
        <v>10</v>
      </c>
      <c r="D543" s="93" t="str">
        <f>VLOOKUP(M543,杂项!$O$1:$P$54,2,FALSE)</f>
        <v>灵魂徽记</v>
      </c>
      <c r="E543" s="93">
        <f t="shared" si="33"/>
        <v>10</v>
      </c>
      <c r="F543" s="93" t="str">
        <f>VLOOKUP(O543,杂项!$O$1:$P$54,2,FALSE)</f>
        <v>魔法之证</v>
      </c>
      <c r="G543" s="93">
        <f t="shared" si="34"/>
        <v>8</v>
      </c>
      <c r="H543" t="str">
        <f>VLOOKUP(Q543,杂项!$O$1:$P$54,2,FALSE)</f>
        <v>祈祷之证</v>
      </c>
      <c r="I543">
        <f t="shared" si="35"/>
        <v>8</v>
      </c>
      <c r="K543" s="93">
        <v>51</v>
      </c>
      <c r="L543" s="93">
        <v>10</v>
      </c>
      <c r="M543" s="93">
        <v>52</v>
      </c>
      <c r="N543" s="93">
        <v>10</v>
      </c>
      <c r="O543" s="93">
        <v>45</v>
      </c>
      <c r="P543" s="93">
        <v>8</v>
      </c>
      <c r="Q543" s="93">
        <v>44</v>
      </c>
      <c r="R543" s="93">
        <v>8</v>
      </c>
    </row>
    <row r="544" spans="1:18" x14ac:dyDescent="0.2">
      <c r="A544" s="93" t="s">
        <v>2240</v>
      </c>
      <c r="B544" s="93" t="str">
        <f>VLOOKUP(K544,杂项!$O$1:$P$54,2,FALSE)</f>
        <v>智慧绶带</v>
      </c>
      <c r="C544" s="93">
        <f t="shared" si="32"/>
        <v>6</v>
      </c>
      <c r="D544" s="93" t="str">
        <f>VLOOKUP(M544,杂项!$O$1:$P$54,2,FALSE)</f>
        <v>法术修行之证</v>
      </c>
      <c r="E544" s="93">
        <f t="shared" si="33"/>
        <v>3</v>
      </c>
      <c r="F544" s="93" t="str">
        <f>VLOOKUP(O544,杂项!$O$1:$P$54,2,FALSE)</f>
        <v>神职修行之证</v>
      </c>
      <c r="G544" s="93">
        <f t="shared" si="34"/>
        <v>3</v>
      </c>
      <c r="H544" t="e">
        <f>VLOOKUP(Q544,杂项!$O$1:$P$54,2,FALSE)</f>
        <v>#N/A</v>
      </c>
      <c r="I544">
        <f t="shared" si="35"/>
        <v>0</v>
      </c>
      <c r="K544" s="93">
        <v>9</v>
      </c>
      <c r="L544" s="93">
        <v>6</v>
      </c>
      <c r="M544" s="93">
        <v>5</v>
      </c>
      <c r="N544" s="93">
        <v>3</v>
      </c>
      <c r="O544" s="93">
        <v>4</v>
      </c>
      <c r="P544" s="93">
        <v>3</v>
      </c>
      <c r="Q544" s="93"/>
      <c r="R544" s="93"/>
    </row>
    <row r="545" spans="1:18" x14ac:dyDescent="0.2">
      <c r="A545" s="93" t="s">
        <v>2241</v>
      </c>
      <c r="B545" s="93" t="str">
        <f>VLOOKUP(K545,杂项!$O$1:$P$54,2,FALSE)</f>
        <v>魔法之证</v>
      </c>
      <c r="C545" s="93">
        <f t="shared" si="32"/>
        <v>8</v>
      </c>
      <c r="D545" s="93" t="str">
        <f>VLOOKUP(M545,杂项!$O$1:$P$54,2,FALSE)</f>
        <v>护盾之证</v>
      </c>
      <c r="E545" s="93">
        <f t="shared" si="33"/>
        <v>8</v>
      </c>
      <c r="F545" s="93" t="str">
        <f>VLOOKUP(O545,杂项!$O$1:$P$54,2,FALSE)</f>
        <v>智慧绶带</v>
      </c>
      <c r="G545" s="93">
        <f t="shared" si="34"/>
        <v>6</v>
      </c>
      <c r="H545" t="str">
        <f>VLOOKUP(Q545,杂项!$O$1:$P$54,2,FALSE)</f>
        <v>心灵绶带</v>
      </c>
      <c r="I545">
        <f t="shared" si="35"/>
        <v>6</v>
      </c>
      <c r="K545" s="93">
        <v>45</v>
      </c>
      <c r="L545" s="93">
        <v>8</v>
      </c>
      <c r="M545" s="93">
        <v>46</v>
      </c>
      <c r="N545" s="93">
        <v>8</v>
      </c>
      <c r="O545" s="93">
        <v>9</v>
      </c>
      <c r="P545" s="93">
        <v>6</v>
      </c>
      <c r="Q545" s="93">
        <v>10</v>
      </c>
      <c r="R545" s="93">
        <v>6</v>
      </c>
    </row>
    <row r="546" spans="1:18" x14ac:dyDescent="0.2">
      <c r="A546" s="93" t="s">
        <v>2242</v>
      </c>
      <c r="B546" s="93" t="str">
        <f>VLOOKUP(K546,杂项!$O$1:$P$54,2,FALSE)</f>
        <v>远见徽记</v>
      </c>
      <c r="C546" s="93">
        <f t="shared" si="32"/>
        <v>10</v>
      </c>
      <c r="D546" s="93" t="str">
        <f>VLOOKUP(M546,杂项!$O$1:$P$54,2,FALSE)</f>
        <v>灵魂徽记</v>
      </c>
      <c r="E546" s="93">
        <f t="shared" si="33"/>
        <v>10</v>
      </c>
      <c r="F546" s="93" t="str">
        <f>VLOOKUP(O546,杂项!$O$1:$P$54,2,FALSE)</f>
        <v>魔法之证</v>
      </c>
      <c r="G546" s="93">
        <f t="shared" si="34"/>
        <v>8</v>
      </c>
      <c r="H546" t="str">
        <f>VLOOKUP(Q546,杂项!$O$1:$P$54,2,FALSE)</f>
        <v>护盾之证</v>
      </c>
      <c r="I546">
        <f t="shared" si="35"/>
        <v>8</v>
      </c>
      <c r="K546" s="93">
        <v>51</v>
      </c>
      <c r="L546" s="93">
        <v>10</v>
      </c>
      <c r="M546" s="93">
        <v>52</v>
      </c>
      <c r="N546" s="93">
        <v>10</v>
      </c>
      <c r="O546" s="93">
        <v>45</v>
      </c>
      <c r="P546" s="93">
        <v>8</v>
      </c>
      <c r="Q546" s="93">
        <v>46</v>
      </c>
      <c r="R546" s="93">
        <v>8</v>
      </c>
    </row>
    <row r="547" spans="1:18" x14ac:dyDescent="0.2">
      <c r="A547" s="93" t="s">
        <v>2243</v>
      </c>
      <c r="B547" s="93" t="str">
        <f>VLOOKUP(K547,杂项!$O$1:$P$54,2,FALSE)</f>
        <v>记忆绶带</v>
      </c>
      <c r="C547" s="93">
        <f t="shared" si="32"/>
        <v>6</v>
      </c>
      <c r="D547" s="93" t="str">
        <f>VLOOKUP(M547,杂项!$O$1:$P$54,2,FALSE)</f>
        <v>生存修行之证</v>
      </c>
      <c r="E547" s="93">
        <f t="shared" si="33"/>
        <v>3</v>
      </c>
      <c r="F547" s="93" t="str">
        <f>VLOOKUP(O547,杂项!$O$1:$P$54,2,FALSE)</f>
        <v>法术修行之证</v>
      </c>
      <c r="G547" s="93">
        <f t="shared" si="34"/>
        <v>3</v>
      </c>
      <c r="H547" t="e">
        <f>VLOOKUP(Q547,杂项!$O$1:$P$54,2,FALSE)</f>
        <v>#N/A</v>
      </c>
      <c r="I547">
        <f t="shared" si="35"/>
        <v>0</v>
      </c>
      <c r="K547" s="93">
        <v>11</v>
      </c>
      <c r="L547" s="93">
        <v>6</v>
      </c>
      <c r="M547" s="93">
        <v>2</v>
      </c>
      <c r="N547" s="93">
        <v>3</v>
      </c>
      <c r="O547" s="93">
        <v>5</v>
      </c>
      <c r="P547" s="93">
        <v>3</v>
      </c>
      <c r="Q547" s="93"/>
      <c r="R547" s="93"/>
    </row>
    <row r="548" spans="1:18" x14ac:dyDescent="0.2">
      <c r="A548" s="93" t="s">
        <v>2244</v>
      </c>
      <c r="B548" s="93" t="str">
        <f>VLOOKUP(K548,杂项!$O$1:$P$54,2,FALSE)</f>
        <v>巡林之证</v>
      </c>
      <c r="C548" s="93">
        <f t="shared" si="32"/>
        <v>8</v>
      </c>
      <c r="D548" s="93" t="str">
        <f>VLOOKUP(M548,杂项!$O$1:$P$54,2,FALSE)</f>
        <v>斗技之证</v>
      </c>
      <c r="E548" s="93">
        <f t="shared" si="33"/>
        <v>8</v>
      </c>
      <c r="F548" s="93" t="str">
        <f>VLOOKUP(O548,杂项!$O$1:$P$54,2,FALSE)</f>
        <v>守护绶带</v>
      </c>
      <c r="G548" s="93">
        <f t="shared" si="34"/>
        <v>6</v>
      </c>
      <c r="H548" t="str">
        <f>VLOOKUP(Q548,杂项!$O$1:$P$54,2,FALSE)</f>
        <v>记忆绶带</v>
      </c>
      <c r="I548">
        <f t="shared" si="35"/>
        <v>6</v>
      </c>
      <c r="K548" s="93">
        <v>42</v>
      </c>
      <c r="L548" s="93">
        <v>8</v>
      </c>
      <c r="M548" s="93">
        <v>41</v>
      </c>
      <c r="N548" s="93">
        <v>8</v>
      </c>
      <c r="O548" s="93">
        <v>7</v>
      </c>
      <c r="P548" s="93">
        <v>6</v>
      </c>
      <c r="Q548" s="93">
        <v>11</v>
      </c>
      <c r="R548" s="93">
        <v>6</v>
      </c>
    </row>
    <row r="549" spans="1:18" x14ac:dyDescent="0.2">
      <c r="A549" s="93" t="s">
        <v>2245</v>
      </c>
      <c r="B549" s="93" t="str">
        <f>VLOOKUP(K549,杂项!$O$1:$P$54,2,FALSE)</f>
        <v>隐秘徽记</v>
      </c>
      <c r="C549" s="93">
        <f t="shared" si="32"/>
        <v>10</v>
      </c>
      <c r="D549" s="93" t="str">
        <f>VLOOKUP(M549,杂项!$O$1:$P$54,2,FALSE)</f>
        <v>无畏徽记</v>
      </c>
      <c r="E549" s="93">
        <f t="shared" si="33"/>
        <v>10</v>
      </c>
      <c r="F549" s="93" t="str">
        <f>VLOOKUP(O549,杂项!$O$1:$P$54,2,FALSE)</f>
        <v>巡林之证</v>
      </c>
      <c r="G549" s="93">
        <f t="shared" si="34"/>
        <v>8</v>
      </c>
      <c r="H549" t="str">
        <f>VLOOKUP(Q549,杂项!$O$1:$P$54,2,FALSE)</f>
        <v>斗技之证</v>
      </c>
      <c r="I549">
        <f t="shared" si="35"/>
        <v>8</v>
      </c>
      <c r="K549" s="93">
        <v>50</v>
      </c>
      <c r="L549" s="93">
        <v>10</v>
      </c>
      <c r="M549" s="93">
        <v>48</v>
      </c>
      <c r="N549" s="93">
        <v>10</v>
      </c>
      <c r="O549" s="93">
        <v>42</v>
      </c>
      <c r="P549" s="93">
        <v>8</v>
      </c>
      <c r="Q549" s="93">
        <v>41</v>
      </c>
      <c r="R549" s="93">
        <v>8</v>
      </c>
    </row>
    <row r="550" spans="1:18" x14ac:dyDescent="0.2">
      <c r="A550" s="93" t="s">
        <v>2246</v>
      </c>
      <c r="B550" s="93" t="str">
        <f>VLOOKUP(K550,杂项!$O$1:$P$54,2,FALSE)</f>
        <v>术士之证</v>
      </c>
      <c r="C550" s="93">
        <f t="shared" si="32"/>
        <v>12</v>
      </c>
      <c r="D550" s="93" t="str">
        <f>VLOOKUP(M550,杂项!$O$1:$P$54,2,FALSE)</f>
        <v>祭司之证</v>
      </c>
      <c r="E550" s="93">
        <f t="shared" si="33"/>
        <v>12</v>
      </c>
      <c r="F550" s="93" t="str">
        <f>VLOOKUP(O550,杂项!$O$1:$P$54,2,FALSE)</f>
        <v>远见徽记</v>
      </c>
      <c r="G550" s="93">
        <f t="shared" si="34"/>
        <v>10</v>
      </c>
      <c r="H550" t="str">
        <f>VLOOKUP(Q550,杂项!$O$1:$P$54,2,FALSE)</f>
        <v>灵魂徽记</v>
      </c>
      <c r="I550">
        <f t="shared" si="35"/>
        <v>10</v>
      </c>
      <c r="K550" s="93">
        <v>16</v>
      </c>
      <c r="L550" s="93">
        <v>12</v>
      </c>
      <c r="M550" s="93">
        <v>15</v>
      </c>
      <c r="N550" s="93">
        <v>12</v>
      </c>
      <c r="O550" s="93">
        <v>51</v>
      </c>
      <c r="P550" s="93">
        <v>10</v>
      </c>
      <c r="Q550" s="93">
        <v>52</v>
      </c>
      <c r="R550" s="93">
        <v>10</v>
      </c>
    </row>
    <row r="551" spans="1:18" x14ac:dyDescent="0.2">
      <c r="A551" s="93" t="s">
        <v>2247</v>
      </c>
      <c r="B551" s="93" t="str">
        <f>VLOOKUP(K551,杂项!$O$1:$P$54,2,FALSE)</f>
        <v>希望纹章</v>
      </c>
      <c r="C551" s="93">
        <f t="shared" si="32"/>
        <v>15</v>
      </c>
      <c r="D551" s="93" t="str">
        <f>VLOOKUP(M551,杂项!$O$1:$P$54,2,FALSE)</f>
        <v>信仰纹章</v>
      </c>
      <c r="E551" s="93">
        <f t="shared" si="33"/>
        <v>15</v>
      </c>
      <c r="F551" s="93" t="str">
        <f>VLOOKUP(O551,杂项!$O$1:$P$54,2,FALSE)</f>
        <v>术士之证</v>
      </c>
      <c r="G551" s="93">
        <f t="shared" si="34"/>
        <v>12</v>
      </c>
      <c r="H551" t="str">
        <f>VLOOKUP(Q551,杂项!$O$1:$P$54,2,FALSE)</f>
        <v>祭司之证</v>
      </c>
      <c r="I551">
        <f t="shared" si="35"/>
        <v>12</v>
      </c>
      <c r="K551" s="93">
        <v>23</v>
      </c>
      <c r="L551" s="93">
        <v>15</v>
      </c>
      <c r="M551" s="93">
        <v>21</v>
      </c>
      <c r="N551" s="93">
        <v>15</v>
      </c>
      <c r="O551" s="93">
        <v>16</v>
      </c>
      <c r="P551" s="93">
        <v>12</v>
      </c>
      <c r="Q551" s="93">
        <v>15</v>
      </c>
      <c r="R551" s="93">
        <v>12</v>
      </c>
    </row>
    <row r="552" spans="1:18" x14ac:dyDescent="0.2">
      <c r="A552" s="93" t="s">
        <v>2248</v>
      </c>
      <c r="B552" s="93" t="str">
        <f>VLOOKUP(K552,杂项!$O$1:$P$54,2,FALSE)</f>
        <v>隐者之证</v>
      </c>
      <c r="C552" s="93">
        <f t="shared" si="32"/>
        <v>18</v>
      </c>
      <c r="D552" s="93" t="str">
        <f>VLOOKUP(M552,杂项!$O$1:$P$54,2,FALSE)</f>
        <v>圣者之证</v>
      </c>
      <c r="E552" s="93">
        <f t="shared" si="33"/>
        <v>18</v>
      </c>
      <c r="F552" s="93" t="str">
        <f>VLOOKUP(O552,杂项!$O$1:$P$54,2,FALSE)</f>
        <v>希望纹章</v>
      </c>
      <c r="G552" s="93">
        <f t="shared" si="34"/>
        <v>15</v>
      </c>
      <c r="H552" t="str">
        <f>VLOOKUP(Q552,杂项!$O$1:$P$54,2,FALSE)</f>
        <v>信仰纹章</v>
      </c>
      <c r="I552">
        <f t="shared" si="35"/>
        <v>15</v>
      </c>
      <c r="K552" s="93">
        <v>30</v>
      </c>
      <c r="L552" s="93">
        <v>18</v>
      </c>
      <c r="M552" s="93">
        <v>29</v>
      </c>
      <c r="N552" s="93">
        <v>18</v>
      </c>
      <c r="O552" s="93">
        <v>23</v>
      </c>
      <c r="P552" s="93">
        <v>15</v>
      </c>
      <c r="Q552" s="93">
        <v>21</v>
      </c>
      <c r="R552" s="93">
        <v>15</v>
      </c>
    </row>
    <row r="553" spans="1:18" x14ac:dyDescent="0.2">
      <c r="A553" s="93" t="s">
        <v>2249</v>
      </c>
      <c r="B553" s="93" t="str">
        <f>VLOOKUP(K553,杂项!$O$1:$P$54,2,FALSE)</f>
        <v>奥秘之印</v>
      </c>
      <c r="C553" s="93">
        <f t="shared" si="32"/>
        <v>22</v>
      </c>
      <c r="D553" s="93" t="str">
        <f>VLOOKUP(M553,杂项!$O$1:$P$54,2,FALSE)</f>
        <v>混沌之印</v>
      </c>
      <c r="E553" s="93">
        <f t="shared" si="33"/>
        <v>22</v>
      </c>
      <c r="F553" s="93" t="str">
        <f>VLOOKUP(O553,杂项!$O$1:$P$54,2,FALSE)</f>
        <v>隐者之证</v>
      </c>
      <c r="G553" s="93">
        <f t="shared" si="34"/>
        <v>20</v>
      </c>
      <c r="H553" t="str">
        <f>VLOOKUP(Q553,杂项!$O$1:$P$54,2,FALSE)</f>
        <v>霸者之证</v>
      </c>
      <c r="I553">
        <f t="shared" si="35"/>
        <v>20</v>
      </c>
      <c r="K553" s="93">
        <v>35</v>
      </c>
      <c r="L553" s="93">
        <v>22</v>
      </c>
      <c r="M553" s="93">
        <v>39</v>
      </c>
      <c r="N553" s="93">
        <v>22</v>
      </c>
      <c r="O553" s="93">
        <v>30</v>
      </c>
      <c r="P553" s="93">
        <v>20</v>
      </c>
      <c r="Q553" s="93">
        <v>28</v>
      </c>
      <c r="R553" s="93">
        <v>20</v>
      </c>
    </row>
    <row r="554" spans="1:18" x14ac:dyDescent="0.2">
      <c r="A554" s="93" t="s">
        <v>2250</v>
      </c>
      <c r="B554" s="93" t="str">
        <f>VLOOKUP(K554,杂项!$O$1:$P$54,2,FALSE)</f>
        <v>术士之证</v>
      </c>
      <c r="C554" s="93">
        <f t="shared" si="32"/>
        <v>12</v>
      </c>
      <c r="D554" s="93" t="str">
        <f>VLOOKUP(M554,杂项!$O$1:$P$54,2,FALSE)</f>
        <v>祭司之证</v>
      </c>
      <c r="E554" s="93">
        <f t="shared" si="33"/>
        <v>12</v>
      </c>
      <c r="F554" s="93" t="str">
        <f>VLOOKUP(O554,杂项!$O$1:$P$54,2,FALSE)</f>
        <v>远见徽记</v>
      </c>
      <c r="G554" s="93">
        <f t="shared" si="34"/>
        <v>10</v>
      </c>
      <c r="H554" t="str">
        <f>VLOOKUP(Q554,杂项!$O$1:$P$54,2,FALSE)</f>
        <v>灵魂徽记</v>
      </c>
      <c r="I554">
        <f t="shared" si="35"/>
        <v>10</v>
      </c>
      <c r="K554" s="93">
        <v>16</v>
      </c>
      <c r="L554" s="93">
        <v>12</v>
      </c>
      <c r="M554" s="93">
        <v>15</v>
      </c>
      <c r="N554" s="93">
        <v>12</v>
      </c>
      <c r="O554" s="93">
        <v>51</v>
      </c>
      <c r="P554" s="93">
        <v>10</v>
      </c>
      <c r="Q554" s="93">
        <v>52</v>
      </c>
      <c r="R554" s="93">
        <v>10</v>
      </c>
    </row>
    <row r="555" spans="1:18" x14ac:dyDescent="0.2">
      <c r="A555" s="93" t="s">
        <v>2251</v>
      </c>
      <c r="B555" s="93" t="str">
        <f>VLOOKUP(K555,杂项!$O$1:$P$54,2,FALSE)</f>
        <v>希望纹章</v>
      </c>
      <c r="C555" s="93">
        <f t="shared" si="32"/>
        <v>15</v>
      </c>
      <c r="D555" s="93" t="str">
        <f>VLOOKUP(M555,杂项!$O$1:$P$54,2,FALSE)</f>
        <v>意志纹章</v>
      </c>
      <c r="E555" s="93">
        <f t="shared" si="33"/>
        <v>15</v>
      </c>
      <c r="F555" s="93" t="str">
        <f>VLOOKUP(O555,杂项!$O$1:$P$54,2,FALSE)</f>
        <v>术士之证</v>
      </c>
      <c r="G555" s="93">
        <f t="shared" si="34"/>
        <v>12</v>
      </c>
      <c r="H555" t="str">
        <f>VLOOKUP(Q555,杂项!$O$1:$P$54,2,FALSE)</f>
        <v>祭司之证</v>
      </c>
      <c r="I555">
        <f t="shared" si="35"/>
        <v>12</v>
      </c>
      <c r="K555" s="93">
        <v>23</v>
      </c>
      <c r="L555" s="93">
        <v>15</v>
      </c>
      <c r="M555" s="93">
        <v>20</v>
      </c>
      <c r="N555" s="93">
        <v>15</v>
      </c>
      <c r="O555" s="93">
        <v>16</v>
      </c>
      <c r="P555" s="93">
        <v>12</v>
      </c>
      <c r="Q555" s="93">
        <v>15</v>
      </c>
      <c r="R555" s="93">
        <v>12</v>
      </c>
    </row>
    <row r="556" spans="1:18" x14ac:dyDescent="0.2">
      <c r="A556" s="93" t="s">
        <v>2252</v>
      </c>
      <c r="B556" s="93" t="str">
        <f>VLOOKUP(K556,杂项!$O$1:$P$54,2,FALSE)</f>
        <v>隐者之证</v>
      </c>
      <c r="C556" s="93">
        <f t="shared" si="32"/>
        <v>18</v>
      </c>
      <c r="D556" s="93" t="str">
        <f>VLOOKUP(M556,杂项!$O$1:$P$54,2,FALSE)</f>
        <v>圣者之证</v>
      </c>
      <c r="E556" s="93">
        <f t="shared" si="33"/>
        <v>18</v>
      </c>
      <c r="F556" s="93" t="str">
        <f>VLOOKUP(O556,杂项!$O$1:$P$54,2,FALSE)</f>
        <v>希望纹章</v>
      </c>
      <c r="G556" s="93">
        <f t="shared" si="34"/>
        <v>15</v>
      </c>
      <c r="H556" t="str">
        <f>VLOOKUP(Q556,杂项!$O$1:$P$54,2,FALSE)</f>
        <v>意志纹章</v>
      </c>
      <c r="I556">
        <f t="shared" si="35"/>
        <v>15</v>
      </c>
      <c r="K556" s="93">
        <v>30</v>
      </c>
      <c r="L556" s="93">
        <v>18</v>
      </c>
      <c r="M556" s="93">
        <v>29</v>
      </c>
      <c r="N556" s="93">
        <v>18</v>
      </c>
      <c r="O556" s="93">
        <v>23</v>
      </c>
      <c r="P556" s="93">
        <v>15</v>
      </c>
      <c r="Q556" s="93">
        <v>20</v>
      </c>
      <c r="R556" s="93">
        <v>15</v>
      </c>
    </row>
    <row r="557" spans="1:18" x14ac:dyDescent="0.2">
      <c r="A557" s="93" t="s">
        <v>2253</v>
      </c>
      <c r="B557" s="93" t="str">
        <f>VLOOKUP(K557,杂项!$O$1:$P$54,2,FALSE)</f>
        <v>奥秘之印</v>
      </c>
      <c r="C557" s="93">
        <f t="shared" si="32"/>
        <v>22</v>
      </c>
      <c r="D557" s="93" t="str">
        <f>VLOOKUP(M557,杂项!$O$1:$P$54,2,FALSE)</f>
        <v>时光之印</v>
      </c>
      <c r="E557" s="93">
        <f t="shared" si="33"/>
        <v>22</v>
      </c>
      <c r="F557" s="93" t="str">
        <f>VLOOKUP(O557,杂项!$O$1:$P$54,2,FALSE)</f>
        <v>游侠之证</v>
      </c>
      <c r="G557" s="93">
        <f t="shared" si="34"/>
        <v>20</v>
      </c>
      <c r="H557" t="str">
        <f>VLOOKUP(Q557,杂项!$O$1:$P$54,2,FALSE)</f>
        <v>霸者之证</v>
      </c>
      <c r="I557">
        <f t="shared" si="35"/>
        <v>20</v>
      </c>
      <c r="K557" s="93">
        <v>35</v>
      </c>
      <c r="L557" s="93">
        <v>22</v>
      </c>
      <c r="M557" s="93">
        <v>40</v>
      </c>
      <c r="N557" s="93">
        <v>22</v>
      </c>
      <c r="O557" s="93">
        <v>27</v>
      </c>
      <c r="P557" s="93">
        <v>20</v>
      </c>
      <c r="Q557" s="93">
        <v>28</v>
      </c>
      <c r="R557" s="93">
        <v>20</v>
      </c>
    </row>
    <row r="558" spans="1:18" x14ac:dyDescent="0.2">
      <c r="A558" s="93" t="s">
        <v>2254</v>
      </c>
      <c r="B558" s="93" t="str">
        <f>VLOOKUP(K558,杂项!$O$1:$P$54,2,FALSE)</f>
        <v>神职修行之证</v>
      </c>
      <c r="C558" s="93">
        <f t="shared" si="32"/>
        <v>3</v>
      </c>
      <c r="D558" s="93" t="e">
        <f>VLOOKUP(M558,杂项!$O$1:$P$54,2,FALSE)</f>
        <v>#N/A</v>
      </c>
      <c r="E558" s="93">
        <f t="shared" si="33"/>
        <v>0</v>
      </c>
      <c r="F558" s="93" t="e">
        <f>VLOOKUP(O558,杂项!$O$1:$P$54,2,FALSE)</f>
        <v>#N/A</v>
      </c>
      <c r="G558" s="93">
        <f t="shared" si="34"/>
        <v>0</v>
      </c>
      <c r="H558" t="e">
        <f>VLOOKUP(Q558,杂项!$O$1:$P$54,2,FALSE)</f>
        <v>#N/A</v>
      </c>
      <c r="I558">
        <f t="shared" si="35"/>
        <v>0</v>
      </c>
      <c r="K558" s="93">
        <v>4</v>
      </c>
      <c r="L558" s="93">
        <v>3</v>
      </c>
      <c r="M558" s="93"/>
      <c r="N558" s="93"/>
      <c r="O558" s="93"/>
      <c r="P558" s="93"/>
      <c r="Q558" s="93"/>
      <c r="R558" s="93"/>
    </row>
    <row r="559" spans="1:18" x14ac:dyDescent="0.2">
      <c r="A559" s="93" t="s">
        <v>2255</v>
      </c>
      <c r="B559" s="93" t="str">
        <f>VLOOKUP(K559,杂项!$O$1:$P$54,2,FALSE)</f>
        <v>神职修行之证</v>
      </c>
      <c r="C559" s="93">
        <f t="shared" si="32"/>
        <v>5</v>
      </c>
      <c r="D559" s="93" t="e">
        <f>VLOOKUP(M559,杂项!$O$1:$P$54,2,FALSE)</f>
        <v>#N/A</v>
      </c>
      <c r="E559" s="93">
        <f t="shared" si="33"/>
        <v>0</v>
      </c>
      <c r="F559" s="93" t="e">
        <f>VLOOKUP(O559,杂项!$O$1:$P$54,2,FALSE)</f>
        <v>#N/A</v>
      </c>
      <c r="G559" s="93">
        <f t="shared" si="34"/>
        <v>0</v>
      </c>
      <c r="H559" t="e">
        <f>VLOOKUP(Q559,杂项!$O$1:$P$54,2,FALSE)</f>
        <v>#N/A</v>
      </c>
      <c r="I559">
        <f t="shared" si="35"/>
        <v>0</v>
      </c>
      <c r="K559" s="93">
        <v>4</v>
      </c>
      <c r="L559" s="93">
        <v>5</v>
      </c>
      <c r="M559" s="93"/>
      <c r="N559" s="93"/>
      <c r="O559" s="93"/>
      <c r="P559" s="93"/>
      <c r="Q559" s="93"/>
      <c r="R559" s="93"/>
    </row>
    <row r="560" spans="1:18" x14ac:dyDescent="0.2">
      <c r="A560" s="93" t="s">
        <v>2256</v>
      </c>
      <c r="B560" s="93" t="str">
        <f>VLOOKUP(K560,杂项!$O$1:$P$54,2,FALSE)</f>
        <v>心灵绶带</v>
      </c>
      <c r="C560" s="93">
        <f t="shared" si="32"/>
        <v>6</v>
      </c>
      <c r="D560" s="93" t="str">
        <f>VLOOKUP(M560,杂项!$O$1:$P$54,2,FALSE)</f>
        <v>法术修行之证</v>
      </c>
      <c r="E560" s="93">
        <f t="shared" si="33"/>
        <v>3</v>
      </c>
      <c r="F560" s="93" t="str">
        <f>VLOOKUP(O560,杂项!$O$1:$P$54,2,FALSE)</f>
        <v>神职修行之证</v>
      </c>
      <c r="G560" s="93">
        <f t="shared" si="34"/>
        <v>3</v>
      </c>
      <c r="H560" t="e">
        <f>VLOOKUP(Q560,杂项!$O$1:$P$54,2,FALSE)</f>
        <v>#N/A</v>
      </c>
      <c r="I560">
        <f t="shared" si="35"/>
        <v>0</v>
      </c>
      <c r="K560" s="93">
        <v>10</v>
      </c>
      <c r="L560" s="93">
        <v>6</v>
      </c>
      <c r="M560" s="93">
        <v>5</v>
      </c>
      <c r="N560" s="93">
        <v>3</v>
      </c>
      <c r="O560" s="93">
        <v>4</v>
      </c>
      <c r="P560" s="93">
        <v>3</v>
      </c>
      <c r="Q560" s="93"/>
      <c r="R560" s="93"/>
    </row>
    <row r="561" spans="1:18" x14ac:dyDescent="0.2">
      <c r="A561" s="93" t="s">
        <v>2257</v>
      </c>
      <c r="B561" s="93" t="str">
        <f>VLOOKUP(K561,杂项!$O$1:$P$54,2,FALSE)</f>
        <v>祈祷之证</v>
      </c>
      <c r="C561" s="93">
        <f t="shared" si="32"/>
        <v>8</v>
      </c>
      <c r="D561" s="93" t="str">
        <f>VLOOKUP(M561,杂项!$O$1:$P$54,2,FALSE)</f>
        <v>魔法之证</v>
      </c>
      <c r="E561" s="93">
        <f t="shared" si="33"/>
        <v>8</v>
      </c>
      <c r="F561" s="93" t="str">
        <f>VLOOKUP(O561,杂项!$O$1:$P$54,2,FALSE)</f>
        <v>心灵绶带</v>
      </c>
      <c r="G561" s="93">
        <f t="shared" si="34"/>
        <v>6</v>
      </c>
      <c r="H561" t="str">
        <f>VLOOKUP(Q561,杂项!$O$1:$P$54,2,FALSE)</f>
        <v>智慧绶带</v>
      </c>
      <c r="I561">
        <f t="shared" si="35"/>
        <v>6</v>
      </c>
      <c r="K561" s="93">
        <v>44</v>
      </c>
      <c r="L561" s="93">
        <v>8</v>
      </c>
      <c r="M561" s="93">
        <v>45</v>
      </c>
      <c r="N561" s="93">
        <v>8</v>
      </c>
      <c r="O561" s="93">
        <v>10</v>
      </c>
      <c r="P561" s="93">
        <v>6</v>
      </c>
      <c r="Q561" s="93">
        <v>9</v>
      </c>
      <c r="R561" s="93">
        <v>6</v>
      </c>
    </row>
    <row r="562" spans="1:18" x14ac:dyDescent="0.2">
      <c r="A562" s="93" t="s">
        <v>2258</v>
      </c>
      <c r="B562" s="93" t="str">
        <f>VLOOKUP(K562,杂项!$O$1:$P$54,2,FALSE)</f>
        <v>灵魂徽记</v>
      </c>
      <c r="C562" s="93">
        <f t="shared" si="32"/>
        <v>10</v>
      </c>
      <c r="D562" s="93" t="str">
        <f>VLOOKUP(M562,杂项!$O$1:$P$54,2,FALSE)</f>
        <v>远见徽记</v>
      </c>
      <c r="E562" s="93">
        <f t="shared" si="33"/>
        <v>10</v>
      </c>
      <c r="F562" s="93" t="str">
        <f>VLOOKUP(O562,杂项!$O$1:$P$54,2,FALSE)</f>
        <v>祈祷之证</v>
      </c>
      <c r="G562" s="93">
        <f t="shared" si="34"/>
        <v>8</v>
      </c>
      <c r="H562" t="str">
        <f>VLOOKUP(Q562,杂项!$O$1:$P$54,2,FALSE)</f>
        <v>魔法之证</v>
      </c>
      <c r="I562">
        <f t="shared" si="35"/>
        <v>8</v>
      </c>
      <c r="K562" s="93">
        <v>52</v>
      </c>
      <c r="L562" s="93">
        <v>10</v>
      </c>
      <c r="M562" s="93">
        <v>51</v>
      </c>
      <c r="N562" s="93">
        <v>10</v>
      </c>
      <c r="O562" s="93">
        <v>44</v>
      </c>
      <c r="P562" s="93">
        <v>8</v>
      </c>
      <c r="Q562" s="93">
        <v>45</v>
      </c>
      <c r="R562" s="93">
        <v>8</v>
      </c>
    </row>
    <row r="563" spans="1:18" x14ac:dyDescent="0.2">
      <c r="A563" s="93" t="s">
        <v>2259</v>
      </c>
      <c r="B563" s="93" t="str">
        <f>VLOOKUP(K563,杂项!$O$1:$P$54,2,FALSE)</f>
        <v>心灵绶带</v>
      </c>
      <c r="C563" s="93">
        <f t="shared" si="32"/>
        <v>6</v>
      </c>
      <c r="D563" s="93" t="str">
        <f>VLOOKUP(M563,杂项!$O$1:$P$54,2,FALSE)</f>
        <v>法术修行之证</v>
      </c>
      <c r="E563" s="93">
        <f t="shared" si="33"/>
        <v>3</v>
      </c>
      <c r="F563" s="93" t="str">
        <f>VLOOKUP(O563,杂项!$O$1:$P$54,2,FALSE)</f>
        <v>神职修行之证</v>
      </c>
      <c r="G563" s="93">
        <f t="shared" si="34"/>
        <v>3</v>
      </c>
      <c r="H563" t="e">
        <f>VLOOKUP(Q563,杂项!$O$1:$P$54,2,FALSE)</f>
        <v>#N/A</v>
      </c>
      <c r="I563">
        <f t="shared" si="35"/>
        <v>0</v>
      </c>
      <c r="K563" s="93">
        <v>10</v>
      </c>
      <c r="L563" s="93">
        <v>6</v>
      </c>
      <c r="M563" s="93">
        <v>5</v>
      </c>
      <c r="N563" s="93">
        <v>3</v>
      </c>
      <c r="O563" s="93">
        <v>4</v>
      </c>
      <c r="P563" s="93">
        <v>3</v>
      </c>
      <c r="Q563" s="93"/>
      <c r="R563" s="93"/>
    </row>
    <row r="564" spans="1:18" x14ac:dyDescent="0.2">
      <c r="A564" s="93" t="s">
        <v>2260</v>
      </c>
      <c r="B564" s="93" t="str">
        <f>VLOOKUP(K564,杂项!$O$1:$P$54,2,FALSE)</f>
        <v>祈祷之证</v>
      </c>
      <c r="C564" s="93">
        <f t="shared" si="32"/>
        <v>8</v>
      </c>
      <c r="D564" s="93" t="str">
        <f>VLOOKUP(M564,杂项!$O$1:$P$54,2,FALSE)</f>
        <v>魔法之证</v>
      </c>
      <c r="E564" s="93">
        <f t="shared" si="33"/>
        <v>8</v>
      </c>
      <c r="F564" s="93" t="str">
        <f>VLOOKUP(O564,杂项!$O$1:$P$54,2,FALSE)</f>
        <v>心灵绶带</v>
      </c>
      <c r="G564" s="93">
        <f t="shared" si="34"/>
        <v>6</v>
      </c>
      <c r="H564" t="str">
        <f>VLOOKUP(Q564,杂项!$O$1:$P$54,2,FALSE)</f>
        <v>智慧绶带</v>
      </c>
      <c r="I564">
        <f t="shared" si="35"/>
        <v>6</v>
      </c>
      <c r="K564" s="93">
        <v>44</v>
      </c>
      <c r="L564" s="93">
        <v>8</v>
      </c>
      <c r="M564" s="93">
        <v>45</v>
      </c>
      <c r="N564" s="93">
        <v>8</v>
      </c>
      <c r="O564" s="93">
        <v>10</v>
      </c>
      <c r="P564" s="93">
        <v>6</v>
      </c>
      <c r="Q564" s="93">
        <v>9</v>
      </c>
      <c r="R564" s="93">
        <v>6</v>
      </c>
    </row>
    <row r="565" spans="1:18" x14ac:dyDescent="0.2">
      <c r="A565" s="93" t="s">
        <v>2261</v>
      </c>
      <c r="B565" s="93" t="str">
        <f>VLOOKUP(K565,杂项!$O$1:$P$54,2,FALSE)</f>
        <v>灵魂徽记</v>
      </c>
      <c r="C565" s="93">
        <f t="shared" si="32"/>
        <v>10</v>
      </c>
      <c r="D565" s="93" t="str">
        <f>VLOOKUP(M565,杂项!$O$1:$P$54,2,FALSE)</f>
        <v>远见徽记</v>
      </c>
      <c r="E565" s="93">
        <f t="shared" si="33"/>
        <v>10</v>
      </c>
      <c r="F565" s="93" t="str">
        <f>VLOOKUP(O565,杂项!$O$1:$P$54,2,FALSE)</f>
        <v>祈祷之证</v>
      </c>
      <c r="G565" s="93">
        <f t="shared" si="34"/>
        <v>8</v>
      </c>
      <c r="H565" t="str">
        <f>VLOOKUP(Q565,杂项!$O$1:$P$54,2,FALSE)</f>
        <v>魔法之证</v>
      </c>
      <c r="I565">
        <f t="shared" si="35"/>
        <v>8</v>
      </c>
      <c r="K565" s="93">
        <v>52</v>
      </c>
      <c r="L565" s="93">
        <v>10</v>
      </c>
      <c r="M565" s="93">
        <v>51</v>
      </c>
      <c r="N565" s="93">
        <v>10</v>
      </c>
      <c r="O565" s="93">
        <v>44</v>
      </c>
      <c r="P565" s="93">
        <v>8</v>
      </c>
      <c r="Q565" s="93">
        <v>45</v>
      </c>
      <c r="R565" s="93">
        <v>8</v>
      </c>
    </row>
    <row r="566" spans="1:18" x14ac:dyDescent="0.2">
      <c r="A566" s="93" t="s">
        <v>2262</v>
      </c>
      <c r="B566" s="93" t="str">
        <f>VLOOKUP(K566,杂项!$O$1:$P$54,2,FALSE)</f>
        <v>心灵绶带</v>
      </c>
      <c r="C566" s="93">
        <f t="shared" si="32"/>
        <v>6</v>
      </c>
      <c r="D566" s="93" t="str">
        <f>VLOOKUP(M566,杂项!$O$1:$P$54,2,FALSE)</f>
        <v>法术修行之证</v>
      </c>
      <c r="E566" s="93">
        <f t="shared" si="33"/>
        <v>3</v>
      </c>
      <c r="F566" s="93" t="str">
        <f>VLOOKUP(O566,杂项!$O$1:$P$54,2,FALSE)</f>
        <v>神职修行之证</v>
      </c>
      <c r="G566" s="93">
        <f t="shared" si="34"/>
        <v>3</v>
      </c>
      <c r="H566" t="e">
        <f>VLOOKUP(Q566,杂项!$O$1:$P$54,2,FALSE)</f>
        <v>#N/A</v>
      </c>
      <c r="I566">
        <f t="shared" si="35"/>
        <v>0</v>
      </c>
      <c r="K566" s="93">
        <v>10</v>
      </c>
      <c r="L566" s="93">
        <v>6</v>
      </c>
      <c r="M566" s="93">
        <v>5</v>
      </c>
      <c r="N566" s="93">
        <v>3</v>
      </c>
      <c r="O566" s="93">
        <v>4</v>
      </c>
      <c r="P566" s="93">
        <v>3</v>
      </c>
      <c r="Q566" s="93"/>
      <c r="R566" s="93"/>
    </row>
    <row r="567" spans="1:18" x14ac:dyDescent="0.2">
      <c r="A567" s="93" t="s">
        <v>2263</v>
      </c>
      <c r="B567" s="93" t="str">
        <f>VLOOKUP(K567,杂项!$O$1:$P$54,2,FALSE)</f>
        <v>祈祷之证</v>
      </c>
      <c r="C567" s="93">
        <f t="shared" si="32"/>
        <v>8</v>
      </c>
      <c r="D567" s="93" t="str">
        <f>VLOOKUP(M567,杂项!$O$1:$P$54,2,FALSE)</f>
        <v>魔法之证</v>
      </c>
      <c r="E567" s="93">
        <f t="shared" si="33"/>
        <v>8</v>
      </c>
      <c r="F567" s="93" t="str">
        <f>VLOOKUP(O567,杂项!$O$1:$P$54,2,FALSE)</f>
        <v>心灵绶带</v>
      </c>
      <c r="G567" s="93">
        <f t="shared" si="34"/>
        <v>6</v>
      </c>
      <c r="H567" t="str">
        <f>VLOOKUP(Q567,杂项!$O$1:$P$54,2,FALSE)</f>
        <v>智慧绶带</v>
      </c>
      <c r="I567">
        <f t="shared" si="35"/>
        <v>6</v>
      </c>
      <c r="K567" s="93">
        <v>44</v>
      </c>
      <c r="L567" s="93">
        <v>8</v>
      </c>
      <c r="M567" s="93">
        <v>45</v>
      </c>
      <c r="N567" s="93">
        <v>8</v>
      </c>
      <c r="O567" s="93">
        <v>10</v>
      </c>
      <c r="P567" s="93">
        <v>6</v>
      </c>
      <c r="Q567" s="93">
        <v>9</v>
      </c>
      <c r="R567" s="93">
        <v>6</v>
      </c>
    </row>
    <row r="568" spans="1:18" x14ac:dyDescent="0.2">
      <c r="A568" s="93" t="s">
        <v>2264</v>
      </c>
      <c r="B568" s="93" t="str">
        <f>VLOOKUP(K568,杂项!$O$1:$P$54,2,FALSE)</f>
        <v>灵魂徽记</v>
      </c>
      <c r="C568" s="93">
        <f t="shared" si="32"/>
        <v>10</v>
      </c>
      <c r="D568" s="93" t="str">
        <f>VLOOKUP(M568,杂项!$O$1:$P$54,2,FALSE)</f>
        <v>远见徽记</v>
      </c>
      <c r="E568" s="93">
        <f t="shared" si="33"/>
        <v>10</v>
      </c>
      <c r="F568" s="93" t="str">
        <f>VLOOKUP(O568,杂项!$O$1:$P$54,2,FALSE)</f>
        <v>祈祷之证</v>
      </c>
      <c r="G568" s="93">
        <f t="shared" si="34"/>
        <v>8</v>
      </c>
      <c r="H568" t="str">
        <f>VLOOKUP(Q568,杂项!$O$1:$P$54,2,FALSE)</f>
        <v>魔法之证</v>
      </c>
      <c r="I568">
        <f t="shared" si="35"/>
        <v>8</v>
      </c>
      <c r="K568" s="93">
        <v>52</v>
      </c>
      <c r="L568" s="93">
        <v>10</v>
      </c>
      <c r="M568" s="93">
        <v>51</v>
      </c>
      <c r="N568" s="93">
        <v>10</v>
      </c>
      <c r="O568" s="93">
        <v>44</v>
      </c>
      <c r="P568" s="93">
        <v>8</v>
      </c>
      <c r="Q568" s="93">
        <v>45</v>
      </c>
      <c r="R568" s="93">
        <v>8</v>
      </c>
    </row>
    <row r="569" spans="1:18" x14ac:dyDescent="0.2">
      <c r="A569" s="93" t="s">
        <v>2265</v>
      </c>
      <c r="B569" s="93" t="str">
        <f>VLOOKUP(K569,杂项!$O$1:$P$54,2,FALSE)</f>
        <v>祭司之证</v>
      </c>
      <c r="C569" s="93">
        <f t="shared" si="32"/>
        <v>12</v>
      </c>
      <c r="D569" s="93" t="str">
        <f>VLOOKUP(M569,杂项!$O$1:$P$54,2,FALSE)</f>
        <v>术士之证</v>
      </c>
      <c r="E569" s="93">
        <f t="shared" si="33"/>
        <v>12</v>
      </c>
      <c r="F569" s="93" t="str">
        <f>VLOOKUP(O569,杂项!$O$1:$P$54,2,FALSE)</f>
        <v>灵魂徽记</v>
      </c>
      <c r="G569" s="93">
        <f t="shared" si="34"/>
        <v>10</v>
      </c>
      <c r="H569" t="str">
        <f>VLOOKUP(Q569,杂项!$O$1:$P$54,2,FALSE)</f>
        <v>远见徽记</v>
      </c>
      <c r="I569">
        <f t="shared" si="35"/>
        <v>10</v>
      </c>
      <c r="K569" s="93">
        <v>15</v>
      </c>
      <c r="L569" s="93">
        <v>12</v>
      </c>
      <c r="M569" s="93">
        <v>16</v>
      </c>
      <c r="N569" s="93">
        <v>12</v>
      </c>
      <c r="O569" s="93">
        <v>52</v>
      </c>
      <c r="P569" s="93">
        <v>10</v>
      </c>
      <c r="Q569" s="93">
        <v>51</v>
      </c>
      <c r="R569" s="93">
        <v>10</v>
      </c>
    </row>
    <row r="570" spans="1:18" x14ac:dyDescent="0.2">
      <c r="A570" s="93" t="s">
        <v>2266</v>
      </c>
      <c r="B570" s="93" t="str">
        <f>VLOOKUP(K570,杂项!$O$1:$P$54,2,FALSE)</f>
        <v>慈爱纹章</v>
      </c>
      <c r="C570" s="93">
        <f t="shared" si="32"/>
        <v>15</v>
      </c>
      <c r="D570" s="93" t="str">
        <f>VLOOKUP(M570,杂项!$O$1:$P$54,2,FALSE)</f>
        <v>希望纹章</v>
      </c>
      <c r="E570" s="93">
        <f t="shared" si="33"/>
        <v>15</v>
      </c>
      <c r="F570" s="93" t="str">
        <f>VLOOKUP(O570,杂项!$O$1:$P$54,2,FALSE)</f>
        <v>祭司之证</v>
      </c>
      <c r="G570" s="93">
        <f t="shared" si="34"/>
        <v>12</v>
      </c>
      <c r="H570" t="str">
        <f>VLOOKUP(Q570,杂项!$O$1:$P$54,2,FALSE)</f>
        <v>术士之证</v>
      </c>
      <c r="I570">
        <f t="shared" si="35"/>
        <v>12</v>
      </c>
      <c r="K570" s="93">
        <v>24</v>
      </c>
      <c r="L570" s="93">
        <v>15</v>
      </c>
      <c r="M570" s="93">
        <v>23</v>
      </c>
      <c r="N570" s="93">
        <v>15</v>
      </c>
      <c r="O570" s="93">
        <v>15</v>
      </c>
      <c r="P570" s="93">
        <v>12</v>
      </c>
      <c r="Q570" s="93">
        <v>16</v>
      </c>
      <c r="R570" s="93">
        <v>12</v>
      </c>
    </row>
    <row r="571" spans="1:18" x14ac:dyDescent="0.2">
      <c r="A571" s="93" t="s">
        <v>2267</v>
      </c>
      <c r="B571" s="93" t="str">
        <f>VLOOKUP(K571,杂项!$O$1:$P$54,2,FALSE)</f>
        <v>圣者之证</v>
      </c>
      <c r="C571" s="93">
        <f t="shared" si="32"/>
        <v>18</v>
      </c>
      <c r="D571" s="93" t="str">
        <f>VLOOKUP(M571,杂项!$O$1:$P$54,2,FALSE)</f>
        <v>隐者之证</v>
      </c>
      <c r="E571" s="93">
        <f t="shared" si="33"/>
        <v>18</v>
      </c>
      <c r="F571" s="93" t="str">
        <f>VLOOKUP(O571,杂项!$O$1:$P$54,2,FALSE)</f>
        <v>慈爱纹章</v>
      </c>
      <c r="G571" s="93">
        <f t="shared" si="34"/>
        <v>15</v>
      </c>
      <c r="H571" t="str">
        <f>VLOOKUP(Q571,杂项!$O$1:$P$54,2,FALSE)</f>
        <v>希望纹章</v>
      </c>
      <c r="I571">
        <f t="shared" si="35"/>
        <v>15</v>
      </c>
      <c r="K571" s="93">
        <v>29</v>
      </c>
      <c r="L571" s="93">
        <v>18</v>
      </c>
      <c r="M571" s="93">
        <v>30</v>
      </c>
      <c r="N571" s="93">
        <v>18</v>
      </c>
      <c r="O571" s="93">
        <v>24</v>
      </c>
      <c r="P571" s="93">
        <v>15</v>
      </c>
      <c r="Q571" s="93">
        <v>23</v>
      </c>
      <c r="R571" s="93">
        <v>15</v>
      </c>
    </row>
    <row r="572" spans="1:18" x14ac:dyDescent="0.2">
      <c r="A572" s="93" t="s">
        <v>2268</v>
      </c>
      <c r="B572" s="93" t="str">
        <f>VLOOKUP(K572,杂项!$O$1:$P$54,2,FALSE)</f>
        <v>审判之印</v>
      </c>
      <c r="C572" s="93">
        <f t="shared" si="32"/>
        <v>22</v>
      </c>
      <c r="D572" s="93" t="str">
        <f>VLOOKUP(M572,杂项!$O$1:$P$54,2,FALSE)</f>
        <v>奥秘之印</v>
      </c>
      <c r="E572" s="93">
        <f t="shared" si="33"/>
        <v>22</v>
      </c>
      <c r="F572" s="93" t="str">
        <f>VLOOKUP(O572,杂项!$O$1:$P$54,2,FALSE)</f>
        <v>圣者之证</v>
      </c>
      <c r="G572" s="93">
        <f t="shared" si="34"/>
        <v>20</v>
      </c>
      <c r="H572" t="str">
        <f>VLOOKUP(Q572,杂项!$O$1:$P$54,2,FALSE)</f>
        <v>隐者之证</v>
      </c>
      <c r="I572">
        <f t="shared" si="35"/>
        <v>20</v>
      </c>
      <c r="K572" s="93">
        <v>37</v>
      </c>
      <c r="L572" s="93">
        <v>22</v>
      </c>
      <c r="M572" s="93">
        <v>35</v>
      </c>
      <c r="N572" s="93">
        <v>22</v>
      </c>
      <c r="O572" s="93">
        <v>29</v>
      </c>
      <c r="P572" s="93">
        <v>20</v>
      </c>
      <c r="Q572" s="93">
        <v>30</v>
      </c>
      <c r="R572" s="93">
        <v>20</v>
      </c>
    </row>
    <row r="573" spans="1:18" x14ac:dyDescent="0.2">
      <c r="A573" s="93" t="s">
        <v>2269</v>
      </c>
      <c r="B573" s="93" t="str">
        <f>VLOOKUP(K573,杂项!$O$1:$P$54,2,FALSE)</f>
        <v>祭司之证</v>
      </c>
      <c r="C573" s="93">
        <f t="shared" si="32"/>
        <v>12</v>
      </c>
      <c r="D573" s="93" t="str">
        <f>VLOOKUP(M573,杂项!$O$1:$P$54,2,FALSE)</f>
        <v>术士之证</v>
      </c>
      <c r="E573" s="93">
        <f t="shared" si="33"/>
        <v>12</v>
      </c>
      <c r="F573" s="93" t="str">
        <f>VLOOKUP(O573,杂项!$O$1:$P$54,2,FALSE)</f>
        <v>灵魂徽记</v>
      </c>
      <c r="G573" s="93">
        <f t="shared" si="34"/>
        <v>10</v>
      </c>
      <c r="H573" t="str">
        <f>VLOOKUP(Q573,杂项!$O$1:$P$54,2,FALSE)</f>
        <v>远见徽记</v>
      </c>
      <c r="I573">
        <f t="shared" si="35"/>
        <v>10</v>
      </c>
      <c r="K573" s="93">
        <v>15</v>
      </c>
      <c r="L573" s="93">
        <v>12</v>
      </c>
      <c r="M573" s="93">
        <v>16</v>
      </c>
      <c r="N573" s="93">
        <v>12</v>
      </c>
      <c r="O573" s="93">
        <v>52</v>
      </c>
      <c r="P573" s="93">
        <v>10</v>
      </c>
      <c r="Q573" s="93">
        <v>51</v>
      </c>
      <c r="R573" s="93">
        <v>10</v>
      </c>
    </row>
    <row r="574" spans="1:18" x14ac:dyDescent="0.2">
      <c r="A574" s="93" t="s">
        <v>2270</v>
      </c>
      <c r="B574" s="93" t="str">
        <f>VLOOKUP(K574,杂项!$O$1:$P$54,2,FALSE)</f>
        <v>慈爱纹章</v>
      </c>
      <c r="C574" s="93">
        <f t="shared" si="32"/>
        <v>15</v>
      </c>
      <c r="D574" s="93" t="str">
        <f>VLOOKUP(M574,杂项!$O$1:$P$54,2,FALSE)</f>
        <v>希望纹章</v>
      </c>
      <c r="E574" s="93">
        <f t="shared" si="33"/>
        <v>15</v>
      </c>
      <c r="F574" s="93" t="str">
        <f>VLOOKUP(O574,杂项!$O$1:$P$54,2,FALSE)</f>
        <v>祭司之证</v>
      </c>
      <c r="G574" s="93">
        <f t="shared" si="34"/>
        <v>12</v>
      </c>
      <c r="H574" t="str">
        <f>VLOOKUP(Q574,杂项!$O$1:$P$54,2,FALSE)</f>
        <v>术士之证</v>
      </c>
      <c r="I574">
        <f t="shared" si="35"/>
        <v>12</v>
      </c>
      <c r="K574" s="93">
        <v>24</v>
      </c>
      <c r="L574" s="93">
        <v>15</v>
      </c>
      <c r="M574" s="93">
        <v>23</v>
      </c>
      <c r="N574" s="93">
        <v>15</v>
      </c>
      <c r="O574" s="93">
        <v>15</v>
      </c>
      <c r="P574" s="93">
        <v>12</v>
      </c>
      <c r="Q574" s="93">
        <v>16</v>
      </c>
      <c r="R574" s="93">
        <v>12</v>
      </c>
    </row>
    <row r="575" spans="1:18" x14ac:dyDescent="0.2">
      <c r="A575" s="93" t="s">
        <v>2271</v>
      </c>
      <c r="B575" s="93" t="str">
        <f>VLOOKUP(K575,杂项!$O$1:$P$54,2,FALSE)</f>
        <v>圣者之证</v>
      </c>
      <c r="C575" s="93">
        <f t="shared" si="32"/>
        <v>18</v>
      </c>
      <c r="D575" s="93" t="str">
        <f>VLOOKUP(M575,杂项!$O$1:$P$54,2,FALSE)</f>
        <v>隐者之证</v>
      </c>
      <c r="E575" s="93">
        <f t="shared" si="33"/>
        <v>18</v>
      </c>
      <c r="F575" s="93" t="str">
        <f>VLOOKUP(O575,杂项!$O$1:$P$54,2,FALSE)</f>
        <v>慈爱纹章</v>
      </c>
      <c r="G575" s="93">
        <f t="shared" si="34"/>
        <v>15</v>
      </c>
      <c r="H575" t="str">
        <f>VLOOKUP(Q575,杂项!$O$1:$P$54,2,FALSE)</f>
        <v>希望纹章</v>
      </c>
      <c r="I575">
        <f t="shared" si="35"/>
        <v>15</v>
      </c>
      <c r="K575" s="93">
        <v>29</v>
      </c>
      <c r="L575" s="93">
        <v>18</v>
      </c>
      <c r="M575" s="93">
        <v>30</v>
      </c>
      <c r="N575" s="93">
        <v>18</v>
      </c>
      <c r="O575" s="93">
        <v>24</v>
      </c>
      <c r="P575" s="93">
        <v>15</v>
      </c>
      <c r="Q575" s="93">
        <v>23</v>
      </c>
      <c r="R575" s="93">
        <v>15</v>
      </c>
    </row>
    <row r="576" spans="1:18" x14ac:dyDescent="0.2">
      <c r="A576" s="93" t="s">
        <v>2272</v>
      </c>
      <c r="B576" s="93" t="str">
        <f>VLOOKUP(K576,杂项!$O$1:$P$54,2,FALSE)</f>
        <v>审判之印</v>
      </c>
      <c r="C576" s="93">
        <f t="shared" si="32"/>
        <v>22</v>
      </c>
      <c r="D576" s="93" t="str">
        <f>VLOOKUP(M576,杂项!$O$1:$P$54,2,FALSE)</f>
        <v>奥秘之印</v>
      </c>
      <c r="E576" s="93">
        <f t="shared" si="33"/>
        <v>22</v>
      </c>
      <c r="F576" s="93" t="str">
        <f>VLOOKUP(O576,杂项!$O$1:$P$54,2,FALSE)</f>
        <v>圣者之证</v>
      </c>
      <c r="G576" s="93">
        <f t="shared" si="34"/>
        <v>20</v>
      </c>
      <c r="H576" t="str">
        <f>VLOOKUP(Q576,杂项!$O$1:$P$54,2,FALSE)</f>
        <v>隐者之证</v>
      </c>
      <c r="I576">
        <f t="shared" si="35"/>
        <v>20</v>
      </c>
      <c r="K576" s="93">
        <v>37</v>
      </c>
      <c r="L576" s="93">
        <v>22</v>
      </c>
      <c r="M576" s="93">
        <v>35</v>
      </c>
      <c r="N576" s="93">
        <v>22</v>
      </c>
      <c r="O576" s="93">
        <v>29</v>
      </c>
      <c r="P576" s="93">
        <v>20</v>
      </c>
      <c r="Q576" s="93">
        <v>30</v>
      </c>
      <c r="R576" s="93">
        <v>20</v>
      </c>
    </row>
    <row r="577" spans="1:18" x14ac:dyDescent="0.2">
      <c r="A577" s="93" t="s">
        <v>2273</v>
      </c>
      <c r="B577" s="93" t="str">
        <f>VLOOKUP(K577,杂项!$O$1:$P$54,2,FALSE)</f>
        <v>骑士修行之证</v>
      </c>
      <c r="C577" s="93">
        <f t="shared" si="32"/>
        <v>3</v>
      </c>
      <c r="D577" s="93" t="e">
        <f>VLOOKUP(M577,杂项!$O$1:$P$54,2,FALSE)</f>
        <v>#N/A</v>
      </c>
      <c r="E577" s="93">
        <f t="shared" si="33"/>
        <v>0</v>
      </c>
      <c r="F577" s="93" t="e">
        <f>VLOOKUP(O577,杂项!$O$1:$P$54,2,FALSE)</f>
        <v>#N/A</v>
      </c>
      <c r="G577" s="93">
        <f t="shared" si="34"/>
        <v>0</v>
      </c>
      <c r="H577" t="e">
        <f>VLOOKUP(Q577,杂项!$O$1:$P$54,2,FALSE)</f>
        <v>#N/A</v>
      </c>
      <c r="I577">
        <f t="shared" si="35"/>
        <v>0</v>
      </c>
      <c r="K577" s="93">
        <v>3</v>
      </c>
      <c r="L577" s="93">
        <v>3</v>
      </c>
      <c r="M577" s="93"/>
      <c r="N577" s="93"/>
      <c r="O577" s="93"/>
      <c r="P577" s="93"/>
      <c r="Q577" s="93"/>
      <c r="R577" s="93"/>
    </row>
    <row r="578" spans="1:18" x14ac:dyDescent="0.2">
      <c r="A578" s="93" t="s">
        <v>2274</v>
      </c>
      <c r="B578" s="93" t="str">
        <f>VLOOKUP(K578,杂项!$O$1:$P$54,2,FALSE)</f>
        <v>骑士修行之证</v>
      </c>
      <c r="C578" s="93">
        <f t="shared" ref="C578:C641" si="36">L578</f>
        <v>5</v>
      </c>
      <c r="D578" s="93" t="e">
        <f>VLOOKUP(M578,杂项!$O$1:$P$54,2,FALSE)</f>
        <v>#N/A</v>
      </c>
      <c r="E578" s="93">
        <f t="shared" ref="E578:E641" si="37">N578</f>
        <v>0</v>
      </c>
      <c r="F578" s="93" t="e">
        <f>VLOOKUP(O578,杂项!$O$1:$P$54,2,FALSE)</f>
        <v>#N/A</v>
      </c>
      <c r="G578" s="93">
        <f t="shared" ref="G578:G641" si="38">P578</f>
        <v>0</v>
      </c>
      <c r="H578" t="e">
        <f>VLOOKUP(Q578,杂项!$O$1:$P$54,2,FALSE)</f>
        <v>#N/A</v>
      </c>
      <c r="I578">
        <f t="shared" ref="I578:I641" si="39">R578</f>
        <v>0</v>
      </c>
      <c r="K578" s="93">
        <v>3</v>
      </c>
      <c r="L578" s="93">
        <v>5</v>
      </c>
      <c r="M578" s="93"/>
      <c r="N578" s="93"/>
      <c r="O578" s="93"/>
      <c r="P578" s="93"/>
      <c r="Q578" s="93"/>
      <c r="R578" s="93"/>
    </row>
    <row r="579" spans="1:18" x14ac:dyDescent="0.2">
      <c r="A579" s="93" t="s">
        <v>2275</v>
      </c>
      <c r="B579" s="93" t="str">
        <f>VLOOKUP(K579,杂项!$O$1:$P$54,2,FALSE)</f>
        <v>守护绶带</v>
      </c>
      <c r="C579" s="93">
        <f t="shared" si="36"/>
        <v>6</v>
      </c>
      <c r="D579" s="93" t="str">
        <f>VLOOKUP(M579,杂项!$O$1:$P$54,2,FALSE)</f>
        <v>生存修行之证</v>
      </c>
      <c r="E579" s="93">
        <f t="shared" si="37"/>
        <v>3</v>
      </c>
      <c r="F579" s="93" t="str">
        <f>VLOOKUP(O579,杂项!$O$1:$P$54,2,FALSE)</f>
        <v>战斗修行之证</v>
      </c>
      <c r="G579" s="93">
        <f t="shared" si="38"/>
        <v>3</v>
      </c>
      <c r="H579" t="e">
        <f>VLOOKUP(Q579,杂项!$O$1:$P$54,2,FALSE)</f>
        <v>#N/A</v>
      </c>
      <c r="I579">
        <f t="shared" si="39"/>
        <v>0</v>
      </c>
      <c r="K579" s="93">
        <v>7</v>
      </c>
      <c r="L579" s="93">
        <v>6</v>
      </c>
      <c r="M579" s="93">
        <v>2</v>
      </c>
      <c r="N579" s="93">
        <v>3</v>
      </c>
      <c r="O579" s="93">
        <v>1</v>
      </c>
      <c r="P579" s="93">
        <v>3</v>
      </c>
      <c r="Q579" s="93"/>
      <c r="R579" s="93"/>
    </row>
    <row r="580" spans="1:18" x14ac:dyDescent="0.2">
      <c r="A580" s="93" t="s">
        <v>2276</v>
      </c>
      <c r="B580" s="93" t="str">
        <f>VLOOKUP(K580,杂项!$O$1:$P$54,2,FALSE)</f>
        <v>护盾之证</v>
      </c>
      <c r="C580" s="93">
        <f t="shared" si="36"/>
        <v>8</v>
      </c>
      <c r="D580" s="93" t="str">
        <f>VLOOKUP(M580,杂项!$O$1:$P$54,2,FALSE)</f>
        <v>斗技之证</v>
      </c>
      <c r="E580" s="93">
        <f t="shared" si="37"/>
        <v>8</v>
      </c>
      <c r="F580" s="93" t="str">
        <f>VLOOKUP(O580,杂项!$O$1:$P$54,2,FALSE)</f>
        <v>守护绶带</v>
      </c>
      <c r="G580" s="93">
        <f t="shared" si="38"/>
        <v>6</v>
      </c>
      <c r="H580" t="str">
        <f>VLOOKUP(Q580,杂项!$O$1:$P$54,2,FALSE)</f>
        <v>力量绶带</v>
      </c>
      <c r="I580">
        <f t="shared" si="39"/>
        <v>6</v>
      </c>
      <c r="K580" s="93">
        <v>46</v>
      </c>
      <c r="L580" s="93">
        <v>8</v>
      </c>
      <c r="M580" s="93">
        <v>41</v>
      </c>
      <c r="N580" s="93">
        <v>8</v>
      </c>
      <c r="O580" s="93">
        <v>7</v>
      </c>
      <c r="P580" s="93">
        <v>6</v>
      </c>
      <c r="Q580" s="93">
        <v>6</v>
      </c>
      <c r="R580" s="93">
        <v>6</v>
      </c>
    </row>
    <row r="581" spans="1:18" x14ac:dyDescent="0.2">
      <c r="A581" s="93" t="s">
        <v>2277</v>
      </c>
      <c r="B581" s="93" t="str">
        <f>VLOOKUP(K581,杂项!$O$1:$P$54,2,FALSE)</f>
        <v>不屈徽记</v>
      </c>
      <c r="C581" s="93">
        <f t="shared" si="36"/>
        <v>10</v>
      </c>
      <c r="D581" s="93" t="str">
        <f>VLOOKUP(M581,杂项!$O$1:$P$54,2,FALSE)</f>
        <v>忠诚徽记</v>
      </c>
      <c r="E581" s="93">
        <f t="shared" si="37"/>
        <v>10</v>
      </c>
      <c r="F581" s="93" t="str">
        <f>VLOOKUP(O581,杂项!$O$1:$P$54,2,FALSE)</f>
        <v>护盾之证</v>
      </c>
      <c r="G581" s="93">
        <f t="shared" si="38"/>
        <v>8</v>
      </c>
      <c r="H581" t="str">
        <f>VLOOKUP(Q581,杂项!$O$1:$P$54,2,FALSE)</f>
        <v>斗技之证</v>
      </c>
      <c r="I581">
        <f t="shared" si="39"/>
        <v>8</v>
      </c>
      <c r="K581" s="93">
        <v>49</v>
      </c>
      <c r="L581" s="93">
        <v>10</v>
      </c>
      <c r="M581" s="93">
        <v>53</v>
      </c>
      <c r="N581" s="93">
        <v>10</v>
      </c>
      <c r="O581" s="93">
        <v>46</v>
      </c>
      <c r="P581" s="93">
        <v>8</v>
      </c>
      <c r="Q581" s="93">
        <v>41</v>
      </c>
      <c r="R581" s="93">
        <v>8</v>
      </c>
    </row>
    <row r="582" spans="1:18" x14ac:dyDescent="0.2">
      <c r="A582" s="93" t="s">
        <v>2278</v>
      </c>
      <c r="B582" s="93" t="str">
        <f>VLOOKUP(K582,杂项!$O$1:$P$54,2,FALSE)</f>
        <v>迅捷绶带</v>
      </c>
      <c r="C582" s="93">
        <f t="shared" si="36"/>
        <v>6</v>
      </c>
      <c r="D582" s="93" t="str">
        <f>VLOOKUP(M582,杂项!$O$1:$P$54,2,FALSE)</f>
        <v>骑士修行之证</v>
      </c>
      <c r="E582" s="93">
        <f t="shared" si="37"/>
        <v>3</v>
      </c>
      <c r="F582" s="93" t="str">
        <f>VLOOKUP(O582,杂项!$O$1:$P$54,2,FALSE)</f>
        <v>战斗修行之证</v>
      </c>
      <c r="G582" s="93">
        <f t="shared" si="38"/>
        <v>3</v>
      </c>
      <c r="H582" t="e">
        <f>VLOOKUP(Q582,杂项!$O$1:$P$54,2,FALSE)</f>
        <v>#N/A</v>
      </c>
      <c r="I582">
        <f t="shared" si="39"/>
        <v>0</v>
      </c>
      <c r="K582" s="93">
        <v>8</v>
      </c>
      <c r="L582" s="93">
        <v>6</v>
      </c>
      <c r="M582" s="93">
        <v>3</v>
      </c>
      <c r="N582" s="93">
        <v>3</v>
      </c>
      <c r="O582" s="93">
        <v>1</v>
      </c>
      <c r="P582" s="93">
        <v>3</v>
      </c>
      <c r="Q582" s="93"/>
      <c r="R582" s="93"/>
    </row>
    <row r="583" spans="1:18" x14ac:dyDescent="0.2">
      <c r="A583" s="93" t="s">
        <v>2279</v>
      </c>
      <c r="B583" s="93" t="str">
        <f>VLOOKUP(K583,杂项!$O$1:$P$54,2,FALSE)</f>
        <v>骑术之证</v>
      </c>
      <c r="C583" s="93">
        <f t="shared" si="36"/>
        <v>8</v>
      </c>
      <c r="D583" s="93" t="str">
        <f>VLOOKUP(M583,杂项!$O$1:$P$54,2,FALSE)</f>
        <v>巡林之证</v>
      </c>
      <c r="E583" s="93">
        <f t="shared" si="37"/>
        <v>8</v>
      </c>
      <c r="F583" s="93" t="str">
        <f>VLOOKUP(O583,杂项!$O$1:$P$54,2,FALSE)</f>
        <v>迅捷绶带</v>
      </c>
      <c r="G583" s="93">
        <f t="shared" si="38"/>
        <v>6</v>
      </c>
      <c r="H583" t="str">
        <f>VLOOKUP(Q583,杂项!$O$1:$P$54,2,FALSE)</f>
        <v>力量绶带</v>
      </c>
      <c r="I583">
        <f t="shared" si="39"/>
        <v>6</v>
      </c>
      <c r="K583" s="93">
        <v>43</v>
      </c>
      <c r="L583" s="93">
        <v>8</v>
      </c>
      <c r="M583" s="93">
        <v>42</v>
      </c>
      <c r="N583" s="93">
        <v>8</v>
      </c>
      <c r="O583" s="93">
        <v>8</v>
      </c>
      <c r="P583" s="93">
        <v>6</v>
      </c>
      <c r="Q583" s="93">
        <v>6</v>
      </c>
      <c r="R583" s="93">
        <v>6</v>
      </c>
    </row>
    <row r="584" spans="1:18" x14ac:dyDescent="0.2">
      <c r="A584" s="93" t="s">
        <v>2280</v>
      </c>
      <c r="B584" s="93" t="str">
        <f>VLOOKUP(K584,杂项!$O$1:$P$54,2,FALSE)</f>
        <v>忠诚徽记</v>
      </c>
      <c r="C584" s="93">
        <f t="shared" si="36"/>
        <v>10</v>
      </c>
      <c r="D584" s="93" t="str">
        <f>VLOOKUP(M584,杂项!$O$1:$P$54,2,FALSE)</f>
        <v>无畏徽记</v>
      </c>
      <c r="E584" s="93">
        <f t="shared" si="37"/>
        <v>10</v>
      </c>
      <c r="F584" s="93" t="str">
        <f>VLOOKUP(O584,杂项!$O$1:$P$54,2,FALSE)</f>
        <v>骑术之证</v>
      </c>
      <c r="G584" s="93">
        <f t="shared" si="38"/>
        <v>8</v>
      </c>
      <c r="H584" t="str">
        <f>VLOOKUP(Q584,杂项!$O$1:$P$54,2,FALSE)</f>
        <v>巡林之证</v>
      </c>
      <c r="I584">
        <f t="shared" si="39"/>
        <v>8</v>
      </c>
      <c r="K584" s="93">
        <v>53</v>
      </c>
      <c r="L584" s="93">
        <v>10</v>
      </c>
      <c r="M584" s="93">
        <v>48</v>
      </c>
      <c r="N584" s="93">
        <v>10</v>
      </c>
      <c r="O584" s="93">
        <v>43</v>
      </c>
      <c r="P584" s="93">
        <v>8</v>
      </c>
      <c r="Q584" s="93">
        <v>42</v>
      </c>
      <c r="R584" s="93">
        <v>8</v>
      </c>
    </row>
    <row r="585" spans="1:18" x14ac:dyDescent="0.2">
      <c r="A585" s="93" t="s">
        <v>2281</v>
      </c>
      <c r="B585" s="93" t="str">
        <f>VLOOKUP(K585,杂项!$O$1:$P$54,2,FALSE)</f>
        <v>迅捷绶带</v>
      </c>
      <c r="C585" s="93">
        <f t="shared" si="36"/>
        <v>6</v>
      </c>
      <c r="D585" s="93" t="str">
        <f>VLOOKUP(M585,杂项!$O$1:$P$54,2,FALSE)</f>
        <v>骑士修行之证</v>
      </c>
      <c r="E585" s="93">
        <f t="shared" si="37"/>
        <v>3</v>
      </c>
      <c r="F585" s="93" t="str">
        <f>VLOOKUP(O585,杂项!$O$1:$P$54,2,FALSE)</f>
        <v>法术修行之证</v>
      </c>
      <c r="G585" s="93">
        <f t="shared" si="38"/>
        <v>3</v>
      </c>
      <c r="H585" t="e">
        <f>VLOOKUP(Q585,杂项!$O$1:$P$54,2,FALSE)</f>
        <v>#N/A</v>
      </c>
      <c r="I585">
        <f t="shared" si="39"/>
        <v>0</v>
      </c>
      <c r="K585" s="93">
        <v>8</v>
      </c>
      <c r="L585" s="93">
        <v>6</v>
      </c>
      <c r="M585" s="93">
        <v>3</v>
      </c>
      <c r="N585" s="93">
        <v>3</v>
      </c>
      <c r="O585" s="93">
        <v>5</v>
      </c>
      <c r="P585" s="93">
        <v>3</v>
      </c>
      <c r="Q585" s="93"/>
      <c r="R585" s="93"/>
    </row>
    <row r="586" spans="1:18" x14ac:dyDescent="0.2">
      <c r="A586" s="93" t="s">
        <v>2282</v>
      </c>
      <c r="B586" s="93" t="str">
        <f>VLOOKUP(K586,杂项!$O$1:$P$54,2,FALSE)</f>
        <v>巡林之证</v>
      </c>
      <c r="C586" s="93">
        <f t="shared" si="36"/>
        <v>8</v>
      </c>
      <c r="D586" s="93" t="str">
        <f>VLOOKUP(M586,杂项!$O$1:$P$54,2,FALSE)</f>
        <v>斗技之证</v>
      </c>
      <c r="E586" s="93">
        <f t="shared" si="37"/>
        <v>8</v>
      </c>
      <c r="F586" s="93" t="str">
        <f>VLOOKUP(O586,杂项!$O$1:$P$54,2,FALSE)</f>
        <v>迅捷绶带</v>
      </c>
      <c r="G586" s="93">
        <f t="shared" si="38"/>
        <v>6</v>
      </c>
      <c r="H586" t="str">
        <f>VLOOKUP(Q586,杂项!$O$1:$P$54,2,FALSE)</f>
        <v>记忆绶带</v>
      </c>
      <c r="I586">
        <f t="shared" si="39"/>
        <v>6</v>
      </c>
      <c r="K586" s="93">
        <v>42</v>
      </c>
      <c r="L586" s="93">
        <v>8</v>
      </c>
      <c r="M586" s="93">
        <v>41</v>
      </c>
      <c r="N586" s="93">
        <v>8</v>
      </c>
      <c r="O586" s="93">
        <v>8</v>
      </c>
      <c r="P586" s="93">
        <v>6</v>
      </c>
      <c r="Q586" s="93">
        <v>11</v>
      </c>
      <c r="R586" s="93">
        <v>6</v>
      </c>
    </row>
    <row r="587" spans="1:18" x14ac:dyDescent="0.2">
      <c r="A587" s="93" t="s">
        <v>2283</v>
      </c>
      <c r="B587" s="93" t="str">
        <f>VLOOKUP(K587,杂项!$O$1:$P$54,2,FALSE)</f>
        <v>隐秘徽记</v>
      </c>
      <c r="C587" s="93">
        <f t="shared" si="36"/>
        <v>10</v>
      </c>
      <c r="D587" s="93" t="str">
        <f>VLOOKUP(M587,杂项!$O$1:$P$54,2,FALSE)</f>
        <v>忠诚徽记</v>
      </c>
      <c r="E587" s="93">
        <f t="shared" si="37"/>
        <v>10</v>
      </c>
      <c r="F587" s="93" t="str">
        <f>VLOOKUP(O587,杂项!$O$1:$P$54,2,FALSE)</f>
        <v>巡林之证</v>
      </c>
      <c r="G587" s="93">
        <f t="shared" si="38"/>
        <v>8</v>
      </c>
      <c r="H587" t="str">
        <f>VLOOKUP(Q587,杂项!$O$1:$P$54,2,FALSE)</f>
        <v>斗技之证</v>
      </c>
      <c r="I587">
        <f t="shared" si="39"/>
        <v>8</v>
      </c>
      <c r="K587" s="93">
        <v>50</v>
      </c>
      <c r="L587" s="93">
        <v>10</v>
      </c>
      <c r="M587" s="93">
        <v>53</v>
      </c>
      <c r="N587" s="93">
        <v>10</v>
      </c>
      <c r="O587" s="93">
        <v>42</v>
      </c>
      <c r="P587" s="93">
        <v>8</v>
      </c>
      <c r="Q587" s="93">
        <v>41</v>
      </c>
      <c r="R587" s="93">
        <v>8</v>
      </c>
    </row>
    <row r="588" spans="1:18" x14ac:dyDescent="0.2">
      <c r="A588" s="93" t="s">
        <v>2284</v>
      </c>
      <c r="B588" s="93" t="str">
        <f>VLOOKUP(K588,杂项!$O$1:$P$54,2,FALSE)</f>
        <v>骑士之证</v>
      </c>
      <c r="C588" s="93">
        <f t="shared" si="36"/>
        <v>12</v>
      </c>
      <c r="D588" s="93" t="str">
        <f>VLOOKUP(M588,杂项!$O$1:$P$54,2,FALSE)</f>
        <v>战士之证</v>
      </c>
      <c r="E588" s="93">
        <f t="shared" si="37"/>
        <v>12</v>
      </c>
      <c r="F588" s="93" t="str">
        <f>VLOOKUP(O588,杂项!$O$1:$P$54,2,FALSE)</f>
        <v>忠诚徽记</v>
      </c>
      <c r="G588" s="93">
        <f t="shared" si="38"/>
        <v>10</v>
      </c>
      <c r="H588" t="str">
        <f>VLOOKUP(Q588,杂项!$O$1:$P$54,2,FALSE)</f>
        <v>无畏徽记</v>
      </c>
      <c r="I588">
        <f t="shared" si="39"/>
        <v>10</v>
      </c>
      <c r="K588" s="93">
        <v>14</v>
      </c>
      <c r="L588" s="93">
        <v>12</v>
      </c>
      <c r="M588" s="93">
        <v>12</v>
      </c>
      <c r="N588" s="93">
        <v>12</v>
      </c>
      <c r="O588" s="93">
        <v>53</v>
      </c>
      <c r="P588" s="93">
        <v>10</v>
      </c>
      <c r="Q588" s="93">
        <v>48</v>
      </c>
      <c r="R588" s="93">
        <v>10</v>
      </c>
    </row>
    <row r="589" spans="1:18" x14ac:dyDescent="0.2">
      <c r="A589" s="93" t="s">
        <v>2285</v>
      </c>
      <c r="B589" s="93" t="str">
        <f>VLOOKUP(K589,杂项!$O$1:$P$54,2,FALSE)</f>
        <v>公正纹章</v>
      </c>
      <c r="C589" s="93">
        <f t="shared" si="36"/>
        <v>15</v>
      </c>
      <c r="D589" s="93" t="str">
        <f>VLOOKUP(M589,杂项!$O$1:$P$54,2,FALSE)</f>
        <v>勇气纹章</v>
      </c>
      <c r="E589" s="93">
        <f t="shared" si="37"/>
        <v>15</v>
      </c>
      <c r="F589" s="93" t="str">
        <f>VLOOKUP(O589,杂项!$O$1:$P$54,2,FALSE)</f>
        <v>骑士之证</v>
      </c>
      <c r="G589" s="93">
        <f t="shared" si="38"/>
        <v>12</v>
      </c>
      <c r="H589" t="str">
        <f>VLOOKUP(Q589,杂项!$O$1:$P$54,2,FALSE)</f>
        <v>战士之证</v>
      </c>
      <c r="I589">
        <f t="shared" si="39"/>
        <v>12</v>
      </c>
      <c r="K589" s="93">
        <v>22</v>
      </c>
      <c r="L589" s="93">
        <v>15</v>
      </c>
      <c r="M589" s="93">
        <v>17</v>
      </c>
      <c r="N589" s="93">
        <v>15</v>
      </c>
      <c r="O589" s="93">
        <v>14</v>
      </c>
      <c r="P589" s="93">
        <v>12</v>
      </c>
      <c r="Q589" s="93">
        <v>12</v>
      </c>
      <c r="R589" s="93">
        <v>12</v>
      </c>
    </row>
    <row r="590" spans="1:18" x14ac:dyDescent="0.2">
      <c r="A590" s="93" t="s">
        <v>2286</v>
      </c>
      <c r="B590" s="93" t="str">
        <f>VLOOKUP(K590,杂项!$O$1:$P$54,2,FALSE)</f>
        <v>统帅之证</v>
      </c>
      <c r="C590" s="93">
        <f t="shared" si="36"/>
        <v>18</v>
      </c>
      <c r="D590" s="93" t="str">
        <f>VLOOKUP(M590,杂项!$O$1:$P$54,2,FALSE)</f>
        <v>英雄之证</v>
      </c>
      <c r="E590" s="93">
        <f t="shared" si="37"/>
        <v>18</v>
      </c>
      <c r="F590" s="93" t="str">
        <f>VLOOKUP(O590,杂项!$O$1:$P$54,2,FALSE)</f>
        <v>公正纹章</v>
      </c>
      <c r="G590" s="93">
        <f t="shared" si="38"/>
        <v>15</v>
      </c>
      <c r="H590" t="str">
        <f>VLOOKUP(Q590,杂项!$O$1:$P$54,2,FALSE)</f>
        <v>勇气纹章</v>
      </c>
      <c r="I590">
        <f t="shared" si="39"/>
        <v>15</v>
      </c>
      <c r="K590" s="93">
        <v>31</v>
      </c>
      <c r="L590" s="93">
        <v>18</v>
      </c>
      <c r="M590" s="93">
        <v>25</v>
      </c>
      <c r="N590" s="93">
        <v>18</v>
      </c>
      <c r="O590" s="93">
        <v>22</v>
      </c>
      <c r="P590" s="93">
        <v>15</v>
      </c>
      <c r="Q590" s="93">
        <v>17</v>
      </c>
      <c r="R590" s="93">
        <v>15</v>
      </c>
    </row>
    <row r="591" spans="1:18" x14ac:dyDescent="0.2">
      <c r="A591" s="93" t="s">
        <v>2287</v>
      </c>
      <c r="B591" s="93" t="str">
        <f>VLOOKUP(K591,杂项!$O$1:$P$54,2,FALSE)</f>
        <v>荣耀之印</v>
      </c>
      <c r="C591" s="93">
        <f t="shared" si="36"/>
        <v>22</v>
      </c>
      <c r="D591" s="93" t="str">
        <f>VLOOKUP(M591,杂项!$O$1:$P$54,2,FALSE)</f>
        <v>世界之印</v>
      </c>
      <c r="E591" s="93">
        <f t="shared" si="37"/>
        <v>22</v>
      </c>
      <c r="F591" s="93" t="str">
        <f>VLOOKUP(O591,杂项!$O$1:$P$54,2,FALSE)</f>
        <v>统帅之证</v>
      </c>
      <c r="G591" s="93">
        <f t="shared" si="38"/>
        <v>20</v>
      </c>
      <c r="H591" t="str">
        <f>VLOOKUP(Q591,杂项!$O$1:$P$54,2,FALSE)</f>
        <v>英雄之证</v>
      </c>
      <c r="I591">
        <f t="shared" si="39"/>
        <v>20</v>
      </c>
      <c r="K591" s="93">
        <v>38</v>
      </c>
      <c r="L591" s="93">
        <v>22</v>
      </c>
      <c r="M591" s="93">
        <v>34</v>
      </c>
      <c r="N591" s="93">
        <v>22</v>
      </c>
      <c r="O591" s="93">
        <v>31</v>
      </c>
      <c r="P591" s="93">
        <v>20</v>
      </c>
      <c r="Q591" s="93">
        <v>25</v>
      </c>
      <c r="R591" s="93">
        <v>20</v>
      </c>
    </row>
    <row r="592" spans="1:18" x14ac:dyDescent="0.2">
      <c r="A592" s="93" t="s">
        <v>2288</v>
      </c>
      <c r="B592" s="93" t="str">
        <f>VLOOKUP(K592,杂项!$O$1:$P$54,2,FALSE)</f>
        <v>卫士之证</v>
      </c>
      <c r="C592" s="93">
        <f t="shared" si="36"/>
        <v>12</v>
      </c>
      <c r="D592" s="93" t="str">
        <f>VLOOKUP(M592,杂项!$O$1:$P$54,2,FALSE)</f>
        <v>骑士之证</v>
      </c>
      <c r="E592" s="93">
        <f t="shared" si="37"/>
        <v>12</v>
      </c>
      <c r="F592" s="93" t="str">
        <f>VLOOKUP(O592,杂项!$O$1:$P$54,2,FALSE)</f>
        <v>不屈徽记</v>
      </c>
      <c r="G592" s="93">
        <f t="shared" si="38"/>
        <v>10</v>
      </c>
      <c r="H592" t="str">
        <f>VLOOKUP(Q592,杂项!$O$1:$P$54,2,FALSE)</f>
        <v>忠诚徽记</v>
      </c>
      <c r="I592">
        <f t="shared" si="39"/>
        <v>10</v>
      </c>
      <c r="K592" s="93">
        <v>47</v>
      </c>
      <c r="L592" s="93">
        <v>12</v>
      </c>
      <c r="M592" s="93">
        <v>14</v>
      </c>
      <c r="N592" s="93">
        <v>12</v>
      </c>
      <c r="O592" s="93">
        <v>49</v>
      </c>
      <c r="P592" s="93">
        <v>10</v>
      </c>
      <c r="Q592" s="93">
        <v>53</v>
      </c>
      <c r="R592" s="93">
        <v>10</v>
      </c>
    </row>
    <row r="593" spans="1:18" x14ac:dyDescent="0.2">
      <c r="A593" s="93" t="s">
        <v>2289</v>
      </c>
      <c r="B593" s="93" t="str">
        <f>VLOOKUP(K593,杂项!$O$1:$P$54,2,FALSE)</f>
        <v>秩序纹章</v>
      </c>
      <c r="C593" s="93">
        <f t="shared" si="36"/>
        <v>15</v>
      </c>
      <c r="D593" s="93" t="str">
        <f>VLOOKUP(M593,杂项!$O$1:$P$54,2,FALSE)</f>
        <v>勇气纹章</v>
      </c>
      <c r="E593" s="93">
        <f t="shared" si="37"/>
        <v>15</v>
      </c>
      <c r="F593" s="93" t="str">
        <f>VLOOKUP(O593,杂项!$O$1:$P$54,2,FALSE)</f>
        <v>卫士之证</v>
      </c>
      <c r="G593" s="93">
        <f t="shared" si="38"/>
        <v>12</v>
      </c>
      <c r="H593" t="str">
        <f>VLOOKUP(Q593,杂项!$O$1:$P$54,2,FALSE)</f>
        <v>骑士之证</v>
      </c>
      <c r="I593">
        <f t="shared" si="39"/>
        <v>12</v>
      </c>
      <c r="K593" s="93">
        <v>18</v>
      </c>
      <c r="L593" s="93">
        <v>15</v>
      </c>
      <c r="M593" s="93">
        <v>17</v>
      </c>
      <c r="N593" s="93">
        <v>15</v>
      </c>
      <c r="O593" s="93">
        <v>47</v>
      </c>
      <c r="P593" s="93">
        <v>12</v>
      </c>
      <c r="Q593" s="93">
        <v>14</v>
      </c>
      <c r="R593" s="93">
        <v>12</v>
      </c>
    </row>
    <row r="594" spans="1:18" x14ac:dyDescent="0.2">
      <c r="A594" s="93" t="s">
        <v>2290</v>
      </c>
      <c r="B594" s="93" t="str">
        <f>VLOOKUP(K594,杂项!$O$1:$P$54,2,FALSE)</f>
        <v>英雄之证</v>
      </c>
      <c r="C594" s="93">
        <f t="shared" si="36"/>
        <v>18</v>
      </c>
      <c r="D594" s="93" t="str">
        <f>VLOOKUP(M594,杂项!$O$1:$P$54,2,FALSE)</f>
        <v>统帅之证</v>
      </c>
      <c r="E594" s="93">
        <f t="shared" si="37"/>
        <v>18</v>
      </c>
      <c r="F594" s="93" t="str">
        <f>VLOOKUP(O594,杂项!$O$1:$P$54,2,FALSE)</f>
        <v>秩序纹章</v>
      </c>
      <c r="G594" s="93">
        <f t="shared" si="38"/>
        <v>15</v>
      </c>
      <c r="H594" t="str">
        <f>VLOOKUP(Q594,杂项!$O$1:$P$54,2,FALSE)</f>
        <v>勇气纹章</v>
      </c>
      <c r="I594">
        <f t="shared" si="39"/>
        <v>15</v>
      </c>
      <c r="K594" s="93">
        <v>25</v>
      </c>
      <c r="L594" s="93">
        <v>18</v>
      </c>
      <c r="M594" s="93">
        <v>31</v>
      </c>
      <c r="N594" s="93">
        <v>18</v>
      </c>
      <c r="O594" s="93">
        <v>18</v>
      </c>
      <c r="P594" s="93">
        <v>15</v>
      </c>
      <c r="Q594" s="93">
        <v>17</v>
      </c>
      <c r="R594" s="93">
        <v>15</v>
      </c>
    </row>
    <row r="595" spans="1:18" x14ac:dyDescent="0.2">
      <c r="A595" s="93" t="s">
        <v>2291</v>
      </c>
      <c r="B595" s="93" t="str">
        <f>VLOOKUP(K595,杂项!$O$1:$P$54,2,FALSE)</f>
        <v>命运之印</v>
      </c>
      <c r="C595" s="93">
        <f t="shared" si="36"/>
        <v>22</v>
      </c>
      <c r="D595" s="93" t="str">
        <f>VLOOKUP(M595,杂项!$O$1:$P$54,2,FALSE)</f>
        <v>正义之印</v>
      </c>
      <c r="E595" s="93">
        <f t="shared" si="37"/>
        <v>22</v>
      </c>
      <c r="F595" s="93" t="str">
        <f>VLOOKUP(O595,杂项!$O$1:$P$54,2,FALSE)</f>
        <v>英雄之证</v>
      </c>
      <c r="G595" s="93">
        <f t="shared" si="38"/>
        <v>20</v>
      </c>
      <c r="H595" t="str">
        <f>VLOOKUP(Q595,杂项!$O$1:$P$54,2,FALSE)</f>
        <v>统帅之证</v>
      </c>
      <c r="I595">
        <f t="shared" si="39"/>
        <v>20</v>
      </c>
      <c r="K595" s="93">
        <v>33</v>
      </c>
      <c r="L595" s="93">
        <v>22</v>
      </c>
      <c r="M595" s="93">
        <v>32</v>
      </c>
      <c r="N595" s="93">
        <v>22</v>
      </c>
      <c r="O595" s="93">
        <v>25</v>
      </c>
      <c r="P595" s="93">
        <v>20</v>
      </c>
      <c r="Q595" s="93">
        <v>31</v>
      </c>
      <c r="R595" s="93">
        <v>20</v>
      </c>
    </row>
    <row r="596" spans="1:18" x14ac:dyDescent="0.2">
      <c r="A596" s="93" t="s">
        <v>2292</v>
      </c>
      <c r="B596" s="93" t="str">
        <f>VLOOKUP(K596,杂项!$O$1:$P$54,2,FALSE)</f>
        <v>生存修行之证</v>
      </c>
      <c r="C596" s="93">
        <f t="shared" si="36"/>
        <v>3</v>
      </c>
      <c r="D596" s="93" t="e">
        <f>VLOOKUP(M596,杂项!$O$1:$P$54,2,FALSE)</f>
        <v>#N/A</v>
      </c>
      <c r="E596" s="93">
        <f t="shared" si="37"/>
        <v>0</v>
      </c>
      <c r="F596" s="93" t="e">
        <f>VLOOKUP(O596,杂项!$O$1:$P$54,2,FALSE)</f>
        <v>#N/A</v>
      </c>
      <c r="G596" s="93">
        <f t="shared" si="38"/>
        <v>0</v>
      </c>
      <c r="H596" t="e">
        <f>VLOOKUP(Q596,杂项!$O$1:$P$54,2,FALSE)</f>
        <v>#N/A</v>
      </c>
      <c r="I596">
        <f t="shared" si="39"/>
        <v>0</v>
      </c>
      <c r="K596" s="93">
        <v>2</v>
      </c>
      <c r="L596" s="93">
        <v>3</v>
      </c>
      <c r="M596" s="93"/>
      <c r="N596" s="93"/>
      <c r="O596" s="93"/>
      <c r="P596" s="93"/>
      <c r="Q596" s="93"/>
      <c r="R596" s="93"/>
    </row>
    <row r="597" spans="1:18" x14ac:dyDescent="0.2">
      <c r="A597" s="93" t="s">
        <v>2293</v>
      </c>
      <c r="B597" s="93" t="str">
        <f>VLOOKUP(K597,杂项!$O$1:$P$54,2,FALSE)</f>
        <v>生存修行之证</v>
      </c>
      <c r="C597" s="93">
        <f t="shared" si="36"/>
        <v>5</v>
      </c>
      <c r="D597" s="93" t="e">
        <f>VLOOKUP(M597,杂项!$O$1:$P$54,2,FALSE)</f>
        <v>#N/A</v>
      </c>
      <c r="E597" s="93">
        <f t="shared" si="37"/>
        <v>0</v>
      </c>
      <c r="F597" s="93" t="e">
        <f>VLOOKUP(O597,杂项!$O$1:$P$54,2,FALSE)</f>
        <v>#N/A</v>
      </c>
      <c r="G597" s="93">
        <f t="shared" si="38"/>
        <v>0</v>
      </c>
      <c r="H597" t="e">
        <f>VLOOKUP(Q597,杂项!$O$1:$P$54,2,FALSE)</f>
        <v>#N/A</v>
      </c>
      <c r="I597">
        <f t="shared" si="39"/>
        <v>0</v>
      </c>
      <c r="K597" s="93">
        <v>2</v>
      </c>
      <c r="L597" s="93">
        <v>5</v>
      </c>
      <c r="M597" s="93"/>
      <c r="N597" s="93"/>
      <c r="O597" s="93"/>
      <c r="P597" s="93"/>
      <c r="Q597" s="93"/>
      <c r="R597" s="93"/>
    </row>
    <row r="598" spans="1:18" x14ac:dyDescent="0.2">
      <c r="A598" s="93" t="s">
        <v>2294</v>
      </c>
      <c r="B598" s="93" t="str">
        <f>VLOOKUP(K598,杂项!$O$1:$P$54,2,FALSE)</f>
        <v>力量绶带</v>
      </c>
      <c r="C598" s="93">
        <f t="shared" si="36"/>
        <v>6</v>
      </c>
      <c r="D598" s="93" t="str">
        <f>VLOOKUP(M598,杂项!$O$1:$P$54,2,FALSE)</f>
        <v>战斗修行之证</v>
      </c>
      <c r="E598" s="93">
        <f t="shared" si="37"/>
        <v>3</v>
      </c>
      <c r="F598" s="93" t="str">
        <f>VLOOKUP(O598,杂项!$O$1:$P$54,2,FALSE)</f>
        <v>神职修行之证</v>
      </c>
      <c r="G598" s="93">
        <f t="shared" si="38"/>
        <v>3</v>
      </c>
      <c r="H598" t="e">
        <f>VLOOKUP(Q598,杂项!$O$1:$P$54,2,FALSE)</f>
        <v>#N/A</v>
      </c>
      <c r="I598">
        <f t="shared" si="39"/>
        <v>0</v>
      </c>
      <c r="K598" s="93">
        <v>6</v>
      </c>
      <c r="L598" s="93">
        <v>6</v>
      </c>
      <c r="M598" s="93">
        <v>1</v>
      </c>
      <c r="N598" s="93">
        <v>3</v>
      </c>
      <c r="O598" s="93">
        <v>4</v>
      </c>
      <c r="P598" s="93">
        <v>3</v>
      </c>
      <c r="Q598" s="93"/>
      <c r="R598" s="93"/>
    </row>
    <row r="599" spans="1:18" x14ac:dyDescent="0.2">
      <c r="A599" s="93" t="s">
        <v>2295</v>
      </c>
      <c r="B599" s="93" t="str">
        <f>VLOOKUP(K599,杂项!$O$1:$P$54,2,FALSE)</f>
        <v>斗技之证</v>
      </c>
      <c r="C599" s="93">
        <f t="shared" si="36"/>
        <v>8</v>
      </c>
      <c r="D599" s="93" t="str">
        <f>VLOOKUP(M599,杂项!$O$1:$P$54,2,FALSE)</f>
        <v>祈祷之证</v>
      </c>
      <c r="E599" s="93">
        <f t="shared" si="37"/>
        <v>8</v>
      </c>
      <c r="F599" s="93" t="str">
        <f>VLOOKUP(O599,杂项!$O$1:$P$54,2,FALSE)</f>
        <v>力量绶带</v>
      </c>
      <c r="G599" s="93">
        <f t="shared" si="38"/>
        <v>6</v>
      </c>
      <c r="H599" t="str">
        <f>VLOOKUP(Q599,杂项!$O$1:$P$54,2,FALSE)</f>
        <v>心灵绶带</v>
      </c>
      <c r="I599">
        <f t="shared" si="39"/>
        <v>6</v>
      </c>
      <c r="K599" s="93">
        <v>41</v>
      </c>
      <c r="L599" s="93">
        <v>8</v>
      </c>
      <c r="M599" s="93">
        <v>44</v>
      </c>
      <c r="N599" s="93">
        <v>8</v>
      </c>
      <c r="O599" s="93">
        <v>6</v>
      </c>
      <c r="P599" s="93">
        <v>6</v>
      </c>
      <c r="Q599" s="93">
        <v>10</v>
      </c>
      <c r="R599" s="93">
        <v>6</v>
      </c>
    </row>
    <row r="600" spans="1:18" x14ac:dyDescent="0.2">
      <c r="A600" s="93" t="s">
        <v>2296</v>
      </c>
      <c r="B600" s="93" t="str">
        <f>VLOOKUP(K600,杂项!$O$1:$P$54,2,FALSE)</f>
        <v>无畏徽记</v>
      </c>
      <c r="C600" s="93">
        <f t="shared" si="36"/>
        <v>10</v>
      </c>
      <c r="D600" s="93" t="str">
        <f>VLOOKUP(M600,杂项!$O$1:$P$54,2,FALSE)</f>
        <v>灵魂徽记</v>
      </c>
      <c r="E600" s="93">
        <f t="shared" si="37"/>
        <v>10</v>
      </c>
      <c r="F600" s="93" t="str">
        <f>VLOOKUP(O600,杂项!$O$1:$P$54,2,FALSE)</f>
        <v>斗技之证</v>
      </c>
      <c r="G600" s="93">
        <f t="shared" si="38"/>
        <v>8</v>
      </c>
      <c r="H600" t="str">
        <f>VLOOKUP(Q600,杂项!$O$1:$P$54,2,FALSE)</f>
        <v>祈祷之证</v>
      </c>
      <c r="I600">
        <f t="shared" si="39"/>
        <v>8</v>
      </c>
      <c r="K600" s="93">
        <v>48</v>
      </c>
      <c r="L600" s="93">
        <v>10</v>
      </c>
      <c r="M600" s="93">
        <v>52</v>
      </c>
      <c r="N600" s="93">
        <v>10</v>
      </c>
      <c r="O600" s="93">
        <v>41</v>
      </c>
      <c r="P600" s="93">
        <v>8</v>
      </c>
      <c r="Q600" s="93">
        <v>44</v>
      </c>
      <c r="R600" s="93">
        <v>8</v>
      </c>
    </row>
    <row r="601" spans="1:18" x14ac:dyDescent="0.2">
      <c r="A601" s="93" t="s">
        <v>2297</v>
      </c>
      <c r="B601" s="93" t="str">
        <f>VLOOKUP(K601,杂项!$O$1:$P$54,2,FALSE)</f>
        <v>守护绶带</v>
      </c>
      <c r="C601" s="93">
        <f t="shared" si="36"/>
        <v>6</v>
      </c>
      <c r="D601" s="93" t="str">
        <f>VLOOKUP(M601,杂项!$O$1:$P$54,2,FALSE)</f>
        <v>生存修行之证</v>
      </c>
      <c r="E601" s="93">
        <f t="shared" si="37"/>
        <v>3</v>
      </c>
      <c r="F601" s="93" t="str">
        <f>VLOOKUP(O601,杂项!$O$1:$P$54,2,FALSE)</f>
        <v>战斗修行之证</v>
      </c>
      <c r="G601" s="93">
        <f t="shared" si="38"/>
        <v>3</v>
      </c>
      <c r="H601" t="e">
        <f>VLOOKUP(Q601,杂项!$O$1:$P$54,2,FALSE)</f>
        <v>#N/A</v>
      </c>
      <c r="I601">
        <f t="shared" si="39"/>
        <v>0</v>
      </c>
      <c r="K601" s="93">
        <v>7</v>
      </c>
      <c r="L601" s="93">
        <v>6</v>
      </c>
      <c r="M601" s="93">
        <v>2</v>
      </c>
      <c r="N601" s="93">
        <v>3</v>
      </c>
      <c r="O601" s="93">
        <v>1</v>
      </c>
      <c r="P601" s="93">
        <v>3</v>
      </c>
      <c r="Q601" s="93"/>
      <c r="R601" s="93"/>
    </row>
    <row r="602" spans="1:18" x14ac:dyDescent="0.2">
      <c r="A602" s="93" t="s">
        <v>2298</v>
      </c>
      <c r="B602" s="93" t="str">
        <f>VLOOKUP(K602,杂项!$O$1:$P$54,2,FALSE)</f>
        <v>护盾之证</v>
      </c>
      <c r="C602" s="93">
        <f t="shared" si="36"/>
        <v>8</v>
      </c>
      <c r="D602" s="93" t="str">
        <f>VLOOKUP(M602,杂项!$O$1:$P$54,2,FALSE)</f>
        <v>斗技之证</v>
      </c>
      <c r="E602" s="93">
        <f t="shared" si="37"/>
        <v>8</v>
      </c>
      <c r="F602" s="93" t="str">
        <f>VLOOKUP(O602,杂项!$O$1:$P$54,2,FALSE)</f>
        <v>守护绶带</v>
      </c>
      <c r="G602" s="93">
        <f t="shared" si="38"/>
        <v>6</v>
      </c>
      <c r="H602" t="str">
        <f>VLOOKUP(Q602,杂项!$O$1:$P$54,2,FALSE)</f>
        <v>记忆绶带</v>
      </c>
      <c r="I602">
        <f t="shared" si="39"/>
        <v>6</v>
      </c>
      <c r="K602" s="93">
        <v>46</v>
      </c>
      <c r="L602" s="93">
        <v>8</v>
      </c>
      <c r="M602" s="93">
        <v>41</v>
      </c>
      <c r="N602" s="93">
        <v>8</v>
      </c>
      <c r="O602" s="93">
        <v>7</v>
      </c>
      <c r="P602" s="93">
        <v>6</v>
      </c>
      <c r="Q602" s="93">
        <v>11</v>
      </c>
      <c r="R602" s="93">
        <v>6</v>
      </c>
    </row>
    <row r="603" spans="1:18" x14ac:dyDescent="0.2">
      <c r="A603" s="93" t="s">
        <v>2299</v>
      </c>
      <c r="B603" s="93" t="str">
        <f>VLOOKUP(K603,杂项!$O$1:$P$54,2,FALSE)</f>
        <v>不屈徽记</v>
      </c>
      <c r="C603" s="93">
        <f t="shared" si="36"/>
        <v>10</v>
      </c>
      <c r="D603" s="93" t="str">
        <f>VLOOKUP(M603,杂项!$O$1:$P$54,2,FALSE)</f>
        <v>忠诚徽记</v>
      </c>
      <c r="E603" s="93">
        <f t="shared" si="37"/>
        <v>10</v>
      </c>
      <c r="F603" s="93" t="str">
        <f>VLOOKUP(O603,杂项!$O$1:$P$54,2,FALSE)</f>
        <v>护盾之证</v>
      </c>
      <c r="G603" s="93">
        <f t="shared" si="38"/>
        <v>8</v>
      </c>
      <c r="H603" t="str">
        <f>VLOOKUP(Q603,杂项!$O$1:$P$54,2,FALSE)</f>
        <v>斗技之证</v>
      </c>
      <c r="I603">
        <f t="shared" si="39"/>
        <v>8</v>
      </c>
      <c r="K603" s="93">
        <v>49</v>
      </c>
      <c r="L603" s="93">
        <v>10</v>
      </c>
      <c r="M603" s="93">
        <v>53</v>
      </c>
      <c r="N603" s="93">
        <v>10</v>
      </c>
      <c r="O603" s="93">
        <v>46</v>
      </c>
      <c r="P603" s="93">
        <v>8</v>
      </c>
      <c r="Q603" s="93">
        <v>41</v>
      </c>
      <c r="R603" s="93">
        <v>8</v>
      </c>
    </row>
    <row r="604" spans="1:18" x14ac:dyDescent="0.2">
      <c r="A604" s="93" t="s">
        <v>2300</v>
      </c>
      <c r="B604" s="93" t="str">
        <f>VLOOKUP(K604,杂项!$O$1:$P$54,2,FALSE)</f>
        <v>记忆绶带</v>
      </c>
      <c r="C604" s="93">
        <f t="shared" si="36"/>
        <v>6</v>
      </c>
      <c r="D604" s="93" t="str">
        <f>VLOOKUP(M604,杂项!$O$1:$P$54,2,FALSE)</f>
        <v>骑士修行之证</v>
      </c>
      <c r="E604" s="93">
        <f t="shared" si="37"/>
        <v>3</v>
      </c>
      <c r="F604" s="93" t="str">
        <f>VLOOKUP(O604,杂项!$O$1:$P$54,2,FALSE)</f>
        <v>神职修行之证</v>
      </c>
      <c r="G604" s="93">
        <f t="shared" si="38"/>
        <v>3</v>
      </c>
      <c r="H604" t="e">
        <f>VLOOKUP(Q604,杂项!$O$1:$P$54,2,FALSE)</f>
        <v>#N/A</v>
      </c>
      <c r="I604">
        <f t="shared" si="39"/>
        <v>0</v>
      </c>
      <c r="K604" s="93">
        <v>11</v>
      </c>
      <c r="L604" s="93">
        <v>6</v>
      </c>
      <c r="M604" s="93">
        <v>3</v>
      </c>
      <c r="N604" s="93">
        <v>3</v>
      </c>
      <c r="O604" s="93">
        <v>4</v>
      </c>
      <c r="P604" s="93">
        <v>3</v>
      </c>
      <c r="Q604" s="93"/>
      <c r="R604" s="93"/>
    </row>
    <row r="605" spans="1:18" x14ac:dyDescent="0.2">
      <c r="A605" s="93" t="s">
        <v>2301</v>
      </c>
      <c r="B605" s="93" t="str">
        <f>VLOOKUP(K605,杂项!$O$1:$P$54,2,FALSE)</f>
        <v>骑术之证</v>
      </c>
      <c r="C605" s="93">
        <f t="shared" si="36"/>
        <v>8</v>
      </c>
      <c r="D605" s="93" t="str">
        <f>VLOOKUP(M605,杂项!$O$1:$P$54,2,FALSE)</f>
        <v>魔法之证</v>
      </c>
      <c r="E605" s="93">
        <f t="shared" si="37"/>
        <v>8</v>
      </c>
      <c r="F605" s="93" t="str">
        <f>VLOOKUP(O605,杂项!$O$1:$P$54,2,FALSE)</f>
        <v>迅捷绶带</v>
      </c>
      <c r="G605" s="93">
        <f t="shared" si="38"/>
        <v>6</v>
      </c>
      <c r="H605" t="str">
        <f>VLOOKUP(Q605,杂项!$O$1:$P$54,2,FALSE)</f>
        <v>智慧绶带</v>
      </c>
      <c r="I605">
        <f t="shared" si="39"/>
        <v>6</v>
      </c>
      <c r="K605" s="93">
        <v>43</v>
      </c>
      <c r="L605" s="93">
        <v>8</v>
      </c>
      <c r="M605" s="93">
        <v>45</v>
      </c>
      <c r="N605" s="93">
        <v>8</v>
      </c>
      <c r="O605" s="93">
        <v>8</v>
      </c>
      <c r="P605" s="93">
        <v>6</v>
      </c>
      <c r="Q605" s="93">
        <v>9</v>
      </c>
      <c r="R605" s="93">
        <v>6</v>
      </c>
    </row>
    <row r="606" spans="1:18" x14ac:dyDescent="0.2">
      <c r="A606" s="93" t="s">
        <v>2302</v>
      </c>
      <c r="B606" s="93" t="str">
        <f>VLOOKUP(K606,杂项!$O$1:$P$54,2,FALSE)</f>
        <v>忠诚徽记</v>
      </c>
      <c r="C606" s="93">
        <f t="shared" si="36"/>
        <v>10</v>
      </c>
      <c r="D606" s="93" t="str">
        <f>VLOOKUP(M606,杂项!$O$1:$P$54,2,FALSE)</f>
        <v>无畏徽记</v>
      </c>
      <c r="E606" s="93">
        <f t="shared" si="37"/>
        <v>10</v>
      </c>
      <c r="F606" s="93" t="str">
        <f>VLOOKUP(O606,杂项!$O$1:$P$54,2,FALSE)</f>
        <v>骑术之证</v>
      </c>
      <c r="G606" s="93">
        <f t="shared" si="38"/>
        <v>8</v>
      </c>
      <c r="H606" t="str">
        <f>VLOOKUP(Q606,杂项!$O$1:$P$54,2,FALSE)</f>
        <v>魔法之证</v>
      </c>
      <c r="I606">
        <f t="shared" si="39"/>
        <v>8</v>
      </c>
      <c r="K606" s="93">
        <v>53</v>
      </c>
      <c r="L606" s="93">
        <v>10</v>
      </c>
      <c r="M606" s="93">
        <v>48</v>
      </c>
      <c r="N606" s="93">
        <v>10</v>
      </c>
      <c r="O606" s="93">
        <v>43</v>
      </c>
      <c r="P606" s="93">
        <v>8</v>
      </c>
      <c r="Q606" s="93">
        <v>45</v>
      </c>
      <c r="R606" s="93">
        <v>8</v>
      </c>
    </row>
    <row r="607" spans="1:18" x14ac:dyDescent="0.2">
      <c r="A607" s="93" t="s">
        <v>2303</v>
      </c>
      <c r="B607" s="93" t="str">
        <f>VLOOKUP(K607,杂项!$O$1:$P$54,2,FALSE)</f>
        <v>卫士之证</v>
      </c>
      <c r="C607" s="93">
        <f t="shared" si="36"/>
        <v>12</v>
      </c>
      <c r="D607" s="93" t="str">
        <f>VLOOKUP(M607,杂项!$O$1:$P$54,2,FALSE)</f>
        <v>骑士之证</v>
      </c>
      <c r="E607" s="93">
        <f t="shared" si="37"/>
        <v>12</v>
      </c>
      <c r="F607" s="93" t="str">
        <f>VLOOKUP(O607,杂项!$O$1:$P$54,2,FALSE)</f>
        <v>不屈徽记</v>
      </c>
      <c r="G607" s="93">
        <f t="shared" si="38"/>
        <v>10</v>
      </c>
      <c r="H607" t="str">
        <f>VLOOKUP(Q607,杂项!$O$1:$P$54,2,FALSE)</f>
        <v>忠诚徽记</v>
      </c>
      <c r="I607">
        <f t="shared" si="39"/>
        <v>10</v>
      </c>
      <c r="K607" s="93">
        <v>47</v>
      </c>
      <c r="L607" s="93">
        <v>12</v>
      </c>
      <c r="M607" s="93">
        <v>14</v>
      </c>
      <c r="N607" s="93">
        <v>12</v>
      </c>
      <c r="O607" s="93">
        <v>49</v>
      </c>
      <c r="P607" s="93">
        <v>10</v>
      </c>
      <c r="Q607" s="93">
        <v>53</v>
      </c>
      <c r="R607" s="93">
        <v>10</v>
      </c>
    </row>
    <row r="608" spans="1:18" x14ac:dyDescent="0.2">
      <c r="A608" s="93" t="s">
        <v>2304</v>
      </c>
      <c r="B608" s="93" t="str">
        <f>VLOOKUP(K608,杂项!$O$1:$P$54,2,FALSE)</f>
        <v>秩序纹章</v>
      </c>
      <c r="C608" s="93">
        <f t="shared" si="36"/>
        <v>15</v>
      </c>
      <c r="D608" s="93" t="str">
        <f>VLOOKUP(M608,杂项!$O$1:$P$54,2,FALSE)</f>
        <v>勇气纹章</v>
      </c>
      <c r="E608" s="93">
        <f t="shared" si="37"/>
        <v>15</v>
      </c>
      <c r="F608" s="93" t="str">
        <f>VLOOKUP(O608,杂项!$O$1:$P$54,2,FALSE)</f>
        <v>卫士之证</v>
      </c>
      <c r="G608" s="93">
        <f t="shared" si="38"/>
        <v>12</v>
      </c>
      <c r="H608" t="str">
        <f>VLOOKUP(Q608,杂项!$O$1:$P$54,2,FALSE)</f>
        <v>骑士之证</v>
      </c>
      <c r="I608">
        <f t="shared" si="39"/>
        <v>12</v>
      </c>
      <c r="K608" s="93">
        <v>18</v>
      </c>
      <c r="L608" s="93">
        <v>15</v>
      </c>
      <c r="M608" s="93">
        <v>17</v>
      </c>
      <c r="N608" s="93">
        <v>15</v>
      </c>
      <c r="O608" s="93">
        <v>47</v>
      </c>
      <c r="P608" s="93">
        <v>12</v>
      </c>
      <c r="Q608" s="93">
        <v>14</v>
      </c>
      <c r="R608" s="93">
        <v>12</v>
      </c>
    </row>
    <row r="609" spans="1:18" x14ac:dyDescent="0.2">
      <c r="A609" s="93" t="s">
        <v>2305</v>
      </c>
      <c r="B609" s="93" t="str">
        <f>VLOOKUP(K609,杂项!$O$1:$P$54,2,FALSE)</f>
        <v>英雄之证</v>
      </c>
      <c r="C609" s="93">
        <f t="shared" si="36"/>
        <v>18</v>
      </c>
      <c r="D609" s="93" t="str">
        <f>VLOOKUP(M609,杂项!$O$1:$P$54,2,FALSE)</f>
        <v>统帅之证</v>
      </c>
      <c r="E609" s="93">
        <f t="shared" si="37"/>
        <v>18</v>
      </c>
      <c r="F609" s="93" t="str">
        <f>VLOOKUP(O609,杂项!$O$1:$P$54,2,FALSE)</f>
        <v>秩序纹章</v>
      </c>
      <c r="G609" s="93">
        <f t="shared" si="38"/>
        <v>15</v>
      </c>
      <c r="H609" t="str">
        <f>VLOOKUP(Q609,杂项!$O$1:$P$54,2,FALSE)</f>
        <v>勇气纹章</v>
      </c>
      <c r="I609">
        <f t="shared" si="39"/>
        <v>15</v>
      </c>
      <c r="K609" s="93">
        <v>25</v>
      </c>
      <c r="L609" s="93">
        <v>18</v>
      </c>
      <c r="M609" s="93">
        <v>31</v>
      </c>
      <c r="N609" s="93">
        <v>18</v>
      </c>
      <c r="O609" s="93">
        <v>18</v>
      </c>
      <c r="P609" s="93">
        <v>15</v>
      </c>
      <c r="Q609" s="93">
        <v>17</v>
      </c>
      <c r="R609" s="93">
        <v>15</v>
      </c>
    </row>
    <row r="610" spans="1:18" x14ac:dyDescent="0.2">
      <c r="A610" s="93" t="s">
        <v>2306</v>
      </c>
      <c r="B610" s="93" t="str">
        <f>VLOOKUP(K610,杂项!$O$1:$P$54,2,FALSE)</f>
        <v>命运之印</v>
      </c>
      <c r="C610" s="93">
        <f t="shared" si="36"/>
        <v>22</v>
      </c>
      <c r="D610" s="93" t="str">
        <f>VLOOKUP(M610,杂项!$O$1:$P$54,2,FALSE)</f>
        <v>正义之印</v>
      </c>
      <c r="E610" s="93">
        <f t="shared" si="37"/>
        <v>22</v>
      </c>
      <c r="F610" s="93" t="str">
        <f>VLOOKUP(O610,杂项!$O$1:$P$54,2,FALSE)</f>
        <v>英雄之证</v>
      </c>
      <c r="G610" s="93">
        <f t="shared" si="38"/>
        <v>20</v>
      </c>
      <c r="H610" t="str">
        <f>VLOOKUP(Q610,杂项!$O$1:$P$54,2,FALSE)</f>
        <v>统帅之证</v>
      </c>
      <c r="I610">
        <f t="shared" si="39"/>
        <v>20</v>
      </c>
      <c r="K610" s="93">
        <v>33</v>
      </c>
      <c r="L610" s="93">
        <v>22</v>
      </c>
      <c r="M610" s="93">
        <v>32</v>
      </c>
      <c r="N610" s="93">
        <v>22</v>
      </c>
      <c r="O610" s="93">
        <v>25</v>
      </c>
      <c r="P610" s="93">
        <v>20</v>
      </c>
      <c r="Q610" s="93">
        <v>31</v>
      </c>
      <c r="R610" s="93">
        <v>20</v>
      </c>
    </row>
    <row r="611" spans="1:18" x14ac:dyDescent="0.2">
      <c r="A611" s="93" t="s">
        <v>2307</v>
      </c>
      <c r="B611" s="93" t="str">
        <f>VLOOKUP(K611,杂项!$O$1:$P$54,2,FALSE)</f>
        <v>战士之证</v>
      </c>
      <c r="C611" s="93">
        <f t="shared" si="36"/>
        <v>12</v>
      </c>
      <c r="D611" s="93" t="str">
        <f>VLOOKUP(M611,杂项!$O$1:$P$54,2,FALSE)</f>
        <v>祭司之证</v>
      </c>
      <c r="E611" s="93">
        <f t="shared" si="37"/>
        <v>12</v>
      </c>
      <c r="F611" s="93" t="str">
        <f>VLOOKUP(O611,杂项!$O$1:$P$54,2,FALSE)</f>
        <v>灵魂徽记</v>
      </c>
      <c r="G611" s="93">
        <f t="shared" si="38"/>
        <v>10</v>
      </c>
      <c r="H611" t="str">
        <f>VLOOKUP(Q611,杂项!$O$1:$P$54,2,FALSE)</f>
        <v>无畏徽记</v>
      </c>
      <c r="I611">
        <f t="shared" si="39"/>
        <v>10</v>
      </c>
      <c r="K611" s="93">
        <v>12</v>
      </c>
      <c r="L611" s="93">
        <v>12</v>
      </c>
      <c r="M611" s="93">
        <v>15</v>
      </c>
      <c r="N611" s="93">
        <v>12</v>
      </c>
      <c r="O611" s="93">
        <v>52</v>
      </c>
      <c r="P611" s="93">
        <v>10</v>
      </c>
      <c r="Q611" s="93">
        <v>48</v>
      </c>
      <c r="R611" s="93">
        <v>10</v>
      </c>
    </row>
    <row r="612" spans="1:18" x14ac:dyDescent="0.2">
      <c r="A612" s="93" t="s">
        <v>2308</v>
      </c>
      <c r="B612" s="93" t="str">
        <f>VLOOKUP(K612,杂项!$O$1:$P$54,2,FALSE)</f>
        <v>信仰纹章</v>
      </c>
      <c r="C612" s="93">
        <f t="shared" si="36"/>
        <v>15</v>
      </c>
      <c r="D612" s="93" t="str">
        <f>VLOOKUP(M612,杂项!$O$1:$P$54,2,FALSE)</f>
        <v>希望纹章</v>
      </c>
      <c r="E612" s="93">
        <f t="shared" si="37"/>
        <v>15</v>
      </c>
      <c r="F612" s="93" t="str">
        <f>VLOOKUP(O612,杂项!$O$1:$P$54,2,FALSE)</f>
        <v>战士之证</v>
      </c>
      <c r="G612" s="93">
        <f t="shared" si="38"/>
        <v>12</v>
      </c>
      <c r="H612" t="str">
        <f>VLOOKUP(Q612,杂项!$O$1:$P$54,2,FALSE)</f>
        <v>祭司之证</v>
      </c>
      <c r="I612">
        <f t="shared" si="39"/>
        <v>12</v>
      </c>
      <c r="K612" s="93">
        <v>21</v>
      </c>
      <c r="L612" s="93">
        <v>15</v>
      </c>
      <c r="M612" s="93">
        <v>23</v>
      </c>
      <c r="N612" s="93">
        <v>15</v>
      </c>
      <c r="O612" s="93">
        <v>12</v>
      </c>
      <c r="P612" s="93">
        <v>12</v>
      </c>
      <c r="Q612" s="93">
        <v>15</v>
      </c>
      <c r="R612" s="93">
        <v>12</v>
      </c>
    </row>
    <row r="613" spans="1:18" x14ac:dyDescent="0.2">
      <c r="A613" s="93" t="s">
        <v>2309</v>
      </c>
      <c r="B613" s="93" t="str">
        <f>VLOOKUP(K613,杂项!$O$1:$P$54,2,FALSE)</f>
        <v>圣者之证</v>
      </c>
      <c r="C613" s="93">
        <f t="shared" si="36"/>
        <v>18</v>
      </c>
      <c r="D613" s="93" t="str">
        <f>VLOOKUP(M613,杂项!$O$1:$P$54,2,FALSE)</f>
        <v>英雄之证</v>
      </c>
      <c r="E613" s="93">
        <f t="shared" si="37"/>
        <v>18</v>
      </c>
      <c r="F613" s="93" t="str">
        <f>VLOOKUP(O613,杂项!$O$1:$P$54,2,FALSE)</f>
        <v>信仰纹章</v>
      </c>
      <c r="G613" s="93">
        <f t="shared" si="38"/>
        <v>15</v>
      </c>
      <c r="H613" t="str">
        <f>VLOOKUP(Q613,杂项!$O$1:$P$54,2,FALSE)</f>
        <v>希望纹章</v>
      </c>
      <c r="I613">
        <f t="shared" si="39"/>
        <v>15</v>
      </c>
      <c r="K613" s="93">
        <v>29</v>
      </c>
      <c r="L613" s="93">
        <v>18</v>
      </c>
      <c r="M613" s="93">
        <v>25</v>
      </c>
      <c r="N613" s="93">
        <v>18</v>
      </c>
      <c r="O613" s="93">
        <v>21</v>
      </c>
      <c r="P613" s="93">
        <v>15</v>
      </c>
      <c r="Q613" s="93">
        <v>23</v>
      </c>
      <c r="R613" s="93">
        <v>15</v>
      </c>
    </row>
    <row r="614" spans="1:18" x14ac:dyDescent="0.2">
      <c r="A614" s="93" t="s">
        <v>2310</v>
      </c>
      <c r="B614" s="93" t="str">
        <f>VLOOKUP(K614,杂项!$O$1:$P$54,2,FALSE)</f>
        <v>审判之印</v>
      </c>
      <c r="C614" s="93">
        <f t="shared" si="36"/>
        <v>22</v>
      </c>
      <c r="D614" s="93" t="str">
        <f>VLOOKUP(M614,杂项!$O$1:$P$54,2,FALSE)</f>
        <v>正义之印</v>
      </c>
      <c r="E614" s="93">
        <f t="shared" si="37"/>
        <v>22</v>
      </c>
      <c r="F614" s="93" t="str">
        <f>VLOOKUP(O614,杂项!$O$1:$P$54,2,FALSE)</f>
        <v>圣者之证</v>
      </c>
      <c r="G614" s="93">
        <f t="shared" si="38"/>
        <v>20</v>
      </c>
      <c r="H614" t="str">
        <f>VLOOKUP(Q614,杂项!$O$1:$P$54,2,FALSE)</f>
        <v>隐者之证</v>
      </c>
      <c r="I614">
        <f t="shared" si="39"/>
        <v>20</v>
      </c>
      <c r="K614" s="93">
        <v>37</v>
      </c>
      <c r="L614" s="93">
        <v>22</v>
      </c>
      <c r="M614" s="93">
        <v>32</v>
      </c>
      <c r="N614" s="93">
        <v>22</v>
      </c>
      <c r="O614" s="93">
        <v>29</v>
      </c>
      <c r="P614" s="93">
        <v>20</v>
      </c>
      <c r="Q614" s="93">
        <v>30</v>
      </c>
      <c r="R614" s="93">
        <v>20</v>
      </c>
    </row>
    <row r="615" spans="1:18" x14ac:dyDescent="0.2">
      <c r="A615" s="93" t="s">
        <v>2311</v>
      </c>
      <c r="B615" s="93" t="str">
        <f>VLOOKUP(K615,杂项!$O$1:$P$54,2,FALSE)</f>
        <v>战斗修行之证</v>
      </c>
      <c r="C615" s="93">
        <f t="shared" si="36"/>
        <v>3</v>
      </c>
      <c r="D615" s="93" t="e">
        <f>VLOOKUP(M615,杂项!$O$1:$P$54,2,FALSE)</f>
        <v>#N/A</v>
      </c>
      <c r="E615" s="93">
        <f t="shared" si="37"/>
        <v>0</v>
      </c>
      <c r="F615" s="93" t="e">
        <f>VLOOKUP(O615,杂项!$O$1:$P$54,2,FALSE)</f>
        <v>#N/A</v>
      </c>
      <c r="G615" s="93">
        <f t="shared" si="38"/>
        <v>0</v>
      </c>
      <c r="H615" t="e">
        <f>VLOOKUP(Q615,杂项!$O$1:$P$54,2,FALSE)</f>
        <v>#N/A</v>
      </c>
      <c r="I615">
        <f t="shared" si="39"/>
        <v>0</v>
      </c>
      <c r="K615" s="93">
        <v>1</v>
      </c>
      <c r="L615" s="93">
        <v>3</v>
      </c>
      <c r="M615" s="93"/>
      <c r="N615" s="93"/>
      <c r="O615" s="93"/>
      <c r="P615" s="93"/>
      <c r="Q615" s="93"/>
      <c r="R615" s="93"/>
    </row>
    <row r="616" spans="1:18" x14ac:dyDescent="0.2">
      <c r="A616" s="93" t="s">
        <v>2312</v>
      </c>
      <c r="B616" s="93" t="str">
        <f>VLOOKUP(K616,杂项!$O$1:$P$54,2,FALSE)</f>
        <v>战斗修行之证</v>
      </c>
      <c r="C616" s="93">
        <f t="shared" si="36"/>
        <v>5</v>
      </c>
      <c r="D616" s="93" t="e">
        <f>VLOOKUP(M616,杂项!$O$1:$P$54,2,FALSE)</f>
        <v>#N/A</v>
      </c>
      <c r="E616" s="93">
        <f t="shared" si="37"/>
        <v>0</v>
      </c>
      <c r="F616" s="93" t="e">
        <f>VLOOKUP(O616,杂项!$O$1:$P$54,2,FALSE)</f>
        <v>#N/A</v>
      </c>
      <c r="G616" s="93">
        <f t="shared" si="38"/>
        <v>0</v>
      </c>
      <c r="H616" t="e">
        <f>VLOOKUP(Q616,杂项!$O$1:$P$54,2,FALSE)</f>
        <v>#N/A</v>
      </c>
      <c r="I616">
        <f t="shared" si="39"/>
        <v>0</v>
      </c>
      <c r="K616" s="93">
        <v>1</v>
      </c>
      <c r="L616" s="93">
        <v>5</v>
      </c>
      <c r="M616" s="93"/>
      <c r="N616" s="93"/>
      <c r="O616" s="93"/>
      <c r="P616" s="93"/>
      <c r="Q616" s="93"/>
      <c r="R616" s="93"/>
    </row>
    <row r="617" spans="1:18" x14ac:dyDescent="0.2">
      <c r="A617" s="93" t="s">
        <v>2313</v>
      </c>
      <c r="B617" s="93" t="str">
        <f>VLOOKUP(K617,杂项!$O$1:$P$54,2,FALSE)</f>
        <v>记忆绶带</v>
      </c>
      <c r="C617" s="93">
        <f t="shared" si="36"/>
        <v>6</v>
      </c>
      <c r="D617" s="93" t="str">
        <f>VLOOKUP(M617,杂项!$O$1:$P$54,2,FALSE)</f>
        <v>生存修行之证</v>
      </c>
      <c r="E617" s="93">
        <f t="shared" si="37"/>
        <v>3</v>
      </c>
      <c r="F617" s="93" t="str">
        <f>VLOOKUP(O617,杂项!$O$1:$P$54,2,FALSE)</f>
        <v>战斗修行之证</v>
      </c>
      <c r="G617" s="93">
        <f t="shared" si="38"/>
        <v>3</v>
      </c>
      <c r="H617" t="e">
        <f>VLOOKUP(Q617,杂项!$O$1:$P$54,2,FALSE)</f>
        <v>#N/A</v>
      </c>
      <c r="I617">
        <f t="shared" si="39"/>
        <v>0</v>
      </c>
      <c r="K617" s="93">
        <v>11</v>
      </c>
      <c r="L617" s="93">
        <v>6</v>
      </c>
      <c r="M617" s="93">
        <v>2</v>
      </c>
      <c r="N617" s="93">
        <v>3</v>
      </c>
      <c r="O617" s="93">
        <v>1</v>
      </c>
      <c r="P617" s="93">
        <v>3</v>
      </c>
      <c r="Q617" s="93"/>
      <c r="R617" s="93"/>
    </row>
    <row r="618" spans="1:18" x14ac:dyDescent="0.2">
      <c r="A618" s="93" t="s">
        <v>2314</v>
      </c>
      <c r="B618" s="93" t="str">
        <f>VLOOKUP(K618,杂项!$O$1:$P$54,2,FALSE)</f>
        <v>巡林之证</v>
      </c>
      <c r="C618" s="93">
        <f t="shared" si="36"/>
        <v>8</v>
      </c>
      <c r="D618" s="93" t="str">
        <f>VLOOKUP(M618,杂项!$O$1:$P$54,2,FALSE)</f>
        <v>斗技之证</v>
      </c>
      <c r="E618" s="93">
        <f t="shared" si="37"/>
        <v>8</v>
      </c>
      <c r="F618" s="93" t="str">
        <f>VLOOKUP(O618,杂项!$O$1:$P$54,2,FALSE)</f>
        <v>迅捷绶带</v>
      </c>
      <c r="G618" s="93">
        <f t="shared" si="38"/>
        <v>6</v>
      </c>
      <c r="H618" t="str">
        <f>VLOOKUP(Q618,杂项!$O$1:$P$54,2,FALSE)</f>
        <v>记忆绶带</v>
      </c>
      <c r="I618">
        <f t="shared" si="39"/>
        <v>6</v>
      </c>
      <c r="K618" s="93">
        <v>42</v>
      </c>
      <c r="L618" s="93">
        <v>8</v>
      </c>
      <c r="M618" s="93">
        <v>41</v>
      </c>
      <c r="N618" s="93">
        <v>8</v>
      </c>
      <c r="O618" s="93">
        <v>8</v>
      </c>
      <c r="P618" s="93">
        <v>6</v>
      </c>
      <c r="Q618" s="93">
        <v>11</v>
      </c>
      <c r="R618" s="93">
        <v>6</v>
      </c>
    </row>
    <row r="619" spans="1:18" x14ac:dyDescent="0.2">
      <c r="A619" s="93" t="s">
        <v>2315</v>
      </c>
      <c r="B619" s="93" t="str">
        <f>VLOOKUP(K619,杂项!$O$1:$P$54,2,FALSE)</f>
        <v>隐秘徽记</v>
      </c>
      <c r="C619" s="93">
        <f t="shared" si="36"/>
        <v>10</v>
      </c>
      <c r="D619" s="93" t="str">
        <f>VLOOKUP(M619,杂项!$O$1:$P$54,2,FALSE)</f>
        <v>无畏徽记</v>
      </c>
      <c r="E619" s="93">
        <f t="shared" si="37"/>
        <v>10</v>
      </c>
      <c r="F619" s="93" t="str">
        <f>VLOOKUP(O619,杂项!$O$1:$P$54,2,FALSE)</f>
        <v>巡林之证</v>
      </c>
      <c r="G619" s="93">
        <f t="shared" si="38"/>
        <v>8</v>
      </c>
      <c r="H619" t="str">
        <f>VLOOKUP(Q619,杂项!$O$1:$P$54,2,FALSE)</f>
        <v>斗技之证</v>
      </c>
      <c r="I619">
        <f t="shared" si="39"/>
        <v>8</v>
      </c>
      <c r="K619" s="93">
        <v>50</v>
      </c>
      <c r="L619" s="93">
        <v>10</v>
      </c>
      <c r="M619" s="93">
        <v>48</v>
      </c>
      <c r="N619" s="93">
        <v>10</v>
      </c>
      <c r="O619" s="93">
        <v>42</v>
      </c>
      <c r="P619" s="93">
        <v>8</v>
      </c>
      <c r="Q619" s="93">
        <v>41</v>
      </c>
      <c r="R619" s="93">
        <v>8</v>
      </c>
    </row>
    <row r="620" spans="1:18" x14ac:dyDescent="0.2">
      <c r="A620" s="93" t="s">
        <v>2316</v>
      </c>
      <c r="B620" s="93" t="str">
        <f>VLOOKUP(K620,杂项!$O$1:$P$54,2,FALSE)</f>
        <v>力量绶带</v>
      </c>
      <c r="C620" s="93">
        <f t="shared" si="36"/>
        <v>6</v>
      </c>
      <c r="D620" s="93" t="str">
        <f>VLOOKUP(M620,杂项!$O$1:$P$54,2,FALSE)</f>
        <v>战斗修行之证</v>
      </c>
      <c r="E620" s="93">
        <f t="shared" si="37"/>
        <v>3</v>
      </c>
      <c r="F620" s="93" t="str">
        <f>VLOOKUP(O620,杂项!$O$1:$P$54,2,FALSE)</f>
        <v>生存修行之证</v>
      </c>
      <c r="G620" s="93">
        <f t="shared" si="38"/>
        <v>3</v>
      </c>
      <c r="H620" t="e">
        <f>VLOOKUP(Q620,杂项!$O$1:$P$54,2,FALSE)</f>
        <v>#N/A</v>
      </c>
      <c r="I620">
        <f t="shared" si="39"/>
        <v>0</v>
      </c>
      <c r="K620" s="93">
        <v>6</v>
      </c>
      <c r="L620" s="93">
        <v>6</v>
      </c>
      <c r="M620" s="93">
        <v>1</v>
      </c>
      <c r="N620" s="93">
        <v>3</v>
      </c>
      <c r="O620" s="93">
        <v>2</v>
      </c>
      <c r="P620" s="93">
        <v>3</v>
      </c>
      <c r="Q620" s="93"/>
      <c r="R620" s="93"/>
    </row>
    <row r="621" spans="1:18" x14ac:dyDescent="0.2">
      <c r="A621" s="93" t="s">
        <v>2317</v>
      </c>
      <c r="B621" s="93" t="str">
        <f>VLOOKUP(K621,杂项!$O$1:$P$54,2,FALSE)</f>
        <v>斗技之证</v>
      </c>
      <c r="C621" s="93">
        <f t="shared" si="36"/>
        <v>8</v>
      </c>
      <c r="D621" s="93" t="str">
        <f>VLOOKUP(M621,杂项!$O$1:$P$54,2,FALSE)</f>
        <v>护盾之证</v>
      </c>
      <c r="E621" s="93">
        <f t="shared" si="37"/>
        <v>8</v>
      </c>
      <c r="F621" s="93" t="str">
        <f>VLOOKUP(O621,杂项!$O$1:$P$54,2,FALSE)</f>
        <v>力量绶带</v>
      </c>
      <c r="G621" s="93">
        <f t="shared" si="38"/>
        <v>6</v>
      </c>
      <c r="H621" t="str">
        <f>VLOOKUP(Q621,杂项!$O$1:$P$54,2,FALSE)</f>
        <v>守护绶带</v>
      </c>
      <c r="I621">
        <f t="shared" si="39"/>
        <v>6</v>
      </c>
      <c r="K621" s="93">
        <v>41</v>
      </c>
      <c r="L621" s="93">
        <v>8</v>
      </c>
      <c r="M621" s="93">
        <v>46</v>
      </c>
      <c r="N621" s="93">
        <v>8</v>
      </c>
      <c r="O621" s="93">
        <v>6</v>
      </c>
      <c r="P621" s="93">
        <v>6</v>
      </c>
      <c r="Q621" s="93">
        <v>7</v>
      </c>
      <c r="R621" s="93">
        <v>6</v>
      </c>
    </row>
    <row r="622" spans="1:18" x14ac:dyDescent="0.2">
      <c r="A622" s="93" t="s">
        <v>2318</v>
      </c>
      <c r="B622" s="93" t="str">
        <f>VLOOKUP(K622,杂项!$O$1:$P$54,2,FALSE)</f>
        <v>无畏徽记</v>
      </c>
      <c r="C622" s="93">
        <f t="shared" si="36"/>
        <v>10</v>
      </c>
      <c r="D622" s="93" t="str">
        <f>VLOOKUP(M622,杂项!$O$1:$P$54,2,FALSE)</f>
        <v>不屈徽记</v>
      </c>
      <c r="E622" s="93">
        <f t="shared" si="37"/>
        <v>10</v>
      </c>
      <c r="F622" s="93" t="str">
        <f>VLOOKUP(O622,杂项!$O$1:$P$54,2,FALSE)</f>
        <v>斗技之证</v>
      </c>
      <c r="G622" s="93">
        <f t="shared" si="38"/>
        <v>8</v>
      </c>
      <c r="H622" t="str">
        <f>VLOOKUP(Q622,杂项!$O$1:$P$54,2,FALSE)</f>
        <v>护盾之证</v>
      </c>
      <c r="I622">
        <f t="shared" si="39"/>
        <v>8</v>
      </c>
      <c r="K622" s="93">
        <v>48</v>
      </c>
      <c r="L622" s="93">
        <v>10</v>
      </c>
      <c r="M622" s="93">
        <v>49</v>
      </c>
      <c r="N622" s="93">
        <v>10</v>
      </c>
      <c r="O622" s="93">
        <v>41</v>
      </c>
      <c r="P622" s="93">
        <v>8</v>
      </c>
      <c r="Q622" s="93">
        <v>46</v>
      </c>
      <c r="R622" s="93">
        <v>8</v>
      </c>
    </row>
    <row r="623" spans="1:18" x14ac:dyDescent="0.2">
      <c r="A623" s="93" t="s">
        <v>2319</v>
      </c>
      <c r="B623" s="93" t="str">
        <f>VLOOKUP(K623,杂项!$O$1:$P$54,2,FALSE)</f>
        <v>记忆绶带</v>
      </c>
      <c r="C623" s="93">
        <f t="shared" si="36"/>
        <v>6</v>
      </c>
      <c r="D623" s="93" t="str">
        <f>VLOOKUP(M623,杂项!$O$1:$P$54,2,FALSE)</f>
        <v>生存修行之证</v>
      </c>
      <c r="E623" s="93">
        <f t="shared" si="37"/>
        <v>3</v>
      </c>
      <c r="F623" s="93" t="str">
        <f>VLOOKUP(O623,杂项!$O$1:$P$54,2,FALSE)</f>
        <v>法术修行之证</v>
      </c>
      <c r="G623" s="93">
        <f t="shared" si="38"/>
        <v>3</v>
      </c>
      <c r="H623" t="e">
        <f>VLOOKUP(Q623,杂项!$O$1:$P$54,2,FALSE)</f>
        <v>#N/A</v>
      </c>
      <c r="I623">
        <f t="shared" si="39"/>
        <v>0</v>
      </c>
      <c r="K623" s="93">
        <v>11</v>
      </c>
      <c r="L623" s="93">
        <v>6</v>
      </c>
      <c r="M623" s="93">
        <v>2</v>
      </c>
      <c r="N623" s="93">
        <v>3</v>
      </c>
      <c r="O623" s="93">
        <v>5</v>
      </c>
      <c r="P623" s="93">
        <v>3</v>
      </c>
      <c r="Q623" s="93"/>
      <c r="R623" s="93"/>
    </row>
    <row r="624" spans="1:18" x14ac:dyDescent="0.2">
      <c r="A624" s="93" t="s">
        <v>2320</v>
      </c>
      <c r="B624" s="93" t="str">
        <f>VLOOKUP(K624,杂项!$O$1:$P$54,2,FALSE)</f>
        <v>巡林之证</v>
      </c>
      <c r="C624" s="93">
        <f t="shared" si="36"/>
        <v>8</v>
      </c>
      <c r="D624" s="93" t="str">
        <f>VLOOKUP(M624,杂项!$O$1:$P$54,2,FALSE)</f>
        <v>斗技之证</v>
      </c>
      <c r="E624" s="93">
        <f t="shared" si="37"/>
        <v>8</v>
      </c>
      <c r="F624" s="93" t="str">
        <f>VLOOKUP(O624,杂项!$O$1:$P$54,2,FALSE)</f>
        <v>守护绶带</v>
      </c>
      <c r="G624" s="93">
        <f t="shared" si="38"/>
        <v>6</v>
      </c>
      <c r="H624" t="str">
        <f>VLOOKUP(Q624,杂项!$O$1:$P$54,2,FALSE)</f>
        <v>记忆绶带</v>
      </c>
      <c r="I624">
        <f t="shared" si="39"/>
        <v>6</v>
      </c>
      <c r="K624" s="93">
        <v>42</v>
      </c>
      <c r="L624" s="93">
        <v>8</v>
      </c>
      <c r="M624" s="93">
        <v>41</v>
      </c>
      <c r="N624" s="93">
        <v>8</v>
      </c>
      <c r="O624" s="93">
        <v>7</v>
      </c>
      <c r="P624" s="93">
        <v>6</v>
      </c>
      <c r="Q624" s="93">
        <v>11</v>
      </c>
      <c r="R624" s="93">
        <v>6</v>
      </c>
    </row>
    <row r="625" spans="1:18" x14ac:dyDescent="0.2">
      <c r="A625" s="93" t="s">
        <v>2321</v>
      </c>
      <c r="B625" s="93" t="str">
        <f>VLOOKUP(K625,杂项!$O$1:$P$54,2,FALSE)</f>
        <v>隐秘徽记</v>
      </c>
      <c r="C625" s="93">
        <f t="shared" si="36"/>
        <v>10</v>
      </c>
      <c r="D625" s="93" t="str">
        <f>VLOOKUP(M625,杂项!$O$1:$P$54,2,FALSE)</f>
        <v>无畏徽记</v>
      </c>
      <c r="E625" s="93">
        <f t="shared" si="37"/>
        <v>10</v>
      </c>
      <c r="F625" s="93" t="str">
        <f>VLOOKUP(O625,杂项!$O$1:$P$54,2,FALSE)</f>
        <v>巡林之证</v>
      </c>
      <c r="G625" s="93">
        <f t="shared" si="38"/>
        <v>8</v>
      </c>
      <c r="H625" t="str">
        <f>VLOOKUP(Q625,杂项!$O$1:$P$54,2,FALSE)</f>
        <v>斗技之证</v>
      </c>
      <c r="I625">
        <f t="shared" si="39"/>
        <v>8</v>
      </c>
      <c r="K625" s="93">
        <v>50</v>
      </c>
      <c r="L625" s="93">
        <v>10</v>
      </c>
      <c r="M625" s="93">
        <v>48</v>
      </c>
      <c r="N625" s="93">
        <v>10</v>
      </c>
      <c r="O625" s="93">
        <v>42</v>
      </c>
      <c r="P625" s="93">
        <v>8</v>
      </c>
      <c r="Q625" s="93">
        <v>41</v>
      </c>
      <c r="R625" s="93">
        <v>8</v>
      </c>
    </row>
    <row r="626" spans="1:18" x14ac:dyDescent="0.2">
      <c r="A626" s="93" t="s">
        <v>2322</v>
      </c>
      <c r="B626" s="93" t="str">
        <f>VLOOKUP(K626,杂项!$O$1:$P$54,2,FALSE)</f>
        <v>战士之证</v>
      </c>
      <c r="C626" s="93">
        <f t="shared" si="36"/>
        <v>12</v>
      </c>
      <c r="D626" s="93" t="str">
        <f>VLOOKUP(M626,杂项!$O$1:$P$54,2,FALSE)</f>
        <v>浪人之证</v>
      </c>
      <c r="E626" s="93">
        <f t="shared" si="37"/>
        <v>12</v>
      </c>
      <c r="F626" s="93" t="str">
        <f>VLOOKUP(O626,杂项!$O$1:$P$54,2,FALSE)</f>
        <v>无畏徽记</v>
      </c>
      <c r="G626" s="93">
        <f t="shared" si="38"/>
        <v>10</v>
      </c>
      <c r="H626" t="str">
        <f>VLOOKUP(Q626,杂项!$O$1:$P$54,2,FALSE)</f>
        <v>隐秘徽记</v>
      </c>
      <c r="I626">
        <f t="shared" si="39"/>
        <v>10</v>
      </c>
      <c r="K626" s="93">
        <v>12</v>
      </c>
      <c r="L626" s="93">
        <v>12</v>
      </c>
      <c r="M626" s="93">
        <v>13</v>
      </c>
      <c r="N626" s="93">
        <v>12</v>
      </c>
      <c r="O626" s="93">
        <v>48</v>
      </c>
      <c r="P626" s="93">
        <v>10</v>
      </c>
      <c r="Q626" s="93">
        <v>50</v>
      </c>
      <c r="R626" s="93">
        <v>10</v>
      </c>
    </row>
    <row r="627" spans="1:18" x14ac:dyDescent="0.2">
      <c r="A627" s="93" t="s">
        <v>2323</v>
      </c>
      <c r="B627" s="93" t="str">
        <f>VLOOKUP(K627,杂项!$O$1:$P$54,2,FALSE)</f>
        <v>勇气纹章</v>
      </c>
      <c r="C627" s="93">
        <f t="shared" si="36"/>
        <v>15</v>
      </c>
      <c r="D627" s="93" t="str">
        <f>VLOOKUP(M627,杂项!$O$1:$P$54,2,FALSE)</f>
        <v>自由纹章</v>
      </c>
      <c r="E627" s="93">
        <f t="shared" si="37"/>
        <v>15</v>
      </c>
      <c r="F627" s="93" t="str">
        <f>VLOOKUP(O627,杂项!$O$1:$P$54,2,FALSE)</f>
        <v>战士之证</v>
      </c>
      <c r="G627" s="93">
        <f t="shared" si="38"/>
        <v>12</v>
      </c>
      <c r="H627" t="str">
        <f>VLOOKUP(Q627,杂项!$O$1:$P$54,2,FALSE)</f>
        <v>浪人之证</v>
      </c>
      <c r="I627">
        <f t="shared" si="39"/>
        <v>12</v>
      </c>
      <c r="K627" s="93">
        <v>17</v>
      </c>
      <c r="L627" s="93">
        <v>15</v>
      </c>
      <c r="M627" s="93">
        <v>19</v>
      </c>
      <c r="N627" s="93">
        <v>15</v>
      </c>
      <c r="O627" s="93">
        <v>12</v>
      </c>
      <c r="P627" s="93">
        <v>12</v>
      </c>
      <c r="Q627" s="93">
        <v>13</v>
      </c>
      <c r="R627" s="93">
        <v>12</v>
      </c>
    </row>
    <row r="628" spans="1:18" x14ac:dyDescent="0.2">
      <c r="A628" s="93" t="s">
        <v>2324</v>
      </c>
      <c r="B628" s="93" t="str">
        <f>VLOOKUP(K628,杂项!$O$1:$P$54,2,FALSE)</f>
        <v>勇者之证</v>
      </c>
      <c r="C628" s="93">
        <f t="shared" si="36"/>
        <v>18</v>
      </c>
      <c r="D628" s="93" t="str">
        <f>VLOOKUP(M628,杂项!$O$1:$P$54,2,FALSE)</f>
        <v>霸者之证</v>
      </c>
      <c r="E628" s="93">
        <f t="shared" si="37"/>
        <v>18</v>
      </c>
      <c r="F628" s="93" t="str">
        <f>VLOOKUP(O628,杂项!$O$1:$P$54,2,FALSE)</f>
        <v>勇气纹章</v>
      </c>
      <c r="G628" s="93">
        <f t="shared" si="38"/>
        <v>15</v>
      </c>
      <c r="H628" t="str">
        <f>VLOOKUP(Q628,杂项!$O$1:$P$54,2,FALSE)</f>
        <v>自由纹章</v>
      </c>
      <c r="I628">
        <f t="shared" si="39"/>
        <v>15</v>
      </c>
      <c r="K628" s="93">
        <v>26</v>
      </c>
      <c r="L628" s="93">
        <v>18</v>
      </c>
      <c r="M628" s="93">
        <v>28</v>
      </c>
      <c r="N628" s="93">
        <v>18</v>
      </c>
      <c r="O628" s="93">
        <v>17</v>
      </c>
      <c r="P628" s="93">
        <v>15</v>
      </c>
      <c r="Q628" s="93">
        <v>19</v>
      </c>
      <c r="R628" s="93">
        <v>15</v>
      </c>
    </row>
    <row r="629" spans="1:18" x14ac:dyDescent="0.2">
      <c r="A629" s="93" t="s">
        <v>2325</v>
      </c>
      <c r="B629" s="93" t="str">
        <f>VLOOKUP(K629,杂项!$O$1:$P$54,2,FALSE)</f>
        <v>正义之印</v>
      </c>
      <c r="C629" s="93">
        <f t="shared" si="36"/>
        <v>22</v>
      </c>
      <c r="D629" s="93" t="str">
        <f>VLOOKUP(M629,杂项!$O$1:$P$54,2,FALSE)</f>
        <v>奇迹之印</v>
      </c>
      <c r="E629" s="93">
        <f t="shared" si="37"/>
        <v>22</v>
      </c>
      <c r="F629" s="93" t="str">
        <f>VLOOKUP(O629,杂项!$O$1:$P$54,2,FALSE)</f>
        <v>勇者之证</v>
      </c>
      <c r="G629" s="93">
        <f t="shared" si="38"/>
        <v>20</v>
      </c>
      <c r="H629" t="str">
        <f>VLOOKUP(Q629,杂项!$O$1:$P$54,2,FALSE)</f>
        <v>霸者之证</v>
      </c>
      <c r="I629">
        <f t="shared" si="39"/>
        <v>20</v>
      </c>
      <c r="K629" s="93">
        <v>32</v>
      </c>
      <c r="L629" s="93">
        <v>22</v>
      </c>
      <c r="M629" s="93">
        <v>36</v>
      </c>
      <c r="N629" s="93">
        <v>22</v>
      </c>
      <c r="O629" s="93">
        <v>26</v>
      </c>
      <c r="P629" s="93">
        <v>20</v>
      </c>
      <c r="Q629" s="93">
        <v>28</v>
      </c>
      <c r="R629" s="93">
        <v>20</v>
      </c>
    </row>
    <row r="630" spans="1:18" x14ac:dyDescent="0.2">
      <c r="A630" s="93" t="s">
        <v>2326</v>
      </c>
      <c r="B630" s="93" t="str">
        <f>VLOOKUP(K630,杂项!$O$1:$P$54,2,FALSE)</f>
        <v>浪人之证</v>
      </c>
      <c r="C630" s="93">
        <f t="shared" si="36"/>
        <v>12</v>
      </c>
      <c r="D630" s="93" t="str">
        <f>VLOOKUP(M630,杂项!$O$1:$P$54,2,FALSE)</f>
        <v>战士之证</v>
      </c>
      <c r="E630" s="93">
        <f t="shared" si="37"/>
        <v>12</v>
      </c>
      <c r="F630" s="93" t="str">
        <f>VLOOKUP(O630,杂项!$O$1:$P$54,2,FALSE)</f>
        <v>隐秘徽记</v>
      </c>
      <c r="G630" s="93">
        <f t="shared" si="38"/>
        <v>10</v>
      </c>
      <c r="H630" t="str">
        <f>VLOOKUP(Q630,杂项!$O$1:$P$54,2,FALSE)</f>
        <v>无畏徽记</v>
      </c>
      <c r="I630">
        <f t="shared" si="39"/>
        <v>10</v>
      </c>
      <c r="K630" s="93">
        <v>13</v>
      </c>
      <c r="L630" s="93">
        <v>12</v>
      </c>
      <c r="M630" s="93">
        <v>12</v>
      </c>
      <c r="N630" s="93">
        <v>12</v>
      </c>
      <c r="O630" s="93">
        <v>50</v>
      </c>
      <c r="P630" s="93">
        <v>10</v>
      </c>
      <c r="Q630" s="93">
        <v>48</v>
      </c>
      <c r="R630" s="93">
        <v>10</v>
      </c>
    </row>
    <row r="631" spans="1:18" x14ac:dyDescent="0.2">
      <c r="A631" s="93" t="s">
        <v>2327</v>
      </c>
      <c r="B631" s="93" t="str">
        <f>VLOOKUP(K631,杂项!$O$1:$P$54,2,FALSE)</f>
        <v>意志纹章</v>
      </c>
      <c r="C631" s="93">
        <f t="shared" si="36"/>
        <v>15</v>
      </c>
      <c r="D631" s="93" t="str">
        <f>VLOOKUP(M631,杂项!$O$1:$P$54,2,FALSE)</f>
        <v>自由纹章</v>
      </c>
      <c r="E631" s="93">
        <f t="shared" si="37"/>
        <v>15</v>
      </c>
      <c r="F631" s="93" t="str">
        <f>VLOOKUP(O631,杂项!$O$1:$P$54,2,FALSE)</f>
        <v>浪人之证</v>
      </c>
      <c r="G631" s="93">
        <f t="shared" si="38"/>
        <v>12</v>
      </c>
      <c r="H631" t="str">
        <f>VLOOKUP(Q631,杂项!$O$1:$P$54,2,FALSE)</f>
        <v>战士之证</v>
      </c>
      <c r="I631">
        <f t="shared" si="39"/>
        <v>12</v>
      </c>
      <c r="K631" s="93">
        <v>20</v>
      </c>
      <c r="L631" s="93">
        <v>15</v>
      </c>
      <c r="M631" s="93">
        <v>19</v>
      </c>
      <c r="N631" s="93">
        <v>15</v>
      </c>
      <c r="O631" s="93">
        <v>13</v>
      </c>
      <c r="P631" s="93">
        <v>12</v>
      </c>
      <c r="Q631" s="93">
        <v>12</v>
      </c>
      <c r="R631" s="93">
        <v>12</v>
      </c>
    </row>
    <row r="632" spans="1:18" x14ac:dyDescent="0.2">
      <c r="A632" s="93" t="s">
        <v>2328</v>
      </c>
      <c r="B632" s="93" t="str">
        <f>VLOOKUP(K632,杂项!$O$1:$P$54,2,FALSE)</f>
        <v>游侠之证</v>
      </c>
      <c r="C632" s="93">
        <f t="shared" si="36"/>
        <v>18</v>
      </c>
      <c r="D632" s="93" t="str">
        <f>VLOOKUP(M632,杂项!$O$1:$P$54,2,FALSE)</f>
        <v>隐者之证</v>
      </c>
      <c r="E632" s="93">
        <f t="shared" si="37"/>
        <v>18</v>
      </c>
      <c r="F632" s="93" t="str">
        <f>VLOOKUP(O632,杂项!$O$1:$P$54,2,FALSE)</f>
        <v>意志纹章</v>
      </c>
      <c r="G632" s="93">
        <f t="shared" si="38"/>
        <v>15</v>
      </c>
      <c r="H632" t="str">
        <f>VLOOKUP(Q632,杂项!$O$1:$P$54,2,FALSE)</f>
        <v>自由纹章</v>
      </c>
      <c r="I632">
        <f t="shared" si="39"/>
        <v>15</v>
      </c>
      <c r="K632" s="93">
        <v>27</v>
      </c>
      <c r="L632" s="93">
        <v>18</v>
      </c>
      <c r="M632" s="93">
        <v>30</v>
      </c>
      <c r="N632" s="93">
        <v>18</v>
      </c>
      <c r="O632" s="93">
        <v>20</v>
      </c>
      <c r="P632" s="93">
        <v>15</v>
      </c>
      <c r="Q632" s="93">
        <v>19</v>
      </c>
      <c r="R632" s="93">
        <v>15</v>
      </c>
    </row>
    <row r="633" spans="1:18" x14ac:dyDescent="0.2">
      <c r="A633" s="93" t="s">
        <v>2329</v>
      </c>
      <c r="B633" s="93" t="str">
        <f>VLOOKUP(K633,杂项!$O$1:$P$54,2,FALSE)</f>
        <v>混沌之印</v>
      </c>
      <c r="C633" s="93">
        <f t="shared" si="36"/>
        <v>22</v>
      </c>
      <c r="D633" s="93" t="str">
        <f>VLOOKUP(M633,杂项!$O$1:$P$54,2,FALSE)</f>
        <v>奇迹之印</v>
      </c>
      <c r="E633" s="93">
        <f t="shared" si="37"/>
        <v>22</v>
      </c>
      <c r="F633" s="93" t="str">
        <f>VLOOKUP(O633,杂项!$O$1:$P$54,2,FALSE)</f>
        <v>游侠之证</v>
      </c>
      <c r="G633" s="93">
        <f t="shared" si="38"/>
        <v>20</v>
      </c>
      <c r="H633" t="str">
        <f>VLOOKUP(Q633,杂项!$O$1:$P$54,2,FALSE)</f>
        <v>隐者之证</v>
      </c>
      <c r="I633">
        <f t="shared" si="39"/>
        <v>20</v>
      </c>
      <c r="K633" s="93">
        <v>39</v>
      </c>
      <c r="L633" s="93">
        <v>22</v>
      </c>
      <c r="M633" s="93">
        <v>36</v>
      </c>
      <c r="N633" s="93">
        <v>22</v>
      </c>
      <c r="O633" s="93">
        <v>27</v>
      </c>
      <c r="P633" s="93">
        <v>20</v>
      </c>
      <c r="Q633" s="93">
        <v>30</v>
      </c>
      <c r="R633" s="93">
        <v>20</v>
      </c>
    </row>
    <row r="634" spans="1:18" x14ac:dyDescent="0.2">
      <c r="A634" s="93" t="s">
        <v>2330</v>
      </c>
      <c r="B634" s="93" t="str">
        <f>VLOOKUP(K634,杂项!$O$1:$P$54,2,FALSE)</f>
        <v>法术修行之证</v>
      </c>
      <c r="C634" s="93">
        <f t="shared" si="36"/>
        <v>3</v>
      </c>
      <c r="D634" s="93" t="e">
        <f>VLOOKUP(M634,杂项!$O$1:$P$54,2,FALSE)</f>
        <v>#N/A</v>
      </c>
      <c r="E634" s="93">
        <f t="shared" si="37"/>
        <v>0</v>
      </c>
      <c r="F634" s="93" t="e">
        <f>VLOOKUP(O634,杂项!$O$1:$P$54,2,FALSE)</f>
        <v>#N/A</v>
      </c>
      <c r="G634" s="93">
        <f t="shared" si="38"/>
        <v>0</v>
      </c>
      <c r="H634" t="e">
        <f>VLOOKUP(Q634,杂项!$O$1:$P$54,2,FALSE)</f>
        <v>#N/A</v>
      </c>
      <c r="I634">
        <f t="shared" si="39"/>
        <v>0</v>
      </c>
      <c r="K634" s="93">
        <v>5</v>
      </c>
      <c r="L634" s="93">
        <v>3</v>
      </c>
      <c r="M634" s="93"/>
      <c r="N634" s="93"/>
      <c r="O634" s="93"/>
      <c r="P634" s="93"/>
      <c r="Q634" s="93"/>
      <c r="R634" s="93"/>
    </row>
    <row r="635" spans="1:18" x14ac:dyDescent="0.2">
      <c r="A635" s="93" t="s">
        <v>2331</v>
      </c>
      <c r="B635" s="93" t="str">
        <f>VLOOKUP(K635,杂项!$O$1:$P$54,2,FALSE)</f>
        <v>法术修行之证</v>
      </c>
      <c r="C635" s="93">
        <f t="shared" si="36"/>
        <v>5</v>
      </c>
      <c r="D635" s="93" t="e">
        <f>VLOOKUP(M635,杂项!$O$1:$P$54,2,FALSE)</f>
        <v>#N/A</v>
      </c>
      <c r="E635" s="93">
        <f t="shared" si="37"/>
        <v>0</v>
      </c>
      <c r="F635" s="93" t="e">
        <f>VLOOKUP(O635,杂项!$O$1:$P$54,2,FALSE)</f>
        <v>#N/A</v>
      </c>
      <c r="G635" s="93">
        <f t="shared" si="38"/>
        <v>0</v>
      </c>
      <c r="H635" t="e">
        <f>VLOOKUP(Q635,杂项!$O$1:$P$54,2,FALSE)</f>
        <v>#N/A</v>
      </c>
      <c r="I635">
        <f t="shared" si="39"/>
        <v>0</v>
      </c>
      <c r="K635" s="93">
        <v>5</v>
      </c>
      <c r="L635" s="93">
        <v>5</v>
      </c>
      <c r="M635" s="93"/>
      <c r="N635" s="93"/>
      <c r="O635" s="93"/>
      <c r="P635" s="93"/>
      <c r="Q635" s="93"/>
      <c r="R635" s="93"/>
    </row>
    <row r="636" spans="1:18" x14ac:dyDescent="0.2">
      <c r="A636" s="93" t="s">
        <v>2332</v>
      </c>
      <c r="B636" s="93" t="str">
        <f>VLOOKUP(K636,杂项!$O$1:$P$54,2,FALSE)</f>
        <v>心灵绶带</v>
      </c>
      <c r="C636" s="93">
        <f t="shared" si="36"/>
        <v>6</v>
      </c>
      <c r="D636" s="93" t="str">
        <f>VLOOKUP(M636,杂项!$O$1:$P$54,2,FALSE)</f>
        <v>法术修行之证</v>
      </c>
      <c r="E636" s="93">
        <f t="shared" si="37"/>
        <v>3</v>
      </c>
      <c r="F636" s="93" t="str">
        <f>VLOOKUP(O636,杂项!$O$1:$P$54,2,FALSE)</f>
        <v>神职修行之证</v>
      </c>
      <c r="G636" s="93">
        <f t="shared" si="38"/>
        <v>3</v>
      </c>
      <c r="H636" t="e">
        <f>VLOOKUP(Q636,杂项!$O$1:$P$54,2,FALSE)</f>
        <v>#N/A</v>
      </c>
      <c r="I636">
        <f t="shared" si="39"/>
        <v>0</v>
      </c>
      <c r="K636" s="93">
        <v>10</v>
      </c>
      <c r="L636" s="93">
        <v>6</v>
      </c>
      <c r="M636" s="93">
        <v>5</v>
      </c>
      <c r="N636" s="93">
        <v>3</v>
      </c>
      <c r="O636" s="93">
        <v>4</v>
      </c>
      <c r="P636" s="93">
        <v>3</v>
      </c>
      <c r="Q636" s="93"/>
      <c r="R636" s="93"/>
    </row>
    <row r="637" spans="1:18" x14ac:dyDescent="0.2">
      <c r="A637" s="93" t="s">
        <v>2333</v>
      </c>
      <c r="B637" s="93" t="str">
        <f>VLOOKUP(K637,杂项!$O$1:$P$54,2,FALSE)</f>
        <v>祈祷之证</v>
      </c>
      <c r="C637" s="93">
        <f t="shared" si="36"/>
        <v>8</v>
      </c>
      <c r="D637" s="93" t="str">
        <f>VLOOKUP(M637,杂项!$O$1:$P$54,2,FALSE)</f>
        <v>魔法之证</v>
      </c>
      <c r="E637" s="93">
        <f t="shared" si="37"/>
        <v>8</v>
      </c>
      <c r="F637" s="93" t="str">
        <f>VLOOKUP(O637,杂项!$O$1:$P$54,2,FALSE)</f>
        <v>心灵绶带</v>
      </c>
      <c r="G637" s="93">
        <f t="shared" si="38"/>
        <v>6</v>
      </c>
      <c r="H637" t="str">
        <f>VLOOKUP(Q637,杂项!$O$1:$P$54,2,FALSE)</f>
        <v>智慧绶带</v>
      </c>
      <c r="I637">
        <f t="shared" si="39"/>
        <v>6</v>
      </c>
      <c r="K637" s="93">
        <v>44</v>
      </c>
      <c r="L637" s="93">
        <v>8</v>
      </c>
      <c r="M637" s="93">
        <v>45</v>
      </c>
      <c r="N637" s="93">
        <v>8</v>
      </c>
      <c r="O637" s="93">
        <v>10</v>
      </c>
      <c r="P637" s="93">
        <v>6</v>
      </c>
      <c r="Q637" s="93">
        <v>9</v>
      </c>
      <c r="R637" s="93">
        <v>6</v>
      </c>
    </row>
    <row r="638" spans="1:18" x14ac:dyDescent="0.2">
      <c r="A638" s="93" t="s">
        <v>2334</v>
      </c>
      <c r="B638" s="93" t="str">
        <f>VLOOKUP(K638,杂项!$O$1:$P$54,2,FALSE)</f>
        <v>灵魂徽记</v>
      </c>
      <c r="C638" s="93">
        <f t="shared" si="36"/>
        <v>10</v>
      </c>
      <c r="D638" s="93" t="str">
        <f>VLOOKUP(M638,杂项!$O$1:$P$54,2,FALSE)</f>
        <v>远见徽记</v>
      </c>
      <c r="E638" s="93">
        <f t="shared" si="37"/>
        <v>10</v>
      </c>
      <c r="F638" s="93" t="str">
        <f>VLOOKUP(O638,杂项!$O$1:$P$54,2,FALSE)</f>
        <v>祈祷之证</v>
      </c>
      <c r="G638" s="93">
        <f t="shared" si="38"/>
        <v>8</v>
      </c>
      <c r="H638" t="str">
        <f>VLOOKUP(Q638,杂项!$O$1:$P$54,2,FALSE)</f>
        <v>魔法之证</v>
      </c>
      <c r="I638">
        <f t="shared" si="39"/>
        <v>8</v>
      </c>
      <c r="K638" s="93">
        <v>52</v>
      </c>
      <c r="L638" s="93">
        <v>10</v>
      </c>
      <c r="M638" s="93">
        <v>51</v>
      </c>
      <c r="N638" s="93">
        <v>10</v>
      </c>
      <c r="O638" s="93">
        <v>44</v>
      </c>
      <c r="P638" s="93">
        <v>8</v>
      </c>
      <c r="Q638" s="93">
        <v>45</v>
      </c>
      <c r="R638" s="93">
        <v>8</v>
      </c>
    </row>
    <row r="639" spans="1:18" x14ac:dyDescent="0.2">
      <c r="A639" s="93" t="s">
        <v>2335</v>
      </c>
      <c r="B639" s="93" t="str">
        <f>VLOOKUP(K639,杂项!$O$1:$P$54,2,FALSE)</f>
        <v>智慧绶带</v>
      </c>
      <c r="C639" s="93">
        <f t="shared" si="36"/>
        <v>6</v>
      </c>
      <c r="D639" s="93" t="str">
        <f>VLOOKUP(M639,杂项!$O$1:$P$54,2,FALSE)</f>
        <v>法术修行之证</v>
      </c>
      <c r="E639" s="93">
        <f t="shared" si="37"/>
        <v>3</v>
      </c>
      <c r="F639" s="93" t="str">
        <f>VLOOKUP(O639,杂项!$O$1:$P$54,2,FALSE)</f>
        <v>生存修行之证</v>
      </c>
      <c r="G639" s="93">
        <f t="shared" si="38"/>
        <v>3</v>
      </c>
      <c r="H639" t="e">
        <f>VLOOKUP(Q639,杂项!$O$1:$P$54,2,FALSE)</f>
        <v>#N/A</v>
      </c>
      <c r="I639">
        <f t="shared" si="39"/>
        <v>0</v>
      </c>
      <c r="K639" s="93">
        <v>9</v>
      </c>
      <c r="L639" s="93">
        <v>6</v>
      </c>
      <c r="M639" s="93">
        <v>5</v>
      </c>
      <c r="N639" s="93">
        <v>3</v>
      </c>
      <c r="O639" s="93">
        <v>2</v>
      </c>
      <c r="P639" s="93">
        <v>3</v>
      </c>
      <c r="Q639" s="93"/>
      <c r="R639" s="93"/>
    </row>
    <row r="640" spans="1:18" x14ac:dyDescent="0.2">
      <c r="A640" s="93" t="s">
        <v>2336</v>
      </c>
      <c r="B640" s="93" t="str">
        <f>VLOOKUP(K640,杂项!$O$1:$P$54,2,FALSE)</f>
        <v>魔法之证</v>
      </c>
      <c r="C640" s="93">
        <f t="shared" si="36"/>
        <v>8</v>
      </c>
      <c r="D640" s="93" t="str">
        <f>VLOOKUP(M640,杂项!$O$1:$P$54,2,FALSE)</f>
        <v>护盾之证</v>
      </c>
      <c r="E640" s="93">
        <f t="shared" si="37"/>
        <v>8</v>
      </c>
      <c r="F640" s="93" t="str">
        <f>VLOOKUP(O640,杂项!$O$1:$P$54,2,FALSE)</f>
        <v>智慧绶带</v>
      </c>
      <c r="G640" s="93">
        <f t="shared" si="38"/>
        <v>6</v>
      </c>
      <c r="H640" t="str">
        <f>VLOOKUP(Q640,杂项!$O$1:$P$54,2,FALSE)</f>
        <v>心灵绶带</v>
      </c>
      <c r="I640">
        <f t="shared" si="39"/>
        <v>6</v>
      </c>
      <c r="K640" s="93">
        <v>45</v>
      </c>
      <c r="L640" s="93">
        <v>8</v>
      </c>
      <c r="M640" s="93">
        <v>46</v>
      </c>
      <c r="N640" s="93">
        <v>8</v>
      </c>
      <c r="O640" s="93">
        <v>9</v>
      </c>
      <c r="P640" s="93">
        <v>6</v>
      </c>
      <c r="Q640" s="93">
        <v>10</v>
      </c>
      <c r="R640" s="93">
        <v>6</v>
      </c>
    </row>
    <row r="641" spans="1:18" x14ac:dyDescent="0.2">
      <c r="A641" s="93" t="s">
        <v>2337</v>
      </c>
      <c r="B641" s="93" t="str">
        <f>VLOOKUP(K641,杂项!$O$1:$P$54,2,FALSE)</f>
        <v>远见徽记</v>
      </c>
      <c r="C641" s="93">
        <f t="shared" si="36"/>
        <v>10</v>
      </c>
      <c r="D641" s="93" t="str">
        <f>VLOOKUP(M641,杂项!$O$1:$P$54,2,FALSE)</f>
        <v>灵魂徽记</v>
      </c>
      <c r="E641" s="93">
        <f t="shared" si="37"/>
        <v>10</v>
      </c>
      <c r="F641" s="93" t="str">
        <f>VLOOKUP(O641,杂项!$O$1:$P$54,2,FALSE)</f>
        <v>魔法之证</v>
      </c>
      <c r="G641" s="93">
        <f t="shared" si="38"/>
        <v>8</v>
      </c>
      <c r="H641" t="str">
        <f>VLOOKUP(Q641,杂项!$O$1:$P$54,2,FALSE)</f>
        <v>护盾之证</v>
      </c>
      <c r="I641">
        <f t="shared" si="39"/>
        <v>8</v>
      </c>
      <c r="K641" s="93">
        <v>51</v>
      </c>
      <c r="L641" s="93">
        <v>10</v>
      </c>
      <c r="M641" s="93">
        <v>52</v>
      </c>
      <c r="N641" s="93">
        <v>10</v>
      </c>
      <c r="O641" s="93">
        <v>45</v>
      </c>
      <c r="P641" s="93">
        <v>8</v>
      </c>
      <c r="Q641" s="93">
        <v>46</v>
      </c>
      <c r="R641" s="93">
        <v>8</v>
      </c>
    </row>
    <row r="642" spans="1:18" x14ac:dyDescent="0.2">
      <c r="A642" s="93" t="s">
        <v>2338</v>
      </c>
      <c r="B642" s="93" t="str">
        <f>VLOOKUP(K642,杂项!$O$1:$P$54,2,FALSE)</f>
        <v>记忆绶带</v>
      </c>
      <c r="C642" s="93">
        <f t="shared" ref="C642:C705" si="40">L642</f>
        <v>6</v>
      </c>
      <c r="D642" s="93" t="str">
        <f>VLOOKUP(M642,杂项!$O$1:$P$54,2,FALSE)</f>
        <v>生存修行之证</v>
      </c>
      <c r="E642" s="93">
        <f t="shared" ref="E642:E705" si="41">N642</f>
        <v>3</v>
      </c>
      <c r="F642" s="93" t="str">
        <f>VLOOKUP(O642,杂项!$O$1:$P$54,2,FALSE)</f>
        <v>法术修行之证</v>
      </c>
      <c r="G642" s="93">
        <f t="shared" ref="G642:G705" si="42">P642</f>
        <v>3</v>
      </c>
      <c r="H642" t="e">
        <f>VLOOKUP(Q642,杂项!$O$1:$P$54,2,FALSE)</f>
        <v>#N/A</v>
      </c>
      <c r="I642">
        <f t="shared" ref="I642:I705" si="43">R642</f>
        <v>0</v>
      </c>
      <c r="K642" s="93">
        <v>11</v>
      </c>
      <c r="L642" s="93">
        <v>6</v>
      </c>
      <c r="M642" s="93">
        <v>2</v>
      </c>
      <c r="N642" s="93">
        <v>3</v>
      </c>
      <c r="O642" s="93">
        <v>5</v>
      </c>
      <c r="P642" s="93">
        <v>3</v>
      </c>
      <c r="Q642" s="93"/>
      <c r="R642" s="93"/>
    </row>
    <row r="643" spans="1:18" x14ac:dyDescent="0.2">
      <c r="A643" s="93" t="s">
        <v>2339</v>
      </c>
      <c r="B643" s="93" t="str">
        <f>VLOOKUP(K643,杂项!$O$1:$P$54,2,FALSE)</f>
        <v>巡林之证</v>
      </c>
      <c r="C643" s="93">
        <f t="shared" si="40"/>
        <v>8</v>
      </c>
      <c r="D643" s="93" t="str">
        <f>VLOOKUP(M643,杂项!$O$1:$P$54,2,FALSE)</f>
        <v>斗技之证</v>
      </c>
      <c r="E643" s="93">
        <f t="shared" si="41"/>
        <v>8</v>
      </c>
      <c r="F643" s="93" t="str">
        <f>VLOOKUP(O643,杂项!$O$1:$P$54,2,FALSE)</f>
        <v>守护绶带</v>
      </c>
      <c r="G643" s="93">
        <f t="shared" si="42"/>
        <v>6</v>
      </c>
      <c r="H643" t="str">
        <f>VLOOKUP(Q643,杂项!$O$1:$P$54,2,FALSE)</f>
        <v>记忆绶带</v>
      </c>
      <c r="I643">
        <f t="shared" si="43"/>
        <v>6</v>
      </c>
      <c r="K643" s="93">
        <v>42</v>
      </c>
      <c r="L643" s="93">
        <v>8</v>
      </c>
      <c r="M643" s="93">
        <v>41</v>
      </c>
      <c r="N643" s="93">
        <v>8</v>
      </c>
      <c r="O643" s="93">
        <v>7</v>
      </c>
      <c r="P643" s="93">
        <v>6</v>
      </c>
      <c r="Q643" s="93">
        <v>11</v>
      </c>
      <c r="R643" s="93">
        <v>6</v>
      </c>
    </row>
    <row r="644" spans="1:18" x14ac:dyDescent="0.2">
      <c r="A644" s="93" t="s">
        <v>2340</v>
      </c>
      <c r="B644" s="93" t="str">
        <f>VLOOKUP(K644,杂项!$O$1:$P$54,2,FALSE)</f>
        <v>隐秘徽记</v>
      </c>
      <c r="C644" s="93">
        <f t="shared" si="40"/>
        <v>10</v>
      </c>
      <c r="D644" s="93" t="str">
        <f>VLOOKUP(M644,杂项!$O$1:$P$54,2,FALSE)</f>
        <v>无畏徽记</v>
      </c>
      <c r="E644" s="93">
        <f t="shared" si="41"/>
        <v>10</v>
      </c>
      <c r="F644" s="93" t="str">
        <f>VLOOKUP(O644,杂项!$O$1:$P$54,2,FALSE)</f>
        <v>巡林之证</v>
      </c>
      <c r="G644" s="93">
        <f t="shared" si="42"/>
        <v>8</v>
      </c>
      <c r="H644" t="str">
        <f>VLOOKUP(Q644,杂项!$O$1:$P$54,2,FALSE)</f>
        <v>斗技之证</v>
      </c>
      <c r="I644">
        <f t="shared" si="43"/>
        <v>8</v>
      </c>
      <c r="K644" s="93">
        <v>50</v>
      </c>
      <c r="L644" s="93">
        <v>10</v>
      </c>
      <c r="M644" s="93">
        <v>48</v>
      </c>
      <c r="N644" s="93">
        <v>10</v>
      </c>
      <c r="O644" s="93">
        <v>42</v>
      </c>
      <c r="P644" s="93">
        <v>8</v>
      </c>
      <c r="Q644" s="93">
        <v>41</v>
      </c>
      <c r="R644" s="93">
        <v>8</v>
      </c>
    </row>
    <row r="645" spans="1:18" x14ac:dyDescent="0.2">
      <c r="A645" s="93" t="s">
        <v>2341</v>
      </c>
      <c r="B645" s="93" t="str">
        <f>VLOOKUP(K645,杂项!$O$1:$P$54,2,FALSE)</f>
        <v>祭司之证</v>
      </c>
      <c r="C645" s="93">
        <f t="shared" si="40"/>
        <v>12</v>
      </c>
      <c r="D645" s="93" t="str">
        <f>VLOOKUP(M645,杂项!$O$1:$P$54,2,FALSE)</f>
        <v>术士之证</v>
      </c>
      <c r="E645" s="93">
        <f t="shared" si="41"/>
        <v>12</v>
      </c>
      <c r="F645" s="93" t="str">
        <f>VLOOKUP(O645,杂项!$O$1:$P$54,2,FALSE)</f>
        <v>灵魂徽记</v>
      </c>
      <c r="G645" s="93">
        <f t="shared" si="42"/>
        <v>10</v>
      </c>
      <c r="H645" t="str">
        <f>VLOOKUP(Q645,杂项!$O$1:$P$54,2,FALSE)</f>
        <v>远见徽记</v>
      </c>
      <c r="I645">
        <f t="shared" si="43"/>
        <v>10</v>
      </c>
      <c r="K645" s="93">
        <v>15</v>
      </c>
      <c r="L645" s="93">
        <v>12</v>
      </c>
      <c r="M645" s="93">
        <v>16</v>
      </c>
      <c r="N645" s="93">
        <v>12</v>
      </c>
      <c r="O645" s="93">
        <v>52</v>
      </c>
      <c r="P645" s="93">
        <v>10</v>
      </c>
      <c r="Q645" s="93">
        <v>51</v>
      </c>
      <c r="R645" s="93">
        <v>10</v>
      </c>
    </row>
    <row r="646" spans="1:18" x14ac:dyDescent="0.2">
      <c r="A646" s="93" t="s">
        <v>2342</v>
      </c>
      <c r="B646" s="93" t="str">
        <f>VLOOKUP(K646,杂项!$O$1:$P$54,2,FALSE)</f>
        <v>慈爱纹章</v>
      </c>
      <c r="C646" s="93">
        <f t="shared" si="40"/>
        <v>15</v>
      </c>
      <c r="D646" s="93" t="str">
        <f>VLOOKUP(M646,杂项!$O$1:$P$54,2,FALSE)</f>
        <v>希望纹章</v>
      </c>
      <c r="E646" s="93">
        <f t="shared" si="41"/>
        <v>15</v>
      </c>
      <c r="F646" s="93" t="str">
        <f>VLOOKUP(O646,杂项!$O$1:$P$54,2,FALSE)</f>
        <v>祭司之证</v>
      </c>
      <c r="G646" s="93">
        <f t="shared" si="42"/>
        <v>12</v>
      </c>
      <c r="H646" t="str">
        <f>VLOOKUP(Q646,杂项!$O$1:$P$54,2,FALSE)</f>
        <v>术士之证</v>
      </c>
      <c r="I646">
        <f t="shared" si="43"/>
        <v>12</v>
      </c>
      <c r="K646" s="93">
        <v>24</v>
      </c>
      <c r="L646" s="93">
        <v>15</v>
      </c>
      <c r="M646" s="93">
        <v>23</v>
      </c>
      <c r="N646" s="93">
        <v>15</v>
      </c>
      <c r="O646" s="93">
        <v>15</v>
      </c>
      <c r="P646" s="93">
        <v>12</v>
      </c>
      <c r="Q646" s="93">
        <v>16</v>
      </c>
      <c r="R646" s="93">
        <v>12</v>
      </c>
    </row>
    <row r="647" spans="1:18" x14ac:dyDescent="0.2">
      <c r="A647" s="93" t="s">
        <v>2343</v>
      </c>
      <c r="B647" s="93" t="str">
        <f>VLOOKUP(K647,杂项!$O$1:$P$54,2,FALSE)</f>
        <v>圣者之证</v>
      </c>
      <c r="C647" s="93">
        <f t="shared" si="40"/>
        <v>18</v>
      </c>
      <c r="D647" s="93" t="str">
        <f>VLOOKUP(M647,杂项!$O$1:$P$54,2,FALSE)</f>
        <v>隐者之证</v>
      </c>
      <c r="E647" s="93">
        <f t="shared" si="41"/>
        <v>18</v>
      </c>
      <c r="F647" s="93" t="str">
        <f>VLOOKUP(O647,杂项!$O$1:$P$54,2,FALSE)</f>
        <v>慈爱纹章</v>
      </c>
      <c r="G647" s="93">
        <f t="shared" si="42"/>
        <v>15</v>
      </c>
      <c r="H647" t="str">
        <f>VLOOKUP(Q647,杂项!$O$1:$P$54,2,FALSE)</f>
        <v>希望纹章</v>
      </c>
      <c r="I647">
        <f t="shared" si="43"/>
        <v>15</v>
      </c>
      <c r="K647" s="93">
        <v>29</v>
      </c>
      <c r="L647" s="93">
        <v>18</v>
      </c>
      <c r="M647" s="93">
        <v>30</v>
      </c>
      <c r="N647" s="93">
        <v>18</v>
      </c>
      <c r="O647" s="93">
        <v>24</v>
      </c>
      <c r="P647" s="93">
        <v>15</v>
      </c>
      <c r="Q647" s="93">
        <v>23</v>
      </c>
      <c r="R647" s="93">
        <v>15</v>
      </c>
    </row>
    <row r="648" spans="1:18" x14ac:dyDescent="0.2">
      <c r="A648" s="93" t="s">
        <v>2344</v>
      </c>
      <c r="B648" s="93" t="str">
        <f>VLOOKUP(K648,杂项!$O$1:$P$54,2,FALSE)</f>
        <v>审判之印</v>
      </c>
      <c r="C648" s="93">
        <f t="shared" si="40"/>
        <v>22</v>
      </c>
      <c r="D648" s="93" t="str">
        <f>VLOOKUP(M648,杂项!$O$1:$P$54,2,FALSE)</f>
        <v>奥秘之印</v>
      </c>
      <c r="E648" s="93">
        <f t="shared" si="41"/>
        <v>22</v>
      </c>
      <c r="F648" s="93" t="str">
        <f>VLOOKUP(O648,杂项!$O$1:$P$54,2,FALSE)</f>
        <v>圣者之证</v>
      </c>
      <c r="G648" s="93">
        <f t="shared" si="42"/>
        <v>20</v>
      </c>
      <c r="H648" t="str">
        <f>VLOOKUP(Q648,杂项!$O$1:$P$54,2,FALSE)</f>
        <v>隐者之证</v>
      </c>
      <c r="I648">
        <f t="shared" si="43"/>
        <v>20</v>
      </c>
      <c r="K648" s="93">
        <v>37</v>
      </c>
      <c r="L648" s="93">
        <v>22</v>
      </c>
      <c r="M648" s="93">
        <v>35</v>
      </c>
      <c r="N648" s="93">
        <v>22</v>
      </c>
      <c r="O648" s="93">
        <v>29</v>
      </c>
      <c r="P648" s="93">
        <v>20</v>
      </c>
      <c r="Q648" s="93">
        <v>30</v>
      </c>
      <c r="R648" s="93">
        <v>20</v>
      </c>
    </row>
    <row r="649" spans="1:18" x14ac:dyDescent="0.2">
      <c r="A649" s="93" t="s">
        <v>2345</v>
      </c>
      <c r="B649" s="93" t="str">
        <f>VLOOKUP(K649,杂项!$O$1:$P$54,2,FALSE)</f>
        <v>术士之证</v>
      </c>
      <c r="C649" s="93">
        <f t="shared" si="40"/>
        <v>12</v>
      </c>
      <c r="D649" s="93" t="str">
        <f>VLOOKUP(M649,杂项!$O$1:$P$54,2,FALSE)</f>
        <v>祭司之证</v>
      </c>
      <c r="E649" s="93">
        <f t="shared" si="41"/>
        <v>12</v>
      </c>
      <c r="F649" s="93" t="str">
        <f>VLOOKUP(O649,杂项!$O$1:$P$54,2,FALSE)</f>
        <v>远见徽记</v>
      </c>
      <c r="G649" s="93">
        <f t="shared" si="42"/>
        <v>10</v>
      </c>
      <c r="H649" t="str">
        <f>VLOOKUP(Q649,杂项!$O$1:$P$54,2,FALSE)</f>
        <v>灵魂徽记</v>
      </c>
      <c r="I649">
        <f t="shared" si="43"/>
        <v>10</v>
      </c>
      <c r="K649" s="93">
        <v>16</v>
      </c>
      <c r="L649" s="93">
        <v>12</v>
      </c>
      <c r="M649" s="93">
        <v>15</v>
      </c>
      <c r="N649" s="93">
        <v>12</v>
      </c>
      <c r="O649" s="93">
        <v>51</v>
      </c>
      <c r="P649" s="93">
        <v>10</v>
      </c>
      <c r="Q649" s="93">
        <v>52</v>
      </c>
      <c r="R649" s="93">
        <v>10</v>
      </c>
    </row>
    <row r="650" spans="1:18" x14ac:dyDescent="0.2">
      <c r="A650" s="93" t="s">
        <v>2346</v>
      </c>
      <c r="B650" s="93" t="str">
        <f>VLOOKUP(K650,杂项!$O$1:$P$54,2,FALSE)</f>
        <v>希望纹章</v>
      </c>
      <c r="C650" s="93">
        <f t="shared" si="40"/>
        <v>15</v>
      </c>
      <c r="D650" s="93" t="str">
        <f>VLOOKUP(M650,杂项!$O$1:$P$54,2,FALSE)</f>
        <v>信仰纹章</v>
      </c>
      <c r="E650" s="93">
        <f t="shared" si="41"/>
        <v>15</v>
      </c>
      <c r="F650" s="93" t="str">
        <f>VLOOKUP(O650,杂项!$O$1:$P$54,2,FALSE)</f>
        <v>术士之证</v>
      </c>
      <c r="G650" s="93">
        <f t="shared" si="42"/>
        <v>12</v>
      </c>
      <c r="H650" t="str">
        <f>VLOOKUP(Q650,杂项!$O$1:$P$54,2,FALSE)</f>
        <v>祭司之证</v>
      </c>
      <c r="I650">
        <f t="shared" si="43"/>
        <v>12</v>
      </c>
      <c r="K650" s="93">
        <v>23</v>
      </c>
      <c r="L650" s="93">
        <v>15</v>
      </c>
      <c r="M650" s="93">
        <v>21</v>
      </c>
      <c r="N650" s="93">
        <v>15</v>
      </c>
      <c r="O650" s="93">
        <v>16</v>
      </c>
      <c r="P650" s="93">
        <v>12</v>
      </c>
      <c r="Q650" s="93">
        <v>15</v>
      </c>
      <c r="R650" s="93">
        <v>12</v>
      </c>
    </row>
    <row r="651" spans="1:18" x14ac:dyDescent="0.2">
      <c r="A651" s="93" t="s">
        <v>2347</v>
      </c>
      <c r="B651" s="93" t="str">
        <f>VLOOKUP(K651,杂项!$O$1:$P$54,2,FALSE)</f>
        <v>隐者之证</v>
      </c>
      <c r="C651" s="93">
        <f t="shared" si="40"/>
        <v>18</v>
      </c>
      <c r="D651" s="93" t="str">
        <f>VLOOKUP(M651,杂项!$O$1:$P$54,2,FALSE)</f>
        <v>圣者之证</v>
      </c>
      <c r="E651" s="93">
        <f t="shared" si="41"/>
        <v>18</v>
      </c>
      <c r="F651" s="93" t="str">
        <f>VLOOKUP(O651,杂项!$O$1:$P$54,2,FALSE)</f>
        <v>希望纹章</v>
      </c>
      <c r="G651" s="93">
        <f t="shared" si="42"/>
        <v>15</v>
      </c>
      <c r="H651" t="str">
        <f>VLOOKUP(Q651,杂项!$O$1:$P$54,2,FALSE)</f>
        <v>信仰纹章</v>
      </c>
      <c r="I651">
        <f t="shared" si="43"/>
        <v>15</v>
      </c>
      <c r="K651" s="93">
        <v>30</v>
      </c>
      <c r="L651" s="93">
        <v>18</v>
      </c>
      <c r="M651" s="93">
        <v>29</v>
      </c>
      <c r="N651" s="93">
        <v>18</v>
      </c>
      <c r="O651" s="93">
        <v>23</v>
      </c>
      <c r="P651" s="93">
        <v>15</v>
      </c>
      <c r="Q651" s="93">
        <v>21</v>
      </c>
      <c r="R651" s="93">
        <v>15</v>
      </c>
    </row>
    <row r="652" spans="1:18" x14ac:dyDescent="0.2">
      <c r="A652" s="93" t="s">
        <v>2348</v>
      </c>
      <c r="B652" s="93" t="str">
        <f>VLOOKUP(K652,杂项!$O$1:$P$54,2,FALSE)</f>
        <v>奥秘之印</v>
      </c>
      <c r="C652" s="93">
        <f t="shared" si="40"/>
        <v>22</v>
      </c>
      <c r="D652" s="93" t="str">
        <f>VLOOKUP(M652,杂项!$O$1:$P$54,2,FALSE)</f>
        <v>混沌之印</v>
      </c>
      <c r="E652" s="93">
        <f t="shared" si="41"/>
        <v>22</v>
      </c>
      <c r="F652" s="93" t="str">
        <f>VLOOKUP(O652,杂项!$O$1:$P$54,2,FALSE)</f>
        <v>隐者之证</v>
      </c>
      <c r="G652" s="93">
        <f t="shared" si="42"/>
        <v>20</v>
      </c>
      <c r="H652" t="str">
        <f>VLOOKUP(Q652,杂项!$O$1:$P$54,2,FALSE)</f>
        <v>霸者之证</v>
      </c>
      <c r="I652">
        <f t="shared" si="43"/>
        <v>20</v>
      </c>
      <c r="K652" s="93">
        <v>35</v>
      </c>
      <c r="L652" s="93">
        <v>22</v>
      </c>
      <c r="M652" s="93">
        <v>39</v>
      </c>
      <c r="N652" s="93">
        <v>22</v>
      </c>
      <c r="O652" s="93">
        <v>30</v>
      </c>
      <c r="P652" s="93">
        <v>20</v>
      </c>
      <c r="Q652" s="93">
        <v>28</v>
      </c>
      <c r="R652" s="93">
        <v>20</v>
      </c>
    </row>
    <row r="653" spans="1:18" x14ac:dyDescent="0.2">
      <c r="A653" s="93" t="s">
        <v>2349</v>
      </c>
      <c r="B653" s="93" t="str">
        <f>VLOOKUP(K653,杂项!$O$1:$P$54,2,FALSE)</f>
        <v>生存修行之证</v>
      </c>
      <c r="C653" s="93">
        <f t="shared" si="40"/>
        <v>3</v>
      </c>
      <c r="D653" s="93" t="e">
        <f>VLOOKUP(M653,杂项!$O$1:$P$54,2,FALSE)</f>
        <v>#N/A</v>
      </c>
      <c r="E653" s="93">
        <f t="shared" si="41"/>
        <v>0</v>
      </c>
      <c r="F653" s="93" t="e">
        <f>VLOOKUP(O653,杂项!$O$1:$P$54,2,FALSE)</f>
        <v>#N/A</v>
      </c>
      <c r="G653" s="93">
        <f t="shared" si="42"/>
        <v>0</v>
      </c>
      <c r="H653" t="e">
        <f>VLOOKUP(Q653,杂项!$O$1:$P$54,2,FALSE)</f>
        <v>#N/A</v>
      </c>
      <c r="I653">
        <f t="shared" si="43"/>
        <v>0</v>
      </c>
      <c r="K653" s="93">
        <v>2</v>
      </c>
      <c r="L653" s="93">
        <v>3</v>
      </c>
      <c r="M653" s="93"/>
      <c r="N653" s="93"/>
      <c r="O653" s="93"/>
      <c r="P653" s="93"/>
      <c r="Q653" s="93"/>
      <c r="R653" s="93"/>
    </row>
    <row r="654" spans="1:18" x14ac:dyDescent="0.2">
      <c r="A654" s="93" t="s">
        <v>2350</v>
      </c>
      <c r="B654" s="93" t="str">
        <f>VLOOKUP(K654,杂项!$O$1:$P$54,2,FALSE)</f>
        <v>生存修行之证</v>
      </c>
      <c r="C654" s="93">
        <f t="shared" si="40"/>
        <v>5</v>
      </c>
      <c r="D654" s="93" t="e">
        <f>VLOOKUP(M654,杂项!$O$1:$P$54,2,FALSE)</f>
        <v>#N/A</v>
      </c>
      <c r="E654" s="93">
        <f t="shared" si="41"/>
        <v>0</v>
      </c>
      <c r="F654" s="93" t="e">
        <f>VLOOKUP(O654,杂项!$O$1:$P$54,2,FALSE)</f>
        <v>#N/A</v>
      </c>
      <c r="G654" s="93">
        <f t="shared" si="42"/>
        <v>0</v>
      </c>
      <c r="H654" t="e">
        <f>VLOOKUP(Q654,杂项!$O$1:$P$54,2,FALSE)</f>
        <v>#N/A</v>
      </c>
      <c r="I654">
        <f t="shared" si="43"/>
        <v>0</v>
      </c>
      <c r="K654" s="93">
        <v>2</v>
      </c>
      <c r="L654" s="93">
        <v>5</v>
      </c>
      <c r="M654" s="93"/>
      <c r="N654" s="93"/>
      <c r="O654" s="93"/>
      <c r="P654" s="93"/>
      <c r="Q654" s="93"/>
      <c r="R654" s="93"/>
    </row>
    <row r="655" spans="1:18" x14ac:dyDescent="0.2">
      <c r="A655" s="93" t="s">
        <v>2351</v>
      </c>
      <c r="B655" s="93" t="str">
        <f>VLOOKUP(K655,杂项!$O$1:$P$54,2,FALSE)</f>
        <v>力量绶带</v>
      </c>
      <c r="C655" s="93">
        <f t="shared" si="40"/>
        <v>6</v>
      </c>
      <c r="D655" s="93" t="str">
        <f>VLOOKUP(M655,杂项!$O$1:$P$54,2,FALSE)</f>
        <v>战斗修行之证</v>
      </c>
      <c r="E655" s="93">
        <f t="shared" si="41"/>
        <v>3</v>
      </c>
      <c r="F655" s="93" t="str">
        <f>VLOOKUP(O655,杂项!$O$1:$P$54,2,FALSE)</f>
        <v>生存修行之证</v>
      </c>
      <c r="G655" s="93">
        <f t="shared" si="42"/>
        <v>3</v>
      </c>
      <c r="H655" t="e">
        <f>VLOOKUP(Q655,杂项!$O$1:$P$54,2,FALSE)</f>
        <v>#N/A</v>
      </c>
      <c r="I655">
        <f t="shared" si="43"/>
        <v>0</v>
      </c>
      <c r="K655" s="93">
        <v>6</v>
      </c>
      <c r="L655" s="93">
        <v>6</v>
      </c>
      <c r="M655" s="93">
        <v>1</v>
      </c>
      <c r="N655" s="93">
        <v>3</v>
      </c>
      <c r="O655" s="93">
        <v>2</v>
      </c>
      <c r="P655" s="93">
        <v>3</v>
      </c>
      <c r="Q655" s="93"/>
      <c r="R655" s="93"/>
    </row>
    <row r="656" spans="1:18" x14ac:dyDescent="0.2">
      <c r="A656" s="93" t="s">
        <v>2352</v>
      </c>
      <c r="B656" s="93" t="str">
        <f>VLOOKUP(K656,杂项!$O$1:$P$54,2,FALSE)</f>
        <v>斗技之证</v>
      </c>
      <c r="C656" s="93">
        <f t="shared" si="40"/>
        <v>8</v>
      </c>
      <c r="D656" s="93" t="str">
        <f>VLOOKUP(M656,杂项!$O$1:$P$54,2,FALSE)</f>
        <v>护盾之证</v>
      </c>
      <c r="E656" s="93">
        <f t="shared" si="41"/>
        <v>8</v>
      </c>
      <c r="F656" s="93" t="str">
        <f>VLOOKUP(O656,杂项!$O$1:$P$54,2,FALSE)</f>
        <v>力量绶带</v>
      </c>
      <c r="G656" s="93">
        <f t="shared" si="42"/>
        <v>6</v>
      </c>
      <c r="H656" t="str">
        <f>VLOOKUP(Q656,杂项!$O$1:$P$54,2,FALSE)</f>
        <v>守护绶带</v>
      </c>
      <c r="I656">
        <f t="shared" si="43"/>
        <v>6</v>
      </c>
      <c r="K656" s="93">
        <v>41</v>
      </c>
      <c r="L656" s="93">
        <v>8</v>
      </c>
      <c r="M656" s="93">
        <v>46</v>
      </c>
      <c r="N656" s="93">
        <v>8</v>
      </c>
      <c r="O656" s="93">
        <v>6</v>
      </c>
      <c r="P656" s="93">
        <v>6</v>
      </c>
      <c r="Q656" s="93">
        <v>7</v>
      </c>
      <c r="R656" s="93">
        <v>6</v>
      </c>
    </row>
    <row r="657" spans="1:18" x14ac:dyDescent="0.2">
      <c r="A657" s="93" t="s">
        <v>2353</v>
      </c>
      <c r="B657" s="93" t="str">
        <f>VLOOKUP(K657,杂项!$O$1:$P$54,2,FALSE)</f>
        <v>无畏徽记</v>
      </c>
      <c r="C657" s="93">
        <f t="shared" si="40"/>
        <v>10</v>
      </c>
      <c r="D657" s="93" t="str">
        <f>VLOOKUP(M657,杂项!$O$1:$P$54,2,FALSE)</f>
        <v>不屈徽记</v>
      </c>
      <c r="E657" s="93">
        <f t="shared" si="41"/>
        <v>10</v>
      </c>
      <c r="F657" s="93" t="str">
        <f>VLOOKUP(O657,杂项!$O$1:$P$54,2,FALSE)</f>
        <v>斗技之证</v>
      </c>
      <c r="G657" s="93">
        <f t="shared" si="42"/>
        <v>8</v>
      </c>
      <c r="H657" t="str">
        <f>VLOOKUP(Q657,杂项!$O$1:$P$54,2,FALSE)</f>
        <v>护盾之证</v>
      </c>
      <c r="I657">
        <f t="shared" si="43"/>
        <v>8</v>
      </c>
      <c r="K657" s="93">
        <v>48</v>
      </c>
      <c r="L657" s="93">
        <v>10</v>
      </c>
      <c r="M657" s="93">
        <v>49</v>
      </c>
      <c r="N657" s="93">
        <v>10</v>
      </c>
      <c r="O657" s="93">
        <v>41</v>
      </c>
      <c r="P657" s="93">
        <v>8</v>
      </c>
      <c r="Q657" s="93">
        <v>46</v>
      </c>
      <c r="R657" s="93">
        <v>8</v>
      </c>
    </row>
    <row r="658" spans="1:18" x14ac:dyDescent="0.2">
      <c r="A658" s="93" t="s">
        <v>2354</v>
      </c>
      <c r="B658" s="93" t="str">
        <f>VLOOKUP(K658,杂项!$O$1:$P$54,2,FALSE)</f>
        <v>记忆绶带</v>
      </c>
      <c r="C658" s="93">
        <f t="shared" si="40"/>
        <v>6</v>
      </c>
      <c r="D658" s="93" t="str">
        <f>VLOOKUP(M658,杂项!$O$1:$P$54,2,FALSE)</f>
        <v>生存修行之证</v>
      </c>
      <c r="E658" s="93">
        <f t="shared" si="41"/>
        <v>3</v>
      </c>
      <c r="F658" s="93" t="str">
        <f>VLOOKUP(O658,杂项!$O$1:$P$54,2,FALSE)</f>
        <v>战斗修行之证</v>
      </c>
      <c r="G658" s="93">
        <f t="shared" si="42"/>
        <v>3</v>
      </c>
      <c r="H658" t="e">
        <f>VLOOKUP(Q658,杂项!$O$1:$P$54,2,FALSE)</f>
        <v>#N/A</v>
      </c>
      <c r="I658">
        <f t="shared" si="43"/>
        <v>0</v>
      </c>
      <c r="K658" s="93">
        <v>11</v>
      </c>
      <c r="L658" s="93">
        <v>6</v>
      </c>
      <c r="M658" s="93">
        <v>2</v>
      </c>
      <c r="N658" s="93">
        <v>3</v>
      </c>
      <c r="O658" s="93">
        <v>1</v>
      </c>
      <c r="P658" s="93">
        <v>3</v>
      </c>
      <c r="Q658" s="93"/>
      <c r="R658" s="93"/>
    </row>
    <row r="659" spans="1:18" x14ac:dyDescent="0.2">
      <c r="A659" s="93" t="s">
        <v>2355</v>
      </c>
      <c r="B659" s="93" t="str">
        <f>VLOOKUP(K659,杂项!$O$1:$P$54,2,FALSE)</f>
        <v>巡林之证</v>
      </c>
      <c r="C659" s="93">
        <f t="shared" si="40"/>
        <v>8</v>
      </c>
      <c r="D659" s="93" t="str">
        <f>VLOOKUP(M659,杂项!$O$1:$P$54,2,FALSE)</f>
        <v>斗技之证</v>
      </c>
      <c r="E659" s="93">
        <f t="shared" si="41"/>
        <v>8</v>
      </c>
      <c r="F659" s="93" t="str">
        <f>VLOOKUP(O659,杂项!$O$1:$P$54,2,FALSE)</f>
        <v>迅捷绶带</v>
      </c>
      <c r="G659" s="93">
        <f t="shared" si="42"/>
        <v>6</v>
      </c>
      <c r="H659" t="str">
        <f>VLOOKUP(Q659,杂项!$O$1:$P$54,2,FALSE)</f>
        <v>记忆绶带</v>
      </c>
      <c r="I659">
        <f t="shared" si="43"/>
        <v>6</v>
      </c>
      <c r="K659" s="93">
        <v>42</v>
      </c>
      <c r="L659" s="93">
        <v>8</v>
      </c>
      <c r="M659" s="93">
        <v>41</v>
      </c>
      <c r="N659" s="93">
        <v>8</v>
      </c>
      <c r="O659" s="93">
        <v>8</v>
      </c>
      <c r="P659" s="93">
        <v>6</v>
      </c>
      <c r="Q659" s="93">
        <v>11</v>
      </c>
      <c r="R659" s="93">
        <v>6</v>
      </c>
    </row>
    <row r="660" spans="1:18" x14ac:dyDescent="0.2">
      <c r="A660" s="93" t="s">
        <v>2356</v>
      </c>
      <c r="B660" s="93" t="str">
        <f>VLOOKUP(K660,杂项!$O$1:$P$54,2,FALSE)</f>
        <v>隐秘徽记</v>
      </c>
      <c r="C660" s="93">
        <f t="shared" si="40"/>
        <v>10</v>
      </c>
      <c r="D660" s="93" t="str">
        <f>VLOOKUP(M660,杂项!$O$1:$P$54,2,FALSE)</f>
        <v>无畏徽记</v>
      </c>
      <c r="E660" s="93">
        <f t="shared" si="41"/>
        <v>10</v>
      </c>
      <c r="F660" s="93" t="str">
        <f>VLOOKUP(O660,杂项!$O$1:$P$54,2,FALSE)</f>
        <v>巡林之证</v>
      </c>
      <c r="G660" s="93">
        <f t="shared" si="42"/>
        <v>8</v>
      </c>
      <c r="H660" t="str">
        <f>VLOOKUP(Q660,杂项!$O$1:$P$54,2,FALSE)</f>
        <v>斗技之证</v>
      </c>
      <c r="I660">
        <f t="shared" si="43"/>
        <v>8</v>
      </c>
      <c r="K660" s="93">
        <v>50</v>
      </c>
      <c r="L660" s="93">
        <v>10</v>
      </c>
      <c r="M660" s="93">
        <v>48</v>
      </c>
      <c r="N660" s="93">
        <v>10</v>
      </c>
      <c r="O660" s="93">
        <v>42</v>
      </c>
      <c r="P660" s="93">
        <v>8</v>
      </c>
      <c r="Q660" s="93">
        <v>41</v>
      </c>
      <c r="R660" s="93">
        <v>8</v>
      </c>
    </row>
    <row r="661" spans="1:18" x14ac:dyDescent="0.2">
      <c r="A661" s="93" t="s">
        <v>2357</v>
      </c>
      <c r="B661" s="93" t="str">
        <f>VLOOKUP(K661,杂项!$O$1:$P$54,2,FALSE)</f>
        <v>记忆绶带</v>
      </c>
      <c r="C661" s="93">
        <f t="shared" si="40"/>
        <v>6</v>
      </c>
      <c r="D661" s="93" t="str">
        <f>VLOOKUP(M661,杂项!$O$1:$P$54,2,FALSE)</f>
        <v>生存修行之证</v>
      </c>
      <c r="E661" s="93">
        <f t="shared" si="41"/>
        <v>3</v>
      </c>
      <c r="F661" s="93" t="str">
        <f>VLOOKUP(O661,杂项!$O$1:$P$54,2,FALSE)</f>
        <v>法术修行之证</v>
      </c>
      <c r="G661" s="93">
        <f t="shared" si="42"/>
        <v>3</v>
      </c>
      <c r="H661" t="e">
        <f>VLOOKUP(Q661,杂项!$O$1:$P$54,2,FALSE)</f>
        <v>#N/A</v>
      </c>
      <c r="I661">
        <f t="shared" si="43"/>
        <v>0</v>
      </c>
      <c r="K661" s="93">
        <v>11</v>
      </c>
      <c r="L661" s="93">
        <v>6</v>
      </c>
      <c r="M661" s="93">
        <v>2</v>
      </c>
      <c r="N661" s="93">
        <v>3</v>
      </c>
      <c r="O661" s="93">
        <v>5</v>
      </c>
      <c r="P661" s="93">
        <v>3</v>
      </c>
      <c r="Q661" s="93"/>
      <c r="R661" s="93"/>
    </row>
    <row r="662" spans="1:18" x14ac:dyDescent="0.2">
      <c r="A662" s="93" t="s">
        <v>2358</v>
      </c>
      <c r="B662" s="93" t="str">
        <f>VLOOKUP(K662,杂项!$O$1:$P$54,2,FALSE)</f>
        <v>巡林之证</v>
      </c>
      <c r="C662" s="93">
        <f t="shared" si="40"/>
        <v>8</v>
      </c>
      <c r="D662" s="93" t="str">
        <f>VLOOKUP(M662,杂项!$O$1:$P$54,2,FALSE)</f>
        <v>斗技之证</v>
      </c>
      <c r="E662" s="93">
        <f t="shared" si="41"/>
        <v>8</v>
      </c>
      <c r="F662" s="93" t="str">
        <f>VLOOKUP(O662,杂项!$O$1:$P$54,2,FALSE)</f>
        <v>守护绶带</v>
      </c>
      <c r="G662" s="93">
        <f t="shared" si="42"/>
        <v>6</v>
      </c>
      <c r="H662" t="str">
        <f>VLOOKUP(Q662,杂项!$O$1:$P$54,2,FALSE)</f>
        <v>记忆绶带</v>
      </c>
      <c r="I662">
        <f t="shared" si="43"/>
        <v>6</v>
      </c>
      <c r="K662" s="93">
        <v>42</v>
      </c>
      <c r="L662" s="93">
        <v>8</v>
      </c>
      <c r="M662" s="93">
        <v>41</v>
      </c>
      <c r="N662" s="93">
        <v>8</v>
      </c>
      <c r="O662" s="93">
        <v>7</v>
      </c>
      <c r="P662" s="93">
        <v>6</v>
      </c>
      <c r="Q662" s="93">
        <v>11</v>
      </c>
      <c r="R662" s="93">
        <v>6</v>
      </c>
    </row>
    <row r="663" spans="1:18" x14ac:dyDescent="0.2">
      <c r="A663" s="93" t="s">
        <v>2359</v>
      </c>
      <c r="B663" s="93" t="str">
        <f>VLOOKUP(K663,杂项!$O$1:$P$54,2,FALSE)</f>
        <v>隐秘徽记</v>
      </c>
      <c r="C663" s="93">
        <f t="shared" si="40"/>
        <v>10</v>
      </c>
      <c r="D663" s="93" t="str">
        <f>VLOOKUP(M663,杂项!$O$1:$P$54,2,FALSE)</f>
        <v>无畏徽记</v>
      </c>
      <c r="E663" s="93">
        <f t="shared" si="41"/>
        <v>10</v>
      </c>
      <c r="F663" s="93" t="str">
        <f>VLOOKUP(O663,杂项!$O$1:$P$54,2,FALSE)</f>
        <v>巡林之证</v>
      </c>
      <c r="G663" s="93">
        <f t="shared" si="42"/>
        <v>8</v>
      </c>
      <c r="H663" t="str">
        <f>VLOOKUP(Q663,杂项!$O$1:$P$54,2,FALSE)</f>
        <v>斗技之证</v>
      </c>
      <c r="I663">
        <f t="shared" si="43"/>
        <v>8</v>
      </c>
      <c r="K663" s="93">
        <v>50</v>
      </c>
      <c r="L663" s="93">
        <v>10</v>
      </c>
      <c r="M663" s="93">
        <v>48</v>
      </c>
      <c r="N663" s="93">
        <v>10</v>
      </c>
      <c r="O663" s="93">
        <v>42</v>
      </c>
      <c r="P663" s="93">
        <v>8</v>
      </c>
      <c r="Q663" s="93">
        <v>41</v>
      </c>
      <c r="R663" s="93">
        <v>8</v>
      </c>
    </row>
    <row r="664" spans="1:18" x14ac:dyDescent="0.2">
      <c r="A664" s="93" t="s">
        <v>2360</v>
      </c>
      <c r="B664" s="93" t="str">
        <f>VLOOKUP(K664,杂项!$O$1:$P$54,2,FALSE)</f>
        <v>浪人之证</v>
      </c>
      <c r="C664" s="93">
        <f t="shared" si="40"/>
        <v>12</v>
      </c>
      <c r="D664" s="93" t="str">
        <f>VLOOKUP(M664,杂项!$O$1:$P$54,2,FALSE)</f>
        <v>战士之证</v>
      </c>
      <c r="E664" s="93">
        <f t="shared" si="41"/>
        <v>12</v>
      </c>
      <c r="F664" s="93" t="str">
        <f>VLOOKUP(O664,杂项!$O$1:$P$54,2,FALSE)</f>
        <v>隐秘徽记</v>
      </c>
      <c r="G664" s="93">
        <f t="shared" si="42"/>
        <v>10</v>
      </c>
      <c r="H664" t="str">
        <f>VLOOKUP(Q664,杂项!$O$1:$P$54,2,FALSE)</f>
        <v>无畏徽记</v>
      </c>
      <c r="I664">
        <f t="shared" si="43"/>
        <v>10</v>
      </c>
      <c r="K664" s="93">
        <v>13</v>
      </c>
      <c r="L664" s="93">
        <v>12</v>
      </c>
      <c r="M664" s="93">
        <v>12</v>
      </c>
      <c r="N664" s="93">
        <v>12</v>
      </c>
      <c r="O664" s="93">
        <v>50</v>
      </c>
      <c r="P664" s="93">
        <v>10</v>
      </c>
      <c r="Q664" s="93">
        <v>48</v>
      </c>
      <c r="R664" s="93">
        <v>10</v>
      </c>
    </row>
    <row r="665" spans="1:18" x14ac:dyDescent="0.2">
      <c r="A665" s="93" t="s">
        <v>2361</v>
      </c>
      <c r="B665" s="93" t="str">
        <f>VLOOKUP(K665,杂项!$O$1:$P$54,2,FALSE)</f>
        <v>意志纹章</v>
      </c>
      <c r="C665" s="93">
        <f t="shared" si="40"/>
        <v>15</v>
      </c>
      <c r="D665" s="93" t="str">
        <f>VLOOKUP(M665,杂项!$O$1:$P$54,2,FALSE)</f>
        <v>自由纹章</v>
      </c>
      <c r="E665" s="93">
        <f t="shared" si="41"/>
        <v>15</v>
      </c>
      <c r="F665" s="93" t="str">
        <f>VLOOKUP(O665,杂项!$O$1:$P$54,2,FALSE)</f>
        <v>浪人之证</v>
      </c>
      <c r="G665" s="93">
        <f t="shared" si="42"/>
        <v>12</v>
      </c>
      <c r="H665" t="str">
        <f>VLOOKUP(Q665,杂项!$O$1:$P$54,2,FALSE)</f>
        <v>战士之证</v>
      </c>
      <c r="I665">
        <f t="shared" si="43"/>
        <v>12</v>
      </c>
      <c r="K665" s="93">
        <v>20</v>
      </c>
      <c r="L665" s="93">
        <v>15</v>
      </c>
      <c r="M665" s="93">
        <v>19</v>
      </c>
      <c r="N665" s="93">
        <v>15</v>
      </c>
      <c r="O665" s="93">
        <v>13</v>
      </c>
      <c r="P665" s="93">
        <v>12</v>
      </c>
      <c r="Q665" s="93">
        <v>12</v>
      </c>
      <c r="R665" s="93">
        <v>12</v>
      </c>
    </row>
    <row r="666" spans="1:18" x14ac:dyDescent="0.2">
      <c r="A666" s="93" t="s">
        <v>2362</v>
      </c>
      <c r="B666" s="93" t="str">
        <f>VLOOKUP(K666,杂项!$O$1:$P$54,2,FALSE)</f>
        <v>游侠之证</v>
      </c>
      <c r="C666" s="93">
        <f t="shared" si="40"/>
        <v>18</v>
      </c>
      <c r="D666" s="93" t="str">
        <f>VLOOKUP(M666,杂项!$O$1:$P$54,2,FALSE)</f>
        <v>隐者之证</v>
      </c>
      <c r="E666" s="93">
        <f t="shared" si="41"/>
        <v>18</v>
      </c>
      <c r="F666" s="93" t="str">
        <f>VLOOKUP(O666,杂项!$O$1:$P$54,2,FALSE)</f>
        <v>意志纹章</v>
      </c>
      <c r="G666" s="93">
        <f t="shared" si="42"/>
        <v>15</v>
      </c>
      <c r="H666" t="str">
        <f>VLOOKUP(Q666,杂项!$O$1:$P$54,2,FALSE)</f>
        <v>自由纹章</v>
      </c>
      <c r="I666">
        <f t="shared" si="43"/>
        <v>15</v>
      </c>
      <c r="K666" s="93">
        <v>27</v>
      </c>
      <c r="L666" s="93">
        <v>18</v>
      </c>
      <c r="M666" s="93">
        <v>30</v>
      </c>
      <c r="N666" s="93">
        <v>18</v>
      </c>
      <c r="O666" s="93">
        <v>20</v>
      </c>
      <c r="P666" s="93">
        <v>15</v>
      </c>
      <c r="Q666" s="93">
        <v>19</v>
      </c>
      <c r="R666" s="93">
        <v>15</v>
      </c>
    </row>
    <row r="667" spans="1:18" x14ac:dyDescent="0.2">
      <c r="A667" s="93" t="s">
        <v>2363</v>
      </c>
      <c r="B667" s="93" t="str">
        <f>VLOOKUP(K667,杂项!$O$1:$P$54,2,FALSE)</f>
        <v>混沌之印</v>
      </c>
      <c r="C667" s="93">
        <f t="shared" si="40"/>
        <v>22</v>
      </c>
      <c r="D667" s="93" t="str">
        <f>VLOOKUP(M667,杂项!$O$1:$P$54,2,FALSE)</f>
        <v>奇迹之印</v>
      </c>
      <c r="E667" s="93">
        <f t="shared" si="41"/>
        <v>22</v>
      </c>
      <c r="F667" s="93" t="str">
        <f>VLOOKUP(O667,杂项!$O$1:$P$54,2,FALSE)</f>
        <v>游侠之证</v>
      </c>
      <c r="G667" s="93">
        <f t="shared" si="42"/>
        <v>20</v>
      </c>
      <c r="H667" t="str">
        <f>VLOOKUP(Q667,杂项!$O$1:$P$54,2,FALSE)</f>
        <v>隐者之证</v>
      </c>
      <c r="I667">
        <f t="shared" si="43"/>
        <v>20</v>
      </c>
      <c r="K667" s="93">
        <v>39</v>
      </c>
      <c r="L667" s="93">
        <v>22</v>
      </c>
      <c r="M667" s="93">
        <v>36</v>
      </c>
      <c r="N667" s="93">
        <v>22</v>
      </c>
      <c r="O667" s="93">
        <v>27</v>
      </c>
      <c r="P667" s="93">
        <v>20</v>
      </c>
      <c r="Q667" s="93">
        <v>30</v>
      </c>
      <c r="R667" s="93">
        <v>20</v>
      </c>
    </row>
    <row r="668" spans="1:18" x14ac:dyDescent="0.2">
      <c r="A668" s="93" t="s">
        <v>2364</v>
      </c>
      <c r="B668" s="93" t="str">
        <f>VLOOKUP(K668,杂项!$O$1:$P$54,2,FALSE)</f>
        <v>浪人之证</v>
      </c>
      <c r="C668" s="93">
        <f t="shared" si="40"/>
        <v>12</v>
      </c>
      <c r="D668" s="93" t="str">
        <f>VLOOKUP(M668,杂项!$O$1:$P$54,2,FALSE)</f>
        <v>战士之证</v>
      </c>
      <c r="E668" s="93">
        <f t="shared" si="41"/>
        <v>12</v>
      </c>
      <c r="F668" s="93" t="str">
        <f>VLOOKUP(O668,杂项!$O$1:$P$54,2,FALSE)</f>
        <v>隐秘徽记</v>
      </c>
      <c r="G668" s="93">
        <f t="shared" si="42"/>
        <v>10</v>
      </c>
      <c r="H668" t="str">
        <f>VLOOKUP(Q668,杂项!$O$1:$P$54,2,FALSE)</f>
        <v>无畏徽记</v>
      </c>
      <c r="I668">
        <f t="shared" si="43"/>
        <v>10</v>
      </c>
      <c r="K668" s="93">
        <v>13</v>
      </c>
      <c r="L668" s="93">
        <v>12</v>
      </c>
      <c r="M668" s="93">
        <v>12</v>
      </c>
      <c r="N668" s="93">
        <v>12</v>
      </c>
      <c r="O668" s="93">
        <v>50</v>
      </c>
      <c r="P668" s="93">
        <v>10</v>
      </c>
      <c r="Q668" s="93">
        <v>48</v>
      </c>
      <c r="R668" s="93">
        <v>10</v>
      </c>
    </row>
    <row r="669" spans="1:18" x14ac:dyDescent="0.2">
      <c r="A669" s="93" t="s">
        <v>2365</v>
      </c>
      <c r="B669" s="93" t="str">
        <f>VLOOKUP(K669,杂项!$O$1:$P$54,2,FALSE)</f>
        <v>自由纹章</v>
      </c>
      <c r="C669" s="93">
        <f t="shared" si="40"/>
        <v>15</v>
      </c>
      <c r="D669" s="93" t="str">
        <f>VLOOKUP(M669,杂项!$O$1:$P$54,2,FALSE)</f>
        <v>勇气纹章</v>
      </c>
      <c r="E669" s="93">
        <f t="shared" si="41"/>
        <v>15</v>
      </c>
      <c r="F669" s="93" t="str">
        <f>VLOOKUP(O669,杂项!$O$1:$P$54,2,FALSE)</f>
        <v>浪人之证</v>
      </c>
      <c r="G669" s="93">
        <f t="shared" si="42"/>
        <v>12</v>
      </c>
      <c r="H669" t="str">
        <f>VLOOKUP(Q669,杂项!$O$1:$P$54,2,FALSE)</f>
        <v>战士之证</v>
      </c>
      <c r="I669">
        <f t="shared" si="43"/>
        <v>12</v>
      </c>
      <c r="K669" s="93">
        <v>19</v>
      </c>
      <c r="L669" s="93">
        <v>15</v>
      </c>
      <c r="M669" s="93">
        <v>17</v>
      </c>
      <c r="N669" s="93">
        <v>15</v>
      </c>
      <c r="O669" s="93">
        <v>13</v>
      </c>
      <c r="P669" s="93">
        <v>12</v>
      </c>
      <c r="Q669" s="93">
        <v>12</v>
      </c>
      <c r="R669" s="93">
        <v>12</v>
      </c>
    </row>
    <row r="670" spans="1:18" x14ac:dyDescent="0.2">
      <c r="A670" s="93" t="s">
        <v>2366</v>
      </c>
      <c r="B670" s="93" t="str">
        <f>VLOOKUP(K670,杂项!$O$1:$P$54,2,FALSE)</f>
        <v>游侠之证</v>
      </c>
      <c r="C670" s="93">
        <f t="shared" si="40"/>
        <v>18</v>
      </c>
      <c r="D670" s="93" t="str">
        <f>VLOOKUP(M670,杂项!$O$1:$P$54,2,FALSE)</f>
        <v>勇者之证</v>
      </c>
      <c r="E670" s="93">
        <f t="shared" si="41"/>
        <v>18</v>
      </c>
      <c r="F670" s="93" t="str">
        <f>VLOOKUP(O670,杂项!$O$1:$P$54,2,FALSE)</f>
        <v>自由纹章</v>
      </c>
      <c r="G670" s="93">
        <f t="shared" si="42"/>
        <v>15</v>
      </c>
      <c r="H670" t="str">
        <f>VLOOKUP(Q670,杂项!$O$1:$P$54,2,FALSE)</f>
        <v>勇气纹章</v>
      </c>
      <c r="I670">
        <f t="shared" si="43"/>
        <v>15</v>
      </c>
      <c r="K670" s="93">
        <v>27</v>
      </c>
      <c r="L670" s="93">
        <v>18</v>
      </c>
      <c r="M670" s="93">
        <v>26</v>
      </c>
      <c r="N670" s="93">
        <v>18</v>
      </c>
      <c r="O670" s="93">
        <v>19</v>
      </c>
      <c r="P670" s="93">
        <v>15</v>
      </c>
      <c r="Q670" s="93">
        <v>17</v>
      </c>
      <c r="R670" s="93">
        <v>15</v>
      </c>
    </row>
    <row r="671" spans="1:18" x14ac:dyDescent="0.2">
      <c r="A671" s="93" t="s">
        <v>2367</v>
      </c>
      <c r="B671" s="93" t="str">
        <f>VLOOKUP(K671,杂项!$O$1:$P$54,2,FALSE)</f>
        <v>世界之印</v>
      </c>
      <c r="C671" s="93">
        <f t="shared" si="40"/>
        <v>22</v>
      </c>
      <c r="D671" s="93" t="str">
        <f>VLOOKUP(M671,杂项!$O$1:$P$54,2,FALSE)</f>
        <v>奇迹之印</v>
      </c>
      <c r="E671" s="93">
        <f t="shared" si="41"/>
        <v>22</v>
      </c>
      <c r="F671" s="93" t="str">
        <f>VLOOKUP(O671,杂项!$O$1:$P$54,2,FALSE)</f>
        <v>霸者之证</v>
      </c>
      <c r="G671" s="93">
        <f t="shared" si="42"/>
        <v>20</v>
      </c>
      <c r="H671" t="str">
        <f>VLOOKUP(Q671,杂项!$O$1:$P$54,2,FALSE)</f>
        <v>游侠之证</v>
      </c>
      <c r="I671">
        <f t="shared" si="43"/>
        <v>20</v>
      </c>
      <c r="K671" s="93">
        <v>34</v>
      </c>
      <c r="L671" s="93">
        <v>22</v>
      </c>
      <c r="M671" s="93">
        <v>36</v>
      </c>
      <c r="N671" s="93">
        <v>22</v>
      </c>
      <c r="O671" s="93">
        <v>28</v>
      </c>
      <c r="P671" s="93">
        <v>20</v>
      </c>
      <c r="Q671" s="93">
        <v>27</v>
      </c>
      <c r="R671" s="93">
        <v>20</v>
      </c>
    </row>
    <row r="672" spans="1:18" x14ac:dyDescent="0.2">
      <c r="A672" s="93" t="s">
        <v>2368</v>
      </c>
      <c r="B672" s="93" t="str">
        <f>VLOOKUP(K672,杂项!$O$1:$P$54,2,FALSE)</f>
        <v>战斗修行之证</v>
      </c>
      <c r="C672" s="93">
        <f t="shared" si="40"/>
        <v>3</v>
      </c>
      <c r="D672" s="93" t="e">
        <f>VLOOKUP(M672,杂项!$O$1:$P$54,2,FALSE)</f>
        <v>#N/A</v>
      </c>
      <c r="E672" s="93">
        <f t="shared" si="41"/>
        <v>0</v>
      </c>
      <c r="F672" s="93" t="e">
        <f>VLOOKUP(O672,杂项!$O$1:$P$54,2,FALSE)</f>
        <v>#N/A</v>
      </c>
      <c r="G672" s="93">
        <f t="shared" si="42"/>
        <v>0</v>
      </c>
      <c r="H672" t="e">
        <f>VLOOKUP(Q672,杂项!$O$1:$P$54,2,FALSE)</f>
        <v>#N/A</v>
      </c>
      <c r="I672">
        <f t="shared" si="43"/>
        <v>0</v>
      </c>
      <c r="K672" s="93">
        <v>1</v>
      </c>
      <c r="L672" s="93">
        <v>3</v>
      </c>
      <c r="M672" s="93"/>
      <c r="N672" s="93"/>
      <c r="O672" s="93"/>
      <c r="P672" s="93"/>
      <c r="Q672" s="93"/>
      <c r="R672" s="93"/>
    </row>
    <row r="673" spans="1:18" x14ac:dyDescent="0.2">
      <c r="A673" s="93" t="s">
        <v>2369</v>
      </c>
      <c r="B673" s="93" t="str">
        <f>VLOOKUP(K673,杂项!$O$1:$P$54,2,FALSE)</f>
        <v>战斗修行之证</v>
      </c>
      <c r="C673" s="93">
        <f t="shared" si="40"/>
        <v>5</v>
      </c>
      <c r="D673" s="93" t="e">
        <f>VLOOKUP(M673,杂项!$O$1:$P$54,2,FALSE)</f>
        <v>#N/A</v>
      </c>
      <c r="E673" s="93">
        <f t="shared" si="41"/>
        <v>0</v>
      </c>
      <c r="F673" s="93" t="e">
        <f>VLOOKUP(O673,杂项!$O$1:$P$54,2,FALSE)</f>
        <v>#N/A</v>
      </c>
      <c r="G673" s="93">
        <f t="shared" si="42"/>
        <v>0</v>
      </c>
      <c r="H673" t="e">
        <f>VLOOKUP(Q673,杂项!$O$1:$P$54,2,FALSE)</f>
        <v>#N/A</v>
      </c>
      <c r="I673">
        <f t="shared" si="43"/>
        <v>0</v>
      </c>
      <c r="K673" s="93">
        <v>1</v>
      </c>
      <c r="L673" s="93">
        <v>5</v>
      </c>
      <c r="M673" s="93"/>
      <c r="N673" s="93"/>
      <c r="O673" s="93"/>
      <c r="P673" s="93"/>
      <c r="Q673" s="93"/>
      <c r="R673" s="93"/>
    </row>
    <row r="674" spans="1:18" x14ac:dyDescent="0.2">
      <c r="A674" s="93" t="s">
        <v>2370</v>
      </c>
      <c r="B674" s="93" t="str">
        <f>VLOOKUP(K674,杂项!$O$1:$P$54,2,FALSE)</f>
        <v>力量绶带</v>
      </c>
      <c r="C674" s="93">
        <f t="shared" si="40"/>
        <v>6</v>
      </c>
      <c r="D674" s="93" t="str">
        <f>VLOOKUP(M674,杂项!$O$1:$P$54,2,FALSE)</f>
        <v>战斗修行之证</v>
      </c>
      <c r="E674" s="93">
        <f t="shared" si="41"/>
        <v>3</v>
      </c>
      <c r="F674" s="93" t="str">
        <f>VLOOKUP(O674,杂项!$O$1:$P$54,2,FALSE)</f>
        <v>生存修行之证</v>
      </c>
      <c r="G674" s="93">
        <f t="shared" si="42"/>
        <v>3</v>
      </c>
      <c r="H674" t="e">
        <f>VLOOKUP(Q674,杂项!$O$1:$P$54,2,FALSE)</f>
        <v>#N/A</v>
      </c>
      <c r="I674">
        <f t="shared" si="43"/>
        <v>0</v>
      </c>
      <c r="K674" s="93">
        <v>6</v>
      </c>
      <c r="L674" s="93">
        <v>6</v>
      </c>
      <c r="M674" s="93">
        <v>1</v>
      </c>
      <c r="N674" s="93">
        <v>3</v>
      </c>
      <c r="O674" s="93">
        <v>2</v>
      </c>
      <c r="P674" s="93">
        <v>3</v>
      </c>
      <c r="Q674" s="93"/>
      <c r="R674" s="93"/>
    </row>
    <row r="675" spans="1:18" x14ac:dyDescent="0.2">
      <c r="A675" s="93" t="s">
        <v>2371</v>
      </c>
      <c r="B675" s="93" t="str">
        <f>VLOOKUP(K675,杂项!$O$1:$P$54,2,FALSE)</f>
        <v>斗技之证</v>
      </c>
      <c r="C675" s="93">
        <f t="shared" si="40"/>
        <v>8</v>
      </c>
      <c r="D675" s="93" t="str">
        <f>VLOOKUP(M675,杂项!$O$1:$P$54,2,FALSE)</f>
        <v>骑术之证</v>
      </c>
      <c r="E675" s="93">
        <f t="shared" si="41"/>
        <v>8</v>
      </c>
      <c r="F675" s="93" t="str">
        <f>VLOOKUP(O675,杂项!$O$1:$P$54,2,FALSE)</f>
        <v>力量绶带</v>
      </c>
      <c r="G675" s="93">
        <f t="shared" si="42"/>
        <v>6</v>
      </c>
      <c r="H675" t="str">
        <f>VLOOKUP(Q675,杂项!$O$1:$P$54,2,FALSE)</f>
        <v>记忆绶带</v>
      </c>
      <c r="I675">
        <f t="shared" si="43"/>
        <v>6</v>
      </c>
      <c r="K675" s="93">
        <v>41</v>
      </c>
      <c r="L675" s="93">
        <v>8</v>
      </c>
      <c r="M675" s="93">
        <v>43</v>
      </c>
      <c r="N675" s="93">
        <v>8</v>
      </c>
      <c r="O675" s="93">
        <v>6</v>
      </c>
      <c r="P675" s="93">
        <v>6</v>
      </c>
      <c r="Q675" s="93">
        <v>11</v>
      </c>
      <c r="R675" s="93">
        <v>6</v>
      </c>
    </row>
    <row r="676" spans="1:18" x14ac:dyDescent="0.2">
      <c r="A676" s="93" t="s">
        <v>2372</v>
      </c>
      <c r="B676" s="93" t="str">
        <f>VLOOKUP(K676,杂项!$O$1:$P$54,2,FALSE)</f>
        <v>无畏徽记</v>
      </c>
      <c r="C676" s="93">
        <f t="shared" si="40"/>
        <v>10</v>
      </c>
      <c r="D676" s="93" t="str">
        <f>VLOOKUP(M676,杂项!$O$1:$P$54,2,FALSE)</f>
        <v>不屈徽记</v>
      </c>
      <c r="E676" s="93">
        <f t="shared" si="41"/>
        <v>10</v>
      </c>
      <c r="F676" s="93" t="str">
        <f>VLOOKUP(O676,杂项!$O$1:$P$54,2,FALSE)</f>
        <v>斗技之证</v>
      </c>
      <c r="G676" s="93">
        <f t="shared" si="42"/>
        <v>8</v>
      </c>
      <c r="H676" t="str">
        <f>VLOOKUP(Q676,杂项!$O$1:$P$54,2,FALSE)</f>
        <v>骑术之证</v>
      </c>
      <c r="I676">
        <f t="shared" si="43"/>
        <v>8</v>
      </c>
      <c r="K676" s="93">
        <v>48</v>
      </c>
      <c r="L676" s="93">
        <v>10</v>
      </c>
      <c r="M676" s="93">
        <v>49</v>
      </c>
      <c r="N676" s="93">
        <v>10</v>
      </c>
      <c r="O676" s="93">
        <v>41</v>
      </c>
      <c r="P676" s="93">
        <v>8</v>
      </c>
      <c r="Q676" s="93">
        <v>43</v>
      </c>
      <c r="R676" s="93">
        <v>8</v>
      </c>
    </row>
    <row r="677" spans="1:18" x14ac:dyDescent="0.2">
      <c r="A677" s="93" t="s">
        <v>2373</v>
      </c>
      <c r="B677" s="93" t="str">
        <f>VLOOKUP(K677,杂项!$O$1:$P$54,2,FALSE)</f>
        <v>力量绶带</v>
      </c>
      <c r="C677" s="93">
        <f t="shared" si="40"/>
        <v>6</v>
      </c>
      <c r="D677" s="93" t="str">
        <f>VLOOKUP(M677,杂项!$O$1:$P$54,2,FALSE)</f>
        <v>骑士修行之证</v>
      </c>
      <c r="E677" s="93">
        <f t="shared" si="41"/>
        <v>3</v>
      </c>
      <c r="F677" s="93" t="str">
        <f>VLOOKUP(O677,杂项!$O$1:$P$54,2,FALSE)</f>
        <v>生存修行之证</v>
      </c>
      <c r="G677" s="93">
        <f t="shared" si="42"/>
        <v>3</v>
      </c>
      <c r="H677" t="e">
        <f>VLOOKUP(Q677,杂项!$O$1:$P$54,2,FALSE)</f>
        <v>#N/A</v>
      </c>
      <c r="I677">
        <f t="shared" si="43"/>
        <v>0</v>
      </c>
      <c r="K677" s="93">
        <v>6</v>
      </c>
      <c r="L677" s="93">
        <v>6</v>
      </c>
      <c r="M677" s="93">
        <v>3</v>
      </c>
      <c r="N677" s="93">
        <v>3</v>
      </c>
      <c r="O677" s="93">
        <v>2</v>
      </c>
      <c r="P677" s="93">
        <v>3</v>
      </c>
      <c r="Q677" s="93"/>
      <c r="R677" s="93"/>
    </row>
    <row r="678" spans="1:18" x14ac:dyDescent="0.2">
      <c r="A678" s="93" t="s">
        <v>2374</v>
      </c>
      <c r="B678" s="93" t="str">
        <f>VLOOKUP(K678,杂项!$O$1:$P$54,2,FALSE)</f>
        <v>斗技之证</v>
      </c>
      <c r="C678" s="93">
        <f t="shared" si="40"/>
        <v>8</v>
      </c>
      <c r="D678" s="93" t="str">
        <f>VLOOKUP(M678,杂项!$O$1:$P$54,2,FALSE)</f>
        <v>巡林之证</v>
      </c>
      <c r="E678" s="93">
        <f t="shared" si="41"/>
        <v>8</v>
      </c>
      <c r="F678" s="93" t="str">
        <f>VLOOKUP(O678,杂项!$O$1:$P$54,2,FALSE)</f>
        <v>力量绶带</v>
      </c>
      <c r="G678" s="93">
        <f t="shared" si="42"/>
        <v>6</v>
      </c>
      <c r="H678" t="str">
        <f>VLOOKUP(Q678,杂项!$O$1:$P$54,2,FALSE)</f>
        <v>迅捷绶带</v>
      </c>
      <c r="I678">
        <f t="shared" si="43"/>
        <v>6</v>
      </c>
      <c r="K678" s="93">
        <v>41</v>
      </c>
      <c r="L678" s="93">
        <v>8</v>
      </c>
      <c r="M678" s="93">
        <v>42</v>
      </c>
      <c r="N678" s="93">
        <v>8</v>
      </c>
      <c r="O678" s="93">
        <v>6</v>
      </c>
      <c r="P678" s="93">
        <v>6</v>
      </c>
      <c r="Q678" s="93">
        <v>8</v>
      </c>
      <c r="R678" s="93">
        <v>6</v>
      </c>
    </row>
    <row r="679" spans="1:18" x14ac:dyDescent="0.2">
      <c r="A679" s="93" t="s">
        <v>2375</v>
      </c>
      <c r="B679" s="93" t="str">
        <f>VLOOKUP(K679,杂项!$O$1:$P$54,2,FALSE)</f>
        <v>无畏徽记</v>
      </c>
      <c r="C679" s="93">
        <f t="shared" si="40"/>
        <v>10</v>
      </c>
      <c r="D679" s="93" t="str">
        <f>VLOOKUP(M679,杂项!$O$1:$P$54,2,FALSE)</f>
        <v>忠诚徽记</v>
      </c>
      <c r="E679" s="93">
        <f t="shared" si="41"/>
        <v>10</v>
      </c>
      <c r="F679" s="93" t="str">
        <f>VLOOKUP(O679,杂项!$O$1:$P$54,2,FALSE)</f>
        <v>斗技之证</v>
      </c>
      <c r="G679" s="93">
        <f t="shared" si="42"/>
        <v>8</v>
      </c>
      <c r="H679" t="str">
        <f>VLOOKUP(Q679,杂项!$O$1:$P$54,2,FALSE)</f>
        <v>巡林之证</v>
      </c>
      <c r="I679">
        <f t="shared" si="43"/>
        <v>8</v>
      </c>
      <c r="K679" s="93">
        <v>48</v>
      </c>
      <c r="L679" s="93">
        <v>10</v>
      </c>
      <c r="M679" s="93">
        <v>53</v>
      </c>
      <c r="N679" s="93">
        <v>10</v>
      </c>
      <c r="O679" s="93">
        <v>41</v>
      </c>
      <c r="P679" s="93">
        <v>8</v>
      </c>
      <c r="Q679" s="93">
        <v>42</v>
      </c>
      <c r="R679" s="93">
        <v>8</v>
      </c>
    </row>
    <row r="680" spans="1:18" x14ac:dyDescent="0.2">
      <c r="A680" s="93" t="s">
        <v>2376</v>
      </c>
      <c r="B680" s="93" t="str">
        <f>VLOOKUP(K680,杂项!$O$1:$P$54,2,FALSE)</f>
        <v>迅捷绶带</v>
      </c>
      <c r="C680" s="93">
        <f t="shared" si="40"/>
        <v>6</v>
      </c>
      <c r="D680" s="93" t="str">
        <f>VLOOKUP(M680,杂项!$O$1:$P$54,2,FALSE)</f>
        <v>骑士修行之证</v>
      </c>
      <c r="E680" s="93">
        <f t="shared" si="41"/>
        <v>3</v>
      </c>
      <c r="F680" s="93" t="str">
        <f>VLOOKUP(O680,杂项!$O$1:$P$54,2,FALSE)</f>
        <v>战斗修行之证</v>
      </c>
      <c r="G680" s="93">
        <f t="shared" si="42"/>
        <v>3</v>
      </c>
      <c r="H680" t="e">
        <f>VLOOKUP(Q680,杂项!$O$1:$P$54,2,FALSE)</f>
        <v>#N/A</v>
      </c>
      <c r="I680">
        <f t="shared" si="43"/>
        <v>0</v>
      </c>
      <c r="K680" s="93">
        <v>8</v>
      </c>
      <c r="L680" s="93">
        <v>6</v>
      </c>
      <c r="M680" s="93">
        <v>3</v>
      </c>
      <c r="N680" s="93">
        <v>3</v>
      </c>
      <c r="O680" s="93">
        <v>1</v>
      </c>
      <c r="P680" s="93">
        <v>3</v>
      </c>
      <c r="Q680" s="93"/>
      <c r="R680" s="93"/>
    </row>
    <row r="681" spans="1:18" x14ac:dyDescent="0.2">
      <c r="A681" s="93" t="s">
        <v>2377</v>
      </c>
      <c r="B681" s="93" t="str">
        <f>VLOOKUP(K681,杂项!$O$1:$P$54,2,FALSE)</f>
        <v>骑术之证</v>
      </c>
      <c r="C681" s="93">
        <f t="shared" si="40"/>
        <v>8</v>
      </c>
      <c r="D681" s="93" t="str">
        <f>VLOOKUP(M681,杂项!$O$1:$P$54,2,FALSE)</f>
        <v>巡林之证</v>
      </c>
      <c r="E681" s="93">
        <f t="shared" si="41"/>
        <v>8</v>
      </c>
      <c r="F681" s="93" t="str">
        <f>VLOOKUP(O681,杂项!$O$1:$P$54,2,FALSE)</f>
        <v>迅捷绶带</v>
      </c>
      <c r="G681" s="93">
        <f t="shared" si="42"/>
        <v>6</v>
      </c>
      <c r="H681" t="str">
        <f>VLOOKUP(Q681,杂项!$O$1:$P$54,2,FALSE)</f>
        <v>守护绶带</v>
      </c>
      <c r="I681">
        <f t="shared" si="43"/>
        <v>6</v>
      </c>
      <c r="K681" s="93">
        <v>43</v>
      </c>
      <c r="L681" s="93">
        <v>8</v>
      </c>
      <c r="M681" s="93">
        <v>42</v>
      </c>
      <c r="N681" s="93">
        <v>8</v>
      </c>
      <c r="O681" s="93">
        <v>8</v>
      </c>
      <c r="P681" s="93">
        <v>6</v>
      </c>
      <c r="Q681" s="93">
        <v>7</v>
      </c>
      <c r="R681" s="93">
        <v>6</v>
      </c>
    </row>
    <row r="682" spans="1:18" x14ac:dyDescent="0.2">
      <c r="A682" s="93" t="s">
        <v>2378</v>
      </c>
      <c r="B682" s="93" t="str">
        <f>VLOOKUP(K682,杂项!$O$1:$P$54,2,FALSE)</f>
        <v>忠诚徽记</v>
      </c>
      <c r="C682" s="93">
        <f t="shared" si="40"/>
        <v>10</v>
      </c>
      <c r="D682" s="93" t="str">
        <f>VLOOKUP(M682,杂项!$O$1:$P$54,2,FALSE)</f>
        <v>隐秘徽记</v>
      </c>
      <c r="E682" s="93">
        <f t="shared" si="41"/>
        <v>10</v>
      </c>
      <c r="F682" s="93" t="str">
        <f>VLOOKUP(O682,杂项!$O$1:$P$54,2,FALSE)</f>
        <v>骑术之证</v>
      </c>
      <c r="G682" s="93">
        <f t="shared" si="42"/>
        <v>8</v>
      </c>
      <c r="H682" t="str">
        <f>VLOOKUP(Q682,杂项!$O$1:$P$54,2,FALSE)</f>
        <v>巡林之证</v>
      </c>
      <c r="I682">
        <f t="shared" si="43"/>
        <v>8</v>
      </c>
      <c r="K682" s="93">
        <v>53</v>
      </c>
      <c r="L682" s="93">
        <v>10</v>
      </c>
      <c r="M682" s="93">
        <v>50</v>
      </c>
      <c r="N682" s="93">
        <v>10</v>
      </c>
      <c r="O682" s="93">
        <v>43</v>
      </c>
      <c r="P682" s="93">
        <v>8</v>
      </c>
      <c r="Q682" s="93">
        <v>42</v>
      </c>
      <c r="R682" s="93">
        <v>8</v>
      </c>
    </row>
    <row r="683" spans="1:18" x14ac:dyDescent="0.2">
      <c r="A683" s="93" t="s">
        <v>2379</v>
      </c>
      <c r="B683" s="93" t="str">
        <f>VLOOKUP(K683,杂项!$O$1:$P$54,2,FALSE)</f>
        <v>战士之证</v>
      </c>
      <c r="C683" s="93">
        <f t="shared" si="40"/>
        <v>12</v>
      </c>
      <c r="D683" s="93" t="str">
        <f>VLOOKUP(M683,杂项!$O$1:$P$54,2,FALSE)</f>
        <v>浪人之证</v>
      </c>
      <c r="E683" s="93">
        <f t="shared" si="41"/>
        <v>12</v>
      </c>
      <c r="F683" s="93" t="str">
        <f>VLOOKUP(O683,杂项!$O$1:$P$54,2,FALSE)</f>
        <v>无畏徽记</v>
      </c>
      <c r="G683" s="93">
        <f t="shared" si="42"/>
        <v>10</v>
      </c>
      <c r="H683" t="str">
        <f>VLOOKUP(Q683,杂项!$O$1:$P$54,2,FALSE)</f>
        <v>不屈徽记</v>
      </c>
      <c r="I683">
        <f t="shared" si="43"/>
        <v>10</v>
      </c>
      <c r="K683" s="93">
        <v>12</v>
      </c>
      <c r="L683" s="93">
        <v>12</v>
      </c>
      <c r="M683" s="93">
        <v>13</v>
      </c>
      <c r="N683" s="93">
        <v>12</v>
      </c>
      <c r="O683" s="93">
        <v>48</v>
      </c>
      <c r="P683" s="93">
        <v>10</v>
      </c>
      <c r="Q683" s="93">
        <v>49</v>
      </c>
      <c r="R683" s="93">
        <v>10</v>
      </c>
    </row>
    <row r="684" spans="1:18" x14ac:dyDescent="0.2">
      <c r="A684" s="93" t="s">
        <v>2380</v>
      </c>
      <c r="B684" s="93" t="str">
        <f>VLOOKUP(K684,杂项!$O$1:$P$54,2,FALSE)</f>
        <v>勇气纹章</v>
      </c>
      <c r="C684" s="93">
        <f t="shared" si="40"/>
        <v>15</v>
      </c>
      <c r="D684" s="93" t="str">
        <f>VLOOKUP(M684,杂项!$O$1:$P$54,2,FALSE)</f>
        <v>秩序纹章</v>
      </c>
      <c r="E684" s="93">
        <f t="shared" si="41"/>
        <v>15</v>
      </c>
      <c r="F684" s="93" t="str">
        <f>VLOOKUP(O684,杂项!$O$1:$P$54,2,FALSE)</f>
        <v>战士之证</v>
      </c>
      <c r="G684" s="93">
        <f t="shared" si="42"/>
        <v>12</v>
      </c>
      <c r="H684" t="str">
        <f>VLOOKUP(Q684,杂项!$O$1:$P$54,2,FALSE)</f>
        <v>浪人之证</v>
      </c>
      <c r="I684">
        <f t="shared" si="43"/>
        <v>12</v>
      </c>
      <c r="K684" s="93">
        <v>17</v>
      </c>
      <c r="L684" s="93">
        <v>15</v>
      </c>
      <c r="M684" s="93">
        <v>18</v>
      </c>
      <c r="N684" s="93">
        <v>15</v>
      </c>
      <c r="O684" s="93">
        <v>12</v>
      </c>
      <c r="P684" s="93">
        <v>12</v>
      </c>
      <c r="Q684" s="93">
        <v>13</v>
      </c>
      <c r="R684" s="93">
        <v>12</v>
      </c>
    </row>
    <row r="685" spans="1:18" x14ac:dyDescent="0.2">
      <c r="A685" s="93" t="s">
        <v>2381</v>
      </c>
      <c r="B685" s="93" t="str">
        <f>VLOOKUP(K685,杂项!$O$1:$P$54,2,FALSE)</f>
        <v>勇者之证</v>
      </c>
      <c r="C685" s="93">
        <f t="shared" si="40"/>
        <v>18</v>
      </c>
      <c r="D685" s="93" t="str">
        <f>VLOOKUP(M685,杂项!$O$1:$P$54,2,FALSE)</f>
        <v>英雄之证</v>
      </c>
      <c r="E685" s="93">
        <f t="shared" si="41"/>
        <v>18</v>
      </c>
      <c r="F685" s="93" t="str">
        <f>VLOOKUP(O685,杂项!$O$1:$P$54,2,FALSE)</f>
        <v>勇气纹章</v>
      </c>
      <c r="G685" s="93">
        <f t="shared" si="42"/>
        <v>15</v>
      </c>
      <c r="H685" t="str">
        <f>VLOOKUP(Q685,杂项!$O$1:$P$54,2,FALSE)</f>
        <v>秩序纹章</v>
      </c>
      <c r="I685">
        <f t="shared" si="43"/>
        <v>15</v>
      </c>
      <c r="K685" s="93">
        <v>26</v>
      </c>
      <c r="L685" s="93">
        <v>18</v>
      </c>
      <c r="M685" s="93">
        <v>25</v>
      </c>
      <c r="N685" s="93">
        <v>18</v>
      </c>
      <c r="O685" s="93">
        <v>17</v>
      </c>
      <c r="P685" s="93">
        <v>15</v>
      </c>
      <c r="Q685" s="93">
        <v>18</v>
      </c>
      <c r="R685" s="93">
        <v>15</v>
      </c>
    </row>
    <row r="686" spans="1:18" x14ac:dyDescent="0.2">
      <c r="A686" s="93" t="s">
        <v>2382</v>
      </c>
      <c r="B686" s="93" t="str">
        <f>VLOOKUP(K686,杂项!$O$1:$P$54,2,FALSE)</f>
        <v>正义之印</v>
      </c>
      <c r="C686" s="93">
        <f t="shared" si="40"/>
        <v>22</v>
      </c>
      <c r="D686" s="93" t="str">
        <f>VLOOKUP(M686,杂项!$O$1:$P$54,2,FALSE)</f>
        <v>奇迹之印</v>
      </c>
      <c r="E686" s="93">
        <f t="shared" si="41"/>
        <v>22</v>
      </c>
      <c r="F686" s="93" t="str">
        <f>VLOOKUP(O686,杂项!$O$1:$P$54,2,FALSE)</f>
        <v>勇者之证</v>
      </c>
      <c r="G686" s="93">
        <f t="shared" si="42"/>
        <v>20</v>
      </c>
      <c r="H686" t="str">
        <f>VLOOKUP(Q686,杂项!$O$1:$P$54,2,FALSE)</f>
        <v>霸者之证</v>
      </c>
      <c r="I686">
        <f t="shared" si="43"/>
        <v>20</v>
      </c>
      <c r="K686" s="93">
        <v>32</v>
      </c>
      <c r="L686" s="93">
        <v>22</v>
      </c>
      <c r="M686" s="93">
        <v>36</v>
      </c>
      <c r="N686" s="93">
        <v>22</v>
      </c>
      <c r="O686" s="93">
        <v>26</v>
      </c>
      <c r="P686" s="93">
        <v>20</v>
      </c>
      <c r="Q686" s="93">
        <v>28</v>
      </c>
      <c r="R686" s="93">
        <v>20</v>
      </c>
    </row>
    <row r="687" spans="1:18" x14ac:dyDescent="0.2">
      <c r="A687" s="93" t="s">
        <v>2383</v>
      </c>
      <c r="B687" s="93" t="str">
        <f>VLOOKUP(K687,杂项!$O$1:$P$54,2,FALSE)</f>
        <v>战士之证</v>
      </c>
      <c r="C687" s="93">
        <f t="shared" si="40"/>
        <v>12</v>
      </c>
      <c r="D687" s="93" t="str">
        <f>VLOOKUP(M687,杂项!$O$1:$P$54,2,FALSE)</f>
        <v>骑士之证</v>
      </c>
      <c r="E687" s="93">
        <f t="shared" si="41"/>
        <v>12</v>
      </c>
      <c r="F687" s="93" t="str">
        <f>VLOOKUP(O687,杂项!$O$1:$P$54,2,FALSE)</f>
        <v>忠诚徽记</v>
      </c>
      <c r="G687" s="93">
        <f t="shared" si="42"/>
        <v>10</v>
      </c>
      <c r="H687" t="str">
        <f>VLOOKUP(Q687,杂项!$O$1:$P$54,2,FALSE)</f>
        <v>无畏徽记</v>
      </c>
      <c r="I687">
        <f t="shared" si="43"/>
        <v>10</v>
      </c>
      <c r="K687" s="93">
        <v>12</v>
      </c>
      <c r="L687" s="93">
        <v>12</v>
      </c>
      <c r="M687" s="93">
        <v>14</v>
      </c>
      <c r="N687" s="93">
        <v>12</v>
      </c>
      <c r="O687" s="93">
        <v>53</v>
      </c>
      <c r="P687" s="93">
        <v>10</v>
      </c>
      <c r="Q687" s="93">
        <v>48</v>
      </c>
      <c r="R687" s="93">
        <v>10</v>
      </c>
    </row>
    <row r="688" spans="1:18" x14ac:dyDescent="0.2">
      <c r="A688" s="93" t="s">
        <v>2384</v>
      </c>
      <c r="B688" s="93" t="str">
        <f>VLOOKUP(K688,杂项!$O$1:$P$54,2,FALSE)</f>
        <v>自由纹章</v>
      </c>
      <c r="C688" s="93">
        <f t="shared" si="40"/>
        <v>15</v>
      </c>
      <c r="D688" s="93" t="str">
        <f>VLOOKUP(M688,杂项!$O$1:$P$54,2,FALSE)</f>
        <v>公正纹章</v>
      </c>
      <c r="E688" s="93">
        <f t="shared" si="41"/>
        <v>15</v>
      </c>
      <c r="F688" s="93" t="str">
        <f>VLOOKUP(O688,杂项!$O$1:$P$54,2,FALSE)</f>
        <v>战士之证</v>
      </c>
      <c r="G688" s="93">
        <f t="shared" si="42"/>
        <v>12</v>
      </c>
      <c r="H688" t="str">
        <f>VLOOKUP(Q688,杂项!$O$1:$P$54,2,FALSE)</f>
        <v>骑士之证</v>
      </c>
      <c r="I688">
        <f t="shared" si="43"/>
        <v>12</v>
      </c>
      <c r="K688" s="93">
        <v>19</v>
      </c>
      <c r="L688" s="93">
        <v>15</v>
      </c>
      <c r="M688" s="93">
        <v>22</v>
      </c>
      <c r="N688" s="93">
        <v>15</v>
      </c>
      <c r="O688" s="93">
        <v>12</v>
      </c>
      <c r="P688" s="93">
        <v>12</v>
      </c>
      <c r="Q688" s="93">
        <v>14</v>
      </c>
      <c r="R688" s="93">
        <v>12</v>
      </c>
    </row>
    <row r="689" spans="1:18" x14ac:dyDescent="0.2">
      <c r="A689" s="93" t="s">
        <v>2385</v>
      </c>
      <c r="B689" s="93" t="str">
        <f>VLOOKUP(K689,杂项!$O$1:$P$54,2,FALSE)</f>
        <v>霸者之证</v>
      </c>
      <c r="C689" s="93">
        <f t="shared" si="40"/>
        <v>18</v>
      </c>
      <c r="D689" s="93" t="str">
        <f>VLOOKUP(M689,杂项!$O$1:$P$54,2,FALSE)</f>
        <v>英雄之证</v>
      </c>
      <c r="E689" s="93">
        <f t="shared" si="41"/>
        <v>18</v>
      </c>
      <c r="F689" s="93" t="str">
        <f>VLOOKUP(O689,杂项!$O$1:$P$54,2,FALSE)</f>
        <v>自由纹章</v>
      </c>
      <c r="G689" s="93">
        <f t="shared" si="42"/>
        <v>15</v>
      </c>
      <c r="H689" t="str">
        <f>VLOOKUP(Q689,杂项!$O$1:$P$54,2,FALSE)</f>
        <v>公正纹章</v>
      </c>
      <c r="I689">
        <f t="shared" si="43"/>
        <v>15</v>
      </c>
      <c r="K689" s="93">
        <v>28</v>
      </c>
      <c r="L689" s="93">
        <v>18</v>
      </c>
      <c r="M689" s="93">
        <v>25</v>
      </c>
      <c r="N689" s="93">
        <v>18</v>
      </c>
      <c r="O689" s="93">
        <v>19</v>
      </c>
      <c r="P689" s="93">
        <v>15</v>
      </c>
      <c r="Q689" s="93">
        <v>22</v>
      </c>
      <c r="R689" s="93">
        <v>15</v>
      </c>
    </row>
    <row r="690" spans="1:18" x14ac:dyDescent="0.2">
      <c r="A690" s="93" t="s">
        <v>2386</v>
      </c>
      <c r="B690" s="93" t="str">
        <f>VLOOKUP(K690,杂项!$O$1:$P$54,2,FALSE)</f>
        <v>世界之印</v>
      </c>
      <c r="C690" s="93">
        <f t="shared" si="40"/>
        <v>22</v>
      </c>
      <c r="D690" s="93" t="str">
        <f>VLOOKUP(M690,杂项!$O$1:$P$54,2,FALSE)</f>
        <v>命运之印</v>
      </c>
      <c r="E690" s="93">
        <f t="shared" si="41"/>
        <v>22</v>
      </c>
      <c r="F690" s="93" t="str">
        <f>VLOOKUP(O690,杂项!$O$1:$P$54,2,FALSE)</f>
        <v>霸者之证</v>
      </c>
      <c r="G690" s="93">
        <f t="shared" si="42"/>
        <v>20</v>
      </c>
      <c r="H690" t="str">
        <f>VLOOKUP(Q690,杂项!$O$1:$P$54,2,FALSE)</f>
        <v>游侠之证</v>
      </c>
      <c r="I690">
        <f t="shared" si="43"/>
        <v>20</v>
      </c>
      <c r="K690" s="93">
        <v>34</v>
      </c>
      <c r="L690" s="93">
        <v>22</v>
      </c>
      <c r="M690" s="93">
        <v>33</v>
      </c>
      <c r="N690" s="93">
        <v>22</v>
      </c>
      <c r="O690" s="93">
        <v>28</v>
      </c>
      <c r="P690" s="93">
        <v>20</v>
      </c>
      <c r="Q690" s="93">
        <v>27</v>
      </c>
      <c r="R690" s="93">
        <v>20</v>
      </c>
    </row>
    <row r="691" spans="1:18" x14ac:dyDescent="0.2">
      <c r="A691" s="93" t="s">
        <v>2387</v>
      </c>
      <c r="B691" s="93" t="str">
        <f>VLOOKUP(K691,杂项!$O$1:$P$54,2,FALSE)</f>
        <v>骑士之证</v>
      </c>
      <c r="C691" s="93">
        <f t="shared" si="40"/>
        <v>12</v>
      </c>
      <c r="D691" s="93" t="str">
        <f>VLOOKUP(M691,杂项!$O$1:$P$54,2,FALSE)</f>
        <v>浪人之证</v>
      </c>
      <c r="E691" s="93">
        <f t="shared" si="41"/>
        <v>12</v>
      </c>
      <c r="F691" s="93" t="str">
        <f>VLOOKUP(O691,杂项!$O$1:$P$54,2,FALSE)</f>
        <v>忠诚徽记</v>
      </c>
      <c r="G691" s="93">
        <f t="shared" si="42"/>
        <v>10</v>
      </c>
      <c r="H691" t="str">
        <f>VLOOKUP(Q691,杂项!$O$1:$P$54,2,FALSE)</f>
        <v>隐秘徽记</v>
      </c>
      <c r="I691">
        <f t="shared" si="43"/>
        <v>10</v>
      </c>
      <c r="K691" s="93">
        <v>14</v>
      </c>
      <c r="L691" s="93">
        <v>12</v>
      </c>
      <c r="M691" s="93">
        <v>13</v>
      </c>
      <c r="N691" s="93">
        <v>12</v>
      </c>
      <c r="O691" s="93">
        <v>53</v>
      </c>
      <c r="P691" s="93">
        <v>10</v>
      </c>
      <c r="Q691" s="93">
        <v>50</v>
      </c>
      <c r="R691" s="93">
        <v>10</v>
      </c>
    </row>
    <row r="692" spans="1:18" x14ac:dyDescent="0.2">
      <c r="A692" s="93" t="s">
        <v>2388</v>
      </c>
      <c r="B692" s="93" t="str">
        <f>VLOOKUP(K692,杂项!$O$1:$P$54,2,FALSE)</f>
        <v>信仰纹章</v>
      </c>
      <c r="C692" s="93">
        <f t="shared" si="40"/>
        <v>15</v>
      </c>
      <c r="D692" s="93" t="str">
        <f>VLOOKUP(M692,杂项!$O$1:$P$54,2,FALSE)</f>
        <v>自由纹章</v>
      </c>
      <c r="E692" s="93">
        <f t="shared" si="41"/>
        <v>15</v>
      </c>
      <c r="F692" s="93" t="str">
        <f>VLOOKUP(O692,杂项!$O$1:$P$54,2,FALSE)</f>
        <v>骑士之证</v>
      </c>
      <c r="G692" s="93">
        <f t="shared" si="42"/>
        <v>12</v>
      </c>
      <c r="H692" t="str">
        <f>VLOOKUP(Q692,杂项!$O$1:$P$54,2,FALSE)</f>
        <v>浪人之证</v>
      </c>
      <c r="I692">
        <f t="shared" si="43"/>
        <v>12</v>
      </c>
      <c r="K692" s="93">
        <v>21</v>
      </c>
      <c r="L692" s="93">
        <v>15</v>
      </c>
      <c r="M692" s="93">
        <v>19</v>
      </c>
      <c r="N692" s="93">
        <v>15</v>
      </c>
      <c r="O692" s="93">
        <v>14</v>
      </c>
      <c r="P692" s="93">
        <v>12</v>
      </c>
      <c r="Q692" s="93">
        <v>13</v>
      </c>
      <c r="R692" s="93">
        <v>12</v>
      </c>
    </row>
    <row r="693" spans="1:18" x14ac:dyDescent="0.2">
      <c r="A693" s="93" t="s">
        <v>2389</v>
      </c>
      <c r="B693" s="93" t="str">
        <f>VLOOKUP(K693,杂项!$O$1:$P$54,2,FALSE)</f>
        <v>霸者之证</v>
      </c>
      <c r="C693" s="93">
        <f t="shared" si="40"/>
        <v>18</v>
      </c>
      <c r="D693" s="93" t="str">
        <f>VLOOKUP(M693,杂项!$O$1:$P$54,2,FALSE)</f>
        <v>统帅之证</v>
      </c>
      <c r="E693" s="93">
        <f t="shared" si="41"/>
        <v>18</v>
      </c>
      <c r="F693" s="93" t="str">
        <f>VLOOKUP(O693,杂项!$O$1:$P$54,2,FALSE)</f>
        <v>信仰纹章</v>
      </c>
      <c r="G693" s="93">
        <f t="shared" si="42"/>
        <v>15</v>
      </c>
      <c r="H693" t="str">
        <f>VLOOKUP(Q693,杂项!$O$1:$P$54,2,FALSE)</f>
        <v>自由纹章</v>
      </c>
      <c r="I693">
        <f t="shared" si="43"/>
        <v>15</v>
      </c>
      <c r="K693" s="93">
        <v>28</v>
      </c>
      <c r="L693" s="93">
        <v>18</v>
      </c>
      <c r="M693" s="93">
        <v>31</v>
      </c>
      <c r="N693" s="93">
        <v>18</v>
      </c>
      <c r="O693" s="93">
        <v>21</v>
      </c>
      <c r="P693" s="93">
        <v>15</v>
      </c>
      <c r="Q693" s="93">
        <v>19</v>
      </c>
      <c r="R693" s="93">
        <v>15</v>
      </c>
    </row>
    <row r="694" spans="1:18" x14ac:dyDescent="0.2">
      <c r="A694" s="93" t="s">
        <v>2390</v>
      </c>
      <c r="B694" s="93" t="str">
        <f>VLOOKUP(K694,杂项!$O$1:$P$54,2,FALSE)</f>
        <v>世界之印</v>
      </c>
      <c r="C694" s="93">
        <f t="shared" si="40"/>
        <v>22</v>
      </c>
      <c r="D694" s="93" t="str">
        <f>VLOOKUP(M694,杂项!$O$1:$P$54,2,FALSE)</f>
        <v>命运之印</v>
      </c>
      <c r="E694" s="93">
        <f t="shared" si="41"/>
        <v>22</v>
      </c>
      <c r="F694" s="93" t="str">
        <f>VLOOKUP(O694,杂项!$O$1:$P$54,2,FALSE)</f>
        <v>霸者之证</v>
      </c>
      <c r="G694" s="93">
        <f t="shared" si="42"/>
        <v>20</v>
      </c>
      <c r="H694" t="str">
        <f>VLOOKUP(Q694,杂项!$O$1:$P$54,2,FALSE)</f>
        <v>游侠之证</v>
      </c>
      <c r="I694">
        <f t="shared" si="43"/>
        <v>20</v>
      </c>
      <c r="K694" s="93">
        <v>34</v>
      </c>
      <c r="L694" s="93">
        <v>22</v>
      </c>
      <c r="M694" s="93">
        <v>33</v>
      </c>
      <c r="N694" s="93">
        <v>22</v>
      </c>
      <c r="O694" s="93">
        <v>28</v>
      </c>
      <c r="P694" s="93">
        <v>20</v>
      </c>
      <c r="Q694" s="93">
        <v>27</v>
      </c>
      <c r="R694" s="93">
        <v>20</v>
      </c>
    </row>
    <row r="695" spans="1:18" x14ac:dyDescent="0.2">
      <c r="A695" s="93" t="s">
        <v>2391</v>
      </c>
      <c r="B695" s="93" t="str">
        <f>VLOOKUP(K695,杂项!$O$1:$P$54,2,FALSE)</f>
        <v>骑士修行之证</v>
      </c>
      <c r="C695" s="93">
        <f t="shared" si="40"/>
        <v>3</v>
      </c>
      <c r="D695" s="93" t="e">
        <f>VLOOKUP(M695,杂项!$O$1:$P$54,2,FALSE)</f>
        <v>#N/A</v>
      </c>
      <c r="E695" s="93">
        <f t="shared" si="41"/>
        <v>0</v>
      </c>
      <c r="F695" s="93" t="e">
        <f>VLOOKUP(O695,杂项!$O$1:$P$54,2,FALSE)</f>
        <v>#N/A</v>
      </c>
      <c r="G695" s="93">
        <f t="shared" si="42"/>
        <v>0</v>
      </c>
      <c r="H695" t="e">
        <f>VLOOKUP(Q695,杂项!$O$1:$P$54,2,FALSE)</f>
        <v>#N/A</v>
      </c>
      <c r="I695">
        <f t="shared" si="43"/>
        <v>0</v>
      </c>
      <c r="K695" s="93">
        <v>3</v>
      </c>
      <c r="L695" s="93">
        <v>3</v>
      </c>
      <c r="M695" s="93"/>
      <c r="N695" s="93"/>
      <c r="O695" s="93"/>
      <c r="P695" s="93"/>
      <c r="Q695" s="93"/>
      <c r="R695" s="93"/>
    </row>
    <row r="696" spans="1:18" x14ac:dyDescent="0.2">
      <c r="A696" s="93" t="s">
        <v>2392</v>
      </c>
      <c r="B696" s="93" t="str">
        <f>VLOOKUP(K696,杂项!$O$1:$P$54,2,FALSE)</f>
        <v>骑士修行之证</v>
      </c>
      <c r="C696" s="93">
        <f t="shared" si="40"/>
        <v>5</v>
      </c>
      <c r="D696" s="93" t="e">
        <f>VLOOKUP(M696,杂项!$O$1:$P$54,2,FALSE)</f>
        <v>#N/A</v>
      </c>
      <c r="E696" s="93">
        <f t="shared" si="41"/>
        <v>0</v>
      </c>
      <c r="F696" s="93" t="e">
        <f>VLOOKUP(O696,杂项!$O$1:$P$54,2,FALSE)</f>
        <v>#N/A</v>
      </c>
      <c r="G696" s="93">
        <f t="shared" si="42"/>
        <v>0</v>
      </c>
      <c r="H696" t="e">
        <f>VLOOKUP(Q696,杂项!$O$1:$P$54,2,FALSE)</f>
        <v>#N/A</v>
      </c>
      <c r="I696">
        <f t="shared" si="43"/>
        <v>0</v>
      </c>
      <c r="K696" s="93">
        <v>3</v>
      </c>
      <c r="L696" s="93">
        <v>5</v>
      </c>
      <c r="M696" s="93"/>
      <c r="N696" s="93"/>
      <c r="O696" s="93"/>
      <c r="P696" s="93"/>
      <c r="Q696" s="93"/>
      <c r="R696" s="93"/>
    </row>
    <row r="697" spans="1:18" x14ac:dyDescent="0.2">
      <c r="A697" s="93" t="s">
        <v>2393</v>
      </c>
      <c r="B697" s="93" t="str">
        <f>VLOOKUP(K697,杂项!$O$1:$P$54,2,FALSE)</f>
        <v>迅捷绶带</v>
      </c>
      <c r="C697" s="93">
        <f t="shared" si="40"/>
        <v>6</v>
      </c>
      <c r="D697" s="93" t="str">
        <f>VLOOKUP(M697,杂项!$O$1:$P$54,2,FALSE)</f>
        <v>骑士修行之证</v>
      </c>
      <c r="E697" s="93">
        <f t="shared" si="41"/>
        <v>3</v>
      </c>
      <c r="F697" s="93" t="str">
        <f>VLOOKUP(O697,杂项!$O$1:$P$54,2,FALSE)</f>
        <v>战斗修行之证</v>
      </c>
      <c r="G697" s="93">
        <f t="shared" si="42"/>
        <v>3</v>
      </c>
      <c r="H697" t="e">
        <f>VLOOKUP(Q697,杂项!$O$1:$P$54,2,FALSE)</f>
        <v>#N/A</v>
      </c>
      <c r="I697">
        <f t="shared" si="43"/>
        <v>0</v>
      </c>
      <c r="K697" s="93">
        <v>8</v>
      </c>
      <c r="L697" s="93">
        <v>6</v>
      </c>
      <c r="M697" s="93">
        <v>3</v>
      </c>
      <c r="N697" s="93">
        <v>3</v>
      </c>
      <c r="O697" s="93">
        <v>1</v>
      </c>
      <c r="P697" s="93">
        <v>3</v>
      </c>
      <c r="Q697" s="93"/>
      <c r="R697" s="93"/>
    </row>
    <row r="698" spans="1:18" x14ac:dyDescent="0.2">
      <c r="A698" s="93" t="s">
        <v>2394</v>
      </c>
      <c r="B698" s="93" t="str">
        <f>VLOOKUP(K698,杂项!$O$1:$P$54,2,FALSE)</f>
        <v>骑术之证</v>
      </c>
      <c r="C698" s="93">
        <f t="shared" si="40"/>
        <v>8</v>
      </c>
      <c r="D698" s="93" t="str">
        <f>VLOOKUP(M698,杂项!$O$1:$P$54,2,FALSE)</f>
        <v>巡林之证</v>
      </c>
      <c r="E698" s="93">
        <f t="shared" si="41"/>
        <v>8</v>
      </c>
      <c r="F698" s="93" t="str">
        <f>VLOOKUP(O698,杂项!$O$1:$P$54,2,FALSE)</f>
        <v>迅捷绶带</v>
      </c>
      <c r="G698" s="93">
        <f t="shared" si="42"/>
        <v>6</v>
      </c>
      <c r="H698" t="str">
        <f>VLOOKUP(Q698,杂项!$O$1:$P$54,2,FALSE)</f>
        <v>力量绶带</v>
      </c>
      <c r="I698">
        <f t="shared" si="43"/>
        <v>6</v>
      </c>
      <c r="K698" s="93">
        <v>43</v>
      </c>
      <c r="L698" s="93">
        <v>8</v>
      </c>
      <c r="M698" s="93">
        <v>42</v>
      </c>
      <c r="N698" s="93">
        <v>8</v>
      </c>
      <c r="O698" s="93">
        <v>8</v>
      </c>
      <c r="P698" s="93">
        <v>6</v>
      </c>
      <c r="Q698" s="93">
        <v>6</v>
      </c>
      <c r="R698" s="93">
        <v>6</v>
      </c>
    </row>
    <row r="699" spans="1:18" x14ac:dyDescent="0.2">
      <c r="A699" s="93" t="s">
        <v>2395</v>
      </c>
      <c r="B699" s="93" t="str">
        <f>VLOOKUP(K699,杂项!$O$1:$P$54,2,FALSE)</f>
        <v>忠诚徽记</v>
      </c>
      <c r="C699" s="93">
        <f t="shared" si="40"/>
        <v>10</v>
      </c>
      <c r="D699" s="93" t="str">
        <f>VLOOKUP(M699,杂项!$O$1:$P$54,2,FALSE)</f>
        <v>无畏徽记</v>
      </c>
      <c r="E699" s="93">
        <f t="shared" si="41"/>
        <v>10</v>
      </c>
      <c r="F699" s="93" t="str">
        <f>VLOOKUP(O699,杂项!$O$1:$P$54,2,FALSE)</f>
        <v>骑术之证</v>
      </c>
      <c r="G699" s="93">
        <f t="shared" si="42"/>
        <v>8</v>
      </c>
      <c r="H699" t="str">
        <f>VLOOKUP(Q699,杂项!$O$1:$P$54,2,FALSE)</f>
        <v>巡林之证</v>
      </c>
      <c r="I699">
        <f t="shared" si="43"/>
        <v>8</v>
      </c>
      <c r="K699" s="93">
        <v>53</v>
      </c>
      <c r="L699" s="93">
        <v>10</v>
      </c>
      <c r="M699" s="93">
        <v>48</v>
      </c>
      <c r="N699" s="93">
        <v>10</v>
      </c>
      <c r="O699" s="93">
        <v>43</v>
      </c>
      <c r="P699" s="93">
        <v>8</v>
      </c>
      <c r="Q699" s="93">
        <v>42</v>
      </c>
      <c r="R699" s="93">
        <v>8</v>
      </c>
    </row>
    <row r="700" spans="1:18" x14ac:dyDescent="0.2">
      <c r="A700" s="93" t="s">
        <v>2396</v>
      </c>
      <c r="B700" s="93" t="str">
        <f>VLOOKUP(K700,杂项!$O$1:$P$54,2,FALSE)</f>
        <v>心灵绶带</v>
      </c>
      <c r="C700" s="93">
        <f t="shared" si="40"/>
        <v>6</v>
      </c>
      <c r="D700" s="93" t="str">
        <f>VLOOKUP(M700,杂项!$O$1:$P$54,2,FALSE)</f>
        <v>法术修行之证</v>
      </c>
      <c r="E700" s="93">
        <f t="shared" si="41"/>
        <v>3</v>
      </c>
      <c r="F700" s="93" t="str">
        <f>VLOOKUP(O700,杂项!$O$1:$P$54,2,FALSE)</f>
        <v>神职修行之证</v>
      </c>
      <c r="G700" s="93">
        <f t="shared" si="42"/>
        <v>3</v>
      </c>
      <c r="H700" t="e">
        <f>VLOOKUP(Q700,杂项!$O$1:$P$54,2,FALSE)</f>
        <v>#N/A</v>
      </c>
      <c r="I700">
        <f t="shared" si="43"/>
        <v>0</v>
      </c>
      <c r="K700" s="93">
        <v>10</v>
      </c>
      <c r="L700" s="93">
        <v>6</v>
      </c>
      <c r="M700" s="93">
        <v>5</v>
      </c>
      <c r="N700" s="93">
        <v>3</v>
      </c>
      <c r="O700" s="93">
        <v>4</v>
      </c>
      <c r="P700" s="93">
        <v>3</v>
      </c>
      <c r="Q700" s="93"/>
      <c r="R700" s="93"/>
    </row>
    <row r="701" spans="1:18" x14ac:dyDescent="0.2">
      <c r="A701" s="93" t="s">
        <v>2397</v>
      </c>
      <c r="B701" s="93" t="str">
        <f>VLOOKUP(K701,杂项!$O$1:$P$54,2,FALSE)</f>
        <v>祈祷之证</v>
      </c>
      <c r="C701" s="93">
        <f t="shared" si="40"/>
        <v>8</v>
      </c>
      <c r="D701" s="93" t="str">
        <f>VLOOKUP(M701,杂项!$O$1:$P$54,2,FALSE)</f>
        <v>骑术之证</v>
      </c>
      <c r="E701" s="93">
        <f t="shared" si="41"/>
        <v>8</v>
      </c>
      <c r="F701" s="93" t="str">
        <f>VLOOKUP(O701,杂项!$O$1:$P$54,2,FALSE)</f>
        <v>心灵绶带</v>
      </c>
      <c r="G701" s="93">
        <f t="shared" si="42"/>
        <v>6</v>
      </c>
      <c r="H701" t="str">
        <f>VLOOKUP(Q701,杂项!$O$1:$P$54,2,FALSE)</f>
        <v>智慧绶带</v>
      </c>
      <c r="I701">
        <f t="shared" si="43"/>
        <v>6</v>
      </c>
      <c r="K701" s="93">
        <v>44</v>
      </c>
      <c r="L701" s="93">
        <v>8</v>
      </c>
      <c r="M701" s="93">
        <v>43</v>
      </c>
      <c r="N701" s="93">
        <v>8</v>
      </c>
      <c r="O701" s="93">
        <v>10</v>
      </c>
      <c r="P701" s="93">
        <v>6</v>
      </c>
      <c r="Q701" s="93">
        <v>9</v>
      </c>
      <c r="R701" s="93">
        <v>6</v>
      </c>
    </row>
    <row r="702" spans="1:18" x14ac:dyDescent="0.2">
      <c r="A702" s="93" t="s">
        <v>2398</v>
      </c>
      <c r="B702" s="93" t="str">
        <f>VLOOKUP(K702,杂项!$O$1:$P$54,2,FALSE)</f>
        <v>灵魂徽记</v>
      </c>
      <c r="C702" s="93">
        <f t="shared" si="40"/>
        <v>10</v>
      </c>
      <c r="D702" s="93" t="str">
        <f>VLOOKUP(M702,杂项!$O$1:$P$54,2,FALSE)</f>
        <v>远见徽记</v>
      </c>
      <c r="E702" s="93">
        <f t="shared" si="41"/>
        <v>10</v>
      </c>
      <c r="F702" s="93" t="str">
        <f>VLOOKUP(O702,杂项!$O$1:$P$54,2,FALSE)</f>
        <v>祈祷之证</v>
      </c>
      <c r="G702" s="93">
        <f t="shared" si="42"/>
        <v>8</v>
      </c>
      <c r="H702" t="str">
        <f>VLOOKUP(Q702,杂项!$O$1:$P$54,2,FALSE)</f>
        <v>骑术之证</v>
      </c>
      <c r="I702">
        <f t="shared" si="43"/>
        <v>8</v>
      </c>
      <c r="K702" s="93">
        <v>52</v>
      </c>
      <c r="L702" s="93">
        <v>10</v>
      </c>
      <c r="M702" s="93">
        <v>51</v>
      </c>
      <c r="N702" s="93">
        <v>10</v>
      </c>
      <c r="O702" s="93">
        <v>44</v>
      </c>
      <c r="P702" s="93">
        <v>8</v>
      </c>
      <c r="Q702" s="93">
        <v>43</v>
      </c>
      <c r="R702" s="93">
        <v>8</v>
      </c>
    </row>
    <row r="703" spans="1:18" x14ac:dyDescent="0.2">
      <c r="A703" s="93" t="s">
        <v>2399</v>
      </c>
      <c r="B703" s="93" t="str">
        <f>VLOOKUP(K703,杂项!$O$1:$P$54,2,FALSE)</f>
        <v>骑士之证</v>
      </c>
      <c r="C703" s="93">
        <f t="shared" si="40"/>
        <v>12</v>
      </c>
      <c r="D703" s="93" t="str">
        <f>VLOOKUP(M703,杂项!$O$1:$P$54,2,FALSE)</f>
        <v>术士之证</v>
      </c>
      <c r="E703" s="93">
        <f t="shared" si="41"/>
        <v>12</v>
      </c>
      <c r="F703" s="93" t="str">
        <f>VLOOKUP(O703,杂项!$O$1:$P$54,2,FALSE)</f>
        <v>忠诚徽记</v>
      </c>
      <c r="G703" s="93">
        <f t="shared" si="42"/>
        <v>10</v>
      </c>
      <c r="H703" t="str">
        <f>VLOOKUP(Q703,杂项!$O$1:$P$54,2,FALSE)</f>
        <v>远见徽记</v>
      </c>
      <c r="I703">
        <f t="shared" si="43"/>
        <v>10</v>
      </c>
      <c r="K703" s="93">
        <v>14</v>
      </c>
      <c r="L703" s="93">
        <v>12</v>
      </c>
      <c r="M703" s="93">
        <v>16</v>
      </c>
      <c r="N703" s="93">
        <v>12</v>
      </c>
      <c r="O703" s="93">
        <v>53</v>
      </c>
      <c r="P703" s="93">
        <v>10</v>
      </c>
      <c r="Q703" s="93">
        <v>51</v>
      </c>
      <c r="R703" s="93">
        <v>10</v>
      </c>
    </row>
    <row r="704" spans="1:18" x14ac:dyDescent="0.2">
      <c r="A704" s="93" t="s">
        <v>2400</v>
      </c>
      <c r="B704" s="93" t="str">
        <f>VLOOKUP(K704,杂项!$O$1:$P$54,2,FALSE)</f>
        <v>意志纹章</v>
      </c>
      <c r="C704" s="93">
        <f t="shared" si="40"/>
        <v>15</v>
      </c>
      <c r="D704" s="93" t="str">
        <f>VLOOKUP(M704,杂项!$O$1:$P$54,2,FALSE)</f>
        <v>勇气纹章</v>
      </c>
      <c r="E704" s="93">
        <f t="shared" si="41"/>
        <v>15</v>
      </c>
      <c r="F704" s="93" t="str">
        <f>VLOOKUP(O704,杂项!$O$1:$P$54,2,FALSE)</f>
        <v>骑士之证</v>
      </c>
      <c r="G704" s="93">
        <f t="shared" si="42"/>
        <v>12</v>
      </c>
      <c r="H704" t="str">
        <f>VLOOKUP(Q704,杂项!$O$1:$P$54,2,FALSE)</f>
        <v>术士之证</v>
      </c>
      <c r="I704">
        <f t="shared" si="43"/>
        <v>12</v>
      </c>
      <c r="K704" s="93">
        <v>20</v>
      </c>
      <c r="L704" s="93">
        <v>15</v>
      </c>
      <c r="M704" s="93">
        <v>17</v>
      </c>
      <c r="N704" s="93">
        <v>15</v>
      </c>
      <c r="O704" s="93">
        <v>14</v>
      </c>
      <c r="P704" s="93">
        <v>12</v>
      </c>
      <c r="Q704" s="93">
        <v>16</v>
      </c>
      <c r="R704" s="93">
        <v>12</v>
      </c>
    </row>
    <row r="705" spans="1:18" x14ac:dyDescent="0.2">
      <c r="A705" s="93" t="s">
        <v>2401</v>
      </c>
      <c r="B705" s="93" t="str">
        <f>VLOOKUP(K705,杂项!$O$1:$P$54,2,FALSE)</f>
        <v>统帅之证</v>
      </c>
      <c r="C705" s="93">
        <f t="shared" si="40"/>
        <v>18</v>
      </c>
      <c r="D705" s="93" t="str">
        <f>VLOOKUP(M705,杂项!$O$1:$P$54,2,FALSE)</f>
        <v>隐者之证</v>
      </c>
      <c r="E705" s="93">
        <f t="shared" si="41"/>
        <v>18</v>
      </c>
      <c r="F705" s="93" t="str">
        <f>VLOOKUP(O705,杂项!$O$1:$P$54,2,FALSE)</f>
        <v>意志纹章</v>
      </c>
      <c r="G705" s="93">
        <f t="shared" si="42"/>
        <v>15</v>
      </c>
      <c r="H705" t="str">
        <f>VLOOKUP(Q705,杂项!$O$1:$P$54,2,FALSE)</f>
        <v>勇气纹章</v>
      </c>
      <c r="I705">
        <f t="shared" si="43"/>
        <v>15</v>
      </c>
      <c r="K705" s="93">
        <v>31</v>
      </c>
      <c r="L705" s="93">
        <v>18</v>
      </c>
      <c r="M705" s="93">
        <v>30</v>
      </c>
      <c r="N705" s="93">
        <v>18</v>
      </c>
      <c r="O705" s="93">
        <v>20</v>
      </c>
      <c r="P705" s="93">
        <v>15</v>
      </c>
      <c r="Q705" s="93">
        <v>17</v>
      </c>
      <c r="R705" s="93">
        <v>15</v>
      </c>
    </row>
    <row r="706" spans="1:18" x14ac:dyDescent="0.2">
      <c r="A706" s="93" t="s">
        <v>2402</v>
      </c>
      <c r="B706" s="93" t="str">
        <f>VLOOKUP(K706,杂项!$O$1:$P$54,2,FALSE)</f>
        <v>混沌之印</v>
      </c>
      <c r="C706" s="93">
        <f t="shared" ref="C706:C769" si="44">L706</f>
        <v>22</v>
      </c>
      <c r="D706" s="93" t="str">
        <f>VLOOKUP(M706,杂项!$O$1:$P$54,2,FALSE)</f>
        <v>世界之印</v>
      </c>
      <c r="E706" s="93">
        <f t="shared" ref="E706:E769" si="45">N706</f>
        <v>22</v>
      </c>
      <c r="F706" s="93" t="str">
        <f>VLOOKUP(O706,杂项!$O$1:$P$54,2,FALSE)</f>
        <v>统帅之证</v>
      </c>
      <c r="G706" s="93">
        <f t="shared" ref="G706:G769" si="46">P706</f>
        <v>20</v>
      </c>
      <c r="H706" t="str">
        <f>VLOOKUP(Q706,杂项!$O$1:$P$54,2,FALSE)</f>
        <v>隐者之证</v>
      </c>
      <c r="I706">
        <f t="shared" ref="I706:I769" si="47">R706</f>
        <v>20</v>
      </c>
      <c r="K706" s="93">
        <v>39</v>
      </c>
      <c r="L706" s="93">
        <v>22</v>
      </c>
      <c r="M706" s="93">
        <v>34</v>
      </c>
      <c r="N706" s="93">
        <v>22</v>
      </c>
      <c r="O706" s="93">
        <v>31</v>
      </c>
      <c r="P706" s="93">
        <v>20</v>
      </c>
      <c r="Q706" s="93">
        <v>30</v>
      </c>
      <c r="R706" s="93">
        <v>20</v>
      </c>
    </row>
    <row r="707" spans="1:18" x14ac:dyDescent="0.2">
      <c r="A707" s="93" t="s">
        <v>2403</v>
      </c>
      <c r="B707" s="93" t="str">
        <f>VLOOKUP(K707,杂项!$O$1:$P$54,2,FALSE)</f>
        <v>祭司之证</v>
      </c>
      <c r="C707" s="93">
        <f t="shared" si="44"/>
        <v>12</v>
      </c>
      <c r="D707" s="93" t="str">
        <f>VLOOKUP(M707,杂项!$O$1:$P$54,2,FALSE)</f>
        <v>术士之证</v>
      </c>
      <c r="E707" s="93">
        <f t="shared" si="45"/>
        <v>12</v>
      </c>
      <c r="F707" s="93" t="str">
        <f>VLOOKUP(O707,杂项!$O$1:$P$54,2,FALSE)</f>
        <v>灵魂徽记</v>
      </c>
      <c r="G707" s="93">
        <f t="shared" si="46"/>
        <v>10</v>
      </c>
      <c r="H707" t="str">
        <f>VLOOKUP(Q707,杂项!$O$1:$P$54,2,FALSE)</f>
        <v>远见徽记</v>
      </c>
      <c r="I707">
        <f t="shared" si="47"/>
        <v>10</v>
      </c>
      <c r="K707" s="93">
        <v>15</v>
      </c>
      <c r="L707" s="93">
        <v>12</v>
      </c>
      <c r="M707" s="93">
        <v>16</v>
      </c>
      <c r="N707" s="93">
        <v>12</v>
      </c>
      <c r="O707" s="93">
        <v>52</v>
      </c>
      <c r="P707" s="93">
        <v>10</v>
      </c>
      <c r="Q707" s="93">
        <v>51</v>
      </c>
      <c r="R707" s="93">
        <v>10</v>
      </c>
    </row>
    <row r="708" spans="1:18" x14ac:dyDescent="0.2">
      <c r="A708" s="93" t="s">
        <v>2404</v>
      </c>
      <c r="B708" s="93" t="str">
        <f>VLOOKUP(K708,杂项!$O$1:$P$54,2,FALSE)</f>
        <v>慈爱纹章</v>
      </c>
      <c r="C708" s="93">
        <f t="shared" si="44"/>
        <v>15</v>
      </c>
      <c r="D708" s="93" t="str">
        <f>VLOOKUP(M708,杂项!$O$1:$P$54,2,FALSE)</f>
        <v>希望纹章</v>
      </c>
      <c r="E708" s="93">
        <f t="shared" si="45"/>
        <v>15</v>
      </c>
      <c r="F708" s="93" t="str">
        <f>VLOOKUP(O708,杂项!$O$1:$P$54,2,FALSE)</f>
        <v>祭司之证</v>
      </c>
      <c r="G708" s="93">
        <f t="shared" si="46"/>
        <v>12</v>
      </c>
      <c r="H708" t="str">
        <f>VLOOKUP(Q708,杂项!$O$1:$P$54,2,FALSE)</f>
        <v>术士之证</v>
      </c>
      <c r="I708">
        <f t="shared" si="47"/>
        <v>12</v>
      </c>
      <c r="K708" s="93">
        <v>24</v>
      </c>
      <c r="L708" s="93">
        <v>15</v>
      </c>
      <c r="M708" s="93">
        <v>23</v>
      </c>
      <c r="N708" s="93">
        <v>15</v>
      </c>
      <c r="O708" s="93">
        <v>15</v>
      </c>
      <c r="P708" s="93">
        <v>12</v>
      </c>
      <c r="Q708" s="93">
        <v>16</v>
      </c>
      <c r="R708" s="93">
        <v>12</v>
      </c>
    </row>
    <row r="709" spans="1:18" x14ac:dyDescent="0.2">
      <c r="A709" s="93" t="s">
        <v>2405</v>
      </c>
      <c r="B709" s="93" t="str">
        <f>VLOOKUP(K709,杂项!$O$1:$P$54,2,FALSE)</f>
        <v>圣者之证</v>
      </c>
      <c r="C709" s="93">
        <f t="shared" si="44"/>
        <v>18</v>
      </c>
      <c r="D709" s="93" t="str">
        <f>VLOOKUP(M709,杂项!$O$1:$P$54,2,FALSE)</f>
        <v>隐者之证</v>
      </c>
      <c r="E709" s="93">
        <f t="shared" si="45"/>
        <v>18</v>
      </c>
      <c r="F709" s="93" t="str">
        <f>VLOOKUP(O709,杂项!$O$1:$P$54,2,FALSE)</f>
        <v>慈爱纹章</v>
      </c>
      <c r="G709" s="93">
        <f t="shared" si="46"/>
        <v>15</v>
      </c>
      <c r="H709" t="str">
        <f>VLOOKUP(Q709,杂项!$O$1:$P$54,2,FALSE)</f>
        <v>希望纹章</v>
      </c>
      <c r="I709">
        <f t="shared" si="47"/>
        <v>15</v>
      </c>
      <c r="K709" s="93">
        <v>29</v>
      </c>
      <c r="L709" s="93">
        <v>18</v>
      </c>
      <c r="M709" s="93">
        <v>30</v>
      </c>
      <c r="N709" s="93">
        <v>18</v>
      </c>
      <c r="O709" s="93">
        <v>24</v>
      </c>
      <c r="P709" s="93">
        <v>15</v>
      </c>
      <c r="Q709" s="93">
        <v>23</v>
      </c>
      <c r="R709" s="93">
        <v>15</v>
      </c>
    </row>
    <row r="710" spans="1:18" x14ac:dyDescent="0.2">
      <c r="A710" s="93" t="s">
        <v>2406</v>
      </c>
      <c r="B710" s="93" t="str">
        <f>VLOOKUP(K710,杂项!$O$1:$P$54,2,FALSE)</f>
        <v>审判之印</v>
      </c>
      <c r="C710" s="93">
        <f t="shared" si="44"/>
        <v>22</v>
      </c>
      <c r="D710" s="93" t="str">
        <f>VLOOKUP(M710,杂项!$O$1:$P$54,2,FALSE)</f>
        <v>奥秘之印</v>
      </c>
      <c r="E710" s="93">
        <f t="shared" si="45"/>
        <v>22</v>
      </c>
      <c r="F710" s="93" t="str">
        <f>VLOOKUP(O710,杂项!$O$1:$P$54,2,FALSE)</f>
        <v>圣者之证</v>
      </c>
      <c r="G710" s="93">
        <f t="shared" si="46"/>
        <v>20</v>
      </c>
      <c r="H710" t="str">
        <f>VLOOKUP(Q710,杂项!$O$1:$P$54,2,FALSE)</f>
        <v>隐者之证</v>
      </c>
      <c r="I710">
        <f t="shared" si="47"/>
        <v>20</v>
      </c>
      <c r="K710" s="93">
        <v>37</v>
      </c>
      <c r="L710" s="93">
        <v>22</v>
      </c>
      <c r="M710" s="93">
        <v>35</v>
      </c>
      <c r="N710" s="93">
        <v>22</v>
      </c>
      <c r="O710" s="93">
        <v>29</v>
      </c>
      <c r="P710" s="93">
        <v>20</v>
      </c>
      <c r="Q710" s="93">
        <v>30</v>
      </c>
      <c r="R710" s="93">
        <v>20</v>
      </c>
    </row>
    <row r="711" spans="1:18" x14ac:dyDescent="0.2">
      <c r="A711" s="93" t="s">
        <v>2407</v>
      </c>
      <c r="B711" s="93" t="str">
        <f>VLOOKUP(K711,杂项!$O$1:$P$54,2,FALSE)</f>
        <v>生存修行之证</v>
      </c>
      <c r="C711" s="93">
        <f t="shared" si="44"/>
        <v>3</v>
      </c>
      <c r="D711" s="93" t="e">
        <f>VLOOKUP(M711,杂项!$O$1:$P$54,2,FALSE)</f>
        <v>#N/A</v>
      </c>
      <c r="E711" s="93">
        <f t="shared" si="45"/>
        <v>0</v>
      </c>
      <c r="F711" s="93" t="e">
        <f>VLOOKUP(O711,杂项!$O$1:$P$54,2,FALSE)</f>
        <v>#N/A</v>
      </c>
      <c r="G711" s="93">
        <f t="shared" si="46"/>
        <v>0</v>
      </c>
      <c r="H711" t="e">
        <f>VLOOKUP(Q711,杂项!$O$1:$P$54,2,FALSE)</f>
        <v>#N/A</v>
      </c>
      <c r="I711">
        <f t="shared" si="47"/>
        <v>0</v>
      </c>
      <c r="K711" s="93">
        <v>2</v>
      </c>
      <c r="L711" s="93">
        <v>3</v>
      </c>
      <c r="M711" s="93"/>
      <c r="N711" s="93"/>
      <c r="O711" s="93"/>
      <c r="P711" s="93"/>
      <c r="Q711" s="93"/>
      <c r="R711" s="93"/>
    </row>
    <row r="712" spans="1:18" x14ac:dyDescent="0.2">
      <c r="A712" s="93" t="s">
        <v>2408</v>
      </c>
      <c r="B712" s="93" t="str">
        <f>VLOOKUP(K712,杂项!$O$1:$P$54,2,FALSE)</f>
        <v>生存修行之证</v>
      </c>
      <c r="C712" s="93">
        <f t="shared" si="44"/>
        <v>5</v>
      </c>
      <c r="D712" s="93" t="e">
        <f>VLOOKUP(M712,杂项!$O$1:$P$54,2,FALSE)</f>
        <v>#N/A</v>
      </c>
      <c r="E712" s="93">
        <f t="shared" si="45"/>
        <v>0</v>
      </c>
      <c r="F712" s="93" t="e">
        <f>VLOOKUP(O712,杂项!$O$1:$P$54,2,FALSE)</f>
        <v>#N/A</v>
      </c>
      <c r="G712" s="93">
        <f t="shared" si="46"/>
        <v>0</v>
      </c>
      <c r="H712" t="e">
        <f>VLOOKUP(Q712,杂项!$O$1:$P$54,2,FALSE)</f>
        <v>#N/A</v>
      </c>
      <c r="I712">
        <f t="shared" si="47"/>
        <v>0</v>
      </c>
      <c r="K712" s="93">
        <v>2</v>
      </c>
      <c r="L712" s="93">
        <v>5</v>
      </c>
      <c r="M712" s="93"/>
      <c r="N712" s="93"/>
      <c r="O712" s="93"/>
      <c r="P712" s="93"/>
      <c r="Q712" s="93"/>
      <c r="R712" s="93"/>
    </row>
    <row r="713" spans="1:18" x14ac:dyDescent="0.2">
      <c r="A713" s="93" t="s">
        <v>2409</v>
      </c>
      <c r="B713" s="93" t="str">
        <f>VLOOKUP(K713,杂项!$O$1:$P$54,2,FALSE)</f>
        <v>记忆绶带</v>
      </c>
      <c r="C713" s="93">
        <f t="shared" si="44"/>
        <v>6</v>
      </c>
      <c r="D713" s="93" t="str">
        <f>VLOOKUP(M713,杂项!$O$1:$P$54,2,FALSE)</f>
        <v>生存修行之证</v>
      </c>
      <c r="E713" s="93">
        <f t="shared" si="45"/>
        <v>3</v>
      </c>
      <c r="F713" s="93" t="str">
        <f>VLOOKUP(O713,杂项!$O$1:$P$54,2,FALSE)</f>
        <v>战斗修行之证</v>
      </c>
      <c r="G713" s="93">
        <f t="shared" si="46"/>
        <v>3</v>
      </c>
      <c r="H713" t="e">
        <f>VLOOKUP(Q713,杂项!$O$1:$P$54,2,FALSE)</f>
        <v>#N/A</v>
      </c>
      <c r="I713">
        <f t="shared" si="47"/>
        <v>0</v>
      </c>
      <c r="K713" s="93">
        <v>11</v>
      </c>
      <c r="L713" s="93">
        <v>6</v>
      </c>
      <c r="M713" s="93">
        <v>2</v>
      </c>
      <c r="N713" s="93">
        <v>3</v>
      </c>
      <c r="O713" s="93">
        <v>1</v>
      </c>
      <c r="P713" s="93">
        <v>3</v>
      </c>
      <c r="Q713" s="93"/>
      <c r="R713" s="93"/>
    </row>
    <row r="714" spans="1:18" x14ac:dyDescent="0.2">
      <c r="A714" s="93" t="s">
        <v>2410</v>
      </c>
      <c r="B714" s="93" t="str">
        <f>VLOOKUP(K714,杂项!$O$1:$P$54,2,FALSE)</f>
        <v>巡林之证</v>
      </c>
      <c r="C714" s="93">
        <f t="shared" si="44"/>
        <v>8</v>
      </c>
      <c r="D714" s="93" t="str">
        <f>VLOOKUP(M714,杂项!$O$1:$P$54,2,FALSE)</f>
        <v>斗技之证</v>
      </c>
      <c r="E714" s="93">
        <f t="shared" si="45"/>
        <v>8</v>
      </c>
      <c r="F714" s="93" t="str">
        <f>VLOOKUP(O714,杂项!$O$1:$P$54,2,FALSE)</f>
        <v>迅捷绶带</v>
      </c>
      <c r="G714" s="93">
        <f t="shared" si="46"/>
        <v>6</v>
      </c>
      <c r="H714" t="str">
        <f>VLOOKUP(Q714,杂项!$O$1:$P$54,2,FALSE)</f>
        <v>记忆绶带</v>
      </c>
      <c r="I714">
        <f t="shared" si="47"/>
        <v>6</v>
      </c>
      <c r="K714" s="93">
        <v>42</v>
      </c>
      <c r="L714" s="93">
        <v>8</v>
      </c>
      <c r="M714" s="93">
        <v>41</v>
      </c>
      <c r="N714" s="93">
        <v>8</v>
      </c>
      <c r="O714" s="93">
        <v>8</v>
      </c>
      <c r="P714" s="93">
        <v>6</v>
      </c>
      <c r="Q714" s="93">
        <v>11</v>
      </c>
      <c r="R714" s="93">
        <v>6</v>
      </c>
    </row>
    <row r="715" spans="1:18" x14ac:dyDescent="0.2">
      <c r="A715" s="93" t="s">
        <v>2411</v>
      </c>
      <c r="B715" s="93" t="str">
        <f>VLOOKUP(K715,杂项!$O$1:$P$54,2,FALSE)</f>
        <v>隐秘徽记</v>
      </c>
      <c r="C715" s="93">
        <f t="shared" si="44"/>
        <v>10</v>
      </c>
      <c r="D715" s="93" t="str">
        <f>VLOOKUP(M715,杂项!$O$1:$P$54,2,FALSE)</f>
        <v>无畏徽记</v>
      </c>
      <c r="E715" s="93">
        <f t="shared" si="45"/>
        <v>10</v>
      </c>
      <c r="F715" s="93" t="str">
        <f>VLOOKUP(O715,杂项!$O$1:$P$54,2,FALSE)</f>
        <v>巡林之证</v>
      </c>
      <c r="G715" s="93">
        <f t="shared" si="46"/>
        <v>8</v>
      </c>
      <c r="H715" t="str">
        <f>VLOOKUP(Q715,杂项!$O$1:$P$54,2,FALSE)</f>
        <v>斗技之证</v>
      </c>
      <c r="I715">
        <f t="shared" si="47"/>
        <v>8</v>
      </c>
      <c r="K715" s="93">
        <v>50</v>
      </c>
      <c r="L715" s="93">
        <v>10</v>
      </c>
      <c r="M715" s="93">
        <v>48</v>
      </c>
      <c r="N715" s="93">
        <v>10</v>
      </c>
      <c r="O715" s="93">
        <v>42</v>
      </c>
      <c r="P715" s="93">
        <v>8</v>
      </c>
      <c r="Q715" s="93">
        <v>41</v>
      </c>
      <c r="R715" s="93">
        <v>8</v>
      </c>
    </row>
    <row r="716" spans="1:18" x14ac:dyDescent="0.2">
      <c r="A716" s="93" t="s">
        <v>2412</v>
      </c>
      <c r="B716" s="93" t="str">
        <f>VLOOKUP(K716,杂项!$O$1:$P$54,2,FALSE)</f>
        <v>记忆绶带</v>
      </c>
      <c r="C716" s="93">
        <f t="shared" si="44"/>
        <v>6</v>
      </c>
      <c r="D716" s="93" t="str">
        <f>VLOOKUP(M716,杂项!$O$1:$P$54,2,FALSE)</f>
        <v>生存修行之证</v>
      </c>
      <c r="E716" s="93">
        <f t="shared" si="45"/>
        <v>3</v>
      </c>
      <c r="F716" s="93" t="str">
        <f>VLOOKUP(O716,杂项!$O$1:$P$54,2,FALSE)</f>
        <v>战斗修行之证</v>
      </c>
      <c r="G716" s="93">
        <f t="shared" si="46"/>
        <v>3</v>
      </c>
      <c r="H716" t="e">
        <f>VLOOKUP(Q716,杂项!$O$1:$P$54,2,FALSE)</f>
        <v>#N/A</v>
      </c>
      <c r="I716">
        <f t="shared" si="47"/>
        <v>0</v>
      </c>
      <c r="K716" s="93">
        <v>11</v>
      </c>
      <c r="L716" s="93">
        <v>6</v>
      </c>
      <c r="M716" s="93">
        <v>2</v>
      </c>
      <c r="N716" s="93">
        <v>3</v>
      </c>
      <c r="O716" s="93">
        <v>1</v>
      </c>
      <c r="P716" s="93">
        <v>3</v>
      </c>
      <c r="Q716" s="93"/>
      <c r="R716" s="93"/>
    </row>
    <row r="717" spans="1:18" x14ac:dyDescent="0.2">
      <c r="A717" s="93" t="s">
        <v>2413</v>
      </c>
      <c r="B717" s="93" t="str">
        <f>VLOOKUP(K717,杂项!$O$1:$P$54,2,FALSE)</f>
        <v>巡林之证</v>
      </c>
      <c r="C717" s="93">
        <f t="shared" si="44"/>
        <v>8</v>
      </c>
      <c r="D717" s="93" t="str">
        <f>VLOOKUP(M717,杂项!$O$1:$P$54,2,FALSE)</f>
        <v>斗技之证</v>
      </c>
      <c r="E717" s="93">
        <f t="shared" si="45"/>
        <v>8</v>
      </c>
      <c r="F717" s="93" t="str">
        <f>VLOOKUP(O717,杂项!$O$1:$P$54,2,FALSE)</f>
        <v>迅捷绶带</v>
      </c>
      <c r="G717" s="93">
        <f t="shared" si="46"/>
        <v>6</v>
      </c>
      <c r="H717" t="str">
        <f>VLOOKUP(Q717,杂项!$O$1:$P$54,2,FALSE)</f>
        <v>记忆绶带</v>
      </c>
      <c r="I717">
        <f t="shared" si="47"/>
        <v>6</v>
      </c>
      <c r="K717" s="93">
        <v>42</v>
      </c>
      <c r="L717" s="93">
        <v>8</v>
      </c>
      <c r="M717" s="93">
        <v>41</v>
      </c>
      <c r="N717" s="93">
        <v>8</v>
      </c>
      <c r="O717" s="93">
        <v>8</v>
      </c>
      <c r="P717" s="93">
        <v>6</v>
      </c>
      <c r="Q717" s="93">
        <v>11</v>
      </c>
      <c r="R717" s="93">
        <v>6</v>
      </c>
    </row>
    <row r="718" spans="1:18" x14ac:dyDescent="0.2">
      <c r="A718" s="93" t="s">
        <v>2414</v>
      </c>
      <c r="B718" s="93" t="str">
        <f>VLOOKUP(K718,杂项!$O$1:$P$54,2,FALSE)</f>
        <v>隐秘徽记</v>
      </c>
      <c r="C718" s="93">
        <f t="shared" si="44"/>
        <v>10</v>
      </c>
      <c r="D718" s="93" t="str">
        <f>VLOOKUP(M718,杂项!$O$1:$P$54,2,FALSE)</f>
        <v>无畏徽记</v>
      </c>
      <c r="E718" s="93">
        <f t="shared" si="45"/>
        <v>10</v>
      </c>
      <c r="F718" s="93" t="str">
        <f>VLOOKUP(O718,杂项!$O$1:$P$54,2,FALSE)</f>
        <v>巡林之证</v>
      </c>
      <c r="G718" s="93">
        <f t="shared" si="46"/>
        <v>8</v>
      </c>
      <c r="H718" t="str">
        <f>VLOOKUP(Q718,杂项!$O$1:$P$54,2,FALSE)</f>
        <v>斗技之证</v>
      </c>
      <c r="I718">
        <f t="shared" si="47"/>
        <v>8</v>
      </c>
      <c r="K718" s="93">
        <v>50</v>
      </c>
      <c r="L718" s="93">
        <v>10</v>
      </c>
      <c r="M718" s="93">
        <v>48</v>
      </c>
      <c r="N718" s="93">
        <v>10</v>
      </c>
      <c r="O718" s="93">
        <v>42</v>
      </c>
      <c r="P718" s="93">
        <v>8</v>
      </c>
      <c r="Q718" s="93">
        <v>41</v>
      </c>
      <c r="R718" s="93">
        <v>8</v>
      </c>
    </row>
    <row r="719" spans="1:18" x14ac:dyDescent="0.2">
      <c r="A719" s="93" t="s">
        <v>2415</v>
      </c>
      <c r="B719" s="93" t="str">
        <f>VLOOKUP(K719,杂项!$O$1:$P$54,2,FALSE)</f>
        <v>智慧绶带</v>
      </c>
      <c r="C719" s="93">
        <f t="shared" si="44"/>
        <v>6</v>
      </c>
      <c r="D719" s="93" t="str">
        <f>VLOOKUP(M719,杂项!$O$1:$P$54,2,FALSE)</f>
        <v>法术修行之证</v>
      </c>
      <c r="E719" s="93">
        <f t="shared" si="45"/>
        <v>3</v>
      </c>
      <c r="F719" s="93" t="str">
        <f>VLOOKUP(O719,杂项!$O$1:$P$54,2,FALSE)</f>
        <v>神职修行之证</v>
      </c>
      <c r="G719" s="93">
        <f t="shared" si="46"/>
        <v>3</v>
      </c>
      <c r="H719" t="e">
        <f>VLOOKUP(Q719,杂项!$O$1:$P$54,2,FALSE)</f>
        <v>#N/A</v>
      </c>
      <c r="I719">
        <f t="shared" si="47"/>
        <v>0</v>
      </c>
      <c r="K719" s="93">
        <v>9</v>
      </c>
      <c r="L719" s="93">
        <v>6</v>
      </c>
      <c r="M719" s="93">
        <v>5</v>
      </c>
      <c r="N719" s="93">
        <v>3</v>
      </c>
      <c r="O719" s="93">
        <v>4</v>
      </c>
      <c r="P719" s="93">
        <v>3</v>
      </c>
      <c r="Q719" s="93"/>
      <c r="R719" s="93"/>
    </row>
    <row r="720" spans="1:18" x14ac:dyDescent="0.2">
      <c r="A720" s="93" t="s">
        <v>2416</v>
      </c>
      <c r="B720" s="93" t="str">
        <f>VLOOKUP(K720,杂项!$O$1:$P$54,2,FALSE)</f>
        <v>魔法之证</v>
      </c>
      <c r="C720" s="93">
        <f t="shared" si="44"/>
        <v>8</v>
      </c>
      <c r="D720" s="93" t="str">
        <f>VLOOKUP(M720,杂项!$O$1:$P$54,2,FALSE)</f>
        <v>祈祷之证</v>
      </c>
      <c r="E720" s="93">
        <f t="shared" si="45"/>
        <v>8</v>
      </c>
      <c r="F720" s="93" t="str">
        <f>VLOOKUP(O720,杂项!$O$1:$P$54,2,FALSE)</f>
        <v>智慧绶带</v>
      </c>
      <c r="G720" s="93">
        <f t="shared" si="46"/>
        <v>6</v>
      </c>
      <c r="H720" t="str">
        <f>VLOOKUP(Q720,杂项!$O$1:$P$54,2,FALSE)</f>
        <v>心灵绶带</v>
      </c>
      <c r="I720">
        <f t="shared" si="47"/>
        <v>6</v>
      </c>
      <c r="K720" s="93">
        <v>45</v>
      </c>
      <c r="L720" s="93">
        <v>8</v>
      </c>
      <c r="M720" s="93">
        <v>44</v>
      </c>
      <c r="N720" s="93">
        <v>8</v>
      </c>
      <c r="O720" s="93">
        <v>9</v>
      </c>
      <c r="P720" s="93">
        <v>6</v>
      </c>
      <c r="Q720" s="93">
        <v>10</v>
      </c>
      <c r="R720" s="93">
        <v>6</v>
      </c>
    </row>
    <row r="721" spans="1:18" x14ac:dyDescent="0.2">
      <c r="A721" s="93" t="s">
        <v>2417</v>
      </c>
      <c r="B721" s="93" t="str">
        <f>VLOOKUP(K721,杂项!$O$1:$P$54,2,FALSE)</f>
        <v>远见徽记</v>
      </c>
      <c r="C721" s="93">
        <f t="shared" si="44"/>
        <v>10</v>
      </c>
      <c r="D721" s="93" t="str">
        <f>VLOOKUP(M721,杂项!$O$1:$P$54,2,FALSE)</f>
        <v>灵魂徽记</v>
      </c>
      <c r="E721" s="93">
        <f t="shared" si="45"/>
        <v>10</v>
      </c>
      <c r="F721" s="93" t="str">
        <f>VLOOKUP(O721,杂项!$O$1:$P$54,2,FALSE)</f>
        <v>魔法之证</v>
      </c>
      <c r="G721" s="93">
        <f t="shared" si="46"/>
        <v>8</v>
      </c>
      <c r="H721" t="str">
        <f>VLOOKUP(Q721,杂项!$O$1:$P$54,2,FALSE)</f>
        <v>祈祷之证</v>
      </c>
      <c r="I721">
        <f t="shared" si="47"/>
        <v>8</v>
      </c>
      <c r="K721" s="93">
        <v>51</v>
      </c>
      <c r="L721" s="93">
        <v>10</v>
      </c>
      <c r="M721" s="93">
        <v>52</v>
      </c>
      <c r="N721" s="93">
        <v>10</v>
      </c>
      <c r="O721" s="93">
        <v>45</v>
      </c>
      <c r="P721" s="93">
        <v>8</v>
      </c>
      <c r="Q721" s="93">
        <v>44</v>
      </c>
      <c r="R721" s="93">
        <v>8</v>
      </c>
    </row>
    <row r="722" spans="1:18" x14ac:dyDescent="0.2">
      <c r="A722" s="93" t="s">
        <v>2418</v>
      </c>
      <c r="B722" s="93" t="str">
        <f>VLOOKUP(K722,杂项!$O$1:$P$54,2,FALSE)</f>
        <v>术士之证</v>
      </c>
      <c r="C722" s="93">
        <f t="shared" si="44"/>
        <v>12</v>
      </c>
      <c r="D722" s="93" t="str">
        <f>VLOOKUP(M722,杂项!$O$1:$P$54,2,FALSE)</f>
        <v>祭司之证</v>
      </c>
      <c r="E722" s="93">
        <f t="shared" si="45"/>
        <v>12</v>
      </c>
      <c r="F722" s="93" t="str">
        <f>VLOOKUP(O722,杂项!$O$1:$P$54,2,FALSE)</f>
        <v>远见徽记</v>
      </c>
      <c r="G722" s="93">
        <f t="shared" si="46"/>
        <v>10</v>
      </c>
      <c r="H722" t="str">
        <f>VLOOKUP(Q722,杂项!$O$1:$P$54,2,FALSE)</f>
        <v>灵魂徽记</v>
      </c>
      <c r="I722">
        <f t="shared" si="47"/>
        <v>10</v>
      </c>
      <c r="K722" s="93">
        <v>16</v>
      </c>
      <c r="L722" s="93">
        <v>12</v>
      </c>
      <c r="M722" s="93">
        <v>15</v>
      </c>
      <c r="N722" s="93">
        <v>12</v>
      </c>
      <c r="O722" s="93">
        <v>51</v>
      </c>
      <c r="P722" s="93">
        <v>10</v>
      </c>
      <c r="Q722" s="93">
        <v>52</v>
      </c>
      <c r="R722" s="93">
        <v>10</v>
      </c>
    </row>
    <row r="723" spans="1:18" x14ac:dyDescent="0.2">
      <c r="A723" s="93" t="s">
        <v>2419</v>
      </c>
      <c r="B723" s="93" t="str">
        <f>VLOOKUP(K723,杂项!$O$1:$P$54,2,FALSE)</f>
        <v>意志纹章</v>
      </c>
      <c r="C723" s="93">
        <f t="shared" si="44"/>
        <v>15</v>
      </c>
      <c r="D723" s="93" t="str">
        <f>VLOOKUP(M723,杂项!$O$1:$P$54,2,FALSE)</f>
        <v>信仰纹章</v>
      </c>
      <c r="E723" s="93">
        <f t="shared" si="45"/>
        <v>15</v>
      </c>
      <c r="F723" s="93" t="str">
        <f>VLOOKUP(O723,杂项!$O$1:$P$54,2,FALSE)</f>
        <v>术士之证</v>
      </c>
      <c r="G723" s="93">
        <f t="shared" si="46"/>
        <v>12</v>
      </c>
      <c r="H723" t="str">
        <f>VLOOKUP(Q723,杂项!$O$1:$P$54,2,FALSE)</f>
        <v>祭司之证</v>
      </c>
      <c r="I723">
        <f t="shared" si="47"/>
        <v>12</v>
      </c>
      <c r="K723" s="93">
        <v>20</v>
      </c>
      <c r="L723" s="93">
        <v>15</v>
      </c>
      <c r="M723" s="93">
        <v>21</v>
      </c>
      <c r="N723" s="93">
        <v>15</v>
      </c>
      <c r="O723" s="93">
        <v>16</v>
      </c>
      <c r="P723" s="93">
        <v>12</v>
      </c>
      <c r="Q723" s="93">
        <v>15</v>
      </c>
      <c r="R723" s="93">
        <v>12</v>
      </c>
    </row>
    <row r="724" spans="1:18" x14ac:dyDescent="0.2">
      <c r="A724" s="93" t="s">
        <v>2420</v>
      </c>
      <c r="B724" s="93" t="str">
        <f>VLOOKUP(K724,杂项!$O$1:$P$54,2,FALSE)</f>
        <v>隐者之证</v>
      </c>
      <c r="C724" s="93">
        <f t="shared" si="44"/>
        <v>18</v>
      </c>
      <c r="D724" s="93" t="str">
        <f>VLOOKUP(M724,杂项!$O$1:$P$54,2,FALSE)</f>
        <v>霸者之证</v>
      </c>
      <c r="E724" s="93">
        <f t="shared" si="45"/>
        <v>18</v>
      </c>
      <c r="F724" s="93" t="str">
        <f>VLOOKUP(O724,杂项!$O$1:$P$54,2,FALSE)</f>
        <v>意志纹章</v>
      </c>
      <c r="G724" s="93">
        <f t="shared" si="46"/>
        <v>15</v>
      </c>
      <c r="H724" t="str">
        <f>VLOOKUP(Q724,杂项!$O$1:$P$54,2,FALSE)</f>
        <v>信仰纹章</v>
      </c>
      <c r="I724">
        <f t="shared" si="47"/>
        <v>15</v>
      </c>
      <c r="K724" s="93">
        <v>30</v>
      </c>
      <c r="L724" s="93">
        <v>18</v>
      </c>
      <c r="M724" s="93">
        <v>28</v>
      </c>
      <c r="N724" s="93">
        <v>18</v>
      </c>
      <c r="O724" s="93">
        <v>20</v>
      </c>
      <c r="P724" s="93">
        <v>15</v>
      </c>
      <c r="Q724" s="93">
        <v>21</v>
      </c>
      <c r="R724" s="93">
        <v>15</v>
      </c>
    </row>
    <row r="725" spans="1:18" x14ac:dyDescent="0.2">
      <c r="A725" s="93" t="s">
        <v>2421</v>
      </c>
      <c r="B725" s="93" t="str">
        <f>VLOOKUP(K725,杂项!$O$1:$P$54,2,FALSE)</f>
        <v>混沌之印</v>
      </c>
      <c r="C725" s="93">
        <f t="shared" si="44"/>
        <v>22</v>
      </c>
      <c r="D725" s="93" t="str">
        <f>VLOOKUP(M725,杂项!$O$1:$P$54,2,FALSE)</f>
        <v>世界之印</v>
      </c>
      <c r="E725" s="93">
        <f t="shared" si="45"/>
        <v>22</v>
      </c>
      <c r="F725" s="93" t="str">
        <f>VLOOKUP(O725,杂项!$O$1:$P$54,2,FALSE)</f>
        <v>隐者之证</v>
      </c>
      <c r="G725" s="93">
        <f t="shared" si="46"/>
        <v>20</v>
      </c>
      <c r="H725" t="str">
        <f>VLOOKUP(Q725,杂项!$O$1:$P$54,2,FALSE)</f>
        <v>霸者之证</v>
      </c>
      <c r="I725">
        <f t="shared" si="47"/>
        <v>20</v>
      </c>
      <c r="K725" s="93">
        <v>39</v>
      </c>
      <c r="L725" s="93">
        <v>22</v>
      </c>
      <c r="M725" s="93">
        <v>34</v>
      </c>
      <c r="N725" s="93">
        <v>22</v>
      </c>
      <c r="O725" s="93">
        <v>30</v>
      </c>
      <c r="P725" s="93">
        <v>20</v>
      </c>
      <c r="Q725" s="93">
        <v>28</v>
      </c>
      <c r="R725" s="93">
        <v>20</v>
      </c>
    </row>
    <row r="726" spans="1:18" x14ac:dyDescent="0.2">
      <c r="A726" s="93" t="s">
        <v>2422</v>
      </c>
      <c r="B726" s="93" t="str">
        <f>VLOOKUP(K726,杂项!$O$1:$P$54,2,FALSE)</f>
        <v>浪人之证</v>
      </c>
      <c r="C726" s="93">
        <f t="shared" si="44"/>
        <v>12</v>
      </c>
      <c r="D726" s="93" t="str">
        <f>VLOOKUP(M726,杂项!$O$1:$P$54,2,FALSE)</f>
        <v>战士之证</v>
      </c>
      <c r="E726" s="93">
        <f t="shared" si="45"/>
        <v>12</v>
      </c>
      <c r="F726" s="93" t="str">
        <f>VLOOKUP(O726,杂项!$O$1:$P$54,2,FALSE)</f>
        <v>隐秘徽记</v>
      </c>
      <c r="G726" s="93">
        <f t="shared" si="46"/>
        <v>10</v>
      </c>
      <c r="H726" t="str">
        <f>VLOOKUP(Q726,杂项!$O$1:$P$54,2,FALSE)</f>
        <v>无畏徽记</v>
      </c>
      <c r="I726">
        <f t="shared" si="47"/>
        <v>10</v>
      </c>
      <c r="K726" s="93">
        <v>13</v>
      </c>
      <c r="L726" s="93">
        <v>12</v>
      </c>
      <c r="M726" s="93">
        <v>12</v>
      </c>
      <c r="N726" s="93">
        <v>12</v>
      </c>
      <c r="O726" s="93">
        <v>50</v>
      </c>
      <c r="P726" s="93">
        <v>10</v>
      </c>
      <c r="Q726" s="93">
        <v>48</v>
      </c>
      <c r="R726" s="93">
        <v>10</v>
      </c>
    </row>
    <row r="727" spans="1:18" x14ac:dyDescent="0.2">
      <c r="A727" s="93" t="s">
        <v>2423</v>
      </c>
      <c r="B727" s="93" t="str">
        <f>VLOOKUP(K727,杂项!$O$1:$P$54,2,FALSE)</f>
        <v>意志纹章</v>
      </c>
      <c r="C727" s="93">
        <f t="shared" si="44"/>
        <v>15</v>
      </c>
      <c r="D727" s="93" t="str">
        <f>VLOOKUP(M727,杂项!$O$1:$P$54,2,FALSE)</f>
        <v>自由纹章</v>
      </c>
      <c r="E727" s="93">
        <f t="shared" si="45"/>
        <v>15</v>
      </c>
      <c r="F727" s="93" t="str">
        <f>VLOOKUP(O727,杂项!$O$1:$P$54,2,FALSE)</f>
        <v>浪人之证</v>
      </c>
      <c r="G727" s="93">
        <f t="shared" si="46"/>
        <v>12</v>
      </c>
      <c r="H727" t="str">
        <f>VLOOKUP(Q727,杂项!$O$1:$P$54,2,FALSE)</f>
        <v>战士之证</v>
      </c>
      <c r="I727">
        <f t="shared" si="47"/>
        <v>12</v>
      </c>
      <c r="K727" s="93">
        <v>20</v>
      </c>
      <c r="L727" s="93">
        <v>15</v>
      </c>
      <c r="M727" s="93">
        <v>19</v>
      </c>
      <c r="N727" s="93">
        <v>15</v>
      </c>
      <c r="O727" s="93">
        <v>13</v>
      </c>
      <c r="P727" s="93">
        <v>12</v>
      </c>
      <c r="Q727" s="93">
        <v>12</v>
      </c>
      <c r="R727" s="93">
        <v>12</v>
      </c>
    </row>
    <row r="728" spans="1:18" x14ac:dyDescent="0.2">
      <c r="A728" s="93" t="s">
        <v>2424</v>
      </c>
      <c r="B728" s="93" t="str">
        <f>VLOOKUP(K728,杂项!$O$1:$P$54,2,FALSE)</f>
        <v>游侠之证</v>
      </c>
      <c r="C728" s="93">
        <f t="shared" si="44"/>
        <v>18</v>
      </c>
      <c r="D728" s="93" t="str">
        <f>VLOOKUP(M728,杂项!$O$1:$P$54,2,FALSE)</f>
        <v>隐者之证</v>
      </c>
      <c r="E728" s="93">
        <f t="shared" si="45"/>
        <v>18</v>
      </c>
      <c r="F728" s="93" t="str">
        <f>VLOOKUP(O728,杂项!$O$1:$P$54,2,FALSE)</f>
        <v>意志纹章</v>
      </c>
      <c r="G728" s="93">
        <f t="shared" si="46"/>
        <v>15</v>
      </c>
      <c r="H728" t="str">
        <f>VLOOKUP(Q728,杂项!$O$1:$P$54,2,FALSE)</f>
        <v>自由纹章</v>
      </c>
      <c r="I728">
        <f t="shared" si="47"/>
        <v>15</v>
      </c>
      <c r="K728" s="93">
        <v>27</v>
      </c>
      <c r="L728" s="93">
        <v>18</v>
      </c>
      <c r="M728" s="93">
        <v>30</v>
      </c>
      <c r="N728" s="93">
        <v>18</v>
      </c>
      <c r="O728" s="93">
        <v>20</v>
      </c>
      <c r="P728" s="93">
        <v>15</v>
      </c>
      <c r="Q728" s="93">
        <v>19</v>
      </c>
      <c r="R728" s="93">
        <v>15</v>
      </c>
    </row>
    <row r="729" spans="1:18" x14ac:dyDescent="0.2">
      <c r="A729" s="93" t="s">
        <v>2425</v>
      </c>
      <c r="B729" s="93" t="str">
        <f>VLOOKUP(K729,杂项!$O$1:$P$54,2,FALSE)</f>
        <v>混沌之印</v>
      </c>
      <c r="C729" s="93">
        <f t="shared" si="44"/>
        <v>22</v>
      </c>
      <c r="D729" s="93" t="str">
        <f>VLOOKUP(M729,杂项!$O$1:$P$54,2,FALSE)</f>
        <v>奇迹之印</v>
      </c>
      <c r="E729" s="93">
        <f t="shared" si="45"/>
        <v>22</v>
      </c>
      <c r="F729" s="93" t="str">
        <f>VLOOKUP(O729,杂项!$O$1:$P$54,2,FALSE)</f>
        <v>游侠之证</v>
      </c>
      <c r="G729" s="93">
        <f t="shared" si="46"/>
        <v>20</v>
      </c>
      <c r="H729" t="str">
        <f>VLOOKUP(Q729,杂项!$O$1:$P$54,2,FALSE)</f>
        <v>隐者之证</v>
      </c>
      <c r="I729">
        <f t="shared" si="47"/>
        <v>20</v>
      </c>
      <c r="K729" s="93">
        <v>39</v>
      </c>
      <c r="L729" s="93">
        <v>22</v>
      </c>
      <c r="M729" s="93">
        <v>36</v>
      </c>
      <c r="N729" s="93">
        <v>22</v>
      </c>
      <c r="O729" s="93">
        <v>27</v>
      </c>
      <c r="P729" s="93">
        <v>20</v>
      </c>
      <c r="Q729" s="93">
        <v>30</v>
      </c>
      <c r="R729" s="93">
        <v>20</v>
      </c>
    </row>
    <row r="730" spans="1:18" x14ac:dyDescent="0.2">
      <c r="A730" s="93" t="s">
        <v>2426</v>
      </c>
      <c r="B730" s="93" t="str">
        <f>VLOOKUP(K730,杂项!$O$1:$P$54,2,FALSE)</f>
        <v>战斗修行之证</v>
      </c>
      <c r="C730" s="93">
        <f t="shared" si="44"/>
        <v>3</v>
      </c>
      <c r="D730" s="93" t="e">
        <f>VLOOKUP(M730,杂项!$O$1:$P$54,2,FALSE)</f>
        <v>#N/A</v>
      </c>
      <c r="E730" s="93">
        <f t="shared" si="45"/>
        <v>0</v>
      </c>
      <c r="F730" s="93" t="e">
        <f>VLOOKUP(O730,杂项!$O$1:$P$54,2,FALSE)</f>
        <v>#N/A</v>
      </c>
      <c r="G730" s="93">
        <f t="shared" si="46"/>
        <v>0</v>
      </c>
      <c r="H730" t="e">
        <f>VLOOKUP(Q730,杂项!$O$1:$P$54,2,FALSE)</f>
        <v>#N/A</v>
      </c>
      <c r="I730">
        <f t="shared" si="47"/>
        <v>0</v>
      </c>
      <c r="K730" s="93">
        <v>1</v>
      </c>
      <c r="L730" s="93">
        <v>3</v>
      </c>
      <c r="M730" s="93"/>
      <c r="N730" s="93"/>
      <c r="O730" s="93"/>
      <c r="P730" s="93"/>
      <c r="Q730" s="93"/>
      <c r="R730" s="93"/>
    </row>
    <row r="731" spans="1:18" x14ac:dyDescent="0.2">
      <c r="A731" s="93" t="s">
        <v>2427</v>
      </c>
      <c r="B731" s="93" t="str">
        <f>VLOOKUP(K731,杂项!$O$1:$P$54,2,FALSE)</f>
        <v>战斗修行之证</v>
      </c>
      <c r="C731" s="93">
        <f t="shared" si="44"/>
        <v>5</v>
      </c>
      <c r="D731" s="93" t="e">
        <f>VLOOKUP(M731,杂项!$O$1:$P$54,2,FALSE)</f>
        <v>#N/A</v>
      </c>
      <c r="E731" s="93">
        <f t="shared" si="45"/>
        <v>0</v>
      </c>
      <c r="F731" s="93" t="e">
        <f>VLOOKUP(O731,杂项!$O$1:$P$54,2,FALSE)</f>
        <v>#N/A</v>
      </c>
      <c r="G731" s="93">
        <f t="shared" si="46"/>
        <v>0</v>
      </c>
      <c r="H731" t="e">
        <f>VLOOKUP(Q731,杂项!$O$1:$P$54,2,FALSE)</f>
        <v>#N/A</v>
      </c>
      <c r="I731">
        <f t="shared" si="47"/>
        <v>0</v>
      </c>
      <c r="K731" s="93">
        <v>1</v>
      </c>
      <c r="L731" s="93">
        <v>5</v>
      </c>
      <c r="M731" s="93"/>
      <c r="N731" s="93"/>
      <c r="O731" s="93"/>
      <c r="P731" s="93"/>
      <c r="Q731" s="93"/>
      <c r="R731" s="93"/>
    </row>
    <row r="732" spans="1:18" x14ac:dyDescent="0.2">
      <c r="A732" s="93" t="s">
        <v>2428</v>
      </c>
      <c r="B732" s="93" t="str">
        <f>VLOOKUP(K732,杂项!$O$1:$P$54,2,FALSE)</f>
        <v>守护绶带</v>
      </c>
      <c r="C732" s="93">
        <f t="shared" si="44"/>
        <v>6</v>
      </c>
      <c r="D732" s="93" t="str">
        <f>VLOOKUP(M732,杂项!$O$1:$P$54,2,FALSE)</f>
        <v>生存修行之证</v>
      </c>
      <c r="E732" s="93">
        <f t="shared" si="45"/>
        <v>3</v>
      </c>
      <c r="F732" s="93" t="str">
        <f>VLOOKUP(O732,杂项!$O$1:$P$54,2,FALSE)</f>
        <v>战斗修行之证</v>
      </c>
      <c r="G732" s="93">
        <f t="shared" si="46"/>
        <v>3</v>
      </c>
      <c r="H732" t="e">
        <f>VLOOKUP(Q732,杂项!$O$1:$P$54,2,FALSE)</f>
        <v>#N/A</v>
      </c>
      <c r="I732">
        <f t="shared" si="47"/>
        <v>0</v>
      </c>
      <c r="K732" s="93">
        <v>7</v>
      </c>
      <c r="L732" s="93">
        <v>6</v>
      </c>
      <c r="M732" s="93">
        <v>2</v>
      </c>
      <c r="N732" s="93">
        <v>3</v>
      </c>
      <c r="O732" s="93">
        <v>1</v>
      </c>
      <c r="P732" s="93">
        <v>3</v>
      </c>
      <c r="Q732" s="93"/>
      <c r="R732" s="93"/>
    </row>
    <row r="733" spans="1:18" x14ac:dyDescent="0.2">
      <c r="A733" s="93" t="s">
        <v>2429</v>
      </c>
      <c r="B733" s="93" t="str">
        <f>VLOOKUP(K733,杂项!$O$1:$P$54,2,FALSE)</f>
        <v>护盾之证</v>
      </c>
      <c r="C733" s="93">
        <f t="shared" si="44"/>
        <v>8</v>
      </c>
      <c r="D733" s="93" t="str">
        <f>VLOOKUP(M733,杂项!$O$1:$P$54,2,FALSE)</f>
        <v>斗技之证</v>
      </c>
      <c r="E733" s="93">
        <f t="shared" si="45"/>
        <v>8</v>
      </c>
      <c r="F733" s="93" t="str">
        <f>VLOOKUP(O733,杂项!$O$1:$P$54,2,FALSE)</f>
        <v>守护绶带</v>
      </c>
      <c r="G733" s="93">
        <f t="shared" si="46"/>
        <v>6</v>
      </c>
      <c r="H733" t="str">
        <f>VLOOKUP(Q733,杂项!$O$1:$P$54,2,FALSE)</f>
        <v>力量绶带</v>
      </c>
      <c r="I733">
        <f t="shared" si="47"/>
        <v>6</v>
      </c>
      <c r="K733" s="93">
        <v>46</v>
      </c>
      <c r="L733" s="93">
        <v>8</v>
      </c>
      <c r="M733" s="93">
        <v>41</v>
      </c>
      <c r="N733" s="93">
        <v>8</v>
      </c>
      <c r="O733" s="93">
        <v>7</v>
      </c>
      <c r="P733" s="93">
        <v>6</v>
      </c>
      <c r="Q733" s="93">
        <v>6</v>
      </c>
      <c r="R733" s="93">
        <v>6</v>
      </c>
    </row>
    <row r="734" spans="1:18" x14ac:dyDescent="0.2">
      <c r="A734" s="93" t="s">
        <v>2430</v>
      </c>
      <c r="B734" s="93" t="str">
        <f>VLOOKUP(K734,杂项!$O$1:$P$54,2,FALSE)</f>
        <v>不屈徽记</v>
      </c>
      <c r="C734" s="93">
        <f t="shared" si="44"/>
        <v>10</v>
      </c>
      <c r="D734" s="93" t="str">
        <f>VLOOKUP(M734,杂项!$O$1:$P$54,2,FALSE)</f>
        <v>忠诚徽记</v>
      </c>
      <c r="E734" s="93">
        <f t="shared" si="45"/>
        <v>10</v>
      </c>
      <c r="F734" s="93" t="str">
        <f>VLOOKUP(O734,杂项!$O$1:$P$54,2,FALSE)</f>
        <v>护盾之证</v>
      </c>
      <c r="G734" s="93">
        <f t="shared" si="46"/>
        <v>8</v>
      </c>
      <c r="H734" t="str">
        <f>VLOOKUP(Q734,杂项!$O$1:$P$54,2,FALSE)</f>
        <v>斗技之证</v>
      </c>
      <c r="I734">
        <f t="shared" si="47"/>
        <v>8</v>
      </c>
      <c r="K734" s="93">
        <v>49</v>
      </c>
      <c r="L734" s="93">
        <v>10</v>
      </c>
      <c r="M734" s="93">
        <v>53</v>
      </c>
      <c r="N734" s="93">
        <v>10</v>
      </c>
      <c r="O734" s="93">
        <v>46</v>
      </c>
      <c r="P734" s="93">
        <v>8</v>
      </c>
      <c r="Q734" s="93">
        <v>41</v>
      </c>
      <c r="R734" s="93">
        <v>8</v>
      </c>
    </row>
    <row r="735" spans="1:18" x14ac:dyDescent="0.2">
      <c r="A735" s="93" t="s">
        <v>2431</v>
      </c>
      <c r="B735" s="93" t="str">
        <f>VLOOKUP(K735,杂项!$O$1:$P$54,2,FALSE)</f>
        <v>力量绶带</v>
      </c>
      <c r="C735" s="93">
        <f t="shared" si="44"/>
        <v>6</v>
      </c>
      <c r="D735" s="93" t="str">
        <f>VLOOKUP(M735,杂项!$O$1:$P$54,2,FALSE)</f>
        <v>战斗修行之证</v>
      </c>
      <c r="E735" s="93">
        <f t="shared" si="45"/>
        <v>3</v>
      </c>
      <c r="F735" s="93" t="str">
        <f>VLOOKUP(O735,杂项!$O$1:$P$54,2,FALSE)</f>
        <v>生存修行之证</v>
      </c>
      <c r="G735" s="93">
        <f t="shared" si="46"/>
        <v>3</v>
      </c>
      <c r="H735" t="e">
        <f>VLOOKUP(Q735,杂项!$O$1:$P$54,2,FALSE)</f>
        <v>#N/A</v>
      </c>
      <c r="I735">
        <f t="shared" si="47"/>
        <v>0</v>
      </c>
      <c r="K735" s="93">
        <v>6</v>
      </c>
      <c r="L735" s="93">
        <v>6</v>
      </c>
      <c r="M735" s="93">
        <v>1</v>
      </c>
      <c r="N735" s="93">
        <v>3</v>
      </c>
      <c r="O735" s="93">
        <v>2</v>
      </c>
      <c r="P735" s="93">
        <v>3</v>
      </c>
      <c r="Q735" s="93"/>
      <c r="R735" s="93"/>
    </row>
    <row r="736" spans="1:18" x14ac:dyDescent="0.2">
      <c r="A736" s="93" t="s">
        <v>2432</v>
      </c>
      <c r="B736" s="93" t="str">
        <f>VLOOKUP(K736,杂项!$O$1:$P$54,2,FALSE)</f>
        <v>斗技之证</v>
      </c>
      <c r="C736" s="93">
        <f t="shared" si="44"/>
        <v>8</v>
      </c>
      <c r="D736" s="93" t="str">
        <f>VLOOKUP(M736,杂项!$O$1:$P$54,2,FALSE)</f>
        <v>护盾之证</v>
      </c>
      <c r="E736" s="93">
        <f t="shared" si="45"/>
        <v>8</v>
      </c>
      <c r="F736" s="93" t="str">
        <f>VLOOKUP(O736,杂项!$O$1:$P$54,2,FALSE)</f>
        <v>力量绶带</v>
      </c>
      <c r="G736" s="93">
        <f t="shared" si="46"/>
        <v>6</v>
      </c>
      <c r="H736" t="str">
        <f>VLOOKUP(Q736,杂项!$O$1:$P$54,2,FALSE)</f>
        <v>守护绶带</v>
      </c>
      <c r="I736">
        <f t="shared" si="47"/>
        <v>6</v>
      </c>
      <c r="K736" s="93">
        <v>41</v>
      </c>
      <c r="L736" s="93">
        <v>8</v>
      </c>
      <c r="M736" s="93">
        <v>46</v>
      </c>
      <c r="N736" s="93">
        <v>8</v>
      </c>
      <c r="O736" s="93">
        <v>6</v>
      </c>
      <c r="P736" s="93">
        <v>6</v>
      </c>
      <c r="Q736" s="93">
        <v>7</v>
      </c>
      <c r="R736" s="93">
        <v>6</v>
      </c>
    </row>
    <row r="737" spans="1:18" x14ac:dyDescent="0.2">
      <c r="A737" s="93" t="s">
        <v>2433</v>
      </c>
      <c r="B737" s="93" t="str">
        <f>VLOOKUP(K737,杂项!$O$1:$P$54,2,FALSE)</f>
        <v>无畏徽记</v>
      </c>
      <c r="C737" s="93">
        <f t="shared" si="44"/>
        <v>10</v>
      </c>
      <c r="D737" s="93" t="str">
        <f>VLOOKUP(M737,杂项!$O$1:$P$54,2,FALSE)</f>
        <v>不屈徽记</v>
      </c>
      <c r="E737" s="93">
        <f t="shared" si="45"/>
        <v>10</v>
      </c>
      <c r="F737" s="93" t="str">
        <f>VLOOKUP(O737,杂项!$O$1:$P$54,2,FALSE)</f>
        <v>斗技之证</v>
      </c>
      <c r="G737" s="93">
        <f t="shared" si="46"/>
        <v>8</v>
      </c>
      <c r="H737" t="str">
        <f>VLOOKUP(Q737,杂项!$O$1:$P$54,2,FALSE)</f>
        <v>护盾之证</v>
      </c>
      <c r="I737">
        <f t="shared" si="47"/>
        <v>8</v>
      </c>
      <c r="K737" s="93">
        <v>48</v>
      </c>
      <c r="L737" s="93">
        <v>10</v>
      </c>
      <c r="M737" s="93">
        <v>49</v>
      </c>
      <c r="N737" s="93">
        <v>10</v>
      </c>
      <c r="O737" s="93">
        <v>41</v>
      </c>
      <c r="P737" s="93">
        <v>8</v>
      </c>
      <c r="Q737" s="93">
        <v>46</v>
      </c>
      <c r="R737" s="93">
        <v>8</v>
      </c>
    </row>
    <row r="738" spans="1:18" x14ac:dyDescent="0.2">
      <c r="A738" s="93" t="s">
        <v>2434</v>
      </c>
      <c r="B738" s="93" t="str">
        <f>VLOOKUP(K738,杂项!$O$1:$P$54,2,FALSE)</f>
        <v>迅捷绶带</v>
      </c>
      <c r="C738" s="93">
        <f t="shared" si="44"/>
        <v>6</v>
      </c>
      <c r="D738" s="93" t="str">
        <f>VLOOKUP(M738,杂项!$O$1:$P$54,2,FALSE)</f>
        <v>骑士修行之证</v>
      </c>
      <c r="E738" s="93">
        <f t="shared" si="45"/>
        <v>3</v>
      </c>
      <c r="F738" s="93" t="str">
        <f>VLOOKUP(O738,杂项!$O$1:$P$54,2,FALSE)</f>
        <v>战斗修行之证</v>
      </c>
      <c r="G738" s="93">
        <f t="shared" si="46"/>
        <v>3</v>
      </c>
      <c r="H738" t="e">
        <f>VLOOKUP(Q738,杂项!$O$1:$P$54,2,FALSE)</f>
        <v>#N/A</v>
      </c>
      <c r="I738">
        <f t="shared" si="47"/>
        <v>0</v>
      </c>
      <c r="K738" s="93">
        <v>8</v>
      </c>
      <c r="L738" s="93">
        <v>6</v>
      </c>
      <c r="M738" s="93">
        <v>3</v>
      </c>
      <c r="N738" s="93">
        <v>3</v>
      </c>
      <c r="O738" s="93">
        <v>1</v>
      </c>
      <c r="P738" s="93">
        <v>3</v>
      </c>
      <c r="Q738" s="93"/>
      <c r="R738" s="93"/>
    </row>
    <row r="739" spans="1:18" x14ac:dyDescent="0.2">
      <c r="A739" s="93" t="s">
        <v>2435</v>
      </c>
      <c r="B739" s="93" t="str">
        <f>VLOOKUP(K739,杂项!$O$1:$P$54,2,FALSE)</f>
        <v>骑术之证</v>
      </c>
      <c r="C739" s="93">
        <f t="shared" si="44"/>
        <v>8</v>
      </c>
      <c r="D739" s="93" t="str">
        <f>VLOOKUP(M739,杂项!$O$1:$P$54,2,FALSE)</f>
        <v>巡林之证</v>
      </c>
      <c r="E739" s="93">
        <f t="shared" si="45"/>
        <v>8</v>
      </c>
      <c r="F739" s="93" t="str">
        <f>VLOOKUP(O739,杂项!$O$1:$P$54,2,FALSE)</f>
        <v>迅捷绶带</v>
      </c>
      <c r="G739" s="93">
        <f t="shared" si="46"/>
        <v>6</v>
      </c>
      <c r="H739" t="str">
        <f>VLOOKUP(Q739,杂项!$O$1:$P$54,2,FALSE)</f>
        <v>力量绶带</v>
      </c>
      <c r="I739">
        <f t="shared" si="47"/>
        <v>6</v>
      </c>
      <c r="K739" s="93">
        <v>43</v>
      </c>
      <c r="L739" s="93">
        <v>8</v>
      </c>
      <c r="M739" s="93">
        <v>42</v>
      </c>
      <c r="N739" s="93">
        <v>8</v>
      </c>
      <c r="O739" s="93">
        <v>8</v>
      </c>
      <c r="P739" s="93">
        <v>6</v>
      </c>
      <c r="Q739" s="93">
        <v>6</v>
      </c>
      <c r="R739" s="93">
        <v>6</v>
      </c>
    </row>
    <row r="740" spans="1:18" x14ac:dyDescent="0.2">
      <c r="A740" s="93" t="s">
        <v>2436</v>
      </c>
      <c r="B740" s="93" t="str">
        <f>VLOOKUP(K740,杂项!$O$1:$P$54,2,FALSE)</f>
        <v>忠诚徽记</v>
      </c>
      <c r="C740" s="93">
        <f t="shared" si="44"/>
        <v>10</v>
      </c>
      <c r="D740" s="93" t="str">
        <f>VLOOKUP(M740,杂项!$O$1:$P$54,2,FALSE)</f>
        <v>无畏徽记</v>
      </c>
      <c r="E740" s="93">
        <f t="shared" si="45"/>
        <v>10</v>
      </c>
      <c r="F740" s="93" t="str">
        <f>VLOOKUP(O740,杂项!$O$1:$P$54,2,FALSE)</f>
        <v>骑术之证</v>
      </c>
      <c r="G740" s="93">
        <f t="shared" si="46"/>
        <v>8</v>
      </c>
      <c r="H740" t="str">
        <f>VLOOKUP(Q740,杂项!$O$1:$P$54,2,FALSE)</f>
        <v>巡林之证</v>
      </c>
      <c r="I740">
        <f t="shared" si="47"/>
        <v>8</v>
      </c>
      <c r="K740" s="93">
        <v>53</v>
      </c>
      <c r="L740" s="93">
        <v>10</v>
      </c>
      <c r="M740" s="93">
        <v>48</v>
      </c>
      <c r="N740" s="93">
        <v>10</v>
      </c>
      <c r="O740" s="93">
        <v>43</v>
      </c>
      <c r="P740" s="93">
        <v>8</v>
      </c>
      <c r="Q740" s="93">
        <v>42</v>
      </c>
      <c r="R740" s="93">
        <v>8</v>
      </c>
    </row>
    <row r="741" spans="1:18" x14ac:dyDescent="0.2">
      <c r="A741" s="93" t="s">
        <v>2437</v>
      </c>
      <c r="B741" s="93" t="str">
        <f>VLOOKUP(K741,杂项!$O$1:$P$54,2,FALSE)</f>
        <v>战士之证</v>
      </c>
      <c r="C741" s="93">
        <f t="shared" si="44"/>
        <v>12</v>
      </c>
      <c r="D741" s="93" t="str">
        <f>VLOOKUP(M741,杂项!$O$1:$P$54,2,FALSE)</f>
        <v>卫士之证</v>
      </c>
      <c r="E741" s="93">
        <f t="shared" si="45"/>
        <v>12</v>
      </c>
      <c r="F741" s="93" t="str">
        <f>VLOOKUP(O741,杂项!$O$1:$P$54,2,FALSE)</f>
        <v>无畏徽记</v>
      </c>
      <c r="G741" s="93">
        <f t="shared" si="46"/>
        <v>10</v>
      </c>
      <c r="H741" t="str">
        <f>VLOOKUP(Q741,杂项!$O$1:$P$54,2,FALSE)</f>
        <v>不屈徽记</v>
      </c>
      <c r="I741">
        <f t="shared" si="47"/>
        <v>10</v>
      </c>
      <c r="K741" s="93">
        <v>12</v>
      </c>
      <c r="L741" s="93">
        <v>12</v>
      </c>
      <c r="M741" s="93">
        <v>47</v>
      </c>
      <c r="N741" s="93">
        <v>12</v>
      </c>
      <c r="O741" s="93">
        <v>48</v>
      </c>
      <c r="P741" s="93">
        <v>10</v>
      </c>
      <c r="Q741" s="93">
        <v>49</v>
      </c>
      <c r="R741" s="93">
        <v>10</v>
      </c>
    </row>
    <row r="742" spans="1:18" x14ac:dyDescent="0.2">
      <c r="A742" s="93" t="s">
        <v>2438</v>
      </c>
      <c r="B742" s="93" t="str">
        <f>VLOOKUP(K742,杂项!$O$1:$P$54,2,FALSE)</f>
        <v>勇气纹章</v>
      </c>
      <c r="C742" s="93">
        <f t="shared" si="44"/>
        <v>15</v>
      </c>
      <c r="D742" s="93" t="str">
        <f>VLOOKUP(M742,杂项!$O$1:$P$54,2,FALSE)</f>
        <v>秩序纹章</v>
      </c>
      <c r="E742" s="93">
        <f t="shared" si="45"/>
        <v>15</v>
      </c>
      <c r="F742" s="93" t="str">
        <f>VLOOKUP(O742,杂项!$O$1:$P$54,2,FALSE)</f>
        <v>战士之证</v>
      </c>
      <c r="G742" s="93">
        <f t="shared" si="46"/>
        <v>12</v>
      </c>
      <c r="H742" t="str">
        <f>VLOOKUP(Q742,杂项!$O$1:$P$54,2,FALSE)</f>
        <v>卫士之证</v>
      </c>
      <c r="I742">
        <f t="shared" si="47"/>
        <v>12</v>
      </c>
      <c r="K742" s="93">
        <v>17</v>
      </c>
      <c r="L742" s="93">
        <v>15</v>
      </c>
      <c r="M742" s="93">
        <v>18</v>
      </c>
      <c r="N742" s="93">
        <v>15</v>
      </c>
      <c r="O742" s="93">
        <v>12</v>
      </c>
      <c r="P742" s="93">
        <v>12</v>
      </c>
      <c r="Q742" s="93">
        <v>47</v>
      </c>
      <c r="R742" s="93">
        <v>12</v>
      </c>
    </row>
    <row r="743" spans="1:18" x14ac:dyDescent="0.2">
      <c r="A743" s="93" t="s">
        <v>2439</v>
      </c>
      <c r="B743" s="93" t="str">
        <f>VLOOKUP(K743,杂项!$O$1:$P$54,2,FALSE)</f>
        <v>勇者之证</v>
      </c>
      <c r="C743" s="93">
        <f t="shared" si="44"/>
        <v>18</v>
      </c>
      <c r="D743" s="93" t="str">
        <f>VLOOKUP(M743,杂项!$O$1:$P$54,2,FALSE)</f>
        <v>英雄之证</v>
      </c>
      <c r="E743" s="93">
        <f t="shared" si="45"/>
        <v>18</v>
      </c>
      <c r="F743" s="93" t="str">
        <f>VLOOKUP(O743,杂项!$O$1:$P$54,2,FALSE)</f>
        <v>勇气纹章</v>
      </c>
      <c r="G743" s="93">
        <f t="shared" si="46"/>
        <v>15</v>
      </c>
      <c r="H743" t="str">
        <f>VLOOKUP(Q743,杂项!$O$1:$P$54,2,FALSE)</f>
        <v>秩序纹章</v>
      </c>
      <c r="I743">
        <f t="shared" si="47"/>
        <v>15</v>
      </c>
      <c r="K743" s="93">
        <v>26</v>
      </c>
      <c r="L743" s="93">
        <v>18</v>
      </c>
      <c r="M743" s="93">
        <v>25</v>
      </c>
      <c r="N743" s="93">
        <v>18</v>
      </c>
      <c r="O743" s="93">
        <v>17</v>
      </c>
      <c r="P743" s="93">
        <v>15</v>
      </c>
      <c r="Q743" s="93">
        <v>18</v>
      </c>
      <c r="R743" s="93">
        <v>15</v>
      </c>
    </row>
    <row r="744" spans="1:18" x14ac:dyDescent="0.2">
      <c r="A744" s="93" t="s">
        <v>2440</v>
      </c>
      <c r="B744" s="93" t="str">
        <f>VLOOKUP(K744,杂项!$O$1:$P$54,2,FALSE)</f>
        <v>命运之印</v>
      </c>
      <c r="C744" s="93">
        <f t="shared" si="44"/>
        <v>22</v>
      </c>
      <c r="D744" s="93" t="str">
        <f>VLOOKUP(M744,杂项!$O$1:$P$54,2,FALSE)</f>
        <v>正义之印</v>
      </c>
      <c r="E744" s="93">
        <f t="shared" si="45"/>
        <v>22</v>
      </c>
      <c r="F744" s="93" t="str">
        <f>VLOOKUP(O744,杂项!$O$1:$P$54,2,FALSE)</f>
        <v>英雄之证</v>
      </c>
      <c r="G744" s="93">
        <f t="shared" si="46"/>
        <v>20</v>
      </c>
      <c r="H744" t="str">
        <f>VLOOKUP(Q744,杂项!$O$1:$P$54,2,FALSE)</f>
        <v>统帅之证</v>
      </c>
      <c r="I744">
        <f t="shared" si="47"/>
        <v>20</v>
      </c>
      <c r="K744" s="93">
        <v>33</v>
      </c>
      <c r="L744" s="93">
        <v>22</v>
      </c>
      <c r="M744" s="93">
        <v>32</v>
      </c>
      <c r="N744" s="93">
        <v>22</v>
      </c>
      <c r="O744" s="93">
        <v>25</v>
      </c>
      <c r="P744" s="93">
        <v>20</v>
      </c>
      <c r="Q744" s="93">
        <v>31</v>
      </c>
      <c r="R744" s="93">
        <v>20</v>
      </c>
    </row>
    <row r="745" spans="1:18" x14ac:dyDescent="0.2">
      <c r="A745" s="93" t="s">
        <v>2441</v>
      </c>
      <c r="B745" s="93" t="str">
        <f>VLOOKUP(K745,杂项!$O$1:$P$54,2,FALSE)</f>
        <v>生存修行之证</v>
      </c>
      <c r="C745" s="93">
        <f t="shared" si="44"/>
        <v>3</v>
      </c>
      <c r="D745" s="93" t="e">
        <f>VLOOKUP(M745,杂项!$O$1:$P$54,2,FALSE)</f>
        <v>#N/A</v>
      </c>
      <c r="E745" s="93">
        <f t="shared" si="45"/>
        <v>0</v>
      </c>
      <c r="F745" s="93" t="e">
        <f>VLOOKUP(O745,杂项!$O$1:$P$54,2,FALSE)</f>
        <v>#N/A</v>
      </c>
      <c r="G745" s="93">
        <f t="shared" si="46"/>
        <v>0</v>
      </c>
      <c r="H745" t="e">
        <f>VLOOKUP(Q745,杂项!$O$1:$P$54,2,FALSE)</f>
        <v>#N/A</v>
      </c>
      <c r="I745">
        <f t="shared" si="47"/>
        <v>0</v>
      </c>
      <c r="K745" s="93">
        <v>2</v>
      </c>
      <c r="L745" s="93">
        <v>3</v>
      </c>
      <c r="M745" s="93"/>
      <c r="N745" s="93"/>
      <c r="O745" s="93"/>
      <c r="P745" s="93"/>
      <c r="Q745" s="93"/>
      <c r="R745" s="93"/>
    </row>
    <row r="746" spans="1:18" x14ac:dyDescent="0.2">
      <c r="A746" s="93" t="s">
        <v>2442</v>
      </c>
      <c r="B746" s="93" t="str">
        <f>VLOOKUP(K746,杂项!$O$1:$P$54,2,FALSE)</f>
        <v>生存修行之证</v>
      </c>
      <c r="C746" s="93">
        <f t="shared" si="44"/>
        <v>5</v>
      </c>
      <c r="D746" s="93" t="e">
        <f>VLOOKUP(M746,杂项!$O$1:$P$54,2,FALSE)</f>
        <v>#N/A</v>
      </c>
      <c r="E746" s="93">
        <f t="shared" si="45"/>
        <v>0</v>
      </c>
      <c r="F746" s="93" t="e">
        <f>VLOOKUP(O746,杂项!$O$1:$P$54,2,FALSE)</f>
        <v>#N/A</v>
      </c>
      <c r="G746" s="93">
        <f t="shared" si="46"/>
        <v>0</v>
      </c>
      <c r="H746" t="e">
        <f>VLOOKUP(Q746,杂项!$O$1:$P$54,2,FALSE)</f>
        <v>#N/A</v>
      </c>
      <c r="I746">
        <f t="shared" si="47"/>
        <v>0</v>
      </c>
      <c r="K746" s="93">
        <v>2</v>
      </c>
      <c r="L746" s="93">
        <v>5</v>
      </c>
      <c r="M746" s="93"/>
      <c r="N746" s="93"/>
      <c r="O746" s="93"/>
      <c r="P746" s="93"/>
      <c r="Q746" s="93"/>
      <c r="R746" s="93"/>
    </row>
    <row r="747" spans="1:18" x14ac:dyDescent="0.2">
      <c r="A747" s="93" t="s">
        <v>2443</v>
      </c>
      <c r="B747" s="93" t="str">
        <f>VLOOKUP(K747,杂项!$O$1:$P$54,2,FALSE)</f>
        <v>守护绶带</v>
      </c>
      <c r="C747" s="93">
        <f t="shared" si="44"/>
        <v>6</v>
      </c>
      <c r="D747" s="93" t="str">
        <f>VLOOKUP(M747,杂项!$O$1:$P$54,2,FALSE)</f>
        <v>生存修行之证</v>
      </c>
      <c r="E747" s="93">
        <f t="shared" si="45"/>
        <v>3</v>
      </c>
      <c r="F747" s="93" t="str">
        <f>VLOOKUP(O747,杂项!$O$1:$P$54,2,FALSE)</f>
        <v>战斗修行之证</v>
      </c>
      <c r="G747" s="93">
        <f t="shared" si="46"/>
        <v>3</v>
      </c>
      <c r="H747" t="e">
        <f>VLOOKUP(Q747,杂项!$O$1:$P$54,2,FALSE)</f>
        <v>#N/A</v>
      </c>
      <c r="I747">
        <f t="shared" si="47"/>
        <v>0</v>
      </c>
      <c r="K747" s="93">
        <v>7</v>
      </c>
      <c r="L747" s="93">
        <v>6</v>
      </c>
      <c r="M747" s="93">
        <v>2</v>
      </c>
      <c r="N747" s="93">
        <v>3</v>
      </c>
      <c r="O747" s="93">
        <v>1</v>
      </c>
      <c r="P747" s="93">
        <v>3</v>
      </c>
      <c r="Q747" s="93"/>
      <c r="R747" s="93"/>
    </row>
    <row r="748" spans="1:18" x14ac:dyDescent="0.2">
      <c r="A748" s="93" t="s">
        <v>2444</v>
      </c>
      <c r="B748" s="93" t="str">
        <f>VLOOKUP(K748,杂项!$O$1:$P$54,2,FALSE)</f>
        <v>护盾之证</v>
      </c>
      <c r="C748" s="93">
        <f t="shared" si="44"/>
        <v>8</v>
      </c>
      <c r="D748" s="93" t="str">
        <f>VLOOKUP(M748,杂项!$O$1:$P$54,2,FALSE)</f>
        <v>斗技之证</v>
      </c>
      <c r="E748" s="93">
        <f t="shared" si="45"/>
        <v>8</v>
      </c>
      <c r="F748" s="93" t="str">
        <f>VLOOKUP(O748,杂项!$O$1:$P$54,2,FALSE)</f>
        <v>守护绶带</v>
      </c>
      <c r="G748" s="93">
        <f t="shared" si="46"/>
        <v>6</v>
      </c>
      <c r="H748" t="str">
        <f>VLOOKUP(Q748,杂项!$O$1:$P$54,2,FALSE)</f>
        <v>记忆绶带</v>
      </c>
      <c r="I748">
        <f t="shared" si="47"/>
        <v>6</v>
      </c>
      <c r="K748" s="93">
        <v>46</v>
      </c>
      <c r="L748" s="93">
        <v>8</v>
      </c>
      <c r="M748" s="93">
        <v>41</v>
      </c>
      <c r="N748" s="93">
        <v>8</v>
      </c>
      <c r="O748" s="93">
        <v>7</v>
      </c>
      <c r="P748" s="93">
        <v>6</v>
      </c>
      <c r="Q748" s="93">
        <v>11</v>
      </c>
      <c r="R748" s="93">
        <v>6</v>
      </c>
    </row>
    <row r="749" spans="1:18" x14ac:dyDescent="0.2">
      <c r="A749" s="93" t="s">
        <v>2445</v>
      </c>
      <c r="B749" s="93" t="str">
        <f>VLOOKUP(K749,杂项!$O$1:$P$54,2,FALSE)</f>
        <v>不屈徽记</v>
      </c>
      <c r="C749" s="93">
        <f t="shared" si="44"/>
        <v>10</v>
      </c>
      <c r="D749" s="93" t="str">
        <f>VLOOKUP(M749,杂项!$O$1:$P$54,2,FALSE)</f>
        <v>忠诚徽记</v>
      </c>
      <c r="E749" s="93">
        <f t="shared" si="45"/>
        <v>10</v>
      </c>
      <c r="F749" s="93" t="str">
        <f>VLOOKUP(O749,杂项!$O$1:$P$54,2,FALSE)</f>
        <v>护盾之证</v>
      </c>
      <c r="G749" s="93">
        <f t="shared" si="46"/>
        <v>8</v>
      </c>
      <c r="H749" t="str">
        <f>VLOOKUP(Q749,杂项!$O$1:$P$54,2,FALSE)</f>
        <v>斗技之证</v>
      </c>
      <c r="I749">
        <f t="shared" si="47"/>
        <v>8</v>
      </c>
      <c r="K749" s="93">
        <v>49</v>
      </c>
      <c r="L749" s="93">
        <v>10</v>
      </c>
      <c r="M749" s="93">
        <v>53</v>
      </c>
      <c r="N749" s="93">
        <v>10</v>
      </c>
      <c r="O749" s="93">
        <v>46</v>
      </c>
      <c r="P749" s="93">
        <v>8</v>
      </c>
      <c r="Q749" s="93">
        <v>41</v>
      </c>
      <c r="R749" s="93">
        <v>8</v>
      </c>
    </row>
    <row r="750" spans="1:18" x14ac:dyDescent="0.2">
      <c r="A750" s="93" t="s">
        <v>2446</v>
      </c>
      <c r="B750" s="93" t="str">
        <f>VLOOKUP(K750,杂项!$O$1:$P$54,2,FALSE)</f>
        <v>力量绶带</v>
      </c>
      <c r="C750" s="93">
        <f t="shared" si="44"/>
        <v>6</v>
      </c>
      <c r="D750" s="93" t="str">
        <f>VLOOKUP(M750,杂项!$O$1:$P$54,2,FALSE)</f>
        <v>骑士修行之证</v>
      </c>
      <c r="E750" s="93">
        <f t="shared" si="45"/>
        <v>3</v>
      </c>
      <c r="F750" s="93" t="str">
        <f>VLOOKUP(O750,杂项!$O$1:$P$54,2,FALSE)</f>
        <v>生存修行之证</v>
      </c>
      <c r="G750" s="93">
        <f t="shared" si="46"/>
        <v>3</v>
      </c>
      <c r="H750" t="e">
        <f>VLOOKUP(Q750,杂项!$O$1:$P$54,2,FALSE)</f>
        <v>#N/A</v>
      </c>
      <c r="I750">
        <f t="shared" si="47"/>
        <v>0</v>
      </c>
      <c r="K750" s="93">
        <v>6</v>
      </c>
      <c r="L750" s="93">
        <v>6</v>
      </c>
      <c r="M750" s="93">
        <v>3</v>
      </c>
      <c r="N750" s="93">
        <v>3</v>
      </c>
      <c r="O750" s="93">
        <v>2</v>
      </c>
      <c r="P750" s="93">
        <v>3</v>
      </c>
      <c r="Q750" s="93"/>
      <c r="R750" s="93"/>
    </row>
    <row r="751" spans="1:18" x14ac:dyDescent="0.2">
      <c r="A751" s="93" t="s">
        <v>2447</v>
      </c>
      <c r="B751" s="93" t="str">
        <f>VLOOKUP(K751,杂项!$O$1:$P$54,2,FALSE)</f>
        <v>斗技之证</v>
      </c>
      <c r="C751" s="93">
        <f t="shared" si="44"/>
        <v>8</v>
      </c>
      <c r="D751" s="93" t="str">
        <f>VLOOKUP(M751,杂项!$O$1:$P$54,2,FALSE)</f>
        <v>巡林之证</v>
      </c>
      <c r="E751" s="93">
        <f t="shared" si="45"/>
        <v>8</v>
      </c>
      <c r="F751" s="93" t="str">
        <f>VLOOKUP(O751,杂项!$O$1:$P$54,2,FALSE)</f>
        <v>力量绶带</v>
      </c>
      <c r="G751" s="93">
        <f t="shared" si="46"/>
        <v>6</v>
      </c>
      <c r="H751" t="str">
        <f>VLOOKUP(Q751,杂项!$O$1:$P$54,2,FALSE)</f>
        <v>迅捷绶带</v>
      </c>
      <c r="I751">
        <f t="shared" si="47"/>
        <v>6</v>
      </c>
      <c r="K751" s="93">
        <v>41</v>
      </c>
      <c r="L751" s="93">
        <v>8</v>
      </c>
      <c r="M751" s="93">
        <v>42</v>
      </c>
      <c r="N751" s="93">
        <v>8</v>
      </c>
      <c r="O751" s="93">
        <v>6</v>
      </c>
      <c r="P751" s="93">
        <v>6</v>
      </c>
      <c r="Q751" s="93">
        <v>8</v>
      </c>
      <c r="R751" s="93">
        <v>6</v>
      </c>
    </row>
    <row r="752" spans="1:18" x14ac:dyDescent="0.2">
      <c r="A752" s="93" t="s">
        <v>2448</v>
      </c>
      <c r="B752" s="93" t="str">
        <f>VLOOKUP(K752,杂项!$O$1:$P$54,2,FALSE)</f>
        <v>忠诚徽记</v>
      </c>
      <c r="C752" s="93">
        <f t="shared" si="44"/>
        <v>10</v>
      </c>
      <c r="D752" s="93" t="str">
        <f>VLOOKUP(M752,杂项!$O$1:$P$54,2,FALSE)</f>
        <v>无畏徽记</v>
      </c>
      <c r="E752" s="93">
        <f t="shared" si="45"/>
        <v>10</v>
      </c>
      <c r="F752" s="93" t="str">
        <f>VLOOKUP(O752,杂项!$O$1:$P$54,2,FALSE)</f>
        <v>斗技之证</v>
      </c>
      <c r="G752" s="93">
        <f t="shared" si="46"/>
        <v>8</v>
      </c>
      <c r="H752" t="str">
        <f>VLOOKUP(Q752,杂项!$O$1:$P$54,2,FALSE)</f>
        <v>巡林之证</v>
      </c>
      <c r="I752">
        <f t="shared" si="47"/>
        <v>8</v>
      </c>
      <c r="K752" s="93">
        <v>53</v>
      </c>
      <c r="L752" s="93">
        <v>10</v>
      </c>
      <c r="M752" s="93">
        <v>48</v>
      </c>
      <c r="N752" s="93">
        <v>10</v>
      </c>
      <c r="O752" s="93">
        <v>41</v>
      </c>
      <c r="P752" s="93">
        <v>8</v>
      </c>
      <c r="Q752" s="93">
        <v>42</v>
      </c>
      <c r="R752" s="93">
        <v>8</v>
      </c>
    </row>
    <row r="753" spans="1:18" x14ac:dyDescent="0.2">
      <c r="A753" s="93" t="s">
        <v>2449</v>
      </c>
      <c r="B753" s="93" t="str">
        <f>VLOOKUP(K753,杂项!$O$1:$P$54,2,FALSE)</f>
        <v>记忆绶带</v>
      </c>
      <c r="C753" s="93">
        <f t="shared" si="44"/>
        <v>6</v>
      </c>
      <c r="D753" s="93" t="str">
        <f>VLOOKUP(M753,杂项!$O$1:$P$54,2,FALSE)</f>
        <v>生存修行之证</v>
      </c>
      <c r="E753" s="93">
        <f t="shared" si="45"/>
        <v>3</v>
      </c>
      <c r="F753" s="93" t="str">
        <f>VLOOKUP(O753,杂项!$O$1:$P$54,2,FALSE)</f>
        <v>战斗修行之证</v>
      </c>
      <c r="G753" s="93">
        <f t="shared" si="46"/>
        <v>3</v>
      </c>
      <c r="H753" t="e">
        <f>VLOOKUP(Q753,杂项!$O$1:$P$54,2,FALSE)</f>
        <v>#N/A</v>
      </c>
      <c r="I753">
        <f t="shared" si="47"/>
        <v>0</v>
      </c>
      <c r="K753" s="93">
        <v>11</v>
      </c>
      <c r="L753" s="93">
        <v>6</v>
      </c>
      <c r="M753" s="93">
        <v>2</v>
      </c>
      <c r="N753" s="93">
        <v>3</v>
      </c>
      <c r="O753" s="93">
        <v>1</v>
      </c>
      <c r="P753" s="93">
        <v>3</v>
      </c>
      <c r="Q753" s="93"/>
      <c r="R753" s="93"/>
    </row>
    <row r="754" spans="1:18" x14ac:dyDescent="0.2">
      <c r="A754" s="93" t="s">
        <v>2450</v>
      </c>
      <c r="B754" s="93" t="str">
        <f>VLOOKUP(K754,杂项!$O$1:$P$54,2,FALSE)</f>
        <v>巡林之证</v>
      </c>
      <c r="C754" s="93">
        <f t="shared" si="44"/>
        <v>8</v>
      </c>
      <c r="D754" s="93" t="str">
        <f>VLOOKUP(M754,杂项!$O$1:$P$54,2,FALSE)</f>
        <v>斗技之证</v>
      </c>
      <c r="E754" s="93">
        <f t="shared" si="45"/>
        <v>8</v>
      </c>
      <c r="F754" s="93" t="str">
        <f>VLOOKUP(O754,杂项!$O$1:$P$54,2,FALSE)</f>
        <v>迅捷绶带</v>
      </c>
      <c r="G754" s="93">
        <f t="shared" si="46"/>
        <v>6</v>
      </c>
      <c r="H754" t="str">
        <f>VLOOKUP(Q754,杂项!$O$1:$P$54,2,FALSE)</f>
        <v>记忆绶带</v>
      </c>
      <c r="I754">
        <f t="shared" si="47"/>
        <v>6</v>
      </c>
      <c r="K754" s="93">
        <v>42</v>
      </c>
      <c r="L754" s="93">
        <v>8</v>
      </c>
      <c r="M754" s="93">
        <v>41</v>
      </c>
      <c r="N754" s="93">
        <v>8</v>
      </c>
      <c r="O754" s="93">
        <v>8</v>
      </c>
      <c r="P754" s="93">
        <v>6</v>
      </c>
      <c r="Q754" s="93">
        <v>11</v>
      </c>
      <c r="R754" s="93">
        <v>6</v>
      </c>
    </row>
    <row r="755" spans="1:18" x14ac:dyDescent="0.2">
      <c r="A755" s="93" t="s">
        <v>2451</v>
      </c>
      <c r="B755" s="93" t="str">
        <f>VLOOKUP(K755,杂项!$O$1:$P$54,2,FALSE)</f>
        <v>隐秘徽记</v>
      </c>
      <c r="C755" s="93">
        <f t="shared" si="44"/>
        <v>10</v>
      </c>
      <c r="D755" s="93" t="str">
        <f>VLOOKUP(M755,杂项!$O$1:$P$54,2,FALSE)</f>
        <v>无畏徽记</v>
      </c>
      <c r="E755" s="93">
        <f t="shared" si="45"/>
        <v>10</v>
      </c>
      <c r="F755" s="93" t="str">
        <f>VLOOKUP(O755,杂项!$O$1:$P$54,2,FALSE)</f>
        <v>巡林之证</v>
      </c>
      <c r="G755" s="93">
        <f t="shared" si="46"/>
        <v>8</v>
      </c>
      <c r="H755" t="str">
        <f>VLOOKUP(Q755,杂项!$O$1:$P$54,2,FALSE)</f>
        <v>斗技之证</v>
      </c>
      <c r="I755">
        <f t="shared" si="47"/>
        <v>8</v>
      </c>
      <c r="K755" s="93">
        <v>50</v>
      </c>
      <c r="L755" s="93">
        <v>10</v>
      </c>
      <c r="M755" s="93">
        <v>48</v>
      </c>
      <c r="N755" s="93">
        <v>10</v>
      </c>
      <c r="O755" s="93">
        <v>42</v>
      </c>
      <c r="P755" s="93">
        <v>8</v>
      </c>
      <c r="Q755" s="93">
        <v>41</v>
      </c>
      <c r="R755" s="93">
        <v>8</v>
      </c>
    </row>
    <row r="756" spans="1:18" x14ac:dyDescent="0.2">
      <c r="A756" s="93" t="s">
        <v>2452</v>
      </c>
      <c r="B756" s="93" t="str">
        <f>VLOOKUP(K756,杂项!$O$1:$P$54,2,FALSE)</f>
        <v>战士之证</v>
      </c>
      <c r="C756" s="93">
        <f t="shared" si="44"/>
        <v>12</v>
      </c>
      <c r="D756" s="93" t="str">
        <f>VLOOKUP(M756,杂项!$O$1:$P$54,2,FALSE)</f>
        <v>骑士之证</v>
      </c>
      <c r="E756" s="93">
        <f t="shared" si="45"/>
        <v>12</v>
      </c>
      <c r="F756" s="93" t="str">
        <f>VLOOKUP(O756,杂项!$O$1:$P$54,2,FALSE)</f>
        <v>隐秘徽记</v>
      </c>
      <c r="G756" s="93">
        <f t="shared" si="46"/>
        <v>10</v>
      </c>
      <c r="H756" t="str">
        <f>VLOOKUP(Q756,杂项!$O$1:$P$54,2,FALSE)</f>
        <v>忠诚徽记</v>
      </c>
      <c r="I756">
        <f t="shared" si="47"/>
        <v>10</v>
      </c>
      <c r="K756" s="93">
        <v>12</v>
      </c>
      <c r="L756" s="93">
        <v>12</v>
      </c>
      <c r="M756" s="93">
        <v>14</v>
      </c>
      <c r="N756" s="93">
        <v>12</v>
      </c>
      <c r="O756" s="93">
        <v>50</v>
      </c>
      <c r="P756" s="93">
        <v>10</v>
      </c>
      <c r="Q756" s="93">
        <v>53</v>
      </c>
      <c r="R756" s="93">
        <v>10</v>
      </c>
    </row>
    <row r="757" spans="1:18" x14ac:dyDescent="0.2">
      <c r="A757" s="93" t="s">
        <v>2453</v>
      </c>
      <c r="B757" s="93" t="str">
        <f>VLOOKUP(K757,杂项!$O$1:$P$54,2,FALSE)</f>
        <v>自由纹章</v>
      </c>
      <c r="C757" s="93">
        <f t="shared" si="44"/>
        <v>15</v>
      </c>
      <c r="D757" s="93" t="str">
        <f>VLOOKUP(M757,杂项!$O$1:$P$54,2,FALSE)</f>
        <v>公正纹章</v>
      </c>
      <c r="E757" s="93">
        <f t="shared" si="45"/>
        <v>15</v>
      </c>
      <c r="F757" s="93" t="str">
        <f>VLOOKUP(O757,杂项!$O$1:$P$54,2,FALSE)</f>
        <v>战士之证</v>
      </c>
      <c r="G757" s="93">
        <f t="shared" si="46"/>
        <v>12</v>
      </c>
      <c r="H757" t="str">
        <f>VLOOKUP(Q757,杂项!$O$1:$P$54,2,FALSE)</f>
        <v>骑士之证</v>
      </c>
      <c r="I757">
        <f t="shared" si="47"/>
        <v>12</v>
      </c>
      <c r="K757" s="93">
        <v>19</v>
      </c>
      <c r="L757" s="93">
        <v>15</v>
      </c>
      <c r="M757" s="93">
        <v>22</v>
      </c>
      <c r="N757" s="93">
        <v>15</v>
      </c>
      <c r="O757" s="93">
        <v>12</v>
      </c>
      <c r="P757" s="93">
        <v>12</v>
      </c>
      <c r="Q757" s="93">
        <v>14</v>
      </c>
      <c r="R757" s="93">
        <v>12</v>
      </c>
    </row>
    <row r="758" spans="1:18" x14ac:dyDescent="0.2">
      <c r="A758" s="93" t="s">
        <v>2454</v>
      </c>
      <c r="B758" s="93" t="str">
        <f>VLOOKUP(K758,杂项!$O$1:$P$54,2,FALSE)</f>
        <v>霸者之证</v>
      </c>
      <c r="C758" s="93">
        <f t="shared" si="44"/>
        <v>18</v>
      </c>
      <c r="D758" s="93" t="str">
        <f>VLOOKUP(M758,杂项!$O$1:$P$54,2,FALSE)</f>
        <v>英雄之证</v>
      </c>
      <c r="E758" s="93">
        <f t="shared" si="45"/>
        <v>18</v>
      </c>
      <c r="F758" s="93" t="str">
        <f>VLOOKUP(O758,杂项!$O$1:$P$54,2,FALSE)</f>
        <v>自由纹章</v>
      </c>
      <c r="G758" s="93">
        <f t="shared" si="46"/>
        <v>15</v>
      </c>
      <c r="H758" t="str">
        <f>VLOOKUP(Q758,杂项!$O$1:$P$54,2,FALSE)</f>
        <v>公正纹章</v>
      </c>
      <c r="I758">
        <f t="shared" si="47"/>
        <v>15</v>
      </c>
      <c r="K758" s="93">
        <v>28</v>
      </c>
      <c r="L758" s="93">
        <v>18</v>
      </c>
      <c r="M758" s="93">
        <v>25</v>
      </c>
      <c r="N758" s="93">
        <v>18</v>
      </c>
      <c r="O758" s="93">
        <v>19</v>
      </c>
      <c r="P758" s="93">
        <v>15</v>
      </c>
      <c r="Q758" s="93">
        <v>22</v>
      </c>
      <c r="R758" s="93">
        <v>15</v>
      </c>
    </row>
    <row r="759" spans="1:18" x14ac:dyDescent="0.2">
      <c r="A759" s="93" t="s">
        <v>2455</v>
      </c>
      <c r="B759" s="93" t="str">
        <f>VLOOKUP(K759,杂项!$O$1:$P$54,2,FALSE)</f>
        <v>世界之印</v>
      </c>
      <c r="C759" s="93">
        <f t="shared" si="44"/>
        <v>22</v>
      </c>
      <c r="D759" s="93" t="str">
        <f>VLOOKUP(M759,杂项!$O$1:$P$54,2,FALSE)</f>
        <v>命运之印</v>
      </c>
      <c r="E759" s="93">
        <f t="shared" si="45"/>
        <v>22</v>
      </c>
      <c r="F759" s="93" t="str">
        <f>VLOOKUP(O759,杂项!$O$1:$P$54,2,FALSE)</f>
        <v>霸者之证</v>
      </c>
      <c r="G759" s="93">
        <f t="shared" si="46"/>
        <v>20</v>
      </c>
      <c r="H759" t="str">
        <f>VLOOKUP(Q759,杂项!$O$1:$P$54,2,FALSE)</f>
        <v>游侠之证</v>
      </c>
      <c r="I759">
        <f t="shared" si="47"/>
        <v>20</v>
      </c>
      <c r="K759" s="93">
        <v>34</v>
      </c>
      <c r="L759" s="93">
        <v>22</v>
      </c>
      <c r="M759" s="93">
        <v>33</v>
      </c>
      <c r="N759" s="93">
        <v>22</v>
      </c>
      <c r="O759" s="93">
        <v>28</v>
      </c>
      <c r="P759" s="93">
        <v>20</v>
      </c>
      <c r="Q759" s="93">
        <v>27</v>
      </c>
      <c r="R759" s="93">
        <v>20</v>
      </c>
    </row>
    <row r="760" spans="1:18" x14ac:dyDescent="0.2">
      <c r="A760" s="93" t="s">
        <v>2456</v>
      </c>
      <c r="B760" s="93" t="str">
        <f>VLOOKUP(K760,杂项!$O$1:$P$54,2,FALSE)</f>
        <v>骑士修行之证</v>
      </c>
      <c r="C760" s="93">
        <f t="shared" si="44"/>
        <v>3</v>
      </c>
      <c r="D760" s="93" t="e">
        <f>VLOOKUP(M760,杂项!$O$1:$P$54,2,FALSE)</f>
        <v>#N/A</v>
      </c>
      <c r="E760" s="93">
        <f t="shared" si="45"/>
        <v>0</v>
      </c>
      <c r="F760" s="93" t="e">
        <f>VLOOKUP(O760,杂项!$O$1:$P$54,2,FALSE)</f>
        <v>#N/A</v>
      </c>
      <c r="G760" s="93">
        <f t="shared" si="46"/>
        <v>0</v>
      </c>
      <c r="H760" t="e">
        <f>VLOOKUP(Q760,杂项!$O$1:$P$54,2,FALSE)</f>
        <v>#N/A</v>
      </c>
      <c r="I760">
        <f t="shared" si="47"/>
        <v>0</v>
      </c>
      <c r="K760" s="93">
        <v>3</v>
      </c>
      <c r="L760" s="93">
        <v>3</v>
      </c>
      <c r="M760" s="93"/>
      <c r="N760" s="93"/>
      <c r="O760" s="93"/>
      <c r="P760" s="93"/>
      <c r="Q760" s="93"/>
      <c r="R760" s="93"/>
    </row>
    <row r="761" spans="1:18" x14ac:dyDescent="0.2">
      <c r="A761" s="93" t="s">
        <v>2457</v>
      </c>
      <c r="B761" s="93" t="str">
        <f>VLOOKUP(K761,杂项!$O$1:$P$54,2,FALSE)</f>
        <v>骑士修行之证</v>
      </c>
      <c r="C761" s="93">
        <f t="shared" si="44"/>
        <v>5</v>
      </c>
      <c r="D761" s="93" t="e">
        <f>VLOOKUP(M761,杂项!$O$1:$P$54,2,FALSE)</f>
        <v>#N/A</v>
      </c>
      <c r="E761" s="93">
        <f t="shared" si="45"/>
        <v>0</v>
      </c>
      <c r="F761" s="93" t="e">
        <f>VLOOKUP(O761,杂项!$O$1:$P$54,2,FALSE)</f>
        <v>#N/A</v>
      </c>
      <c r="G761" s="93">
        <f t="shared" si="46"/>
        <v>0</v>
      </c>
      <c r="H761" t="e">
        <f>VLOOKUP(Q761,杂项!$O$1:$P$54,2,FALSE)</f>
        <v>#N/A</v>
      </c>
      <c r="I761">
        <f t="shared" si="47"/>
        <v>0</v>
      </c>
      <c r="K761" s="93">
        <v>3</v>
      </c>
      <c r="L761" s="93">
        <v>5</v>
      </c>
      <c r="M761" s="93"/>
      <c r="N761" s="93"/>
      <c r="O761" s="93"/>
      <c r="P761" s="93"/>
      <c r="Q761" s="93"/>
      <c r="R761" s="93"/>
    </row>
    <row r="762" spans="1:18" x14ac:dyDescent="0.2">
      <c r="A762" s="93" t="s">
        <v>2458</v>
      </c>
      <c r="B762" s="93" t="str">
        <f>VLOOKUP(K762,杂项!$O$1:$P$54,2,FALSE)</f>
        <v>力量绶带</v>
      </c>
      <c r="C762" s="93">
        <f t="shared" si="44"/>
        <v>6</v>
      </c>
      <c r="D762" s="93" t="str">
        <f>VLOOKUP(M762,杂项!$O$1:$P$54,2,FALSE)</f>
        <v>骑士修行之证</v>
      </c>
      <c r="E762" s="93">
        <f t="shared" si="45"/>
        <v>3</v>
      </c>
      <c r="F762" s="93" t="str">
        <f>VLOOKUP(O762,杂项!$O$1:$P$54,2,FALSE)</f>
        <v>生存修行之证</v>
      </c>
      <c r="G762" s="93">
        <f t="shared" si="46"/>
        <v>3</v>
      </c>
      <c r="H762" t="e">
        <f>VLOOKUP(Q762,杂项!$O$1:$P$54,2,FALSE)</f>
        <v>#N/A</v>
      </c>
      <c r="I762">
        <f t="shared" si="47"/>
        <v>0</v>
      </c>
      <c r="K762" s="93">
        <v>6</v>
      </c>
      <c r="L762" s="93">
        <v>6</v>
      </c>
      <c r="M762" s="93">
        <v>3</v>
      </c>
      <c r="N762" s="93">
        <v>3</v>
      </c>
      <c r="O762" s="93">
        <v>2</v>
      </c>
      <c r="P762" s="93">
        <v>3</v>
      </c>
      <c r="Q762" s="93"/>
      <c r="R762" s="93"/>
    </row>
    <row r="763" spans="1:18" x14ac:dyDescent="0.2">
      <c r="A763" s="93" t="s">
        <v>2459</v>
      </c>
      <c r="B763" s="93" t="str">
        <f>VLOOKUP(K763,杂项!$O$1:$P$54,2,FALSE)</f>
        <v>斗技之证</v>
      </c>
      <c r="C763" s="93">
        <f t="shared" si="44"/>
        <v>8</v>
      </c>
      <c r="D763" s="93" t="str">
        <f>VLOOKUP(M763,杂项!$O$1:$P$54,2,FALSE)</f>
        <v>巡林之证</v>
      </c>
      <c r="E763" s="93">
        <f t="shared" si="45"/>
        <v>8</v>
      </c>
      <c r="F763" s="93" t="str">
        <f>VLOOKUP(O763,杂项!$O$1:$P$54,2,FALSE)</f>
        <v>力量绶带</v>
      </c>
      <c r="G763" s="93">
        <f t="shared" si="46"/>
        <v>6</v>
      </c>
      <c r="H763" t="str">
        <f>VLOOKUP(Q763,杂项!$O$1:$P$54,2,FALSE)</f>
        <v>迅捷绶带</v>
      </c>
      <c r="I763">
        <f t="shared" si="47"/>
        <v>6</v>
      </c>
      <c r="K763" s="93">
        <v>41</v>
      </c>
      <c r="L763" s="93">
        <v>8</v>
      </c>
      <c r="M763" s="93">
        <v>42</v>
      </c>
      <c r="N763" s="93">
        <v>8</v>
      </c>
      <c r="O763" s="93">
        <v>6</v>
      </c>
      <c r="P763" s="93">
        <v>6</v>
      </c>
      <c r="Q763" s="93">
        <v>8</v>
      </c>
      <c r="R763" s="93">
        <v>6</v>
      </c>
    </row>
    <row r="764" spans="1:18" x14ac:dyDescent="0.2">
      <c r="A764" s="93" t="s">
        <v>2460</v>
      </c>
      <c r="B764" s="93" t="str">
        <f>VLOOKUP(K764,杂项!$O$1:$P$54,2,FALSE)</f>
        <v>忠诚徽记</v>
      </c>
      <c r="C764" s="93">
        <f t="shared" si="44"/>
        <v>10</v>
      </c>
      <c r="D764" s="93" t="str">
        <f>VLOOKUP(M764,杂项!$O$1:$P$54,2,FALSE)</f>
        <v>无畏徽记</v>
      </c>
      <c r="E764" s="93">
        <f t="shared" si="45"/>
        <v>10</v>
      </c>
      <c r="F764" s="93" t="str">
        <f>VLOOKUP(O764,杂项!$O$1:$P$54,2,FALSE)</f>
        <v>斗技之证</v>
      </c>
      <c r="G764" s="93">
        <f t="shared" si="46"/>
        <v>8</v>
      </c>
      <c r="H764" t="str">
        <f>VLOOKUP(Q764,杂项!$O$1:$P$54,2,FALSE)</f>
        <v>巡林之证</v>
      </c>
      <c r="I764">
        <f t="shared" si="47"/>
        <v>8</v>
      </c>
      <c r="K764" s="93">
        <v>53</v>
      </c>
      <c r="L764" s="93">
        <v>10</v>
      </c>
      <c r="M764" s="93">
        <v>48</v>
      </c>
      <c r="N764" s="93">
        <v>10</v>
      </c>
      <c r="O764" s="93">
        <v>41</v>
      </c>
      <c r="P764" s="93">
        <v>8</v>
      </c>
      <c r="Q764" s="93">
        <v>42</v>
      </c>
      <c r="R764" s="93">
        <v>8</v>
      </c>
    </row>
    <row r="765" spans="1:18" x14ac:dyDescent="0.2">
      <c r="A765" s="93" t="s">
        <v>2461</v>
      </c>
      <c r="B765" s="93" t="str">
        <f>VLOOKUP(K765,杂项!$O$1:$P$54,2,FALSE)</f>
        <v>迅捷绶带</v>
      </c>
      <c r="C765" s="93">
        <f t="shared" si="44"/>
        <v>6</v>
      </c>
      <c r="D765" s="93" t="str">
        <f>VLOOKUP(M765,杂项!$O$1:$P$54,2,FALSE)</f>
        <v>骑士修行之证</v>
      </c>
      <c r="E765" s="93">
        <f t="shared" si="45"/>
        <v>3</v>
      </c>
      <c r="F765" s="93" t="str">
        <f>VLOOKUP(O765,杂项!$O$1:$P$54,2,FALSE)</f>
        <v>法术修行之证</v>
      </c>
      <c r="G765" s="93">
        <f t="shared" si="46"/>
        <v>3</v>
      </c>
      <c r="H765" t="e">
        <f>VLOOKUP(Q765,杂项!$O$1:$P$54,2,FALSE)</f>
        <v>#N/A</v>
      </c>
      <c r="I765">
        <f t="shared" si="47"/>
        <v>0</v>
      </c>
      <c r="K765" s="93">
        <v>8</v>
      </c>
      <c r="L765" s="93">
        <v>6</v>
      </c>
      <c r="M765" s="93">
        <v>3</v>
      </c>
      <c r="N765" s="93">
        <v>3</v>
      </c>
      <c r="O765" s="93">
        <v>5</v>
      </c>
      <c r="P765" s="93">
        <v>3</v>
      </c>
      <c r="Q765" s="93"/>
      <c r="R765" s="93"/>
    </row>
    <row r="766" spans="1:18" x14ac:dyDescent="0.2">
      <c r="A766" s="93" t="s">
        <v>2462</v>
      </c>
      <c r="B766" s="93" t="str">
        <f>VLOOKUP(K766,杂项!$O$1:$P$54,2,FALSE)</f>
        <v>巡林之证</v>
      </c>
      <c r="C766" s="93">
        <f t="shared" si="44"/>
        <v>8</v>
      </c>
      <c r="D766" s="93" t="str">
        <f>VLOOKUP(M766,杂项!$O$1:$P$54,2,FALSE)</f>
        <v>斗技之证</v>
      </c>
      <c r="E766" s="93">
        <f t="shared" si="45"/>
        <v>8</v>
      </c>
      <c r="F766" s="93" t="str">
        <f>VLOOKUP(O766,杂项!$O$1:$P$54,2,FALSE)</f>
        <v>迅捷绶带</v>
      </c>
      <c r="G766" s="93">
        <f t="shared" si="46"/>
        <v>6</v>
      </c>
      <c r="H766" t="str">
        <f>VLOOKUP(Q766,杂项!$O$1:$P$54,2,FALSE)</f>
        <v>记忆绶带</v>
      </c>
      <c r="I766">
        <f t="shared" si="47"/>
        <v>6</v>
      </c>
      <c r="K766" s="93">
        <v>42</v>
      </c>
      <c r="L766" s="93">
        <v>8</v>
      </c>
      <c r="M766" s="93">
        <v>41</v>
      </c>
      <c r="N766" s="93">
        <v>8</v>
      </c>
      <c r="O766" s="93">
        <v>8</v>
      </c>
      <c r="P766" s="93">
        <v>6</v>
      </c>
      <c r="Q766" s="93">
        <v>11</v>
      </c>
      <c r="R766" s="93">
        <v>6</v>
      </c>
    </row>
    <row r="767" spans="1:18" x14ac:dyDescent="0.2">
      <c r="A767" s="93" t="s">
        <v>2463</v>
      </c>
      <c r="B767" s="93" t="str">
        <f>VLOOKUP(K767,杂项!$O$1:$P$54,2,FALSE)</f>
        <v>隐秘徽记</v>
      </c>
      <c r="C767" s="93">
        <f t="shared" si="44"/>
        <v>10</v>
      </c>
      <c r="D767" s="93" t="str">
        <f>VLOOKUP(M767,杂项!$O$1:$P$54,2,FALSE)</f>
        <v>忠诚徽记</v>
      </c>
      <c r="E767" s="93">
        <f t="shared" si="45"/>
        <v>10</v>
      </c>
      <c r="F767" s="93" t="str">
        <f>VLOOKUP(O767,杂项!$O$1:$P$54,2,FALSE)</f>
        <v>巡林之证</v>
      </c>
      <c r="G767" s="93">
        <f t="shared" si="46"/>
        <v>8</v>
      </c>
      <c r="H767" t="str">
        <f>VLOOKUP(Q767,杂项!$O$1:$P$54,2,FALSE)</f>
        <v>斗技之证</v>
      </c>
      <c r="I767">
        <f t="shared" si="47"/>
        <v>8</v>
      </c>
      <c r="K767" s="93">
        <v>50</v>
      </c>
      <c r="L767" s="93">
        <v>10</v>
      </c>
      <c r="M767" s="93">
        <v>53</v>
      </c>
      <c r="N767" s="93">
        <v>10</v>
      </c>
      <c r="O767" s="93">
        <v>42</v>
      </c>
      <c r="P767" s="93">
        <v>8</v>
      </c>
      <c r="Q767" s="93">
        <v>41</v>
      </c>
      <c r="R767" s="93">
        <v>8</v>
      </c>
    </row>
    <row r="768" spans="1:18" x14ac:dyDescent="0.2">
      <c r="A768" s="93" t="s">
        <v>2464</v>
      </c>
      <c r="B768" s="93" t="str">
        <f>VLOOKUP(K768,杂项!$O$1:$P$54,2,FALSE)</f>
        <v>迅捷绶带</v>
      </c>
      <c r="C768" s="93">
        <f t="shared" si="44"/>
        <v>6</v>
      </c>
      <c r="D768" s="93" t="str">
        <f>VLOOKUP(M768,杂项!$O$1:$P$54,2,FALSE)</f>
        <v>骑士修行之证</v>
      </c>
      <c r="E768" s="93">
        <f t="shared" si="45"/>
        <v>3</v>
      </c>
      <c r="F768" s="93" t="str">
        <f>VLOOKUP(O768,杂项!$O$1:$P$54,2,FALSE)</f>
        <v>战斗修行之证</v>
      </c>
      <c r="G768" s="93">
        <f t="shared" si="46"/>
        <v>3</v>
      </c>
      <c r="H768" t="e">
        <f>VLOOKUP(Q768,杂项!$O$1:$P$54,2,FALSE)</f>
        <v>#N/A</v>
      </c>
      <c r="I768">
        <f t="shared" si="47"/>
        <v>0</v>
      </c>
      <c r="K768" s="93">
        <v>8</v>
      </c>
      <c r="L768" s="93">
        <v>6</v>
      </c>
      <c r="M768" s="93">
        <v>3</v>
      </c>
      <c r="N768" s="93">
        <v>3</v>
      </c>
      <c r="O768" s="93">
        <v>1</v>
      </c>
      <c r="P768" s="93">
        <v>3</v>
      </c>
      <c r="Q768" s="93"/>
      <c r="R768" s="93"/>
    </row>
    <row r="769" spans="1:18" x14ac:dyDescent="0.2">
      <c r="A769" s="93" t="s">
        <v>2465</v>
      </c>
      <c r="B769" s="93" t="str">
        <f>VLOOKUP(K769,杂项!$O$1:$P$54,2,FALSE)</f>
        <v>骑术之证</v>
      </c>
      <c r="C769" s="93">
        <f t="shared" si="44"/>
        <v>8</v>
      </c>
      <c r="D769" s="93" t="str">
        <f>VLOOKUP(M769,杂项!$O$1:$P$54,2,FALSE)</f>
        <v>巡林之证</v>
      </c>
      <c r="E769" s="93">
        <f t="shared" si="45"/>
        <v>8</v>
      </c>
      <c r="F769" s="93" t="str">
        <f>VLOOKUP(O769,杂项!$O$1:$P$54,2,FALSE)</f>
        <v>迅捷绶带</v>
      </c>
      <c r="G769" s="93">
        <f t="shared" si="46"/>
        <v>6</v>
      </c>
      <c r="H769" t="str">
        <f>VLOOKUP(Q769,杂项!$O$1:$P$54,2,FALSE)</f>
        <v>力量绶带</v>
      </c>
      <c r="I769">
        <f t="shared" si="47"/>
        <v>6</v>
      </c>
      <c r="K769" s="93">
        <v>43</v>
      </c>
      <c r="L769" s="93">
        <v>8</v>
      </c>
      <c r="M769" s="93">
        <v>42</v>
      </c>
      <c r="N769" s="93">
        <v>8</v>
      </c>
      <c r="O769" s="93">
        <v>8</v>
      </c>
      <c r="P769" s="93">
        <v>6</v>
      </c>
      <c r="Q769" s="93">
        <v>6</v>
      </c>
      <c r="R769" s="93">
        <v>6</v>
      </c>
    </row>
    <row r="770" spans="1:18" x14ac:dyDescent="0.2">
      <c r="A770" s="93" t="s">
        <v>2466</v>
      </c>
      <c r="B770" s="93" t="str">
        <f>VLOOKUP(K770,杂项!$O$1:$P$54,2,FALSE)</f>
        <v>忠诚徽记</v>
      </c>
      <c r="C770" s="93">
        <f t="shared" ref="C770:C833" si="48">L770</f>
        <v>10</v>
      </c>
      <c r="D770" s="93" t="str">
        <f>VLOOKUP(M770,杂项!$O$1:$P$54,2,FALSE)</f>
        <v>无畏徽记</v>
      </c>
      <c r="E770" s="93">
        <f t="shared" ref="E770:E833" si="49">N770</f>
        <v>10</v>
      </c>
      <c r="F770" s="93" t="str">
        <f>VLOOKUP(O770,杂项!$O$1:$P$54,2,FALSE)</f>
        <v>骑术之证</v>
      </c>
      <c r="G770" s="93">
        <f t="shared" ref="G770:G833" si="50">P770</f>
        <v>8</v>
      </c>
      <c r="H770" t="str">
        <f>VLOOKUP(Q770,杂项!$O$1:$P$54,2,FALSE)</f>
        <v>巡林之证</v>
      </c>
      <c r="I770">
        <f t="shared" ref="I770:I833" si="51">R770</f>
        <v>8</v>
      </c>
      <c r="K770" s="93">
        <v>53</v>
      </c>
      <c r="L770" s="93">
        <v>10</v>
      </c>
      <c r="M770" s="93">
        <v>48</v>
      </c>
      <c r="N770" s="93">
        <v>10</v>
      </c>
      <c r="O770" s="93">
        <v>43</v>
      </c>
      <c r="P770" s="93">
        <v>8</v>
      </c>
      <c r="Q770" s="93">
        <v>42</v>
      </c>
      <c r="R770" s="93">
        <v>8</v>
      </c>
    </row>
    <row r="771" spans="1:18" x14ac:dyDescent="0.2">
      <c r="A771" s="93" t="s">
        <v>2467</v>
      </c>
      <c r="B771" s="93" t="str">
        <f>VLOOKUP(K771,杂项!$O$1:$P$54,2,FALSE)</f>
        <v>浪人之证</v>
      </c>
      <c r="C771" s="93">
        <f t="shared" si="48"/>
        <v>12</v>
      </c>
      <c r="D771" s="93" t="str">
        <f>VLOOKUP(M771,杂项!$O$1:$P$54,2,FALSE)</f>
        <v>骑士之证</v>
      </c>
      <c r="E771" s="93">
        <f t="shared" si="49"/>
        <v>12</v>
      </c>
      <c r="F771" s="93" t="str">
        <f>VLOOKUP(O771,杂项!$O$1:$P$54,2,FALSE)</f>
        <v>隐秘徽记</v>
      </c>
      <c r="G771" s="93">
        <f t="shared" si="50"/>
        <v>10</v>
      </c>
      <c r="H771" t="str">
        <f>VLOOKUP(Q771,杂项!$O$1:$P$54,2,FALSE)</f>
        <v>忠诚徽记</v>
      </c>
      <c r="I771">
        <f t="shared" si="51"/>
        <v>10</v>
      </c>
      <c r="K771" s="93">
        <v>13</v>
      </c>
      <c r="L771" s="93">
        <v>12</v>
      </c>
      <c r="M771" s="93">
        <v>14</v>
      </c>
      <c r="N771" s="93">
        <v>12</v>
      </c>
      <c r="O771" s="93">
        <v>50</v>
      </c>
      <c r="P771" s="93">
        <v>10</v>
      </c>
      <c r="Q771" s="93">
        <v>53</v>
      </c>
      <c r="R771" s="93">
        <v>10</v>
      </c>
    </row>
    <row r="772" spans="1:18" x14ac:dyDescent="0.2">
      <c r="A772" s="93" t="s">
        <v>2468</v>
      </c>
      <c r="B772" s="93" t="str">
        <f>VLOOKUP(K772,杂项!$O$1:$P$54,2,FALSE)</f>
        <v>自由纹章</v>
      </c>
      <c r="C772" s="93">
        <f t="shared" si="48"/>
        <v>15</v>
      </c>
      <c r="D772" s="93" t="str">
        <f>VLOOKUP(M772,杂项!$O$1:$P$54,2,FALSE)</f>
        <v>公正纹章</v>
      </c>
      <c r="E772" s="93">
        <f t="shared" si="49"/>
        <v>15</v>
      </c>
      <c r="F772" s="93" t="str">
        <f>VLOOKUP(O772,杂项!$O$1:$P$54,2,FALSE)</f>
        <v>浪人之证</v>
      </c>
      <c r="G772" s="93">
        <f t="shared" si="50"/>
        <v>12</v>
      </c>
      <c r="H772" t="str">
        <f>VLOOKUP(Q772,杂项!$O$1:$P$54,2,FALSE)</f>
        <v>骑士之证</v>
      </c>
      <c r="I772">
        <f t="shared" si="51"/>
        <v>12</v>
      </c>
      <c r="K772" s="93">
        <v>19</v>
      </c>
      <c r="L772" s="93">
        <v>15</v>
      </c>
      <c r="M772" s="93">
        <v>22</v>
      </c>
      <c r="N772" s="93">
        <v>15</v>
      </c>
      <c r="O772" s="93">
        <v>13</v>
      </c>
      <c r="P772" s="93">
        <v>12</v>
      </c>
      <c r="Q772" s="93">
        <v>14</v>
      </c>
      <c r="R772" s="93">
        <v>12</v>
      </c>
    </row>
    <row r="773" spans="1:18" x14ac:dyDescent="0.2">
      <c r="A773" s="93" t="s">
        <v>2469</v>
      </c>
      <c r="B773" s="93" t="str">
        <f>VLOOKUP(K773,杂项!$O$1:$P$54,2,FALSE)</f>
        <v>统帅之证</v>
      </c>
      <c r="C773" s="93">
        <f t="shared" si="48"/>
        <v>18</v>
      </c>
      <c r="D773" s="93" t="str">
        <f>VLOOKUP(M773,杂项!$O$1:$P$54,2,FALSE)</f>
        <v>游侠之证</v>
      </c>
      <c r="E773" s="93">
        <f t="shared" si="49"/>
        <v>18</v>
      </c>
      <c r="F773" s="93" t="str">
        <f>VLOOKUP(O773,杂项!$O$1:$P$54,2,FALSE)</f>
        <v>自由纹章</v>
      </c>
      <c r="G773" s="93">
        <f t="shared" si="50"/>
        <v>15</v>
      </c>
      <c r="H773" t="str">
        <f>VLOOKUP(Q773,杂项!$O$1:$P$54,2,FALSE)</f>
        <v>公正纹章</v>
      </c>
      <c r="I773">
        <f t="shared" si="51"/>
        <v>15</v>
      </c>
      <c r="K773" s="93">
        <v>31</v>
      </c>
      <c r="L773" s="93">
        <v>18</v>
      </c>
      <c r="M773" s="93">
        <v>27</v>
      </c>
      <c r="N773" s="93">
        <v>18</v>
      </c>
      <c r="O773" s="93">
        <v>19</v>
      </c>
      <c r="P773" s="93">
        <v>15</v>
      </c>
      <c r="Q773" s="93">
        <v>22</v>
      </c>
      <c r="R773" s="93">
        <v>15</v>
      </c>
    </row>
    <row r="774" spans="1:18" x14ac:dyDescent="0.2">
      <c r="A774" s="93" t="s">
        <v>2470</v>
      </c>
      <c r="B774" s="93" t="str">
        <f>VLOOKUP(K774,杂项!$O$1:$P$54,2,FALSE)</f>
        <v>荣耀之印</v>
      </c>
      <c r="C774" s="93">
        <f t="shared" si="48"/>
        <v>22</v>
      </c>
      <c r="D774" s="93" t="str">
        <f>VLOOKUP(M774,杂项!$O$1:$P$54,2,FALSE)</f>
        <v>奇迹之印</v>
      </c>
      <c r="E774" s="93">
        <f t="shared" si="49"/>
        <v>22</v>
      </c>
      <c r="F774" s="93" t="str">
        <f>VLOOKUP(O774,杂项!$O$1:$P$54,2,FALSE)</f>
        <v>统帅之证</v>
      </c>
      <c r="G774" s="93">
        <f t="shared" si="50"/>
        <v>20</v>
      </c>
      <c r="H774" t="str">
        <f>VLOOKUP(Q774,杂项!$O$1:$P$54,2,FALSE)</f>
        <v>游侠之证</v>
      </c>
      <c r="I774">
        <f t="shared" si="51"/>
        <v>20</v>
      </c>
      <c r="K774" s="93">
        <v>38</v>
      </c>
      <c r="L774" s="93">
        <v>22</v>
      </c>
      <c r="M774" s="93">
        <v>36</v>
      </c>
      <c r="N774" s="93">
        <v>22</v>
      </c>
      <c r="O774" s="93">
        <v>31</v>
      </c>
      <c r="P774" s="93">
        <v>20</v>
      </c>
      <c r="Q774" s="93">
        <v>27</v>
      </c>
      <c r="R774" s="93">
        <v>20</v>
      </c>
    </row>
    <row r="775" spans="1:18" x14ac:dyDescent="0.2">
      <c r="A775" s="93" t="s">
        <v>2471</v>
      </c>
      <c r="B775" s="93" t="str">
        <f>VLOOKUP(K775,杂项!$O$1:$P$54,2,FALSE)</f>
        <v>神职修行之证</v>
      </c>
      <c r="C775" s="93">
        <f t="shared" si="48"/>
        <v>3</v>
      </c>
      <c r="D775" s="93" t="e">
        <f>VLOOKUP(M775,杂项!$O$1:$P$54,2,FALSE)</f>
        <v>#N/A</v>
      </c>
      <c r="E775" s="93">
        <f t="shared" si="49"/>
        <v>0</v>
      </c>
      <c r="F775" s="93" t="e">
        <f>VLOOKUP(O775,杂项!$O$1:$P$54,2,FALSE)</f>
        <v>#N/A</v>
      </c>
      <c r="G775" s="93">
        <f t="shared" si="50"/>
        <v>0</v>
      </c>
      <c r="H775" t="e">
        <f>VLOOKUP(Q775,杂项!$O$1:$P$54,2,FALSE)</f>
        <v>#N/A</v>
      </c>
      <c r="I775">
        <f t="shared" si="51"/>
        <v>0</v>
      </c>
      <c r="K775" s="93">
        <v>4</v>
      </c>
      <c r="L775" s="93">
        <v>3</v>
      </c>
      <c r="M775" s="93"/>
      <c r="N775" s="93"/>
      <c r="O775" s="93"/>
      <c r="P775" s="93"/>
      <c r="Q775" s="93"/>
      <c r="R775" s="93"/>
    </row>
    <row r="776" spans="1:18" x14ac:dyDescent="0.2">
      <c r="A776" s="93" t="s">
        <v>2472</v>
      </c>
      <c r="B776" s="93" t="str">
        <f>VLOOKUP(K776,杂项!$O$1:$P$54,2,FALSE)</f>
        <v>神职修行之证</v>
      </c>
      <c r="C776" s="93">
        <f t="shared" si="48"/>
        <v>5</v>
      </c>
      <c r="D776" s="93" t="e">
        <f>VLOOKUP(M776,杂项!$O$1:$P$54,2,FALSE)</f>
        <v>#N/A</v>
      </c>
      <c r="E776" s="93">
        <f t="shared" si="49"/>
        <v>0</v>
      </c>
      <c r="F776" s="93" t="e">
        <f>VLOOKUP(O776,杂项!$O$1:$P$54,2,FALSE)</f>
        <v>#N/A</v>
      </c>
      <c r="G776" s="93">
        <f t="shared" si="50"/>
        <v>0</v>
      </c>
      <c r="H776" t="e">
        <f>VLOOKUP(Q776,杂项!$O$1:$P$54,2,FALSE)</f>
        <v>#N/A</v>
      </c>
      <c r="I776">
        <f t="shared" si="51"/>
        <v>0</v>
      </c>
      <c r="K776" s="93">
        <v>4</v>
      </c>
      <c r="L776" s="93">
        <v>5</v>
      </c>
      <c r="M776" s="93"/>
      <c r="N776" s="93"/>
      <c r="O776" s="93"/>
      <c r="P776" s="93"/>
      <c r="Q776" s="93"/>
      <c r="R776" s="93"/>
    </row>
    <row r="777" spans="1:18" x14ac:dyDescent="0.2">
      <c r="A777" s="93" t="s">
        <v>2473</v>
      </c>
      <c r="B777" s="93" t="str">
        <f>VLOOKUP(K777,杂项!$O$1:$P$54,2,FALSE)</f>
        <v>记忆绶带</v>
      </c>
      <c r="C777" s="93">
        <f t="shared" si="48"/>
        <v>6</v>
      </c>
      <c r="D777" s="93" t="str">
        <f>VLOOKUP(M777,杂项!$O$1:$P$54,2,FALSE)</f>
        <v>生存修行之证</v>
      </c>
      <c r="E777" s="93">
        <f t="shared" si="49"/>
        <v>3</v>
      </c>
      <c r="F777" s="93" t="str">
        <f>VLOOKUP(O777,杂项!$O$1:$P$54,2,FALSE)</f>
        <v>法术修行之证</v>
      </c>
      <c r="G777" s="93">
        <f t="shared" si="50"/>
        <v>3</v>
      </c>
      <c r="H777" t="e">
        <f>VLOOKUP(Q777,杂项!$O$1:$P$54,2,FALSE)</f>
        <v>#N/A</v>
      </c>
      <c r="I777">
        <f t="shared" si="51"/>
        <v>0</v>
      </c>
      <c r="K777" s="93">
        <v>11</v>
      </c>
      <c r="L777" s="93">
        <v>6</v>
      </c>
      <c r="M777" s="93">
        <v>2</v>
      </c>
      <c r="N777" s="93">
        <v>3</v>
      </c>
      <c r="O777" s="93">
        <v>5</v>
      </c>
      <c r="P777" s="93">
        <v>3</v>
      </c>
      <c r="Q777" s="93"/>
      <c r="R777" s="93"/>
    </row>
    <row r="778" spans="1:18" x14ac:dyDescent="0.2">
      <c r="A778" s="93" t="s">
        <v>2474</v>
      </c>
      <c r="B778" s="93" t="str">
        <f>VLOOKUP(K778,杂项!$O$1:$P$54,2,FALSE)</f>
        <v>巡林之证</v>
      </c>
      <c r="C778" s="93">
        <f t="shared" si="48"/>
        <v>8</v>
      </c>
      <c r="D778" s="93" t="str">
        <f>VLOOKUP(M778,杂项!$O$1:$P$54,2,FALSE)</f>
        <v>斗技之证</v>
      </c>
      <c r="E778" s="93">
        <f t="shared" si="49"/>
        <v>8</v>
      </c>
      <c r="F778" s="93" t="str">
        <f>VLOOKUP(O778,杂项!$O$1:$P$54,2,FALSE)</f>
        <v>守护绶带</v>
      </c>
      <c r="G778" s="93">
        <f t="shared" si="50"/>
        <v>6</v>
      </c>
      <c r="H778" t="str">
        <f>VLOOKUP(Q778,杂项!$O$1:$P$54,2,FALSE)</f>
        <v>记忆绶带</v>
      </c>
      <c r="I778">
        <f t="shared" si="51"/>
        <v>6</v>
      </c>
      <c r="K778" s="93">
        <v>42</v>
      </c>
      <c r="L778" s="93">
        <v>8</v>
      </c>
      <c r="M778" s="93">
        <v>41</v>
      </c>
      <c r="N778" s="93">
        <v>8</v>
      </c>
      <c r="O778" s="93">
        <v>7</v>
      </c>
      <c r="P778" s="93">
        <v>6</v>
      </c>
      <c r="Q778" s="93">
        <v>11</v>
      </c>
      <c r="R778" s="93">
        <v>6</v>
      </c>
    </row>
    <row r="779" spans="1:18" x14ac:dyDescent="0.2">
      <c r="A779" s="93" t="s">
        <v>2475</v>
      </c>
      <c r="B779" s="93" t="str">
        <f>VLOOKUP(K779,杂项!$O$1:$P$54,2,FALSE)</f>
        <v>隐秘徽记</v>
      </c>
      <c r="C779" s="93">
        <f t="shared" si="48"/>
        <v>10</v>
      </c>
      <c r="D779" s="93" t="str">
        <f>VLOOKUP(M779,杂项!$O$1:$P$54,2,FALSE)</f>
        <v>无畏徽记</v>
      </c>
      <c r="E779" s="93">
        <f t="shared" si="49"/>
        <v>10</v>
      </c>
      <c r="F779" s="93" t="str">
        <f>VLOOKUP(O779,杂项!$O$1:$P$54,2,FALSE)</f>
        <v>巡林之证</v>
      </c>
      <c r="G779" s="93">
        <f t="shared" si="50"/>
        <v>8</v>
      </c>
      <c r="H779" t="str">
        <f>VLOOKUP(Q779,杂项!$O$1:$P$54,2,FALSE)</f>
        <v>斗技之证</v>
      </c>
      <c r="I779">
        <f t="shared" si="51"/>
        <v>8</v>
      </c>
      <c r="K779" s="93">
        <v>50</v>
      </c>
      <c r="L779" s="93">
        <v>10</v>
      </c>
      <c r="M779" s="93">
        <v>48</v>
      </c>
      <c r="N779" s="93">
        <v>10</v>
      </c>
      <c r="O779" s="93">
        <v>42</v>
      </c>
      <c r="P779" s="93">
        <v>8</v>
      </c>
      <c r="Q779" s="93">
        <v>41</v>
      </c>
      <c r="R779" s="93">
        <v>8</v>
      </c>
    </row>
    <row r="780" spans="1:18" x14ac:dyDescent="0.2">
      <c r="A780" s="93" t="s">
        <v>2476</v>
      </c>
      <c r="B780" s="93" t="str">
        <f>VLOOKUP(K780,杂项!$O$1:$P$54,2,FALSE)</f>
        <v>心灵绶带</v>
      </c>
      <c r="C780" s="93">
        <f t="shared" si="48"/>
        <v>6</v>
      </c>
      <c r="D780" s="93" t="str">
        <f>VLOOKUP(M780,杂项!$O$1:$P$54,2,FALSE)</f>
        <v>法术修行之证</v>
      </c>
      <c r="E780" s="93">
        <f t="shared" si="49"/>
        <v>3</v>
      </c>
      <c r="F780" s="93" t="str">
        <f>VLOOKUP(O780,杂项!$O$1:$P$54,2,FALSE)</f>
        <v>神职修行之证</v>
      </c>
      <c r="G780" s="93">
        <f t="shared" si="50"/>
        <v>3</v>
      </c>
      <c r="H780" t="e">
        <f>VLOOKUP(Q780,杂项!$O$1:$P$54,2,FALSE)</f>
        <v>#N/A</v>
      </c>
      <c r="I780">
        <f t="shared" si="51"/>
        <v>0</v>
      </c>
      <c r="K780" s="93">
        <v>10</v>
      </c>
      <c r="L780" s="93">
        <v>6</v>
      </c>
      <c r="M780" s="93">
        <v>5</v>
      </c>
      <c r="N780" s="93">
        <v>3</v>
      </c>
      <c r="O780" s="93">
        <v>4</v>
      </c>
      <c r="P780" s="93">
        <v>3</v>
      </c>
      <c r="Q780" s="93"/>
      <c r="R780" s="93"/>
    </row>
    <row r="781" spans="1:18" x14ac:dyDescent="0.2">
      <c r="A781" s="93" t="s">
        <v>2477</v>
      </c>
      <c r="B781" s="93" t="str">
        <f>VLOOKUP(K781,杂项!$O$1:$P$54,2,FALSE)</f>
        <v>祈祷之证</v>
      </c>
      <c r="C781" s="93">
        <f t="shared" si="48"/>
        <v>8</v>
      </c>
      <c r="D781" s="93" t="str">
        <f>VLOOKUP(M781,杂项!$O$1:$P$54,2,FALSE)</f>
        <v>魔法之证</v>
      </c>
      <c r="E781" s="93">
        <f t="shared" si="49"/>
        <v>8</v>
      </c>
      <c r="F781" s="93" t="str">
        <f>VLOOKUP(O781,杂项!$O$1:$P$54,2,FALSE)</f>
        <v>心灵绶带</v>
      </c>
      <c r="G781" s="93">
        <f t="shared" si="50"/>
        <v>6</v>
      </c>
      <c r="H781" t="str">
        <f>VLOOKUP(Q781,杂项!$O$1:$P$54,2,FALSE)</f>
        <v>智慧绶带</v>
      </c>
      <c r="I781">
        <f t="shared" si="51"/>
        <v>6</v>
      </c>
      <c r="K781" s="93">
        <v>44</v>
      </c>
      <c r="L781" s="93">
        <v>8</v>
      </c>
      <c r="M781" s="93">
        <v>45</v>
      </c>
      <c r="N781" s="93">
        <v>8</v>
      </c>
      <c r="O781" s="93">
        <v>10</v>
      </c>
      <c r="P781" s="93">
        <v>6</v>
      </c>
      <c r="Q781" s="93">
        <v>9</v>
      </c>
      <c r="R781" s="93">
        <v>6</v>
      </c>
    </row>
    <row r="782" spans="1:18" x14ac:dyDescent="0.2">
      <c r="A782" s="93" t="s">
        <v>2478</v>
      </c>
      <c r="B782" s="93" t="str">
        <f>VLOOKUP(K782,杂项!$O$1:$P$54,2,FALSE)</f>
        <v>灵魂徽记</v>
      </c>
      <c r="C782" s="93">
        <f t="shared" si="48"/>
        <v>10</v>
      </c>
      <c r="D782" s="93" t="str">
        <f>VLOOKUP(M782,杂项!$O$1:$P$54,2,FALSE)</f>
        <v>远见徽记</v>
      </c>
      <c r="E782" s="93">
        <f t="shared" si="49"/>
        <v>10</v>
      </c>
      <c r="F782" s="93" t="str">
        <f>VLOOKUP(O782,杂项!$O$1:$P$54,2,FALSE)</f>
        <v>祈祷之证</v>
      </c>
      <c r="G782" s="93">
        <f t="shared" si="50"/>
        <v>8</v>
      </c>
      <c r="H782" t="str">
        <f>VLOOKUP(Q782,杂项!$O$1:$P$54,2,FALSE)</f>
        <v>魔法之证</v>
      </c>
      <c r="I782">
        <f t="shared" si="51"/>
        <v>8</v>
      </c>
      <c r="K782" s="93">
        <v>52</v>
      </c>
      <c r="L782" s="93">
        <v>10</v>
      </c>
      <c r="M782" s="93">
        <v>51</v>
      </c>
      <c r="N782" s="93">
        <v>10</v>
      </c>
      <c r="O782" s="93">
        <v>44</v>
      </c>
      <c r="P782" s="93">
        <v>8</v>
      </c>
      <c r="Q782" s="93">
        <v>45</v>
      </c>
      <c r="R782" s="93">
        <v>8</v>
      </c>
    </row>
    <row r="783" spans="1:18" x14ac:dyDescent="0.2">
      <c r="A783" s="93" t="s">
        <v>2479</v>
      </c>
      <c r="B783" s="93" t="str">
        <f>VLOOKUP(K783,杂项!$O$1:$P$54,2,FALSE)</f>
        <v>智慧绶带</v>
      </c>
      <c r="C783" s="93">
        <f t="shared" si="48"/>
        <v>6</v>
      </c>
      <c r="D783" s="93" t="str">
        <f>VLOOKUP(M783,杂项!$O$1:$P$54,2,FALSE)</f>
        <v>法术修行之证</v>
      </c>
      <c r="E783" s="93">
        <f t="shared" si="49"/>
        <v>3</v>
      </c>
      <c r="F783" s="93" t="str">
        <f>VLOOKUP(O783,杂项!$O$1:$P$54,2,FALSE)</f>
        <v>神职修行之证</v>
      </c>
      <c r="G783" s="93">
        <f t="shared" si="50"/>
        <v>3</v>
      </c>
      <c r="H783" t="e">
        <f>VLOOKUP(Q783,杂项!$O$1:$P$54,2,FALSE)</f>
        <v>#N/A</v>
      </c>
      <c r="I783">
        <f t="shared" si="51"/>
        <v>0</v>
      </c>
      <c r="K783" s="93">
        <v>9</v>
      </c>
      <c r="L783" s="93">
        <v>6</v>
      </c>
      <c r="M783" s="93">
        <v>5</v>
      </c>
      <c r="N783" s="93">
        <v>3</v>
      </c>
      <c r="O783" s="93">
        <v>4</v>
      </c>
      <c r="P783" s="93">
        <v>3</v>
      </c>
      <c r="Q783" s="93"/>
      <c r="R783" s="93"/>
    </row>
    <row r="784" spans="1:18" x14ac:dyDescent="0.2">
      <c r="A784" s="93" t="s">
        <v>2480</v>
      </c>
      <c r="B784" s="93" t="str">
        <f>VLOOKUP(K784,杂项!$O$1:$P$54,2,FALSE)</f>
        <v>魔法之证</v>
      </c>
      <c r="C784" s="93">
        <f t="shared" si="48"/>
        <v>8</v>
      </c>
      <c r="D784" s="93" t="str">
        <f>VLOOKUP(M784,杂项!$O$1:$P$54,2,FALSE)</f>
        <v>护盾之证</v>
      </c>
      <c r="E784" s="93">
        <f t="shared" si="49"/>
        <v>8</v>
      </c>
      <c r="F784" s="93" t="str">
        <f>VLOOKUP(O784,杂项!$O$1:$P$54,2,FALSE)</f>
        <v>智慧绶带</v>
      </c>
      <c r="G784" s="93">
        <f t="shared" si="50"/>
        <v>6</v>
      </c>
      <c r="H784" t="str">
        <f>VLOOKUP(Q784,杂项!$O$1:$P$54,2,FALSE)</f>
        <v>心灵绶带</v>
      </c>
      <c r="I784">
        <f t="shared" si="51"/>
        <v>6</v>
      </c>
      <c r="K784" s="93">
        <v>45</v>
      </c>
      <c r="L784" s="93">
        <v>8</v>
      </c>
      <c r="M784" s="93">
        <v>46</v>
      </c>
      <c r="N784" s="93">
        <v>8</v>
      </c>
      <c r="O784" s="93">
        <v>9</v>
      </c>
      <c r="P784" s="93">
        <v>6</v>
      </c>
      <c r="Q784" s="93">
        <v>10</v>
      </c>
      <c r="R784" s="93">
        <v>6</v>
      </c>
    </row>
    <row r="785" spans="1:18" x14ac:dyDescent="0.2">
      <c r="A785" s="93" t="s">
        <v>2481</v>
      </c>
      <c r="B785" s="93" t="str">
        <f>VLOOKUP(K785,杂项!$O$1:$P$54,2,FALSE)</f>
        <v>远见徽记</v>
      </c>
      <c r="C785" s="93">
        <f t="shared" si="48"/>
        <v>10</v>
      </c>
      <c r="D785" s="93" t="str">
        <f>VLOOKUP(M785,杂项!$O$1:$P$54,2,FALSE)</f>
        <v>灵魂徽记</v>
      </c>
      <c r="E785" s="93">
        <f t="shared" si="49"/>
        <v>10</v>
      </c>
      <c r="F785" s="93" t="str">
        <f>VLOOKUP(O785,杂项!$O$1:$P$54,2,FALSE)</f>
        <v>魔法之证</v>
      </c>
      <c r="G785" s="93">
        <f t="shared" si="50"/>
        <v>8</v>
      </c>
      <c r="H785" t="str">
        <f>VLOOKUP(Q785,杂项!$O$1:$P$54,2,FALSE)</f>
        <v>护盾之证</v>
      </c>
      <c r="I785">
        <f t="shared" si="51"/>
        <v>8</v>
      </c>
      <c r="K785" s="93">
        <v>51</v>
      </c>
      <c r="L785" s="93">
        <v>10</v>
      </c>
      <c r="M785" s="93">
        <v>52</v>
      </c>
      <c r="N785" s="93">
        <v>10</v>
      </c>
      <c r="O785" s="93">
        <v>45</v>
      </c>
      <c r="P785" s="93">
        <v>8</v>
      </c>
      <c r="Q785" s="93">
        <v>46</v>
      </c>
      <c r="R785" s="93">
        <v>8</v>
      </c>
    </row>
    <row r="786" spans="1:18" x14ac:dyDescent="0.2">
      <c r="A786" s="93" t="s">
        <v>2482</v>
      </c>
      <c r="B786" s="93" t="str">
        <f>VLOOKUP(K786,杂项!$O$1:$P$54,2,FALSE)</f>
        <v>祭司之证</v>
      </c>
      <c r="C786" s="93">
        <f t="shared" si="48"/>
        <v>12</v>
      </c>
      <c r="D786" s="93" t="str">
        <f>VLOOKUP(M786,杂项!$O$1:$P$54,2,FALSE)</f>
        <v>术士之证</v>
      </c>
      <c r="E786" s="93">
        <f t="shared" si="49"/>
        <v>12</v>
      </c>
      <c r="F786" s="93" t="str">
        <f>VLOOKUP(O786,杂项!$O$1:$P$54,2,FALSE)</f>
        <v>灵魂徽记</v>
      </c>
      <c r="G786" s="93">
        <f t="shared" si="50"/>
        <v>10</v>
      </c>
      <c r="H786" t="str">
        <f>VLOOKUP(Q786,杂项!$O$1:$P$54,2,FALSE)</f>
        <v>远见徽记</v>
      </c>
      <c r="I786">
        <f t="shared" si="51"/>
        <v>10</v>
      </c>
      <c r="K786" s="93">
        <v>15</v>
      </c>
      <c r="L786" s="93">
        <v>12</v>
      </c>
      <c r="M786" s="93">
        <v>16</v>
      </c>
      <c r="N786" s="93">
        <v>12</v>
      </c>
      <c r="O786" s="93">
        <v>52</v>
      </c>
      <c r="P786" s="93">
        <v>10</v>
      </c>
      <c r="Q786" s="93">
        <v>51</v>
      </c>
      <c r="R786" s="93">
        <v>10</v>
      </c>
    </row>
    <row r="787" spans="1:18" x14ac:dyDescent="0.2">
      <c r="A787" s="93" t="s">
        <v>2483</v>
      </c>
      <c r="B787" s="93" t="str">
        <f>VLOOKUP(K787,杂项!$O$1:$P$54,2,FALSE)</f>
        <v>慈爱纹章</v>
      </c>
      <c r="C787" s="93">
        <f t="shared" si="48"/>
        <v>15</v>
      </c>
      <c r="D787" s="93" t="str">
        <f>VLOOKUP(M787,杂项!$O$1:$P$54,2,FALSE)</f>
        <v>希望纹章</v>
      </c>
      <c r="E787" s="93">
        <f t="shared" si="49"/>
        <v>15</v>
      </c>
      <c r="F787" s="93" t="str">
        <f>VLOOKUP(O787,杂项!$O$1:$P$54,2,FALSE)</f>
        <v>祭司之证</v>
      </c>
      <c r="G787" s="93">
        <f t="shared" si="50"/>
        <v>12</v>
      </c>
      <c r="H787" t="str">
        <f>VLOOKUP(Q787,杂项!$O$1:$P$54,2,FALSE)</f>
        <v>术士之证</v>
      </c>
      <c r="I787">
        <f t="shared" si="51"/>
        <v>12</v>
      </c>
      <c r="K787" s="93">
        <v>24</v>
      </c>
      <c r="L787" s="93">
        <v>15</v>
      </c>
      <c r="M787" s="93">
        <v>23</v>
      </c>
      <c r="N787" s="93">
        <v>15</v>
      </c>
      <c r="O787" s="93">
        <v>15</v>
      </c>
      <c r="P787" s="93">
        <v>12</v>
      </c>
      <c r="Q787" s="93">
        <v>16</v>
      </c>
      <c r="R787" s="93">
        <v>12</v>
      </c>
    </row>
    <row r="788" spans="1:18" x14ac:dyDescent="0.2">
      <c r="A788" s="93" t="s">
        <v>2484</v>
      </c>
      <c r="B788" s="93" t="str">
        <f>VLOOKUP(K788,杂项!$O$1:$P$54,2,FALSE)</f>
        <v>圣者之证</v>
      </c>
      <c r="C788" s="93">
        <f t="shared" si="48"/>
        <v>18</v>
      </c>
      <c r="D788" s="93" t="str">
        <f>VLOOKUP(M788,杂项!$O$1:$P$54,2,FALSE)</f>
        <v>隐者之证</v>
      </c>
      <c r="E788" s="93">
        <f t="shared" si="49"/>
        <v>18</v>
      </c>
      <c r="F788" s="93" t="str">
        <f>VLOOKUP(O788,杂项!$O$1:$P$54,2,FALSE)</f>
        <v>慈爱纹章</v>
      </c>
      <c r="G788" s="93">
        <f t="shared" si="50"/>
        <v>15</v>
      </c>
      <c r="H788" t="str">
        <f>VLOOKUP(Q788,杂项!$O$1:$P$54,2,FALSE)</f>
        <v>希望纹章</v>
      </c>
      <c r="I788">
        <f t="shared" si="51"/>
        <v>15</v>
      </c>
      <c r="K788" s="93">
        <v>29</v>
      </c>
      <c r="L788" s="93">
        <v>18</v>
      </c>
      <c r="M788" s="93">
        <v>30</v>
      </c>
      <c r="N788" s="93">
        <v>18</v>
      </c>
      <c r="O788" s="93">
        <v>24</v>
      </c>
      <c r="P788" s="93">
        <v>15</v>
      </c>
      <c r="Q788" s="93">
        <v>23</v>
      </c>
      <c r="R788" s="93">
        <v>15</v>
      </c>
    </row>
    <row r="789" spans="1:18" x14ac:dyDescent="0.2">
      <c r="A789" s="93" t="s">
        <v>2485</v>
      </c>
      <c r="B789" s="93" t="str">
        <f>VLOOKUP(K789,杂项!$O$1:$P$54,2,FALSE)</f>
        <v>审判之印</v>
      </c>
      <c r="C789" s="93">
        <f t="shared" si="48"/>
        <v>22</v>
      </c>
      <c r="D789" s="93" t="str">
        <f>VLOOKUP(M789,杂项!$O$1:$P$54,2,FALSE)</f>
        <v>奥秘之印</v>
      </c>
      <c r="E789" s="93">
        <f t="shared" si="49"/>
        <v>22</v>
      </c>
      <c r="F789" s="93" t="str">
        <f>VLOOKUP(O789,杂项!$O$1:$P$54,2,FALSE)</f>
        <v>圣者之证</v>
      </c>
      <c r="G789" s="93">
        <f t="shared" si="50"/>
        <v>20</v>
      </c>
      <c r="H789" t="str">
        <f>VLOOKUP(Q789,杂项!$O$1:$P$54,2,FALSE)</f>
        <v>隐者之证</v>
      </c>
      <c r="I789">
        <f t="shared" si="51"/>
        <v>20</v>
      </c>
      <c r="K789" s="93">
        <v>37</v>
      </c>
      <c r="L789" s="93">
        <v>22</v>
      </c>
      <c r="M789" s="93">
        <v>35</v>
      </c>
      <c r="N789" s="93">
        <v>22</v>
      </c>
      <c r="O789" s="93">
        <v>29</v>
      </c>
      <c r="P789" s="93">
        <v>20</v>
      </c>
      <c r="Q789" s="93">
        <v>30</v>
      </c>
      <c r="R789" s="93">
        <v>20</v>
      </c>
    </row>
    <row r="790" spans="1:18" x14ac:dyDescent="0.2">
      <c r="A790" s="93" t="s">
        <v>2486</v>
      </c>
      <c r="B790" s="93" t="str">
        <f>VLOOKUP(K790,杂项!$O$1:$P$54,2,FALSE)</f>
        <v>骑士修行之证</v>
      </c>
      <c r="C790" s="93">
        <f t="shared" si="48"/>
        <v>3</v>
      </c>
      <c r="D790" s="93" t="e">
        <f>VLOOKUP(M790,杂项!$O$1:$P$54,2,FALSE)</f>
        <v>#N/A</v>
      </c>
      <c r="E790" s="93">
        <f t="shared" si="49"/>
        <v>0</v>
      </c>
      <c r="F790" s="93" t="e">
        <f>VLOOKUP(O790,杂项!$O$1:$P$54,2,FALSE)</f>
        <v>#N/A</v>
      </c>
      <c r="G790" s="93">
        <f t="shared" si="50"/>
        <v>0</v>
      </c>
      <c r="H790" t="e">
        <f>VLOOKUP(Q790,杂项!$O$1:$P$54,2,FALSE)</f>
        <v>#N/A</v>
      </c>
      <c r="I790">
        <f t="shared" si="51"/>
        <v>0</v>
      </c>
      <c r="K790" s="93">
        <v>3</v>
      </c>
      <c r="L790" s="93">
        <v>3</v>
      </c>
      <c r="M790" s="93"/>
      <c r="N790" s="93"/>
      <c r="O790" s="93"/>
      <c r="P790" s="93"/>
      <c r="Q790" s="93"/>
      <c r="R790" s="93"/>
    </row>
    <row r="791" spans="1:18" x14ac:dyDescent="0.2">
      <c r="A791" s="93" t="s">
        <v>2487</v>
      </c>
      <c r="B791" s="93" t="str">
        <f>VLOOKUP(K791,杂项!$O$1:$P$54,2,FALSE)</f>
        <v>骑士修行之证</v>
      </c>
      <c r="C791" s="93">
        <f t="shared" si="48"/>
        <v>5</v>
      </c>
      <c r="D791" s="93" t="e">
        <f>VLOOKUP(M791,杂项!$O$1:$P$54,2,FALSE)</f>
        <v>#N/A</v>
      </c>
      <c r="E791" s="93">
        <f t="shared" si="49"/>
        <v>0</v>
      </c>
      <c r="F791" s="93" t="e">
        <f>VLOOKUP(O791,杂项!$O$1:$P$54,2,FALSE)</f>
        <v>#N/A</v>
      </c>
      <c r="G791" s="93">
        <f t="shared" si="50"/>
        <v>0</v>
      </c>
      <c r="H791" t="e">
        <f>VLOOKUP(Q791,杂项!$O$1:$P$54,2,FALSE)</f>
        <v>#N/A</v>
      </c>
      <c r="I791">
        <f t="shared" si="51"/>
        <v>0</v>
      </c>
      <c r="K791" s="93">
        <v>3</v>
      </c>
      <c r="L791" s="93">
        <v>5</v>
      </c>
      <c r="M791" s="93"/>
      <c r="N791" s="93"/>
      <c r="O791" s="93"/>
      <c r="P791" s="93"/>
      <c r="Q791" s="93"/>
      <c r="R791" s="93"/>
    </row>
    <row r="792" spans="1:18" x14ac:dyDescent="0.2">
      <c r="A792" s="93" t="s">
        <v>2488</v>
      </c>
      <c r="B792" s="93" t="str">
        <f>VLOOKUP(K792,杂项!$O$1:$P$54,2,FALSE)</f>
        <v>迅捷绶带</v>
      </c>
      <c r="C792" s="93">
        <f t="shared" si="48"/>
        <v>6</v>
      </c>
      <c r="D792" s="93" t="str">
        <f>VLOOKUP(M792,杂项!$O$1:$P$54,2,FALSE)</f>
        <v>骑士修行之证</v>
      </c>
      <c r="E792" s="93">
        <f t="shared" si="49"/>
        <v>3</v>
      </c>
      <c r="F792" s="93" t="str">
        <f>VLOOKUP(O792,杂项!$O$1:$P$54,2,FALSE)</f>
        <v>战斗修行之证</v>
      </c>
      <c r="G792" s="93">
        <f t="shared" si="50"/>
        <v>3</v>
      </c>
      <c r="H792" t="e">
        <f>VLOOKUP(Q792,杂项!$O$1:$P$54,2,FALSE)</f>
        <v>#N/A</v>
      </c>
      <c r="I792">
        <f t="shared" si="51"/>
        <v>0</v>
      </c>
      <c r="K792" s="93">
        <v>8</v>
      </c>
      <c r="L792" s="93">
        <v>6</v>
      </c>
      <c r="M792" s="93">
        <v>3</v>
      </c>
      <c r="N792" s="93">
        <v>3</v>
      </c>
      <c r="O792" s="93">
        <v>1</v>
      </c>
      <c r="P792" s="93">
        <v>3</v>
      </c>
      <c r="Q792" s="93"/>
      <c r="R792" s="93"/>
    </row>
    <row r="793" spans="1:18" x14ac:dyDescent="0.2">
      <c r="A793" s="93" t="s">
        <v>2489</v>
      </c>
      <c r="B793" s="93" t="str">
        <f>VLOOKUP(K793,杂项!$O$1:$P$54,2,FALSE)</f>
        <v>骑术之证</v>
      </c>
      <c r="C793" s="93">
        <f t="shared" si="48"/>
        <v>8</v>
      </c>
      <c r="D793" s="93" t="str">
        <f>VLOOKUP(M793,杂项!$O$1:$P$54,2,FALSE)</f>
        <v>巡林之证</v>
      </c>
      <c r="E793" s="93">
        <f t="shared" si="49"/>
        <v>8</v>
      </c>
      <c r="F793" s="93" t="str">
        <f>VLOOKUP(O793,杂项!$O$1:$P$54,2,FALSE)</f>
        <v>迅捷绶带</v>
      </c>
      <c r="G793" s="93">
        <f t="shared" si="50"/>
        <v>6</v>
      </c>
      <c r="H793" t="str">
        <f>VLOOKUP(Q793,杂项!$O$1:$P$54,2,FALSE)</f>
        <v>力量绶带</v>
      </c>
      <c r="I793">
        <f t="shared" si="51"/>
        <v>6</v>
      </c>
      <c r="K793" s="93">
        <v>43</v>
      </c>
      <c r="L793" s="93">
        <v>8</v>
      </c>
      <c r="M793" s="93">
        <v>42</v>
      </c>
      <c r="N793" s="93">
        <v>8</v>
      </c>
      <c r="O793" s="93">
        <v>8</v>
      </c>
      <c r="P793" s="93">
        <v>6</v>
      </c>
      <c r="Q793" s="93">
        <v>6</v>
      </c>
      <c r="R793" s="93">
        <v>6</v>
      </c>
    </row>
    <row r="794" spans="1:18" x14ac:dyDescent="0.2">
      <c r="A794" s="93" t="s">
        <v>2490</v>
      </c>
      <c r="B794" s="93" t="str">
        <f>VLOOKUP(K794,杂项!$O$1:$P$54,2,FALSE)</f>
        <v>忠诚徽记</v>
      </c>
      <c r="C794" s="93">
        <f t="shared" si="48"/>
        <v>10</v>
      </c>
      <c r="D794" s="93" t="str">
        <f>VLOOKUP(M794,杂项!$O$1:$P$54,2,FALSE)</f>
        <v>无畏徽记</v>
      </c>
      <c r="E794" s="93">
        <f t="shared" si="49"/>
        <v>10</v>
      </c>
      <c r="F794" s="93" t="str">
        <f>VLOOKUP(O794,杂项!$O$1:$P$54,2,FALSE)</f>
        <v>骑术之证</v>
      </c>
      <c r="G794" s="93">
        <f t="shared" si="50"/>
        <v>8</v>
      </c>
      <c r="H794" t="str">
        <f>VLOOKUP(Q794,杂项!$O$1:$P$54,2,FALSE)</f>
        <v>巡林之证</v>
      </c>
      <c r="I794">
        <f t="shared" si="51"/>
        <v>8</v>
      </c>
      <c r="K794" s="93">
        <v>53</v>
      </c>
      <c r="L794" s="93">
        <v>10</v>
      </c>
      <c r="M794" s="93">
        <v>48</v>
      </c>
      <c r="N794" s="93">
        <v>10</v>
      </c>
      <c r="O794" s="93">
        <v>43</v>
      </c>
      <c r="P794" s="93">
        <v>8</v>
      </c>
      <c r="Q794" s="93">
        <v>42</v>
      </c>
      <c r="R794" s="93">
        <v>8</v>
      </c>
    </row>
    <row r="795" spans="1:18" x14ac:dyDescent="0.2">
      <c r="A795" s="93" t="s">
        <v>2491</v>
      </c>
      <c r="B795" s="93" t="str">
        <f>VLOOKUP(K795,杂项!$O$1:$P$54,2,FALSE)</f>
        <v>迅捷绶带</v>
      </c>
      <c r="C795" s="93">
        <f t="shared" si="48"/>
        <v>6</v>
      </c>
      <c r="D795" s="93" t="str">
        <f>VLOOKUP(M795,杂项!$O$1:$P$54,2,FALSE)</f>
        <v>骑士修行之证</v>
      </c>
      <c r="E795" s="93">
        <f t="shared" si="49"/>
        <v>3</v>
      </c>
      <c r="F795" s="93" t="str">
        <f>VLOOKUP(O795,杂项!$O$1:$P$54,2,FALSE)</f>
        <v>战斗修行之证</v>
      </c>
      <c r="G795" s="93">
        <f t="shared" si="50"/>
        <v>3</v>
      </c>
      <c r="H795" t="e">
        <f>VLOOKUP(Q795,杂项!$O$1:$P$54,2,FALSE)</f>
        <v>#N/A</v>
      </c>
      <c r="I795">
        <f t="shared" si="51"/>
        <v>0</v>
      </c>
      <c r="K795" s="93">
        <v>8</v>
      </c>
      <c r="L795" s="93">
        <v>6</v>
      </c>
      <c r="M795" s="93">
        <v>3</v>
      </c>
      <c r="N795" s="93">
        <v>3</v>
      </c>
      <c r="O795" s="93">
        <v>1</v>
      </c>
      <c r="P795" s="93">
        <v>3</v>
      </c>
      <c r="Q795" s="93"/>
      <c r="R795" s="93"/>
    </row>
    <row r="796" spans="1:18" x14ac:dyDescent="0.2">
      <c r="A796" s="93" t="s">
        <v>2492</v>
      </c>
      <c r="B796" s="93" t="str">
        <f>VLOOKUP(K796,杂项!$O$1:$P$54,2,FALSE)</f>
        <v>骑术之证</v>
      </c>
      <c r="C796" s="93">
        <f t="shared" si="48"/>
        <v>8</v>
      </c>
      <c r="D796" s="93" t="str">
        <f>VLOOKUP(M796,杂项!$O$1:$P$54,2,FALSE)</f>
        <v>巡林之证</v>
      </c>
      <c r="E796" s="93">
        <f t="shared" si="49"/>
        <v>8</v>
      </c>
      <c r="F796" s="93" t="str">
        <f>VLOOKUP(O796,杂项!$O$1:$P$54,2,FALSE)</f>
        <v>迅捷绶带</v>
      </c>
      <c r="G796" s="93">
        <f t="shared" si="50"/>
        <v>6</v>
      </c>
      <c r="H796" t="str">
        <f>VLOOKUP(Q796,杂项!$O$1:$P$54,2,FALSE)</f>
        <v>力量绶带</v>
      </c>
      <c r="I796">
        <f t="shared" si="51"/>
        <v>6</v>
      </c>
      <c r="K796" s="93">
        <v>43</v>
      </c>
      <c r="L796" s="93">
        <v>8</v>
      </c>
      <c r="M796" s="93">
        <v>42</v>
      </c>
      <c r="N796" s="93">
        <v>8</v>
      </c>
      <c r="O796" s="93">
        <v>8</v>
      </c>
      <c r="P796" s="93">
        <v>6</v>
      </c>
      <c r="Q796" s="93">
        <v>6</v>
      </c>
      <c r="R796" s="93">
        <v>6</v>
      </c>
    </row>
    <row r="797" spans="1:18" x14ac:dyDescent="0.2">
      <c r="A797" s="93" t="s">
        <v>2493</v>
      </c>
      <c r="B797" s="93" t="str">
        <f>VLOOKUP(K797,杂项!$O$1:$P$54,2,FALSE)</f>
        <v>忠诚徽记</v>
      </c>
      <c r="C797" s="93">
        <f t="shared" si="48"/>
        <v>10</v>
      </c>
      <c r="D797" s="93" t="str">
        <f>VLOOKUP(M797,杂项!$O$1:$P$54,2,FALSE)</f>
        <v>无畏徽记</v>
      </c>
      <c r="E797" s="93">
        <f t="shared" si="49"/>
        <v>10</v>
      </c>
      <c r="F797" s="93" t="str">
        <f>VLOOKUP(O797,杂项!$O$1:$P$54,2,FALSE)</f>
        <v>骑术之证</v>
      </c>
      <c r="G797" s="93">
        <f t="shared" si="50"/>
        <v>8</v>
      </c>
      <c r="H797" t="str">
        <f>VLOOKUP(Q797,杂项!$O$1:$P$54,2,FALSE)</f>
        <v>巡林之证</v>
      </c>
      <c r="I797">
        <f t="shared" si="51"/>
        <v>8</v>
      </c>
      <c r="K797" s="93">
        <v>53</v>
      </c>
      <c r="L797" s="93">
        <v>10</v>
      </c>
      <c r="M797" s="93">
        <v>48</v>
      </c>
      <c r="N797" s="93">
        <v>10</v>
      </c>
      <c r="O797" s="93">
        <v>43</v>
      </c>
      <c r="P797" s="93">
        <v>8</v>
      </c>
      <c r="Q797" s="93">
        <v>42</v>
      </c>
      <c r="R797" s="93">
        <v>8</v>
      </c>
    </row>
    <row r="798" spans="1:18" x14ac:dyDescent="0.2">
      <c r="A798" s="93" t="s">
        <v>2494</v>
      </c>
      <c r="B798" s="93" t="str">
        <f>VLOOKUP(K798,杂项!$O$1:$P$54,2,FALSE)</f>
        <v>迅捷绶带</v>
      </c>
      <c r="C798" s="93">
        <f t="shared" si="48"/>
        <v>6</v>
      </c>
      <c r="D798" s="93" t="str">
        <f>VLOOKUP(M798,杂项!$O$1:$P$54,2,FALSE)</f>
        <v>骑士修行之证</v>
      </c>
      <c r="E798" s="93">
        <f t="shared" si="49"/>
        <v>3</v>
      </c>
      <c r="F798" s="93" t="str">
        <f>VLOOKUP(O798,杂项!$O$1:$P$54,2,FALSE)</f>
        <v>法术修行之证</v>
      </c>
      <c r="G798" s="93">
        <f t="shared" si="50"/>
        <v>3</v>
      </c>
      <c r="H798" t="e">
        <f>VLOOKUP(Q798,杂项!$O$1:$P$54,2,FALSE)</f>
        <v>#N/A</v>
      </c>
      <c r="I798">
        <f t="shared" si="51"/>
        <v>0</v>
      </c>
      <c r="K798" s="93">
        <v>8</v>
      </c>
      <c r="L798" s="93">
        <v>6</v>
      </c>
      <c r="M798" s="93">
        <v>3</v>
      </c>
      <c r="N798" s="93">
        <v>3</v>
      </c>
      <c r="O798" s="93">
        <v>5</v>
      </c>
      <c r="P798" s="93">
        <v>3</v>
      </c>
      <c r="Q798" s="93"/>
      <c r="R798" s="93"/>
    </row>
    <row r="799" spans="1:18" x14ac:dyDescent="0.2">
      <c r="A799" s="93" t="s">
        <v>2495</v>
      </c>
      <c r="B799" s="93" t="str">
        <f>VLOOKUP(K799,杂项!$O$1:$P$54,2,FALSE)</f>
        <v>巡林之证</v>
      </c>
      <c r="C799" s="93">
        <f t="shared" si="48"/>
        <v>8</v>
      </c>
      <c r="D799" s="93" t="str">
        <f>VLOOKUP(M799,杂项!$O$1:$P$54,2,FALSE)</f>
        <v>斗技之证</v>
      </c>
      <c r="E799" s="93">
        <f t="shared" si="49"/>
        <v>8</v>
      </c>
      <c r="F799" s="93" t="str">
        <f>VLOOKUP(O799,杂项!$O$1:$P$54,2,FALSE)</f>
        <v>迅捷绶带</v>
      </c>
      <c r="G799" s="93">
        <f t="shared" si="50"/>
        <v>6</v>
      </c>
      <c r="H799" t="str">
        <f>VLOOKUP(Q799,杂项!$O$1:$P$54,2,FALSE)</f>
        <v>记忆绶带</v>
      </c>
      <c r="I799">
        <f t="shared" si="51"/>
        <v>6</v>
      </c>
      <c r="K799" s="93">
        <v>42</v>
      </c>
      <c r="L799" s="93">
        <v>8</v>
      </c>
      <c r="M799" s="93">
        <v>41</v>
      </c>
      <c r="N799" s="93">
        <v>8</v>
      </c>
      <c r="O799" s="93">
        <v>8</v>
      </c>
      <c r="P799" s="93">
        <v>6</v>
      </c>
      <c r="Q799" s="93">
        <v>11</v>
      </c>
      <c r="R799" s="93">
        <v>6</v>
      </c>
    </row>
    <row r="800" spans="1:18" x14ac:dyDescent="0.2">
      <c r="A800" s="93" t="s">
        <v>2496</v>
      </c>
      <c r="B800" s="93" t="str">
        <f>VLOOKUP(K800,杂项!$O$1:$P$54,2,FALSE)</f>
        <v>隐秘徽记</v>
      </c>
      <c r="C800" s="93">
        <f t="shared" si="48"/>
        <v>10</v>
      </c>
      <c r="D800" s="93" t="str">
        <f>VLOOKUP(M800,杂项!$O$1:$P$54,2,FALSE)</f>
        <v>忠诚徽记</v>
      </c>
      <c r="E800" s="93">
        <f t="shared" si="49"/>
        <v>10</v>
      </c>
      <c r="F800" s="93" t="str">
        <f>VLOOKUP(O800,杂项!$O$1:$P$54,2,FALSE)</f>
        <v>巡林之证</v>
      </c>
      <c r="G800" s="93">
        <f t="shared" si="50"/>
        <v>8</v>
      </c>
      <c r="H800" t="str">
        <f>VLOOKUP(Q800,杂项!$O$1:$P$54,2,FALSE)</f>
        <v>斗技之证</v>
      </c>
      <c r="I800">
        <f t="shared" si="51"/>
        <v>8</v>
      </c>
      <c r="K800" s="93">
        <v>50</v>
      </c>
      <c r="L800" s="93">
        <v>10</v>
      </c>
      <c r="M800" s="93">
        <v>53</v>
      </c>
      <c r="N800" s="93">
        <v>10</v>
      </c>
      <c r="O800" s="93">
        <v>42</v>
      </c>
      <c r="P800" s="93">
        <v>8</v>
      </c>
      <c r="Q800" s="93">
        <v>41</v>
      </c>
      <c r="R800" s="93">
        <v>8</v>
      </c>
    </row>
    <row r="801" spans="1:18" x14ac:dyDescent="0.2">
      <c r="A801" s="93" t="s">
        <v>2497</v>
      </c>
      <c r="B801" s="93" t="str">
        <f>VLOOKUP(K801,杂项!$O$1:$P$54,2,FALSE)</f>
        <v>骑士之证</v>
      </c>
      <c r="C801" s="93">
        <f t="shared" si="48"/>
        <v>12</v>
      </c>
      <c r="D801" s="93" t="str">
        <f>VLOOKUP(M801,杂项!$O$1:$P$54,2,FALSE)</f>
        <v>战士之证</v>
      </c>
      <c r="E801" s="93">
        <f t="shared" si="49"/>
        <v>12</v>
      </c>
      <c r="F801" s="93" t="str">
        <f>VLOOKUP(O801,杂项!$O$1:$P$54,2,FALSE)</f>
        <v>忠诚徽记</v>
      </c>
      <c r="G801" s="93">
        <f t="shared" si="50"/>
        <v>10</v>
      </c>
      <c r="H801" t="str">
        <f>VLOOKUP(Q801,杂项!$O$1:$P$54,2,FALSE)</f>
        <v>无畏徽记</v>
      </c>
      <c r="I801">
        <f t="shared" si="51"/>
        <v>10</v>
      </c>
      <c r="K801" s="93">
        <v>14</v>
      </c>
      <c r="L801" s="93">
        <v>12</v>
      </c>
      <c r="M801" s="93">
        <v>12</v>
      </c>
      <c r="N801" s="93">
        <v>12</v>
      </c>
      <c r="O801" s="93">
        <v>53</v>
      </c>
      <c r="P801" s="93">
        <v>10</v>
      </c>
      <c r="Q801" s="93">
        <v>48</v>
      </c>
      <c r="R801" s="93">
        <v>10</v>
      </c>
    </row>
    <row r="802" spans="1:18" x14ac:dyDescent="0.2">
      <c r="A802" s="93" t="s">
        <v>2498</v>
      </c>
      <c r="B802" s="93" t="str">
        <f>VLOOKUP(K802,杂项!$O$1:$P$54,2,FALSE)</f>
        <v>公正纹章</v>
      </c>
      <c r="C802" s="93">
        <f t="shared" si="48"/>
        <v>15</v>
      </c>
      <c r="D802" s="93" t="str">
        <f>VLOOKUP(M802,杂项!$O$1:$P$54,2,FALSE)</f>
        <v>勇气纹章</v>
      </c>
      <c r="E802" s="93">
        <f t="shared" si="49"/>
        <v>15</v>
      </c>
      <c r="F802" s="93" t="str">
        <f>VLOOKUP(O802,杂项!$O$1:$P$54,2,FALSE)</f>
        <v>骑士之证</v>
      </c>
      <c r="G802" s="93">
        <f t="shared" si="50"/>
        <v>12</v>
      </c>
      <c r="H802" t="str">
        <f>VLOOKUP(Q802,杂项!$O$1:$P$54,2,FALSE)</f>
        <v>战士之证</v>
      </c>
      <c r="I802">
        <f t="shared" si="51"/>
        <v>12</v>
      </c>
      <c r="K802" s="93">
        <v>22</v>
      </c>
      <c r="L802" s="93">
        <v>15</v>
      </c>
      <c r="M802" s="93">
        <v>17</v>
      </c>
      <c r="N802" s="93">
        <v>15</v>
      </c>
      <c r="O802" s="93">
        <v>14</v>
      </c>
      <c r="P802" s="93">
        <v>12</v>
      </c>
      <c r="Q802" s="93">
        <v>12</v>
      </c>
      <c r="R802" s="93">
        <v>12</v>
      </c>
    </row>
    <row r="803" spans="1:18" x14ac:dyDescent="0.2">
      <c r="A803" s="93" t="s">
        <v>2499</v>
      </c>
      <c r="B803" s="93" t="str">
        <f>VLOOKUP(K803,杂项!$O$1:$P$54,2,FALSE)</f>
        <v>统帅之证</v>
      </c>
      <c r="C803" s="93">
        <f t="shared" si="48"/>
        <v>18</v>
      </c>
      <c r="D803" s="93" t="str">
        <f>VLOOKUP(M803,杂项!$O$1:$P$54,2,FALSE)</f>
        <v>英雄之证</v>
      </c>
      <c r="E803" s="93">
        <f t="shared" si="49"/>
        <v>18</v>
      </c>
      <c r="F803" s="93" t="str">
        <f>VLOOKUP(O803,杂项!$O$1:$P$54,2,FALSE)</f>
        <v>公正纹章</v>
      </c>
      <c r="G803" s="93">
        <f t="shared" si="50"/>
        <v>15</v>
      </c>
      <c r="H803" t="str">
        <f>VLOOKUP(Q803,杂项!$O$1:$P$54,2,FALSE)</f>
        <v>勇气纹章</v>
      </c>
      <c r="I803">
        <f t="shared" si="51"/>
        <v>15</v>
      </c>
      <c r="K803" s="93">
        <v>31</v>
      </c>
      <c r="L803" s="93">
        <v>18</v>
      </c>
      <c r="M803" s="93">
        <v>25</v>
      </c>
      <c r="N803" s="93">
        <v>18</v>
      </c>
      <c r="O803" s="93">
        <v>22</v>
      </c>
      <c r="P803" s="93">
        <v>15</v>
      </c>
      <c r="Q803" s="93">
        <v>17</v>
      </c>
      <c r="R803" s="93">
        <v>15</v>
      </c>
    </row>
    <row r="804" spans="1:18" x14ac:dyDescent="0.2">
      <c r="A804" s="93" t="s">
        <v>2500</v>
      </c>
      <c r="B804" s="93" t="str">
        <f>VLOOKUP(K804,杂项!$O$1:$P$54,2,FALSE)</f>
        <v>荣耀之印</v>
      </c>
      <c r="C804" s="93">
        <f t="shared" si="48"/>
        <v>22</v>
      </c>
      <c r="D804" s="93" t="str">
        <f>VLOOKUP(M804,杂项!$O$1:$P$54,2,FALSE)</f>
        <v>世界之印</v>
      </c>
      <c r="E804" s="93">
        <f t="shared" si="49"/>
        <v>22</v>
      </c>
      <c r="F804" s="93" t="str">
        <f>VLOOKUP(O804,杂项!$O$1:$P$54,2,FALSE)</f>
        <v>统帅之证</v>
      </c>
      <c r="G804" s="93">
        <f t="shared" si="50"/>
        <v>20</v>
      </c>
      <c r="H804" t="str">
        <f>VLOOKUP(Q804,杂项!$O$1:$P$54,2,FALSE)</f>
        <v>英雄之证</v>
      </c>
      <c r="I804">
        <f t="shared" si="51"/>
        <v>20</v>
      </c>
      <c r="K804" s="93">
        <v>38</v>
      </c>
      <c r="L804" s="93">
        <v>22</v>
      </c>
      <c r="M804" s="93">
        <v>34</v>
      </c>
      <c r="N804" s="93">
        <v>22</v>
      </c>
      <c r="O804" s="93">
        <v>31</v>
      </c>
      <c r="P804" s="93">
        <v>20</v>
      </c>
      <c r="Q804" s="93">
        <v>25</v>
      </c>
      <c r="R804" s="93">
        <v>20</v>
      </c>
    </row>
    <row r="805" spans="1:18" x14ac:dyDescent="0.2">
      <c r="A805" s="93" t="s">
        <v>2501</v>
      </c>
      <c r="B805" s="93" t="str">
        <f>VLOOKUP(K805,杂项!$O$1:$P$54,2,FALSE)</f>
        <v>骑士修行之证</v>
      </c>
      <c r="C805" s="93">
        <f t="shared" si="48"/>
        <v>3</v>
      </c>
      <c r="D805" s="93" t="e">
        <f>VLOOKUP(M805,杂项!$O$1:$P$54,2,FALSE)</f>
        <v>#N/A</v>
      </c>
      <c r="E805" s="93">
        <f t="shared" si="49"/>
        <v>0</v>
      </c>
      <c r="F805" s="93" t="e">
        <f>VLOOKUP(O805,杂项!$O$1:$P$54,2,FALSE)</f>
        <v>#N/A</v>
      </c>
      <c r="G805" s="93">
        <f t="shared" si="50"/>
        <v>0</v>
      </c>
      <c r="H805" t="e">
        <f>VLOOKUP(Q805,杂项!$O$1:$P$54,2,FALSE)</f>
        <v>#N/A</v>
      </c>
      <c r="I805">
        <f t="shared" si="51"/>
        <v>0</v>
      </c>
      <c r="K805" s="93">
        <v>3</v>
      </c>
      <c r="L805" s="93">
        <v>3</v>
      </c>
      <c r="M805" s="93"/>
      <c r="N805" s="93"/>
      <c r="O805" s="93"/>
      <c r="P805" s="93"/>
      <c r="Q805" s="93"/>
      <c r="R805" s="93"/>
    </row>
    <row r="806" spans="1:18" x14ac:dyDescent="0.2">
      <c r="A806" s="93" t="s">
        <v>2502</v>
      </c>
      <c r="B806" s="93" t="str">
        <f>VLOOKUP(K806,杂项!$O$1:$P$54,2,FALSE)</f>
        <v>骑士修行之证</v>
      </c>
      <c r="C806" s="93">
        <f t="shared" si="48"/>
        <v>5</v>
      </c>
      <c r="D806" s="93" t="e">
        <f>VLOOKUP(M806,杂项!$O$1:$P$54,2,FALSE)</f>
        <v>#N/A</v>
      </c>
      <c r="E806" s="93">
        <f t="shared" si="49"/>
        <v>0</v>
      </c>
      <c r="F806" s="93" t="e">
        <f>VLOOKUP(O806,杂项!$O$1:$P$54,2,FALSE)</f>
        <v>#N/A</v>
      </c>
      <c r="G806" s="93">
        <f t="shared" si="50"/>
        <v>0</v>
      </c>
      <c r="H806" t="e">
        <f>VLOOKUP(Q806,杂项!$O$1:$P$54,2,FALSE)</f>
        <v>#N/A</v>
      </c>
      <c r="I806">
        <f t="shared" si="51"/>
        <v>0</v>
      </c>
      <c r="K806" s="93">
        <v>3</v>
      </c>
      <c r="L806" s="93">
        <v>5</v>
      </c>
      <c r="M806" s="93"/>
      <c r="N806" s="93"/>
      <c r="O806" s="93"/>
      <c r="P806" s="93"/>
      <c r="Q806" s="93"/>
      <c r="R806" s="93"/>
    </row>
    <row r="807" spans="1:18" x14ac:dyDescent="0.2">
      <c r="A807" s="93" t="s">
        <v>2503</v>
      </c>
      <c r="B807" s="93" t="str">
        <f>VLOOKUP(K807,杂项!$O$1:$P$54,2,FALSE)</f>
        <v>力量绶带</v>
      </c>
      <c r="C807" s="93">
        <f t="shared" si="48"/>
        <v>6</v>
      </c>
      <c r="D807" s="93" t="str">
        <f>VLOOKUP(M807,杂项!$O$1:$P$54,2,FALSE)</f>
        <v>骑士修行之证</v>
      </c>
      <c r="E807" s="93">
        <f t="shared" si="49"/>
        <v>3</v>
      </c>
      <c r="F807" s="93" t="str">
        <f>VLOOKUP(O807,杂项!$O$1:$P$54,2,FALSE)</f>
        <v>生存修行之证</v>
      </c>
      <c r="G807" s="93">
        <f t="shared" si="50"/>
        <v>3</v>
      </c>
      <c r="H807" t="e">
        <f>VLOOKUP(Q807,杂项!$O$1:$P$54,2,FALSE)</f>
        <v>#N/A</v>
      </c>
      <c r="I807">
        <f t="shared" si="51"/>
        <v>0</v>
      </c>
      <c r="K807" s="93">
        <v>6</v>
      </c>
      <c r="L807" s="93">
        <v>6</v>
      </c>
      <c r="M807" s="93">
        <v>3</v>
      </c>
      <c r="N807" s="93">
        <v>3</v>
      </c>
      <c r="O807" s="93">
        <v>2</v>
      </c>
      <c r="P807" s="93">
        <v>3</v>
      </c>
      <c r="Q807" s="93"/>
      <c r="R807" s="93"/>
    </row>
    <row r="808" spans="1:18" x14ac:dyDescent="0.2">
      <c r="A808" s="93" t="s">
        <v>2504</v>
      </c>
      <c r="B808" s="93" t="str">
        <f>VLOOKUP(K808,杂项!$O$1:$P$54,2,FALSE)</f>
        <v>斗技之证</v>
      </c>
      <c r="C808" s="93">
        <f t="shared" si="48"/>
        <v>8</v>
      </c>
      <c r="D808" s="93" t="str">
        <f>VLOOKUP(M808,杂项!$O$1:$P$54,2,FALSE)</f>
        <v>巡林之证</v>
      </c>
      <c r="E808" s="93">
        <f t="shared" si="49"/>
        <v>8</v>
      </c>
      <c r="F808" s="93" t="str">
        <f>VLOOKUP(O808,杂项!$O$1:$P$54,2,FALSE)</f>
        <v>力量绶带</v>
      </c>
      <c r="G808" s="93">
        <f t="shared" si="50"/>
        <v>6</v>
      </c>
      <c r="H808" t="str">
        <f>VLOOKUP(Q808,杂项!$O$1:$P$54,2,FALSE)</f>
        <v>迅捷绶带</v>
      </c>
      <c r="I808">
        <f t="shared" si="51"/>
        <v>6</v>
      </c>
      <c r="K808" s="93">
        <v>41</v>
      </c>
      <c r="L808" s="93">
        <v>8</v>
      </c>
      <c r="M808" s="93">
        <v>42</v>
      </c>
      <c r="N808" s="93">
        <v>8</v>
      </c>
      <c r="O808" s="93">
        <v>6</v>
      </c>
      <c r="P808" s="93">
        <v>6</v>
      </c>
      <c r="Q808" s="93">
        <v>8</v>
      </c>
      <c r="R808" s="93">
        <v>6</v>
      </c>
    </row>
    <row r="809" spans="1:18" x14ac:dyDescent="0.2">
      <c r="A809" s="93" t="s">
        <v>2505</v>
      </c>
      <c r="B809" s="93" t="str">
        <f>VLOOKUP(K809,杂项!$O$1:$P$54,2,FALSE)</f>
        <v>忠诚徽记</v>
      </c>
      <c r="C809" s="93">
        <f t="shared" si="48"/>
        <v>10</v>
      </c>
      <c r="D809" s="93" t="str">
        <f>VLOOKUP(M809,杂项!$O$1:$P$54,2,FALSE)</f>
        <v>无畏徽记</v>
      </c>
      <c r="E809" s="93">
        <f t="shared" si="49"/>
        <v>10</v>
      </c>
      <c r="F809" s="93" t="str">
        <f>VLOOKUP(O809,杂项!$O$1:$P$54,2,FALSE)</f>
        <v>斗技之证</v>
      </c>
      <c r="G809" s="93">
        <f t="shared" si="50"/>
        <v>8</v>
      </c>
      <c r="H809" t="str">
        <f>VLOOKUP(Q809,杂项!$O$1:$P$54,2,FALSE)</f>
        <v>巡林之证</v>
      </c>
      <c r="I809">
        <f t="shared" si="51"/>
        <v>8</v>
      </c>
      <c r="K809" s="93">
        <v>53</v>
      </c>
      <c r="L809" s="93">
        <v>10</v>
      </c>
      <c r="M809" s="93">
        <v>48</v>
      </c>
      <c r="N809" s="93">
        <v>10</v>
      </c>
      <c r="O809" s="93">
        <v>41</v>
      </c>
      <c r="P809" s="93">
        <v>8</v>
      </c>
      <c r="Q809" s="93">
        <v>42</v>
      </c>
      <c r="R809" s="93">
        <v>8</v>
      </c>
    </row>
    <row r="810" spans="1:18" x14ac:dyDescent="0.2">
      <c r="A810" s="93" t="s">
        <v>2506</v>
      </c>
      <c r="B810" s="93" t="str">
        <f>VLOOKUP(K810,杂项!$O$1:$P$54,2,FALSE)</f>
        <v>迅捷绶带</v>
      </c>
      <c r="C810" s="93">
        <f t="shared" si="48"/>
        <v>6</v>
      </c>
      <c r="D810" s="93" t="str">
        <f>VLOOKUP(M810,杂项!$O$1:$P$54,2,FALSE)</f>
        <v>骑士修行之证</v>
      </c>
      <c r="E810" s="93">
        <f t="shared" si="49"/>
        <v>3</v>
      </c>
      <c r="F810" s="93" t="str">
        <f>VLOOKUP(O810,杂项!$O$1:$P$54,2,FALSE)</f>
        <v>战斗修行之证</v>
      </c>
      <c r="G810" s="93">
        <f t="shared" si="50"/>
        <v>3</v>
      </c>
      <c r="H810" t="e">
        <f>VLOOKUP(Q810,杂项!$O$1:$P$54,2,FALSE)</f>
        <v>#N/A</v>
      </c>
      <c r="I810">
        <f t="shared" si="51"/>
        <v>0</v>
      </c>
      <c r="K810" s="93">
        <v>8</v>
      </c>
      <c r="L810" s="93">
        <v>6</v>
      </c>
      <c r="M810" s="93">
        <v>3</v>
      </c>
      <c r="N810" s="93">
        <v>3</v>
      </c>
      <c r="O810" s="93">
        <v>1</v>
      </c>
      <c r="P810" s="93">
        <v>3</v>
      </c>
      <c r="Q810" s="93"/>
      <c r="R810" s="93"/>
    </row>
    <row r="811" spans="1:18" x14ac:dyDescent="0.2">
      <c r="A811" s="93" t="s">
        <v>2507</v>
      </c>
      <c r="B811" s="93" t="str">
        <f>VLOOKUP(K811,杂项!$O$1:$P$54,2,FALSE)</f>
        <v>骑术之证</v>
      </c>
      <c r="C811" s="93">
        <f t="shared" si="48"/>
        <v>8</v>
      </c>
      <c r="D811" s="93" t="str">
        <f>VLOOKUP(M811,杂项!$O$1:$P$54,2,FALSE)</f>
        <v>巡林之证</v>
      </c>
      <c r="E811" s="93">
        <f t="shared" si="49"/>
        <v>8</v>
      </c>
      <c r="F811" s="93" t="str">
        <f>VLOOKUP(O811,杂项!$O$1:$P$54,2,FALSE)</f>
        <v>迅捷绶带</v>
      </c>
      <c r="G811" s="93">
        <f t="shared" si="50"/>
        <v>6</v>
      </c>
      <c r="H811" t="str">
        <f>VLOOKUP(Q811,杂项!$O$1:$P$54,2,FALSE)</f>
        <v>守护绶带</v>
      </c>
      <c r="I811">
        <f t="shared" si="51"/>
        <v>6</v>
      </c>
      <c r="K811" s="93">
        <v>43</v>
      </c>
      <c r="L811" s="93">
        <v>8</v>
      </c>
      <c r="M811" s="93">
        <v>42</v>
      </c>
      <c r="N811" s="93">
        <v>8</v>
      </c>
      <c r="O811" s="93">
        <v>8</v>
      </c>
      <c r="P811" s="93">
        <v>6</v>
      </c>
      <c r="Q811" s="93">
        <v>7</v>
      </c>
      <c r="R811" s="93">
        <v>6</v>
      </c>
    </row>
    <row r="812" spans="1:18" x14ac:dyDescent="0.2">
      <c r="A812" s="93" t="s">
        <v>2508</v>
      </c>
      <c r="B812" s="93" t="str">
        <f>VLOOKUP(K812,杂项!$O$1:$P$54,2,FALSE)</f>
        <v>忠诚徽记</v>
      </c>
      <c r="C812" s="93">
        <f t="shared" si="48"/>
        <v>10</v>
      </c>
      <c r="D812" s="93" t="str">
        <f>VLOOKUP(M812,杂项!$O$1:$P$54,2,FALSE)</f>
        <v>不屈徽记</v>
      </c>
      <c r="E812" s="93">
        <f t="shared" si="49"/>
        <v>10</v>
      </c>
      <c r="F812" s="93" t="str">
        <f>VLOOKUP(O812,杂项!$O$1:$P$54,2,FALSE)</f>
        <v>骑术之证</v>
      </c>
      <c r="G812" s="93">
        <f t="shared" si="50"/>
        <v>8</v>
      </c>
      <c r="H812" t="str">
        <f>VLOOKUP(Q812,杂项!$O$1:$P$54,2,FALSE)</f>
        <v>巡林之证</v>
      </c>
      <c r="I812">
        <f t="shared" si="51"/>
        <v>8</v>
      </c>
      <c r="K812" s="93">
        <v>53</v>
      </c>
      <c r="L812" s="93">
        <v>10</v>
      </c>
      <c r="M812" s="93">
        <v>49</v>
      </c>
      <c r="N812" s="93">
        <v>10</v>
      </c>
      <c r="O812" s="93">
        <v>43</v>
      </c>
      <c r="P812" s="93">
        <v>8</v>
      </c>
      <c r="Q812" s="93">
        <v>42</v>
      </c>
      <c r="R812" s="93">
        <v>8</v>
      </c>
    </row>
    <row r="813" spans="1:18" x14ac:dyDescent="0.2">
      <c r="A813" s="93" t="s">
        <v>2509</v>
      </c>
      <c r="B813" s="93" t="str">
        <f>VLOOKUP(K813,杂项!$O$1:$P$54,2,FALSE)</f>
        <v>迅捷绶带</v>
      </c>
      <c r="C813" s="93">
        <f t="shared" si="48"/>
        <v>6</v>
      </c>
      <c r="D813" s="93" t="str">
        <f>VLOOKUP(M813,杂项!$O$1:$P$54,2,FALSE)</f>
        <v>骑士修行之证</v>
      </c>
      <c r="E813" s="93">
        <f t="shared" si="49"/>
        <v>3</v>
      </c>
      <c r="F813" s="93" t="str">
        <f>VLOOKUP(O813,杂项!$O$1:$P$54,2,FALSE)</f>
        <v>战斗修行之证</v>
      </c>
      <c r="G813" s="93">
        <f t="shared" si="50"/>
        <v>3</v>
      </c>
      <c r="H813" t="e">
        <f>VLOOKUP(Q813,杂项!$O$1:$P$54,2,FALSE)</f>
        <v>#N/A</v>
      </c>
      <c r="I813">
        <f t="shared" si="51"/>
        <v>0</v>
      </c>
      <c r="K813" s="93">
        <v>8</v>
      </c>
      <c r="L813" s="93">
        <v>6</v>
      </c>
      <c r="M813" s="93">
        <v>3</v>
      </c>
      <c r="N813" s="93">
        <v>3</v>
      </c>
      <c r="O813" s="93">
        <v>1</v>
      </c>
      <c r="P813" s="93">
        <v>3</v>
      </c>
      <c r="Q813" s="93"/>
      <c r="R813" s="93"/>
    </row>
    <row r="814" spans="1:18" x14ac:dyDescent="0.2">
      <c r="A814" s="93" t="s">
        <v>2510</v>
      </c>
      <c r="B814" s="93" t="str">
        <f>VLOOKUP(K814,杂项!$O$1:$P$54,2,FALSE)</f>
        <v>骑术之证</v>
      </c>
      <c r="C814" s="93">
        <f t="shared" si="48"/>
        <v>8</v>
      </c>
      <c r="D814" s="93" t="str">
        <f>VLOOKUP(M814,杂项!$O$1:$P$54,2,FALSE)</f>
        <v>巡林之证</v>
      </c>
      <c r="E814" s="93">
        <f t="shared" si="49"/>
        <v>8</v>
      </c>
      <c r="F814" s="93" t="str">
        <f>VLOOKUP(O814,杂项!$O$1:$P$54,2,FALSE)</f>
        <v>迅捷绶带</v>
      </c>
      <c r="G814" s="93">
        <f t="shared" si="50"/>
        <v>6</v>
      </c>
      <c r="H814" t="str">
        <f>VLOOKUP(Q814,杂项!$O$1:$P$54,2,FALSE)</f>
        <v>力量绶带</v>
      </c>
      <c r="I814">
        <f t="shared" si="51"/>
        <v>6</v>
      </c>
      <c r="K814" s="93">
        <v>43</v>
      </c>
      <c r="L814" s="93">
        <v>8</v>
      </c>
      <c r="M814" s="93">
        <v>42</v>
      </c>
      <c r="N814" s="93">
        <v>8</v>
      </c>
      <c r="O814" s="93">
        <v>8</v>
      </c>
      <c r="P814" s="93">
        <v>6</v>
      </c>
      <c r="Q814" s="93">
        <v>6</v>
      </c>
      <c r="R814" s="93">
        <v>6</v>
      </c>
    </row>
    <row r="815" spans="1:18" x14ac:dyDescent="0.2">
      <c r="A815" s="93" t="s">
        <v>2511</v>
      </c>
      <c r="B815" s="93" t="str">
        <f>VLOOKUP(K815,杂项!$O$1:$P$54,2,FALSE)</f>
        <v>忠诚徽记</v>
      </c>
      <c r="C815" s="93">
        <f t="shared" si="48"/>
        <v>10</v>
      </c>
      <c r="D815" s="93" t="str">
        <f>VLOOKUP(M815,杂项!$O$1:$P$54,2,FALSE)</f>
        <v>无畏徽记</v>
      </c>
      <c r="E815" s="93">
        <f t="shared" si="49"/>
        <v>10</v>
      </c>
      <c r="F815" s="93" t="str">
        <f>VLOOKUP(O815,杂项!$O$1:$P$54,2,FALSE)</f>
        <v>骑术之证</v>
      </c>
      <c r="G815" s="93">
        <f t="shared" si="50"/>
        <v>8</v>
      </c>
      <c r="H815" t="str">
        <f>VLOOKUP(Q815,杂项!$O$1:$P$54,2,FALSE)</f>
        <v>巡林之证</v>
      </c>
      <c r="I815">
        <f t="shared" si="51"/>
        <v>8</v>
      </c>
      <c r="K815" s="93">
        <v>53</v>
      </c>
      <c r="L815" s="93">
        <v>10</v>
      </c>
      <c r="M815" s="93">
        <v>48</v>
      </c>
      <c r="N815" s="93">
        <v>10</v>
      </c>
      <c r="O815" s="93">
        <v>43</v>
      </c>
      <c r="P815" s="93">
        <v>8</v>
      </c>
      <c r="Q815" s="93">
        <v>42</v>
      </c>
      <c r="R815" s="93">
        <v>8</v>
      </c>
    </row>
    <row r="816" spans="1:18" x14ac:dyDescent="0.2">
      <c r="A816" s="93" t="s">
        <v>2512</v>
      </c>
      <c r="B816" s="93" t="str">
        <f>VLOOKUP(K816,杂项!$O$1:$P$54,2,FALSE)</f>
        <v>骑士之证</v>
      </c>
      <c r="C816" s="93">
        <f t="shared" si="48"/>
        <v>12</v>
      </c>
      <c r="D816" s="93" t="str">
        <f>VLOOKUP(M816,杂项!$O$1:$P$54,2,FALSE)</f>
        <v>浪人之证</v>
      </c>
      <c r="E816" s="93">
        <f t="shared" si="49"/>
        <v>12</v>
      </c>
      <c r="F816" s="93" t="str">
        <f>VLOOKUP(O816,杂项!$O$1:$P$54,2,FALSE)</f>
        <v>忠诚徽记</v>
      </c>
      <c r="G816" s="93">
        <f t="shared" si="50"/>
        <v>10</v>
      </c>
      <c r="H816" t="str">
        <f>VLOOKUP(Q816,杂项!$O$1:$P$54,2,FALSE)</f>
        <v>远见徽记</v>
      </c>
      <c r="I816">
        <f t="shared" si="51"/>
        <v>10</v>
      </c>
      <c r="K816" s="93">
        <v>14</v>
      </c>
      <c r="L816" s="93">
        <v>12</v>
      </c>
      <c r="M816" s="93">
        <v>13</v>
      </c>
      <c r="N816" s="93">
        <v>12</v>
      </c>
      <c r="O816" s="93">
        <v>53</v>
      </c>
      <c r="P816" s="93">
        <v>10</v>
      </c>
      <c r="Q816" s="93">
        <v>51</v>
      </c>
      <c r="R816" s="93">
        <v>10</v>
      </c>
    </row>
    <row r="817" spans="1:18" x14ac:dyDescent="0.2">
      <c r="A817" s="93" t="s">
        <v>2513</v>
      </c>
      <c r="B817" s="93" t="str">
        <f>VLOOKUP(K817,杂项!$O$1:$P$54,2,FALSE)</f>
        <v>信仰纹章</v>
      </c>
      <c r="C817" s="93">
        <f t="shared" si="48"/>
        <v>15</v>
      </c>
      <c r="D817" s="93" t="str">
        <f>VLOOKUP(M817,杂项!$O$1:$P$54,2,FALSE)</f>
        <v>自由纹章</v>
      </c>
      <c r="E817" s="93">
        <f t="shared" si="49"/>
        <v>15</v>
      </c>
      <c r="F817" s="93" t="str">
        <f>VLOOKUP(O817,杂项!$O$1:$P$54,2,FALSE)</f>
        <v>骑士之证</v>
      </c>
      <c r="G817" s="93">
        <f t="shared" si="50"/>
        <v>12</v>
      </c>
      <c r="H817" t="str">
        <f>VLOOKUP(Q817,杂项!$O$1:$P$54,2,FALSE)</f>
        <v>浪人之证</v>
      </c>
      <c r="I817">
        <f t="shared" si="51"/>
        <v>12</v>
      </c>
      <c r="K817" s="93">
        <v>21</v>
      </c>
      <c r="L817" s="93">
        <v>15</v>
      </c>
      <c r="M817" s="93">
        <v>19</v>
      </c>
      <c r="N817" s="93">
        <v>15</v>
      </c>
      <c r="O817" s="93">
        <v>14</v>
      </c>
      <c r="P817" s="93">
        <v>12</v>
      </c>
      <c r="Q817" s="93">
        <v>13</v>
      </c>
      <c r="R817" s="93">
        <v>12</v>
      </c>
    </row>
    <row r="818" spans="1:18" x14ac:dyDescent="0.2">
      <c r="A818" s="93" t="s">
        <v>2514</v>
      </c>
      <c r="B818" s="93" t="str">
        <f>VLOOKUP(K818,杂项!$O$1:$P$54,2,FALSE)</f>
        <v>霸者之证</v>
      </c>
      <c r="C818" s="93">
        <f t="shared" si="48"/>
        <v>18</v>
      </c>
      <c r="D818" s="93" t="str">
        <f>VLOOKUP(M818,杂项!$O$1:$P$54,2,FALSE)</f>
        <v>统帅之证</v>
      </c>
      <c r="E818" s="93">
        <f t="shared" si="49"/>
        <v>18</v>
      </c>
      <c r="F818" s="93" t="str">
        <f>VLOOKUP(O818,杂项!$O$1:$P$54,2,FALSE)</f>
        <v>信仰纹章</v>
      </c>
      <c r="G818" s="93">
        <f t="shared" si="50"/>
        <v>15</v>
      </c>
      <c r="H818" t="str">
        <f>VLOOKUP(Q818,杂项!$O$1:$P$54,2,FALSE)</f>
        <v>自由纹章</v>
      </c>
      <c r="I818">
        <f t="shared" si="51"/>
        <v>15</v>
      </c>
      <c r="K818" s="93">
        <v>28</v>
      </c>
      <c r="L818" s="93">
        <v>18</v>
      </c>
      <c r="M818" s="93">
        <v>31</v>
      </c>
      <c r="N818" s="93">
        <v>18</v>
      </c>
      <c r="O818" s="93">
        <v>21</v>
      </c>
      <c r="P818" s="93">
        <v>15</v>
      </c>
      <c r="Q818" s="93">
        <v>19</v>
      </c>
      <c r="R818" s="93">
        <v>15</v>
      </c>
    </row>
    <row r="819" spans="1:18" x14ac:dyDescent="0.2">
      <c r="A819" s="93" t="s">
        <v>2515</v>
      </c>
      <c r="B819" s="93" t="str">
        <f>VLOOKUP(K819,杂项!$O$1:$P$54,2,FALSE)</f>
        <v>世界之印</v>
      </c>
      <c r="C819" s="93">
        <f t="shared" si="48"/>
        <v>22</v>
      </c>
      <c r="D819" s="93" t="str">
        <f>VLOOKUP(M819,杂项!$O$1:$P$54,2,FALSE)</f>
        <v>命运之印</v>
      </c>
      <c r="E819" s="93">
        <f t="shared" si="49"/>
        <v>22</v>
      </c>
      <c r="F819" s="93" t="str">
        <f>VLOOKUP(O819,杂项!$O$1:$P$54,2,FALSE)</f>
        <v>霸者之证</v>
      </c>
      <c r="G819" s="93">
        <f t="shared" si="50"/>
        <v>20</v>
      </c>
      <c r="H819" t="str">
        <f>VLOOKUP(Q819,杂项!$O$1:$P$54,2,FALSE)</f>
        <v>游侠之证</v>
      </c>
      <c r="I819">
        <f t="shared" si="51"/>
        <v>20</v>
      </c>
      <c r="K819" s="93">
        <v>34</v>
      </c>
      <c r="L819" s="93">
        <v>22</v>
      </c>
      <c r="M819" s="93">
        <v>33</v>
      </c>
      <c r="N819" s="93">
        <v>22</v>
      </c>
      <c r="O819" s="93">
        <v>28</v>
      </c>
      <c r="P819" s="93">
        <v>20</v>
      </c>
      <c r="Q819" s="93">
        <v>27</v>
      </c>
      <c r="R819" s="93">
        <v>20</v>
      </c>
    </row>
    <row r="820" spans="1:18" x14ac:dyDescent="0.2">
      <c r="A820" s="93" t="s">
        <v>2516</v>
      </c>
      <c r="B820" s="93" t="str">
        <f>VLOOKUP(K820,杂项!$O$1:$P$54,2,FALSE)</f>
        <v>法术修行之证</v>
      </c>
      <c r="C820" s="93">
        <f t="shared" si="48"/>
        <v>3</v>
      </c>
      <c r="D820" s="93" t="e">
        <f>VLOOKUP(M820,杂项!$O$1:$P$54,2,FALSE)</f>
        <v>#N/A</v>
      </c>
      <c r="E820" s="93">
        <f t="shared" si="49"/>
        <v>0</v>
      </c>
      <c r="F820" s="93" t="e">
        <f>VLOOKUP(O820,杂项!$O$1:$P$54,2,FALSE)</f>
        <v>#N/A</v>
      </c>
      <c r="G820" s="93">
        <f t="shared" si="50"/>
        <v>0</v>
      </c>
      <c r="H820" t="e">
        <f>VLOOKUP(Q820,杂项!$O$1:$P$54,2,FALSE)</f>
        <v>#N/A</v>
      </c>
      <c r="I820">
        <f t="shared" si="51"/>
        <v>0</v>
      </c>
      <c r="K820" s="93">
        <v>5</v>
      </c>
      <c r="L820" s="93">
        <v>3</v>
      </c>
      <c r="M820" s="93"/>
      <c r="N820" s="93"/>
      <c r="O820" s="93"/>
      <c r="P820" s="93"/>
      <c r="Q820" s="93"/>
      <c r="R820" s="93"/>
    </row>
    <row r="821" spans="1:18" x14ac:dyDescent="0.2">
      <c r="A821" s="93" t="s">
        <v>2517</v>
      </c>
      <c r="B821" s="93" t="str">
        <f>VLOOKUP(K821,杂项!$O$1:$P$54,2,FALSE)</f>
        <v>法术修行之证</v>
      </c>
      <c r="C821" s="93">
        <f t="shared" si="48"/>
        <v>5</v>
      </c>
      <c r="D821" s="93" t="e">
        <f>VLOOKUP(M821,杂项!$O$1:$P$54,2,FALSE)</f>
        <v>#N/A</v>
      </c>
      <c r="E821" s="93">
        <f t="shared" si="49"/>
        <v>0</v>
      </c>
      <c r="F821" s="93" t="e">
        <f>VLOOKUP(O821,杂项!$O$1:$P$54,2,FALSE)</f>
        <v>#N/A</v>
      </c>
      <c r="G821" s="93">
        <f t="shared" si="50"/>
        <v>0</v>
      </c>
      <c r="H821" t="e">
        <f>VLOOKUP(Q821,杂项!$O$1:$P$54,2,FALSE)</f>
        <v>#N/A</v>
      </c>
      <c r="I821">
        <f t="shared" si="51"/>
        <v>0</v>
      </c>
      <c r="K821" s="93">
        <v>5</v>
      </c>
      <c r="L821" s="93">
        <v>5</v>
      </c>
      <c r="M821" s="93"/>
      <c r="N821" s="93"/>
      <c r="O821" s="93"/>
      <c r="P821" s="93"/>
      <c r="Q821" s="93"/>
      <c r="R821" s="93"/>
    </row>
    <row r="822" spans="1:18" x14ac:dyDescent="0.2">
      <c r="A822" s="93" t="s">
        <v>2518</v>
      </c>
      <c r="B822" s="93" t="str">
        <f>VLOOKUP(K822,杂项!$O$1:$P$54,2,FALSE)</f>
        <v>智慧绶带</v>
      </c>
      <c r="C822" s="93">
        <f t="shared" si="48"/>
        <v>6</v>
      </c>
      <c r="D822" s="93" t="str">
        <f>VLOOKUP(M822,杂项!$O$1:$P$54,2,FALSE)</f>
        <v>法术修行之证</v>
      </c>
      <c r="E822" s="93">
        <f t="shared" si="49"/>
        <v>3</v>
      </c>
      <c r="F822" s="93" t="str">
        <f>VLOOKUP(O822,杂项!$O$1:$P$54,2,FALSE)</f>
        <v>神职修行之证</v>
      </c>
      <c r="G822" s="93">
        <f t="shared" si="50"/>
        <v>3</v>
      </c>
      <c r="H822" t="e">
        <f>VLOOKUP(Q822,杂项!$O$1:$P$54,2,FALSE)</f>
        <v>#N/A</v>
      </c>
      <c r="I822">
        <f t="shared" si="51"/>
        <v>0</v>
      </c>
      <c r="K822" s="93">
        <v>9</v>
      </c>
      <c r="L822" s="93">
        <v>6</v>
      </c>
      <c r="M822" s="93">
        <v>5</v>
      </c>
      <c r="N822" s="93">
        <v>3</v>
      </c>
      <c r="O822" s="93">
        <v>4</v>
      </c>
      <c r="P822" s="93">
        <v>3</v>
      </c>
      <c r="Q822" s="93"/>
      <c r="R822" s="93"/>
    </row>
    <row r="823" spans="1:18" x14ac:dyDescent="0.2">
      <c r="A823" s="93" t="s">
        <v>2519</v>
      </c>
      <c r="B823" s="93" t="str">
        <f>VLOOKUP(K823,杂项!$O$1:$P$54,2,FALSE)</f>
        <v>魔法之证</v>
      </c>
      <c r="C823" s="93">
        <f t="shared" si="48"/>
        <v>8</v>
      </c>
      <c r="D823" s="93" t="str">
        <f>VLOOKUP(M823,杂项!$O$1:$P$54,2,FALSE)</f>
        <v>祈祷之证</v>
      </c>
      <c r="E823" s="93">
        <f t="shared" si="49"/>
        <v>8</v>
      </c>
      <c r="F823" s="93" t="str">
        <f>VLOOKUP(O823,杂项!$O$1:$P$54,2,FALSE)</f>
        <v>智慧绶带</v>
      </c>
      <c r="G823" s="93">
        <f t="shared" si="50"/>
        <v>6</v>
      </c>
      <c r="H823" t="str">
        <f>VLOOKUP(Q823,杂项!$O$1:$P$54,2,FALSE)</f>
        <v>心灵绶带</v>
      </c>
      <c r="I823">
        <f t="shared" si="51"/>
        <v>6</v>
      </c>
      <c r="K823" s="93">
        <v>45</v>
      </c>
      <c r="L823" s="93">
        <v>8</v>
      </c>
      <c r="M823" s="93">
        <v>44</v>
      </c>
      <c r="N823" s="93">
        <v>8</v>
      </c>
      <c r="O823" s="93">
        <v>9</v>
      </c>
      <c r="P823" s="93">
        <v>6</v>
      </c>
      <c r="Q823" s="93">
        <v>10</v>
      </c>
      <c r="R823" s="93">
        <v>6</v>
      </c>
    </row>
    <row r="824" spans="1:18" x14ac:dyDescent="0.2">
      <c r="A824" s="93" t="s">
        <v>2520</v>
      </c>
      <c r="B824" s="93" t="str">
        <f>VLOOKUP(K824,杂项!$O$1:$P$54,2,FALSE)</f>
        <v>远见徽记</v>
      </c>
      <c r="C824" s="93">
        <f t="shared" si="48"/>
        <v>10</v>
      </c>
      <c r="D824" s="93" t="str">
        <f>VLOOKUP(M824,杂项!$O$1:$P$54,2,FALSE)</f>
        <v>灵魂徽记</v>
      </c>
      <c r="E824" s="93">
        <f t="shared" si="49"/>
        <v>10</v>
      </c>
      <c r="F824" s="93" t="str">
        <f>VLOOKUP(O824,杂项!$O$1:$P$54,2,FALSE)</f>
        <v>魔法之证</v>
      </c>
      <c r="G824" s="93">
        <f t="shared" si="50"/>
        <v>8</v>
      </c>
      <c r="H824" t="str">
        <f>VLOOKUP(Q824,杂项!$O$1:$P$54,2,FALSE)</f>
        <v>祈祷之证</v>
      </c>
      <c r="I824">
        <f t="shared" si="51"/>
        <v>8</v>
      </c>
      <c r="K824" s="93">
        <v>51</v>
      </c>
      <c r="L824" s="93">
        <v>10</v>
      </c>
      <c r="M824" s="93">
        <v>52</v>
      </c>
      <c r="N824" s="93">
        <v>10</v>
      </c>
      <c r="O824" s="93">
        <v>45</v>
      </c>
      <c r="P824" s="93">
        <v>8</v>
      </c>
      <c r="Q824" s="93">
        <v>44</v>
      </c>
      <c r="R824" s="93">
        <v>8</v>
      </c>
    </row>
    <row r="825" spans="1:18" x14ac:dyDescent="0.2">
      <c r="A825" s="93" t="s">
        <v>2521</v>
      </c>
      <c r="B825" s="93" t="str">
        <f>VLOOKUP(K825,杂项!$O$1:$P$54,2,FALSE)</f>
        <v>智慧绶带</v>
      </c>
      <c r="C825" s="93">
        <f t="shared" si="48"/>
        <v>6</v>
      </c>
      <c r="D825" s="93" t="str">
        <f>VLOOKUP(M825,杂项!$O$1:$P$54,2,FALSE)</f>
        <v>法术修行之证</v>
      </c>
      <c r="E825" s="93">
        <f t="shared" si="49"/>
        <v>3</v>
      </c>
      <c r="F825" s="93" t="str">
        <f>VLOOKUP(O825,杂项!$O$1:$P$54,2,FALSE)</f>
        <v>神职修行之证</v>
      </c>
      <c r="G825" s="93">
        <f t="shared" si="50"/>
        <v>3</v>
      </c>
      <c r="H825" t="e">
        <f>VLOOKUP(Q825,杂项!$O$1:$P$54,2,FALSE)</f>
        <v>#N/A</v>
      </c>
      <c r="I825">
        <f t="shared" si="51"/>
        <v>0</v>
      </c>
      <c r="K825" s="93">
        <v>9</v>
      </c>
      <c r="L825" s="93">
        <v>6</v>
      </c>
      <c r="M825" s="93">
        <v>5</v>
      </c>
      <c r="N825" s="93">
        <v>3</v>
      </c>
      <c r="O825" s="93">
        <v>4</v>
      </c>
      <c r="P825" s="93">
        <v>3</v>
      </c>
      <c r="Q825" s="93"/>
      <c r="R825" s="93"/>
    </row>
    <row r="826" spans="1:18" x14ac:dyDescent="0.2">
      <c r="A826" s="93" t="s">
        <v>2522</v>
      </c>
      <c r="B826" s="93" t="str">
        <f>VLOOKUP(K826,杂项!$O$1:$P$54,2,FALSE)</f>
        <v>魔法之证</v>
      </c>
      <c r="C826" s="93">
        <f t="shared" si="48"/>
        <v>8</v>
      </c>
      <c r="D826" s="93" t="str">
        <f>VLOOKUP(M826,杂项!$O$1:$P$54,2,FALSE)</f>
        <v>护盾之证</v>
      </c>
      <c r="E826" s="93">
        <f t="shared" si="49"/>
        <v>8</v>
      </c>
      <c r="F826" s="93" t="str">
        <f>VLOOKUP(O826,杂项!$O$1:$P$54,2,FALSE)</f>
        <v>智慧绶带</v>
      </c>
      <c r="G826" s="93">
        <f t="shared" si="50"/>
        <v>6</v>
      </c>
      <c r="H826" t="str">
        <f>VLOOKUP(Q826,杂项!$O$1:$P$54,2,FALSE)</f>
        <v>心灵绶带</v>
      </c>
      <c r="I826">
        <f t="shared" si="51"/>
        <v>6</v>
      </c>
      <c r="K826" s="93">
        <v>45</v>
      </c>
      <c r="L826" s="93">
        <v>8</v>
      </c>
      <c r="M826" s="93">
        <v>46</v>
      </c>
      <c r="N826" s="93">
        <v>8</v>
      </c>
      <c r="O826" s="93">
        <v>9</v>
      </c>
      <c r="P826" s="93">
        <v>6</v>
      </c>
      <c r="Q826" s="93">
        <v>10</v>
      </c>
      <c r="R826" s="93">
        <v>6</v>
      </c>
    </row>
    <row r="827" spans="1:18" x14ac:dyDescent="0.2">
      <c r="A827" s="93" t="s">
        <v>2523</v>
      </c>
      <c r="B827" s="93" t="str">
        <f>VLOOKUP(K827,杂项!$O$1:$P$54,2,FALSE)</f>
        <v>远见徽记</v>
      </c>
      <c r="C827" s="93">
        <f t="shared" si="48"/>
        <v>10</v>
      </c>
      <c r="D827" s="93" t="str">
        <f>VLOOKUP(M827,杂项!$O$1:$P$54,2,FALSE)</f>
        <v>灵魂徽记</v>
      </c>
      <c r="E827" s="93">
        <f t="shared" si="49"/>
        <v>10</v>
      </c>
      <c r="F827" s="93" t="str">
        <f>VLOOKUP(O827,杂项!$O$1:$P$54,2,FALSE)</f>
        <v>魔法之证</v>
      </c>
      <c r="G827" s="93">
        <f t="shared" si="50"/>
        <v>8</v>
      </c>
      <c r="H827" t="str">
        <f>VLOOKUP(Q827,杂项!$O$1:$P$54,2,FALSE)</f>
        <v>护盾之证</v>
      </c>
      <c r="I827">
        <f t="shared" si="51"/>
        <v>8</v>
      </c>
      <c r="K827" s="93">
        <v>51</v>
      </c>
      <c r="L827" s="93">
        <v>10</v>
      </c>
      <c r="M827" s="93">
        <v>52</v>
      </c>
      <c r="N827" s="93">
        <v>10</v>
      </c>
      <c r="O827" s="93">
        <v>45</v>
      </c>
      <c r="P827" s="93">
        <v>8</v>
      </c>
      <c r="Q827" s="93">
        <v>46</v>
      </c>
      <c r="R827" s="93">
        <v>8</v>
      </c>
    </row>
    <row r="828" spans="1:18" x14ac:dyDescent="0.2">
      <c r="A828" s="93" t="s">
        <v>2524</v>
      </c>
      <c r="B828" s="93" t="str">
        <f>VLOOKUP(K828,杂项!$O$1:$P$54,2,FALSE)</f>
        <v>记忆绶带</v>
      </c>
      <c r="C828" s="93">
        <f t="shared" si="48"/>
        <v>6</v>
      </c>
      <c r="D828" s="93" t="str">
        <f>VLOOKUP(M828,杂项!$O$1:$P$54,2,FALSE)</f>
        <v>生存修行之证</v>
      </c>
      <c r="E828" s="93">
        <f t="shared" si="49"/>
        <v>3</v>
      </c>
      <c r="F828" s="93" t="str">
        <f>VLOOKUP(O828,杂项!$O$1:$P$54,2,FALSE)</f>
        <v>法术修行之证</v>
      </c>
      <c r="G828" s="93">
        <f t="shared" si="50"/>
        <v>3</v>
      </c>
      <c r="H828" t="e">
        <f>VLOOKUP(Q828,杂项!$O$1:$P$54,2,FALSE)</f>
        <v>#N/A</v>
      </c>
      <c r="I828">
        <f t="shared" si="51"/>
        <v>0</v>
      </c>
      <c r="K828" s="93">
        <v>11</v>
      </c>
      <c r="L828" s="93">
        <v>6</v>
      </c>
      <c r="M828" s="93">
        <v>2</v>
      </c>
      <c r="N828" s="93">
        <v>3</v>
      </c>
      <c r="O828" s="93">
        <v>5</v>
      </c>
      <c r="P828" s="93">
        <v>3</v>
      </c>
      <c r="Q828" s="93"/>
      <c r="R828" s="93"/>
    </row>
    <row r="829" spans="1:18" x14ac:dyDescent="0.2">
      <c r="A829" s="93" t="s">
        <v>2525</v>
      </c>
      <c r="B829" s="93" t="str">
        <f>VLOOKUP(K829,杂项!$O$1:$P$54,2,FALSE)</f>
        <v>巡林之证</v>
      </c>
      <c r="C829" s="93">
        <f t="shared" si="48"/>
        <v>8</v>
      </c>
      <c r="D829" s="93" t="str">
        <f>VLOOKUP(M829,杂项!$O$1:$P$54,2,FALSE)</f>
        <v>斗技之证</v>
      </c>
      <c r="E829" s="93">
        <f t="shared" si="49"/>
        <v>8</v>
      </c>
      <c r="F829" s="93" t="str">
        <f>VLOOKUP(O829,杂项!$O$1:$P$54,2,FALSE)</f>
        <v>守护绶带</v>
      </c>
      <c r="G829" s="93">
        <f t="shared" si="50"/>
        <v>6</v>
      </c>
      <c r="H829" t="str">
        <f>VLOOKUP(Q829,杂项!$O$1:$P$54,2,FALSE)</f>
        <v>记忆绶带</v>
      </c>
      <c r="I829">
        <f t="shared" si="51"/>
        <v>6</v>
      </c>
      <c r="K829" s="93">
        <v>42</v>
      </c>
      <c r="L829" s="93">
        <v>8</v>
      </c>
      <c r="M829" s="93">
        <v>41</v>
      </c>
      <c r="N829" s="93">
        <v>8</v>
      </c>
      <c r="O829" s="93">
        <v>7</v>
      </c>
      <c r="P829" s="93">
        <v>6</v>
      </c>
      <c r="Q829" s="93">
        <v>11</v>
      </c>
      <c r="R829" s="93">
        <v>6</v>
      </c>
    </row>
    <row r="830" spans="1:18" x14ac:dyDescent="0.2">
      <c r="A830" s="93" t="s">
        <v>2526</v>
      </c>
      <c r="B830" s="93" t="str">
        <f>VLOOKUP(K830,杂项!$O$1:$P$54,2,FALSE)</f>
        <v>隐秘徽记</v>
      </c>
      <c r="C830" s="93">
        <f t="shared" si="48"/>
        <v>10</v>
      </c>
      <c r="D830" s="93" t="str">
        <f>VLOOKUP(M830,杂项!$O$1:$P$54,2,FALSE)</f>
        <v>无畏徽记</v>
      </c>
      <c r="E830" s="93">
        <f t="shared" si="49"/>
        <v>10</v>
      </c>
      <c r="F830" s="93" t="str">
        <f>VLOOKUP(O830,杂项!$O$1:$P$54,2,FALSE)</f>
        <v>巡林之证</v>
      </c>
      <c r="G830" s="93">
        <f t="shared" si="50"/>
        <v>8</v>
      </c>
      <c r="H830" t="str">
        <f>VLOOKUP(Q830,杂项!$O$1:$P$54,2,FALSE)</f>
        <v>斗技之证</v>
      </c>
      <c r="I830">
        <f t="shared" si="51"/>
        <v>8</v>
      </c>
      <c r="K830" s="93">
        <v>50</v>
      </c>
      <c r="L830" s="93">
        <v>10</v>
      </c>
      <c r="M830" s="93">
        <v>48</v>
      </c>
      <c r="N830" s="93">
        <v>10</v>
      </c>
      <c r="O830" s="93">
        <v>42</v>
      </c>
      <c r="P830" s="93">
        <v>8</v>
      </c>
      <c r="Q830" s="93">
        <v>41</v>
      </c>
      <c r="R830" s="93">
        <v>8</v>
      </c>
    </row>
    <row r="831" spans="1:18" x14ac:dyDescent="0.2">
      <c r="A831" s="93" t="s">
        <v>2527</v>
      </c>
      <c r="B831" s="93" t="str">
        <f>VLOOKUP(K831,杂项!$O$1:$P$54,2,FALSE)</f>
        <v>术士之证</v>
      </c>
      <c r="C831" s="93">
        <f t="shared" si="48"/>
        <v>12</v>
      </c>
      <c r="D831" s="93" t="str">
        <f>VLOOKUP(M831,杂项!$O$1:$P$54,2,FALSE)</f>
        <v>祭司之证</v>
      </c>
      <c r="E831" s="93">
        <f t="shared" si="49"/>
        <v>12</v>
      </c>
      <c r="F831" s="93" t="str">
        <f>VLOOKUP(O831,杂项!$O$1:$P$54,2,FALSE)</f>
        <v>远见徽记</v>
      </c>
      <c r="G831" s="93">
        <f t="shared" si="50"/>
        <v>10</v>
      </c>
      <c r="H831" t="str">
        <f>VLOOKUP(Q831,杂项!$O$1:$P$54,2,FALSE)</f>
        <v>灵魂徽记</v>
      </c>
      <c r="I831">
        <f t="shared" si="51"/>
        <v>10</v>
      </c>
      <c r="K831" s="93">
        <v>16</v>
      </c>
      <c r="L831" s="93">
        <v>12</v>
      </c>
      <c r="M831" s="93">
        <v>15</v>
      </c>
      <c r="N831" s="93">
        <v>12</v>
      </c>
      <c r="O831" s="93">
        <v>51</v>
      </c>
      <c r="P831" s="93">
        <v>10</v>
      </c>
      <c r="Q831" s="93">
        <v>52</v>
      </c>
      <c r="R831" s="93">
        <v>10</v>
      </c>
    </row>
    <row r="832" spans="1:18" x14ac:dyDescent="0.2">
      <c r="A832" s="93" t="s">
        <v>2528</v>
      </c>
      <c r="B832" s="93" t="str">
        <f>VLOOKUP(K832,杂项!$O$1:$P$54,2,FALSE)</f>
        <v>希望纹章</v>
      </c>
      <c r="C832" s="93">
        <f t="shared" si="48"/>
        <v>15</v>
      </c>
      <c r="D832" s="93" t="str">
        <f>VLOOKUP(M832,杂项!$O$1:$P$54,2,FALSE)</f>
        <v>信仰纹章</v>
      </c>
      <c r="E832" s="93">
        <f t="shared" si="49"/>
        <v>15</v>
      </c>
      <c r="F832" s="93" t="str">
        <f>VLOOKUP(O832,杂项!$O$1:$P$54,2,FALSE)</f>
        <v>术士之证</v>
      </c>
      <c r="G832" s="93">
        <f t="shared" si="50"/>
        <v>12</v>
      </c>
      <c r="H832" t="str">
        <f>VLOOKUP(Q832,杂项!$O$1:$P$54,2,FALSE)</f>
        <v>祭司之证</v>
      </c>
      <c r="I832">
        <f t="shared" si="51"/>
        <v>12</v>
      </c>
      <c r="K832" s="93">
        <v>23</v>
      </c>
      <c r="L832" s="93">
        <v>15</v>
      </c>
      <c r="M832" s="93">
        <v>21</v>
      </c>
      <c r="N832" s="93">
        <v>15</v>
      </c>
      <c r="O832" s="93">
        <v>16</v>
      </c>
      <c r="P832" s="93">
        <v>12</v>
      </c>
      <c r="Q832" s="93">
        <v>15</v>
      </c>
      <c r="R832" s="93">
        <v>12</v>
      </c>
    </row>
    <row r="833" spans="1:18" x14ac:dyDescent="0.2">
      <c r="A833" s="93" t="s">
        <v>2529</v>
      </c>
      <c r="B833" s="93" t="str">
        <f>VLOOKUP(K833,杂项!$O$1:$P$54,2,FALSE)</f>
        <v>隐者之证</v>
      </c>
      <c r="C833" s="93">
        <f t="shared" si="48"/>
        <v>18</v>
      </c>
      <c r="D833" s="93" t="str">
        <f>VLOOKUP(M833,杂项!$O$1:$P$54,2,FALSE)</f>
        <v>圣者之证</v>
      </c>
      <c r="E833" s="93">
        <f t="shared" si="49"/>
        <v>18</v>
      </c>
      <c r="F833" s="93" t="str">
        <f>VLOOKUP(O833,杂项!$O$1:$P$54,2,FALSE)</f>
        <v>希望纹章</v>
      </c>
      <c r="G833" s="93">
        <f t="shared" si="50"/>
        <v>15</v>
      </c>
      <c r="H833" t="str">
        <f>VLOOKUP(Q833,杂项!$O$1:$P$54,2,FALSE)</f>
        <v>信仰纹章</v>
      </c>
      <c r="I833">
        <f t="shared" si="51"/>
        <v>15</v>
      </c>
      <c r="K833" s="93">
        <v>30</v>
      </c>
      <c r="L833" s="93">
        <v>18</v>
      </c>
      <c r="M833" s="93">
        <v>29</v>
      </c>
      <c r="N833" s="93">
        <v>18</v>
      </c>
      <c r="O833" s="93">
        <v>23</v>
      </c>
      <c r="P833" s="93">
        <v>15</v>
      </c>
      <c r="Q833" s="93">
        <v>21</v>
      </c>
      <c r="R833" s="93">
        <v>15</v>
      </c>
    </row>
    <row r="834" spans="1:18" x14ac:dyDescent="0.2">
      <c r="A834" s="93" t="s">
        <v>2530</v>
      </c>
      <c r="B834" s="93" t="str">
        <f>VLOOKUP(K834,杂项!$O$1:$P$54,2,FALSE)</f>
        <v>奥秘之印</v>
      </c>
      <c r="C834" s="93">
        <f t="shared" ref="C834:C897" si="52">L834</f>
        <v>22</v>
      </c>
      <c r="D834" s="93" t="str">
        <f>VLOOKUP(M834,杂项!$O$1:$P$54,2,FALSE)</f>
        <v>混沌之印</v>
      </c>
      <c r="E834" s="93">
        <f t="shared" ref="E834:E897" si="53">N834</f>
        <v>22</v>
      </c>
      <c r="F834" s="93" t="str">
        <f>VLOOKUP(O834,杂项!$O$1:$P$54,2,FALSE)</f>
        <v>隐者之证</v>
      </c>
      <c r="G834" s="93">
        <f t="shared" ref="G834:G897" si="54">P834</f>
        <v>20</v>
      </c>
      <c r="H834" t="str">
        <f>VLOOKUP(Q834,杂项!$O$1:$P$54,2,FALSE)</f>
        <v>霸者之证</v>
      </c>
      <c r="I834">
        <f t="shared" ref="I834:I897" si="55">R834</f>
        <v>20</v>
      </c>
      <c r="K834" s="93">
        <v>35</v>
      </c>
      <c r="L834" s="93">
        <v>22</v>
      </c>
      <c r="M834" s="93">
        <v>39</v>
      </c>
      <c r="N834" s="93">
        <v>22</v>
      </c>
      <c r="O834" s="93">
        <v>30</v>
      </c>
      <c r="P834" s="93">
        <v>20</v>
      </c>
      <c r="Q834" s="93">
        <v>28</v>
      </c>
      <c r="R834" s="93">
        <v>20</v>
      </c>
    </row>
    <row r="835" spans="1:18" x14ac:dyDescent="0.2">
      <c r="A835" s="93" t="s">
        <v>2531</v>
      </c>
      <c r="B835" s="93" t="str">
        <f>VLOOKUP(K835,杂项!$O$1:$P$54,2,FALSE)</f>
        <v>骑士修行之证</v>
      </c>
      <c r="C835" s="93">
        <f t="shared" si="52"/>
        <v>3</v>
      </c>
      <c r="D835" s="93" t="e">
        <f>VLOOKUP(M835,杂项!$O$1:$P$54,2,FALSE)</f>
        <v>#N/A</v>
      </c>
      <c r="E835" s="93">
        <f t="shared" si="53"/>
        <v>0</v>
      </c>
      <c r="F835" s="93" t="e">
        <f>VLOOKUP(O835,杂项!$O$1:$P$54,2,FALSE)</f>
        <v>#N/A</v>
      </c>
      <c r="G835" s="93">
        <f t="shared" si="54"/>
        <v>0</v>
      </c>
      <c r="H835" t="e">
        <f>VLOOKUP(Q835,杂项!$O$1:$P$54,2,FALSE)</f>
        <v>#N/A</v>
      </c>
      <c r="I835">
        <f t="shared" si="55"/>
        <v>0</v>
      </c>
      <c r="K835" s="93">
        <v>3</v>
      </c>
      <c r="L835" s="93">
        <v>3</v>
      </c>
      <c r="M835" s="93"/>
      <c r="N835" s="93"/>
      <c r="O835" s="93"/>
      <c r="P835" s="93"/>
      <c r="Q835" s="93"/>
      <c r="R835" s="93"/>
    </row>
    <row r="836" spans="1:18" x14ac:dyDescent="0.2">
      <c r="A836" s="93" t="s">
        <v>2532</v>
      </c>
      <c r="B836" s="93" t="str">
        <f>VLOOKUP(K836,杂项!$O$1:$P$54,2,FALSE)</f>
        <v>骑士修行之证</v>
      </c>
      <c r="C836" s="93">
        <f t="shared" si="52"/>
        <v>5</v>
      </c>
      <c r="D836" s="93" t="e">
        <f>VLOOKUP(M836,杂项!$O$1:$P$54,2,FALSE)</f>
        <v>#N/A</v>
      </c>
      <c r="E836" s="93">
        <f t="shared" si="53"/>
        <v>0</v>
      </c>
      <c r="F836" s="93" t="e">
        <f>VLOOKUP(O836,杂项!$O$1:$P$54,2,FALSE)</f>
        <v>#N/A</v>
      </c>
      <c r="G836" s="93">
        <f t="shared" si="54"/>
        <v>0</v>
      </c>
      <c r="H836" t="e">
        <f>VLOOKUP(Q836,杂项!$O$1:$P$54,2,FALSE)</f>
        <v>#N/A</v>
      </c>
      <c r="I836">
        <f t="shared" si="55"/>
        <v>0</v>
      </c>
      <c r="K836" s="93">
        <v>3</v>
      </c>
      <c r="L836" s="93">
        <v>5</v>
      </c>
      <c r="M836" s="93"/>
      <c r="N836" s="93"/>
      <c r="O836" s="93"/>
      <c r="P836" s="93"/>
      <c r="Q836" s="93"/>
      <c r="R836" s="93"/>
    </row>
    <row r="837" spans="1:18" x14ac:dyDescent="0.2">
      <c r="A837" s="93" t="s">
        <v>2533</v>
      </c>
      <c r="B837" s="93" t="str">
        <f>VLOOKUP(K837,杂项!$O$1:$P$54,2,FALSE)</f>
        <v>迅捷绶带</v>
      </c>
      <c r="C837" s="93">
        <f t="shared" si="52"/>
        <v>6</v>
      </c>
      <c r="D837" s="93" t="str">
        <f>VLOOKUP(M837,杂项!$O$1:$P$54,2,FALSE)</f>
        <v>骑士修行之证</v>
      </c>
      <c r="E837" s="93">
        <f t="shared" si="53"/>
        <v>3</v>
      </c>
      <c r="F837" s="93" t="str">
        <f>VLOOKUP(O837,杂项!$O$1:$P$54,2,FALSE)</f>
        <v>战斗修行之证</v>
      </c>
      <c r="G837" s="93">
        <f t="shared" si="54"/>
        <v>3</v>
      </c>
      <c r="H837" t="e">
        <f>VLOOKUP(Q837,杂项!$O$1:$P$54,2,FALSE)</f>
        <v>#N/A</v>
      </c>
      <c r="I837">
        <f t="shared" si="55"/>
        <v>0</v>
      </c>
      <c r="K837" s="93">
        <v>8</v>
      </c>
      <c r="L837" s="93">
        <v>6</v>
      </c>
      <c r="M837" s="93">
        <v>3</v>
      </c>
      <c r="N837" s="93">
        <v>3</v>
      </c>
      <c r="O837" s="93">
        <v>1</v>
      </c>
      <c r="P837" s="93">
        <v>3</v>
      </c>
      <c r="Q837" s="93"/>
      <c r="R837" s="93"/>
    </row>
    <row r="838" spans="1:18" x14ac:dyDescent="0.2">
      <c r="A838" s="93" t="s">
        <v>2534</v>
      </c>
      <c r="B838" s="93" t="str">
        <f>VLOOKUP(K838,杂项!$O$1:$P$54,2,FALSE)</f>
        <v>骑术之证</v>
      </c>
      <c r="C838" s="93">
        <f t="shared" si="52"/>
        <v>8</v>
      </c>
      <c r="D838" s="93" t="str">
        <f>VLOOKUP(M838,杂项!$O$1:$P$54,2,FALSE)</f>
        <v>巡林之证</v>
      </c>
      <c r="E838" s="93">
        <f t="shared" si="53"/>
        <v>8</v>
      </c>
      <c r="F838" s="93" t="str">
        <f>VLOOKUP(O838,杂项!$O$1:$P$54,2,FALSE)</f>
        <v>迅捷绶带</v>
      </c>
      <c r="G838" s="93">
        <f t="shared" si="54"/>
        <v>6</v>
      </c>
      <c r="H838" t="str">
        <f>VLOOKUP(Q838,杂项!$O$1:$P$54,2,FALSE)</f>
        <v>守护绶带</v>
      </c>
      <c r="I838">
        <f t="shared" si="55"/>
        <v>6</v>
      </c>
      <c r="K838" s="93">
        <v>43</v>
      </c>
      <c r="L838" s="93">
        <v>8</v>
      </c>
      <c r="M838" s="93">
        <v>42</v>
      </c>
      <c r="N838" s="93">
        <v>8</v>
      </c>
      <c r="O838" s="93">
        <v>8</v>
      </c>
      <c r="P838" s="93">
        <v>6</v>
      </c>
      <c r="Q838" s="93">
        <v>7</v>
      </c>
      <c r="R838" s="93">
        <v>6</v>
      </c>
    </row>
    <row r="839" spans="1:18" x14ac:dyDescent="0.2">
      <c r="A839" s="93" t="s">
        <v>2535</v>
      </c>
      <c r="B839" s="93" t="str">
        <f>VLOOKUP(K839,杂项!$O$1:$P$54,2,FALSE)</f>
        <v>忠诚徽记</v>
      </c>
      <c r="C839" s="93">
        <f t="shared" si="52"/>
        <v>10</v>
      </c>
      <c r="D839" s="93" t="str">
        <f>VLOOKUP(M839,杂项!$O$1:$P$54,2,FALSE)</f>
        <v>不屈徽记</v>
      </c>
      <c r="E839" s="93">
        <f t="shared" si="53"/>
        <v>10</v>
      </c>
      <c r="F839" s="93" t="str">
        <f>VLOOKUP(O839,杂项!$O$1:$P$54,2,FALSE)</f>
        <v>骑术之证</v>
      </c>
      <c r="G839" s="93">
        <f t="shared" si="54"/>
        <v>8</v>
      </c>
      <c r="H839" t="str">
        <f>VLOOKUP(Q839,杂项!$O$1:$P$54,2,FALSE)</f>
        <v>巡林之证</v>
      </c>
      <c r="I839">
        <f t="shared" si="55"/>
        <v>8</v>
      </c>
      <c r="K839" s="93">
        <v>53</v>
      </c>
      <c r="L839" s="93">
        <v>10</v>
      </c>
      <c r="M839" s="93">
        <v>49</v>
      </c>
      <c r="N839" s="93">
        <v>10</v>
      </c>
      <c r="O839" s="93">
        <v>43</v>
      </c>
      <c r="P839" s="93">
        <v>8</v>
      </c>
      <c r="Q839" s="93">
        <v>42</v>
      </c>
      <c r="R839" s="93">
        <v>8</v>
      </c>
    </row>
    <row r="840" spans="1:18" x14ac:dyDescent="0.2">
      <c r="A840" s="93" t="s">
        <v>2536</v>
      </c>
      <c r="B840" s="93" t="str">
        <f>VLOOKUP(K840,杂项!$O$1:$P$54,2,FALSE)</f>
        <v>迅捷绶带</v>
      </c>
      <c r="C840" s="93">
        <f t="shared" si="52"/>
        <v>6</v>
      </c>
      <c r="D840" s="93" t="str">
        <f>VLOOKUP(M840,杂项!$O$1:$P$54,2,FALSE)</f>
        <v>骑士修行之证</v>
      </c>
      <c r="E840" s="93">
        <f t="shared" si="53"/>
        <v>3</v>
      </c>
      <c r="F840" s="93" t="str">
        <f>VLOOKUP(O840,杂项!$O$1:$P$54,2,FALSE)</f>
        <v>战斗修行之证</v>
      </c>
      <c r="G840" s="93">
        <f t="shared" si="54"/>
        <v>3</v>
      </c>
      <c r="H840" t="e">
        <f>VLOOKUP(Q840,杂项!$O$1:$P$54,2,FALSE)</f>
        <v>#N/A</v>
      </c>
      <c r="I840">
        <f t="shared" si="55"/>
        <v>0</v>
      </c>
      <c r="K840" s="93">
        <v>8</v>
      </c>
      <c r="L840" s="93">
        <v>6</v>
      </c>
      <c r="M840" s="93">
        <v>3</v>
      </c>
      <c r="N840" s="93">
        <v>3</v>
      </c>
      <c r="O840" s="93">
        <v>1</v>
      </c>
      <c r="P840" s="93">
        <v>3</v>
      </c>
      <c r="Q840" s="93"/>
      <c r="R840" s="93"/>
    </row>
    <row r="841" spans="1:18" x14ac:dyDescent="0.2">
      <c r="A841" s="93" t="s">
        <v>2537</v>
      </c>
      <c r="B841" s="93" t="str">
        <f>VLOOKUP(K841,杂项!$O$1:$P$54,2,FALSE)</f>
        <v>骑术之证</v>
      </c>
      <c r="C841" s="93">
        <f t="shared" si="52"/>
        <v>8</v>
      </c>
      <c r="D841" s="93" t="str">
        <f>VLOOKUP(M841,杂项!$O$1:$P$54,2,FALSE)</f>
        <v>巡林之证</v>
      </c>
      <c r="E841" s="93">
        <f t="shared" si="53"/>
        <v>8</v>
      </c>
      <c r="F841" s="93" t="str">
        <f>VLOOKUP(O841,杂项!$O$1:$P$54,2,FALSE)</f>
        <v>迅捷绶带</v>
      </c>
      <c r="G841" s="93">
        <f t="shared" si="54"/>
        <v>6</v>
      </c>
      <c r="H841" t="str">
        <f>VLOOKUP(Q841,杂项!$O$1:$P$54,2,FALSE)</f>
        <v>力量绶带</v>
      </c>
      <c r="I841">
        <f t="shared" si="55"/>
        <v>6</v>
      </c>
      <c r="K841" s="93">
        <v>43</v>
      </c>
      <c r="L841" s="93">
        <v>8</v>
      </c>
      <c r="M841" s="93">
        <v>42</v>
      </c>
      <c r="N841" s="93">
        <v>8</v>
      </c>
      <c r="O841" s="93">
        <v>8</v>
      </c>
      <c r="P841" s="93">
        <v>6</v>
      </c>
      <c r="Q841" s="93">
        <v>6</v>
      </c>
      <c r="R841" s="93">
        <v>6</v>
      </c>
    </row>
    <row r="842" spans="1:18" x14ac:dyDescent="0.2">
      <c r="A842" s="93" t="s">
        <v>2538</v>
      </c>
      <c r="B842" s="93" t="str">
        <f>VLOOKUP(K842,杂项!$O$1:$P$54,2,FALSE)</f>
        <v>忠诚徽记</v>
      </c>
      <c r="C842" s="93">
        <f t="shared" si="52"/>
        <v>10</v>
      </c>
      <c r="D842" s="93" t="str">
        <f>VLOOKUP(M842,杂项!$O$1:$P$54,2,FALSE)</f>
        <v>无畏徽记</v>
      </c>
      <c r="E842" s="93">
        <f t="shared" si="53"/>
        <v>10</v>
      </c>
      <c r="F842" s="93" t="str">
        <f>VLOOKUP(O842,杂项!$O$1:$P$54,2,FALSE)</f>
        <v>骑术之证</v>
      </c>
      <c r="G842" s="93">
        <f t="shared" si="54"/>
        <v>8</v>
      </c>
      <c r="H842" t="str">
        <f>VLOOKUP(Q842,杂项!$O$1:$P$54,2,FALSE)</f>
        <v>巡林之证</v>
      </c>
      <c r="I842">
        <f t="shared" si="55"/>
        <v>8</v>
      </c>
      <c r="K842" s="93">
        <v>53</v>
      </c>
      <c r="L842" s="93">
        <v>10</v>
      </c>
      <c r="M842" s="93">
        <v>48</v>
      </c>
      <c r="N842" s="93">
        <v>10</v>
      </c>
      <c r="O842" s="93">
        <v>43</v>
      </c>
      <c r="P842" s="93">
        <v>8</v>
      </c>
      <c r="Q842" s="93">
        <v>42</v>
      </c>
      <c r="R842" s="93">
        <v>8</v>
      </c>
    </row>
    <row r="843" spans="1:18" x14ac:dyDescent="0.2">
      <c r="A843" s="93" t="s">
        <v>2539</v>
      </c>
      <c r="B843" s="93" t="str">
        <f>VLOOKUP(K843,杂项!$O$1:$P$54,2,FALSE)</f>
        <v>守护绶带</v>
      </c>
      <c r="C843" s="93">
        <f t="shared" si="52"/>
        <v>6</v>
      </c>
      <c r="D843" s="93" t="str">
        <f>VLOOKUP(M843,杂项!$O$1:$P$54,2,FALSE)</f>
        <v>生存修行之证</v>
      </c>
      <c r="E843" s="93">
        <f t="shared" si="53"/>
        <v>3</v>
      </c>
      <c r="F843" s="93" t="str">
        <f>VLOOKUP(O843,杂项!$O$1:$P$54,2,FALSE)</f>
        <v>战斗修行之证</v>
      </c>
      <c r="G843" s="93">
        <f t="shared" si="54"/>
        <v>3</v>
      </c>
      <c r="H843" t="e">
        <f>VLOOKUP(Q843,杂项!$O$1:$P$54,2,FALSE)</f>
        <v>#N/A</v>
      </c>
      <c r="I843">
        <f t="shared" si="55"/>
        <v>0</v>
      </c>
      <c r="K843" s="93">
        <v>7</v>
      </c>
      <c r="L843" s="93">
        <v>6</v>
      </c>
      <c r="M843" s="93">
        <v>2</v>
      </c>
      <c r="N843" s="93">
        <v>3</v>
      </c>
      <c r="O843" s="93">
        <v>1</v>
      </c>
      <c r="P843" s="93">
        <v>3</v>
      </c>
      <c r="Q843" s="93"/>
      <c r="R843" s="93"/>
    </row>
    <row r="844" spans="1:18" x14ac:dyDescent="0.2">
      <c r="A844" s="93" t="s">
        <v>2540</v>
      </c>
      <c r="B844" s="93" t="str">
        <f>VLOOKUP(K844,杂项!$O$1:$P$54,2,FALSE)</f>
        <v>护盾之证</v>
      </c>
      <c r="C844" s="93">
        <f t="shared" si="52"/>
        <v>8</v>
      </c>
      <c r="D844" s="93" t="str">
        <f>VLOOKUP(M844,杂项!$O$1:$P$54,2,FALSE)</f>
        <v>斗技之证</v>
      </c>
      <c r="E844" s="93">
        <f t="shared" si="53"/>
        <v>8</v>
      </c>
      <c r="F844" s="93" t="str">
        <f>VLOOKUP(O844,杂项!$O$1:$P$54,2,FALSE)</f>
        <v>守护绶带</v>
      </c>
      <c r="G844" s="93">
        <f t="shared" si="54"/>
        <v>6</v>
      </c>
      <c r="H844" t="str">
        <f>VLOOKUP(Q844,杂项!$O$1:$P$54,2,FALSE)</f>
        <v>记忆绶带</v>
      </c>
      <c r="I844">
        <f t="shared" si="55"/>
        <v>6</v>
      </c>
      <c r="K844" s="93">
        <v>46</v>
      </c>
      <c r="L844" s="93">
        <v>8</v>
      </c>
      <c r="M844" s="93">
        <v>41</v>
      </c>
      <c r="N844" s="93">
        <v>8</v>
      </c>
      <c r="O844" s="93">
        <v>7</v>
      </c>
      <c r="P844" s="93">
        <v>6</v>
      </c>
      <c r="Q844" s="93">
        <v>11</v>
      </c>
      <c r="R844" s="93">
        <v>6</v>
      </c>
    </row>
    <row r="845" spans="1:18" x14ac:dyDescent="0.2">
      <c r="A845" s="93" t="s">
        <v>2541</v>
      </c>
      <c r="B845" s="93" t="str">
        <f>VLOOKUP(K845,杂项!$O$1:$P$54,2,FALSE)</f>
        <v>不屈徽记</v>
      </c>
      <c r="C845" s="93">
        <f t="shared" si="52"/>
        <v>10</v>
      </c>
      <c r="D845" s="93" t="str">
        <f>VLOOKUP(M845,杂项!$O$1:$P$54,2,FALSE)</f>
        <v>忠诚徽记</v>
      </c>
      <c r="E845" s="93">
        <f t="shared" si="53"/>
        <v>10</v>
      </c>
      <c r="F845" s="93" t="str">
        <f>VLOOKUP(O845,杂项!$O$1:$P$54,2,FALSE)</f>
        <v>护盾之证</v>
      </c>
      <c r="G845" s="93">
        <f t="shared" si="54"/>
        <v>8</v>
      </c>
      <c r="H845" t="str">
        <f>VLOOKUP(Q845,杂项!$O$1:$P$54,2,FALSE)</f>
        <v>斗技之证</v>
      </c>
      <c r="I845">
        <f t="shared" si="55"/>
        <v>8</v>
      </c>
      <c r="K845" s="93">
        <v>49</v>
      </c>
      <c r="L845" s="93">
        <v>10</v>
      </c>
      <c r="M845" s="93">
        <v>53</v>
      </c>
      <c r="N845" s="93">
        <v>10</v>
      </c>
      <c r="O845" s="93">
        <v>46</v>
      </c>
      <c r="P845" s="93">
        <v>8</v>
      </c>
      <c r="Q845" s="93">
        <v>41</v>
      </c>
      <c r="R845" s="93">
        <v>8</v>
      </c>
    </row>
    <row r="846" spans="1:18" x14ac:dyDescent="0.2">
      <c r="A846" s="93" t="s">
        <v>2542</v>
      </c>
      <c r="B846" s="93" t="str">
        <f>VLOOKUP(K846,杂项!$O$1:$P$54,2,FALSE)</f>
        <v>骑士之证</v>
      </c>
      <c r="C846" s="93">
        <f t="shared" si="52"/>
        <v>12</v>
      </c>
      <c r="D846" s="93" t="str">
        <f>VLOOKUP(M846,杂项!$O$1:$P$54,2,FALSE)</f>
        <v>战士之证</v>
      </c>
      <c r="E846" s="93">
        <f t="shared" si="53"/>
        <v>12</v>
      </c>
      <c r="F846" s="93" t="str">
        <f>VLOOKUP(O846,杂项!$O$1:$P$54,2,FALSE)</f>
        <v>忠诚徽记</v>
      </c>
      <c r="G846" s="93">
        <f t="shared" si="54"/>
        <v>10</v>
      </c>
      <c r="H846" t="str">
        <f>VLOOKUP(Q846,杂项!$O$1:$P$54,2,FALSE)</f>
        <v>无畏徽记</v>
      </c>
      <c r="I846">
        <f t="shared" si="55"/>
        <v>10</v>
      </c>
      <c r="K846" s="93">
        <v>14</v>
      </c>
      <c r="L846" s="93">
        <v>12</v>
      </c>
      <c r="M846" s="93">
        <v>12</v>
      </c>
      <c r="N846" s="93">
        <v>12</v>
      </c>
      <c r="O846" s="93">
        <v>53</v>
      </c>
      <c r="P846" s="93">
        <v>10</v>
      </c>
      <c r="Q846" s="93">
        <v>48</v>
      </c>
      <c r="R846" s="93">
        <v>10</v>
      </c>
    </row>
    <row r="847" spans="1:18" x14ac:dyDescent="0.2">
      <c r="A847" s="93" t="s">
        <v>2543</v>
      </c>
      <c r="B847" s="93" t="str">
        <f>VLOOKUP(K847,杂项!$O$1:$P$54,2,FALSE)</f>
        <v>公正纹章</v>
      </c>
      <c r="C847" s="93">
        <f t="shared" si="52"/>
        <v>15</v>
      </c>
      <c r="D847" s="93" t="str">
        <f>VLOOKUP(M847,杂项!$O$1:$P$54,2,FALSE)</f>
        <v>勇气纹章</v>
      </c>
      <c r="E847" s="93">
        <f t="shared" si="53"/>
        <v>15</v>
      </c>
      <c r="F847" s="93" t="str">
        <f>VLOOKUP(O847,杂项!$O$1:$P$54,2,FALSE)</f>
        <v>骑士之证</v>
      </c>
      <c r="G847" s="93">
        <f t="shared" si="54"/>
        <v>12</v>
      </c>
      <c r="H847" t="str">
        <f>VLOOKUP(Q847,杂项!$O$1:$P$54,2,FALSE)</f>
        <v>战士之证</v>
      </c>
      <c r="I847">
        <f t="shared" si="55"/>
        <v>12</v>
      </c>
      <c r="K847" s="93">
        <v>22</v>
      </c>
      <c r="L847" s="93">
        <v>15</v>
      </c>
      <c r="M847" s="93">
        <v>17</v>
      </c>
      <c r="N847" s="93">
        <v>15</v>
      </c>
      <c r="O847" s="93">
        <v>14</v>
      </c>
      <c r="P847" s="93">
        <v>12</v>
      </c>
      <c r="Q847" s="93">
        <v>12</v>
      </c>
      <c r="R847" s="93">
        <v>12</v>
      </c>
    </row>
    <row r="848" spans="1:18" x14ac:dyDescent="0.2">
      <c r="A848" s="93" t="s">
        <v>2544</v>
      </c>
      <c r="B848" s="93" t="str">
        <f>VLOOKUP(K848,杂项!$O$1:$P$54,2,FALSE)</f>
        <v>统帅之证</v>
      </c>
      <c r="C848" s="93">
        <f t="shared" si="52"/>
        <v>18</v>
      </c>
      <c r="D848" s="93" t="str">
        <f>VLOOKUP(M848,杂项!$O$1:$P$54,2,FALSE)</f>
        <v>英雄之证</v>
      </c>
      <c r="E848" s="93">
        <f t="shared" si="53"/>
        <v>18</v>
      </c>
      <c r="F848" s="93" t="str">
        <f>VLOOKUP(O848,杂项!$O$1:$P$54,2,FALSE)</f>
        <v>公正纹章</v>
      </c>
      <c r="G848" s="93">
        <f t="shared" si="54"/>
        <v>15</v>
      </c>
      <c r="H848" t="str">
        <f>VLOOKUP(Q848,杂项!$O$1:$P$54,2,FALSE)</f>
        <v>勇气纹章</v>
      </c>
      <c r="I848">
        <f t="shared" si="55"/>
        <v>15</v>
      </c>
      <c r="J848" s="101"/>
      <c r="K848" s="93">
        <v>31</v>
      </c>
      <c r="L848" s="108">
        <v>18</v>
      </c>
      <c r="M848" s="108">
        <v>25</v>
      </c>
      <c r="N848" s="108">
        <v>18</v>
      </c>
      <c r="O848" s="108">
        <v>22</v>
      </c>
      <c r="P848" s="108">
        <v>15</v>
      </c>
      <c r="Q848" s="108">
        <v>17</v>
      </c>
      <c r="R848" s="108">
        <v>15</v>
      </c>
    </row>
    <row r="849" spans="1:18" x14ac:dyDescent="0.2">
      <c r="A849" s="93" t="s">
        <v>2545</v>
      </c>
      <c r="B849" s="93" t="str">
        <f>VLOOKUP(K849,杂项!$O$1:$P$54,2,FALSE)</f>
        <v>荣耀之印</v>
      </c>
      <c r="C849" s="93">
        <f t="shared" si="52"/>
        <v>22</v>
      </c>
      <c r="D849" s="93" t="str">
        <f>VLOOKUP(M849,杂项!$O$1:$P$54,2,FALSE)</f>
        <v>世界之印</v>
      </c>
      <c r="E849" s="93">
        <f t="shared" si="53"/>
        <v>22</v>
      </c>
      <c r="F849" s="93" t="str">
        <f>VLOOKUP(O849,杂项!$O$1:$P$54,2,FALSE)</f>
        <v>统帅之证</v>
      </c>
      <c r="G849" s="93">
        <f t="shared" si="54"/>
        <v>20</v>
      </c>
      <c r="H849" t="str">
        <f>VLOOKUP(Q849,杂项!$O$1:$P$54,2,FALSE)</f>
        <v>英雄之证</v>
      </c>
      <c r="I849">
        <f t="shared" si="55"/>
        <v>20</v>
      </c>
      <c r="J849" s="101"/>
      <c r="K849" s="93">
        <v>38</v>
      </c>
      <c r="L849" s="108">
        <v>22</v>
      </c>
      <c r="M849" s="108">
        <v>34</v>
      </c>
      <c r="N849" s="108">
        <v>22</v>
      </c>
      <c r="O849" s="108">
        <v>31</v>
      </c>
      <c r="P849" s="108">
        <v>20</v>
      </c>
      <c r="Q849" s="108">
        <v>25</v>
      </c>
      <c r="R849" s="108">
        <v>20</v>
      </c>
    </row>
    <row r="850" spans="1:18" x14ac:dyDescent="0.2">
      <c r="A850" s="93" t="s">
        <v>2546</v>
      </c>
      <c r="B850" s="93" t="str">
        <f>VLOOKUP(K850,杂项!$O$1:$P$54,2,FALSE)</f>
        <v>生存修行之证</v>
      </c>
      <c r="C850" s="93">
        <f t="shared" si="52"/>
        <v>3</v>
      </c>
      <c r="D850" s="93" t="e">
        <f>VLOOKUP(M850,杂项!$O$1:$P$54,2,FALSE)</f>
        <v>#N/A</v>
      </c>
      <c r="E850" s="93">
        <f t="shared" si="53"/>
        <v>0</v>
      </c>
      <c r="F850" s="93" t="e">
        <f>VLOOKUP(O850,杂项!$O$1:$P$54,2,FALSE)</f>
        <v>#N/A</v>
      </c>
      <c r="G850" s="93">
        <f t="shared" si="54"/>
        <v>0</v>
      </c>
      <c r="H850" t="e">
        <f>VLOOKUP(Q850,杂项!$O$1:$P$54,2,FALSE)</f>
        <v>#N/A</v>
      </c>
      <c r="I850">
        <f t="shared" si="55"/>
        <v>0</v>
      </c>
      <c r="K850" s="93">
        <v>2</v>
      </c>
      <c r="L850" s="93">
        <v>3</v>
      </c>
      <c r="M850" s="93"/>
      <c r="N850" s="93"/>
      <c r="O850" s="93"/>
      <c r="P850" s="93"/>
      <c r="Q850" s="93"/>
      <c r="R850" s="93"/>
    </row>
    <row r="851" spans="1:18" x14ac:dyDescent="0.2">
      <c r="A851" s="93" t="s">
        <v>2547</v>
      </c>
      <c r="B851" s="93" t="str">
        <f>VLOOKUP(K851,杂项!$O$1:$P$54,2,FALSE)</f>
        <v>生存修行之证</v>
      </c>
      <c r="C851" s="93">
        <f t="shared" si="52"/>
        <v>5</v>
      </c>
      <c r="D851" s="93" t="e">
        <f>VLOOKUP(M851,杂项!$O$1:$P$54,2,FALSE)</f>
        <v>#N/A</v>
      </c>
      <c r="E851" s="93">
        <f t="shared" si="53"/>
        <v>0</v>
      </c>
      <c r="F851" s="93" t="e">
        <f>VLOOKUP(O851,杂项!$O$1:$P$54,2,FALSE)</f>
        <v>#N/A</v>
      </c>
      <c r="G851" s="93">
        <f t="shared" si="54"/>
        <v>0</v>
      </c>
      <c r="H851" t="e">
        <f>VLOOKUP(Q851,杂项!$O$1:$P$54,2,FALSE)</f>
        <v>#N/A</v>
      </c>
      <c r="I851">
        <f t="shared" si="55"/>
        <v>0</v>
      </c>
      <c r="K851" s="93">
        <v>2</v>
      </c>
      <c r="L851" s="93">
        <v>5</v>
      </c>
      <c r="M851" s="93"/>
      <c r="N851" s="93"/>
      <c r="O851" s="93"/>
      <c r="P851" s="93"/>
      <c r="Q851" s="93"/>
      <c r="R851" s="93"/>
    </row>
    <row r="852" spans="1:18" x14ac:dyDescent="0.2">
      <c r="A852" s="93" t="s">
        <v>2548</v>
      </c>
      <c r="B852" s="93" t="str">
        <f>VLOOKUP(K852,杂项!$O$1:$P$54,2,FALSE)</f>
        <v>力量绶带</v>
      </c>
      <c r="C852" s="93">
        <f t="shared" si="52"/>
        <v>6</v>
      </c>
      <c r="D852" s="93" t="str">
        <f>VLOOKUP(M852,杂项!$O$1:$P$54,2,FALSE)</f>
        <v>战斗修行之证</v>
      </c>
      <c r="E852" s="93">
        <f t="shared" si="53"/>
        <v>3</v>
      </c>
      <c r="F852" s="93" t="str">
        <f>VLOOKUP(O852,杂项!$O$1:$P$54,2,FALSE)</f>
        <v>生存修行之证</v>
      </c>
      <c r="G852" s="93">
        <f t="shared" si="54"/>
        <v>3</v>
      </c>
      <c r="H852" t="e">
        <f>VLOOKUP(Q852,杂项!$O$1:$P$54,2,FALSE)</f>
        <v>#N/A</v>
      </c>
      <c r="I852">
        <f t="shared" si="55"/>
        <v>0</v>
      </c>
      <c r="K852" s="93">
        <v>6</v>
      </c>
      <c r="L852" s="93">
        <v>6</v>
      </c>
      <c r="M852" s="93">
        <v>1</v>
      </c>
      <c r="N852" s="93">
        <v>3</v>
      </c>
      <c r="O852" s="93">
        <v>2</v>
      </c>
      <c r="P852" s="93">
        <v>3</v>
      </c>
      <c r="Q852" s="93"/>
      <c r="R852" s="93"/>
    </row>
    <row r="853" spans="1:18" x14ac:dyDescent="0.2">
      <c r="A853" s="93" t="s">
        <v>2549</v>
      </c>
      <c r="B853" s="93" t="str">
        <f>VLOOKUP(K853,杂项!$O$1:$P$54,2,FALSE)</f>
        <v>斗技之证</v>
      </c>
      <c r="C853" s="93">
        <f t="shared" si="52"/>
        <v>8</v>
      </c>
      <c r="D853" s="93" t="str">
        <f>VLOOKUP(M853,杂项!$O$1:$P$54,2,FALSE)</f>
        <v>护盾之证</v>
      </c>
      <c r="E853" s="93">
        <f t="shared" si="53"/>
        <v>8</v>
      </c>
      <c r="F853" s="93" t="str">
        <f>VLOOKUP(O853,杂项!$O$1:$P$54,2,FALSE)</f>
        <v>力量绶带</v>
      </c>
      <c r="G853" s="93">
        <f t="shared" si="54"/>
        <v>6</v>
      </c>
      <c r="H853" t="str">
        <f>VLOOKUP(Q853,杂项!$O$1:$P$54,2,FALSE)</f>
        <v>记忆绶带</v>
      </c>
      <c r="I853">
        <f t="shared" si="55"/>
        <v>6</v>
      </c>
      <c r="K853" s="93">
        <v>41</v>
      </c>
      <c r="L853" s="93">
        <v>8</v>
      </c>
      <c r="M853" s="93">
        <v>46</v>
      </c>
      <c r="N853" s="93">
        <v>8</v>
      </c>
      <c r="O853" s="93">
        <v>6</v>
      </c>
      <c r="P853" s="93">
        <v>6</v>
      </c>
      <c r="Q853" s="93">
        <v>11</v>
      </c>
      <c r="R853" s="93">
        <v>6</v>
      </c>
    </row>
    <row r="854" spans="1:18" x14ac:dyDescent="0.2">
      <c r="A854" s="93" t="s">
        <v>2550</v>
      </c>
      <c r="B854" s="93" t="str">
        <f>VLOOKUP(K854,杂项!$O$1:$P$54,2,FALSE)</f>
        <v>无畏徽记</v>
      </c>
      <c r="C854" s="93">
        <f t="shared" si="52"/>
        <v>10</v>
      </c>
      <c r="D854" s="93" t="str">
        <f>VLOOKUP(M854,杂项!$O$1:$P$54,2,FALSE)</f>
        <v>不屈徽记</v>
      </c>
      <c r="E854" s="93">
        <f t="shared" si="53"/>
        <v>10</v>
      </c>
      <c r="F854" s="93" t="str">
        <f>VLOOKUP(O854,杂项!$O$1:$P$54,2,FALSE)</f>
        <v>斗技之证</v>
      </c>
      <c r="G854" s="93">
        <f t="shared" si="54"/>
        <v>8</v>
      </c>
      <c r="H854" t="str">
        <f>VLOOKUP(Q854,杂项!$O$1:$P$54,2,FALSE)</f>
        <v>护盾之证</v>
      </c>
      <c r="I854">
        <f t="shared" si="55"/>
        <v>8</v>
      </c>
      <c r="K854" s="93">
        <v>48</v>
      </c>
      <c r="L854" s="93">
        <v>10</v>
      </c>
      <c r="M854" s="93">
        <v>49</v>
      </c>
      <c r="N854" s="93">
        <v>10</v>
      </c>
      <c r="O854" s="93">
        <v>41</v>
      </c>
      <c r="P854" s="93">
        <v>8</v>
      </c>
      <c r="Q854" s="93">
        <v>46</v>
      </c>
      <c r="R854" s="93">
        <v>8</v>
      </c>
    </row>
    <row r="855" spans="1:18" x14ac:dyDescent="0.2">
      <c r="A855" s="93" t="s">
        <v>2551</v>
      </c>
      <c r="B855" s="93" t="str">
        <f>VLOOKUP(K855,杂项!$O$1:$P$54,2,FALSE)</f>
        <v>守护绶带</v>
      </c>
      <c r="C855" s="93">
        <f t="shared" si="52"/>
        <v>6</v>
      </c>
      <c r="D855" s="93" t="str">
        <f>VLOOKUP(M855,杂项!$O$1:$P$54,2,FALSE)</f>
        <v>生存修行之证</v>
      </c>
      <c r="E855" s="93">
        <f t="shared" si="53"/>
        <v>3</v>
      </c>
      <c r="F855" s="93" t="str">
        <f>VLOOKUP(O855,杂项!$O$1:$P$54,2,FALSE)</f>
        <v>战斗修行之证</v>
      </c>
      <c r="G855" s="93">
        <f t="shared" si="54"/>
        <v>3</v>
      </c>
      <c r="H855" t="e">
        <f>VLOOKUP(Q855,杂项!$O$1:$P$54,2,FALSE)</f>
        <v>#N/A</v>
      </c>
      <c r="I855">
        <f t="shared" si="55"/>
        <v>0</v>
      </c>
      <c r="K855" s="93">
        <v>7</v>
      </c>
      <c r="L855" s="93">
        <v>6</v>
      </c>
      <c r="M855" s="93">
        <v>2</v>
      </c>
      <c r="N855" s="93">
        <v>3</v>
      </c>
      <c r="O855" s="93">
        <v>1</v>
      </c>
      <c r="P855" s="93">
        <v>3</v>
      </c>
      <c r="Q855" s="93"/>
      <c r="R855" s="93"/>
    </row>
    <row r="856" spans="1:18" x14ac:dyDescent="0.2">
      <c r="A856" s="93" t="s">
        <v>2552</v>
      </c>
      <c r="B856" s="93" t="str">
        <f>VLOOKUP(K856,杂项!$O$1:$P$54,2,FALSE)</f>
        <v>护盾之证</v>
      </c>
      <c r="C856" s="93">
        <f t="shared" si="52"/>
        <v>8</v>
      </c>
      <c r="D856" s="93" t="str">
        <f>VLOOKUP(M856,杂项!$O$1:$P$54,2,FALSE)</f>
        <v>斗技之证</v>
      </c>
      <c r="E856" s="93">
        <f t="shared" si="53"/>
        <v>8</v>
      </c>
      <c r="F856" s="93" t="str">
        <f>VLOOKUP(O856,杂项!$O$1:$P$54,2,FALSE)</f>
        <v>守护绶带</v>
      </c>
      <c r="G856" s="93">
        <f t="shared" si="54"/>
        <v>6</v>
      </c>
      <c r="H856" t="str">
        <f>VLOOKUP(Q856,杂项!$O$1:$P$54,2,FALSE)</f>
        <v>力量绶带</v>
      </c>
      <c r="I856">
        <f t="shared" si="55"/>
        <v>6</v>
      </c>
      <c r="K856" s="93">
        <v>46</v>
      </c>
      <c r="L856" s="93">
        <v>8</v>
      </c>
      <c r="M856" s="93">
        <v>41</v>
      </c>
      <c r="N856" s="93">
        <v>8</v>
      </c>
      <c r="O856" s="93">
        <v>7</v>
      </c>
      <c r="P856" s="93">
        <v>6</v>
      </c>
      <c r="Q856" s="93">
        <v>6</v>
      </c>
      <c r="R856" s="93">
        <v>6</v>
      </c>
    </row>
    <row r="857" spans="1:18" x14ac:dyDescent="0.2">
      <c r="A857" s="93" t="s">
        <v>2553</v>
      </c>
      <c r="B857" s="93" t="str">
        <f>VLOOKUP(K857,杂项!$O$1:$P$54,2,FALSE)</f>
        <v>不屈徽记</v>
      </c>
      <c r="C857" s="93">
        <f t="shared" si="52"/>
        <v>10</v>
      </c>
      <c r="D857" s="93" t="str">
        <f>VLOOKUP(M857,杂项!$O$1:$P$54,2,FALSE)</f>
        <v>忠诚徽记</v>
      </c>
      <c r="E857" s="93">
        <f t="shared" si="53"/>
        <v>10</v>
      </c>
      <c r="F857" s="93" t="str">
        <f>VLOOKUP(O857,杂项!$O$1:$P$54,2,FALSE)</f>
        <v>护盾之证</v>
      </c>
      <c r="G857" s="93">
        <f t="shared" si="54"/>
        <v>8</v>
      </c>
      <c r="H857" t="str">
        <f>VLOOKUP(Q857,杂项!$O$1:$P$54,2,FALSE)</f>
        <v>斗技之证</v>
      </c>
      <c r="I857">
        <f t="shared" si="55"/>
        <v>8</v>
      </c>
      <c r="K857" s="93">
        <v>49</v>
      </c>
      <c r="L857" s="93">
        <v>10</v>
      </c>
      <c r="M857" s="93">
        <v>53</v>
      </c>
      <c r="N857" s="93">
        <v>10</v>
      </c>
      <c r="O857" s="93">
        <v>46</v>
      </c>
      <c r="P857" s="93">
        <v>8</v>
      </c>
      <c r="Q857" s="93">
        <v>41</v>
      </c>
      <c r="R857" s="93">
        <v>8</v>
      </c>
    </row>
    <row r="858" spans="1:18" x14ac:dyDescent="0.2">
      <c r="A858" s="93" t="s">
        <v>2554</v>
      </c>
      <c r="B858" s="93" t="str">
        <f>VLOOKUP(K858,杂项!$O$1:$P$54,2,FALSE)</f>
        <v>力量绶带</v>
      </c>
      <c r="C858" s="93">
        <f t="shared" si="52"/>
        <v>6</v>
      </c>
      <c r="D858" s="93" t="str">
        <f>VLOOKUP(M858,杂项!$O$1:$P$54,2,FALSE)</f>
        <v>战斗修行之证</v>
      </c>
      <c r="E858" s="93">
        <f t="shared" si="53"/>
        <v>3</v>
      </c>
      <c r="F858" s="93" t="str">
        <f>VLOOKUP(O858,杂项!$O$1:$P$54,2,FALSE)</f>
        <v>生存修行之证</v>
      </c>
      <c r="G858" s="93">
        <f t="shared" si="54"/>
        <v>3</v>
      </c>
      <c r="H858" t="e">
        <f>VLOOKUP(Q858,杂项!$O$1:$P$54,2,FALSE)</f>
        <v>#N/A</v>
      </c>
      <c r="I858">
        <f t="shared" si="55"/>
        <v>0</v>
      </c>
      <c r="K858" s="93">
        <v>6</v>
      </c>
      <c r="L858" s="93">
        <v>6</v>
      </c>
      <c r="M858" s="93">
        <v>1</v>
      </c>
      <c r="N858" s="93">
        <v>3</v>
      </c>
      <c r="O858" s="93">
        <v>2</v>
      </c>
      <c r="P858" s="93">
        <v>3</v>
      </c>
      <c r="Q858" s="93"/>
      <c r="R858" s="93"/>
    </row>
    <row r="859" spans="1:18" x14ac:dyDescent="0.2">
      <c r="A859" s="93" t="s">
        <v>2555</v>
      </c>
      <c r="B859" s="93" t="str">
        <f>VLOOKUP(K859,杂项!$O$1:$P$54,2,FALSE)</f>
        <v>斗技之证</v>
      </c>
      <c r="C859" s="93">
        <f t="shared" si="52"/>
        <v>8</v>
      </c>
      <c r="D859" s="93" t="str">
        <f>VLOOKUP(M859,杂项!$O$1:$P$54,2,FALSE)</f>
        <v>护盾之证</v>
      </c>
      <c r="E859" s="93">
        <f t="shared" si="53"/>
        <v>8</v>
      </c>
      <c r="F859" s="93" t="str">
        <f>VLOOKUP(O859,杂项!$O$1:$P$54,2,FALSE)</f>
        <v>力量绶带</v>
      </c>
      <c r="G859" s="93">
        <f t="shared" si="54"/>
        <v>6</v>
      </c>
      <c r="H859" t="str">
        <f>VLOOKUP(Q859,杂项!$O$1:$P$54,2,FALSE)</f>
        <v>守护绶带</v>
      </c>
      <c r="I859">
        <f t="shared" si="55"/>
        <v>6</v>
      </c>
      <c r="K859" s="93">
        <v>41</v>
      </c>
      <c r="L859" s="93">
        <v>8</v>
      </c>
      <c r="M859" s="93">
        <v>46</v>
      </c>
      <c r="N859" s="93">
        <v>8</v>
      </c>
      <c r="O859" s="93">
        <v>6</v>
      </c>
      <c r="P859" s="93">
        <v>6</v>
      </c>
      <c r="Q859" s="93">
        <v>7</v>
      </c>
      <c r="R859" s="93">
        <v>6</v>
      </c>
    </row>
    <row r="860" spans="1:18" x14ac:dyDescent="0.2">
      <c r="A860" s="93" t="s">
        <v>2556</v>
      </c>
      <c r="B860" s="93" t="str">
        <f>VLOOKUP(K860,杂项!$O$1:$P$54,2,FALSE)</f>
        <v>无畏徽记</v>
      </c>
      <c r="C860" s="93">
        <f t="shared" si="52"/>
        <v>10</v>
      </c>
      <c r="D860" s="93" t="str">
        <f>VLOOKUP(M860,杂项!$O$1:$P$54,2,FALSE)</f>
        <v>不屈徽记</v>
      </c>
      <c r="E860" s="93">
        <f t="shared" si="53"/>
        <v>10</v>
      </c>
      <c r="F860" s="93" t="str">
        <f>VLOOKUP(O860,杂项!$O$1:$P$54,2,FALSE)</f>
        <v>斗技之证</v>
      </c>
      <c r="G860" s="93">
        <f t="shared" si="54"/>
        <v>8</v>
      </c>
      <c r="H860" t="str">
        <f>VLOOKUP(Q860,杂项!$O$1:$P$54,2,FALSE)</f>
        <v>护盾之证</v>
      </c>
      <c r="I860">
        <f t="shared" si="55"/>
        <v>8</v>
      </c>
      <c r="K860" s="93">
        <v>48</v>
      </c>
      <c r="L860" s="93">
        <v>10</v>
      </c>
      <c r="M860" s="93">
        <v>49</v>
      </c>
      <c r="N860" s="93">
        <v>10</v>
      </c>
      <c r="O860" s="93">
        <v>41</v>
      </c>
      <c r="P860" s="93">
        <v>8</v>
      </c>
      <c r="Q860" s="93">
        <v>46</v>
      </c>
      <c r="R860" s="93">
        <v>8</v>
      </c>
    </row>
    <row r="861" spans="1:18" x14ac:dyDescent="0.2">
      <c r="A861" s="93" t="s">
        <v>2557</v>
      </c>
      <c r="B861" s="93" t="str">
        <f>VLOOKUP(K861,杂项!$O$1:$P$54,2,FALSE)</f>
        <v>卫士之证</v>
      </c>
      <c r="C861" s="93">
        <f t="shared" si="52"/>
        <v>12</v>
      </c>
      <c r="D861" s="93" t="str">
        <f>VLOOKUP(M861,杂项!$O$1:$P$54,2,FALSE)</f>
        <v>骑士之证</v>
      </c>
      <c r="E861" s="93">
        <f t="shared" si="53"/>
        <v>12</v>
      </c>
      <c r="F861" s="93" t="str">
        <f>VLOOKUP(O861,杂项!$O$1:$P$54,2,FALSE)</f>
        <v>不屈徽记</v>
      </c>
      <c r="G861" s="93">
        <f t="shared" si="54"/>
        <v>10</v>
      </c>
      <c r="H861" t="str">
        <f>VLOOKUP(Q861,杂项!$O$1:$P$54,2,FALSE)</f>
        <v>忠诚徽记</v>
      </c>
      <c r="I861">
        <f t="shared" si="55"/>
        <v>10</v>
      </c>
      <c r="K861" s="93">
        <v>47</v>
      </c>
      <c r="L861" s="93">
        <v>12</v>
      </c>
      <c r="M861" s="93">
        <v>14</v>
      </c>
      <c r="N861" s="93">
        <v>12</v>
      </c>
      <c r="O861" s="93">
        <v>49</v>
      </c>
      <c r="P861" s="93">
        <v>10</v>
      </c>
      <c r="Q861" s="93">
        <v>53</v>
      </c>
      <c r="R861" s="93">
        <v>10</v>
      </c>
    </row>
    <row r="862" spans="1:18" x14ac:dyDescent="0.2">
      <c r="A862" s="93" t="s">
        <v>2558</v>
      </c>
      <c r="B862" s="93" t="str">
        <f>VLOOKUP(K862,杂项!$O$1:$P$54,2,FALSE)</f>
        <v>秩序纹章</v>
      </c>
      <c r="C862" s="93">
        <f t="shared" si="52"/>
        <v>15</v>
      </c>
      <c r="D862" s="93" t="str">
        <f>VLOOKUP(M862,杂项!$O$1:$P$54,2,FALSE)</f>
        <v>勇气纹章</v>
      </c>
      <c r="E862" s="93">
        <f t="shared" si="53"/>
        <v>15</v>
      </c>
      <c r="F862" s="93" t="str">
        <f>VLOOKUP(O862,杂项!$O$1:$P$54,2,FALSE)</f>
        <v>卫士之证</v>
      </c>
      <c r="G862" s="93">
        <f t="shared" si="54"/>
        <v>12</v>
      </c>
      <c r="H862" t="str">
        <f>VLOOKUP(Q862,杂项!$O$1:$P$54,2,FALSE)</f>
        <v>骑士之证</v>
      </c>
      <c r="I862">
        <f t="shared" si="55"/>
        <v>12</v>
      </c>
      <c r="K862" s="93">
        <v>18</v>
      </c>
      <c r="L862" s="93">
        <v>15</v>
      </c>
      <c r="M862" s="93">
        <v>17</v>
      </c>
      <c r="N862" s="93">
        <v>15</v>
      </c>
      <c r="O862" s="93">
        <v>47</v>
      </c>
      <c r="P862" s="93">
        <v>12</v>
      </c>
      <c r="Q862" s="93">
        <v>14</v>
      </c>
      <c r="R862" s="93">
        <v>12</v>
      </c>
    </row>
    <row r="863" spans="1:18" x14ac:dyDescent="0.2">
      <c r="A863" s="93" t="s">
        <v>2559</v>
      </c>
      <c r="B863" s="93" t="str">
        <f>VLOOKUP(K863,杂项!$O$1:$P$54,2,FALSE)</f>
        <v>英雄之证</v>
      </c>
      <c r="C863" s="93">
        <f t="shared" si="52"/>
        <v>18</v>
      </c>
      <c r="D863" s="93" t="str">
        <f>VLOOKUP(M863,杂项!$O$1:$P$54,2,FALSE)</f>
        <v>统帅之证</v>
      </c>
      <c r="E863" s="93">
        <f t="shared" si="53"/>
        <v>18</v>
      </c>
      <c r="F863" s="93" t="str">
        <f>VLOOKUP(O863,杂项!$O$1:$P$54,2,FALSE)</f>
        <v>秩序纹章</v>
      </c>
      <c r="G863" s="93">
        <f t="shared" si="54"/>
        <v>15</v>
      </c>
      <c r="H863" t="str">
        <f>VLOOKUP(Q863,杂项!$O$1:$P$54,2,FALSE)</f>
        <v>勇气纹章</v>
      </c>
      <c r="I863">
        <f t="shared" si="55"/>
        <v>15</v>
      </c>
      <c r="K863" s="93">
        <v>25</v>
      </c>
      <c r="L863" s="93">
        <v>18</v>
      </c>
      <c r="M863" s="93">
        <v>31</v>
      </c>
      <c r="N863" s="93">
        <v>18</v>
      </c>
      <c r="O863" s="93">
        <v>18</v>
      </c>
      <c r="P863" s="93">
        <v>15</v>
      </c>
      <c r="Q863" s="93">
        <v>17</v>
      </c>
      <c r="R863" s="93">
        <v>15</v>
      </c>
    </row>
    <row r="864" spans="1:18" x14ac:dyDescent="0.2">
      <c r="A864" s="93" t="s">
        <v>2560</v>
      </c>
      <c r="B864" s="93" t="str">
        <f>VLOOKUP(K864,杂项!$O$1:$P$54,2,FALSE)</f>
        <v>命运之印</v>
      </c>
      <c r="C864" s="93">
        <f t="shared" si="52"/>
        <v>22</v>
      </c>
      <c r="D864" s="93" t="str">
        <f>VLOOKUP(M864,杂项!$O$1:$P$54,2,FALSE)</f>
        <v>正义之印</v>
      </c>
      <c r="E864" s="93">
        <f t="shared" si="53"/>
        <v>22</v>
      </c>
      <c r="F864" s="93" t="str">
        <f>VLOOKUP(O864,杂项!$O$1:$P$54,2,FALSE)</f>
        <v>英雄之证</v>
      </c>
      <c r="G864" s="93">
        <f t="shared" si="54"/>
        <v>20</v>
      </c>
      <c r="H864" t="str">
        <f>VLOOKUP(Q864,杂项!$O$1:$P$54,2,FALSE)</f>
        <v>统帅之证</v>
      </c>
      <c r="I864">
        <f t="shared" si="55"/>
        <v>20</v>
      </c>
      <c r="K864" s="93">
        <v>33</v>
      </c>
      <c r="L864" s="93">
        <v>22</v>
      </c>
      <c r="M864" s="93">
        <v>32</v>
      </c>
      <c r="N864" s="93">
        <v>22</v>
      </c>
      <c r="O864" s="93">
        <v>25</v>
      </c>
      <c r="P864" s="93">
        <v>20</v>
      </c>
      <c r="Q864" s="93">
        <v>31</v>
      </c>
      <c r="R864" s="93">
        <v>20</v>
      </c>
    </row>
    <row r="865" spans="1:18" x14ac:dyDescent="0.2">
      <c r="A865" s="93" t="s">
        <v>2561</v>
      </c>
      <c r="B865" s="93" t="str">
        <f>VLOOKUP(K865,杂项!$O$1:$P$54,2,FALSE)</f>
        <v>战斗修行之证</v>
      </c>
      <c r="C865" s="93">
        <f t="shared" si="52"/>
        <v>3</v>
      </c>
      <c r="D865" s="93" t="e">
        <f>VLOOKUP(M865,杂项!$O$1:$P$54,2,FALSE)</f>
        <v>#N/A</v>
      </c>
      <c r="E865" s="93">
        <f t="shared" si="53"/>
        <v>0</v>
      </c>
      <c r="F865" s="93" t="e">
        <f>VLOOKUP(O865,杂项!$O$1:$P$54,2,FALSE)</f>
        <v>#N/A</v>
      </c>
      <c r="G865" s="93">
        <f t="shared" si="54"/>
        <v>0</v>
      </c>
      <c r="H865" t="e">
        <f>VLOOKUP(Q865,杂项!$O$1:$P$54,2,FALSE)</f>
        <v>#N/A</v>
      </c>
      <c r="I865">
        <f t="shared" si="55"/>
        <v>0</v>
      </c>
      <c r="K865" s="93">
        <v>1</v>
      </c>
      <c r="L865" s="93">
        <v>3</v>
      </c>
      <c r="M865" s="93"/>
      <c r="N865" s="93"/>
      <c r="O865" s="93"/>
      <c r="P865" s="93"/>
      <c r="Q865" s="93"/>
      <c r="R865" s="93"/>
    </row>
    <row r="866" spans="1:18" x14ac:dyDescent="0.2">
      <c r="A866" s="93" t="s">
        <v>2562</v>
      </c>
      <c r="B866" s="93" t="str">
        <f>VLOOKUP(K866,杂项!$O$1:$P$54,2,FALSE)</f>
        <v>战斗修行之证</v>
      </c>
      <c r="C866" s="93">
        <f t="shared" si="52"/>
        <v>5</v>
      </c>
      <c r="D866" s="93" t="e">
        <f>VLOOKUP(M866,杂项!$O$1:$P$54,2,FALSE)</f>
        <v>#N/A</v>
      </c>
      <c r="E866" s="93">
        <f t="shared" si="53"/>
        <v>0</v>
      </c>
      <c r="F866" s="93" t="e">
        <f>VLOOKUP(O866,杂项!$O$1:$P$54,2,FALSE)</f>
        <v>#N/A</v>
      </c>
      <c r="G866" s="93">
        <f t="shared" si="54"/>
        <v>0</v>
      </c>
      <c r="H866" t="e">
        <f>VLOOKUP(Q866,杂项!$O$1:$P$54,2,FALSE)</f>
        <v>#N/A</v>
      </c>
      <c r="I866">
        <f t="shared" si="55"/>
        <v>0</v>
      </c>
      <c r="K866" s="93">
        <v>1</v>
      </c>
      <c r="L866" s="93">
        <v>5</v>
      </c>
      <c r="M866" s="93"/>
      <c r="N866" s="93"/>
      <c r="O866" s="93"/>
      <c r="P866" s="93"/>
      <c r="Q866" s="93"/>
      <c r="R866" s="93"/>
    </row>
    <row r="867" spans="1:18" x14ac:dyDescent="0.2">
      <c r="A867" s="93" t="s">
        <v>2563</v>
      </c>
      <c r="B867" s="93" t="str">
        <f>VLOOKUP(K867,杂项!$O$1:$P$54,2,FALSE)</f>
        <v>记忆绶带</v>
      </c>
      <c r="C867" s="93">
        <f t="shared" si="52"/>
        <v>6</v>
      </c>
      <c r="D867" s="93" t="str">
        <f>VLOOKUP(M867,杂项!$O$1:$P$54,2,FALSE)</f>
        <v>生存修行之证</v>
      </c>
      <c r="E867" s="93">
        <f t="shared" si="53"/>
        <v>3</v>
      </c>
      <c r="F867" s="93" t="str">
        <f>VLOOKUP(O867,杂项!$O$1:$P$54,2,FALSE)</f>
        <v>法术修行之证</v>
      </c>
      <c r="G867" s="93">
        <f t="shared" si="54"/>
        <v>3</v>
      </c>
      <c r="H867" t="e">
        <f>VLOOKUP(Q867,杂项!$O$1:$P$54,2,FALSE)</f>
        <v>#N/A</v>
      </c>
      <c r="I867">
        <f t="shared" si="55"/>
        <v>0</v>
      </c>
      <c r="K867" s="93">
        <v>11</v>
      </c>
      <c r="L867" s="93">
        <v>6</v>
      </c>
      <c r="M867" s="93">
        <v>2</v>
      </c>
      <c r="N867" s="93">
        <v>3</v>
      </c>
      <c r="O867" s="93">
        <v>5</v>
      </c>
      <c r="P867" s="93">
        <v>3</v>
      </c>
      <c r="Q867" s="93"/>
      <c r="R867" s="93"/>
    </row>
    <row r="868" spans="1:18" x14ac:dyDescent="0.2">
      <c r="A868" s="93" t="s">
        <v>2564</v>
      </c>
      <c r="B868" s="93" t="str">
        <f>VLOOKUP(K868,杂项!$O$1:$P$54,2,FALSE)</f>
        <v>巡林之证</v>
      </c>
      <c r="C868" s="93">
        <f t="shared" si="52"/>
        <v>8</v>
      </c>
      <c r="D868" s="93" t="str">
        <f>VLOOKUP(M868,杂项!$O$1:$P$54,2,FALSE)</f>
        <v>斗技之证</v>
      </c>
      <c r="E868" s="93">
        <f t="shared" si="53"/>
        <v>8</v>
      </c>
      <c r="F868" s="93" t="str">
        <f>VLOOKUP(O868,杂项!$O$1:$P$54,2,FALSE)</f>
        <v>守护绶带</v>
      </c>
      <c r="G868" s="93">
        <f t="shared" si="54"/>
        <v>6</v>
      </c>
      <c r="H868" t="str">
        <f>VLOOKUP(Q868,杂项!$O$1:$P$54,2,FALSE)</f>
        <v>记忆绶带</v>
      </c>
      <c r="I868">
        <f t="shared" si="55"/>
        <v>6</v>
      </c>
      <c r="K868" s="93">
        <v>42</v>
      </c>
      <c r="L868" s="93">
        <v>8</v>
      </c>
      <c r="M868" s="93">
        <v>41</v>
      </c>
      <c r="N868" s="93">
        <v>8</v>
      </c>
      <c r="O868" s="93">
        <v>7</v>
      </c>
      <c r="P868" s="93">
        <v>6</v>
      </c>
      <c r="Q868" s="93">
        <v>11</v>
      </c>
      <c r="R868" s="93">
        <v>6</v>
      </c>
    </row>
    <row r="869" spans="1:18" x14ac:dyDescent="0.2">
      <c r="A869" s="93" t="s">
        <v>2565</v>
      </c>
      <c r="B869" s="93" t="str">
        <f>VLOOKUP(K869,杂项!$O$1:$P$54,2,FALSE)</f>
        <v>隐秘徽记</v>
      </c>
      <c r="C869" s="93">
        <f t="shared" si="52"/>
        <v>10</v>
      </c>
      <c r="D869" s="93" t="str">
        <f>VLOOKUP(M869,杂项!$O$1:$P$54,2,FALSE)</f>
        <v>无畏徽记</v>
      </c>
      <c r="E869" s="93">
        <f t="shared" si="53"/>
        <v>10</v>
      </c>
      <c r="F869" s="93" t="str">
        <f>VLOOKUP(O869,杂项!$O$1:$P$54,2,FALSE)</f>
        <v>巡林之证</v>
      </c>
      <c r="G869" s="93">
        <f t="shared" si="54"/>
        <v>8</v>
      </c>
      <c r="H869" t="str">
        <f>VLOOKUP(Q869,杂项!$O$1:$P$54,2,FALSE)</f>
        <v>斗技之证</v>
      </c>
      <c r="I869">
        <f t="shared" si="55"/>
        <v>8</v>
      </c>
      <c r="K869" s="93">
        <v>50</v>
      </c>
      <c r="L869" s="93">
        <v>10</v>
      </c>
      <c r="M869" s="93">
        <v>48</v>
      </c>
      <c r="N869" s="93">
        <v>10</v>
      </c>
      <c r="O869" s="93">
        <v>42</v>
      </c>
      <c r="P869" s="93">
        <v>8</v>
      </c>
      <c r="Q869" s="93">
        <v>41</v>
      </c>
      <c r="R869" s="93">
        <v>8</v>
      </c>
    </row>
    <row r="870" spans="1:18" x14ac:dyDescent="0.2">
      <c r="A870" s="93" t="s">
        <v>2566</v>
      </c>
      <c r="B870" s="93" t="str">
        <f>VLOOKUP(K870,杂项!$O$1:$P$54,2,FALSE)</f>
        <v>迅捷绶带</v>
      </c>
      <c r="C870" s="93">
        <f t="shared" si="52"/>
        <v>6</v>
      </c>
      <c r="D870" s="93" t="str">
        <f>VLOOKUP(M870,杂项!$O$1:$P$54,2,FALSE)</f>
        <v>骑士修行之证</v>
      </c>
      <c r="E870" s="93">
        <f t="shared" si="53"/>
        <v>3</v>
      </c>
      <c r="F870" s="93" t="str">
        <f>VLOOKUP(O870,杂项!$O$1:$P$54,2,FALSE)</f>
        <v>战斗修行之证</v>
      </c>
      <c r="G870" s="93">
        <f t="shared" si="54"/>
        <v>3</v>
      </c>
      <c r="H870" t="e">
        <f>VLOOKUP(Q870,杂项!$O$1:$P$54,2,FALSE)</f>
        <v>#N/A</v>
      </c>
      <c r="I870">
        <f t="shared" si="55"/>
        <v>0</v>
      </c>
      <c r="K870" s="93">
        <v>8</v>
      </c>
      <c r="L870" s="93">
        <v>6</v>
      </c>
      <c r="M870" s="93">
        <v>3</v>
      </c>
      <c r="N870" s="93">
        <v>3</v>
      </c>
      <c r="O870" s="93">
        <v>1</v>
      </c>
      <c r="P870" s="93">
        <v>3</v>
      </c>
      <c r="Q870" s="93"/>
      <c r="R870" s="93"/>
    </row>
    <row r="871" spans="1:18" x14ac:dyDescent="0.2">
      <c r="A871" s="93" t="s">
        <v>2567</v>
      </c>
      <c r="B871" s="93" t="str">
        <f>VLOOKUP(K871,杂项!$O$1:$P$54,2,FALSE)</f>
        <v>骑术之证</v>
      </c>
      <c r="C871" s="93">
        <f t="shared" si="52"/>
        <v>8</v>
      </c>
      <c r="D871" s="93" t="str">
        <f>VLOOKUP(M871,杂项!$O$1:$P$54,2,FALSE)</f>
        <v>巡林之证</v>
      </c>
      <c r="E871" s="93">
        <f t="shared" si="53"/>
        <v>8</v>
      </c>
      <c r="F871" s="93" t="str">
        <f>VLOOKUP(O871,杂项!$O$1:$P$54,2,FALSE)</f>
        <v>迅捷绶带</v>
      </c>
      <c r="G871" s="93">
        <f t="shared" si="54"/>
        <v>6</v>
      </c>
      <c r="H871" t="str">
        <f>VLOOKUP(Q871,杂项!$O$1:$P$54,2,FALSE)</f>
        <v>守护绶带</v>
      </c>
      <c r="I871">
        <f t="shared" si="55"/>
        <v>6</v>
      </c>
      <c r="K871" s="93">
        <v>43</v>
      </c>
      <c r="L871" s="93">
        <v>8</v>
      </c>
      <c r="M871" s="93">
        <v>42</v>
      </c>
      <c r="N871" s="93">
        <v>8</v>
      </c>
      <c r="O871" s="93">
        <v>8</v>
      </c>
      <c r="P871" s="93">
        <v>6</v>
      </c>
      <c r="Q871" s="93">
        <v>7</v>
      </c>
      <c r="R871" s="93">
        <v>6</v>
      </c>
    </row>
    <row r="872" spans="1:18" x14ac:dyDescent="0.2">
      <c r="A872" s="93" t="s">
        <v>2568</v>
      </c>
      <c r="B872" s="93" t="str">
        <f>VLOOKUP(K872,杂项!$O$1:$P$54,2,FALSE)</f>
        <v>忠诚徽记</v>
      </c>
      <c r="C872" s="93">
        <f t="shared" si="52"/>
        <v>10</v>
      </c>
      <c r="D872" s="93" t="str">
        <f>VLOOKUP(M872,杂项!$O$1:$P$54,2,FALSE)</f>
        <v>不屈徽记</v>
      </c>
      <c r="E872" s="93">
        <f t="shared" si="53"/>
        <v>10</v>
      </c>
      <c r="F872" s="93" t="str">
        <f>VLOOKUP(O872,杂项!$O$1:$P$54,2,FALSE)</f>
        <v>骑术之证</v>
      </c>
      <c r="G872" s="93">
        <f t="shared" si="54"/>
        <v>8</v>
      </c>
      <c r="H872" t="str">
        <f>VLOOKUP(Q872,杂项!$O$1:$P$54,2,FALSE)</f>
        <v>巡林之证</v>
      </c>
      <c r="I872">
        <f t="shared" si="55"/>
        <v>8</v>
      </c>
      <c r="K872" s="93">
        <v>53</v>
      </c>
      <c r="L872" s="93">
        <v>10</v>
      </c>
      <c r="M872" s="93">
        <v>49</v>
      </c>
      <c r="N872" s="93">
        <v>10</v>
      </c>
      <c r="O872" s="93">
        <v>43</v>
      </c>
      <c r="P872" s="93">
        <v>8</v>
      </c>
      <c r="Q872" s="93">
        <v>42</v>
      </c>
      <c r="R872" s="93">
        <v>8</v>
      </c>
    </row>
    <row r="873" spans="1:18" x14ac:dyDescent="0.2">
      <c r="A873" s="93" t="s">
        <v>2569</v>
      </c>
      <c r="B873" s="93" t="str">
        <f>VLOOKUP(K873,杂项!$O$1:$P$54,2,FALSE)</f>
        <v>守护绶带</v>
      </c>
      <c r="C873" s="93">
        <f t="shared" si="52"/>
        <v>6</v>
      </c>
      <c r="D873" s="93" t="str">
        <f>VLOOKUP(M873,杂项!$O$1:$P$54,2,FALSE)</f>
        <v>生存修行之证</v>
      </c>
      <c r="E873" s="93">
        <f t="shared" si="53"/>
        <v>3</v>
      </c>
      <c r="F873" s="93" t="str">
        <f>VLOOKUP(O873,杂项!$O$1:$P$54,2,FALSE)</f>
        <v>战斗修行之证</v>
      </c>
      <c r="G873" s="93">
        <f t="shared" si="54"/>
        <v>3</v>
      </c>
      <c r="H873" t="e">
        <f>VLOOKUP(Q873,杂项!$O$1:$P$54,2,FALSE)</f>
        <v>#N/A</v>
      </c>
      <c r="I873">
        <f t="shared" si="55"/>
        <v>0</v>
      </c>
      <c r="K873" s="93">
        <v>7</v>
      </c>
      <c r="L873" s="93">
        <v>6</v>
      </c>
      <c r="M873" s="93">
        <v>2</v>
      </c>
      <c r="N873" s="93">
        <v>3</v>
      </c>
      <c r="O873" s="93">
        <v>1</v>
      </c>
      <c r="P873" s="93">
        <v>3</v>
      </c>
      <c r="Q873" s="93"/>
      <c r="R873" s="93"/>
    </row>
    <row r="874" spans="1:18" x14ac:dyDescent="0.2">
      <c r="A874" s="93" t="s">
        <v>2570</v>
      </c>
      <c r="B874" s="93" t="str">
        <f>VLOOKUP(K874,杂项!$O$1:$P$54,2,FALSE)</f>
        <v>护盾之证</v>
      </c>
      <c r="C874" s="93">
        <f t="shared" si="52"/>
        <v>8</v>
      </c>
      <c r="D874" s="93" t="str">
        <f>VLOOKUP(M874,杂项!$O$1:$P$54,2,FALSE)</f>
        <v>斗技之证</v>
      </c>
      <c r="E874" s="93">
        <f t="shared" si="53"/>
        <v>8</v>
      </c>
      <c r="F874" s="93" t="str">
        <f>VLOOKUP(O874,杂项!$O$1:$P$54,2,FALSE)</f>
        <v>守护绶带</v>
      </c>
      <c r="G874" s="93">
        <f t="shared" si="54"/>
        <v>6</v>
      </c>
      <c r="H874" t="str">
        <f>VLOOKUP(Q874,杂项!$O$1:$P$54,2,FALSE)</f>
        <v>力量绶带</v>
      </c>
      <c r="I874">
        <f t="shared" si="55"/>
        <v>6</v>
      </c>
      <c r="K874" s="93">
        <v>46</v>
      </c>
      <c r="L874" s="93">
        <v>8</v>
      </c>
      <c r="M874" s="93">
        <v>41</v>
      </c>
      <c r="N874" s="93">
        <v>8</v>
      </c>
      <c r="O874" s="93">
        <v>7</v>
      </c>
      <c r="P874" s="93">
        <v>6</v>
      </c>
      <c r="Q874" s="93">
        <v>6</v>
      </c>
      <c r="R874" s="93">
        <v>6</v>
      </c>
    </row>
    <row r="875" spans="1:18" x14ac:dyDescent="0.2">
      <c r="A875" s="93" t="s">
        <v>2571</v>
      </c>
      <c r="B875" s="93" t="str">
        <f>VLOOKUP(K875,杂项!$O$1:$P$54,2,FALSE)</f>
        <v>不屈徽记</v>
      </c>
      <c r="C875" s="93">
        <f t="shared" si="52"/>
        <v>10</v>
      </c>
      <c r="D875" s="93" t="str">
        <f>VLOOKUP(M875,杂项!$O$1:$P$54,2,FALSE)</f>
        <v>忠诚徽记</v>
      </c>
      <c r="E875" s="93">
        <f t="shared" si="53"/>
        <v>10</v>
      </c>
      <c r="F875" s="93" t="str">
        <f>VLOOKUP(O875,杂项!$O$1:$P$54,2,FALSE)</f>
        <v>护盾之证</v>
      </c>
      <c r="G875" s="93">
        <f t="shared" si="54"/>
        <v>8</v>
      </c>
      <c r="H875" t="str">
        <f>VLOOKUP(Q875,杂项!$O$1:$P$54,2,FALSE)</f>
        <v>斗技之证</v>
      </c>
      <c r="I875">
        <f t="shared" si="55"/>
        <v>8</v>
      </c>
      <c r="K875" s="93">
        <v>49</v>
      </c>
      <c r="L875" s="93">
        <v>10</v>
      </c>
      <c r="M875" s="93">
        <v>53</v>
      </c>
      <c r="N875" s="93">
        <v>10</v>
      </c>
      <c r="O875" s="93">
        <v>46</v>
      </c>
      <c r="P875" s="93">
        <v>8</v>
      </c>
      <c r="Q875" s="93">
        <v>41</v>
      </c>
      <c r="R875" s="93">
        <v>8</v>
      </c>
    </row>
    <row r="876" spans="1:18" x14ac:dyDescent="0.2">
      <c r="A876" s="93" t="s">
        <v>2572</v>
      </c>
      <c r="B876" s="93" t="str">
        <f>VLOOKUP(K876,杂项!$O$1:$P$54,2,FALSE)</f>
        <v>浪人之证</v>
      </c>
      <c r="C876" s="93">
        <f t="shared" si="52"/>
        <v>12</v>
      </c>
      <c r="D876" s="93" t="str">
        <f>VLOOKUP(M876,杂项!$O$1:$P$54,2,FALSE)</f>
        <v>战士之证</v>
      </c>
      <c r="E876" s="93">
        <f t="shared" si="53"/>
        <v>12</v>
      </c>
      <c r="F876" s="93" t="str">
        <f>VLOOKUP(O876,杂项!$O$1:$P$54,2,FALSE)</f>
        <v>隐秘徽记</v>
      </c>
      <c r="G876" s="93">
        <f t="shared" si="54"/>
        <v>10</v>
      </c>
      <c r="H876" t="str">
        <f>VLOOKUP(Q876,杂项!$O$1:$P$54,2,FALSE)</f>
        <v>无畏徽记</v>
      </c>
      <c r="I876">
        <f t="shared" si="55"/>
        <v>10</v>
      </c>
      <c r="K876" s="93">
        <v>13</v>
      </c>
      <c r="L876" s="93">
        <v>12</v>
      </c>
      <c r="M876" s="93">
        <v>12</v>
      </c>
      <c r="N876" s="93">
        <v>12</v>
      </c>
      <c r="O876" s="93">
        <v>50</v>
      </c>
      <c r="P876" s="93">
        <v>10</v>
      </c>
      <c r="Q876" s="93">
        <v>48</v>
      </c>
      <c r="R876" s="93">
        <v>10</v>
      </c>
    </row>
    <row r="877" spans="1:18" x14ac:dyDescent="0.2">
      <c r="A877" s="93" t="s">
        <v>2573</v>
      </c>
      <c r="B877" s="93" t="str">
        <f>VLOOKUP(K877,杂项!$O$1:$P$54,2,FALSE)</f>
        <v>自由纹章</v>
      </c>
      <c r="C877" s="93">
        <f t="shared" si="52"/>
        <v>15</v>
      </c>
      <c r="D877" s="93" t="str">
        <f>VLOOKUP(M877,杂项!$O$1:$P$54,2,FALSE)</f>
        <v>勇气纹章</v>
      </c>
      <c r="E877" s="93">
        <f t="shared" si="53"/>
        <v>15</v>
      </c>
      <c r="F877" s="93" t="str">
        <f>VLOOKUP(O877,杂项!$O$1:$P$54,2,FALSE)</f>
        <v>浪人之证</v>
      </c>
      <c r="G877" s="93">
        <f t="shared" si="54"/>
        <v>12</v>
      </c>
      <c r="H877" t="str">
        <f>VLOOKUP(Q877,杂项!$O$1:$P$54,2,FALSE)</f>
        <v>战士之证</v>
      </c>
      <c r="I877">
        <f t="shared" si="55"/>
        <v>12</v>
      </c>
      <c r="K877" s="93">
        <v>19</v>
      </c>
      <c r="L877" s="93">
        <v>15</v>
      </c>
      <c r="M877" s="93">
        <v>17</v>
      </c>
      <c r="N877" s="93">
        <v>15</v>
      </c>
      <c r="O877" s="93">
        <v>13</v>
      </c>
      <c r="P877" s="93">
        <v>12</v>
      </c>
      <c r="Q877" s="93">
        <v>12</v>
      </c>
      <c r="R877" s="93">
        <v>12</v>
      </c>
    </row>
    <row r="878" spans="1:18" x14ac:dyDescent="0.2">
      <c r="A878" s="93" t="s">
        <v>2574</v>
      </c>
      <c r="B878" s="93" t="str">
        <f>VLOOKUP(K878,杂项!$O$1:$P$54,2,FALSE)</f>
        <v>游侠之证</v>
      </c>
      <c r="C878" s="93">
        <f t="shared" si="52"/>
        <v>18</v>
      </c>
      <c r="D878" s="93" t="str">
        <f>VLOOKUP(M878,杂项!$O$1:$P$54,2,FALSE)</f>
        <v>勇者之证</v>
      </c>
      <c r="E878" s="93">
        <f t="shared" si="53"/>
        <v>18</v>
      </c>
      <c r="F878" s="93" t="str">
        <f>VLOOKUP(O878,杂项!$O$1:$P$54,2,FALSE)</f>
        <v>自由纹章</v>
      </c>
      <c r="G878" s="93">
        <f t="shared" si="54"/>
        <v>15</v>
      </c>
      <c r="H878" t="str">
        <f>VLOOKUP(Q878,杂项!$O$1:$P$54,2,FALSE)</f>
        <v>勇气纹章</v>
      </c>
      <c r="I878">
        <f t="shared" si="55"/>
        <v>15</v>
      </c>
      <c r="K878" s="93">
        <v>27</v>
      </c>
      <c r="L878" s="93">
        <v>18</v>
      </c>
      <c r="M878" s="93">
        <v>26</v>
      </c>
      <c r="N878" s="93">
        <v>18</v>
      </c>
      <c r="O878" s="93">
        <v>19</v>
      </c>
      <c r="P878" s="93">
        <v>15</v>
      </c>
      <c r="Q878" s="93">
        <v>17</v>
      </c>
      <c r="R878" s="93">
        <v>15</v>
      </c>
    </row>
    <row r="879" spans="1:18" x14ac:dyDescent="0.2">
      <c r="A879" s="93" t="s">
        <v>2575</v>
      </c>
      <c r="B879" s="93" t="str">
        <f>VLOOKUP(K879,杂项!$O$1:$P$54,2,FALSE)</f>
        <v>世界之印</v>
      </c>
      <c r="C879" s="93">
        <f t="shared" si="52"/>
        <v>22</v>
      </c>
      <c r="D879" s="93" t="str">
        <f>VLOOKUP(M879,杂项!$O$1:$P$54,2,FALSE)</f>
        <v>奇迹之印</v>
      </c>
      <c r="E879" s="93">
        <f t="shared" si="53"/>
        <v>22</v>
      </c>
      <c r="F879" s="93" t="str">
        <f>VLOOKUP(O879,杂项!$O$1:$P$54,2,FALSE)</f>
        <v>霸者之证</v>
      </c>
      <c r="G879" s="93">
        <f t="shared" si="54"/>
        <v>20</v>
      </c>
      <c r="H879" t="str">
        <f>VLOOKUP(Q879,杂项!$O$1:$P$54,2,FALSE)</f>
        <v>游侠之证</v>
      </c>
      <c r="I879">
        <f t="shared" si="55"/>
        <v>20</v>
      </c>
      <c r="K879" s="93">
        <v>34</v>
      </c>
      <c r="L879" s="93">
        <v>22</v>
      </c>
      <c r="M879" s="93">
        <v>36</v>
      </c>
      <c r="N879" s="93">
        <v>22</v>
      </c>
      <c r="O879" s="93">
        <v>28</v>
      </c>
      <c r="P879" s="93">
        <v>20</v>
      </c>
      <c r="Q879" s="93">
        <v>27</v>
      </c>
      <c r="R879" s="93">
        <v>20</v>
      </c>
    </row>
    <row r="880" spans="1:18" x14ac:dyDescent="0.2">
      <c r="A880" s="93" t="s">
        <v>2576</v>
      </c>
      <c r="B880" s="93" t="str">
        <f>VLOOKUP(K880,杂项!$O$1:$P$54,2,FALSE)</f>
        <v>骑士之证</v>
      </c>
      <c r="C880" s="93">
        <f t="shared" si="52"/>
        <v>12</v>
      </c>
      <c r="D880" s="93" t="str">
        <f>VLOOKUP(M880,杂项!$O$1:$P$54,2,FALSE)</f>
        <v>浪人之证</v>
      </c>
      <c r="E880" s="93">
        <f t="shared" si="53"/>
        <v>12</v>
      </c>
      <c r="F880" s="93" t="str">
        <f>VLOOKUP(O880,杂项!$O$1:$P$54,2,FALSE)</f>
        <v>忠诚徽记</v>
      </c>
      <c r="G880" s="93">
        <f t="shared" si="54"/>
        <v>10</v>
      </c>
      <c r="H880" t="str">
        <f>VLOOKUP(Q880,杂项!$O$1:$P$54,2,FALSE)</f>
        <v>远见徽记</v>
      </c>
      <c r="I880">
        <f t="shared" si="55"/>
        <v>10</v>
      </c>
      <c r="K880" s="93">
        <v>14</v>
      </c>
      <c r="L880" s="93">
        <v>12</v>
      </c>
      <c r="M880" s="93">
        <v>13</v>
      </c>
      <c r="N880" s="93">
        <v>12</v>
      </c>
      <c r="O880" s="93">
        <v>53</v>
      </c>
      <c r="P880" s="93">
        <v>10</v>
      </c>
      <c r="Q880" s="93">
        <v>51</v>
      </c>
      <c r="R880" s="93">
        <v>10</v>
      </c>
    </row>
    <row r="881" spans="1:18" x14ac:dyDescent="0.2">
      <c r="A881" s="93" t="s">
        <v>2577</v>
      </c>
      <c r="B881" s="93" t="str">
        <f>VLOOKUP(K881,杂项!$O$1:$P$54,2,FALSE)</f>
        <v>信仰纹章</v>
      </c>
      <c r="C881" s="93">
        <f t="shared" si="52"/>
        <v>15</v>
      </c>
      <c r="D881" s="93" t="str">
        <f>VLOOKUP(M881,杂项!$O$1:$P$54,2,FALSE)</f>
        <v>自由纹章</v>
      </c>
      <c r="E881" s="93">
        <f t="shared" si="53"/>
        <v>15</v>
      </c>
      <c r="F881" s="93" t="str">
        <f>VLOOKUP(O881,杂项!$O$1:$P$54,2,FALSE)</f>
        <v>骑士之证</v>
      </c>
      <c r="G881" s="93">
        <f t="shared" si="54"/>
        <v>12</v>
      </c>
      <c r="H881" t="str">
        <f>VLOOKUP(Q881,杂项!$O$1:$P$54,2,FALSE)</f>
        <v>浪人之证</v>
      </c>
      <c r="I881">
        <f t="shared" si="55"/>
        <v>12</v>
      </c>
      <c r="K881" s="93">
        <v>21</v>
      </c>
      <c r="L881" s="93">
        <v>15</v>
      </c>
      <c r="M881" s="93">
        <v>19</v>
      </c>
      <c r="N881" s="93">
        <v>15</v>
      </c>
      <c r="O881" s="93">
        <v>14</v>
      </c>
      <c r="P881" s="93">
        <v>12</v>
      </c>
      <c r="Q881" s="93">
        <v>13</v>
      </c>
      <c r="R881" s="93">
        <v>12</v>
      </c>
    </row>
    <row r="882" spans="1:18" x14ac:dyDescent="0.2">
      <c r="A882" s="93" t="s">
        <v>2578</v>
      </c>
      <c r="B882" s="93" t="str">
        <f>VLOOKUP(K882,杂项!$O$1:$P$54,2,FALSE)</f>
        <v>霸者之证</v>
      </c>
      <c r="C882" s="93">
        <f t="shared" si="52"/>
        <v>18</v>
      </c>
      <c r="D882" s="93" t="str">
        <f>VLOOKUP(M882,杂项!$O$1:$P$54,2,FALSE)</f>
        <v>统帅之证</v>
      </c>
      <c r="E882" s="93">
        <f t="shared" si="53"/>
        <v>18</v>
      </c>
      <c r="F882" s="93" t="str">
        <f>VLOOKUP(O882,杂项!$O$1:$P$54,2,FALSE)</f>
        <v>信仰纹章</v>
      </c>
      <c r="G882" s="93">
        <f t="shared" si="54"/>
        <v>15</v>
      </c>
      <c r="H882" t="str">
        <f>VLOOKUP(Q882,杂项!$O$1:$P$54,2,FALSE)</f>
        <v>自由纹章</v>
      </c>
      <c r="I882">
        <f t="shared" si="55"/>
        <v>15</v>
      </c>
      <c r="K882" s="93">
        <v>28</v>
      </c>
      <c r="L882" s="93">
        <v>18</v>
      </c>
      <c r="M882" s="93">
        <v>31</v>
      </c>
      <c r="N882" s="93">
        <v>18</v>
      </c>
      <c r="O882" s="93">
        <v>21</v>
      </c>
      <c r="P882" s="93">
        <v>15</v>
      </c>
      <c r="Q882" s="93">
        <v>19</v>
      </c>
      <c r="R882" s="93">
        <v>15</v>
      </c>
    </row>
    <row r="883" spans="1:18" x14ac:dyDescent="0.2">
      <c r="A883" s="93" t="s">
        <v>2579</v>
      </c>
      <c r="B883" s="93" t="str">
        <f>VLOOKUP(K883,杂项!$O$1:$P$54,2,FALSE)</f>
        <v>世界之印</v>
      </c>
      <c r="C883" s="93">
        <f t="shared" si="52"/>
        <v>22</v>
      </c>
      <c r="D883" s="93" t="str">
        <f>VLOOKUP(M883,杂项!$O$1:$P$54,2,FALSE)</f>
        <v>命运之印</v>
      </c>
      <c r="E883" s="93">
        <f t="shared" si="53"/>
        <v>22</v>
      </c>
      <c r="F883" s="93" t="str">
        <f>VLOOKUP(O883,杂项!$O$1:$P$54,2,FALSE)</f>
        <v>霸者之证</v>
      </c>
      <c r="G883" s="93">
        <f t="shared" si="54"/>
        <v>20</v>
      </c>
      <c r="H883" t="str">
        <f>VLOOKUP(Q883,杂项!$O$1:$P$54,2,FALSE)</f>
        <v>游侠之证</v>
      </c>
      <c r="I883">
        <f t="shared" si="55"/>
        <v>20</v>
      </c>
      <c r="K883" s="93">
        <v>34</v>
      </c>
      <c r="L883" s="93">
        <v>22</v>
      </c>
      <c r="M883" s="93">
        <v>33</v>
      </c>
      <c r="N883" s="93">
        <v>22</v>
      </c>
      <c r="O883" s="93">
        <v>28</v>
      </c>
      <c r="P883" s="93">
        <v>20</v>
      </c>
      <c r="Q883" s="93">
        <v>27</v>
      </c>
      <c r="R883" s="93">
        <v>20</v>
      </c>
    </row>
    <row r="884" spans="1:18" x14ac:dyDescent="0.2">
      <c r="A884" s="93" t="s">
        <v>2580</v>
      </c>
      <c r="B884" s="93" t="str">
        <f>VLOOKUP(K884,杂项!$O$1:$P$54,2,FALSE)</f>
        <v>战斗修行之证</v>
      </c>
      <c r="C884" s="93">
        <f t="shared" si="52"/>
        <v>3</v>
      </c>
      <c r="D884" s="93" t="e">
        <f>VLOOKUP(M884,杂项!$O$1:$P$54,2,FALSE)</f>
        <v>#N/A</v>
      </c>
      <c r="E884" s="93">
        <f t="shared" si="53"/>
        <v>0</v>
      </c>
      <c r="F884" s="93" t="e">
        <f>VLOOKUP(O884,杂项!$O$1:$P$54,2,FALSE)</f>
        <v>#N/A</v>
      </c>
      <c r="G884" s="93">
        <f t="shared" si="54"/>
        <v>0</v>
      </c>
      <c r="H884" t="e">
        <f>VLOOKUP(Q884,杂项!$O$1:$P$54,2,FALSE)</f>
        <v>#N/A</v>
      </c>
      <c r="I884">
        <f t="shared" si="55"/>
        <v>0</v>
      </c>
      <c r="K884" s="93">
        <v>1</v>
      </c>
      <c r="L884" s="93">
        <v>3</v>
      </c>
      <c r="M884" s="93"/>
      <c r="N884" s="93"/>
      <c r="O884" s="93"/>
      <c r="P884" s="93"/>
      <c r="Q884" s="93"/>
      <c r="R884" s="93"/>
    </row>
    <row r="885" spans="1:18" x14ac:dyDescent="0.2">
      <c r="A885" s="93" t="s">
        <v>2581</v>
      </c>
      <c r="B885" s="93" t="str">
        <f>VLOOKUP(K885,杂项!$O$1:$P$54,2,FALSE)</f>
        <v>战斗修行之证</v>
      </c>
      <c r="C885" s="93">
        <f t="shared" si="52"/>
        <v>5</v>
      </c>
      <c r="D885" s="93" t="e">
        <f>VLOOKUP(M885,杂项!$O$1:$P$54,2,FALSE)</f>
        <v>#N/A</v>
      </c>
      <c r="E885" s="93">
        <f t="shared" si="53"/>
        <v>0</v>
      </c>
      <c r="F885" s="93" t="e">
        <f>VLOOKUP(O885,杂项!$O$1:$P$54,2,FALSE)</f>
        <v>#N/A</v>
      </c>
      <c r="G885" s="93">
        <f t="shared" si="54"/>
        <v>0</v>
      </c>
      <c r="H885" t="e">
        <f>VLOOKUP(Q885,杂项!$O$1:$P$54,2,FALSE)</f>
        <v>#N/A</v>
      </c>
      <c r="I885">
        <f t="shared" si="55"/>
        <v>0</v>
      </c>
      <c r="K885" s="93">
        <v>1</v>
      </c>
      <c r="L885" s="93">
        <v>5</v>
      </c>
      <c r="M885" s="93"/>
      <c r="N885" s="93"/>
      <c r="O885" s="93"/>
      <c r="P885" s="93"/>
      <c r="Q885" s="93"/>
      <c r="R885" s="93"/>
    </row>
    <row r="886" spans="1:18" x14ac:dyDescent="0.2">
      <c r="A886" s="93" t="s">
        <v>2205</v>
      </c>
      <c r="B886" s="93" t="str">
        <f>VLOOKUP(K886,杂项!$O$1:$P$54,2,FALSE)</f>
        <v>力量绶带</v>
      </c>
      <c r="C886" s="93">
        <f t="shared" si="52"/>
        <v>6</v>
      </c>
      <c r="D886" s="93" t="str">
        <f>VLOOKUP(M886,杂项!$O$1:$P$54,2,FALSE)</f>
        <v>法术修行之证</v>
      </c>
      <c r="E886" s="93">
        <f t="shared" si="53"/>
        <v>3</v>
      </c>
      <c r="F886" s="93" t="str">
        <f>VLOOKUP(O886,杂项!$O$1:$P$54,2,FALSE)</f>
        <v>战斗修行之证</v>
      </c>
      <c r="G886" s="93">
        <f t="shared" si="54"/>
        <v>3</v>
      </c>
      <c r="H886" t="e">
        <f>VLOOKUP(Q886,杂项!$O$1:$P$54,2,FALSE)</f>
        <v>#N/A</v>
      </c>
      <c r="I886">
        <f t="shared" si="55"/>
        <v>0</v>
      </c>
      <c r="K886" s="93">
        <v>6</v>
      </c>
      <c r="L886" s="93">
        <v>6</v>
      </c>
      <c r="M886" s="93">
        <v>5</v>
      </c>
      <c r="N886" s="93">
        <v>3</v>
      </c>
      <c r="O886" s="93">
        <v>1</v>
      </c>
      <c r="P886" s="93">
        <v>3</v>
      </c>
      <c r="Q886" s="93"/>
      <c r="R886" s="93"/>
    </row>
    <row r="887" spans="1:18" x14ac:dyDescent="0.2">
      <c r="A887" s="93" t="s">
        <v>2206</v>
      </c>
      <c r="B887" s="93" t="str">
        <f>VLOOKUP(K887,杂项!$O$1:$P$54,2,FALSE)</f>
        <v>护盾之证</v>
      </c>
      <c r="C887" s="93">
        <f t="shared" si="52"/>
        <v>8</v>
      </c>
      <c r="D887" s="93" t="str">
        <f>VLOOKUP(M887,杂项!$O$1:$P$54,2,FALSE)</f>
        <v>魔法之证</v>
      </c>
      <c r="E887" s="93">
        <f t="shared" si="53"/>
        <v>8</v>
      </c>
      <c r="F887" s="93" t="str">
        <f>VLOOKUP(O887,杂项!$O$1:$P$54,2,FALSE)</f>
        <v>力量绶带</v>
      </c>
      <c r="G887" s="93">
        <f t="shared" si="54"/>
        <v>6</v>
      </c>
      <c r="H887" t="str">
        <f>VLOOKUP(Q887,杂项!$O$1:$P$54,2,FALSE)</f>
        <v>心灵绶带</v>
      </c>
      <c r="I887">
        <f t="shared" si="55"/>
        <v>6</v>
      </c>
      <c r="K887" s="93">
        <v>46</v>
      </c>
      <c r="L887" s="93">
        <v>8</v>
      </c>
      <c r="M887" s="93">
        <v>45</v>
      </c>
      <c r="N887" s="93">
        <v>8</v>
      </c>
      <c r="O887" s="93">
        <v>6</v>
      </c>
      <c r="P887" s="93">
        <v>6</v>
      </c>
      <c r="Q887" s="93">
        <v>10</v>
      </c>
      <c r="R887" s="93">
        <v>6</v>
      </c>
    </row>
    <row r="888" spans="1:18" x14ac:dyDescent="0.2">
      <c r="A888" s="93" t="s">
        <v>2207</v>
      </c>
      <c r="B888" s="93" t="str">
        <f>VLOOKUP(K888,杂项!$O$1:$P$54,2,FALSE)</f>
        <v>远见徽记</v>
      </c>
      <c r="C888" s="93">
        <f t="shared" si="52"/>
        <v>10</v>
      </c>
      <c r="D888" s="93" t="str">
        <f>VLOOKUP(M888,杂项!$O$1:$P$54,2,FALSE)</f>
        <v>无畏徽记</v>
      </c>
      <c r="E888" s="93">
        <f t="shared" si="53"/>
        <v>10</v>
      </c>
      <c r="F888" s="93" t="str">
        <f>VLOOKUP(O888,杂项!$O$1:$P$54,2,FALSE)</f>
        <v>护盾之证</v>
      </c>
      <c r="G888" s="93">
        <f t="shared" si="54"/>
        <v>8</v>
      </c>
      <c r="H888" t="str">
        <f>VLOOKUP(Q888,杂项!$O$1:$P$54,2,FALSE)</f>
        <v>魔法之证</v>
      </c>
      <c r="I888">
        <f t="shared" si="55"/>
        <v>8</v>
      </c>
      <c r="K888" s="93">
        <v>51</v>
      </c>
      <c r="L888" s="93">
        <v>10</v>
      </c>
      <c r="M888" s="93">
        <v>48</v>
      </c>
      <c r="N888" s="93">
        <v>10</v>
      </c>
      <c r="O888" s="93">
        <v>46</v>
      </c>
      <c r="P888" s="93">
        <v>8</v>
      </c>
      <c r="Q888" s="93">
        <v>45</v>
      </c>
      <c r="R888" s="93">
        <v>8</v>
      </c>
    </row>
    <row r="889" spans="1:18" x14ac:dyDescent="0.2">
      <c r="A889" s="93" t="s">
        <v>2212</v>
      </c>
      <c r="B889" s="93" t="str">
        <f>VLOOKUP(K889,杂项!$O$1:$P$54,2,FALSE)</f>
        <v>战士之证</v>
      </c>
      <c r="C889" s="93">
        <f t="shared" si="52"/>
        <v>12</v>
      </c>
      <c r="D889" s="93" t="str">
        <f>VLOOKUP(M889,杂项!$O$1:$P$54,2,FALSE)</f>
        <v>术士之证</v>
      </c>
      <c r="E889" s="93">
        <f t="shared" si="53"/>
        <v>12</v>
      </c>
      <c r="F889" s="93" t="str">
        <f>VLOOKUP(O889,杂项!$O$1:$P$54,2,FALSE)</f>
        <v>隐秘徽记</v>
      </c>
      <c r="G889" s="93">
        <f t="shared" si="54"/>
        <v>10</v>
      </c>
      <c r="H889" t="str">
        <f>VLOOKUP(Q889,杂项!$O$1:$P$54,2,FALSE)</f>
        <v>无畏徽记</v>
      </c>
      <c r="I889">
        <f t="shared" si="55"/>
        <v>10</v>
      </c>
      <c r="K889" s="93">
        <v>12</v>
      </c>
      <c r="L889" s="93">
        <v>12</v>
      </c>
      <c r="M889" s="93">
        <v>16</v>
      </c>
      <c r="N889" s="93">
        <v>12</v>
      </c>
      <c r="O889" s="93">
        <v>50</v>
      </c>
      <c r="P889" s="93">
        <v>10</v>
      </c>
      <c r="Q889" s="93">
        <v>48</v>
      </c>
      <c r="R889" s="93">
        <v>10</v>
      </c>
    </row>
    <row r="890" spans="1:18" x14ac:dyDescent="0.2">
      <c r="A890" s="93" t="s">
        <v>2213</v>
      </c>
      <c r="B890" s="93" t="str">
        <f>VLOOKUP(K890,杂项!$O$1:$P$54,2,FALSE)</f>
        <v>意志纹章</v>
      </c>
      <c r="C890" s="93">
        <f t="shared" si="52"/>
        <v>15</v>
      </c>
      <c r="D890" s="93" t="str">
        <f>VLOOKUP(M890,杂项!$O$1:$P$54,2,FALSE)</f>
        <v>秩序纹章</v>
      </c>
      <c r="E890" s="93">
        <f t="shared" si="53"/>
        <v>15</v>
      </c>
      <c r="F890" s="93" t="str">
        <f>VLOOKUP(O890,杂项!$O$1:$P$54,2,FALSE)</f>
        <v>战士之证</v>
      </c>
      <c r="G890" s="93">
        <f t="shared" si="54"/>
        <v>12</v>
      </c>
      <c r="H890" t="str">
        <f>VLOOKUP(Q890,杂项!$O$1:$P$54,2,FALSE)</f>
        <v>术士之证</v>
      </c>
      <c r="I890">
        <f t="shared" si="55"/>
        <v>12</v>
      </c>
      <c r="K890" s="93">
        <v>20</v>
      </c>
      <c r="L890" s="93">
        <v>15</v>
      </c>
      <c r="M890" s="93">
        <v>18</v>
      </c>
      <c r="N890" s="93">
        <v>15</v>
      </c>
      <c r="O890" s="93">
        <v>12</v>
      </c>
      <c r="P890" s="93">
        <v>12</v>
      </c>
      <c r="Q890" s="93">
        <v>16</v>
      </c>
      <c r="R890" s="93">
        <v>12</v>
      </c>
    </row>
    <row r="891" spans="1:18" x14ac:dyDescent="0.2">
      <c r="A891" s="93" t="s">
        <v>2214</v>
      </c>
      <c r="B891" s="93" t="str">
        <f>VLOOKUP(K891,杂项!$O$1:$P$54,2,FALSE)</f>
        <v>隐者之证</v>
      </c>
      <c r="C891" s="93">
        <f t="shared" si="52"/>
        <v>18</v>
      </c>
      <c r="D891" s="93" t="str">
        <f>VLOOKUP(M891,杂项!$O$1:$P$54,2,FALSE)</f>
        <v>霸者之证</v>
      </c>
      <c r="E891" s="93">
        <f t="shared" si="53"/>
        <v>18</v>
      </c>
      <c r="F891" s="93" t="str">
        <f>VLOOKUP(O891,杂项!$O$1:$P$54,2,FALSE)</f>
        <v>意志纹章</v>
      </c>
      <c r="G891" s="93">
        <f t="shared" si="54"/>
        <v>15</v>
      </c>
      <c r="H891" t="str">
        <f>VLOOKUP(Q891,杂项!$O$1:$P$54,2,FALSE)</f>
        <v>秩序纹章</v>
      </c>
      <c r="I891">
        <f t="shared" si="55"/>
        <v>15</v>
      </c>
      <c r="K891" s="93">
        <v>30</v>
      </c>
      <c r="L891" s="93">
        <v>18</v>
      </c>
      <c r="M891" s="93">
        <v>28</v>
      </c>
      <c r="N891" s="93">
        <v>18</v>
      </c>
      <c r="O891" s="93">
        <v>20</v>
      </c>
      <c r="P891" s="93">
        <v>15</v>
      </c>
      <c r="Q891" s="93">
        <v>18</v>
      </c>
      <c r="R891" s="93">
        <v>15</v>
      </c>
    </row>
    <row r="892" spans="1:18" x14ac:dyDescent="0.2">
      <c r="A892" s="93" t="s">
        <v>2215</v>
      </c>
      <c r="B892" s="93" t="str">
        <f>VLOOKUP(K892,杂项!$O$1:$P$54,2,FALSE)</f>
        <v>混沌之印</v>
      </c>
      <c r="C892" s="93">
        <f t="shared" si="52"/>
        <v>22</v>
      </c>
      <c r="D892" s="93" t="str">
        <f>VLOOKUP(M892,杂项!$O$1:$P$54,2,FALSE)</f>
        <v>世界之印</v>
      </c>
      <c r="E892" s="93">
        <f t="shared" si="53"/>
        <v>22</v>
      </c>
      <c r="F892" s="93" t="str">
        <f>VLOOKUP(O892,杂项!$O$1:$P$54,2,FALSE)</f>
        <v>隐者之证</v>
      </c>
      <c r="G892" s="93">
        <f t="shared" si="54"/>
        <v>20</v>
      </c>
      <c r="H892" t="str">
        <f>VLOOKUP(Q892,杂项!$O$1:$P$54,2,FALSE)</f>
        <v>霸者之证</v>
      </c>
      <c r="I892">
        <f t="shared" si="55"/>
        <v>20</v>
      </c>
      <c r="K892" s="93">
        <v>39</v>
      </c>
      <c r="L892" s="93">
        <v>22</v>
      </c>
      <c r="M892" s="93">
        <v>34</v>
      </c>
      <c r="N892" s="93">
        <v>22</v>
      </c>
      <c r="O892" s="93">
        <v>30</v>
      </c>
      <c r="P892" s="93">
        <v>20</v>
      </c>
      <c r="Q892" s="93">
        <v>28</v>
      </c>
      <c r="R892" s="93">
        <v>20</v>
      </c>
    </row>
    <row r="893" spans="1:18" x14ac:dyDescent="0.2">
      <c r="A893" s="93" t="s">
        <v>2582</v>
      </c>
      <c r="B893" s="93" t="str">
        <f>VLOOKUP(K893,杂项!$O$1:$P$54,2,FALSE)</f>
        <v>法术修行之证</v>
      </c>
      <c r="C893" s="93">
        <f t="shared" si="52"/>
        <v>3</v>
      </c>
      <c r="D893" s="93" t="e">
        <f>VLOOKUP(M893,杂项!$O$1:$P$54,2,FALSE)</f>
        <v>#N/A</v>
      </c>
      <c r="E893" s="93">
        <f t="shared" si="53"/>
        <v>0</v>
      </c>
      <c r="F893" s="93" t="e">
        <f>VLOOKUP(O893,杂项!$O$1:$P$54,2,FALSE)</f>
        <v>#N/A</v>
      </c>
      <c r="G893" s="93">
        <f t="shared" si="54"/>
        <v>0</v>
      </c>
      <c r="H893" t="e">
        <f>VLOOKUP(Q893,杂项!$O$1:$P$54,2,FALSE)</f>
        <v>#N/A</v>
      </c>
      <c r="I893">
        <f t="shared" si="55"/>
        <v>0</v>
      </c>
      <c r="K893" s="93">
        <v>5</v>
      </c>
      <c r="L893" s="93">
        <v>3</v>
      </c>
      <c r="M893" s="93"/>
      <c r="N893" s="93"/>
      <c r="O893" s="93"/>
      <c r="P893" s="93"/>
      <c r="Q893" s="93"/>
      <c r="R893" s="93"/>
    </row>
    <row r="894" spans="1:18" x14ac:dyDescent="0.2">
      <c r="A894" s="93" t="s">
        <v>2583</v>
      </c>
      <c r="B894" s="93" t="str">
        <f>VLOOKUP(K894,杂项!$O$1:$P$54,2,FALSE)</f>
        <v>法术修行之证</v>
      </c>
      <c r="C894" s="93">
        <f t="shared" si="52"/>
        <v>5</v>
      </c>
      <c r="D894" s="93" t="e">
        <f>VLOOKUP(M894,杂项!$O$1:$P$54,2,FALSE)</f>
        <v>#N/A</v>
      </c>
      <c r="E894" s="93">
        <f t="shared" si="53"/>
        <v>0</v>
      </c>
      <c r="F894" s="93" t="e">
        <f>VLOOKUP(O894,杂项!$O$1:$P$54,2,FALSE)</f>
        <v>#N/A</v>
      </c>
      <c r="G894" s="93">
        <f t="shared" si="54"/>
        <v>0</v>
      </c>
      <c r="H894" t="e">
        <f>VLOOKUP(Q894,杂项!$O$1:$P$54,2,FALSE)</f>
        <v>#N/A</v>
      </c>
      <c r="I894">
        <f t="shared" si="55"/>
        <v>0</v>
      </c>
      <c r="K894" s="93">
        <v>5</v>
      </c>
      <c r="L894" s="93">
        <v>5</v>
      </c>
      <c r="M894" s="93"/>
      <c r="N894" s="93"/>
      <c r="O894" s="93"/>
      <c r="P894" s="93"/>
      <c r="Q894" s="93"/>
      <c r="R894" s="93"/>
    </row>
    <row r="895" spans="1:18" x14ac:dyDescent="0.2">
      <c r="A895" s="93" t="s">
        <v>2584</v>
      </c>
      <c r="B895" s="93" t="str">
        <f>VLOOKUP(K895,杂项!$O$1:$P$54,2,FALSE)</f>
        <v>智慧绶带</v>
      </c>
      <c r="C895" s="93">
        <f t="shared" si="52"/>
        <v>6</v>
      </c>
      <c r="D895" s="93" t="str">
        <f>VLOOKUP(M895,杂项!$O$1:$P$54,2,FALSE)</f>
        <v>法术修行之证</v>
      </c>
      <c r="E895" s="93">
        <f t="shared" si="53"/>
        <v>3</v>
      </c>
      <c r="F895" s="93" t="str">
        <f>VLOOKUP(O895,杂项!$O$1:$P$54,2,FALSE)</f>
        <v>神职修行之证</v>
      </c>
      <c r="G895" s="93">
        <f t="shared" si="54"/>
        <v>3</v>
      </c>
      <c r="H895" t="e">
        <f>VLOOKUP(Q895,杂项!$O$1:$P$54,2,FALSE)</f>
        <v>#N/A</v>
      </c>
      <c r="I895">
        <f t="shared" si="55"/>
        <v>0</v>
      </c>
      <c r="K895" s="93">
        <v>9</v>
      </c>
      <c r="L895" s="93">
        <v>6</v>
      </c>
      <c r="M895" s="93">
        <v>5</v>
      </c>
      <c r="N895" s="93">
        <v>3</v>
      </c>
      <c r="O895" s="93">
        <v>4</v>
      </c>
      <c r="P895" s="93">
        <v>3</v>
      </c>
      <c r="Q895" s="93"/>
      <c r="R895" s="93"/>
    </row>
    <row r="896" spans="1:18" x14ac:dyDescent="0.2">
      <c r="A896" s="93" t="s">
        <v>2585</v>
      </c>
      <c r="B896" s="93" t="str">
        <f>VLOOKUP(K896,杂项!$O$1:$P$54,2,FALSE)</f>
        <v>魔法之证</v>
      </c>
      <c r="C896" s="93">
        <f t="shared" si="52"/>
        <v>8</v>
      </c>
      <c r="D896" s="93" t="str">
        <f>VLOOKUP(M896,杂项!$O$1:$P$54,2,FALSE)</f>
        <v>祈祷之证</v>
      </c>
      <c r="E896" s="93">
        <f t="shared" si="53"/>
        <v>8</v>
      </c>
      <c r="F896" s="93" t="str">
        <f>VLOOKUP(O896,杂项!$O$1:$P$54,2,FALSE)</f>
        <v>智慧绶带</v>
      </c>
      <c r="G896" s="93">
        <f t="shared" si="54"/>
        <v>6</v>
      </c>
      <c r="H896" t="str">
        <f>VLOOKUP(Q896,杂项!$O$1:$P$54,2,FALSE)</f>
        <v>心灵绶带</v>
      </c>
      <c r="I896">
        <f t="shared" si="55"/>
        <v>6</v>
      </c>
      <c r="K896" s="93">
        <v>45</v>
      </c>
      <c r="L896" s="93">
        <v>8</v>
      </c>
      <c r="M896" s="93">
        <v>44</v>
      </c>
      <c r="N896" s="93">
        <v>8</v>
      </c>
      <c r="O896" s="93">
        <v>9</v>
      </c>
      <c r="P896" s="93">
        <v>6</v>
      </c>
      <c r="Q896" s="93">
        <v>10</v>
      </c>
      <c r="R896" s="93">
        <v>6</v>
      </c>
    </row>
    <row r="897" spans="1:18" x14ac:dyDescent="0.2">
      <c r="A897" s="93" t="s">
        <v>2586</v>
      </c>
      <c r="B897" s="93" t="str">
        <f>VLOOKUP(K897,杂项!$O$1:$P$54,2,FALSE)</f>
        <v>远见徽记</v>
      </c>
      <c r="C897" s="93">
        <f t="shared" si="52"/>
        <v>10</v>
      </c>
      <c r="D897" s="93" t="str">
        <f>VLOOKUP(M897,杂项!$O$1:$P$54,2,FALSE)</f>
        <v>灵魂徽记</v>
      </c>
      <c r="E897" s="93">
        <f t="shared" si="53"/>
        <v>10</v>
      </c>
      <c r="F897" s="93" t="str">
        <f>VLOOKUP(O897,杂项!$O$1:$P$54,2,FALSE)</f>
        <v>魔法之证</v>
      </c>
      <c r="G897" s="93">
        <f t="shared" si="54"/>
        <v>8</v>
      </c>
      <c r="H897" t="str">
        <f>VLOOKUP(Q897,杂项!$O$1:$P$54,2,FALSE)</f>
        <v>祈祷之证</v>
      </c>
      <c r="I897">
        <f t="shared" si="55"/>
        <v>8</v>
      </c>
      <c r="K897" s="93">
        <v>51</v>
      </c>
      <c r="L897" s="93">
        <v>10</v>
      </c>
      <c r="M897" s="93">
        <v>52</v>
      </c>
      <c r="N897" s="93">
        <v>10</v>
      </c>
      <c r="O897" s="93">
        <v>45</v>
      </c>
      <c r="P897" s="93">
        <v>8</v>
      </c>
      <c r="Q897" s="93">
        <v>44</v>
      </c>
      <c r="R897" s="93">
        <v>8</v>
      </c>
    </row>
    <row r="898" spans="1:18" x14ac:dyDescent="0.2">
      <c r="A898" s="93" t="s">
        <v>2587</v>
      </c>
      <c r="B898" s="93" t="str">
        <f>VLOOKUP(K898,杂项!$O$1:$P$54,2,FALSE)</f>
        <v>心灵绶带</v>
      </c>
      <c r="C898" s="93">
        <f t="shared" ref="C898:C961" si="56">L898</f>
        <v>6</v>
      </c>
      <c r="D898" s="93" t="str">
        <f>VLOOKUP(M898,杂项!$O$1:$P$54,2,FALSE)</f>
        <v>法术修行之证</v>
      </c>
      <c r="E898" s="93">
        <f t="shared" ref="E898:E961" si="57">N898</f>
        <v>3</v>
      </c>
      <c r="F898" s="93" t="str">
        <f>VLOOKUP(O898,杂项!$O$1:$P$54,2,FALSE)</f>
        <v>神职修行之证</v>
      </c>
      <c r="G898" s="93">
        <f t="shared" ref="G898:G961" si="58">P898</f>
        <v>3</v>
      </c>
      <c r="H898" t="e">
        <f>VLOOKUP(Q898,杂项!$O$1:$P$54,2,FALSE)</f>
        <v>#N/A</v>
      </c>
      <c r="I898">
        <f t="shared" ref="I898:I961" si="59">R898</f>
        <v>0</v>
      </c>
      <c r="K898" s="93">
        <v>10</v>
      </c>
      <c r="L898" s="93">
        <v>6</v>
      </c>
      <c r="M898" s="93">
        <v>5</v>
      </c>
      <c r="N898" s="93">
        <v>3</v>
      </c>
      <c r="O898" s="93">
        <v>4</v>
      </c>
      <c r="P898" s="93">
        <v>3</v>
      </c>
      <c r="Q898" s="93"/>
      <c r="R898" s="93"/>
    </row>
    <row r="899" spans="1:18" x14ac:dyDescent="0.2">
      <c r="A899" s="93" t="s">
        <v>2588</v>
      </c>
      <c r="B899" s="93" t="str">
        <f>VLOOKUP(K899,杂项!$O$1:$P$54,2,FALSE)</f>
        <v>祈祷之证</v>
      </c>
      <c r="C899" s="93">
        <f t="shared" si="56"/>
        <v>8</v>
      </c>
      <c r="D899" s="93" t="str">
        <f>VLOOKUP(M899,杂项!$O$1:$P$54,2,FALSE)</f>
        <v>魔法之证</v>
      </c>
      <c r="E899" s="93">
        <f t="shared" si="57"/>
        <v>8</v>
      </c>
      <c r="F899" s="93" t="str">
        <f>VLOOKUP(O899,杂项!$O$1:$P$54,2,FALSE)</f>
        <v>心灵绶带</v>
      </c>
      <c r="G899" s="93">
        <f t="shared" si="58"/>
        <v>6</v>
      </c>
      <c r="H899" t="str">
        <f>VLOOKUP(Q899,杂项!$O$1:$P$54,2,FALSE)</f>
        <v>智慧绶带</v>
      </c>
      <c r="I899">
        <f t="shared" si="59"/>
        <v>6</v>
      </c>
      <c r="K899" s="93">
        <v>44</v>
      </c>
      <c r="L899" s="93">
        <v>8</v>
      </c>
      <c r="M899" s="93">
        <v>45</v>
      </c>
      <c r="N899" s="93">
        <v>8</v>
      </c>
      <c r="O899" s="93">
        <v>10</v>
      </c>
      <c r="P899" s="93">
        <v>6</v>
      </c>
      <c r="Q899" s="93">
        <v>9</v>
      </c>
      <c r="R899" s="93">
        <v>6</v>
      </c>
    </row>
    <row r="900" spans="1:18" x14ac:dyDescent="0.2">
      <c r="A900" s="93" t="s">
        <v>2589</v>
      </c>
      <c r="B900" s="93" t="str">
        <f>VLOOKUP(K900,杂项!$O$1:$P$54,2,FALSE)</f>
        <v>灵魂徽记</v>
      </c>
      <c r="C900" s="93">
        <f t="shared" si="56"/>
        <v>10</v>
      </c>
      <c r="D900" s="93" t="str">
        <f>VLOOKUP(M900,杂项!$O$1:$P$54,2,FALSE)</f>
        <v>远见徽记</v>
      </c>
      <c r="E900" s="93">
        <f t="shared" si="57"/>
        <v>10</v>
      </c>
      <c r="F900" s="93" t="str">
        <f>VLOOKUP(O900,杂项!$O$1:$P$54,2,FALSE)</f>
        <v>祈祷之证</v>
      </c>
      <c r="G900" s="93">
        <f t="shared" si="58"/>
        <v>8</v>
      </c>
      <c r="H900" t="str">
        <f>VLOOKUP(Q900,杂项!$O$1:$P$54,2,FALSE)</f>
        <v>魔法之证</v>
      </c>
      <c r="I900">
        <f t="shared" si="59"/>
        <v>8</v>
      </c>
      <c r="K900" s="93">
        <v>52</v>
      </c>
      <c r="L900" s="93">
        <v>10</v>
      </c>
      <c r="M900" s="93">
        <v>51</v>
      </c>
      <c r="N900" s="93">
        <v>10</v>
      </c>
      <c r="O900" s="93">
        <v>44</v>
      </c>
      <c r="P900" s="93">
        <v>8</v>
      </c>
      <c r="Q900" s="93">
        <v>45</v>
      </c>
      <c r="R900" s="93">
        <v>8</v>
      </c>
    </row>
    <row r="901" spans="1:18" x14ac:dyDescent="0.2">
      <c r="A901" s="93" t="s">
        <v>2590</v>
      </c>
      <c r="B901" s="93" t="str">
        <f>VLOOKUP(K901,杂项!$O$1:$P$54,2,FALSE)</f>
        <v>心灵绶带</v>
      </c>
      <c r="C901" s="93">
        <f t="shared" si="56"/>
        <v>6</v>
      </c>
      <c r="D901" s="93" t="str">
        <f>VLOOKUP(M901,杂项!$O$1:$P$54,2,FALSE)</f>
        <v>法术修行之证</v>
      </c>
      <c r="E901" s="93">
        <f t="shared" si="57"/>
        <v>3</v>
      </c>
      <c r="F901" s="93" t="str">
        <f>VLOOKUP(O901,杂项!$O$1:$P$54,2,FALSE)</f>
        <v>神职修行之证</v>
      </c>
      <c r="G901" s="93">
        <f t="shared" si="58"/>
        <v>3</v>
      </c>
      <c r="H901" t="e">
        <f>VLOOKUP(Q901,杂项!$O$1:$P$54,2,FALSE)</f>
        <v>#N/A</v>
      </c>
      <c r="I901">
        <f t="shared" si="59"/>
        <v>0</v>
      </c>
      <c r="K901" s="93">
        <v>10</v>
      </c>
      <c r="L901" s="93">
        <v>6</v>
      </c>
      <c r="M901" s="93">
        <v>5</v>
      </c>
      <c r="N901" s="93">
        <v>3</v>
      </c>
      <c r="O901" s="93">
        <v>4</v>
      </c>
      <c r="P901" s="93">
        <v>3</v>
      </c>
      <c r="Q901" s="93"/>
      <c r="R901" s="93"/>
    </row>
    <row r="902" spans="1:18" x14ac:dyDescent="0.2">
      <c r="A902" s="93" t="s">
        <v>2591</v>
      </c>
      <c r="B902" s="93" t="str">
        <f>VLOOKUP(K902,杂项!$O$1:$P$54,2,FALSE)</f>
        <v>祈祷之证</v>
      </c>
      <c r="C902" s="93">
        <f t="shared" si="56"/>
        <v>8</v>
      </c>
      <c r="D902" s="93" t="str">
        <f>VLOOKUP(M902,杂项!$O$1:$P$54,2,FALSE)</f>
        <v>魔法之证</v>
      </c>
      <c r="E902" s="93">
        <f t="shared" si="57"/>
        <v>8</v>
      </c>
      <c r="F902" s="93" t="str">
        <f>VLOOKUP(O902,杂项!$O$1:$P$54,2,FALSE)</f>
        <v>心灵绶带</v>
      </c>
      <c r="G902" s="93">
        <f t="shared" si="58"/>
        <v>6</v>
      </c>
      <c r="H902" t="str">
        <f>VLOOKUP(Q902,杂项!$O$1:$P$54,2,FALSE)</f>
        <v>智慧绶带</v>
      </c>
      <c r="I902">
        <f t="shared" si="59"/>
        <v>6</v>
      </c>
      <c r="K902" s="93">
        <v>44</v>
      </c>
      <c r="L902" s="93">
        <v>8</v>
      </c>
      <c r="M902" s="93">
        <v>45</v>
      </c>
      <c r="N902" s="93">
        <v>8</v>
      </c>
      <c r="O902" s="93">
        <v>10</v>
      </c>
      <c r="P902" s="93">
        <v>6</v>
      </c>
      <c r="Q902" s="93">
        <v>9</v>
      </c>
      <c r="R902" s="93">
        <v>6</v>
      </c>
    </row>
    <row r="903" spans="1:18" x14ac:dyDescent="0.2">
      <c r="A903" s="93" t="s">
        <v>2592</v>
      </c>
      <c r="B903" s="93" t="str">
        <f>VLOOKUP(K903,杂项!$O$1:$P$54,2,FALSE)</f>
        <v>灵魂徽记</v>
      </c>
      <c r="C903" s="93">
        <f t="shared" si="56"/>
        <v>10</v>
      </c>
      <c r="D903" s="93" t="str">
        <f>VLOOKUP(M903,杂项!$O$1:$P$54,2,FALSE)</f>
        <v>远见徽记</v>
      </c>
      <c r="E903" s="93">
        <f t="shared" si="57"/>
        <v>10</v>
      </c>
      <c r="F903" s="93" t="str">
        <f>VLOOKUP(O903,杂项!$O$1:$P$54,2,FALSE)</f>
        <v>祈祷之证</v>
      </c>
      <c r="G903" s="93">
        <f t="shared" si="58"/>
        <v>8</v>
      </c>
      <c r="H903" t="str">
        <f>VLOOKUP(Q903,杂项!$O$1:$P$54,2,FALSE)</f>
        <v>魔法之证</v>
      </c>
      <c r="I903">
        <f t="shared" si="59"/>
        <v>8</v>
      </c>
      <c r="K903" s="93">
        <v>52</v>
      </c>
      <c r="L903" s="93">
        <v>10</v>
      </c>
      <c r="M903" s="93">
        <v>51</v>
      </c>
      <c r="N903" s="93">
        <v>10</v>
      </c>
      <c r="O903" s="93">
        <v>44</v>
      </c>
      <c r="P903" s="93">
        <v>8</v>
      </c>
      <c r="Q903" s="93">
        <v>45</v>
      </c>
      <c r="R903" s="93">
        <v>8</v>
      </c>
    </row>
    <row r="904" spans="1:18" x14ac:dyDescent="0.2">
      <c r="A904" s="93" t="s">
        <v>2593</v>
      </c>
      <c r="B904" s="93" t="str">
        <f>VLOOKUP(K904,杂项!$O$1:$P$54,2,FALSE)</f>
        <v>术士之证</v>
      </c>
      <c r="C904" s="93">
        <f t="shared" si="56"/>
        <v>12</v>
      </c>
      <c r="D904" s="93" t="str">
        <f>VLOOKUP(M904,杂项!$O$1:$P$54,2,FALSE)</f>
        <v>祭司之证</v>
      </c>
      <c r="E904" s="93">
        <f t="shared" si="57"/>
        <v>12</v>
      </c>
      <c r="F904" s="93" t="str">
        <f>VLOOKUP(O904,杂项!$O$1:$P$54,2,FALSE)</f>
        <v>远见徽记</v>
      </c>
      <c r="G904" s="93">
        <f t="shared" si="58"/>
        <v>10</v>
      </c>
      <c r="H904" t="str">
        <f>VLOOKUP(Q904,杂项!$O$1:$P$54,2,FALSE)</f>
        <v>灵魂徽记</v>
      </c>
      <c r="I904">
        <f t="shared" si="59"/>
        <v>10</v>
      </c>
      <c r="K904" s="93">
        <v>16</v>
      </c>
      <c r="L904" s="93">
        <v>12</v>
      </c>
      <c r="M904" s="93">
        <v>15</v>
      </c>
      <c r="N904" s="93">
        <v>12</v>
      </c>
      <c r="O904" s="93">
        <v>51</v>
      </c>
      <c r="P904" s="93">
        <v>10</v>
      </c>
      <c r="Q904" s="93">
        <v>52</v>
      </c>
      <c r="R904" s="93">
        <v>10</v>
      </c>
    </row>
    <row r="905" spans="1:18" x14ac:dyDescent="0.2">
      <c r="A905" s="93" t="s">
        <v>2594</v>
      </c>
      <c r="B905" s="93" t="str">
        <f>VLOOKUP(K905,杂项!$O$1:$P$54,2,FALSE)</f>
        <v>希望纹章</v>
      </c>
      <c r="C905" s="93">
        <f t="shared" si="56"/>
        <v>15</v>
      </c>
      <c r="D905" s="93" t="str">
        <f>VLOOKUP(M905,杂项!$O$1:$P$54,2,FALSE)</f>
        <v>意志纹章</v>
      </c>
      <c r="E905" s="93">
        <f t="shared" si="57"/>
        <v>15</v>
      </c>
      <c r="F905" s="93" t="str">
        <f>VLOOKUP(O905,杂项!$O$1:$P$54,2,FALSE)</f>
        <v>术士之证</v>
      </c>
      <c r="G905" s="93">
        <f t="shared" si="58"/>
        <v>12</v>
      </c>
      <c r="H905" t="str">
        <f>VLOOKUP(Q905,杂项!$O$1:$P$54,2,FALSE)</f>
        <v>祭司之证</v>
      </c>
      <c r="I905">
        <f t="shared" si="59"/>
        <v>12</v>
      </c>
      <c r="K905" s="93">
        <v>23</v>
      </c>
      <c r="L905" s="93">
        <v>15</v>
      </c>
      <c r="M905" s="93">
        <v>20</v>
      </c>
      <c r="N905" s="93">
        <v>15</v>
      </c>
      <c r="O905" s="93">
        <v>16</v>
      </c>
      <c r="P905" s="93">
        <v>12</v>
      </c>
      <c r="Q905" s="93">
        <v>15</v>
      </c>
      <c r="R905" s="93">
        <v>12</v>
      </c>
    </row>
    <row r="906" spans="1:18" x14ac:dyDescent="0.2">
      <c r="A906" s="93" t="s">
        <v>2595</v>
      </c>
      <c r="B906" s="93" t="str">
        <f>VLOOKUP(K906,杂项!$O$1:$P$54,2,FALSE)</f>
        <v>隐者之证</v>
      </c>
      <c r="C906" s="93">
        <f t="shared" si="56"/>
        <v>18</v>
      </c>
      <c r="D906" s="93" t="str">
        <f>VLOOKUP(M906,杂项!$O$1:$P$54,2,FALSE)</f>
        <v>圣者之证</v>
      </c>
      <c r="E906" s="93">
        <f t="shared" si="57"/>
        <v>18</v>
      </c>
      <c r="F906" s="93" t="str">
        <f>VLOOKUP(O906,杂项!$O$1:$P$54,2,FALSE)</f>
        <v>希望纹章</v>
      </c>
      <c r="G906" s="93">
        <f t="shared" si="58"/>
        <v>15</v>
      </c>
      <c r="H906" t="str">
        <f>VLOOKUP(Q906,杂项!$O$1:$P$54,2,FALSE)</f>
        <v>意志纹章</v>
      </c>
      <c r="I906">
        <f t="shared" si="59"/>
        <v>15</v>
      </c>
      <c r="K906" s="93">
        <v>30</v>
      </c>
      <c r="L906" s="93">
        <v>18</v>
      </c>
      <c r="M906" s="93">
        <v>29</v>
      </c>
      <c r="N906" s="93">
        <v>18</v>
      </c>
      <c r="O906" s="93">
        <v>23</v>
      </c>
      <c r="P906" s="93">
        <v>15</v>
      </c>
      <c r="Q906" s="93">
        <v>20</v>
      </c>
      <c r="R906" s="93">
        <v>15</v>
      </c>
    </row>
    <row r="907" spans="1:18" x14ac:dyDescent="0.2">
      <c r="A907" s="93" t="s">
        <v>2596</v>
      </c>
      <c r="B907" s="93" t="str">
        <f>VLOOKUP(K907,杂项!$O$1:$P$54,2,FALSE)</f>
        <v>奥秘之印</v>
      </c>
      <c r="C907" s="93">
        <f t="shared" si="56"/>
        <v>22</v>
      </c>
      <c r="D907" s="93" t="str">
        <f>VLOOKUP(M907,杂项!$O$1:$P$54,2,FALSE)</f>
        <v>时光之印</v>
      </c>
      <c r="E907" s="93">
        <f t="shared" si="57"/>
        <v>22</v>
      </c>
      <c r="F907" s="93" t="str">
        <f>VLOOKUP(O907,杂项!$O$1:$P$54,2,FALSE)</f>
        <v>游侠之证</v>
      </c>
      <c r="G907" s="93">
        <f t="shared" si="58"/>
        <v>20</v>
      </c>
      <c r="H907" t="str">
        <f>VLOOKUP(Q907,杂项!$O$1:$P$54,2,FALSE)</f>
        <v>霸者之证</v>
      </c>
      <c r="I907">
        <f t="shared" si="59"/>
        <v>20</v>
      </c>
      <c r="K907" s="93">
        <v>35</v>
      </c>
      <c r="L907" s="93">
        <v>22</v>
      </c>
      <c r="M907" s="93">
        <v>40</v>
      </c>
      <c r="N907" s="93">
        <v>22</v>
      </c>
      <c r="O907" s="93">
        <v>27</v>
      </c>
      <c r="P907" s="93">
        <v>20</v>
      </c>
      <c r="Q907" s="93">
        <v>28</v>
      </c>
      <c r="R907" s="93">
        <v>20</v>
      </c>
    </row>
    <row r="908" spans="1:18" x14ac:dyDescent="0.2">
      <c r="A908" s="93" t="s">
        <v>2597</v>
      </c>
      <c r="B908" s="93" t="str">
        <f>VLOOKUP(K908,杂项!$O$1:$P$54,2,FALSE)</f>
        <v>祭司之证</v>
      </c>
      <c r="C908" s="93">
        <f t="shared" si="56"/>
        <v>12</v>
      </c>
      <c r="D908" s="93" t="str">
        <f>VLOOKUP(M908,杂项!$O$1:$P$54,2,FALSE)</f>
        <v>术士之证</v>
      </c>
      <c r="E908" s="93">
        <f t="shared" si="57"/>
        <v>12</v>
      </c>
      <c r="F908" s="93" t="str">
        <f>VLOOKUP(O908,杂项!$O$1:$P$54,2,FALSE)</f>
        <v>灵魂徽记</v>
      </c>
      <c r="G908" s="93">
        <f t="shared" si="58"/>
        <v>10</v>
      </c>
      <c r="H908" t="str">
        <f>VLOOKUP(Q908,杂项!$O$1:$P$54,2,FALSE)</f>
        <v>远见徽记</v>
      </c>
      <c r="I908">
        <f t="shared" si="59"/>
        <v>10</v>
      </c>
      <c r="K908" s="93">
        <v>15</v>
      </c>
      <c r="L908" s="93">
        <v>12</v>
      </c>
      <c r="M908" s="93">
        <v>16</v>
      </c>
      <c r="N908" s="93">
        <v>12</v>
      </c>
      <c r="O908" s="93">
        <v>52</v>
      </c>
      <c r="P908" s="93">
        <v>10</v>
      </c>
      <c r="Q908" s="93">
        <v>51</v>
      </c>
      <c r="R908" s="93">
        <v>10</v>
      </c>
    </row>
    <row r="909" spans="1:18" x14ac:dyDescent="0.2">
      <c r="A909" s="93" t="s">
        <v>2598</v>
      </c>
      <c r="B909" s="93" t="str">
        <f>VLOOKUP(K909,杂项!$O$1:$P$54,2,FALSE)</f>
        <v>慈爱纹章</v>
      </c>
      <c r="C909" s="93">
        <f t="shared" si="56"/>
        <v>15</v>
      </c>
      <c r="D909" s="93" t="str">
        <f>VLOOKUP(M909,杂项!$O$1:$P$54,2,FALSE)</f>
        <v>希望纹章</v>
      </c>
      <c r="E909" s="93">
        <f t="shared" si="57"/>
        <v>15</v>
      </c>
      <c r="F909" s="93" t="str">
        <f>VLOOKUP(O909,杂项!$O$1:$P$54,2,FALSE)</f>
        <v>祭司之证</v>
      </c>
      <c r="G909" s="93">
        <f t="shared" si="58"/>
        <v>12</v>
      </c>
      <c r="H909" t="str">
        <f>VLOOKUP(Q909,杂项!$O$1:$P$54,2,FALSE)</f>
        <v>术士之证</v>
      </c>
      <c r="I909">
        <f t="shared" si="59"/>
        <v>12</v>
      </c>
      <c r="K909" s="93">
        <v>24</v>
      </c>
      <c r="L909" s="93">
        <v>15</v>
      </c>
      <c r="M909" s="93">
        <v>23</v>
      </c>
      <c r="N909" s="93">
        <v>15</v>
      </c>
      <c r="O909" s="93">
        <v>15</v>
      </c>
      <c r="P909" s="93">
        <v>12</v>
      </c>
      <c r="Q909" s="93">
        <v>16</v>
      </c>
      <c r="R909" s="93">
        <v>12</v>
      </c>
    </row>
    <row r="910" spans="1:18" x14ac:dyDescent="0.2">
      <c r="A910" s="93" t="s">
        <v>2599</v>
      </c>
      <c r="B910" s="93" t="str">
        <f>VLOOKUP(K910,杂项!$O$1:$P$54,2,FALSE)</f>
        <v>圣者之证</v>
      </c>
      <c r="C910" s="93">
        <f t="shared" si="56"/>
        <v>18</v>
      </c>
      <c r="D910" s="93" t="str">
        <f>VLOOKUP(M910,杂项!$O$1:$P$54,2,FALSE)</f>
        <v>隐者之证</v>
      </c>
      <c r="E910" s="93">
        <f t="shared" si="57"/>
        <v>18</v>
      </c>
      <c r="F910" s="93" t="str">
        <f>VLOOKUP(O910,杂项!$O$1:$P$54,2,FALSE)</f>
        <v>慈爱纹章</v>
      </c>
      <c r="G910" s="93">
        <f t="shared" si="58"/>
        <v>15</v>
      </c>
      <c r="H910" t="str">
        <f>VLOOKUP(Q910,杂项!$O$1:$P$54,2,FALSE)</f>
        <v>希望纹章</v>
      </c>
      <c r="I910">
        <f t="shared" si="59"/>
        <v>15</v>
      </c>
      <c r="K910" s="93">
        <v>29</v>
      </c>
      <c r="L910" s="93">
        <v>18</v>
      </c>
      <c r="M910" s="93">
        <v>30</v>
      </c>
      <c r="N910" s="93">
        <v>18</v>
      </c>
      <c r="O910" s="93">
        <v>24</v>
      </c>
      <c r="P910" s="93">
        <v>15</v>
      </c>
      <c r="Q910" s="93">
        <v>23</v>
      </c>
      <c r="R910" s="93">
        <v>15</v>
      </c>
    </row>
    <row r="911" spans="1:18" x14ac:dyDescent="0.2">
      <c r="A911" s="93" t="s">
        <v>2600</v>
      </c>
      <c r="B911" s="93" t="str">
        <f>VLOOKUP(K911,杂项!$O$1:$P$54,2,FALSE)</f>
        <v>审判之印</v>
      </c>
      <c r="C911" s="93">
        <f t="shared" si="56"/>
        <v>22</v>
      </c>
      <c r="D911" s="93" t="str">
        <f>VLOOKUP(M911,杂项!$O$1:$P$54,2,FALSE)</f>
        <v>奥秘之印</v>
      </c>
      <c r="E911" s="93">
        <f t="shared" si="57"/>
        <v>22</v>
      </c>
      <c r="F911" s="93" t="str">
        <f>VLOOKUP(O911,杂项!$O$1:$P$54,2,FALSE)</f>
        <v>圣者之证</v>
      </c>
      <c r="G911" s="93">
        <f t="shared" si="58"/>
        <v>20</v>
      </c>
      <c r="H911" t="str">
        <f>VLOOKUP(Q911,杂项!$O$1:$P$54,2,FALSE)</f>
        <v>隐者之证</v>
      </c>
      <c r="I911">
        <f t="shared" si="59"/>
        <v>20</v>
      </c>
      <c r="K911" s="93">
        <v>37</v>
      </c>
      <c r="L911" s="93">
        <v>22</v>
      </c>
      <c r="M911" s="93">
        <v>35</v>
      </c>
      <c r="N911" s="93">
        <v>22</v>
      </c>
      <c r="O911" s="93">
        <v>29</v>
      </c>
      <c r="P911" s="93">
        <v>20</v>
      </c>
      <c r="Q911" s="93">
        <v>30</v>
      </c>
      <c r="R911" s="93">
        <v>20</v>
      </c>
    </row>
    <row r="912" spans="1:18" x14ac:dyDescent="0.2">
      <c r="A912" s="93" t="s">
        <v>2601</v>
      </c>
      <c r="B912" s="93" t="str">
        <f>VLOOKUP(K912,杂项!$O$1:$P$54,2,FALSE)</f>
        <v>骑士修行之证</v>
      </c>
      <c r="C912" s="93">
        <f t="shared" si="56"/>
        <v>3</v>
      </c>
      <c r="D912" s="93" t="e">
        <f>VLOOKUP(M912,杂项!$O$1:$P$54,2,FALSE)</f>
        <v>#N/A</v>
      </c>
      <c r="E912" s="93">
        <f t="shared" si="57"/>
        <v>0</v>
      </c>
      <c r="F912" s="93" t="e">
        <f>VLOOKUP(O912,杂项!$O$1:$P$54,2,FALSE)</f>
        <v>#N/A</v>
      </c>
      <c r="G912" s="93">
        <f t="shared" si="58"/>
        <v>0</v>
      </c>
      <c r="H912" t="e">
        <f>VLOOKUP(Q912,杂项!$O$1:$P$54,2,FALSE)</f>
        <v>#N/A</v>
      </c>
      <c r="I912">
        <f t="shared" si="59"/>
        <v>0</v>
      </c>
      <c r="K912" s="93">
        <v>3</v>
      </c>
      <c r="L912" s="93">
        <v>3</v>
      </c>
      <c r="M912" s="93"/>
      <c r="N912" s="93"/>
      <c r="O912" s="93"/>
      <c r="P912" s="93"/>
      <c r="Q912" s="93"/>
      <c r="R912" s="93"/>
    </row>
    <row r="913" spans="1:18" x14ac:dyDescent="0.2">
      <c r="A913" s="93" t="s">
        <v>2602</v>
      </c>
      <c r="B913" s="93" t="str">
        <f>VLOOKUP(K913,杂项!$O$1:$P$54,2,FALSE)</f>
        <v>骑士修行之证</v>
      </c>
      <c r="C913" s="93">
        <f t="shared" si="56"/>
        <v>5</v>
      </c>
      <c r="D913" s="93" t="e">
        <f>VLOOKUP(M913,杂项!$O$1:$P$54,2,FALSE)</f>
        <v>#N/A</v>
      </c>
      <c r="E913" s="93">
        <f t="shared" si="57"/>
        <v>0</v>
      </c>
      <c r="F913" s="93" t="e">
        <f>VLOOKUP(O913,杂项!$O$1:$P$54,2,FALSE)</f>
        <v>#N/A</v>
      </c>
      <c r="G913" s="93">
        <f t="shared" si="58"/>
        <v>0</v>
      </c>
      <c r="H913" t="e">
        <f>VLOOKUP(Q913,杂项!$O$1:$P$54,2,FALSE)</f>
        <v>#N/A</v>
      </c>
      <c r="I913">
        <f t="shared" si="59"/>
        <v>0</v>
      </c>
      <c r="K913" s="93">
        <v>3</v>
      </c>
      <c r="L913" s="93">
        <v>5</v>
      </c>
      <c r="M913" s="93"/>
      <c r="N913" s="93"/>
      <c r="O913" s="93"/>
      <c r="P913" s="93"/>
      <c r="Q913" s="93"/>
      <c r="R913" s="93"/>
    </row>
    <row r="914" spans="1:18" x14ac:dyDescent="0.2">
      <c r="A914" s="93" t="s">
        <v>2603</v>
      </c>
      <c r="B914" s="93" t="str">
        <f>VLOOKUP(K914,杂项!$O$1:$P$54,2,FALSE)</f>
        <v>力量绶带</v>
      </c>
      <c r="C914" s="93">
        <f t="shared" si="56"/>
        <v>6</v>
      </c>
      <c r="D914" s="93" t="str">
        <f>VLOOKUP(M914,杂项!$O$1:$P$54,2,FALSE)</f>
        <v>骑士修行之证</v>
      </c>
      <c r="E914" s="93">
        <f t="shared" si="57"/>
        <v>3</v>
      </c>
      <c r="F914" s="93" t="str">
        <f>VLOOKUP(O914,杂项!$O$1:$P$54,2,FALSE)</f>
        <v>生存修行之证</v>
      </c>
      <c r="G914" s="93">
        <f t="shared" si="58"/>
        <v>3</v>
      </c>
      <c r="H914" t="e">
        <f>VLOOKUP(Q914,杂项!$O$1:$P$54,2,FALSE)</f>
        <v>#N/A</v>
      </c>
      <c r="I914">
        <f t="shared" si="59"/>
        <v>0</v>
      </c>
      <c r="K914" s="93">
        <v>6</v>
      </c>
      <c r="L914" s="93">
        <v>6</v>
      </c>
      <c r="M914" s="93">
        <v>3</v>
      </c>
      <c r="N914" s="93">
        <v>3</v>
      </c>
      <c r="O914" s="93">
        <v>2</v>
      </c>
      <c r="P914" s="93">
        <v>3</v>
      </c>
      <c r="Q914" s="93"/>
      <c r="R914" s="93"/>
    </row>
    <row r="915" spans="1:18" x14ac:dyDescent="0.2">
      <c r="A915" s="93" t="s">
        <v>2604</v>
      </c>
      <c r="B915" s="93" t="str">
        <f>VLOOKUP(K915,杂项!$O$1:$P$54,2,FALSE)</f>
        <v>斗技之证</v>
      </c>
      <c r="C915" s="93">
        <f t="shared" si="56"/>
        <v>8</v>
      </c>
      <c r="D915" s="93" t="str">
        <f>VLOOKUP(M915,杂项!$O$1:$P$54,2,FALSE)</f>
        <v>巡林之证</v>
      </c>
      <c r="E915" s="93">
        <f t="shared" si="57"/>
        <v>8</v>
      </c>
      <c r="F915" s="93" t="str">
        <f>VLOOKUP(O915,杂项!$O$1:$P$54,2,FALSE)</f>
        <v>力量绶带</v>
      </c>
      <c r="G915" s="93">
        <f t="shared" si="58"/>
        <v>6</v>
      </c>
      <c r="H915" t="str">
        <f>VLOOKUP(Q915,杂项!$O$1:$P$54,2,FALSE)</f>
        <v>迅捷绶带</v>
      </c>
      <c r="I915">
        <f t="shared" si="59"/>
        <v>6</v>
      </c>
      <c r="K915" s="93">
        <v>41</v>
      </c>
      <c r="L915" s="93">
        <v>8</v>
      </c>
      <c r="M915" s="93">
        <v>42</v>
      </c>
      <c r="N915" s="93">
        <v>8</v>
      </c>
      <c r="O915" s="93">
        <v>6</v>
      </c>
      <c r="P915" s="93">
        <v>6</v>
      </c>
      <c r="Q915" s="93">
        <v>8</v>
      </c>
      <c r="R915" s="93">
        <v>6</v>
      </c>
    </row>
    <row r="916" spans="1:18" x14ac:dyDescent="0.2">
      <c r="A916" s="93" t="s">
        <v>2605</v>
      </c>
      <c r="B916" s="93" t="str">
        <f>VLOOKUP(K916,杂项!$O$1:$P$54,2,FALSE)</f>
        <v>忠诚徽记</v>
      </c>
      <c r="C916" s="93">
        <f t="shared" si="56"/>
        <v>10</v>
      </c>
      <c r="D916" s="93" t="str">
        <f>VLOOKUP(M916,杂项!$O$1:$P$54,2,FALSE)</f>
        <v>无畏徽记</v>
      </c>
      <c r="E916" s="93">
        <f t="shared" si="57"/>
        <v>10</v>
      </c>
      <c r="F916" s="93" t="str">
        <f>VLOOKUP(O916,杂项!$O$1:$P$54,2,FALSE)</f>
        <v>斗技之证</v>
      </c>
      <c r="G916" s="93">
        <f t="shared" si="58"/>
        <v>8</v>
      </c>
      <c r="H916" t="str">
        <f>VLOOKUP(Q916,杂项!$O$1:$P$54,2,FALSE)</f>
        <v>巡林之证</v>
      </c>
      <c r="I916">
        <f t="shared" si="59"/>
        <v>8</v>
      </c>
      <c r="K916" s="93">
        <v>53</v>
      </c>
      <c r="L916" s="93">
        <v>10</v>
      </c>
      <c r="M916" s="93">
        <v>48</v>
      </c>
      <c r="N916" s="93">
        <v>10</v>
      </c>
      <c r="O916" s="93">
        <v>41</v>
      </c>
      <c r="P916" s="93">
        <v>8</v>
      </c>
      <c r="Q916" s="93">
        <v>42</v>
      </c>
      <c r="R916" s="93">
        <v>8</v>
      </c>
    </row>
    <row r="917" spans="1:18" x14ac:dyDescent="0.2">
      <c r="A917" s="93" t="s">
        <v>2606</v>
      </c>
      <c r="B917" s="93" t="str">
        <f>VLOOKUP(K917,杂项!$O$1:$P$54,2,FALSE)</f>
        <v>迅捷绶带</v>
      </c>
      <c r="C917" s="93">
        <f t="shared" si="56"/>
        <v>6</v>
      </c>
      <c r="D917" s="93" t="str">
        <f>VLOOKUP(M917,杂项!$O$1:$P$54,2,FALSE)</f>
        <v>骑士修行之证</v>
      </c>
      <c r="E917" s="93">
        <f t="shared" si="57"/>
        <v>3</v>
      </c>
      <c r="F917" s="93" t="str">
        <f>VLOOKUP(O917,杂项!$O$1:$P$54,2,FALSE)</f>
        <v>战斗修行之证</v>
      </c>
      <c r="G917" s="93">
        <f t="shared" si="58"/>
        <v>3</v>
      </c>
      <c r="H917" t="e">
        <f>VLOOKUP(Q917,杂项!$O$1:$P$54,2,FALSE)</f>
        <v>#N/A</v>
      </c>
      <c r="I917">
        <f t="shared" si="59"/>
        <v>0</v>
      </c>
      <c r="K917" s="93">
        <v>8</v>
      </c>
      <c r="L917" s="93">
        <v>6</v>
      </c>
      <c r="M917" s="93">
        <v>3</v>
      </c>
      <c r="N917" s="93">
        <v>3</v>
      </c>
      <c r="O917" s="93">
        <v>1</v>
      </c>
      <c r="P917" s="93">
        <v>3</v>
      </c>
      <c r="Q917" s="93"/>
      <c r="R917" s="93"/>
    </row>
    <row r="918" spans="1:18" x14ac:dyDescent="0.2">
      <c r="A918" s="93" t="s">
        <v>2607</v>
      </c>
      <c r="B918" s="93" t="str">
        <f>VLOOKUP(K918,杂项!$O$1:$P$54,2,FALSE)</f>
        <v>骑术之证</v>
      </c>
      <c r="C918" s="93">
        <f t="shared" si="56"/>
        <v>8</v>
      </c>
      <c r="D918" s="93" t="str">
        <f>VLOOKUP(M918,杂项!$O$1:$P$54,2,FALSE)</f>
        <v>巡林之证</v>
      </c>
      <c r="E918" s="93">
        <f t="shared" si="57"/>
        <v>8</v>
      </c>
      <c r="F918" s="93" t="str">
        <f>VLOOKUP(O918,杂项!$O$1:$P$54,2,FALSE)</f>
        <v>迅捷绶带</v>
      </c>
      <c r="G918" s="93">
        <f t="shared" si="58"/>
        <v>6</v>
      </c>
      <c r="H918" t="str">
        <f>VLOOKUP(Q918,杂项!$O$1:$P$54,2,FALSE)</f>
        <v>守护绶带</v>
      </c>
      <c r="I918">
        <f t="shared" si="59"/>
        <v>6</v>
      </c>
      <c r="K918" s="93">
        <v>43</v>
      </c>
      <c r="L918" s="93">
        <v>8</v>
      </c>
      <c r="M918" s="93">
        <v>42</v>
      </c>
      <c r="N918" s="93">
        <v>8</v>
      </c>
      <c r="O918" s="93">
        <v>8</v>
      </c>
      <c r="P918" s="93">
        <v>6</v>
      </c>
      <c r="Q918" s="93">
        <v>7</v>
      </c>
      <c r="R918" s="93">
        <v>6</v>
      </c>
    </row>
    <row r="919" spans="1:18" x14ac:dyDescent="0.2">
      <c r="A919" s="93" t="s">
        <v>2608</v>
      </c>
      <c r="B919" s="93" t="str">
        <f>VLOOKUP(K919,杂项!$O$1:$P$54,2,FALSE)</f>
        <v>忠诚徽记</v>
      </c>
      <c r="C919" s="93">
        <f t="shared" si="56"/>
        <v>10</v>
      </c>
      <c r="D919" s="93" t="str">
        <f>VLOOKUP(M919,杂项!$O$1:$P$54,2,FALSE)</f>
        <v>不屈徽记</v>
      </c>
      <c r="E919" s="93">
        <f t="shared" si="57"/>
        <v>10</v>
      </c>
      <c r="F919" s="93" t="str">
        <f>VLOOKUP(O919,杂项!$O$1:$P$54,2,FALSE)</f>
        <v>骑术之证</v>
      </c>
      <c r="G919" s="93">
        <f t="shared" si="58"/>
        <v>8</v>
      </c>
      <c r="H919" t="str">
        <f>VLOOKUP(Q919,杂项!$O$1:$P$54,2,FALSE)</f>
        <v>巡林之证</v>
      </c>
      <c r="I919">
        <f t="shared" si="59"/>
        <v>8</v>
      </c>
      <c r="K919" s="93">
        <v>53</v>
      </c>
      <c r="L919" s="93">
        <v>10</v>
      </c>
      <c r="M919" s="93">
        <v>49</v>
      </c>
      <c r="N919" s="93">
        <v>10</v>
      </c>
      <c r="O919" s="93">
        <v>43</v>
      </c>
      <c r="P919" s="93">
        <v>8</v>
      </c>
      <c r="Q919" s="93">
        <v>42</v>
      </c>
      <c r="R919" s="93">
        <v>8</v>
      </c>
    </row>
    <row r="920" spans="1:18" x14ac:dyDescent="0.2">
      <c r="A920" s="93" t="s">
        <v>2609</v>
      </c>
      <c r="B920" s="93" t="str">
        <f>VLOOKUP(K920,杂项!$O$1:$P$54,2,FALSE)</f>
        <v>力量绶带</v>
      </c>
      <c r="C920" s="93">
        <f t="shared" si="56"/>
        <v>6</v>
      </c>
      <c r="D920" s="93" t="str">
        <f>VLOOKUP(M920,杂项!$O$1:$P$54,2,FALSE)</f>
        <v>战斗修行之证</v>
      </c>
      <c r="E920" s="93">
        <f t="shared" si="57"/>
        <v>3</v>
      </c>
      <c r="F920" s="93" t="str">
        <f>VLOOKUP(O920,杂项!$O$1:$P$54,2,FALSE)</f>
        <v>生存修行之证</v>
      </c>
      <c r="G920" s="93">
        <f t="shared" si="58"/>
        <v>3</v>
      </c>
      <c r="H920" t="e">
        <f>VLOOKUP(Q920,杂项!$O$1:$P$54,2,FALSE)</f>
        <v>#N/A</v>
      </c>
      <c r="I920">
        <f t="shared" si="59"/>
        <v>0</v>
      </c>
      <c r="K920" s="93">
        <v>6</v>
      </c>
      <c r="L920" s="93">
        <v>6</v>
      </c>
      <c r="M920" s="93">
        <v>1</v>
      </c>
      <c r="N920" s="93">
        <v>3</v>
      </c>
      <c r="O920" s="93">
        <v>2</v>
      </c>
      <c r="P920" s="93">
        <v>3</v>
      </c>
      <c r="Q920" s="93"/>
      <c r="R920" s="93"/>
    </row>
    <row r="921" spans="1:18" x14ac:dyDescent="0.2">
      <c r="A921" s="93" t="s">
        <v>2610</v>
      </c>
      <c r="B921" s="93" t="str">
        <f>VLOOKUP(K921,杂项!$O$1:$P$54,2,FALSE)</f>
        <v>斗技之证</v>
      </c>
      <c r="C921" s="93">
        <f t="shared" si="56"/>
        <v>8</v>
      </c>
      <c r="D921" s="93" t="str">
        <f>VLOOKUP(M921,杂项!$O$1:$P$54,2,FALSE)</f>
        <v>护盾之证</v>
      </c>
      <c r="E921" s="93">
        <f t="shared" si="57"/>
        <v>8</v>
      </c>
      <c r="F921" s="93" t="str">
        <f>VLOOKUP(O921,杂项!$O$1:$P$54,2,FALSE)</f>
        <v>力量绶带</v>
      </c>
      <c r="G921" s="93">
        <f t="shared" si="58"/>
        <v>6</v>
      </c>
      <c r="H921" t="str">
        <f>VLOOKUP(Q921,杂项!$O$1:$P$54,2,FALSE)</f>
        <v>守护绶带</v>
      </c>
      <c r="I921">
        <f t="shared" si="59"/>
        <v>6</v>
      </c>
      <c r="K921" s="93">
        <v>41</v>
      </c>
      <c r="L921" s="93">
        <v>8</v>
      </c>
      <c r="M921" s="93">
        <v>46</v>
      </c>
      <c r="N921" s="93">
        <v>8</v>
      </c>
      <c r="O921" s="93">
        <v>6</v>
      </c>
      <c r="P921" s="93">
        <v>6</v>
      </c>
      <c r="Q921" s="93">
        <v>7</v>
      </c>
      <c r="R921" s="93">
        <v>6</v>
      </c>
    </row>
    <row r="922" spans="1:18" x14ac:dyDescent="0.2">
      <c r="A922" s="93" t="s">
        <v>2611</v>
      </c>
      <c r="B922" s="93" t="str">
        <f>VLOOKUP(K922,杂项!$O$1:$P$54,2,FALSE)</f>
        <v>无畏徽记</v>
      </c>
      <c r="C922" s="93">
        <f t="shared" si="56"/>
        <v>10</v>
      </c>
      <c r="D922" s="93" t="str">
        <f>VLOOKUP(M922,杂项!$O$1:$P$54,2,FALSE)</f>
        <v>不屈徽记</v>
      </c>
      <c r="E922" s="93">
        <f t="shared" si="57"/>
        <v>10</v>
      </c>
      <c r="F922" s="93" t="str">
        <f>VLOOKUP(O922,杂项!$O$1:$P$54,2,FALSE)</f>
        <v>斗技之证</v>
      </c>
      <c r="G922" s="93">
        <f t="shared" si="58"/>
        <v>8</v>
      </c>
      <c r="H922" t="str">
        <f>VLOOKUP(Q922,杂项!$O$1:$P$54,2,FALSE)</f>
        <v>护盾之证</v>
      </c>
      <c r="I922">
        <f t="shared" si="59"/>
        <v>8</v>
      </c>
      <c r="K922" s="93">
        <v>48</v>
      </c>
      <c r="L922" s="93">
        <v>10</v>
      </c>
      <c r="M922" s="93">
        <v>49</v>
      </c>
      <c r="N922" s="93">
        <v>10</v>
      </c>
      <c r="O922" s="93">
        <v>41</v>
      </c>
      <c r="P922" s="93">
        <v>8</v>
      </c>
      <c r="Q922" s="93">
        <v>46</v>
      </c>
      <c r="R922" s="93">
        <v>8</v>
      </c>
    </row>
    <row r="923" spans="1:18" x14ac:dyDescent="0.2">
      <c r="A923" s="93" t="s">
        <v>2612</v>
      </c>
      <c r="B923" s="93" t="str">
        <f>VLOOKUP(K923,杂项!$O$1:$P$54,2,FALSE)</f>
        <v>战士之证</v>
      </c>
      <c r="C923" s="93">
        <f t="shared" si="56"/>
        <v>12</v>
      </c>
      <c r="D923" s="93" t="str">
        <f>VLOOKUP(M923,杂项!$O$1:$P$54,2,FALSE)</f>
        <v>骑士之证</v>
      </c>
      <c r="E923" s="93">
        <f t="shared" si="57"/>
        <v>12</v>
      </c>
      <c r="F923" s="93" t="str">
        <f>VLOOKUP(O923,杂项!$O$1:$P$54,2,FALSE)</f>
        <v>隐秘徽记</v>
      </c>
      <c r="G923" s="93">
        <f t="shared" si="58"/>
        <v>10</v>
      </c>
      <c r="H923" t="str">
        <f>VLOOKUP(Q923,杂项!$O$1:$P$54,2,FALSE)</f>
        <v>忠诚徽记</v>
      </c>
      <c r="I923">
        <f t="shared" si="59"/>
        <v>10</v>
      </c>
      <c r="K923" s="93">
        <v>12</v>
      </c>
      <c r="L923" s="93">
        <v>12</v>
      </c>
      <c r="M923" s="93">
        <v>14</v>
      </c>
      <c r="N923" s="93">
        <v>12</v>
      </c>
      <c r="O923" s="93">
        <v>50</v>
      </c>
      <c r="P923" s="93">
        <v>10</v>
      </c>
      <c r="Q923" s="93">
        <v>53</v>
      </c>
      <c r="R923" s="93">
        <v>10</v>
      </c>
    </row>
    <row r="924" spans="1:18" x14ac:dyDescent="0.2">
      <c r="A924" s="93" t="s">
        <v>2613</v>
      </c>
      <c r="B924" s="93" t="str">
        <f>VLOOKUP(K924,杂项!$O$1:$P$54,2,FALSE)</f>
        <v>自由纹章</v>
      </c>
      <c r="C924" s="93">
        <f t="shared" si="56"/>
        <v>15</v>
      </c>
      <c r="D924" s="93" t="str">
        <f>VLOOKUP(M924,杂项!$O$1:$P$54,2,FALSE)</f>
        <v>公正纹章</v>
      </c>
      <c r="E924" s="93">
        <f t="shared" si="57"/>
        <v>15</v>
      </c>
      <c r="F924" s="93" t="str">
        <f>VLOOKUP(O924,杂项!$O$1:$P$54,2,FALSE)</f>
        <v>战士之证</v>
      </c>
      <c r="G924" s="93">
        <f t="shared" si="58"/>
        <v>12</v>
      </c>
      <c r="H924" t="str">
        <f>VLOOKUP(Q924,杂项!$O$1:$P$54,2,FALSE)</f>
        <v>骑士之证</v>
      </c>
      <c r="I924">
        <f t="shared" si="59"/>
        <v>12</v>
      </c>
      <c r="K924" s="93">
        <v>19</v>
      </c>
      <c r="L924" s="93">
        <v>15</v>
      </c>
      <c r="M924" s="93">
        <v>22</v>
      </c>
      <c r="N924" s="93">
        <v>15</v>
      </c>
      <c r="O924" s="93">
        <v>12</v>
      </c>
      <c r="P924" s="93">
        <v>12</v>
      </c>
      <c r="Q924" s="93">
        <v>14</v>
      </c>
      <c r="R924" s="93">
        <v>12</v>
      </c>
    </row>
    <row r="925" spans="1:18" x14ac:dyDescent="0.2">
      <c r="A925" s="93" t="s">
        <v>2614</v>
      </c>
      <c r="B925" s="93" t="str">
        <f>VLOOKUP(K925,杂项!$O$1:$P$54,2,FALSE)</f>
        <v>霸者之证</v>
      </c>
      <c r="C925" s="93">
        <f t="shared" si="56"/>
        <v>18</v>
      </c>
      <c r="D925" s="93" t="str">
        <f>VLOOKUP(M925,杂项!$O$1:$P$54,2,FALSE)</f>
        <v>英雄之证</v>
      </c>
      <c r="E925" s="93">
        <f t="shared" si="57"/>
        <v>18</v>
      </c>
      <c r="F925" s="93" t="str">
        <f>VLOOKUP(O925,杂项!$O$1:$P$54,2,FALSE)</f>
        <v>自由纹章</v>
      </c>
      <c r="G925" s="93">
        <f t="shared" si="58"/>
        <v>15</v>
      </c>
      <c r="H925" t="str">
        <f>VLOOKUP(Q925,杂项!$O$1:$P$54,2,FALSE)</f>
        <v>公正纹章</v>
      </c>
      <c r="I925">
        <f t="shared" si="59"/>
        <v>15</v>
      </c>
      <c r="K925" s="93">
        <v>28</v>
      </c>
      <c r="L925" s="93">
        <v>18</v>
      </c>
      <c r="M925" s="93">
        <v>25</v>
      </c>
      <c r="N925" s="93">
        <v>18</v>
      </c>
      <c r="O925" s="93">
        <v>19</v>
      </c>
      <c r="P925" s="93">
        <v>15</v>
      </c>
      <c r="Q925" s="93">
        <v>22</v>
      </c>
      <c r="R925" s="93">
        <v>15</v>
      </c>
    </row>
    <row r="926" spans="1:18" x14ac:dyDescent="0.2">
      <c r="A926" s="93" t="s">
        <v>2615</v>
      </c>
      <c r="B926" s="93" t="str">
        <f>VLOOKUP(K926,杂项!$O$1:$P$54,2,FALSE)</f>
        <v>世界之印</v>
      </c>
      <c r="C926" s="93">
        <f t="shared" si="56"/>
        <v>22</v>
      </c>
      <c r="D926" s="93" t="str">
        <f>VLOOKUP(M926,杂项!$O$1:$P$54,2,FALSE)</f>
        <v>命运之印</v>
      </c>
      <c r="E926" s="93">
        <f t="shared" si="57"/>
        <v>22</v>
      </c>
      <c r="F926" s="93" t="str">
        <f>VLOOKUP(O926,杂项!$O$1:$P$54,2,FALSE)</f>
        <v>霸者之证</v>
      </c>
      <c r="G926" s="93">
        <f t="shared" si="58"/>
        <v>20</v>
      </c>
      <c r="H926" t="str">
        <f>VLOOKUP(Q926,杂项!$O$1:$P$54,2,FALSE)</f>
        <v>游侠之证</v>
      </c>
      <c r="I926">
        <f t="shared" si="59"/>
        <v>20</v>
      </c>
      <c r="K926" s="93">
        <v>34</v>
      </c>
      <c r="L926" s="93">
        <v>22</v>
      </c>
      <c r="M926" s="93">
        <v>33</v>
      </c>
      <c r="N926" s="93">
        <v>22</v>
      </c>
      <c r="O926" s="93">
        <v>28</v>
      </c>
      <c r="P926" s="93">
        <v>20</v>
      </c>
      <c r="Q926" s="93">
        <v>27</v>
      </c>
      <c r="R926" s="93">
        <v>20</v>
      </c>
    </row>
    <row r="927" spans="1:18" x14ac:dyDescent="0.2">
      <c r="A927" s="93" t="s">
        <v>2616</v>
      </c>
      <c r="B927" s="93" t="str">
        <f>VLOOKUP(K927,杂项!$O$1:$P$54,2,FALSE)</f>
        <v>骑士之证</v>
      </c>
      <c r="C927" s="93">
        <f t="shared" si="56"/>
        <v>12</v>
      </c>
      <c r="D927" s="93" t="str">
        <f>VLOOKUP(M927,杂项!$O$1:$P$54,2,FALSE)</f>
        <v>浪人之证</v>
      </c>
      <c r="E927" s="93">
        <f t="shared" si="57"/>
        <v>12</v>
      </c>
      <c r="F927" s="93" t="str">
        <f>VLOOKUP(O927,杂项!$O$1:$P$54,2,FALSE)</f>
        <v>忠诚徽记</v>
      </c>
      <c r="G927" s="93">
        <f t="shared" si="58"/>
        <v>10</v>
      </c>
      <c r="H927" t="str">
        <f>VLOOKUP(Q927,杂项!$O$1:$P$54,2,FALSE)</f>
        <v>远见徽记</v>
      </c>
      <c r="I927">
        <f t="shared" si="59"/>
        <v>10</v>
      </c>
      <c r="K927" s="93">
        <v>14</v>
      </c>
      <c r="L927" s="93">
        <v>12</v>
      </c>
      <c r="M927" s="93">
        <v>13</v>
      </c>
      <c r="N927" s="93">
        <v>12</v>
      </c>
      <c r="O927" s="93">
        <v>53</v>
      </c>
      <c r="P927" s="93">
        <v>10</v>
      </c>
      <c r="Q927" s="93">
        <v>51</v>
      </c>
      <c r="R927" s="93">
        <v>10</v>
      </c>
    </row>
    <row r="928" spans="1:18" x14ac:dyDescent="0.2">
      <c r="A928" s="93" t="s">
        <v>2617</v>
      </c>
      <c r="B928" s="93" t="str">
        <f>VLOOKUP(K928,杂项!$O$1:$P$54,2,FALSE)</f>
        <v>信仰纹章</v>
      </c>
      <c r="C928" s="93">
        <f t="shared" si="56"/>
        <v>15</v>
      </c>
      <c r="D928" s="93" t="str">
        <f>VLOOKUP(M928,杂项!$O$1:$P$54,2,FALSE)</f>
        <v>自由纹章</v>
      </c>
      <c r="E928" s="93">
        <f t="shared" si="57"/>
        <v>15</v>
      </c>
      <c r="F928" s="93" t="str">
        <f>VLOOKUP(O928,杂项!$O$1:$P$54,2,FALSE)</f>
        <v>骑士之证</v>
      </c>
      <c r="G928" s="93">
        <f t="shared" si="58"/>
        <v>12</v>
      </c>
      <c r="H928" t="str">
        <f>VLOOKUP(Q928,杂项!$O$1:$P$54,2,FALSE)</f>
        <v>浪人之证</v>
      </c>
      <c r="I928">
        <f t="shared" si="59"/>
        <v>12</v>
      </c>
      <c r="K928" s="93">
        <v>21</v>
      </c>
      <c r="L928" s="93">
        <v>15</v>
      </c>
      <c r="M928" s="93">
        <v>19</v>
      </c>
      <c r="N928" s="93">
        <v>15</v>
      </c>
      <c r="O928" s="93">
        <v>14</v>
      </c>
      <c r="P928" s="93">
        <v>12</v>
      </c>
      <c r="Q928" s="93">
        <v>13</v>
      </c>
      <c r="R928" s="93">
        <v>12</v>
      </c>
    </row>
    <row r="929" spans="1:18" x14ac:dyDescent="0.2">
      <c r="A929" s="93" t="s">
        <v>2618</v>
      </c>
      <c r="B929" s="93" t="str">
        <f>VLOOKUP(K929,杂项!$O$1:$P$54,2,FALSE)</f>
        <v>霸者之证</v>
      </c>
      <c r="C929" s="93">
        <f t="shared" si="56"/>
        <v>18</v>
      </c>
      <c r="D929" s="93" t="str">
        <f>VLOOKUP(M929,杂项!$O$1:$P$54,2,FALSE)</f>
        <v>统帅之证</v>
      </c>
      <c r="E929" s="93">
        <f t="shared" si="57"/>
        <v>18</v>
      </c>
      <c r="F929" s="93" t="str">
        <f>VLOOKUP(O929,杂项!$O$1:$P$54,2,FALSE)</f>
        <v>信仰纹章</v>
      </c>
      <c r="G929" s="93">
        <f t="shared" si="58"/>
        <v>15</v>
      </c>
      <c r="H929" t="str">
        <f>VLOOKUP(Q929,杂项!$O$1:$P$54,2,FALSE)</f>
        <v>自由纹章</v>
      </c>
      <c r="I929">
        <f t="shared" si="59"/>
        <v>15</v>
      </c>
      <c r="K929" s="93">
        <v>28</v>
      </c>
      <c r="L929" s="93">
        <v>18</v>
      </c>
      <c r="M929" s="93">
        <v>31</v>
      </c>
      <c r="N929" s="93">
        <v>18</v>
      </c>
      <c r="O929" s="93">
        <v>21</v>
      </c>
      <c r="P929" s="93">
        <v>15</v>
      </c>
      <c r="Q929" s="93">
        <v>19</v>
      </c>
      <c r="R929" s="93">
        <v>15</v>
      </c>
    </row>
    <row r="930" spans="1:18" x14ac:dyDescent="0.2">
      <c r="A930" s="93" t="s">
        <v>2619</v>
      </c>
      <c r="B930" s="93" t="str">
        <f>VLOOKUP(K930,杂项!$O$1:$P$54,2,FALSE)</f>
        <v>世界之印</v>
      </c>
      <c r="C930" s="93">
        <f t="shared" si="56"/>
        <v>22</v>
      </c>
      <c r="D930" s="93" t="str">
        <f>VLOOKUP(M930,杂项!$O$1:$P$54,2,FALSE)</f>
        <v>命运之印</v>
      </c>
      <c r="E930" s="93">
        <f t="shared" si="57"/>
        <v>22</v>
      </c>
      <c r="F930" s="93" t="str">
        <f>VLOOKUP(O930,杂项!$O$1:$P$54,2,FALSE)</f>
        <v>霸者之证</v>
      </c>
      <c r="G930" s="93">
        <f t="shared" si="58"/>
        <v>20</v>
      </c>
      <c r="H930" t="str">
        <f>VLOOKUP(Q930,杂项!$O$1:$P$54,2,FALSE)</f>
        <v>游侠之证</v>
      </c>
      <c r="I930">
        <f t="shared" si="59"/>
        <v>20</v>
      </c>
      <c r="K930" s="93">
        <v>34</v>
      </c>
      <c r="L930" s="93">
        <v>22</v>
      </c>
      <c r="M930" s="93">
        <v>33</v>
      </c>
      <c r="N930" s="93">
        <v>22</v>
      </c>
      <c r="O930" s="93">
        <v>28</v>
      </c>
      <c r="P930" s="93">
        <v>20</v>
      </c>
      <c r="Q930" s="93">
        <v>27</v>
      </c>
      <c r="R930" s="93">
        <v>20</v>
      </c>
    </row>
    <row r="931" spans="1:18" x14ac:dyDescent="0.2">
      <c r="A931" s="93" t="s">
        <v>2620</v>
      </c>
      <c r="B931" s="93" t="str">
        <f>VLOOKUP(K931,杂项!$O$1:$P$54,2,FALSE)</f>
        <v>骑士修行之证</v>
      </c>
      <c r="C931" s="93">
        <f t="shared" si="56"/>
        <v>3</v>
      </c>
      <c r="D931" s="93" t="e">
        <f>VLOOKUP(M931,杂项!$O$1:$P$54,2,FALSE)</f>
        <v>#N/A</v>
      </c>
      <c r="E931" s="93">
        <f t="shared" si="57"/>
        <v>0</v>
      </c>
      <c r="F931" s="93" t="e">
        <f>VLOOKUP(O931,杂项!$O$1:$P$54,2,FALSE)</f>
        <v>#N/A</v>
      </c>
      <c r="G931" s="93">
        <f t="shared" si="58"/>
        <v>0</v>
      </c>
      <c r="H931" t="e">
        <f>VLOOKUP(Q931,杂项!$O$1:$P$54,2,FALSE)</f>
        <v>#N/A</v>
      </c>
      <c r="I931">
        <f t="shared" si="59"/>
        <v>0</v>
      </c>
      <c r="K931" s="93">
        <v>3</v>
      </c>
      <c r="L931" s="93">
        <v>3</v>
      </c>
      <c r="M931" s="93"/>
      <c r="N931" s="93"/>
      <c r="O931" s="93"/>
      <c r="P931" s="93"/>
      <c r="Q931" s="93"/>
      <c r="R931" s="93"/>
    </row>
    <row r="932" spans="1:18" x14ac:dyDescent="0.2">
      <c r="A932" s="93" t="s">
        <v>2621</v>
      </c>
      <c r="B932" s="93" t="str">
        <f>VLOOKUP(K932,杂项!$O$1:$P$54,2,FALSE)</f>
        <v>骑士修行之证</v>
      </c>
      <c r="C932" s="93">
        <f t="shared" si="56"/>
        <v>5</v>
      </c>
      <c r="D932" s="93" t="e">
        <f>VLOOKUP(M932,杂项!$O$1:$P$54,2,FALSE)</f>
        <v>#N/A</v>
      </c>
      <c r="E932" s="93">
        <f t="shared" si="57"/>
        <v>0</v>
      </c>
      <c r="F932" s="93" t="e">
        <f>VLOOKUP(O932,杂项!$O$1:$P$54,2,FALSE)</f>
        <v>#N/A</v>
      </c>
      <c r="G932" s="93">
        <f t="shared" si="58"/>
        <v>0</v>
      </c>
      <c r="H932" t="e">
        <f>VLOOKUP(Q932,杂项!$O$1:$P$54,2,FALSE)</f>
        <v>#N/A</v>
      </c>
      <c r="I932">
        <f t="shared" si="59"/>
        <v>0</v>
      </c>
      <c r="K932" s="93">
        <v>3</v>
      </c>
      <c r="L932" s="93">
        <v>5</v>
      </c>
      <c r="M932" s="93"/>
      <c r="N932" s="93"/>
      <c r="O932" s="93"/>
      <c r="P932" s="93"/>
      <c r="Q932" s="93"/>
      <c r="R932" s="93"/>
    </row>
    <row r="933" spans="1:18" x14ac:dyDescent="0.2">
      <c r="A933" s="93" t="s">
        <v>2622</v>
      </c>
      <c r="B933" s="93" t="str">
        <f>VLOOKUP(K933,杂项!$O$1:$P$54,2,FALSE)</f>
        <v>力量绶带</v>
      </c>
      <c r="C933" s="93">
        <f t="shared" si="56"/>
        <v>6</v>
      </c>
      <c r="D933" s="93" t="str">
        <f>VLOOKUP(M933,杂项!$O$1:$P$54,2,FALSE)</f>
        <v>战斗修行之证</v>
      </c>
      <c r="E933" s="93">
        <f t="shared" si="57"/>
        <v>3</v>
      </c>
      <c r="F933" s="93" t="str">
        <f>VLOOKUP(O933,杂项!$O$1:$P$54,2,FALSE)</f>
        <v>生存修行之证</v>
      </c>
      <c r="G933" s="93">
        <f t="shared" si="58"/>
        <v>3</v>
      </c>
      <c r="H933" t="e">
        <f>VLOOKUP(Q933,杂项!$O$1:$P$54,2,FALSE)</f>
        <v>#N/A</v>
      </c>
      <c r="I933">
        <f t="shared" si="59"/>
        <v>0</v>
      </c>
      <c r="K933" s="93">
        <v>6</v>
      </c>
      <c r="L933" s="93">
        <v>6</v>
      </c>
      <c r="M933" s="93">
        <v>1</v>
      </c>
      <c r="N933" s="93">
        <v>3</v>
      </c>
      <c r="O933" s="93">
        <v>2</v>
      </c>
      <c r="P933" s="93">
        <v>3</v>
      </c>
      <c r="Q933" s="93"/>
      <c r="R933" s="93"/>
    </row>
    <row r="934" spans="1:18" x14ac:dyDescent="0.2">
      <c r="A934" s="93" t="s">
        <v>2623</v>
      </c>
      <c r="B934" s="93" t="str">
        <f>VLOOKUP(K934,杂项!$O$1:$P$54,2,FALSE)</f>
        <v>斗技之证</v>
      </c>
      <c r="C934" s="93">
        <f t="shared" si="56"/>
        <v>8</v>
      </c>
      <c r="D934" s="93" t="str">
        <f>VLOOKUP(M934,杂项!$O$1:$P$54,2,FALSE)</f>
        <v>护盾之证</v>
      </c>
      <c r="E934" s="93">
        <f t="shared" si="57"/>
        <v>8</v>
      </c>
      <c r="F934" s="93" t="str">
        <f>VLOOKUP(O934,杂项!$O$1:$P$54,2,FALSE)</f>
        <v>力量绶带</v>
      </c>
      <c r="G934" s="93">
        <f t="shared" si="58"/>
        <v>6</v>
      </c>
      <c r="H934" t="str">
        <f>VLOOKUP(Q934,杂项!$O$1:$P$54,2,FALSE)</f>
        <v>守护绶带</v>
      </c>
      <c r="I934">
        <f t="shared" si="59"/>
        <v>6</v>
      </c>
      <c r="K934" s="93">
        <v>41</v>
      </c>
      <c r="L934" s="93">
        <v>8</v>
      </c>
      <c r="M934" s="93">
        <v>46</v>
      </c>
      <c r="N934" s="93">
        <v>8</v>
      </c>
      <c r="O934" s="93">
        <v>6</v>
      </c>
      <c r="P934" s="93">
        <v>6</v>
      </c>
      <c r="Q934" s="93">
        <v>7</v>
      </c>
      <c r="R934" s="93">
        <v>6</v>
      </c>
    </row>
    <row r="935" spans="1:18" x14ac:dyDescent="0.2">
      <c r="A935" s="93" t="s">
        <v>2624</v>
      </c>
      <c r="B935" s="93" t="str">
        <f>VLOOKUP(K935,杂项!$O$1:$P$54,2,FALSE)</f>
        <v>无畏徽记</v>
      </c>
      <c r="C935" s="93">
        <f t="shared" si="56"/>
        <v>10</v>
      </c>
      <c r="D935" s="93" t="str">
        <f>VLOOKUP(M935,杂项!$O$1:$P$54,2,FALSE)</f>
        <v>不屈徽记</v>
      </c>
      <c r="E935" s="93">
        <f t="shared" si="57"/>
        <v>10</v>
      </c>
      <c r="F935" s="93" t="str">
        <f>VLOOKUP(O935,杂项!$O$1:$P$54,2,FALSE)</f>
        <v>斗技之证</v>
      </c>
      <c r="G935" s="93">
        <f t="shared" si="58"/>
        <v>8</v>
      </c>
      <c r="H935" t="str">
        <f>VLOOKUP(Q935,杂项!$O$1:$P$54,2,FALSE)</f>
        <v>护盾之证</v>
      </c>
      <c r="I935">
        <f t="shared" si="59"/>
        <v>8</v>
      </c>
      <c r="K935" s="93">
        <v>48</v>
      </c>
      <c r="L935" s="93">
        <v>10</v>
      </c>
      <c r="M935" s="93">
        <v>49</v>
      </c>
      <c r="N935" s="93">
        <v>10</v>
      </c>
      <c r="O935" s="93">
        <v>41</v>
      </c>
      <c r="P935" s="93">
        <v>8</v>
      </c>
      <c r="Q935" s="93">
        <v>46</v>
      </c>
      <c r="R935" s="93">
        <v>8</v>
      </c>
    </row>
    <row r="936" spans="1:18" x14ac:dyDescent="0.2">
      <c r="A936" s="93" t="s">
        <v>2625</v>
      </c>
      <c r="B936" s="93" t="str">
        <f>VLOOKUP(K936,杂项!$O$1:$P$54,2,FALSE)</f>
        <v>迅捷绶带</v>
      </c>
      <c r="C936" s="93">
        <f t="shared" si="56"/>
        <v>6</v>
      </c>
      <c r="D936" s="93" t="str">
        <f>VLOOKUP(M936,杂项!$O$1:$P$54,2,FALSE)</f>
        <v>骑士修行之证</v>
      </c>
      <c r="E936" s="93">
        <f t="shared" si="57"/>
        <v>3</v>
      </c>
      <c r="F936" s="93" t="str">
        <f>VLOOKUP(O936,杂项!$O$1:$P$54,2,FALSE)</f>
        <v>战斗修行之证</v>
      </c>
      <c r="G936" s="93">
        <f t="shared" si="58"/>
        <v>3</v>
      </c>
      <c r="H936" t="e">
        <f>VLOOKUP(Q936,杂项!$O$1:$P$54,2,FALSE)</f>
        <v>#N/A</v>
      </c>
      <c r="I936">
        <f t="shared" si="59"/>
        <v>0</v>
      </c>
      <c r="K936" s="93">
        <v>8</v>
      </c>
      <c r="L936" s="93">
        <v>6</v>
      </c>
      <c r="M936" s="93">
        <v>3</v>
      </c>
      <c r="N936" s="93">
        <v>3</v>
      </c>
      <c r="O936" s="93">
        <v>1</v>
      </c>
      <c r="P936" s="93">
        <v>3</v>
      </c>
      <c r="Q936" s="93"/>
      <c r="R936" s="93"/>
    </row>
    <row r="937" spans="1:18" x14ac:dyDescent="0.2">
      <c r="A937" s="93" t="s">
        <v>2626</v>
      </c>
      <c r="B937" s="93" t="str">
        <f>VLOOKUP(K937,杂项!$O$1:$P$54,2,FALSE)</f>
        <v>骑术之证</v>
      </c>
      <c r="C937" s="93">
        <f t="shared" si="56"/>
        <v>8</v>
      </c>
      <c r="D937" s="93" t="str">
        <f>VLOOKUP(M937,杂项!$O$1:$P$54,2,FALSE)</f>
        <v>巡林之证</v>
      </c>
      <c r="E937" s="93">
        <f t="shared" si="57"/>
        <v>8</v>
      </c>
      <c r="F937" s="93" t="str">
        <f>VLOOKUP(O937,杂项!$O$1:$P$54,2,FALSE)</f>
        <v>迅捷绶带</v>
      </c>
      <c r="G937" s="93">
        <f t="shared" si="58"/>
        <v>6</v>
      </c>
      <c r="H937" t="str">
        <f>VLOOKUP(Q937,杂项!$O$1:$P$54,2,FALSE)</f>
        <v>力量绶带</v>
      </c>
      <c r="I937">
        <f t="shared" si="59"/>
        <v>6</v>
      </c>
      <c r="K937" s="93">
        <v>43</v>
      </c>
      <c r="L937" s="93">
        <v>8</v>
      </c>
      <c r="M937" s="93">
        <v>42</v>
      </c>
      <c r="N937" s="93">
        <v>8</v>
      </c>
      <c r="O937" s="93">
        <v>8</v>
      </c>
      <c r="P937" s="93">
        <v>6</v>
      </c>
      <c r="Q937" s="93">
        <v>6</v>
      </c>
      <c r="R937" s="93">
        <v>6</v>
      </c>
    </row>
    <row r="938" spans="1:18" x14ac:dyDescent="0.2">
      <c r="A938" s="93" t="s">
        <v>2627</v>
      </c>
      <c r="B938" s="93" t="str">
        <f>VLOOKUP(K938,杂项!$O$1:$P$54,2,FALSE)</f>
        <v>忠诚徽记</v>
      </c>
      <c r="C938" s="93">
        <f t="shared" si="56"/>
        <v>10</v>
      </c>
      <c r="D938" s="93" t="str">
        <f>VLOOKUP(M938,杂项!$O$1:$P$54,2,FALSE)</f>
        <v>无畏徽记</v>
      </c>
      <c r="E938" s="93">
        <f t="shared" si="57"/>
        <v>10</v>
      </c>
      <c r="F938" s="93" t="str">
        <f>VLOOKUP(O938,杂项!$O$1:$P$54,2,FALSE)</f>
        <v>骑术之证</v>
      </c>
      <c r="G938" s="93">
        <f t="shared" si="58"/>
        <v>8</v>
      </c>
      <c r="H938" t="str">
        <f>VLOOKUP(Q938,杂项!$O$1:$P$54,2,FALSE)</f>
        <v>巡林之证</v>
      </c>
      <c r="I938">
        <f t="shared" si="59"/>
        <v>8</v>
      </c>
      <c r="K938" s="93">
        <v>53</v>
      </c>
      <c r="L938" s="93">
        <v>10</v>
      </c>
      <c r="M938" s="93">
        <v>48</v>
      </c>
      <c r="N938" s="93">
        <v>10</v>
      </c>
      <c r="O938" s="93">
        <v>43</v>
      </c>
      <c r="P938" s="93">
        <v>8</v>
      </c>
      <c r="Q938" s="93">
        <v>42</v>
      </c>
      <c r="R938" s="93">
        <v>8</v>
      </c>
    </row>
    <row r="939" spans="1:18" x14ac:dyDescent="0.2">
      <c r="A939" s="93" t="s">
        <v>2628</v>
      </c>
      <c r="B939" s="93" t="str">
        <f>VLOOKUP(K939,杂项!$O$1:$P$54,2,FALSE)</f>
        <v>迅捷绶带</v>
      </c>
      <c r="C939" s="93">
        <f t="shared" si="56"/>
        <v>6</v>
      </c>
      <c r="D939" s="93" t="str">
        <f>VLOOKUP(M939,杂项!$O$1:$P$54,2,FALSE)</f>
        <v>骑士修行之证</v>
      </c>
      <c r="E939" s="93">
        <f t="shared" si="57"/>
        <v>3</v>
      </c>
      <c r="F939" s="93" t="str">
        <f>VLOOKUP(O939,杂项!$O$1:$P$54,2,FALSE)</f>
        <v>战斗修行之证</v>
      </c>
      <c r="G939" s="93">
        <f t="shared" si="58"/>
        <v>3</v>
      </c>
      <c r="H939" t="e">
        <f>VLOOKUP(Q939,杂项!$O$1:$P$54,2,FALSE)</f>
        <v>#N/A</v>
      </c>
      <c r="I939">
        <f t="shared" si="59"/>
        <v>0</v>
      </c>
      <c r="K939" s="93">
        <v>8</v>
      </c>
      <c r="L939" s="93">
        <v>6</v>
      </c>
      <c r="M939" s="93">
        <v>3</v>
      </c>
      <c r="N939" s="93">
        <v>3</v>
      </c>
      <c r="O939" s="93">
        <v>1</v>
      </c>
      <c r="P939" s="93">
        <v>3</v>
      </c>
      <c r="Q939" s="93"/>
      <c r="R939" s="93"/>
    </row>
    <row r="940" spans="1:18" x14ac:dyDescent="0.2">
      <c r="A940" s="93" t="s">
        <v>2629</v>
      </c>
      <c r="B940" s="93" t="str">
        <f>VLOOKUP(K940,杂项!$O$1:$P$54,2,FALSE)</f>
        <v>骑术之证</v>
      </c>
      <c r="C940" s="93">
        <f t="shared" si="56"/>
        <v>8</v>
      </c>
      <c r="D940" s="93" t="str">
        <f>VLOOKUP(M940,杂项!$O$1:$P$54,2,FALSE)</f>
        <v>巡林之证</v>
      </c>
      <c r="E940" s="93">
        <f t="shared" si="57"/>
        <v>8</v>
      </c>
      <c r="F940" s="93" t="str">
        <f>VLOOKUP(O940,杂项!$O$1:$P$54,2,FALSE)</f>
        <v>迅捷绶带</v>
      </c>
      <c r="G940" s="93">
        <f t="shared" si="58"/>
        <v>6</v>
      </c>
      <c r="H940" t="str">
        <f>VLOOKUP(Q940,杂项!$O$1:$P$54,2,FALSE)</f>
        <v>守护绶带</v>
      </c>
      <c r="I940">
        <f t="shared" si="59"/>
        <v>6</v>
      </c>
      <c r="K940" s="93">
        <v>43</v>
      </c>
      <c r="L940" s="93">
        <v>8</v>
      </c>
      <c r="M940" s="93">
        <v>42</v>
      </c>
      <c r="N940" s="93">
        <v>8</v>
      </c>
      <c r="O940" s="93">
        <v>8</v>
      </c>
      <c r="P940" s="93">
        <v>6</v>
      </c>
      <c r="Q940" s="93">
        <v>7</v>
      </c>
      <c r="R940" s="93">
        <v>6</v>
      </c>
    </row>
    <row r="941" spans="1:18" x14ac:dyDescent="0.2">
      <c r="A941" s="93" t="s">
        <v>2630</v>
      </c>
      <c r="B941" s="93" t="str">
        <f>VLOOKUP(K941,杂项!$O$1:$P$54,2,FALSE)</f>
        <v>忠诚徽记</v>
      </c>
      <c r="C941" s="93">
        <f t="shared" si="56"/>
        <v>10</v>
      </c>
      <c r="D941" s="93" t="str">
        <f>VLOOKUP(M941,杂项!$O$1:$P$54,2,FALSE)</f>
        <v>不屈徽记</v>
      </c>
      <c r="E941" s="93">
        <f t="shared" si="57"/>
        <v>10</v>
      </c>
      <c r="F941" s="93" t="str">
        <f>VLOOKUP(O941,杂项!$O$1:$P$54,2,FALSE)</f>
        <v>骑术之证</v>
      </c>
      <c r="G941" s="93">
        <f t="shared" si="58"/>
        <v>8</v>
      </c>
      <c r="H941" t="str">
        <f>VLOOKUP(Q941,杂项!$O$1:$P$54,2,FALSE)</f>
        <v>巡林之证</v>
      </c>
      <c r="I941">
        <f t="shared" si="59"/>
        <v>8</v>
      </c>
      <c r="K941" s="93">
        <v>53</v>
      </c>
      <c r="L941" s="93">
        <v>10</v>
      </c>
      <c r="M941" s="93">
        <v>49</v>
      </c>
      <c r="N941" s="93">
        <v>10</v>
      </c>
      <c r="O941" s="93">
        <v>43</v>
      </c>
      <c r="P941" s="93">
        <v>8</v>
      </c>
      <c r="Q941" s="93">
        <v>42</v>
      </c>
      <c r="R941" s="93">
        <v>8</v>
      </c>
    </row>
    <row r="942" spans="1:18" x14ac:dyDescent="0.2">
      <c r="A942" s="93" t="s">
        <v>2631</v>
      </c>
      <c r="B942" s="93" t="str">
        <f>VLOOKUP(K942,杂项!$O$1:$P$54,2,FALSE)</f>
        <v>战士之证</v>
      </c>
      <c r="C942" s="93">
        <f t="shared" si="56"/>
        <v>12</v>
      </c>
      <c r="D942" s="93" t="str">
        <f>VLOOKUP(M942,杂项!$O$1:$P$54,2,FALSE)</f>
        <v>浪人之证</v>
      </c>
      <c r="E942" s="93">
        <f t="shared" si="57"/>
        <v>12</v>
      </c>
      <c r="F942" s="93" t="str">
        <f>VLOOKUP(O942,杂项!$O$1:$P$54,2,FALSE)</f>
        <v>无畏徽记</v>
      </c>
      <c r="G942" s="93">
        <f t="shared" si="58"/>
        <v>10</v>
      </c>
      <c r="H942" t="str">
        <f>VLOOKUP(Q942,杂项!$O$1:$P$54,2,FALSE)</f>
        <v>隐秘徽记</v>
      </c>
      <c r="I942">
        <f t="shared" si="59"/>
        <v>10</v>
      </c>
      <c r="K942" s="93">
        <v>12</v>
      </c>
      <c r="L942" s="93">
        <v>12</v>
      </c>
      <c r="M942" s="93">
        <v>13</v>
      </c>
      <c r="N942" s="93">
        <v>12</v>
      </c>
      <c r="O942" s="93">
        <v>48</v>
      </c>
      <c r="P942" s="93">
        <v>10</v>
      </c>
      <c r="Q942" s="93">
        <v>50</v>
      </c>
      <c r="R942" s="93">
        <v>10</v>
      </c>
    </row>
    <row r="943" spans="1:18" x14ac:dyDescent="0.2">
      <c r="A943" s="93" t="s">
        <v>2632</v>
      </c>
      <c r="B943" s="93" t="str">
        <f>VLOOKUP(K943,杂项!$O$1:$P$54,2,FALSE)</f>
        <v>勇气纹章</v>
      </c>
      <c r="C943" s="93">
        <f t="shared" si="56"/>
        <v>15</v>
      </c>
      <c r="D943" s="93" t="str">
        <f>VLOOKUP(M943,杂项!$O$1:$P$54,2,FALSE)</f>
        <v>自由纹章</v>
      </c>
      <c r="E943" s="93">
        <f t="shared" si="57"/>
        <v>15</v>
      </c>
      <c r="F943" s="93" t="str">
        <f>VLOOKUP(O943,杂项!$O$1:$P$54,2,FALSE)</f>
        <v>战士之证</v>
      </c>
      <c r="G943" s="93">
        <f t="shared" si="58"/>
        <v>12</v>
      </c>
      <c r="H943" t="str">
        <f>VLOOKUP(Q943,杂项!$O$1:$P$54,2,FALSE)</f>
        <v>浪人之证</v>
      </c>
      <c r="I943">
        <f t="shared" si="59"/>
        <v>12</v>
      </c>
      <c r="K943" s="93">
        <v>17</v>
      </c>
      <c r="L943" s="93">
        <v>15</v>
      </c>
      <c r="M943" s="93">
        <v>19</v>
      </c>
      <c r="N943" s="93">
        <v>15</v>
      </c>
      <c r="O943" s="93">
        <v>12</v>
      </c>
      <c r="P943" s="93">
        <v>12</v>
      </c>
      <c r="Q943" s="93">
        <v>13</v>
      </c>
      <c r="R943" s="93">
        <v>12</v>
      </c>
    </row>
    <row r="944" spans="1:18" x14ac:dyDescent="0.2">
      <c r="A944" s="93" t="s">
        <v>2633</v>
      </c>
      <c r="B944" s="93" t="str">
        <f>VLOOKUP(K944,杂项!$O$1:$P$54,2,FALSE)</f>
        <v>勇者之证</v>
      </c>
      <c r="C944" s="93">
        <f t="shared" si="56"/>
        <v>18</v>
      </c>
      <c r="D944" s="93" t="str">
        <f>VLOOKUP(M944,杂项!$O$1:$P$54,2,FALSE)</f>
        <v>霸者之证</v>
      </c>
      <c r="E944" s="93">
        <f t="shared" si="57"/>
        <v>18</v>
      </c>
      <c r="F944" s="93" t="str">
        <f>VLOOKUP(O944,杂项!$O$1:$P$54,2,FALSE)</f>
        <v>勇气纹章</v>
      </c>
      <c r="G944" s="93">
        <f t="shared" si="58"/>
        <v>15</v>
      </c>
      <c r="H944" t="str">
        <f>VLOOKUP(Q944,杂项!$O$1:$P$54,2,FALSE)</f>
        <v>自由纹章</v>
      </c>
      <c r="I944">
        <f t="shared" si="59"/>
        <v>15</v>
      </c>
      <c r="K944" s="93">
        <v>26</v>
      </c>
      <c r="L944" s="93">
        <v>18</v>
      </c>
      <c r="M944" s="93">
        <v>28</v>
      </c>
      <c r="N944" s="93">
        <v>18</v>
      </c>
      <c r="O944" s="93">
        <v>17</v>
      </c>
      <c r="P944" s="93">
        <v>15</v>
      </c>
      <c r="Q944" s="93">
        <v>19</v>
      </c>
      <c r="R944" s="93">
        <v>15</v>
      </c>
    </row>
    <row r="945" spans="1:18" x14ac:dyDescent="0.2">
      <c r="A945" s="93" t="s">
        <v>2634</v>
      </c>
      <c r="B945" s="93" t="str">
        <f>VLOOKUP(K945,杂项!$O$1:$P$54,2,FALSE)</f>
        <v>正义之印</v>
      </c>
      <c r="C945" s="93">
        <f t="shared" si="56"/>
        <v>22</v>
      </c>
      <c r="D945" s="93" t="str">
        <f>VLOOKUP(M945,杂项!$O$1:$P$54,2,FALSE)</f>
        <v>奇迹之印</v>
      </c>
      <c r="E945" s="93">
        <f t="shared" si="57"/>
        <v>22</v>
      </c>
      <c r="F945" s="93" t="str">
        <f>VLOOKUP(O945,杂项!$O$1:$P$54,2,FALSE)</f>
        <v>勇者之证</v>
      </c>
      <c r="G945" s="93">
        <f t="shared" si="58"/>
        <v>20</v>
      </c>
      <c r="H945" t="str">
        <f>VLOOKUP(Q945,杂项!$O$1:$P$54,2,FALSE)</f>
        <v>霸者之证</v>
      </c>
      <c r="I945">
        <f t="shared" si="59"/>
        <v>20</v>
      </c>
      <c r="K945" s="93">
        <v>32</v>
      </c>
      <c r="L945" s="93">
        <v>22</v>
      </c>
      <c r="M945" s="93">
        <v>36</v>
      </c>
      <c r="N945" s="93">
        <v>22</v>
      </c>
      <c r="O945" s="93">
        <v>26</v>
      </c>
      <c r="P945" s="93">
        <v>20</v>
      </c>
      <c r="Q945" s="93">
        <v>28</v>
      </c>
      <c r="R945" s="93">
        <v>20</v>
      </c>
    </row>
    <row r="946" spans="1:18" x14ac:dyDescent="0.2">
      <c r="A946" s="93" t="s">
        <v>2635</v>
      </c>
      <c r="B946" s="93" t="str">
        <f>VLOOKUP(K946,杂项!$O$1:$P$54,2,FALSE)</f>
        <v>骑士之证</v>
      </c>
      <c r="C946" s="93">
        <f t="shared" si="56"/>
        <v>12</v>
      </c>
      <c r="D946" s="93" t="str">
        <f>VLOOKUP(M946,杂项!$O$1:$P$54,2,FALSE)</f>
        <v>战士之证</v>
      </c>
      <c r="E946" s="93">
        <f t="shared" si="57"/>
        <v>12</v>
      </c>
      <c r="F946" s="93" t="str">
        <f>VLOOKUP(O946,杂项!$O$1:$P$54,2,FALSE)</f>
        <v>忠诚徽记</v>
      </c>
      <c r="G946" s="93">
        <f t="shared" si="58"/>
        <v>10</v>
      </c>
      <c r="H946" t="str">
        <f>VLOOKUP(Q946,杂项!$O$1:$P$54,2,FALSE)</f>
        <v>无畏徽记</v>
      </c>
      <c r="I946">
        <f t="shared" si="59"/>
        <v>10</v>
      </c>
      <c r="K946" s="93">
        <v>14</v>
      </c>
      <c r="L946" s="93">
        <v>12</v>
      </c>
      <c r="M946" s="93">
        <v>12</v>
      </c>
      <c r="N946" s="93">
        <v>12</v>
      </c>
      <c r="O946" s="93">
        <v>53</v>
      </c>
      <c r="P946" s="93">
        <v>10</v>
      </c>
      <c r="Q946" s="93">
        <v>48</v>
      </c>
      <c r="R946" s="93">
        <v>10</v>
      </c>
    </row>
    <row r="947" spans="1:18" x14ac:dyDescent="0.2">
      <c r="A947" s="93" t="s">
        <v>2636</v>
      </c>
      <c r="B947" s="93" t="str">
        <f>VLOOKUP(K947,杂项!$O$1:$P$54,2,FALSE)</f>
        <v>公正纹章</v>
      </c>
      <c r="C947" s="93">
        <f t="shared" si="56"/>
        <v>15</v>
      </c>
      <c r="D947" s="93" t="str">
        <f>VLOOKUP(M947,杂项!$O$1:$P$54,2,FALSE)</f>
        <v>秩序纹章</v>
      </c>
      <c r="E947" s="93">
        <f t="shared" si="57"/>
        <v>15</v>
      </c>
      <c r="F947" s="93" t="str">
        <f>VLOOKUP(O947,杂项!$O$1:$P$54,2,FALSE)</f>
        <v>骑士之证</v>
      </c>
      <c r="G947" s="93">
        <f t="shared" si="58"/>
        <v>12</v>
      </c>
      <c r="H947" t="str">
        <f>VLOOKUP(Q947,杂项!$O$1:$P$54,2,FALSE)</f>
        <v>战士之证</v>
      </c>
      <c r="I947">
        <f t="shared" si="59"/>
        <v>12</v>
      </c>
      <c r="K947" s="93">
        <v>22</v>
      </c>
      <c r="L947" s="93">
        <v>15</v>
      </c>
      <c r="M947" s="93">
        <v>18</v>
      </c>
      <c r="N947" s="93">
        <v>15</v>
      </c>
      <c r="O947" s="93">
        <v>14</v>
      </c>
      <c r="P947" s="93">
        <v>12</v>
      </c>
      <c r="Q947" s="93">
        <v>12</v>
      </c>
      <c r="R947" s="93">
        <v>12</v>
      </c>
    </row>
    <row r="948" spans="1:18" x14ac:dyDescent="0.2">
      <c r="A948" s="93" t="s">
        <v>2637</v>
      </c>
      <c r="B948" s="93" t="str">
        <f>VLOOKUP(K948,杂项!$O$1:$P$54,2,FALSE)</f>
        <v>统帅之证</v>
      </c>
      <c r="C948" s="93">
        <f t="shared" si="56"/>
        <v>18</v>
      </c>
      <c r="D948" s="93" t="str">
        <f>VLOOKUP(M948,杂项!$O$1:$P$54,2,FALSE)</f>
        <v>英雄之证</v>
      </c>
      <c r="E948" s="93">
        <f t="shared" si="57"/>
        <v>18</v>
      </c>
      <c r="F948" s="93" t="str">
        <f>VLOOKUP(O948,杂项!$O$1:$P$54,2,FALSE)</f>
        <v>公正纹章</v>
      </c>
      <c r="G948" s="93">
        <f t="shared" si="58"/>
        <v>15</v>
      </c>
      <c r="H948" t="str">
        <f>VLOOKUP(Q948,杂项!$O$1:$P$54,2,FALSE)</f>
        <v>秩序纹章</v>
      </c>
      <c r="I948">
        <f t="shared" si="59"/>
        <v>15</v>
      </c>
      <c r="J948" s="101"/>
      <c r="K948" s="93">
        <v>31</v>
      </c>
      <c r="L948" s="108">
        <v>18</v>
      </c>
      <c r="M948" s="108">
        <v>25</v>
      </c>
      <c r="N948" s="108">
        <v>18</v>
      </c>
      <c r="O948" s="108">
        <v>22</v>
      </c>
      <c r="P948" s="108">
        <v>15</v>
      </c>
      <c r="Q948" s="108">
        <v>18</v>
      </c>
      <c r="R948" s="108">
        <v>15</v>
      </c>
    </row>
    <row r="949" spans="1:18" x14ac:dyDescent="0.2">
      <c r="A949" s="93" t="s">
        <v>2638</v>
      </c>
      <c r="B949" s="93" t="str">
        <f>VLOOKUP(K949,杂项!$O$1:$P$54,2,FALSE)</f>
        <v>荣耀之印</v>
      </c>
      <c r="C949" s="93">
        <f t="shared" si="56"/>
        <v>22</v>
      </c>
      <c r="D949" s="93" t="str">
        <f>VLOOKUP(M949,杂项!$O$1:$P$54,2,FALSE)</f>
        <v>世界之印</v>
      </c>
      <c r="E949" s="93">
        <f t="shared" si="57"/>
        <v>22</v>
      </c>
      <c r="F949" s="93" t="str">
        <f>VLOOKUP(O949,杂项!$O$1:$P$54,2,FALSE)</f>
        <v>统帅之证</v>
      </c>
      <c r="G949" s="93">
        <f t="shared" si="58"/>
        <v>20</v>
      </c>
      <c r="H949" t="str">
        <f>VLOOKUP(Q949,杂项!$O$1:$P$54,2,FALSE)</f>
        <v>英雄之证</v>
      </c>
      <c r="I949">
        <f t="shared" si="59"/>
        <v>20</v>
      </c>
      <c r="J949" s="101"/>
      <c r="K949" s="93">
        <v>38</v>
      </c>
      <c r="L949" s="108">
        <v>22</v>
      </c>
      <c r="M949" s="108">
        <v>34</v>
      </c>
      <c r="N949" s="108">
        <v>22</v>
      </c>
      <c r="O949" s="108">
        <v>31</v>
      </c>
      <c r="P949" s="108">
        <v>20</v>
      </c>
      <c r="Q949" s="108">
        <v>25</v>
      </c>
      <c r="R949" s="108">
        <v>20</v>
      </c>
    </row>
    <row r="950" spans="1:18" x14ac:dyDescent="0.2">
      <c r="A950" s="93" t="s">
        <v>2639</v>
      </c>
      <c r="B950" s="93" t="str">
        <f>VLOOKUP(K950,杂项!$O$1:$P$54,2,FALSE)</f>
        <v>神职修行之证</v>
      </c>
      <c r="C950" s="93">
        <f t="shared" si="56"/>
        <v>3</v>
      </c>
      <c r="D950" s="93" t="e">
        <f>VLOOKUP(M950,杂项!$O$1:$P$54,2,FALSE)</f>
        <v>#N/A</v>
      </c>
      <c r="E950" s="93">
        <f t="shared" si="57"/>
        <v>0</v>
      </c>
      <c r="F950" s="93" t="e">
        <f>VLOOKUP(O950,杂项!$O$1:$P$54,2,FALSE)</f>
        <v>#N/A</v>
      </c>
      <c r="G950" s="93">
        <f t="shared" si="58"/>
        <v>0</v>
      </c>
      <c r="H950" t="e">
        <f>VLOOKUP(Q950,杂项!$O$1:$P$54,2,FALSE)</f>
        <v>#N/A</v>
      </c>
      <c r="I950">
        <f t="shared" si="59"/>
        <v>0</v>
      </c>
      <c r="K950" s="93">
        <v>4</v>
      </c>
      <c r="L950" s="93">
        <v>3</v>
      </c>
      <c r="M950" s="93"/>
      <c r="N950" s="93"/>
      <c r="O950" s="93"/>
      <c r="P950" s="93"/>
      <c r="Q950" s="93"/>
      <c r="R950" s="93"/>
    </row>
    <row r="951" spans="1:18" x14ac:dyDescent="0.2">
      <c r="A951" s="93" t="s">
        <v>2640</v>
      </c>
      <c r="B951" s="93" t="str">
        <f>VLOOKUP(K951,杂项!$O$1:$P$54,2,FALSE)</f>
        <v>神职修行之证</v>
      </c>
      <c r="C951" s="93">
        <f t="shared" si="56"/>
        <v>5</v>
      </c>
      <c r="D951" s="93" t="e">
        <f>VLOOKUP(M951,杂项!$O$1:$P$54,2,FALSE)</f>
        <v>#N/A</v>
      </c>
      <c r="E951" s="93">
        <f t="shared" si="57"/>
        <v>0</v>
      </c>
      <c r="F951" s="93" t="e">
        <f>VLOOKUP(O951,杂项!$O$1:$P$54,2,FALSE)</f>
        <v>#N/A</v>
      </c>
      <c r="G951" s="93">
        <f t="shared" si="58"/>
        <v>0</v>
      </c>
      <c r="H951" t="e">
        <f>VLOOKUP(Q951,杂项!$O$1:$P$54,2,FALSE)</f>
        <v>#N/A</v>
      </c>
      <c r="I951">
        <f t="shared" si="59"/>
        <v>0</v>
      </c>
      <c r="K951" s="93">
        <v>4</v>
      </c>
      <c r="L951" s="93">
        <v>5</v>
      </c>
      <c r="M951" s="93"/>
      <c r="N951" s="93"/>
      <c r="O951" s="93"/>
      <c r="P951" s="93"/>
      <c r="Q951" s="93"/>
      <c r="R951" s="93"/>
    </row>
    <row r="952" spans="1:18" x14ac:dyDescent="0.2">
      <c r="A952" s="93" t="s">
        <v>2641</v>
      </c>
      <c r="B952" s="93" t="str">
        <f>VLOOKUP(K952,杂项!$O$1:$P$54,2,FALSE)</f>
        <v>心灵绶带</v>
      </c>
      <c r="C952" s="93">
        <f t="shared" si="56"/>
        <v>6</v>
      </c>
      <c r="D952" s="93" t="str">
        <f>VLOOKUP(M952,杂项!$O$1:$P$54,2,FALSE)</f>
        <v>法术修行之证</v>
      </c>
      <c r="E952" s="93">
        <f t="shared" si="57"/>
        <v>3</v>
      </c>
      <c r="F952" s="93" t="str">
        <f>VLOOKUP(O952,杂项!$O$1:$P$54,2,FALSE)</f>
        <v>神职修行之证</v>
      </c>
      <c r="G952" s="93">
        <f t="shared" si="58"/>
        <v>3</v>
      </c>
      <c r="H952" t="e">
        <f>VLOOKUP(Q952,杂项!$O$1:$P$54,2,FALSE)</f>
        <v>#N/A</v>
      </c>
      <c r="I952">
        <f t="shared" si="59"/>
        <v>0</v>
      </c>
      <c r="K952" s="93">
        <v>10</v>
      </c>
      <c r="L952" s="93">
        <v>6</v>
      </c>
      <c r="M952" s="93">
        <v>5</v>
      </c>
      <c r="N952" s="93">
        <v>3</v>
      </c>
      <c r="O952" s="93">
        <v>4</v>
      </c>
      <c r="P952" s="93">
        <v>3</v>
      </c>
      <c r="Q952" s="93"/>
      <c r="R952" s="93"/>
    </row>
    <row r="953" spans="1:18" x14ac:dyDescent="0.2">
      <c r="A953" s="93" t="s">
        <v>2642</v>
      </c>
      <c r="B953" s="93" t="str">
        <f>VLOOKUP(K953,杂项!$O$1:$P$54,2,FALSE)</f>
        <v>祈祷之证</v>
      </c>
      <c r="C953" s="93">
        <f t="shared" si="56"/>
        <v>8</v>
      </c>
      <c r="D953" s="93" t="str">
        <f>VLOOKUP(M953,杂项!$O$1:$P$54,2,FALSE)</f>
        <v>魔法之证</v>
      </c>
      <c r="E953" s="93">
        <f t="shared" si="57"/>
        <v>8</v>
      </c>
      <c r="F953" s="93" t="str">
        <f>VLOOKUP(O953,杂项!$O$1:$P$54,2,FALSE)</f>
        <v>心灵绶带</v>
      </c>
      <c r="G953" s="93">
        <f t="shared" si="58"/>
        <v>6</v>
      </c>
      <c r="H953" t="str">
        <f>VLOOKUP(Q953,杂项!$O$1:$P$54,2,FALSE)</f>
        <v>智慧绶带</v>
      </c>
      <c r="I953">
        <f t="shared" si="59"/>
        <v>6</v>
      </c>
      <c r="K953" s="93">
        <v>44</v>
      </c>
      <c r="L953" s="93">
        <v>8</v>
      </c>
      <c r="M953" s="93">
        <v>45</v>
      </c>
      <c r="N953" s="93">
        <v>8</v>
      </c>
      <c r="O953" s="93">
        <v>10</v>
      </c>
      <c r="P953" s="93">
        <v>6</v>
      </c>
      <c r="Q953" s="93">
        <v>9</v>
      </c>
      <c r="R953" s="93">
        <v>6</v>
      </c>
    </row>
    <row r="954" spans="1:18" x14ac:dyDescent="0.2">
      <c r="A954" s="93" t="s">
        <v>2643</v>
      </c>
      <c r="B954" s="93" t="str">
        <f>VLOOKUP(K954,杂项!$O$1:$P$54,2,FALSE)</f>
        <v>灵魂徽记</v>
      </c>
      <c r="C954" s="93">
        <f t="shared" si="56"/>
        <v>10</v>
      </c>
      <c r="D954" s="93" t="str">
        <f>VLOOKUP(M954,杂项!$O$1:$P$54,2,FALSE)</f>
        <v>远见徽记</v>
      </c>
      <c r="E954" s="93">
        <f t="shared" si="57"/>
        <v>10</v>
      </c>
      <c r="F954" s="93" t="str">
        <f>VLOOKUP(O954,杂项!$O$1:$P$54,2,FALSE)</f>
        <v>祈祷之证</v>
      </c>
      <c r="G954" s="93">
        <f t="shared" si="58"/>
        <v>8</v>
      </c>
      <c r="H954" t="str">
        <f>VLOOKUP(Q954,杂项!$O$1:$P$54,2,FALSE)</f>
        <v>魔法之证</v>
      </c>
      <c r="I954">
        <f t="shared" si="59"/>
        <v>8</v>
      </c>
      <c r="K954" s="93">
        <v>52</v>
      </c>
      <c r="L954" s="93">
        <v>10</v>
      </c>
      <c r="M954" s="93">
        <v>51</v>
      </c>
      <c r="N954" s="93">
        <v>10</v>
      </c>
      <c r="O954" s="93">
        <v>44</v>
      </c>
      <c r="P954" s="93">
        <v>8</v>
      </c>
      <c r="Q954" s="93">
        <v>45</v>
      </c>
      <c r="R954" s="93">
        <v>8</v>
      </c>
    </row>
    <row r="955" spans="1:18" x14ac:dyDescent="0.2">
      <c r="A955" s="93" t="s">
        <v>2644</v>
      </c>
      <c r="B955" s="93" t="str">
        <f>VLOOKUP(K955,杂项!$O$1:$P$54,2,FALSE)</f>
        <v>力量绶带</v>
      </c>
      <c r="C955" s="93">
        <f t="shared" si="56"/>
        <v>6</v>
      </c>
      <c r="D955" s="93" t="str">
        <f>VLOOKUP(M955,杂项!$O$1:$P$54,2,FALSE)</f>
        <v>战斗修行之证</v>
      </c>
      <c r="E955" s="93">
        <f t="shared" si="57"/>
        <v>3</v>
      </c>
      <c r="F955" s="93" t="str">
        <f>VLOOKUP(O955,杂项!$O$1:$P$54,2,FALSE)</f>
        <v>神职修行之证</v>
      </c>
      <c r="G955" s="93">
        <f t="shared" si="58"/>
        <v>3</v>
      </c>
      <c r="H955" t="e">
        <f>VLOOKUP(Q955,杂项!$O$1:$P$54,2,FALSE)</f>
        <v>#N/A</v>
      </c>
      <c r="I955">
        <f t="shared" si="59"/>
        <v>0</v>
      </c>
      <c r="K955" s="93">
        <v>6</v>
      </c>
      <c r="L955" s="93">
        <v>6</v>
      </c>
      <c r="M955" s="93">
        <v>1</v>
      </c>
      <c r="N955" s="93">
        <v>3</v>
      </c>
      <c r="O955" s="93">
        <v>4</v>
      </c>
      <c r="P955" s="93">
        <v>3</v>
      </c>
      <c r="Q955" s="93"/>
      <c r="R955" s="93"/>
    </row>
    <row r="956" spans="1:18" x14ac:dyDescent="0.2">
      <c r="A956" s="93" t="s">
        <v>2645</v>
      </c>
      <c r="B956" s="93" t="str">
        <f>VLOOKUP(K956,杂项!$O$1:$P$54,2,FALSE)</f>
        <v>斗技之证</v>
      </c>
      <c r="C956" s="93">
        <f t="shared" si="56"/>
        <v>8</v>
      </c>
      <c r="D956" s="93" t="str">
        <f>VLOOKUP(M956,杂项!$O$1:$P$54,2,FALSE)</f>
        <v>祈祷之证</v>
      </c>
      <c r="E956" s="93">
        <f t="shared" si="57"/>
        <v>8</v>
      </c>
      <c r="F956" s="93" t="str">
        <f>VLOOKUP(O956,杂项!$O$1:$P$54,2,FALSE)</f>
        <v>力量绶带</v>
      </c>
      <c r="G956" s="93">
        <f t="shared" si="58"/>
        <v>6</v>
      </c>
      <c r="H956" t="str">
        <f>VLOOKUP(Q956,杂项!$O$1:$P$54,2,FALSE)</f>
        <v>心灵绶带</v>
      </c>
      <c r="I956">
        <f t="shared" si="59"/>
        <v>6</v>
      </c>
      <c r="K956" s="93">
        <v>41</v>
      </c>
      <c r="L956" s="93">
        <v>8</v>
      </c>
      <c r="M956" s="93">
        <v>44</v>
      </c>
      <c r="N956" s="93">
        <v>8</v>
      </c>
      <c r="O956" s="93">
        <v>6</v>
      </c>
      <c r="P956" s="93">
        <v>6</v>
      </c>
      <c r="Q956" s="93">
        <v>10</v>
      </c>
      <c r="R956" s="93">
        <v>6</v>
      </c>
    </row>
    <row r="957" spans="1:18" x14ac:dyDescent="0.2">
      <c r="A957" s="93" t="s">
        <v>2646</v>
      </c>
      <c r="B957" s="93" t="str">
        <f>VLOOKUP(K957,杂项!$O$1:$P$54,2,FALSE)</f>
        <v>无畏徽记</v>
      </c>
      <c r="C957" s="93">
        <f t="shared" si="56"/>
        <v>10</v>
      </c>
      <c r="D957" s="93" t="str">
        <f>VLOOKUP(M957,杂项!$O$1:$P$54,2,FALSE)</f>
        <v>灵魂徽记</v>
      </c>
      <c r="E957" s="93">
        <f t="shared" si="57"/>
        <v>10</v>
      </c>
      <c r="F957" s="93" t="str">
        <f>VLOOKUP(O957,杂项!$O$1:$P$54,2,FALSE)</f>
        <v>斗技之证</v>
      </c>
      <c r="G957" s="93">
        <f t="shared" si="58"/>
        <v>8</v>
      </c>
      <c r="H957" t="str">
        <f>VLOOKUP(Q957,杂项!$O$1:$P$54,2,FALSE)</f>
        <v>祈祷之证</v>
      </c>
      <c r="I957">
        <f t="shared" si="59"/>
        <v>8</v>
      </c>
      <c r="K957" s="93">
        <v>48</v>
      </c>
      <c r="L957" s="93">
        <v>10</v>
      </c>
      <c r="M957" s="93">
        <v>52</v>
      </c>
      <c r="N957" s="93">
        <v>10</v>
      </c>
      <c r="O957" s="93">
        <v>41</v>
      </c>
      <c r="P957" s="93">
        <v>8</v>
      </c>
      <c r="Q957" s="93">
        <v>44</v>
      </c>
      <c r="R957" s="93">
        <v>8</v>
      </c>
    </row>
    <row r="958" spans="1:18" x14ac:dyDescent="0.2">
      <c r="A958" s="93" t="s">
        <v>2647</v>
      </c>
      <c r="B958" s="93" t="str">
        <f>VLOOKUP(K958,杂项!$O$1:$P$54,2,FALSE)</f>
        <v>智慧绶带</v>
      </c>
      <c r="C958" s="93">
        <f t="shared" si="56"/>
        <v>6</v>
      </c>
      <c r="D958" s="93" t="str">
        <f>VLOOKUP(M958,杂项!$O$1:$P$54,2,FALSE)</f>
        <v>法术修行之证</v>
      </c>
      <c r="E958" s="93">
        <f t="shared" si="57"/>
        <v>3</v>
      </c>
      <c r="F958" s="93" t="str">
        <f>VLOOKUP(O958,杂项!$O$1:$P$54,2,FALSE)</f>
        <v>战斗修行之证</v>
      </c>
      <c r="G958" s="93">
        <f t="shared" si="58"/>
        <v>3</v>
      </c>
      <c r="H958" t="e">
        <f>VLOOKUP(Q958,杂项!$O$1:$P$54,2,FALSE)</f>
        <v>#N/A</v>
      </c>
      <c r="I958">
        <f t="shared" si="59"/>
        <v>0</v>
      </c>
      <c r="K958" s="93">
        <v>9</v>
      </c>
      <c r="L958" s="93">
        <v>6</v>
      </c>
      <c r="M958" s="93">
        <v>5</v>
      </c>
      <c r="N958" s="93">
        <v>3</v>
      </c>
      <c r="O958" s="93">
        <v>1</v>
      </c>
      <c r="P958" s="93">
        <v>3</v>
      </c>
      <c r="Q958" s="93"/>
      <c r="R958" s="93"/>
    </row>
    <row r="959" spans="1:18" x14ac:dyDescent="0.2">
      <c r="A959" s="93" t="s">
        <v>2648</v>
      </c>
      <c r="B959" s="93" t="str">
        <f>VLOOKUP(K959,杂项!$O$1:$P$54,2,FALSE)</f>
        <v>魔法之证</v>
      </c>
      <c r="C959" s="93">
        <f t="shared" si="56"/>
        <v>8</v>
      </c>
      <c r="D959" s="93" t="str">
        <f>VLOOKUP(M959,杂项!$O$1:$P$54,2,FALSE)</f>
        <v>祈祷之证</v>
      </c>
      <c r="E959" s="93">
        <f t="shared" si="57"/>
        <v>8</v>
      </c>
      <c r="F959" s="93" t="str">
        <f>VLOOKUP(O959,杂项!$O$1:$P$54,2,FALSE)</f>
        <v>智慧绶带</v>
      </c>
      <c r="G959" s="93">
        <f t="shared" si="58"/>
        <v>6</v>
      </c>
      <c r="H959" t="str">
        <f>VLOOKUP(Q959,杂项!$O$1:$P$54,2,FALSE)</f>
        <v>记忆绶带</v>
      </c>
      <c r="I959">
        <f t="shared" si="59"/>
        <v>6</v>
      </c>
      <c r="K959" s="93">
        <v>45</v>
      </c>
      <c r="L959" s="93">
        <v>8</v>
      </c>
      <c r="M959" s="93">
        <v>44</v>
      </c>
      <c r="N959" s="93">
        <v>8</v>
      </c>
      <c r="O959" s="93">
        <v>9</v>
      </c>
      <c r="P959" s="93">
        <v>6</v>
      </c>
      <c r="Q959" s="93">
        <v>11</v>
      </c>
      <c r="R959" s="93">
        <v>6</v>
      </c>
    </row>
    <row r="960" spans="1:18" x14ac:dyDescent="0.2">
      <c r="A960" s="93" t="s">
        <v>2649</v>
      </c>
      <c r="B960" s="93" t="str">
        <f>VLOOKUP(K960,杂项!$O$1:$P$54,2,FALSE)</f>
        <v>远见徽记</v>
      </c>
      <c r="C960" s="93">
        <f t="shared" si="56"/>
        <v>10</v>
      </c>
      <c r="D960" s="93" t="str">
        <f>VLOOKUP(M960,杂项!$O$1:$P$54,2,FALSE)</f>
        <v>灵魂徽记</v>
      </c>
      <c r="E960" s="93">
        <f t="shared" si="57"/>
        <v>10</v>
      </c>
      <c r="F960" s="93" t="str">
        <f>VLOOKUP(O960,杂项!$O$1:$P$54,2,FALSE)</f>
        <v>魔法之证</v>
      </c>
      <c r="G960" s="93">
        <f t="shared" si="58"/>
        <v>8</v>
      </c>
      <c r="H960" t="str">
        <f>VLOOKUP(Q960,杂项!$O$1:$P$54,2,FALSE)</f>
        <v>祈祷之证</v>
      </c>
      <c r="I960">
        <f t="shared" si="59"/>
        <v>8</v>
      </c>
      <c r="K960" s="93">
        <v>51</v>
      </c>
      <c r="L960" s="93">
        <v>10</v>
      </c>
      <c r="M960" s="93">
        <v>52</v>
      </c>
      <c r="N960" s="93">
        <v>10</v>
      </c>
      <c r="O960" s="93">
        <v>45</v>
      </c>
      <c r="P960" s="93">
        <v>8</v>
      </c>
      <c r="Q960" s="93">
        <v>44</v>
      </c>
      <c r="R960" s="93">
        <v>8</v>
      </c>
    </row>
    <row r="961" spans="1:18" x14ac:dyDescent="0.2">
      <c r="A961" s="93" t="s">
        <v>2650</v>
      </c>
      <c r="B961" s="93" t="str">
        <f>VLOOKUP(K961,杂项!$O$1:$P$54,2,FALSE)</f>
        <v>祭司之证</v>
      </c>
      <c r="C961" s="93">
        <f t="shared" si="56"/>
        <v>12</v>
      </c>
      <c r="D961" s="93" t="str">
        <f>VLOOKUP(M961,杂项!$O$1:$P$54,2,FALSE)</f>
        <v>术士之证</v>
      </c>
      <c r="E961" s="93">
        <f t="shared" si="57"/>
        <v>12</v>
      </c>
      <c r="F961" s="93" t="str">
        <f>VLOOKUP(O961,杂项!$O$1:$P$54,2,FALSE)</f>
        <v>灵魂徽记</v>
      </c>
      <c r="G961" s="93">
        <f t="shared" si="58"/>
        <v>10</v>
      </c>
      <c r="H961" t="str">
        <f>VLOOKUP(Q961,杂项!$O$1:$P$54,2,FALSE)</f>
        <v>远见徽记</v>
      </c>
      <c r="I961">
        <f t="shared" si="59"/>
        <v>10</v>
      </c>
      <c r="K961" s="93">
        <v>15</v>
      </c>
      <c r="L961" s="93">
        <v>12</v>
      </c>
      <c r="M961" s="93">
        <v>16</v>
      </c>
      <c r="N961" s="93">
        <v>12</v>
      </c>
      <c r="O961" s="93">
        <v>52</v>
      </c>
      <c r="P961" s="93">
        <v>10</v>
      </c>
      <c r="Q961" s="93">
        <v>51</v>
      </c>
      <c r="R961" s="93">
        <v>10</v>
      </c>
    </row>
    <row r="962" spans="1:18" x14ac:dyDescent="0.2">
      <c r="A962" s="93" t="s">
        <v>2651</v>
      </c>
      <c r="B962" s="93" t="str">
        <f>VLOOKUP(K962,杂项!$O$1:$P$54,2,FALSE)</f>
        <v>慈爱纹章</v>
      </c>
      <c r="C962" s="93">
        <f t="shared" ref="C962:C1025" si="60">L962</f>
        <v>15</v>
      </c>
      <c r="D962" s="93" t="str">
        <f>VLOOKUP(M962,杂项!$O$1:$P$54,2,FALSE)</f>
        <v>希望纹章</v>
      </c>
      <c r="E962" s="93">
        <f t="shared" ref="E962:E1025" si="61">N962</f>
        <v>15</v>
      </c>
      <c r="F962" s="93" t="str">
        <f>VLOOKUP(O962,杂项!$O$1:$P$54,2,FALSE)</f>
        <v>祭司之证</v>
      </c>
      <c r="G962" s="93">
        <f t="shared" ref="G962:G1025" si="62">P962</f>
        <v>12</v>
      </c>
      <c r="H962" t="str">
        <f>VLOOKUP(Q962,杂项!$O$1:$P$54,2,FALSE)</f>
        <v>术士之证</v>
      </c>
      <c r="I962">
        <f t="shared" ref="I962:I1025" si="63">R962</f>
        <v>12</v>
      </c>
      <c r="K962" s="93">
        <v>24</v>
      </c>
      <c r="L962" s="93">
        <v>15</v>
      </c>
      <c r="M962" s="93">
        <v>23</v>
      </c>
      <c r="N962" s="93">
        <v>15</v>
      </c>
      <c r="O962" s="93">
        <v>15</v>
      </c>
      <c r="P962" s="93">
        <v>12</v>
      </c>
      <c r="Q962" s="93">
        <v>16</v>
      </c>
      <c r="R962" s="93">
        <v>12</v>
      </c>
    </row>
    <row r="963" spans="1:18" x14ac:dyDescent="0.2">
      <c r="A963" s="93" t="s">
        <v>2652</v>
      </c>
      <c r="B963" s="93" t="str">
        <f>VLOOKUP(K963,杂项!$O$1:$P$54,2,FALSE)</f>
        <v>圣者之证</v>
      </c>
      <c r="C963" s="93">
        <f t="shared" si="60"/>
        <v>18</v>
      </c>
      <c r="D963" s="93" t="str">
        <f>VLOOKUP(M963,杂项!$O$1:$P$54,2,FALSE)</f>
        <v>隐者之证</v>
      </c>
      <c r="E963" s="93">
        <f t="shared" si="61"/>
        <v>18</v>
      </c>
      <c r="F963" s="93" t="str">
        <f>VLOOKUP(O963,杂项!$O$1:$P$54,2,FALSE)</f>
        <v>慈爱纹章</v>
      </c>
      <c r="G963" s="93">
        <f t="shared" si="62"/>
        <v>15</v>
      </c>
      <c r="H963" t="str">
        <f>VLOOKUP(Q963,杂项!$O$1:$P$54,2,FALSE)</f>
        <v>希望纹章</v>
      </c>
      <c r="I963">
        <f t="shared" si="63"/>
        <v>15</v>
      </c>
      <c r="K963" s="93">
        <v>29</v>
      </c>
      <c r="L963" s="93">
        <v>18</v>
      </c>
      <c r="M963" s="93">
        <v>30</v>
      </c>
      <c r="N963" s="93">
        <v>18</v>
      </c>
      <c r="O963" s="93">
        <v>24</v>
      </c>
      <c r="P963" s="93">
        <v>15</v>
      </c>
      <c r="Q963" s="93">
        <v>23</v>
      </c>
      <c r="R963" s="93">
        <v>15</v>
      </c>
    </row>
    <row r="964" spans="1:18" x14ac:dyDescent="0.2">
      <c r="A964" s="93" t="s">
        <v>2653</v>
      </c>
      <c r="B964" s="93" t="str">
        <f>VLOOKUP(K964,杂项!$O$1:$P$54,2,FALSE)</f>
        <v>审判之印</v>
      </c>
      <c r="C964" s="93">
        <f t="shared" si="60"/>
        <v>22</v>
      </c>
      <c r="D964" s="93" t="str">
        <f>VLOOKUP(M964,杂项!$O$1:$P$54,2,FALSE)</f>
        <v>奥秘之印</v>
      </c>
      <c r="E964" s="93">
        <f t="shared" si="61"/>
        <v>22</v>
      </c>
      <c r="F964" s="93" t="str">
        <f>VLOOKUP(O964,杂项!$O$1:$P$54,2,FALSE)</f>
        <v>圣者之证</v>
      </c>
      <c r="G964" s="93">
        <f t="shared" si="62"/>
        <v>20</v>
      </c>
      <c r="H964" t="str">
        <f>VLOOKUP(Q964,杂项!$O$1:$P$54,2,FALSE)</f>
        <v>隐者之证</v>
      </c>
      <c r="I964">
        <f t="shared" si="63"/>
        <v>20</v>
      </c>
      <c r="K964" s="93">
        <v>37</v>
      </c>
      <c r="L964" s="93">
        <v>22</v>
      </c>
      <c r="M964" s="93">
        <v>35</v>
      </c>
      <c r="N964" s="93">
        <v>22</v>
      </c>
      <c r="O964" s="93">
        <v>29</v>
      </c>
      <c r="P964" s="93">
        <v>20</v>
      </c>
      <c r="Q964" s="93">
        <v>30</v>
      </c>
      <c r="R964" s="93">
        <v>20</v>
      </c>
    </row>
    <row r="965" spans="1:18" x14ac:dyDescent="0.2">
      <c r="A965" s="93" t="s">
        <v>2654</v>
      </c>
      <c r="B965" s="93" t="str">
        <f>VLOOKUP(K965,杂项!$O$1:$P$54,2,FALSE)</f>
        <v>战士之证</v>
      </c>
      <c r="C965" s="93">
        <f t="shared" si="60"/>
        <v>12</v>
      </c>
      <c r="D965" s="93" t="str">
        <f>VLOOKUP(M965,杂项!$O$1:$P$54,2,FALSE)</f>
        <v>祭司之证</v>
      </c>
      <c r="E965" s="93">
        <f t="shared" si="61"/>
        <v>12</v>
      </c>
      <c r="F965" s="93" t="str">
        <f>VLOOKUP(O965,杂项!$O$1:$P$54,2,FALSE)</f>
        <v>灵魂徽记</v>
      </c>
      <c r="G965" s="93">
        <f t="shared" si="62"/>
        <v>10</v>
      </c>
      <c r="H965" t="str">
        <f>VLOOKUP(Q965,杂项!$O$1:$P$54,2,FALSE)</f>
        <v>无畏徽记</v>
      </c>
      <c r="I965">
        <f t="shared" si="63"/>
        <v>10</v>
      </c>
      <c r="K965" s="93">
        <v>12</v>
      </c>
      <c r="L965" s="93">
        <v>12</v>
      </c>
      <c r="M965" s="93">
        <v>15</v>
      </c>
      <c r="N965" s="93">
        <v>12</v>
      </c>
      <c r="O965" s="93">
        <v>52</v>
      </c>
      <c r="P965" s="93">
        <v>10</v>
      </c>
      <c r="Q965" s="93">
        <v>48</v>
      </c>
      <c r="R965" s="93">
        <v>10</v>
      </c>
    </row>
    <row r="966" spans="1:18" x14ac:dyDescent="0.2">
      <c r="A966" s="93" t="s">
        <v>2655</v>
      </c>
      <c r="B966" s="93" t="str">
        <f>VLOOKUP(K966,杂项!$O$1:$P$54,2,FALSE)</f>
        <v>信仰纹章</v>
      </c>
      <c r="C966" s="93">
        <f t="shared" si="60"/>
        <v>15</v>
      </c>
      <c r="D966" s="93" t="str">
        <f>VLOOKUP(M966,杂项!$O$1:$P$54,2,FALSE)</f>
        <v>希望纹章</v>
      </c>
      <c r="E966" s="93">
        <f t="shared" si="61"/>
        <v>15</v>
      </c>
      <c r="F966" s="93" t="str">
        <f>VLOOKUP(O966,杂项!$O$1:$P$54,2,FALSE)</f>
        <v>战士之证</v>
      </c>
      <c r="G966" s="93">
        <f t="shared" si="62"/>
        <v>12</v>
      </c>
      <c r="H966" t="str">
        <f>VLOOKUP(Q966,杂项!$O$1:$P$54,2,FALSE)</f>
        <v>祭司之证</v>
      </c>
      <c r="I966">
        <f t="shared" si="63"/>
        <v>12</v>
      </c>
      <c r="K966" s="93">
        <v>21</v>
      </c>
      <c r="L966" s="93">
        <v>15</v>
      </c>
      <c r="M966" s="93">
        <v>23</v>
      </c>
      <c r="N966" s="93">
        <v>15</v>
      </c>
      <c r="O966" s="93">
        <v>12</v>
      </c>
      <c r="P966" s="93">
        <v>12</v>
      </c>
      <c r="Q966" s="93">
        <v>15</v>
      </c>
      <c r="R966" s="93">
        <v>12</v>
      </c>
    </row>
    <row r="967" spans="1:18" x14ac:dyDescent="0.2">
      <c r="A967" s="93" t="s">
        <v>2656</v>
      </c>
      <c r="B967" s="93" t="str">
        <f>VLOOKUP(K967,杂项!$O$1:$P$54,2,FALSE)</f>
        <v>圣者之证</v>
      </c>
      <c r="C967" s="93">
        <f t="shared" si="60"/>
        <v>18</v>
      </c>
      <c r="D967" s="93" t="str">
        <f>VLOOKUP(M967,杂项!$O$1:$P$54,2,FALSE)</f>
        <v>英雄之证</v>
      </c>
      <c r="E967" s="93">
        <f t="shared" si="61"/>
        <v>18</v>
      </c>
      <c r="F967" s="93" t="str">
        <f>VLOOKUP(O967,杂项!$O$1:$P$54,2,FALSE)</f>
        <v>信仰纹章</v>
      </c>
      <c r="G967" s="93">
        <f t="shared" si="62"/>
        <v>15</v>
      </c>
      <c r="H967" t="str">
        <f>VLOOKUP(Q967,杂项!$O$1:$P$54,2,FALSE)</f>
        <v>希望纹章</v>
      </c>
      <c r="I967">
        <f t="shared" si="63"/>
        <v>15</v>
      </c>
      <c r="K967" s="93">
        <v>29</v>
      </c>
      <c r="L967" s="93">
        <v>18</v>
      </c>
      <c r="M967" s="93">
        <v>25</v>
      </c>
      <c r="N967" s="93">
        <v>18</v>
      </c>
      <c r="O967" s="93">
        <v>21</v>
      </c>
      <c r="P967" s="93">
        <v>15</v>
      </c>
      <c r="Q967" s="93">
        <v>23</v>
      </c>
      <c r="R967" s="93">
        <v>15</v>
      </c>
    </row>
    <row r="968" spans="1:18" x14ac:dyDescent="0.2">
      <c r="A968" s="93" t="s">
        <v>2657</v>
      </c>
      <c r="B968" s="93" t="str">
        <f>VLOOKUP(K968,杂项!$O$1:$P$54,2,FALSE)</f>
        <v>审判之印</v>
      </c>
      <c r="C968" s="93">
        <f t="shared" si="60"/>
        <v>22</v>
      </c>
      <c r="D968" s="93" t="str">
        <f>VLOOKUP(M968,杂项!$O$1:$P$54,2,FALSE)</f>
        <v>正义之印</v>
      </c>
      <c r="E968" s="93">
        <f t="shared" si="61"/>
        <v>22</v>
      </c>
      <c r="F968" s="93" t="str">
        <f>VLOOKUP(O968,杂项!$O$1:$P$54,2,FALSE)</f>
        <v>圣者之证</v>
      </c>
      <c r="G968" s="93">
        <f t="shared" si="62"/>
        <v>20</v>
      </c>
      <c r="H968" t="str">
        <f>VLOOKUP(Q968,杂项!$O$1:$P$54,2,FALSE)</f>
        <v>隐者之证</v>
      </c>
      <c r="I968">
        <f t="shared" si="63"/>
        <v>20</v>
      </c>
      <c r="K968" s="93">
        <v>37</v>
      </c>
      <c r="L968" s="93">
        <v>22</v>
      </c>
      <c r="M968" s="93">
        <v>32</v>
      </c>
      <c r="N968" s="93">
        <v>22</v>
      </c>
      <c r="O968" s="93">
        <v>29</v>
      </c>
      <c r="P968" s="93">
        <v>20</v>
      </c>
      <c r="Q968" s="93">
        <v>30</v>
      </c>
      <c r="R968" s="93">
        <v>20</v>
      </c>
    </row>
    <row r="969" spans="1:18" x14ac:dyDescent="0.2">
      <c r="A969" s="93" t="s">
        <v>2658</v>
      </c>
      <c r="B969" s="93" t="str">
        <f>VLOOKUP(K969,杂项!$O$1:$P$54,2,FALSE)</f>
        <v>骑士修行之证</v>
      </c>
      <c r="C969" s="93">
        <f t="shared" si="60"/>
        <v>3</v>
      </c>
      <c r="D969" s="93" t="e">
        <f>VLOOKUP(M969,杂项!$O$1:$P$54,2,FALSE)</f>
        <v>#N/A</v>
      </c>
      <c r="E969" s="93">
        <f t="shared" si="61"/>
        <v>0</v>
      </c>
      <c r="F969" s="93" t="e">
        <f>VLOOKUP(O969,杂项!$O$1:$P$54,2,FALSE)</f>
        <v>#N/A</v>
      </c>
      <c r="G969" s="93">
        <f t="shared" si="62"/>
        <v>0</v>
      </c>
      <c r="H969" t="e">
        <f>VLOOKUP(Q969,杂项!$O$1:$P$54,2,FALSE)</f>
        <v>#N/A</v>
      </c>
      <c r="I969">
        <f t="shared" si="63"/>
        <v>0</v>
      </c>
      <c r="K969" s="93">
        <v>3</v>
      </c>
      <c r="L969" s="93">
        <v>3</v>
      </c>
      <c r="M969" s="93"/>
      <c r="N969" s="93"/>
      <c r="O969" s="93"/>
      <c r="P969" s="93"/>
      <c r="Q969" s="93"/>
      <c r="R969" s="93"/>
    </row>
    <row r="970" spans="1:18" x14ac:dyDescent="0.2">
      <c r="A970" s="93" t="s">
        <v>2659</v>
      </c>
      <c r="B970" s="93" t="str">
        <f>VLOOKUP(K970,杂项!$O$1:$P$54,2,FALSE)</f>
        <v>骑士修行之证</v>
      </c>
      <c r="C970" s="93">
        <f t="shared" si="60"/>
        <v>5</v>
      </c>
      <c r="D970" s="93" t="e">
        <f>VLOOKUP(M970,杂项!$O$1:$P$54,2,FALSE)</f>
        <v>#N/A</v>
      </c>
      <c r="E970" s="93">
        <f t="shared" si="61"/>
        <v>0</v>
      </c>
      <c r="F970" s="93" t="e">
        <f>VLOOKUP(O970,杂项!$O$1:$P$54,2,FALSE)</f>
        <v>#N/A</v>
      </c>
      <c r="G970" s="93">
        <f t="shared" si="62"/>
        <v>0</v>
      </c>
      <c r="H970" t="e">
        <f>VLOOKUP(Q970,杂项!$O$1:$P$54,2,FALSE)</f>
        <v>#N/A</v>
      </c>
      <c r="I970">
        <f t="shared" si="63"/>
        <v>0</v>
      </c>
      <c r="K970" s="93">
        <v>3</v>
      </c>
      <c r="L970" s="93">
        <v>5</v>
      </c>
      <c r="M970" s="93"/>
      <c r="N970" s="93"/>
      <c r="O970" s="93"/>
      <c r="P970" s="93"/>
      <c r="Q970" s="93"/>
      <c r="R970" s="93"/>
    </row>
    <row r="971" spans="1:18" x14ac:dyDescent="0.2">
      <c r="A971" s="93" t="s">
        <v>2660</v>
      </c>
      <c r="B971" s="93" t="str">
        <f>VLOOKUP(K971,杂项!$O$1:$P$54,2,FALSE)</f>
        <v>守护绶带</v>
      </c>
      <c r="C971" s="93">
        <f t="shared" si="60"/>
        <v>6</v>
      </c>
      <c r="D971" s="93" t="str">
        <f>VLOOKUP(M971,杂项!$O$1:$P$54,2,FALSE)</f>
        <v>生存修行之证</v>
      </c>
      <c r="E971" s="93">
        <f t="shared" si="61"/>
        <v>3</v>
      </c>
      <c r="F971" s="93" t="str">
        <f>VLOOKUP(O971,杂项!$O$1:$P$54,2,FALSE)</f>
        <v>战斗修行之证</v>
      </c>
      <c r="G971" s="93">
        <f t="shared" si="62"/>
        <v>3</v>
      </c>
      <c r="H971" t="e">
        <f>VLOOKUP(Q971,杂项!$O$1:$P$54,2,FALSE)</f>
        <v>#N/A</v>
      </c>
      <c r="I971">
        <f t="shared" si="63"/>
        <v>0</v>
      </c>
      <c r="K971" s="93">
        <v>7</v>
      </c>
      <c r="L971" s="93">
        <v>6</v>
      </c>
      <c r="M971" s="93">
        <v>2</v>
      </c>
      <c r="N971" s="93">
        <v>3</v>
      </c>
      <c r="O971" s="93">
        <v>1</v>
      </c>
      <c r="P971" s="93">
        <v>3</v>
      </c>
      <c r="Q971" s="93"/>
      <c r="R971" s="93"/>
    </row>
    <row r="972" spans="1:18" x14ac:dyDescent="0.2">
      <c r="A972" s="93" t="s">
        <v>2661</v>
      </c>
      <c r="B972" s="93" t="str">
        <f>VLOOKUP(K972,杂项!$O$1:$P$54,2,FALSE)</f>
        <v>护盾之证</v>
      </c>
      <c r="C972" s="93">
        <f t="shared" si="60"/>
        <v>8</v>
      </c>
      <c r="D972" s="93" t="str">
        <f>VLOOKUP(M972,杂项!$O$1:$P$54,2,FALSE)</f>
        <v>斗技之证</v>
      </c>
      <c r="E972" s="93">
        <f t="shared" si="61"/>
        <v>8</v>
      </c>
      <c r="F972" s="93" t="str">
        <f>VLOOKUP(O972,杂项!$O$1:$P$54,2,FALSE)</f>
        <v>守护绶带</v>
      </c>
      <c r="G972" s="93">
        <f t="shared" si="62"/>
        <v>6</v>
      </c>
      <c r="H972" t="str">
        <f>VLOOKUP(Q972,杂项!$O$1:$P$54,2,FALSE)</f>
        <v>力量绶带</v>
      </c>
      <c r="I972">
        <f t="shared" si="63"/>
        <v>6</v>
      </c>
      <c r="K972" s="93">
        <v>46</v>
      </c>
      <c r="L972" s="93">
        <v>8</v>
      </c>
      <c r="M972" s="93">
        <v>41</v>
      </c>
      <c r="N972" s="93">
        <v>8</v>
      </c>
      <c r="O972" s="93">
        <v>7</v>
      </c>
      <c r="P972" s="93">
        <v>6</v>
      </c>
      <c r="Q972" s="93">
        <v>6</v>
      </c>
      <c r="R972" s="93">
        <v>6</v>
      </c>
    </row>
    <row r="973" spans="1:18" x14ac:dyDescent="0.2">
      <c r="A973" s="93" t="s">
        <v>2662</v>
      </c>
      <c r="B973" s="93" t="str">
        <f>VLOOKUP(K973,杂项!$O$1:$P$54,2,FALSE)</f>
        <v>不屈徽记</v>
      </c>
      <c r="C973" s="93">
        <f t="shared" si="60"/>
        <v>10</v>
      </c>
      <c r="D973" s="93" t="str">
        <f>VLOOKUP(M973,杂项!$O$1:$P$54,2,FALSE)</f>
        <v>忠诚徽记</v>
      </c>
      <c r="E973" s="93">
        <f t="shared" si="61"/>
        <v>10</v>
      </c>
      <c r="F973" s="93" t="str">
        <f>VLOOKUP(O973,杂项!$O$1:$P$54,2,FALSE)</f>
        <v>护盾之证</v>
      </c>
      <c r="G973" s="93">
        <f t="shared" si="62"/>
        <v>8</v>
      </c>
      <c r="H973" t="str">
        <f>VLOOKUP(Q973,杂项!$O$1:$P$54,2,FALSE)</f>
        <v>斗技之证</v>
      </c>
      <c r="I973">
        <f t="shared" si="63"/>
        <v>8</v>
      </c>
      <c r="K973" s="93">
        <v>49</v>
      </c>
      <c r="L973" s="93">
        <v>10</v>
      </c>
      <c r="M973" s="93">
        <v>53</v>
      </c>
      <c r="N973" s="93">
        <v>10</v>
      </c>
      <c r="O973" s="93">
        <v>46</v>
      </c>
      <c r="P973" s="93">
        <v>8</v>
      </c>
      <c r="Q973" s="93">
        <v>41</v>
      </c>
      <c r="R973" s="93">
        <v>8</v>
      </c>
    </row>
    <row r="974" spans="1:18" x14ac:dyDescent="0.2">
      <c r="A974" s="93" t="s">
        <v>2663</v>
      </c>
      <c r="B974" s="93" t="str">
        <f>VLOOKUP(K974,杂项!$O$1:$P$54,2,FALSE)</f>
        <v>迅捷绶带</v>
      </c>
      <c r="C974" s="93">
        <f t="shared" si="60"/>
        <v>6</v>
      </c>
      <c r="D974" s="93" t="str">
        <f>VLOOKUP(M974,杂项!$O$1:$P$54,2,FALSE)</f>
        <v>骑士修行之证</v>
      </c>
      <c r="E974" s="93">
        <f t="shared" si="61"/>
        <v>3</v>
      </c>
      <c r="F974" s="93" t="str">
        <f>VLOOKUP(O974,杂项!$O$1:$P$54,2,FALSE)</f>
        <v>战斗修行之证</v>
      </c>
      <c r="G974" s="93">
        <f t="shared" si="62"/>
        <v>3</v>
      </c>
      <c r="H974" t="e">
        <f>VLOOKUP(Q974,杂项!$O$1:$P$54,2,FALSE)</f>
        <v>#N/A</v>
      </c>
      <c r="I974">
        <f t="shared" si="63"/>
        <v>0</v>
      </c>
      <c r="K974" s="93">
        <v>8</v>
      </c>
      <c r="L974" s="93">
        <v>6</v>
      </c>
      <c r="M974" s="93">
        <v>3</v>
      </c>
      <c r="N974" s="93">
        <v>3</v>
      </c>
      <c r="O974" s="93">
        <v>1</v>
      </c>
      <c r="P974" s="93">
        <v>3</v>
      </c>
      <c r="Q974" s="93"/>
      <c r="R974" s="93"/>
    </row>
    <row r="975" spans="1:18" x14ac:dyDescent="0.2">
      <c r="A975" s="93" t="s">
        <v>2664</v>
      </c>
      <c r="B975" s="93" t="str">
        <f>VLOOKUP(K975,杂项!$O$1:$P$54,2,FALSE)</f>
        <v>骑术之证</v>
      </c>
      <c r="C975" s="93">
        <f t="shared" si="60"/>
        <v>8</v>
      </c>
      <c r="D975" s="93" t="str">
        <f>VLOOKUP(M975,杂项!$O$1:$P$54,2,FALSE)</f>
        <v>巡林之证</v>
      </c>
      <c r="E975" s="93">
        <f t="shared" si="61"/>
        <v>8</v>
      </c>
      <c r="F975" s="93" t="str">
        <f>VLOOKUP(O975,杂项!$O$1:$P$54,2,FALSE)</f>
        <v>迅捷绶带</v>
      </c>
      <c r="G975" s="93">
        <f t="shared" si="62"/>
        <v>6</v>
      </c>
      <c r="H975" t="str">
        <f>VLOOKUP(Q975,杂项!$O$1:$P$54,2,FALSE)</f>
        <v>力量绶带</v>
      </c>
      <c r="I975">
        <f t="shared" si="63"/>
        <v>6</v>
      </c>
      <c r="K975" s="93">
        <v>43</v>
      </c>
      <c r="L975" s="93">
        <v>8</v>
      </c>
      <c r="M975" s="93">
        <v>42</v>
      </c>
      <c r="N975" s="93">
        <v>8</v>
      </c>
      <c r="O975" s="93">
        <v>8</v>
      </c>
      <c r="P975" s="93">
        <v>6</v>
      </c>
      <c r="Q975" s="93">
        <v>6</v>
      </c>
      <c r="R975" s="93">
        <v>6</v>
      </c>
    </row>
    <row r="976" spans="1:18" x14ac:dyDescent="0.2">
      <c r="A976" s="93" t="s">
        <v>2665</v>
      </c>
      <c r="B976" s="93" t="str">
        <f>VLOOKUP(K976,杂项!$O$1:$P$54,2,FALSE)</f>
        <v>忠诚徽记</v>
      </c>
      <c r="C976" s="93">
        <f t="shared" si="60"/>
        <v>10</v>
      </c>
      <c r="D976" s="93" t="str">
        <f>VLOOKUP(M976,杂项!$O$1:$P$54,2,FALSE)</f>
        <v>无畏徽记</v>
      </c>
      <c r="E976" s="93">
        <f t="shared" si="61"/>
        <v>10</v>
      </c>
      <c r="F976" s="93" t="str">
        <f>VLOOKUP(O976,杂项!$O$1:$P$54,2,FALSE)</f>
        <v>骑术之证</v>
      </c>
      <c r="G976" s="93">
        <f t="shared" si="62"/>
        <v>8</v>
      </c>
      <c r="H976" t="str">
        <f>VLOOKUP(Q976,杂项!$O$1:$P$54,2,FALSE)</f>
        <v>巡林之证</v>
      </c>
      <c r="I976">
        <f t="shared" si="63"/>
        <v>8</v>
      </c>
      <c r="K976" s="93">
        <v>53</v>
      </c>
      <c r="L976" s="93">
        <v>10</v>
      </c>
      <c r="M976" s="93">
        <v>48</v>
      </c>
      <c r="N976" s="93">
        <v>10</v>
      </c>
      <c r="O976" s="93">
        <v>43</v>
      </c>
      <c r="P976" s="93">
        <v>8</v>
      </c>
      <c r="Q976" s="93">
        <v>42</v>
      </c>
      <c r="R976" s="93">
        <v>8</v>
      </c>
    </row>
    <row r="977" spans="1:18" x14ac:dyDescent="0.2">
      <c r="A977" s="93" t="s">
        <v>2666</v>
      </c>
      <c r="B977" s="93" t="str">
        <f>VLOOKUP(K977,杂项!$O$1:$P$54,2,FALSE)</f>
        <v>力量绶带</v>
      </c>
      <c r="C977" s="93">
        <f t="shared" si="60"/>
        <v>6</v>
      </c>
      <c r="D977" s="93" t="str">
        <f>VLOOKUP(M977,杂项!$O$1:$P$54,2,FALSE)</f>
        <v>战斗修行之证</v>
      </c>
      <c r="E977" s="93">
        <f t="shared" si="61"/>
        <v>3</v>
      </c>
      <c r="F977" s="93" t="str">
        <f>VLOOKUP(O977,杂项!$O$1:$P$54,2,FALSE)</f>
        <v>生存修行之证</v>
      </c>
      <c r="G977" s="93">
        <f t="shared" si="62"/>
        <v>3</v>
      </c>
      <c r="H977" t="e">
        <f>VLOOKUP(Q977,杂项!$O$1:$P$54,2,FALSE)</f>
        <v>#N/A</v>
      </c>
      <c r="I977">
        <f t="shared" si="63"/>
        <v>0</v>
      </c>
      <c r="K977" s="93">
        <v>6</v>
      </c>
      <c r="L977" s="93">
        <v>6</v>
      </c>
      <c r="M977" s="93">
        <v>1</v>
      </c>
      <c r="N977" s="93">
        <v>3</v>
      </c>
      <c r="O977" s="93">
        <v>2</v>
      </c>
      <c r="P977" s="93">
        <v>3</v>
      </c>
      <c r="Q977" s="93"/>
      <c r="R977" s="93"/>
    </row>
    <row r="978" spans="1:18" x14ac:dyDescent="0.2">
      <c r="A978" s="93" t="s">
        <v>2667</v>
      </c>
      <c r="B978" s="93" t="str">
        <f>VLOOKUP(K978,杂项!$O$1:$P$54,2,FALSE)</f>
        <v>斗技之证</v>
      </c>
      <c r="C978" s="93">
        <f t="shared" si="60"/>
        <v>8</v>
      </c>
      <c r="D978" s="93" t="str">
        <f>VLOOKUP(M978,杂项!$O$1:$P$54,2,FALSE)</f>
        <v>护盾之证</v>
      </c>
      <c r="E978" s="93">
        <f t="shared" si="61"/>
        <v>8</v>
      </c>
      <c r="F978" s="93" t="str">
        <f>VLOOKUP(O978,杂项!$O$1:$P$54,2,FALSE)</f>
        <v>力量绶带</v>
      </c>
      <c r="G978" s="93">
        <f t="shared" si="62"/>
        <v>6</v>
      </c>
      <c r="H978" t="str">
        <f>VLOOKUP(Q978,杂项!$O$1:$P$54,2,FALSE)</f>
        <v>守护绶带</v>
      </c>
      <c r="I978">
        <f t="shared" si="63"/>
        <v>6</v>
      </c>
      <c r="K978" s="93">
        <v>41</v>
      </c>
      <c r="L978" s="93">
        <v>8</v>
      </c>
      <c r="M978" s="93">
        <v>46</v>
      </c>
      <c r="N978" s="93">
        <v>8</v>
      </c>
      <c r="O978" s="93">
        <v>6</v>
      </c>
      <c r="P978" s="93">
        <v>6</v>
      </c>
      <c r="Q978" s="93">
        <v>7</v>
      </c>
      <c r="R978" s="93">
        <v>6</v>
      </c>
    </row>
    <row r="979" spans="1:18" x14ac:dyDescent="0.2">
      <c r="A979" s="93" t="s">
        <v>2668</v>
      </c>
      <c r="B979" s="93" t="str">
        <f>VLOOKUP(K979,杂项!$O$1:$P$54,2,FALSE)</f>
        <v>无畏徽记</v>
      </c>
      <c r="C979" s="93">
        <f t="shared" si="60"/>
        <v>10</v>
      </c>
      <c r="D979" s="93" t="str">
        <f>VLOOKUP(M979,杂项!$O$1:$P$54,2,FALSE)</f>
        <v>不屈徽记</v>
      </c>
      <c r="E979" s="93">
        <f t="shared" si="61"/>
        <v>10</v>
      </c>
      <c r="F979" s="93" t="str">
        <f>VLOOKUP(O979,杂项!$O$1:$P$54,2,FALSE)</f>
        <v>斗技之证</v>
      </c>
      <c r="G979" s="93">
        <f t="shared" si="62"/>
        <v>8</v>
      </c>
      <c r="H979" t="str">
        <f>VLOOKUP(Q979,杂项!$O$1:$P$54,2,FALSE)</f>
        <v>护盾之证</v>
      </c>
      <c r="I979">
        <f t="shared" si="63"/>
        <v>8</v>
      </c>
      <c r="K979" s="93">
        <v>48</v>
      </c>
      <c r="L979" s="93">
        <v>10</v>
      </c>
      <c r="M979" s="93">
        <v>49</v>
      </c>
      <c r="N979" s="93">
        <v>10</v>
      </c>
      <c r="O979" s="93">
        <v>41</v>
      </c>
      <c r="P979" s="93">
        <v>8</v>
      </c>
      <c r="Q979" s="93">
        <v>46</v>
      </c>
      <c r="R979" s="93">
        <v>8</v>
      </c>
    </row>
    <row r="980" spans="1:18" x14ac:dyDescent="0.2">
      <c r="A980" s="93" t="s">
        <v>2669</v>
      </c>
      <c r="B980" s="93" t="str">
        <f>VLOOKUP(K980,杂项!$O$1:$P$54,2,FALSE)</f>
        <v>卫士之证</v>
      </c>
      <c r="C980" s="93">
        <f t="shared" si="60"/>
        <v>12</v>
      </c>
      <c r="D980" s="93" t="str">
        <f>VLOOKUP(M980,杂项!$O$1:$P$54,2,FALSE)</f>
        <v>骑士之证</v>
      </c>
      <c r="E980" s="93">
        <f t="shared" si="61"/>
        <v>12</v>
      </c>
      <c r="F980" s="93" t="str">
        <f>VLOOKUP(O980,杂项!$O$1:$P$54,2,FALSE)</f>
        <v>不屈徽记</v>
      </c>
      <c r="G980" s="93">
        <f t="shared" si="62"/>
        <v>10</v>
      </c>
      <c r="H980" t="str">
        <f>VLOOKUP(Q980,杂项!$O$1:$P$54,2,FALSE)</f>
        <v>忠诚徽记</v>
      </c>
      <c r="I980">
        <f t="shared" si="63"/>
        <v>10</v>
      </c>
      <c r="K980" s="93">
        <v>47</v>
      </c>
      <c r="L980" s="93">
        <v>12</v>
      </c>
      <c r="M980" s="93">
        <v>14</v>
      </c>
      <c r="N980" s="93">
        <v>12</v>
      </c>
      <c r="O980" s="93">
        <v>49</v>
      </c>
      <c r="P980" s="93">
        <v>10</v>
      </c>
      <c r="Q980" s="93">
        <v>53</v>
      </c>
      <c r="R980" s="93">
        <v>10</v>
      </c>
    </row>
    <row r="981" spans="1:18" x14ac:dyDescent="0.2">
      <c r="A981" s="93" t="s">
        <v>2670</v>
      </c>
      <c r="B981" s="93" t="str">
        <f>VLOOKUP(K981,杂项!$O$1:$P$54,2,FALSE)</f>
        <v>秩序纹章</v>
      </c>
      <c r="C981" s="93">
        <f t="shared" si="60"/>
        <v>15</v>
      </c>
      <c r="D981" s="93" t="str">
        <f>VLOOKUP(M981,杂项!$O$1:$P$54,2,FALSE)</f>
        <v>勇气纹章</v>
      </c>
      <c r="E981" s="93">
        <f t="shared" si="61"/>
        <v>15</v>
      </c>
      <c r="F981" s="93" t="str">
        <f>VLOOKUP(O981,杂项!$O$1:$P$54,2,FALSE)</f>
        <v>卫士之证</v>
      </c>
      <c r="G981" s="93">
        <f t="shared" si="62"/>
        <v>12</v>
      </c>
      <c r="H981" t="str">
        <f>VLOOKUP(Q981,杂项!$O$1:$P$54,2,FALSE)</f>
        <v>骑士之证</v>
      </c>
      <c r="I981">
        <f t="shared" si="63"/>
        <v>12</v>
      </c>
      <c r="K981" s="93">
        <v>18</v>
      </c>
      <c r="L981" s="93">
        <v>15</v>
      </c>
      <c r="M981" s="93">
        <v>17</v>
      </c>
      <c r="N981" s="93">
        <v>15</v>
      </c>
      <c r="O981" s="93">
        <v>47</v>
      </c>
      <c r="P981" s="93">
        <v>12</v>
      </c>
      <c r="Q981" s="93">
        <v>14</v>
      </c>
      <c r="R981" s="93">
        <v>12</v>
      </c>
    </row>
    <row r="982" spans="1:18" x14ac:dyDescent="0.2">
      <c r="A982" s="93" t="s">
        <v>2671</v>
      </c>
      <c r="B982" s="93" t="str">
        <f>VLOOKUP(K982,杂项!$O$1:$P$54,2,FALSE)</f>
        <v>英雄之证</v>
      </c>
      <c r="C982" s="93">
        <f t="shared" si="60"/>
        <v>18</v>
      </c>
      <c r="D982" s="93" t="str">
        <f>VLOOKUP(M982,杂项!$O$1:$P$54,2,FALSE)</f>
        <v>统帅之证</v>
      </c>
      <c r="E982" s="93">
        <f t="shared" si="61"/>
        <v>18</v>
      </c>
      <c r="F982" s="93" t="str">
        <f>VLOOKUP(O982,杂项!$O$1:$P$54,2,FALSE)</f>
        <v>秩序纹章</v>
      </c>
      <c r="G982" s="93">
        <f t="shared" si="62"/>
        <v>15</v>
      </c>
      <c r="H982" t="str">
        <f>VLOOKUP(Q982,杂项!$O$1:$P$54,2,FALSE)</f>
        <v>勇气纹章</v>
      </c>
      <c r="I982">
        <f t="shared" si="63"/>
        <v>15</v>
      </c>
      <c r="K982" s="93">
        <v>25</v>
      </c>
      <c r="L982" s="93">
        <v>18</v>
      </c>
      <c r="M982" s="93">
        <v>31</v>
      </c>
      <c r="N982" s="93">
        <v>18</v>
      </c>
      <c r="O982" s="93">
        <v>18</v>
      </c>
      <c r="P982" s="93">
        <v>15</v>
      </c>
      <c r="Q982" s="93">
        <v>17</v>
      </c>
      <c r="R982" s="93">
        <v>15</v>
      </c>
    </row>
    <row r="983" spans="1:18" x14ac:dyDescent="0.2">
      <c r="A983" s="93" t="s">
        <v>2672</v>
      </c>
      <c r="B983" s="93" t="str">
        <f>VLOOKUP(K983,杂项!$O$1:$P$54,2,FALSE)</f>
        <v>命运之印</v>
      </c>
      <c r="C983" s="93">
        <f t="shared" si="60"/>
        <v>22</v>
      </c>
      <c r="D983" s="93" t="str">
        <f>VLOOKUP(M983,杂项!$O$1:$P$54,2,FALSE)</f>
        <v>正义之印</v>
      </c>
      <c r="E983" s="93">
        <f t="shared" si="61"/>
        <v>22</v>
      </c>
      <c r="F983" s="93" t="str">
        <f>VLOOKUP(O983,杂项!$O$1:$P$54,2,FALSE)</f>
        <v>英雄之证</v>
      </c>
      <c r="G983" s="93">
        <f t="shared" si="62"/>
        <v>20</v>
      </c>
      <c r="H983" t="str">
        <f>VLOOKUP(Q983,杂项!$O$1:$P$54,2,FALSE)</f>
        <v>统帅之证</v>
      </c>
      <c r="I983">
        <f t="shared" si="63"/>
        <v>20</v>
      </c>
      <c r="K983" s="93">
        <v>33</v>
      </c>
      <c r="L983" s="93">
        <v>22</v>
      </c>
      <c r="M983" s="93">
        <v>32</v>
      </c>
      <c r="N983" s="93">
        <v>22</v>
      </c>
      <c r="O983" s="93">
        <v>25</v>
      </c>
      <c r="P983" s="93">
        <v>20</v>
      </c>
      <c r="Q983" s="93">
        <v>31</v>
      </c>
      <c r="R983" s="93">
        <v>20</v>
      </c>
    </row>
    <row r="984" spans="1:18" x14ac:dyDescent="0.2">
      <c r="A984" s="93" t="s">
        <v>2673</v>
      </c>
      <c r="B984" s="93" t="str">
        <f>VLOOKUP(K984,杂项!$O$1:$P$54,2,FALSE)</f>
        <v>骑士之证</v>
      </c>
      <c r="C984" s="93">
        <f t="shared" si="60"/>
        <v>12</v>
      </c>
      <c r="D984" s="93" t="str">
        <f>VLOOKUP(M984,杂项!$O$1:$P$54,2,FALSE)</f>
        <v>战士之证</v>
      </c>
      <c r="E984" s="93">
        <f t="shared" si="61"/>
        <v>12</v>
      </c>
      <c r="F984" s="93" t="str">
        <f>VLOOKUP(O984,杂项!$O$1:$P$54,2,FALSE)</f>
        <v>忠诚徽记</v>
      </c>
      <c r="G984" s="93">
        <f t="shared" si="62"/>
        <v>10</v>
      </c>
      <c r="H984" t="str">
        <f>VLOOKUP(Q984,杂项!$O$1:$P$54,2,FALSE)</f>
        <v>无畏徽记</v>
      </c>
      <c r="I984">
        <f t="shared" si="63"/>
        <v>10</v>
      </c>
      <c r="K984" s="93">
        <v>14</v>
      </c>
      <c r="L984" s="93">
        <v>12</v>
      </c>
      <c r="M984" s="93">
        <v>12</v>
      </c>
      <c r="N984" s="93">
        <v>12</v>
      </c>
      <c r="O984" s="93">
        <v>53</v>
      </c>
      <c r="P984" s="93">
        <v>10</v>
      </c>
      <c r="Q984" s="93">
        <v>48</v>
      </c>
      <c r="R984" s="93">
        <v>10</v>
      </c>
    </row>
    <row r="985" spans="1:18" x14ac:dyDescent="0.2">
      <c r="A985" s="93" t="s">
        <v>2674</v>
      </c>
      <c r="B985" s="93" t="str">
        <f>VLOOKUP(K985,杂项!$O$1:$P$54,2,FALSE)</f>
        <v>公正纹章</v>
      </c>
      <c r="C985" s="93">
        <f t="shared" si="60"/>
        <v>15</v>
      </c>
      <c r="D985" s="93" t="str">
        <f>VLOOKUP(M985,杂项!$O$1:$P$54,2,FALSE)</f>
        <v>秩序纹章</v>
      </c>
      <c r="E985" s="93">
        <f t="shared" si="61"/>
        <v>15</v>
      </c>
      <c r="F985" s="93" t="str">
        <f>VLOOKUP(O985,杂项!$O$1:$P$54,2,FALSE)</f>
        <v>骑士之证</v>
      </c>
      <c r="G985" s="93">
        <f t="shared" si="62"/>
        <v>12</v>
      </c>
      <c r="H985" t="str">
        <f>VLOOKUP(Q985,杂项!$O$1:$P$54,2,FALSE)</f>
        <v>战士之证</v>
      </c>
      <c r="I985">
        <f t="shared" si="63"/>
        <v>12</v>
      </c>
      <c r="K985" s="93">
        <v>22</v>
      </c>
      <c r="L985" s="93">
        <v>15</v>
      </c>
      <c r="M985" s="93">
        <v>18</v>
      </c>
      <c r="N985" s="93">
        <v>15</v>
      </c>
      <c r="O985" s="93">
        <v>14</v>
      </c>
      <c r="P985" s="93">
        <v>12</v>
      </c>
      <c r="Q985" s="93">
        <v>12</v>
      </c>
      <c r="R985" s="93">
        <v>12</v>
      </c>
    </row>
    <row r="986" spans="1:18" x14ac:dyDescent="0.2">
      <c r="A986" s="93" t="s">
        <v>2675</v>
      </c>
      <c r="B986" s="93" t="str">
        <f>VLOOKUP(K986,杂项!$O$1:$P$54,2,FALSE)</f>
        <v>统帅之证</v>
      </c>
      <c r="C986" s="93">
        <f t="shared" si="60"/>
        <v>18</v>
      </c>
      <c r="D986" s="93" t="str">
        <f>VLOOKUP(M986,杂项!$O$1:$P$54,2,FALSE)</f>
        <v>英雄之证</v>
      </c>
      <c r="E986" s="93">
        <f t="shared" si="61"/>
        <v>18</v>
      </c>
      <c r="F986" s="93" t="str">
        <f>VLOOKUP(O986,杂项!$O$1:$P$54,2,FALSE)</f>
        <v>公正纹章</v>
      </c>
      <c r="G986" s="93">
        <f t="shared" si="62"/>
        <v>15</v>
      </c>
      <c r="H986" t="str">
        <f>VLOOKUP(Q986,杂项!$O$1:$P$54,2,FALSE)</f>
        <v>秩序纹章</v>
      </c>
      <c r="I986">
        <f t="shared" si="63"/>
        <v>15</v>
      </c>
      <c r="K986" s="93">
        <v>31</v>
      </c>
      <c r="L986" s="93">
        <v>18</v>
      </c>
      <c r="M986" s="93">
        <v>25</v>
      </c>
      <c r="N986" s="93">
        <v>18</v>
      </c>
      <c r="O986" s="93">
        <v>22</v>
      </c>
      <c r="P986" s="93">
        <v>15</v>
      </c>
      <c r="Q986" s="93">
        <v>18</v>
      </c>
      <c r="R986" s="93">
        <v>15</v>
      </c>
    </row>
    <row r="987" spans="1:18" x14ac:dyDescent="0.2">
      <c r="A987" s="93" t="s">
        <v>2676</v>
      </c>
      <c r="B987" s="93" t="str">
        <f>VLOOKUP(K987,杂项!$O$1:$P$54,2,FALSE)</f>
        <v>荣耀之印</v>
      </c>
      <c r="C987" s="93">
        <f t="shared" si="60"/>
        <v>22</v>
      </c>
      <c r="D987" s="93" t="str">
        <f>VLOOKUP(M987,杂项!$O$1:$P$54,2,FALSE)</f>
        <v>世界之印</v>
      </c>
      <c r="E987" s="93">
        <f t="shared" si="61"/>
        <v>22</v>
      </c>
      <c r="F987" s="93" t="str">
        <f>VLOOKUP(O987,杂项!$O$1:$P$54,2,FALSE)</f>
        <v>统帅之证</v>
      </c>
      <c r="G987" s="93">
        <f t="shared" si="62"/>
        <v>20</v>
      </c>
      <c r="H987" t="str">
        <f>VLOOKUP(Q987,杂项!$O$1:$P$54,2,FALSE)</f>
        <v>英雄之证</v>
      </c>
      <c r="I987">
        <f t="shared" si="63"/>
        <v>20</v>
      </c>
      <c r="K987" s="93">
        <v>38</v>
      </c>
      <c r="L987" s="93">
        <v>22</v>
      </c>
      <c r="M987" s="93">
        <v>34</v>
      </c>
      <c r="N987" s="93">
        <v>22</v>
      </c>
      <c r="O987" s="93">
        <v>31</v>
      </c>
      <c r="P987" s="93">
        <v>20</v>
      </c>
      <c r="Q987" s="93">
        <v>25</v>
      </c>
      <c r="R987" s="93">
        <v>20</v>
      </c>
    </row>
    <row r="988" spans="1:18" x14ac:dyDescent="0.2">
      <c r="A988" s="93" t="s">
        <v>2677</v>
      </c>
      <c r="B988" s="93" t="str">
        <f>VLOOKUP(K988,杂项!$O$1:$P$54,2,FALSE)</f>
        <v>神职修行之证</v>
      </c>
      <c r="C988" s="93">
        <f t="shared" si="60"/>
        <v>3</v>
      </c>
      <c r="D988" s="93" t="e">
        <f>VLOOKUP(M988,杂项!$O$1:$P$54,2,FALSE)</f>
        <v>#N/A</v>
      </c>
      <c r="E988" s="93">
        <f t="shared" si="61"/>
        <v>0</v>
      </c>
      <c r="F988" s="93" t="e">
        <f>VLOOKUP(O988,杂项!$O$1:$P$54,2,FALSE)</f>
        <v>#N/A</v>
      </c>
      <c r="G988" s="93">
        <f t="shared" si="62"/>
        <v>0</v>
      </c>
      <c r="H988" t="e">
        <f>VLOOKUP(Q988,杂项!$O$1:$P$54,2,FALSE)</f>
        <v>#N/A</v>
      </c>
      <c r="I988">
        <f t="shared" si="63"/>
        <v>0</v>
      </c>
      <c r="K988" s="93">
        <v>4</v>
      </c>
      <c r="L988" s="93">
        <v>3</v>
      </c>
      <c r="M988" s="93"/>
      <c r="N988" s="93"/>
      <c r="O988" s="93"/>
      <c r="P988" s="93"/>
      <c r="Q988" s="93"/>
      <c r="R988" s="93"/>
    </row>
    <row r="989" spans="1:18" x14ac:dyDescent="0.2">
      <c r="A989" s="93" t="s">
        <v>2678</v>
      </c>
      <c r="B989" s="93" t="str">
        <f>VLOOKUP(K989,杂项!$O$1:$P$54,2,FALSE)</f>
        <v>神职修行之证</v>
      </c>
      <c r="C989" s="93">
        <f t="shared" si="60"/>
        <v>5</v>
      </c>
      <c r="D989" s="93" t="e">
        <f>VLOOKUP(M989,杂项!$O$1:$P$54,2,FALSE)</f>
        <v>#N/A</v>
      </c>
      <c r="E989" s="93">
        <f t="shared" si="61"/>
        <v>0</v>
      </c>
      <c r="F989" s="93" t="e">
        <f>VLOOKUP(O989,杂项!$O$1:$P$54,2,FALSE)</f>
        <v>#N/A</v>
      </c>
      <c r="G989" s="93">
        <f t="shared" si="62"/>
        <v>0</v>
      </c>
      <c r="H989" t="e">
        <f>VLOOKUP(Q989,杂项!$O$1:$P$54,2,FALSE)</f>
        <v>#N/A</v>
      </c>
      <c r="I989">
        <f t="shared" si="63"/>
        <v>0</v>
      </c>
      <c r="K989" s="93">
        <v>4</v>
      </c>
      <c r="L989" s="93">
        <v>5</v>
      </c>
      <c r="M989" s="93"/>
      <c r="N989" s="93"/>
      <c r="O989" s="93"/>
      <c r="P989" s="93"/>
      <c r="Q989" s="93"/>
      <c r="R989" s="93"/>
    </row>
    <row r="990" spans="1:18" x14ac:dyDescent="0.2">
      <c r="A990" s="93" t="s">
        <v>2679</v>
      </c>
      <c r="B990" s="93" t="str">
        <f>VLOOKUP(K990,杂项!$O$1:$P$54,2,FALSE)</f>
        <v>智慧绶带</v>
      </c>
      <c r="C990" s="93">
        <f t="shared" si="60"/>
        <v>6</v>
      </c>
      <c r="D990" s="93" t="str">
        <f>VLOOKUP(M990,杂项!$O$1:$P$54,2,FALSE)</f>
        <v>法术修行之证</v>
      </c>
      <c r="E990" s="93">
        <f t="shared" si="61"/>
        <v>3</v>
      </c>
      <c r="F990" s="93" t="str">
        <f>VLOOKUP(O990,杂项!$O$1:$P$54,2,FALSE)</f>
        <v>生存修行之证</v>
      </c>
      <c r="G990" s="93">
        <f t="shared" si="62"/>
        <v>3</v>
      </c>
      <c r="H990" t="e">
        <f>VLOOKUP(Q990,杂项!$O$1:$P$54,2,FALSE)</f>
        <v>#N/A</v>
      </c>
      <c r="I990">
        <f t="shared" si="63"/>
        <v>0</v>
      </c>
      <c r="K990" s="93">
        <v>9</v>
      </c>
      <c r="L990" s="93">
        <v>6</v>
      </c>
      <c r="M990" s="93">
        <v>5</v>
      </c>
      <c r="N990" s="93">
        <v>3</v>
      </c>
      <c r="O990" s="93">
        <v>2</v>
      </c>
      <c r="P990" s="93">
        <v>3</v>
      </c>
      <c r="Q990" s="93"/>
      <c r="R990" s="93"/>
    </row>
    <row r="991" spans="1:18" x14ac:dyDescent="0.2">
      <c r="A991" s="93" t="s">
        <v>2680</v>
      </c>
      <c r="B991" s="93" t="str">
        <f>VLOOKUP(K991,杂项!$O$1:$P$54,2,FALSE)</f>
        <v>魔法之证</v>
      </c>
      <c r="C991" s="93">
        <f t="shared" si="60"/>
        <v>8</v>
      </c>
      <c r="D991" s="93" t="str">
        <f>VLOOKUP(M991,杂项!$O$1:$P$54,2,FALSE)</f>
        <v>护盾之证</v>
      </c>
      <c r="E991" s="93">
        <f t="shared" si="61"/>
        <v>8</v>
      </c>
      <c r="F991" s="93" t="str">
        <f>VLOOKUP(O991,杂项!$O$1:$P$54,2,FALSE)</f>
        <v>智慧绶带</v>
      </c>
      <c r="G991" s="93">
        <f t="shared" si="62"/>
        <v>6</v>
      </c>
      <c r="H991" t="str">
        <f>VLOOKUP(Q991,杂项!$O$1:$P$54,2,FALSE)</f>
        <v>心灵绶带</v>
      </c>
      <c r="I991">
        <f t="shared" si="63"/>
        <v>6</v>
      </c>
      <c r="K991" s="93">
        <v>45</v>
      </c>
      <c r="L991" s="93">
        <v>8</v>
      </c>
      <c r="M991" s="93">
        <v>46</v>
      </c>
      <c r="N991" s="93">
        <v>8</v>
      </c>
      <c r="O991" s="93">
        <v>9</v>
      </c>
      <c r="P991" s="93">
        <v>6</v>
      </c>
      <c r="Q991" s="93">
        <v>10</v>
      </c>
      <c r="R991" s="93">
        <v>6</v>
      </c>
    </row>
    <row r="992" spans="1:18" x14ac:dyDescent="0.2">
      <c r="A992" s="93" t="s">
        <v>2681</v>
      </c>
      <c r="B992" s="93" t="str">
        <f>VLOOKUP(K992,杂项!$O$1:$P$54,2,FALSE)</f>
        <v>远见徽记</v>
      </c>
      <c r="C992" s="93">
        <f t="shared" si="60"/>
        <v>10</v>
      </c>
      <c r="D992" s="93" t="str">
        <f>VLOOKUP(M992,杂项!$O$1:$P$54,2,FALSE)</f>
        <v>灵魂徽记</v>
      </c>
      <c r="E992" s="93">
        <f t="shared" si="61"/>
        <v>10</v>
      </c>
      <c r="F992" s="93" t="str">
        <f>VLOOKUP(O992,杂项!$O$1:$P$54,2,FALSE)</f>
        <v>魔法之证</v>
      </c>
      <c r="G992" s="93">
        <f t="shared" si="62"/>
        <v>8</v>
      </c>
      <c r="H992" t="str">
        <f>VLOOKUP(Q992,杂项!$O$1:$P$54,2,FALSE)</f>
        <v>护盾之证</v>
      </c>
      <c r="I992">
        <f t="shared" si="63"/>
        <v>8</v>
      </c>
      <c r="K992" s="93">
        <v>51</v>
      </c>
      <c r="L992" s="93">
        <v>10</v>
      </c>
      <c r="M992" s="93">
        <v>52</v>
      </c>
      <c r="N992" s="93">
        <v>10</v>
      </c>
      <c r="O992" s="93">
        <v>45</v>
      </c>
      <c r="P992" s="93">
        <v>8</v>
      </c>
      <c r="Q992" s="93">
        <v>46</v>
      </c>
      <c r="R992" s="93">
        <v>8</v>
      </c>
    </row>
    <row r="993" spans="1:18" x14ac:dyDescent="0.2">
      <c r="A993" s="93" t="s">
        <v>2682</v>
      </c>
      <c r="B993" s="93" t="str">
        <f>VLOOKUP(K993,杂项!$O$1:$P$54,2,FALSE)</f>
        <v>心灵绶带</v>
      </c>
      <c r="C993" s="93">
        <f t="shared" si="60"/>
        <v>6</v>
      </c>
      <c r="D993" s="93" t="str">
        <f>VLOOKUP(M993,杂项!$O$1:$P$54,2,FALSE)</f>
        <v>法术修行之证</v>
      </c>
      <c r="E993" s="93">
        <f t="shared" si="61"/>
        <v>3</v>
      </c>
      <c r="F993" s="93" t="str">
        <f>VLOOKUP(O993,杂项!$O$1:$P$54,2,FALSE)</f>
        <v>神职修行之证</v>
      </c>
      <c r="G993" s="93">
        <f t="shared" si="62"/>
        <v>3</v>
      </c>
      <c r="H993" t="e">
        <f>VLOOKUP(Q993,杂项!$O$1:$P$54,2,FALSE)</f>
        <v>#N/A</v>
      </c>
      <c r="I993">
        <f t="shared" si="63"/>
        <v>0</v>
      </c>
      <c r="K993" s="93">
        <v>10</v>
      </c>
      <c r="L993" s="93">
        <v>6</v>
      </c>
      <c r="M993" s="93">
        <v>5</v>
      </c>
      <c r="N993" s="93">
        <v>3</v>
      </c>
      <c r="O993" s="93">
        <v>4</v>
      </c>
      <c r="P993" s="93">
        <v>3</v>
      </c>
      <c r="Q993" s="93"/>
      <c r="R993" s="93"/>
    </row>
    <row r="994" spans="1:18" x14ac:dyDescent="0.2">
      <c r="A994" s="93" t="s">
        <v>2683</v>
      </c>
      <c r="B994" s="93" t="str">
        <f>VLOOKUP(K994,杂项!$O$1:$P$54,2,FALSE)</f>
        <v>祈祷之证</v>
      </c>
      <c r="C994" s="93">
        <f t="shared" si="60"/>
        <v>8</v>
      </c>
      <c r="D994" s="93" t="str">
        <f>VLOOKUP(M994,杂项!$O$1:$P$54,2,FALSE)</f>
        <v>魔法之证</v>
      </c>
      <c r="E994" s="93">
        <f t="shared" si="61"/>
        <v>8</v>
      </c>
      <c r="F994" s="93" t="str">
        <f>VLOOKUP(O994,杂项!$O$1:$P$54,2,FALSE)</f>
        <v>心灵绶带</v>
      </c>
      <c r="G994" s="93">
        <f t="shared" si="62"/>
        <v>6</v>
      </c>
      <c r="H994" t="str">
        <f>VLOOKUP(Q994,杂项!$O$1:$P$54,2,FALSE)</f>
        <v>智慧绶带</v>
      </c>
      <c r="I994">
        <f t="shared" si="63"/>
        <v>6</v>
      </c>
      <c r="K994" s="93">
        <v>44</v>
      </c>
      <c r="L994" s="93">
        <v>8</v>
      </c>
      <c r="M994" s="93">
        <v>45</v>
      </c>
      <c r="N994" s="93">
        <v>8</v>
      </c>
      <c r="O994" s="93">
        <v>10</v>
      </c>
      <c r="P994" s="93">
        <v>6</v>
      </c>
      <c r="Q994" s="93">
        <v>9</v>
      </c>
      <c r="R994" s="93">
        <v>6</v>
      </c>
    </row>
    <row r="995" spans="1:18" x14ac:dyDescent="0.2">
      <c r="A995" s="93" t="s">
        <v>2684</v>
      </c>
      <c r="B995" s="93" t="str">
        <f>VLOOKUP(K995,杂项!$O$1:$P$54,2,FALSE)</f>
        <v>灵魂徽记</v>
      </c>
      <c r="C995" s="93">
        <f t="shared" si="60"/>
        <v>10</v>
      </c>
      <c r="D995" s="93" t="str">
        <f>VLOOKUP(M995,杂项!$O$1:$P$54,2,FALSE)</f>
        <v>远见徽记</v>
      </c>
      <c r="E995" s="93">
        <f t="shared" si="61"/>
        <v>10</v>
      </c>
      <c r="F995" s="93" t="str">
        <f>VLOOKUP(O995,杂项!$O$1:$P$54,2,FALSE)</f>
        <v>祈祷之证</v>
      </c>
      <c r="G995" s="93">
        <f t="shared" si="62"/>
        <v>8</v>
      </c>
      <c r="H995" t="str">
        <f>VLOOKUP(Q995,杂项!$O$1:$P$54,2,FALSE)</f>
        <v>魔法之证</v>
      </c>
      <c r="I995">
        <f t="shared" si="63"/>
        <v>8</v>
      </c>
      <c r="K995" s="93">
        <v>52</v>
      </c>
      <c r="L995" s="93">
        <v>10</v>
      </c>
      <c r="M995" s="93">
        <v>51</v>
      </c>
      <c r="N995" s="93">
        <v>10</v>
      </c>
      <c r="O995" s="93">
        <v>44</v>
      </c>
      <c r="P995" s="93">
        <v>8</v>
      </c>
      <c r="Q995" s="93">
        <v>45</v>
      </c>
      <c r="R995" s="93">
        <v>8</v>
      </c>
    </row>
    <row r="996" spans="1:18" x14ac:dyDescent="0.2">
      <c r="A996" s="93" t="s">
        <v>2685</v>
      </c>
      <c r="B996" s="93" t="str">
        <f>VLOOKUP(K996,杂项!$O$1:$P$54,2,FALSE)</f>
        <v>心灵绶带</v>
      </c>
      <c r="C996" s="93">
        <f t="shared" si="60"/>
        <v>6</v>
      </c>
      <c r="D996" s="93" t="str">
        <f>VLOOKUP(M996,杂项!$O$1:$P$54,2,FALSE)</f>
        <v>法术修行之证</v>
      </c>
      <c r="E996" s="93">
        <f t="shared" si="61"/>
        <v>3</v>
      </c>
      <c r="F996" s="93" t="str">
        <f>VLOOKUP(O996,杂项!$O$1:$P$54,2,FALSE)</f>
        <v>神职修行之证</v>
      </c>
      <c r="G996" s="93">
        <f t="shared" si="62"/>
        <v>3</v>
      </c>
      <c r="H996" t="e">
        <f>VLOOKUP(Q996,杂项!$O$1:$P$54,2,FALSE)</f>
        <v>#N/A</v>
      </c>
      <c r="I996">
        <f t="shared" si="63"/>
        <v>0</v>
      </c>
      <c r="K996" s="93">
        <v>10</v>
      </c>
      <c r="L996" s="93">
        <v>6</v>
      </c>
      <c r="M996" s="93">
        <v>5</v>
      </c>
      <c r="N996" s="93">
        <v>3</v>
      </c>
      <c r="O996" s="93">
        <v>4</v>
      </c>
      <c r="P996" s="93">
        <v>3</v>
      </c>
      <c r="Q996" s="93"/>
      <c r="R996" s="93"/>
    </row>
    <row r="997" spans="1:18" x14ac:dyDescent="0.2">
      <c r="A997" s="93" t="s">
        <v>2686</v>
      </c>
      <c r="B997" s="93" t="str">
        <f>VLOOKUP(K997,杂项!$O$1:$P$54,2,FALSE)</f>
        <v>祈祷之证</v>
      </c>
      <c r="C997" s="93">
        <f t="shared" si="60"/>
        <v>8</v>
      </c>
      <c r="D997" s="93" t="str">
        <f>VLOOKUP(M997,杂项!$O$1:$P$54,2,FALSE)</f>
        <v>魔法之证</v>
      </c>
      <c r="E997" s="93">
        <f t="shared" si="61"/>
        <v>8</v>
      </c>
      <c r="F997" s="93" t="str">
        <f>VLOOKUP(O997,杂项!$O$1:$P$54,2,FALSE)</f>
        <v>心灵绶带</v>
      </c>
      <c r="G997" s="93">
        <f t="shared" si="62"/>
        <v>6</v>
      </c>
      <c r="H997" t="str">
        <f>VLOOKUP(Q997,杂项!$O$1:$P$54,2,FALSE)</f>
        <v>智慧绶带</v>
      </c>
      <c r="I997">
        <f t="shared" si="63"/>
        <v>6</v>
      </c>
      <c r="K997" s="93">
        <v>44</v>
      </c>
      <c r="L997" s="93">
        <v>8</v>
      </c>
      <c r="M997" s="93">
        <v>45</v>
      </c>
      <c r="N997" s="93">
        <v>8</v>
      </c>
      <c r="O997" s="93">
        <v>10</v>
      </c>
      <c r="P997" s="93">
        <v>6</v>
      </c>
      <c r="Q997" s="93">
        <v>9</v>
      </c>
      <c r="R997" s="93">
        <v>6</v>
      </c>
    </row>
    <row r="998" spans="1:18" x14ac:dyDescent="0.2">
      <c r="A998" s="93" t="s">
        <v>2687</v>
      </c>
      <c r="B998" s="93" t="str">
        <f>VLOOKUP(K998,杂项!$O$1:$P$54,2,FALSE)</f>
        <v>灵魂徽记</v>
      </c>
      <c r="C998" s="93">
        <f t="shared" si="60"/>
        <v>10</v>
      </c>
      <c r="D998" s="93" t="str">
        <f>VLOOKUP(M998,杂项!$O$1:$P$54,2,FALSE)</f>
        <v>远见徽记</v>
      </c>
      <c r="E998" s="93">
        <f t="shared" si="61"/>
        <v>10</v>
      </c>
      <c r="F998" s="93" t="str">
        <f>VLOOKUP(O998,杂项!$O$1:$P$54,2,FALSE)</f>
        <v>祈祷之证</v>
      </c>
      <c r="G998" s="93">
        <f t="shared" si="62"/>
        <v>8</v>
      </c>
      <c r="H998" t="str">
        <f>VLOOKUP(Q998,杂项!$O$1:$P$54,2,FALSE)</f>
        <v>魔法之证</v>
      </c>
      <c r="I998">
        <f t="shared" si="63"/>
        <v>8</v>
      </c>
      <c r="K998" s="93">
        <v>52</v>
      </c>
      <c r="L998" s="93">
        <v>10</v>
      </c>
      <c r="M998" s="93">
        <v>51</v>
      </c>
      <c r="N998" s="93">
        <v>10</v>
      </c>
      <c r="O998" s="93">
        <v>44</v>
      </c>
      <c r="P998" s="93">
        <v>8</v>
      </c>
      <c r="Q998" s="93">
        <v>45</v>
      </c>
      <c r="R998" s="93">
        <v>8</v>
      </c>
    </row>
    <row r="999" spans="1:18" x14ac:dyDescent="0.2">
      <c r="A999" s="93" t="s">
        <v>2688</v>
      </c>
      <c r="B999" s="93" t="str">
        <f>VLOOKUP(K999,杂项!$O$1:$P$54,2,FALSE)</f>
        <v>术士之证</v>
      </c>
      <c r="C999" s="93">
        <f t="shared" si="60"/>
        <v>12</v>
      </c>
      <c r="D999" s="93" t="str">
        <f>VLOOKUP(M999,杂项!$O$1:$P$54,2,FALSE)</f>
        <v>祭司之证</v>
      </c>
      <c r="E999" s="93">
        <f t="shared" si="61"/>
        <v>12</v>
      </c>
      <c r="F999" s="93" t="str">
        <f>VLOOKUP(O999,杂项!$O$1:$P$54,2,FALSE)</f>
        <v>远见徽记</v>
      </c>
      <c r="G999" s="93">
        <f t="shared" si="62"/>
        <v>10</v>
      </c>
      <c r="H999" t="str">
        <f>VLOOKUP(Q999,杂项!$O$1:$P$54,2,FALSE)</f>
        <v>灵魂徽记</v>
      </c>
      <c r="I999">
        <f t="shared" si="63"/>
        <v>10</v>
      </c>
      <c r="K999" s="93">
        <v>16</v>
      </c>
      <c r="L999" s="93">
        <v>12</v>
      </c>
      <c r="M999" s="93">
        <v>15</v>
      </c>
      <c r="N999" s="93">
        <v>12</v>
      </c>
      <c r="O999" s="93">
        <v>51</v>
      </c>
      <c r="P999" s="93">
        <v>10</v>
      </c>
      <c r="Q999" s="93">
        <v>52</v>
      </c>
      <c r="R999" s="93">
        <v>10</v>
      </c>
    </row>
    <row r="1000" spans="1:18" x14ac:dyDescent="0.2">
      <c r="A1000" s="93" t="s">
        <v>2689</v>
      </c>
      <c r="B1000" s="93" t="str">
        <f>VLOOKUP(K1000,杂项!$O$1:$P$54,2,FALSE)</f>
        <v>希望纹章</v>
      </c>
      <c r="C1000" s="93">
        <f t="shared" si="60"/>
        <v>15</v>
      </c>
      <c r="D1000" s="93" t="str">
        <f>VLOOKUP(M1000,杂项!$O$1:$P$54,2,FALSE)</f>
        <v>信仰纹章</v>
      </c>
      <c r="E1000" s="93">
        <f t="shared" si="61"/>
        <v>15</v>
      </c>
      <c r="F1000" s="93" t="str">
        <f>VLOOKUP(O1000,杂项!$O$1:$P$54,2,FALSE)</f>
        <v>术士之证</v>
      </c>
      <c r="G1000" s="93">
        <f t="shared" si="62"/>
        <v>12</v>
      </c>
      <c r="H1000" t="str">
        <f>VLOOKUP(Q1000,杂项!$O$1:$P$54,2,FALSE)</f>
        <v>祭司之证</v>
      </c>
      <c r="I1000">
        <f t="shared" si="63"/>
        <v>12</v>
      </c>
      <c r="K1000" s="93">
        <v>23</v>
      </c>
      <c r="L1000" s="93">
        <v>15</v>
      </c>
      <c r="M1000" s="93">
        <v>21</v>
      </c>
      <c r="N1000" s="93">
        <v>15</v>
      </c>
      <c r="O1000" s="93">
        <v>16</v>
      </c>
      <c r="P1000" s="93">
        <v>12</v>
      </c>
      <c r="Q1000" s="93">
        <v>15</v>
      </c>
      <c r="R1000" s="93">
        <v>12</v>
      </c>
    </row>
    <row r="1001" spans="1:18" x14ac:dyDescent="0.2">
      <c r="A1001" s="93" t="s">
        <v>2690</v>
      </c>
      <c r="B1001" s="93" t="str">
        <f>VLOOKUP(K1001,杂项!$O$1:$P$54,2,FALSE)</f>
        <v>隐者之证</v>
      </c>
      <c r="C1001" s="93">
        <f t="shared" si="60"/>
        <v>18</v>
      </c>
      <c r="D1001" s="93" t="str">
        <f>VLOOKUP(M1001,杂项!$O$1:$P$54,2,FALSE)</f>
        <v>圣者之证</v>
      </c>
      <c r="E1001" s="93">
        <f t="shared" si="61"/>
        <v>18</v>
      </c>
      <c r="F1001" s="93" t="str">
        <f>VLOOKUP(O1001,杂项!$O$1:$P$54,2,FALSE)</f>
        <v>希望纹章</v>
      </c>
      <c r="G1001" s="93">
        <f t="shared" si="62"/>
        <v>15</v>
      </c>
      <c r="H1001" t="str">
        <f>VLOOKUP(Q1001,杂项!$O$1:$P$54,2,FALSE)</f>
        <v>信仰纹章</v>
      </c>
      <c r="I1001">
        <f t="shared" si="63"/>
        <v>15</v>
      </c>
      <c r="K1001" s="93">
        <v>30</v>
      </c>
      <c r="L1001" s="93">
        <v>18</v>
      </c>
      <c r="M1001" s="93">
        <v>29</v>
      </c>
      <c r="N1001" s="93">
        <v>18</v>
      </c>
      <c r="O1001" s="93">
        <v>23</v>
      </c>
      <c r="P1001" s="93">
        <v>15</v>
      </c>
      <c r="Q1001" s="93">
        <v>21</v>
      </c>
      <c r="R1001" s="93">
        <v>15</v>
      </c>
    </row>
    <row r="1002" spans="1:18" x14ac:dyDescent="0.2">
      <c r="A1002" s="93" t="s">
        <v>2691</v>
      </c>
      <c r="B1002" s="93" t="str">
        <f>VLOOKUP(K1002,杂项!$O$1:$P$54,2,FALSE)</f>
        <v>奥秘之印</v>
      </c>
      <c r="C1002" s="93">
        <f t="shared" si="60"/>
        <v>22</v>
      </c>
      <c r="D1002" s="93" t="str">
        <f>VLOOKUP(M1002,杂项!$O$1:$P$54,2,FALSE)</f>
        <v>混沌之印</v>
      </c>
      <c r="E1002" s="93">
        <f t="shared" si="61"/>
        <v>22</v>
      </c>
      <c r="F1002" s="93" t="str">
        <f>VLOOKUP(O1002,杂项!$O$1:$P$54,2,FALSE)</f>
        <v>隐者之证</v>
      </c>
      <c r="G1002" s="93">
        <f t="shared" si="62"/>
        <v>20</v>
      </c>
      <c r="H1002" t="str">
        <f>VLOOKUP(Q1002,杂项!$O$1:$P$54,2,FALSE)</f>
        <v>霸者之证</v>
      </c>
      <c r="I1002">
        <f t="shared" si="63"/>
        <v>20</v>
      </c>
      <c r="K1002" s="93">
        <v>35</v>
      </c>
      <c r="L1002" s="93">
        <v>22</v>
      </c>
      <c r="M1002" s="93">
        <v>39</v>
      </c>
      <c r="N1002" s="93">
        <v>22</v>
      </c>
      <c r="O1002" s="93">
        <v>30</v>
      </c>
      <c r="P1002" s="93">
        <v>20</v>
      </c>
      <c r="Q1002" s="93">
        <v>28</v>
      </c>
      <c r="R1002" s="93">
        <v>20</v>
      </c>
    </row>
    <row r="1003" spans="1:18" x14ac:dyDescent="0.2">
      <c r="A1003" s="93" t="s">
        <v>2692</v>
      </c>
      <c r="B1003" s="93" t="str">
        <f>VLOOKUP(K1003,杂项!$O$1:$P$54,2,FALSE)</f>
        <v>祭司之证</v>
      </c>
      <c r="C1003" s="93">
        <f t="shared" si="60"/>
        <v>12</v>
      </c>
      <c r="D1003" s="93" t="str">
        <f>VLOOKUP(M1003,杂项!$O$1:$P$54,2,FALSE)</f>
        <v>术士之证</v>
      </c>
      <c r="E1003" s="93">
        <f t="shared" si="61"/>
        <v>12</v>
      </c>
      <c r="F1003" s="93" t="str">
        <f>VLOOKUP(O1003,杂项!$O$1:$P$54,2,FALSE)</f>
        <v>灵魂徽记</v>
      </c>
      <c r="G1003" s="93">
        <f t="shared" si="62"/>
        <v>10</v>
      </c>
      <c r="H1003" t="str">
        <f>VLOOKUP(Q1003,杂项!$O$1:$P$54,2,FALSE)</f>
        <v>远见徽记</v>
      </c>
      <c r="I1003">
        <f t="shared" si="63"/>
        <v>10</v>
      </c>
      <c r="K1003" s="93">
        <v>15</v>
      </c>
      <c r="L1003" s="93">
        <v>12</v>
      </c>
      <c r="M1003" s="93">
        <v>16</v>
      </c>
      <c r="N1003" s="93">
        <v>12</v>
      </c>
      <c r="O1003" s="93">
        <v>52</v>
      </c>
      <c r="P1003" s="93">
        <v>10</v>
      </c>
      <c r="Q1003" s="93">
        <v>51</v>
      </c>
      <c r="R1003" s="93">
        <v>10</v>
      </c>
    </row>
    <row r="1004" spans="1:18" x14ac:dyDescent="0.2">
      <c r="A1004" s="93" t="s">
        <v>2693</v>
      </c>
      <c r="B1004" s="93" t="str">
        <f>VLOOKUP(K1004,杂项!$O$1:$P$54,2,FALSE)</f>
        <v>慈爱纹章</v>
      </c>
      <c r="C1004" s="93">
        <f t="shared" si="60"/>
        <v>15</v>
      </c>
      <c r="D1004" s="93" t="str">
        <f>VLOOKUP(M1004,杂项!$O$1:$P$54,2,FALSE)</f>
        <v>希望纹章</v>
      </c>
      <c r="E1004" s="93">
        <f t="shared" si="61"/>
        <v>15</v>
      </c>
      <c r="F1004" s="93" t="str">
        <f>VLOOKUP(O1004,杂项!$O$1:$P$54,2,FALSE)</f>
        <v>祭司之证</v>
      </c>
      <c r="G1004" s="93">
        <f t="shared" si="62"/>
        <v>12</v>
      </c>
      <c r="H1004" t="str">
        <f>VLOOKUP(Q1004,杂项!$O$1:$P$54,2,FALSE)</f>
        <v>术士之证</v>
      </c>
      <c r="I1004">
        <f t="shared" si="63"/>
        <v>12</v>
      </c>
      <c r="K1004" s="93">
        <v>24</v>
      </c>
      <c r="L1004" s="93">
        <v>15</v>
      </c>
      <c r="M1004" s="93">
        <v>23</v>
      </c>
      <c r="N1004" s="93">
        <v>15</v>
      </c>
      <c r="O1004" s="93">
        <v>15</v>
      </c>
      <c r="P1004" s="93">
        <v>12</v>
      </c>
      <c r="Q1004" s="93">
        <v>16</v>
      </c>
      <c r="R1004" s="93">
        <v>12</v>
      </c>
    </row>
    <row r="1005" spans="1:18" x14ac:dyDescent="0.2">
      <c r="A1005" s="93" t="s">
        <v>2694</v>
      </c>
      <c r="B1005" s="93" t="str">
        <f>VLOOKUP(K1005,杂项!$O$1:$P$54,2,FALSE)</f>
        <v>圣者之证</v>
      </c>
      <c r="C1005" s="93">
        <f t="shared" si="60"/>
        <v>18</v>
      </c>
      <c r="D1005" s="93" t="str">
        <f>VLOOKUP(M1005,杂项!$O$1:$P$54,2,FALSE)</f>
        <v>隐者之证</v>
      </c>
      <c r="E1005" s="93">
        <f t="shared" si="61"/>
        <v>18</v>
      </c>
      <c r="F1005" s="93" t="str">
        <f>VLOOKUP(O1005,杂项!$O$1:$P$54,2,FALSE)</f>
        <v>慈爱纹章</v>
      </c>
      <c r="G1005" s="93">
        <f t="shared" si="62"/>
        <v>15</v>
      </c>
      <c r="H1005" t="str">
        <f>VLOOKUP(Q1005,杂项!$O$1:$P$54,2,FALSE)</f>
        <v>希望纹章</v>
      </c>
      <c r="I1005">
        <f t="shared" si="63"/>
        <v>15</v>
      </c>
      <c r="K1005" s="93">
        <v>29</v>
      </c>
      <c r="L1005" s="93">
        <v>18</v>
      </c>
      <c r="M1005" s="93">
        <v>30</v>
      </c>
      <c r="N1005" s="93">
        <v>18</v>
      </c>
      <c r="O1005" s="93">
        <v>24</v>
      </c>
      <c r="P1005" s="93">
        <v>15</v>
      </c>
      <c r="Q1005" s="93">
        <v>23</v>
      </c>
      <c r="R1005" s="93">
        <v>15</v>
      </c>
    </row>
    <row r="1006" spans="1:18" x14ac:dyDescent="0.2">
      <c r="A1006" s="93" t="s">
        <v>2695</v>
      </c>
      <c r="B1006" s="93" t="str">
        <f>VLOOKUP(K1006,杂项!$O$1:$P$54,2,FALSE)</f>
        <v>审判之印</v>
      </c>
      <c r="C1006" s="93">
        <f t="shared" si="60"/>
        <v>22</v>
      </c>
      <c r="D1006" s="93" t="str">
        <f>VLOOKUP(M1006,杂项!$O$1:$P$54,2,FALSE)</f>
        <v>奥秘之印</v>
      </c>
      <c r="E1006" s="93">
        <f t="shared" si="61"/>
        <v>22</v>
      </c>
      <c r="F1006" s="93" t="str">
        <f>VLOOKUP(O1006,杂项!$O$1:$P$54,2,FALSE)</f>
        <v>圣者之证</v>
      </c>
      <c r="G1006" s="93">
        <f t="shared" si="62"/>
        <v>20</v>
      </c>
      <c r="H1006" t="str">
        <f>VLOOKUP(Q1006,杂项!$O$1:$P$54,2,FALSE)</f>
        <v>隐者之证</v>
      </c>
      <c r="I1006">
        <f t="shared" si="63"/>
        <v>20</v>
      </c>
      <c r="K1006" s="93">
        <v>37</v>
      </c>
      <c r="L1006" s="93">
        <v>22</v>
      </c>
      <c r="M1006" s="93">
        <v>35</v>
      </c>
      <c r="N1006" s="93">
        <v>22</v>
      </c>
      <c r="O1006" s="93">
        <v>29</v>
      </c>
      <c r="P1006" s="93">
        <v>20</v>
      </c>
      <c r="Q1006" s="93">
        <v>30</v>
      </c>
      <c r="R1006" s="93">
        <v>20</v>
      </c>
    </row>
    <row r="1007" spans="1:18" x14ac:dyDescent="0.2">
      <c r="A1007" s="93" t="s">
        <v>2696</v>
      </c>
      <c r="B1007" s="93" t="str">
        <f>VLOOKUP(K1007,杂项!$O$1:$P$54,2,FALSE)</f>
        <v>神职修行之证</v>
      </c>
      <c r="C1007" s="93">
        <f t="shared" si="60"/>
        <v>3</v>
      </c>
      <c r="D1007" s="93" t="e">
        <f>VLOOKUP(M1007,杂项!$O$1:$P$54,2,FALSE)</f>
        <v>#N/A</v>
      </c>
      <c r="E1007" s="93">
        <f t="shared" si="61"/>
        <v>0</v>
      </c>
      <c r="F1007" s="93" t="e">
        <f>VLOOKUP(O1007,杂项!$O$1:$P$54,2,FALSE)</f>
        <v>#N/A</v>
      </c>
      <c r="G1007" s="93">
        <f t="shared" si="62"/>
        <v>0</v>
      </c>
      <c r="H1007" t="e">
        <f>VLOOKUP(Q1007,杂项!$O$1:$P$54,2,FALSE)</f>
        <v>#N/A</v>
      </c>
      <c r="I1007">
        <f t="shared" si="63"/>
        <v>0</v>
      </c>
      <c r="K1007" s="93">
        <v>4</v>
      </c>
      <c r="L1007" s="93">
        <v>3</v>
      </c>
      <c r="M1007" s="93"/>
      <c r="N1007" s="93"/>
      <c r="O1007" s="93"/>
      <c r="P1007" s="93"/>
      <c r="Q1007" s="93"/>
      <c r="R1007" s="93"/>
    </row>
    <row r="1008" spans="1:18" x14ac:dyDescent="0.2">
      <c r="A1008" s="93" t="s">
        <v>2697</v>
      </c>
      <c r="B1008" s="93" t="str">
        <f>VLOOKUP(K1008,杂项!$O$1:$P$54,2,FALSE)</f>
        <v>神职修行之证</v>
      </c>
      <c r="C1008" s="93">
        <f t="shared" si="60"/>
        <v>5</v>
      </c>
      <c r="D1008" s="93" t="e">
        <f>VLOOKUP(M1008,杂项!$O$1:$P$54,2,FALSE)</f>
        <v>#N/A</v>
      </c>
      <c r="E1008" s="93">
        <f t="shared" si="61"/>
        <v>0</v>
      </c>
      <c r="F1008" s="93" t="e">
        <f>VLOOKUP(O1008,杂项!$O$1:$P$54,2,FALSE)</f>
        <v>#N/A</v>
      </c>
      <c r="G1008" s="93">
        <f t="shared" si="62"/>
        <v>0</v>
      </c>
      <c r="H1008" t="e">
        <f>VLOOKUP(Q1008,杂项!$O$1:$P$54,2,FALSE)</f>
        <v>#N/A</v>
      </c>
      <c r="I1008">
        <f t="shared" si="63"/>
        <v>0</v>
      </c>
      <c r="K1008" s="93">
        <v>4</v>
      </c>
      <c r="L1008" s="93">
        <v>5</v>
      </c>
      <c r="M1008" s="93"/>
      <c r="N1008" s="93"/>
      <c r="O1008" s="93"/>
      <c r="P1008" s="93"/>
      <c r="Q1008" s="93"/>
      <c r="R1008" s="93"/>
    </row>
    <row r="1009" spans="1:18" x14ac:dyDescent="0.2">
      <c r="A1009" s="93" t="s">
        <v>2698</v>
      </c>
      <c r="B1009" s="93" t="str">
        <f>VLOOKUP(K1009,杂项!$O$1:$P$54,2,FALSE)</f>
        <v>守护绶带</v>
      </c>
      <c r="C1009" s="93">
        <f t="shared" si="60"/>
        <v>6</v>
      </c>
      <c r="D1009" s="93" t="str">
        <f>VLOOKUP(M1009,杂项!$O$1:$P$54,2,FALSE)</f>
        <v>生存修行之证</v>
      </c>
      <c r="E1009" s="93">
        <f t="shared" si="61"/>
        <v>3</v>
      </c>
      <c r="F1009" s="93" t="str">
        <f>VLOOKUP(O1009,杂项!$O$1:$P$54,2,FALSE)</f>
        <v>战斗修行之证</v>
      </c>
      <c r="G1009" s="93">
        <f t="shared" si="62"/>
        <v>3</v>
      </c>
      <c r="H1009" t="e">
        <f>VLOOKUP(Q1009,杂项!$O$1:$P$54,2,FALSE)</f>
        <v>#N/A</v>
      </c>
      <c r="I1009">
        <f t="shared" si="63"/>
        <v>0</v>
      </c>
      <c r="K1009" s="93">
        <v>7</v>
      </c>
      <c r="L1009" s="93">
        <v>6</v>
      </c>
      <c r="M1009" s="93">
        <v>2</v>
      </c>
      <c r="N1009" s="93">
        <v>3</v>
      </c>
      <c r="O1009" s="93">
        <v>1</v>
      </c>
      <c r="P1009" s="93">
        <v>3</v>
      </c>
      <c r="Q1009" s="93"/>
      <c r="R1009" s="93"/>
    </row>
    <row r="1010" spans="1:18" x14ac:dyDescent="0.2">
      <c r="A1010" s="93" t="s">
        <v>2699</v>
      </c>
      <c r="B1010" s="93" t="str">
        <f>VLOOKUP(K1010,杂项!$O$1:$P$54,2,FALSE)</f>
        <v>护盾之证</v>
      </c>
      <c r="C1010" s="93">
        <f t="shared" si="60"/>
        <v>8</v>
      </c>
      <c r="D1010" s="93" t="str">
        <f>VLOOKUP(M1010,杂项!$O$1:$P$54,2,FALSE)</f>
        <v>斗技之证</v>
      </c>
      <c r="E1010" s="93">
        <f t="shared" si="61"/>
        <v>8</v>
      </c>
      <c r="F1010" s="93" t="str">
        <f>VLOOKUP(O1010,杂项!$O$1:$P$54,2,FALSE)</f>
        <v>守护绶带</v>
      </c>
      <c r="G1010" s="93">
        <f t="shared" si="62"/>
        <v>6</v>
      </c>
      <c r="H1010" t="str">
        <f>VLOOKUP(Q1010,杂项!$O$1:$P$54,2,FALSE)</f>
        <v>力量绶带</v>
      </c>
      <c r="I1010">
        <f t="shared" si="63"/>
        <v>6</v>
      </c>
      <c r="K1010" s="93">
        <v>46</v>
      </c>
      <c r="L1010" s="93">
        <v>8</v>
      </c>
      <c r="M1010" s="93">
        <v>41</v>
      </c>
      <c r="N1010" s="93">
        <v>8</v>
      </c>
      <c r="O1010" s="93">
        <v>7</v>
      </c>
      <c r="P1010" s="93">
        <v>6</v>
      </c>
      <c r="Q1010" s="93">
        <v>6</v>
      </c>
      <c r="R1010" s="93">
        <v>6</v>
      </c>
    </row>
    <row r="1011" spans="1:18" x14ac:dyDescent="0.2">
      <c r="A1011" s="93" t="s">
        <v>2700</v>
      </c>
      <c r="B1011" s="93" t="str">
        <f>VLOOKUP(K1011,杂项!$O$1:$P$54,2,FALSE)</f>
        <v>不屈徽记</v>
      </c>
      <c r="C1011" s="93">
        <f t="shared" si="60"/>
        <v>10</v>
      </c>
      <c r="D1011" s="93" t="str">
        <f>VLOOKUP(M1011,杂项!$O$1:$P$54,2,FALSE)</f>
        <v>忠诚徽记</v>
      </c>
      <c r="E1011" s="93">
        <f t="shared" si="61"/>
        <v>10</v>
      </c>
      <c r="F1011" s="93" t="str">
        <f>VLOOKUP(O1011,杂项!$O$1:$P$54,2,FALSE)</f>
        <v>护盾之证</v>
      </c>
      <c r="G1011" s="93">
        <f t="shared" si="62"/>
        <v>8</v>
      </c>
      <c r="H1011" t="str">
        <f>VLOOKUP(Q1011,杂项!$O$1:$P$54,2,FALSE)</f>
        <v>斗技之证</v>
      </c>
      <c r="I1011">
        <f t="shared" si="63"/>
        <v>8</v>
      </c>
      <c r="K1011" s="93">
        <v>49</v>
      </c>
      <c r="L1011" s="93">
        <v>10</v>
      </c>
      <c r="M1011" s="93">
        <v>53</v>
      </c>
      <c r="N1011" s="93">
        <v>10</v>
      </c>
      <c r="O1011" s="93">
        <v>46</v>
      </c>
      <c r="P1011" s="93">
        <v>8</v>
      </c>
      <c r="Q1011" s="93">
        <v>41</v>
      </c>
      <c r="R1011" s="93">
        <v>8</v>
      </c>
    </row>
    <row r="1012" spans="1:18" x14ac:dyDescent="0.2">
      <c r="A1012" s="93" t="s">
        <v>2701</v>
      </c>
      <c r="B1012" s="93" t="str">
        <f>VLOOKUP(K1012,杂项!$O$1:$P$54,2,FALSE)</f>
        <v>心灵绶带</v>
      </c>
      <c r="C1012" s="93">
        <f t="shared" si="60"/>
        <v>6</v>
      </c>
      <c r="D1012" s="93" t="str">
        <f>VLOOKUP(M1012,杂项!$O$1:$P$54,2,FALSE)</f>
        <v>法术修行之证</v>
      </c>
      <c r="E1012" s="93">
        <f t="shared" si="61"/>
        <v>3</v>
      </c>
      <c r="F1012" s="93" t="str">
        <f>VLOOKUP(O1012,杂项!$O$1:$P$54,2,FALSE)</f>
        <v>神职修行之证</v>
      </c>
      <c r="G1012" s="93">
        <f t="shared" si="62"/>
        <v>3</v>
      </c>
      <c r="H1012" t="e">
        <f>VLOOKUP(Q1012,杂项!$O$1:$P$54,2,FALSE)</f>
        <v>#N/A</v>
      </c>
      <c r="I1012">
        <f t="shared" si="63"/>
        <v>0</v>
      </c>
      <c r="K1012" s="93">
        <v>10</v>
      </c>
      <c r="L1012" s="93">
        <v>6</v>
      </c>
      <c r="M1012" s="93">
        <v>5</v>
      </c>
      <c r="N1012" s="93">
        <v>3</v>
      </c>
      <c r="O1012" s="93">
        <v>4</v>
      </c>
      <c r="P1012" s="93">
        <v>3</v>
      </c>
      <c r="Q1012" s="93"/>
      <c r="R1012" s="93"/>
    </row>
    <row r="1013" spans="1:18" x14ac:dyDescent="0.2">
      <c r="A1013" s="93" t="s">
        <v>2702</v>
      </c>
      <c r="B1013" s="93" t="str">
        <f>VLOOKUP(K1013,杂项!$O$1:$P$54,2,FALSE)</f>
        <v>祈祷之证</v>
      </c>
      <c r="C1013" s="93">
        <f t="shared" si="60"/>
        <v>8</v>
      </c>
      <c r="D1013" s="93" t="str">
        <f>VLOOKUP(M1013,杂项!$O$1:$P$54,2,FALSE)</f>
        <v>魔法之证</v>
      </c>
      <c r="E1013" s="93">
        <f t="shared" si="61"/>
        <v>8</v>
      </c>
      <c r="F1013" s="93" t="str">
        <f>VLOOKUP(O1013,杂项!$O$1:$P$54,2,FALSE)</f>
        <v>心灵绶带</v>
      </c>
      <c r="G1013" s="93">
        <f t="shared" si="62"/>
        <v>6</v>
      </c>
      <c r="H1013" t="str">
        <f>VLOOKUP(Q1013,杂项!$O$1:$P$54,2,FALSE)</f>
        <v>智慧绶带</v>
      </c>
      <c r="I1013">
        <f t="shared" si="63"/>
        <v>6</v>
      </c>
      <c r="K1013" s="93">
        <v>44</v>
      </c>
      <c r="L1013" s="93">
        <v>8</v>
      </c>
      <c r="M1013" s="93">
        <v>45</v>
      </c>
      <c r="N1013" s="93">
        <v>8</v>
      </c>
      <c r="O1013" s="93">
        <v>10</v>
      </c>
      <c r="P1013" s="93">
        <v>6</v>
      </c>
      <c r="Q1013" s="93">
        <v>9</v>
      </c>
      <c r="R1013" s="93">
        <v>6</v>
      </c>
    </row>
    <row r="1014" spans="1:18" x14ac:dyDescent="0.2">
      <c r="A1014" s="93" t="s">
        <v>2703</v>
      </c>
      <c r="B1014" s="93" t="str">
        <f>VLOOKUP(K1014,杂项!$O$1:$P$54,2,FALSE)</f>
        <v>灵魂徽记</v>
      </c>
      <c r="C1014" s="93">
        <f t="shared" si="60"/>
        <v>10</v>
      </c>
      <c r="D1014" s="93" t="str">
        <f>VLOOKUP(M1014,杂项!$O$1:$P$54,2,FALSE)</f>
        <v>远见徽记</v>
      </c>
      <c r="E1014" s="93">
        <f t="shared" si="61"/>
        <v>10</v>
      </c>
      <c r="F1014" s="93" t="str">
        <f>VLOOKUP(O1014,杂项!$O$1:$P$54,2,FALSE)</f>
        <v>祈祷之证</v>
      </c>
      <c r="G1014" s="93">
        <f t="shared" si="62"/>
        <v>8</v>
      </c>
      <c r="H1014" t="str">
        <f>VLOOKUP(Q1014,杂项!$O$1:$P$54,2,FALSE)</f>
        <v>魔法之证</v>
      </c>
      <c r="I1014">
        <f t="shared" si="63"/>
        <v>8</v>
      </c>
      <c r="K1014" s="93">
        <v>52</v>
      </c>
      <c r="L1014" s="93">
        <v>10</v>
      </c>
      <c r="M1014" s="93">
        <v>51</v>
      </c>
      <c r="N1014" s="93">
        <v>10</v>
      </c>
      <c r="O1014" s="93">
        <v>44</v>
      </c>
      <c r="P1014" s="93">
        <v>8</v>
      </c>
      <c r="Q1014" s="93">
        <v>45</v>
      </c>
      <c r="R1014" s="93">
        <v>8</v>
      </c>
    </row>
    <row r="1015" spans="1:18" x14ac:dyDescent="0.2">
      <c r="A1015" s="93" t="s">
        <v>2704</v>
      </c>
      <c r="B1015" s="93" t="str">
        <f>VLOOKUP(K1015,杂项!$O$1:$P$54,2,FALSE)</f>
        <v>心灵绶带</v>
      </c>
      <c r="C1015" s="93">
        <f t="shared" si="60"/>
        <v>6</v>
      </c>
      <c r="D1015" s="93" t="str">
        <f>VLOOKUP(M1015,杂项!$O$1:$P$54,2,FALSE)</f>
        <v>法术修行之证</v>
      </c>
      <c r="E1015" s="93">
        <f t="shared" si="61"/>
        <v>3</v>
      </c>
      <c r="F1015" s="93" t="str">
        <f>VLOOKUP(O1015,杂项!$O$1:$P$54,2,FALSE)</f>
        <v>神职修行之证</v>
      </c>
      <c r="G1015" s="93">
        <f t="shared" si="62"/>
        <v>3</v>
      </c>
      <c r="H1015" t="e">
        <f>VLOOKUP(Q1015,杂项!$O$1:$P$54,2,FALSE)</f>
        <v>#N/A</v>
      </c>
      <c r="I1015">
        <f t="shared" si="63"/>
        <v>0</v>
      </c>
      <c r="K1015" s="93">
        <v>10</v>
      </c>
      <c r="L1015" s="93">
        <v>6</v>
      </c>
      <c r="M1015" s="93">
        <v>5</v>
      </c>
      <c r="N1015" s="93">
        <v>3</v>
      </c>
      <c r="O1015" s="93">
        <v>4</v>
      </c>
      <c r="P1015" s="93">
        <v>3</v>
      </c>
      <c r="Q1015" s="93"/>
      <c r="R1015" s="93"/>
    </row>
    <row r="1016" spans="1:18" x14ac:dyDescent="0.2">
      <c r="A1016" s="93" t="s">
        <v>2705</v>
      </c>
      <c r="B1016" s="93" t="str">
        <f>VLOOKUP(K1016,杂项!$O$1:$P$54,2,FALSE)</f>
        <v>祈祷之证</v>
      </c>
      <c r="C1016" s="93">
        <f t="shared" si="60"/>
        <v>8</v>
      </c>
      <c r="D1016" s="93" t="str">
        <f>VLOOKUP(M1016,杂项!$O$1:$P$54,2,FALSE)</f>
        <v>魔法之证</v>
      </c>
      <c r="E1016" s="93">
        <f t="shared" si="61"/>
        <v>8</v>
      </c>
      <c r="F1016" s="93" t="str">
        <f>VLOOKUP(O1016,杂项!$O$1:$P$54,2,FALSE)</f>
        <v>心灵绶带</v>
      </c>
      <c r="G1016" s="93">
        <f t="shared" si="62"/>
        <v>6</v>
      </c>
      <c r="H1016" t="str">
        <f>VLOOKUP(Q1016,杂项!$O$1:$P$54,2,FALSE)</f>
        <v>智慧绶带</v>
      </c>
      <c r="I1016">
        <f t="shared" si="63"/>
        <v>6</v>
      </c>
      <c r="K1016" s="93">
        <v>44</v>
      </c>
      <c r="L1016" s="93">
        <v>8</v>
      </c>
      <c r="M1016" s="93">
        <v>45</v>
      </c>
      <c r="N1016" s="93">
        <v>8</v>
      </c>
      <c r="O1016" s="93">
        <v>10</v>
      </c>
      <c r="P1016" s="93">
        <v>6</v>
      </c>
      <c r="Q1016" s="93">
        <v>9</v>
      </c>
      <c r="R1016" s="93">
        <v>6</v>
      </c>
    </row>
    <row r="1017" spans="1:18" x14ac:dyDescent="0.2">
      <c r="A1017" s="93" t="s">
        <v>2706</v>
      </c>
      <c r="B1017" s="93" t="str">
        <f>VLOOKUP(K1017,杂项!$O$1:$P$54,2,FALSE)</f>
        <v>灵魂徽记</v>
      </c>
      <c r="C1017" s="93">
        <f t="shared" si="60"/>
        <v>10</v>
      </c>
      <c r="D1017" s="93" t="str">
        <f>VLOOKUP(M1017,杂项!$O$1:$P$54,2,FALSE)</f>
        <v>远见徽记</v>
      </c>
      <c r="E1017" s="93">
        <f t="shared" si="61"/>
        <v>10</v>
      </c>
      <c r="F1017" s="93" t="str">
        <f>VLOOKUP(O1017,杂项!$O$1:$P$54,2,FALSE)</f>
        <v>祈祷之证</v>
      </c>
      <c r="G1017" s="93">
        <f t="shared" si="62"/>
        <v>8</v>
      </c>
      <c r="H1017" t="str">
        <f>VLOOKUP(Q1017,杂项!$O$1:$P$54,2,FALSE)</f>
        <v>魔法之证</v>
      </c>
      <c r="I1017">
        <f t="shared" si="63"/>
        <v>8</v>
      </c>
      <c r="K1017" s="93">
        <v>52</v>
      </c>
      <c r="L1017" s="93">
        <v>10</v>
      </c>
      <c r="M1017" s="93">
        <v>51</v>
      </c>
      <c r="N1017" s="93">
        <v>10</v>
      </c>
      <c r="O1017" s="93">
        <v>44</v>
      </c>
      <c r="P1017" s="93">
        <v>8</v>
      </c>
      <c r="Q1017" s="93">
        <v>45</v>
      </c>
      <c r="R1017" s="93">
        <v>8</v>
      </c>
    </row>
    <row r="1018" spans="1:18" x14ac:dyDescent="0.2">
      <c r="A1018" s="93" t="s">
        <v>2707</v>
      </c>
      <c r="B1018" s="93" t="str">
        <f>VLOOKUP(K1018,杂项!$O$1:$P$54,2,FALSE)</f>
        <v>祭司之证</v>
      </c>
      <c r="C1018" s="93">
        <f t="shared" si="60"/>
        <v>12</v>
      </c>
      <c r="D1018" s="93" t="str">
        <f>VLOOKUP(M1018,杂项!$O$1:$P$54,2,FALSE)</f>
        <v>术士之证</v>
      </c>
      <c r="E1018" s="93">
        <f t="shared" si="61"/>
        <v>12</v>
      </c>
      <c r="F1018" s="93" t="str">
        <f>VLOOKUP(O1018,杂项!$O$1:$P$54,2,FALSE)</f>
        <v>灵魂徽记</v>
      </c>
      <c r="G1018" s="93">
        <f t="shared" si="62"/>
        <v>10</v>
      </c>
      <c r="H1018" t="str">
        <f>VLOOKUP(Q1018,杂项!$O$1:$P$54,2,FALSE)</f>
        <v>远见徽记</v>
      </c>
      <c r="I1018">
        <f t="shared" si="63"/>
        <v>10</v>
      </c>
      <c r="K1018" s="93">
        <v>15</v>
      </c>
      <c r="L1018" s="93">
        <v>12</v>
      </c>
      <c r="M1018" s="93">
        <v>16</v>
      </c>
      <c r="N1018" s="93">
        <v>12</v>
      </c>
      <c r="O1018" s="93">
        <v>52</v>
      </c>
      <c r="P1018" s="93">
        <v>10</v>
      </c>
      <c r="Q1018" s="93">
        <v>51</v>
      </c>
      <c r="R1018" s="93">
        <v>10</v>
      </c>
    </row>
    <row r="1019" spans="1:18" x14ac:dyDescent="0.2">
      <c r="A1019" s="93" t="s">
        <v>2708</v>
      </c>
      <c r="B1019" s="93" t="str">
        <f>VLOOKUP(K1019,杂项!$O$1:$P$54,2,FALSE)</f>
        <v>慈爱纹章</v>
      </c>
      <c r="C1019" s="93">
        <f t="shared" si="60"/>
        <v>15</v>
      </c>
      <c r="D1019" s="93" t="str">
        <f>VLOOKUP(M1019,杂项!$O$1:$P$54,2,FALSE)</f>
        <v>希望纹章</v>
      </c>
      <c r="E1019" s="93">
        <f t="shared" si="61"/>
        <v>15</v>
      </c>
      <c r="F1019" s="93" t="str">
        <f>VLOOKUP(O1019,杂项!$O$1:$P$54,2,FALSE)</f>
        <v>祭司之证</v>
      </c>
      <c r="G1019" s="93">
        <f t="shared" si="62"/>
        <v>12</v>
      </c>
      <c r="H1019" t="str">
        <f>VLOOKUP(Q1019,杂项!$O$1:$P$54,2,FALSE)</f>
        <v>术士之证</v>
      </c>
      <c r="I1019">
        <f t="shared" si="63"/>
        <v>12</v>
      </c>
      <c r="K1019" s="93">
        <v>24</v>
      </c>
      <c r="L1019" s="93">
        <v>15</v>
      </c>
      <c r="M1019" s="93">
        <v>23</v>
      </c>
      <c r="N1019" s="93">
        <v>15</v>
      </c>
      <c r="O1019" s="93">
        <v>15</v>
      </c>
      <c r="P1019" s="93">
        <v>12</v>
      </c>
      <c r="Q1019" s="93">
        <v>16</v>
      </c>
      <c r="R1019" s="93">
        <v>12</v>
      </c>
    </row>
    <row r="1020" spans="1:18" x14ac:dyDescent="0.2">
      <c r="A1020" s="93" t="s">
        <v>2709</v>
      </c>
      <c r="B1020" s="93" t="str">
        <f>VLOOKUP(K1020,杂项!$O$1:$P$54,2,FALSE)</f>
        <v>圣者之证</v>
      </c>
      <c r="C1020" s="93">
        <f t="shared" si="60"/>
        <v>18</v>
      </c>
      <c r="D1020" s="93" t="str">
        <f>VLOOKUP(M1020,杂项!$O$1:$P$54,2,FALSE)</f>
        <v>隐者之证</v>
      </c>
      <c r="E1020" s="93">
        <f t="shared" si="61"/>
        <v>18</v>
      </c>
      <c r="F1020" s="93" t="str">
        <f>VLOOKUP(O1020,杂项!$O$1:$P$54,2,FALSE)</f>
        <v>慈爱纹章</v>
      </c>
      <c r="G1020" s="93">
        <f t="shared" si="62"/>
        <v>15</v>
      </c>
      <c r="H1020" t="str">
        <f>VLOOKUP(Q1020,杂项!$O$1:$P$54,2,FALSE)</f>
        <v>希望纹章</v>
      </c>
      <c r="I1020">
        <f t="shared" si="63"/>
        <v>15</v>
      </c>
      <c r="K1020" s="93">
        <v>29</v>
      </c>
      <c r="L1020" s="93">
        <v>18</v>
      </c>
      <c r="M1020" s="93">
        <v>30</v>
      </c>
      <c r="N1020" s="93">
        <v>18</v>
      </c>
      <c r="O1020" s="93">
        <v>24</v>
      </c>
      <c r="P1020" s="93">
        <v>15</v>
      </c>
      <c r="Q1020" s="93">
        <v>23</v>
      </c>
      <c r="R1020" s="93">
        <v>15</v>
      </c>
    </row>
    <row r="1021" spans="1:18" x14ac:dyDescent="0.2">
      <c r="A1021" s="93" t="s">
        <v>2710</v>
      </c>
      <c r="B1021" s="93" t="str">
        <f>VLOOKUP(K1021,杂项!$O$1:$P$54,2,FALSE)</f>
        <v>审判之印</v>
      </c>
      <c r="C1021" s="93">
        <f t="shared" si="60"/>
        <v>22</v>
      </c>
      <c r="D1021" s="93" t="str">
        <f>VLOOKUP(M1021,杂项!$O$1:$P$54,2,FALSE)</f>
        <v>奥秘之印</v>
      </c>
      <c r="E1021" s="93">
        <f t="shared" si="61"/>
        <v>22</v>
      </c>
      <c r="F1021" s="93" t="str">
        <f>VLOOKUP(O1021,杂项!$O$1:$P$54,2,FALSE)</f>
        <v>圣者之证</v>
      </c>
      <c r="G1021" s="93">
        <f t="shared" si="62"/>
        <v>20</v>
      </c>
      <c r="H1021" t="str">
        <f>VLOOKUP(Q1021,杂项!$O$1:$P$54,2,FALSE)</f>
        <v>隐者之证</v>
      </c>
      <c r="I1021">
        <f t="shared" si="63"/>
        <v>20</v>
      </c>
      <c r="K1021" s="93">
        <v>37</v>
      </c>
      <c r="L1021" s="93">
        <v>22</v>
      </c>
      <c r="M1021" s="93">
        <v>35</v>
      </c>
      <c r="N1021" s="93">
        <v>22</v>
      </c>
      <c r="O1021" s="93">
        <v>29</v>
      </c>
      <c r="P1021" s="93">
        <v>20</v>
      </c>
      <c r="Q1021" s="93">
        <v>30</v>
      </c>
      <c r="R1021" s="93">
        <v>20</v>
      </c>
    </row>
    <row r="1022" spans="1:18" x14ac:dyDescent="0.2">
      <c r="A1022" s="93" t="s">
        <v>2711</v>
      </c>
      <c r="B1022" s="93" t="str">
        <f>VLOOKUP(K1022,杂项!$O$1:$P$54,2,FALSE)</f>
        <v>祭司之证</v>
      </c>
      <c r="C1022" s="93">
        <f t="shared" si="60"/>
        <v>12</v>
      </c>
      <c r="D1022" s="93" t="str">
        <f>VLOOKUP(M1022,杂项!$O$1:$P$54,2,FALSE)</f>
        <v>术士之证</v>
      </c>
      <c r="E1022" s="93">
        <f t="shared" si="61"/>
        <v>12</v>
      </c>
      <c r="F1022" s="93" t="str">
        <f>VLOOKUP(O1022,杂项!$O$1:$P$54,2,FALSE)</f>
        <v>灵魂徽记</v>
      </c>
      <c r="G1022" s="93">
        <f t="shared" si="62"/>
        <v>10</v>
      </c>
      <c r="H1022" t="str">
        <f>VLOOKUP(Q1022,杂项!$O$1:$P$54,2,FALSE)</f>
        <v>远见徽记</v>
      </c>
      <c r="I1022">
        <f t="shared" si="63"/>
        <v>10</v>
      </c>
      <c r="K1022" s="93">
        <v>15</v>
      </c>
      <c r="L1022" s="93">
        <v>12</v>
      </c>
      <c r="M1022" s="93">
        <v>16</v>
      </c>
      <c r="N1022" s="93">
        <v>12</v>
      </c>
      <c r="O1022" s="93">
        <v>52</v>
      </c>
      <c r="P1022" s="93">
        <v>10</v>
      </c>
      <c r="Q1022" s="93">
        <v>51</v>
      </c>
      <c r="R1022" s="93">
        <v>10</v>
      </c>
    </row>
    <row r="1023" spans="1:18" x14ac:dyDescent="0.2">
      <c r="A1023" s="93" t="s">
        <v>2712</v>
      </c>
      <c r="B1023" s="93" t="str">
        <f>VLOOKUP(K1023,杂项!$O$1:$P$54,2,FALSE)</f>
        <v>慈爱纹章</v>
      </c>
      <c r="C1023" s="93">
        <f t="shared" si="60"/>
        <v>15</v>
      </c>
      <c r="D1023" s="93" t="str">
        <f>VLOOKUP(M1023,杂项!$O$1:$P$54,2,FALSE)</f>
        <v>希望纹章</v>
      </c>
      <c r="E1023" s="93">
        <f t="shared" si="61"/>
        <v>15</v>
      </c>
      <c r="F1023" s="93" t="str">
        <f>VLOOKUP(O1023,杂项!$O$1:$P$54,2,FALSE)</f>
        <v>祭司之证</v>
      </c>
      <c r="G1023" s="93">
        <f t="shared" si="62"/>
        <v>12</v>
      </c>
      <c r="H1023" t="str">
        <f>VLOOKUP(Q1023,杂项!$O$1:$P$54,2,FALSE)</f>
        <v>术士之证</v>
      </c>
      <c r="I1023">
        <f t="shared" si="63"/>
        <v>12</v>
      </c>
      <c r="K1023" s="93">
        <v>24</v>
      </c>
      <c r="L1023" s="93">
        <v>15</v>
      </c>
      <c r="M1023" s="93">
        <v>23</v>
      </c>
      <c r="N1023" s="93">
        <v>15</v>
      </c>
      <c r="O1023" s="93">
        <v>15</v>
      </c>
      <c r="P1023" s="93">
        <v>12</v>
      </c>
      <c r="Q1023" s="93">
        <v>16</v>
      </c>
      <c r="R1023" s="93">
        <v>12</v>
      </c>
    </row>
    <row r="1024" spans="1:18" x14ac:dyDescent="0.2">
      <c r="A1024" s="93" t="s">
        <v>2713</v>
      </c>
      <c r="B1024" s="93" t="str">
        <f>VLOOKUP(K1024,杂项!$O$1:$P$54,2,FALSE)</f>
        <v>圣者之证</v>
      </c>
      <c r="C1024" s="93">
        <f t="shared" si="60"/>
        <v>18</v>
      </c>
      <c r="D1024" s="93" t="str">
        <f>VLOOKUP(M1024,杂项!$O$1:$P$54,2,FALSE)</f>
        <v>隐者之证</v>
      </c>
      <c r="E1024" s="93">
        <f t="shared" si="61"/>
        <v>18</v>
      </c>
      <c r="F1024" s="93" t="str">
        <f>VLOOKUP(O1024,杂项!$O$1:$P$54,2,FALSE)</f>
        <v>慈爱纹章</v>
      </c>
      <c r="G1024" s="93">
        <f t="shared" si="62"/>
        <v>15</v>
      </c>
      <c r="H1024" t="str">
        <f>VLOOKUP(Q1024,杂项!$O$1:$P$54,2,FALSE)</f>
        <v>希望纹章</v>
      </c>
      <c r="I1024">
        <f t="shared" si="63"/>
        <v>15</v>
      </c>
      <c r="K1024" s="93">
        <v>29</v>
      </c>
      <c r="L1024" s="93">
        <v>18</v>
      </c>
      <c r="M1024" s="93">
        <v>30</v>
      </c>
      <c r="N1024" s="93">
        <v>18</v>
      </c>
      <c r="O1024" s="93">
        <v>24</v>
      </c>
      <c r="P1024" s="93">
        <v>15</v>
      </c>
      <c r="Q1024" s="93">
        <v>23</v>
      </c>
      <c r="R1024" s="93">
        <v>15</v>
      </c>
    </row>
    <row r="1025" spans="1:18" x14ac:dyDescent="0.2">
      <c r="A1025" s="93" t="s">
        <v>2714</v>
      </c>
      <c r="B1025" s="93" t="str">
        <f>VLOOKUP(K1025,杂项!$O$1:$P$54,2,FALSE)</f>
        <v>审判之印</v>
      </c>
      <c r="C1025" s="93">
        <f t="shared" si="60"/>
        <v>22</v>
      </c>
      <c r="D1025" s="93" t="str">
        <f>VLOOKUP(M1025,杂项!$O$1:$P$54,2,FALSE)</f>
        <v>奥秘之印</v>
      </c>
      <c r="E1025" s="93">
        <f t="shared" si="61"/>
        <v>22</v>
      </c>
      <c r="F1025" s="93" t="str">
        <f>VLOOKUP(O1025,杂项!$O$1:$P$54,2,FALSE)</f>
        <v>圣者之证</v>
      </c>
      <c r="G1025" s="93">
        <f t="shared" si="62"/>
        <v>20</v>
      </c>
      <c r="H1025" t="str">
        <f>VLOOKUP(Q1025,杂项!$O$1:$P$54,2,FALSE)</f>
        <v>隐者之证</v>
      </c>
      <c r="I1025">
        <f t="shared" si="63"/>
        <v>20</v>
      </c>
      <c r="K1025" s="93">
        <v>37</v>
      </c>
      <c r="L1025" s="93">
        <v>22</v>
      </c>
      <c r="M1025" s="93">
        <v>35</v>
      </c>
      <c r="N1025" s="93">
        <v>22</v>
      </c>
      <c r="O1025" s="93">
        <v>29</v>
      </c>
      <c r="P1025" s="93">
        <v>20</v>
      </c>
      <c r="Q1025" s="93">
        <v>30</v>
      </c>
      <c r="R1025" s="93">
        <v>20</v>
      </c>
    </row>
    <row r="1026" spans="1:18" x14ac:dyDescent="0.2">
      <c r="A1026" s="93" t="s">
        <v>2715</v>
      </c>
      <c r="B1026" s="93" t="str">
        <f>VLOOKUP(K1026,杂项!$O$1:$P$54,2,FALSE)</f>
        <v>生存修行之证</v>
      </c>
      <c r="C1026" s="93">
        <f t="shared" ref="C1026:C1089" si="64">L1026</f>
        <v>3</v>
      </c>
      <c r="D1026" s="93" t="e">
        <f>VLOOKUP(M1026,杂项!$O$1:$P$54,2,FALSE)</f>
        <v>#N/A</v>
      </c>
      <c r="E1026" s="93">
        <f t="shared" ref="E1026:E1089" si="65">N1026</f>
        <v>0</v>
      </c>
      <c r="F1026" s="93" t="e">
        <f>VLOOKUP(O1026,杂项!$O$1:$P$54,2,FALSE)</f>
        <v>#N/A</v>
      </c>
      <c r="G1026" s="93">
        <f t="shared" ref="G1026:G1089" si="66">P1026</f>
        <v>0</v>
      </c>
      <c r="H1026" t="e">
        <f>VLOOKUP(Q1026,杂项!$O$1:$P$54,2,FALSE)</f>
        <v>#N/A</v>
      </c>
      <c r="I1026">
        <f t="shared" ref="I1026:I1089" si="67">R1026</f>
        <v>0</v>
      </c>
      <c r="K1026" s="93">
        <v>2</v>
      </c>
      <c r="L1026" s="93">
        <v>3</v>
      </c>
      <c r="M1026" s="93"/>
      <c r="N1026" s="93"/>
      <c r="O1026" s="93"/>
      <c r="P1026" s="93"/>
      <c r="Q1026" s="93"/>
      <c r="R1026" s="93"/>
    </row>
    <row r="1027" spans="1:18" x14ac:dyDescent="0.2">
      <c r="A1027" s="93" t="s">
        <v>2716</v>
      </c>
      <c r="B1027" s="93" t="str">
        <f>VLOOKUP(K1027,杂项!$O$1:$P$54,2,FALSE)</f>
        <v>生存修行之证</v>
      </c>
      <c r="C1027" s="93">
        <f t="shared" si="64"/>
        <v>5</v>
      </c>
      <c r="D1027" s="93" t="e">
        <f>VLOOKUP(M1027,杂项!$O$1:$P$54,2,FALSE)</f>
        <v>#N/A</v>
      </c>
      <c r="E1027" s="93">
        <f t="shared" si="65"/>
        <v>0</v>
      </c>
      <c r="F1027" s="93" t="e">
        <f>VLOOKUP(O1027,杂项!$O$1:$P$54,2,FALSE)</f>
        <v>#N/A</v>
      </c>
      <c r="G1027" s="93">
        <f t="shared" si="66"/>
        <v>0</v>
      </c>
      <c r="H1027" t="e">
        <f>VLOOKUP(Q1027,杂项!$O$1:$P$54,2,FALSE)</f>
        <v>#N/A</v>
      </c>
      <c r="I1027">
        <f t="shared" si="67"/>
        <v>0</v>
      </c>
      <c r="K1027" s="93">
        <v>2</v>
      </c>
      <c r="L1027" s="93">
        <v>5</v>
      </c>
      <c r="M1027" s="93"/>
      <c r="N1027" s="93"/>
      <c r="O1027" s="93"/>
      <c r="P1027" s="93"/>
      <c r="Q1027" s="93"/>
      <c r="R1027" s="93"/>
    </row>
    <row r="1028" spans="1:18" x14ac:dyDescent="0.2">
      <c r="A1028" s="93" t="s">
        <v>2717</v>
      </c>
      <c r="B1028" s="93" t="str">
        <f>VLOOKUP(K1028,杂项!$O$1:$P$54,2,FALSE)</f>
        <v>力量绶带</v>
      </c>
      <c r="C1028" s="93">
        <f t="shared" si="64"/>
        <v>6</v>
      </c>
      <c r="D1028" s="93" t="str">
        <f>VLOOKUP(M1028,杂项!$O$1:$P$54,2,FALSE)</f>
        <v>战斗修行之证</v>
      </c>
      <c r="E1028" s="93">
        <f t="shared" si="65"/>
        <v>3</v>
      </c>
      <c r="F1028" s="93" t="str">
        <f>VLOOKUP(O1028,杂项!$O$1:$P$54,2,FALSE)</f>
        <v>生存修行之证</v>
      </c>
      <c r="G1028" s="93">
        <f t="shared" si="66"/>
        <v>3</v>
      </c>
      <c r="H1028" t="e">
        <f>VLOOKUP(Q1028,杂项!$O$1:$P$54,2,FALSE)</f>
        <v>#N/A</v>
      </c>
      <c r="I1028">
        <f t="shared" si="67"/>
        <v>0</v>
      </c>
      <c r="K1028" s="93">
        <v>6</v>
      </c>
      <c r="L1028" s="93">
        <v>6</v>
      </c>
      <c r="M1028" s="93">
        <v>1</v>
      </c>
      <c r="N1028" s="93">
        <v>3</v>
      </c>
      <c r="O1028" s="93">
        <v>2</v>
      </c>
      <c r="P1028" s="93">
        <v>3</v>
      </c>
      <c r="Q1028" s="93"/>
      <c r="R1028" s="93"/>
    </row>
    <row r="1029" spans="1:18" x14ac:dyDescent="0.2">
      <c r="A1029" s="93" t="s">
        <v>2718</v>
      </c>
      <c r="B1029" s="93" t="str">
        <f>VLOOKUP(K1029,杂项!$O$1:$P$54,2,FALSE)</f>
        <v>斗技之证</v>
      </c>
      <c r="C1029" s="93">
        <f t="shared" si="64"/>
        <v>8</v>
      </c>
      <c r="D1029" s="93" t="str">
        <f>VLOOKUP(M1029,杂项!$O$1:$P$54,2,FALSE)</f>
        <v>护盾之证</v>
      </c>
      <c r="E1029" s="93">
        <f t="shared" si="65"/>
        <v>8</v>
      </c>
      <c r="F1029" s="93" t="str">
        <f>VLOOKUP(O1029,杂项!$O$1:$P$54,2,FALSE)</f>
        <v>力量绶带</v>
      </c>
      <c r="G1029" s="93">
        <f t="shared" si="66"/>
        <v>6</v>
      </c>
      <c r="H1029" t="str">
        <f>VLOOKUP(Q1029,杂项!$O$1:$P$54,2,FALSE)</f>
        <v>记忆绶带</v>
      </c>
      <c r="I1029">
        <f t="shared" si="67"/>
        <v>6</v>
      </c>
      <c r="K1029" s="93">
        <v>41</v>
      </c>
      <c r="L1029" s="93">
        <v>8</v>
      </c>
      <c r="M1029" s="93">
        <v>46</v>
      </c>
      <c r="N1029" s="93">
        <v>8</v>
      </c>
      <c r="O1029" s="93">
        <v>6</v>
      </c>
      <c r="P1029" s="93">
        <v>6</v>
      </c>
      <c r="Q1029" s="93">
        <v>11</v>
      </c>
      <c r="R1029" s="93">
        <v>6</v>
      </c>
    </row>
    <row r="1030" spans="1:18" x14ac:dyDescent="0.2">
      <c r="A1030" s="93" t="s">
        <v>2719</v>
      </c>
      <c r="B1030" s="93" t="str">
        <f>VLOOKUP(K1030,杂项!$O$1:$P$54,2,FALSE)</f>
        <v>无畏徽记</v>
      </c>
      <c r="C1030" s="93">
        <f t="shared" si="64"/>
        <v>10</v>
      </c>
      <c r="D1030" s="93" t="str">
        <f>VLOOKUP(M1030,杂项!$O$1:$P$54,2,FALSE)</f>
        <v>不屈徽记</v>
      </c>
      <c r="E1030" s="93">
        <f t="shared" si="65"/>
        <v>10</v>
      </c>
      <c r="F1030" s="93" t="str">
        <f>VLOOKUP(O1030,杂项!$O$1:$P$54,2,FALSE)</f>
        <v>斗技之证</v>
      </c>
      <c r="G1030" s="93">
        <f t="shared" si="66"/>
        <v>8</v>
      </c>
      <c r="H1030" t="str">
        <f>VLOOKUP(Q1030,杂项!$O$1:$P$54,2,FALSE)</f>
        <v>护盾之证</v>
      </c>
      <c r="I1030">
        <f t="shared" si="67"/>
        <v>8</v>
      </c>
      <c r="K1030" s="93">
        <v>48</v>
      </c>
      <c r="L1030" s="93">
        <v>10</v>
      </c>
      <c r="M1030" s="93">
        <v>49</v>
      </c>
      <c r="N1030" s="93">
        <v>10</v>
      </c>
      <c r="O1030" s="93">
        <v>41</v>
      </c>
      <c r="P1030" s="93">
        <v>8</v>
      </c>
      <c r="Q1030" s="93">
        <v>46</v>
      </c>
      <c r="R1030" s="93">
        <v>8</v>
      </c>
    </row>
    <row r="1031" spans="1:18" x14ac:dyDescent="0.2">
      <c r="A1031" s="93" t="s">
        <v>2720</v>
      </c>
      <c r="B1031" s="93" t="str">
        <f>VLOOKUP(K1031,杂项!$O$1:$P$54,2,FALSE)</f>
        <v>守护绶带</v>
      </c>
      <c r="C1031" s="93">
        <f t="shared" si="64"/>
        <v>6</v>
      </c>
      <c r="D1031" s="93" t="str">
        <f>VLOOKUP(M1031,杂项!$O$1:$P$54,2,FALSE)</f>
        <v>生存修行之证</v>
      </c>
      <c r="E1031" s="93">
        <f t="shared" si="65"/>
        <v>3</v>
      </c>
      <c r="F1031" s="93" t="str">
        <f>VLOOKUP(O1031,杂项!$O$1:$P$54,2,FALSE)</f>
        <v>战斗修行之证</v>
      </c>
      <c r="G1031" s="93">
        <f t="shared" si="66"/>
        <v>3</v>
      </c>
      <c r="H1031" t="e">
        <f>VLOOKUP(Q1031,杂项!$O$1:$P$54,2,FALSE)</f>
        <v>#N/A</v>
      </c>
      <c r="I1031">
        <f t="shared" si="67"/>
        <v>0</v>
      </c>
      <c r="K1031" s="93">
        <v>7</v>
      </c>
      <c r="L1031" s="93">
        <v>6</v>
      </c>
      <c r="M1031" s="93">
        <v>2</v>
      </c>
      <c r="N1031" s="93">
        <v>3</v>
      </c>
      <c r="O1031" s="93">
        <v>1</v>
      </c>
      <c r="P1031" s="93">
        <v>3</v>
      </c>
      <c r="Q1031" s="93"/>
      <c r="R1031" s="93"/>
    </row>
    <row r="1032" spans="1:18" x14ac:dyDescent="0.2">
      <c r="A1032" s="93" t="s">
        <v>2721</v>
      </c>
      <c r="B1032" s="93" t="str">
        <f>VLOOKUP(K1032,杂项!$O$1:$P$54,2,FALSE)</f>
        <v>护盾之证</v>
      </c>
      <c r="C1032" s="93">
        <f t="shared" si="64"/>
        <v>8</v>
      </c>
      <c r="D1032" s="93" t="str">
        <f>VLOOKUP(M1032,杂项!$O$1:$P$54,2,FALSE)</f>
        <v>斗技之证</v>
      </c>
      <c r="E1032" s="93">
        <f t="shared" si="65"/>
        <v>8</v>
      </c>
      <c r="F1032" s="93" t="str">
        <f>VLOOKUP(O1032,杂项!$O$1:$P$54,2,FALSE)</f>
        <v>守护绶带</v>
      </c>
      <c r="G1032" s="93">
        <f t="shared" si="66"/>
        <v>6</v>
      </c>
      <c r="H1032" t="str">
        <f>VLOOKUP(Q1032,杂项!$O$1:$P$54,2,FALSE)</f>
        <v>记忆绶带</v>
      </c>
      <c r="I1032">
        <f t="shared" si="67"/>
        <v>6</v>
      </c>
      <c r="K1032" s="93">
        <v>46</v>
      </c>
      <c r="L1032" s="93">
        <v>8</v>
      </c>
      <c r="M1032" s="93">
        <v>41</v>
      </c>
      <c r="N1032" s="93">
        <v>8</v>
      </c>
      <c r="O1032" s="93">
        <v>7</v>
      </c>
      <c r="P1032" s="93">
        <v>6</v>
      </c>
      <c r="Q1032" s="93">
        <v>11</v>
      </c>
      <c r="R1032" s="93">
        <v>6</v>
      </c>
    </row>
    <row r="1033" spans="1:18" x14ac:dyDescent="0.2">
      <c r="A1033" s="93" t="s">
        <v>2722</v>
      </c>
      <c r="B1033" s="93" t="str">
        <f>VLOOKUP(K1033,杂项!$O$1:$P$54,2,FALSE)</f>
        <v>不屈徽记</v>
      </c>
      <c r="C1033" s="93">
        <f t="shared" si="64"/>
        <v>10</v>
      </c>
      <c r="D1033" s="93" t="str">
        <f>VLOOKUP(M1033,杂项!$O$1:$P$54,2,FALSE)</f>
        <v>忠诚徽记</v>
      </c>
      <c r="E1033" s="93">
        <f t="shared" si="65"/>
        <v>10</v>
      </c>
      <c r="F1033" s="93" t="str">
        <f>VLOOKUP(O1033,杂项!$O$1:$P$54,2,FALSE)</f>
        <v>护盾之证</v>
      </c>
      <c r="G1033" s="93">
        <f t="shared" si="66"/>
        <v>8</v>
      </c>
      <c r="H1033" t="str">
        <f>VLOOKUP(Q1033,杂项!$O$1:$P$54,2,FALSE)</f>
        <v>斗技之证</v>
      </c>
      <c r="I1033">
        <f t="shared" si="67"/>
        <v>8</v>
      </c>
      <c r="K1033" s="93">
        <v>49</v>
      </c>
      <c r="L1033" s="93">
        <v>10</v>
      </c>
      <c r="M1033" s="93">
        <v>53</v>
      </c>
      <c r="N1033" s="93">
        <v>10</v>
      </c>
      <c r="O1033" s="93">
        <v>46</v>
      </c>
      <c r="P1033" s="93">
        <v>8</v>
      </c>
      <c r="Q1033" s="93">
        <v>41</v>
      </c>
      <c r="R1033" s="93">
        <v>8</v>
      </c>
    </row>
    <row r="1034" spans="1:18" x14ac:dyDescent="0.2">
      <c r="A1034" s="93" t="s">
        <v>2723</v>
      </c>
      <c r="B1034" s="93" t="str">
        <f>VLOOKUP(K1034,杂项!$O$1:$P$54,2,FALSE)</f>
        <v>迅捷绶带</v>
      </c>
      <c r="C1034" s="93">
        <f t="shared" si="64"/>
        <v>6</v>
      </c>
      <c r="D1034" s="93" t="str">
        <f>VLOOKUP(M1034,杂项!$O$1:$P$54,2,FALSE)</f>
        <v>骑士修行之证</v>
      </c>
      <c r="E1034" s="93">
        <f t="shared" si="65"/>
        <v>3</v>
      </c>
      <c r="F1034" s="93" t="str">
        <f>VLOOKUP(O1034,杂项!$O$1:$P$54,2,FALSE)</f>
        <v>战斗修行之证</v>
      </c>
      <c r="G1034" s="93">
        <f t="shared" si="66"/>
        <v>3</v>
      </c>
      <c r="H1034" t="e">
        <f>VLOOKUP(Q1034,杂项!$O$1:$P$54,2,FALSE)</f>
        <v>#N/A</v>
      </c>
      <c r="I1034">
        <f t="shared" si="67"/>
        <v>0</v>
      </c>
      <c r="K1034" s="93">
        <v>8</v>
      </c>
      <c r="L1034" s="93">
        <v>6</v>
      </c>
      <c r="M1034" s="93">
        <v>3</v>
      </c>
      <c r="N1034" s="93">
        <v>3</v>
      </c>
      <c r="O1034" s="93">
        <v>1</v>
      </c>
      <c r="P1034" s="93">
        <v>3</v>
      </c>
      <c r="Q1034" s="93"/>
      <c r="R1034" s="93"/>
    </row>
    <row r="1035" spans="1:18" x14ac:dyDescent="0.2">
      <c r="A1035" s="93" t="s">
        <v>2724</v>
      </c>
      <c r="B1035" s="93" t="str">
        <f>VLOOKUP(K1035,杂项!$O$1:$P$54,2,FALSE)</f>
        <v>骑术之证</v>
      </c>
      <c r="C1035" s="93">
        <f t="shared" si="64"/>
        <v>8</v>
      </c>
      <c r="D1035" s="93" t="str">
        <f>VLOOKUP(M1035,杂项!$O$1:$P$54,2,FALSE)</f>
        <v>巡林之证</v>
      </c>
      <c r="E1035" s="93">
        <f t="shared" si="65"/>
        <v>8</v>
      </c>
      <c r="F1035" s="93" t="str">
        <f>VLOOKUP(O1035,杂项!$O$1:$P$54,2,FALSE)</f>
        <v>迅捷绶带</v>
      </c>
      <c r="G1035" s="93">
        <f t="shared" si="66"/>
        <v>6</v>
      </c>
      <c r="H1035" t="str">
        <f>VLOOKUP(Q1035,杂项!$O$1:$P$54,2,FALSE)</f>
        <v>力量绶带</v>
      </c>
      <c r="I1035">
        <f t="shared" si="67"/>
        <v>6</v>
      </c>
      <c r="K1035" s="93">
        <v>43</v>
      </c>
      <c r="L1035" s="93">
        <v>8</v>
      </c>
      <c r="M1035" s="93">
        <v>42</v>
      </c>
      <c r="N1035" s="93">
        <v>8</v>
      </c>
      <c r="O1035" s="93">
        <v>8</v>
      </c>
      <c r="P1035" s="93">
        <v>6</v>
      </c>
      <c r="Q1035" s="93">
        <v>6</v>
      </c>
      <c r="R1035" s="93">
        <v>6</v>
      </c>
    </row>
    <row r="1036" spans="1:18" x14ac:dyDescent="0.2">
      <c r="A1036" s="93" t="s">
        <v>2725</v>
      </c>
      <c r="B1036" s="93" t="str">
        <f>VLOOKUP(K1036,杂项!$O$1:$P$54,2,FALSE)</f>
        <v>忠诚徽记</v>
      </c>
      <c r="C1036" s="93">
        <f t="shared" si="64"/>
        <v>10</v>
      </c>
      <c r="D1036" s="93" t="str">
        <f>VLOOKUP(M1036,杂项!$O$1:$P$54,2,FALSE)</f>
        <v>无畏徽记</v>
      </c>
      <c r="E1036" s="93">
        <f t="shared" si="65"/>
        <v>10</v>
      </c>
      <c r="F1036" s="93" t="str">
        <f>VLOOKUP(O1036,杂项!$O$1:$P$54,2,FALSE)</f>
        <v>骑术之证</v>
      </c>
      <c r="G1036" s="93">
        <f t="shared" si="66"/>
        <v>8</v>
      </c>
      <c r="H1036" t="str">
        <f>VLOOKUP(Q1036,杂项!$O$1:$P$54,2,FALSE)</f>
        <v>巡林之证</v>
      </c>
      <c r="I1036">
        <f t="shared" si="67"/>
        <v>8</v>
      </c>
      <c r="K1036" s="93">
        <v>53</v>
      </c>
      <c r="L1036" s="93">
        <v>10</v>
      </c>
      <c r="M1036" s="93">
        <v>48</v>
      </c>
      <c r="N1036" s="93">
        <v>10</v>
      </c>
      <c r="O1036" s="93">
        <v>43</v>
      </c>
      <c r="P1036" s="93">
        <v>8</v>
      </c>
      <c r="Q1036" s="93">
        <v>42</v>
      </c>
      <c r="R1036" s="93">
        <v>8</v>
      </c>
    </row>
    <row r="1037" spans="1:18" x14ac:dyDescent="0.2">
      <c r="A1037" s="93" t="s">
        <v>2726</v>
      </c>
      <c r="B1037" s="93" t="str">
        <f>VLOOKUP(K1037,杂项!$O$1:$P$54,2,FALSE)</f>
        <v>战士之证</v>
      </c>
      <c r="C1037" s="93">
        <f t="shared" si="64"/>
        <v>12</v>
      </c>
      <c r="D1037" s="93" t="str">
        <f>VLOOKUP(M1037,杂项!$O$1:$P$54,2,FALSE)</f>
        <v>卫士之证</v>
      </c>
      <c r="E1037" s="93">
        <f t="shared" si="65"/>
        <v>12</v>
      </c>
      <c r="F1037" s="93" t="str">
        <f>VLOOKUP(O1037,杂项!$O$1:$P$54,2,FALSE)</f>
        <v>无畏徽记</v>
      </c>
      <c r="G1037" s="93">
        <f t="shared" si="66"/>
        <v>10</v>
      </c>
      <c r="H1037" t="str">
        <f>VLOOKUP(Q1037,杂项!$O$1:$P$54,2,FALSE)</f>
        <v>不屈徽记</v>
      </c>
      <c r="I1037">
        <f t="shared" si="67"/>
        <v>10</v>
      </c>
      <c r="K1037" s="93">
        <v>12</v>
      </c>
      <c r="L1037" s="93">
        <v>12</v>
      </c>
      <c r="M1037" s="93">
        <v>47</v>
      </c>
      <c r="N1037" s="93">
        <v>12</v>
      </c>
      <c r="O1037" s="93">
        <v>48</v>
      </c>
      <c r="P1037" s="93">
        <v>10</v>
      </c>
      <c r="Q1037" s="93">
        <v>49</v>
      </c>
      <c r="R1037" s="93">
        <v>10</v>
      </c>
    </row>
    <row r="1038" spans="1:18" x14ac:dyDescent="0.2">
      <c r="A1038" s="93" t="s">
        <v>2727</v>
      </c>
      <c r="B1038" s="93" t="str">
        <f>VLOOKUP(K1038,杂项!$O$1:$P$54,2,FALSE)</f>
        <v>勇气纹章</v>
      </c>
      <c r="C1038" s="93">
        <f t="shared" si="64"/>
        <v>15</v>
      </c>
      <c r="D1038" s="93" t="str">
        <f>VLOOKUP(M1038,杂项!$O$1:$P$54,2,FALSE)</f>
        <v>秩序纹章</v>
      </c>
      <c r="E1038" s="93">
        <f t="shared" si="65"/>
        <v>15</v>
      </c>
      <c r="F1038" s="93" t="str">
        <f>VLOOKUP(O1038,杂项!$O$1:$P$54,2,FALSE)</f>
        <v>战士之证</v>
      </c>
      <c r="G1038" s="93">
        <f t="shared" si="66"/>
        <v>12</v>
      </c>
      <c r="H1038" t="str">
        <f>VLOOKUP(Q1038,杂项!$O$1:$P$54,2,FALSE)</f>
        <v>卫士之证</v>
      </c>
      <c r="I1038">
        <f t="shared" si="67"/>
        <v>12</v>
      </c>
      <c r="K1038" s="93">
        <v>17</v>
      </c>
      <c r="L1038" s="93">
        <v>15</v>
      </c>
      <c r="M1038" s="93">
        <v>18</v>
      </c>
      <c r="N1038" s="93">
        <v>15</v>
      </c>
      <c r="O1038" s="93">
        <v>12</v>
      </c>
      <c r="P1038" s="93">
        <v>12</v>
      </c>
      <c r="Q1038" s="93">
        <v>47</v>
      </c>
      <c r="R1038" s="93">
        <v>12</v>
      </c>
    </row>
    <row r="1039" spans="1:18" x14ac:dyDescent="0.2">
      <c r="A1039" s="93" t="s">
        <v>2728</v>
      </c>
      <c r="B1039" s="93" t="str">
        <f>VLOOKUP(K1039,杂项!$O$1:$P$54,2,FALSE)</f>
        <v>勇者之证</v>
      </c>
      <c r="C1039" s="93">
        <f t="shared" si="64"/>
        <v>18</v>
      </c>
      <c r="D1039" s="93" t="str">
        <f>VLOOKUP(M1039,杂项!$O$1:$P$54,2,FALSE)</f>
        <v>英雄之证</v>
      </c>
      <c r="E1039" s="93">
        <f t="shared" si="65"/>
        <v>18</v>
      </c>
      <c r="F1039" s="93" t="str">
        <f>VLOOKUP(O1039,杂项!$O$1:$P$54,2,FALSE)</f>
        <v>勇气纹章</v>
      </c>
      <c r="G1039" s="93">
        <f t="shared" si="66"/>
        <v>15</v>
      </c>
      <c r="H1039" t="str">
        <f>VLOOKUP(Q1039,杂项!$O$1:$P$54,2,FALSE)</f>
        <v>秩序纹章</v>
      </c>
      <c r="I1039">
        <f t="shared" si="67"/>
        <v>15</v>
      </c>
      <c r="K1039" s="93">
        <v>26</v>
      </c>
      <c r="L1039" s="93">
        <v>18</v>
      </c>
      <c r="M1039" s="93">
        <v>25</v>
      </c>
      <c r="N1039" s="93">
        <v>18</v>
      </c>
      <c r="O1039" s="93">
        <v>17</v>
      </c>
      <c r="P1039" s="93">
        <v>15</v>
      </c>
      <c r="Q1039" s="93">
        <v>18</v>
      </c>
      <c r="R1039" s="93">
        <v>15</v>
      </c>
    </row>
    <row r="1040" spans="1:18" x14ac:dyDescent="0.2">
      <c r="A1040" s="93" t="s">
        <v>2729</v>
      </c>
      <c r="B1040" s="93" t="str">
        <f>VLOOKUP(K1040,杂项!$O$1:$P$54,2,FALSE)</f>
        <v>正义之印</v>
      </c>
      <c r="C1040" s="93">
        <f t="shared" si="64"/>
        <v>22</v>
      </c>
      <c r="D1040" s="93" t="str">
        <f>VLOOKUP(M1040,杂项!$O$1:$P$54,2,FALSE)</f>
        <v>命运之印</v>
      </c>
      <c r="E1040" s="93">
        <f t="shared" si="65"/>
        <v>22</v>
      </c>
      <c r="F1040" s="93" t="str">
        <f>VLOOKUP(O1040,杂项!$O$1:$P$54,2,FALSE)</f>
        <v>勇者之证</v>
      </c>
      <c r="G1040" s="93">
        <f t="shared" si="66"/>
        <v>20</v>
      </c>
      <c r="H1040" t="str">
        <f>VLOOKUP(Q1040,杂项!$O$1:$P$54,2,FALSE)</f>
        <v>霸者之证</v>
      </c>
      <c r="I1040">
        <f t="shared" si="67"/>
        <v>20</v>
      </c>
      <c r="K1040" s="93">
        <v>32</v>
      </c>
      <c r="L1040" s="93">
        <v>22</v>
      </c>
      <c r="M1040" s="93">
        <v>33</v>
      </c>
      <c r="N1040" s="93">
        <v>22</v>
      </c>
      <c r="O1040" s="93">
        <v>26</v>
      </c>
      <c r="P1040" s="93">
        <v>20</v>
      </c>
      <c r="Q1040" s="93">
        <v>28</v>
      </c>
      <c r="R1040" s="93">
        <v>20</v>
      </c>
    </row>
    <row r="1041" spans="1:18" x14ac:dyDescent="0.2">
      <c r="A1041" s="93" t="s">
        <v>2730</v>
      </c>
      <c r="B1041" s="93" t="str">
        <f>VLOOKUP(K1041,杂项!$O$1:$P$54,2,FALSE)</f>
        <v>卫士之证</v>
      </c>
      <c r="C1041" s="93">
        <f t="shared" si="64"/>
        <v>12</v>
      </c>
      <c r="D1041" s="93" t="str">
        <f>VLOOKUP(M1041,杂项!$O$1:$P$54,2,FALSE)</f>
        <v>骑士之证</v>
      </c>
      <c r="E1041" s="93">
        <f t="shared" si="65"/>
        <v>12</v>
      </c>
      <c r="F1041" s="93" t="str">
        <f>VLOOKUP(O1041,杂项!$O$1:$P$54,2,FALSE)</f>
        <v>不屈徽记</v>
      </c>
      <c r="G1041" s="93">
        <f t="shared" si="66"/>
        <v>10</v>
      </c>
      <c r="H1041" t="str">
        <f>VLOOKUP(Q1041,杂项!$O$1:$P$54,2,FALSE)</f>
        <v>忠诚徽记</v>
      </c>
      <c r="I1041">
        <f t="shared" si="67"/>
        <v>10</v>
      </c>
      <c r="K1041" s="93">
        <v>47</v>
      </c>
      <c r="L1041" s="93">
        <v>12</v>
      </c>
      <c r="M1041" s="93">
        <v>14</v>
      </c>
      <c r="N1041" s="93">
        <v>12</v>
      </c>
      <c r="O1041" s="93">
        <v>49</v>
      </c>
      <c r="P1041" s="93">
        <v>10</v>
      </c>
      <c r="Q1041" s="93">
        <v>53</v>
      </c>
      <c r="R1041" s="93">
        <v>10</v>
      </c>
    </row>
    <row r="1042" spans="1:18" x14ac:dyDescent="0.2">
      <c r="A1042" s="93" t="s">
        <v>2731</v>
      </c>
      <c r="B1042" s="93" t="str">
        <f>VLOOKUP(K1042,杂项!$O$1:$P$54,2,FALSE)</f>
        <v>秩序纹章</v>
      </c>
      <c r="C1042" s="93">
        <f t="shared" si="64"/>
        <v>15</v>
      </c>
      <c r="D1042" s="93" t="str">
        <f>VLOOKUP(M1042,杂项!$O$1:$P$54,2,FALSE)</f>
        <v>勇气纹章</v>
      </c>
      <c r="E1042" s="93">
        <f t="shared" si="65"/>
        <v>15</v>
      </c>
      <c r="F1042" s="93" t="str">
        <f>VLOOKUP(O1042,杂项!$O$1:$P$54,2,FALSE)</f>
        <v>卫士之证</v>
      </c>
      <c r="G1042" s="93">
        <f t="shared" si="66"/>
        <v>12</v>
      </c>
      <c r="H1042" t="str">
        <f>VLOOKUP(Q1042,杂项!$O$1:$P$54,2,FALSE)</f>
        <v>骑士之证</v>
      </c>
      <c r="I1042">
        <f t="shared" si="67"/>
        <v>12</v>
      </c>
      <c r="K1042" s="93">
        <v>18</v>
      </c>
      <c r="L1042" s="93">
        <v>15</v>
      </c>
      <c r="M1042" s="93">
        <v>17</v>
      </c>
      <c r="N1042" s="93">
        <v>15</v>
      </c>
      <c r="O1042" s="93">
        <v>47</v>
      </c>
      <c r="P1042" s="93">
        <v>12</v>
      </c>
      <c r="Q1042" s="93">
        <v>14</v>
      </c>
      <c r="R1042" s="93">
        <v>12</v>
      </c>
    </row>
    <row r="1043" spans="1:18" x14ac:dyDescent="0.2">
      <c r="A1043" s="93" t="s">
        <v>2732</v>
      </c>
      <c r="B1043" s="93" t="str">
        <f>VLOOKUP(K1043,杂项!$O$1:$P$54,2,FALSE)</f>
        <v>英雄之证</v>
      </c>
      <c r="C1043" s="93">
        <f t="shared" si="64"/>
        <v>18</v>
      </c>
      <c r="D1043" s="93" t="str">
        <f>VLOOKUP(M1043,杂项!$O$1:$P$54,2,FALSE)</f>
        <v>统帅之证</v>
      </c>
      <c r="E1043" s="93">
        <f t="shared" si="65"/>
        <v>18</v>
      </c>
      <c r="F1043" s="93" t="str">
        <f>VLOOKUP(O1043,杂项!$O$1:$P$54,2,FALSE)</f>
        <v>秩序纹章</v>
      </c>
      <c r="G1043" s="93">
        <f t="shared" si="66"/>
        <v>15</v>
      </c>
      <c r="H1043" t="str">
        <f>VLOOKUP(Q1043,杂项!$O$1:$P$54,2,FALSE)</f>
        <v>勇气纹章</v>
      </c>
      <c r="I1043">
        <f t="shared" si="67"/>
        <v>15</v>
      </c>
      <c r="K1043" s="93">
        <v>25</v>
      </c>
      <c r="L1043" s="93">
        <v>18</v>
      </c>
      <c r="M1043" s="93">
        <v>31</v>
      </c>
      <c r="N1043" s="93">
        <v>18</v>
      </c>
      <c r="O1043" s="93">
        <v>18</v>
      </c>
      <c r="P1043" s="93">
        <v>15</v>
      </c>
      <c r="Q1043" s="93">
        <v>17</v>
      </c>
      <c r="R1043" s="93">
        <v>15</v>
      </c>
    </row>
    <row r="1044" spans="1:18" x14ac:dyDescent="0.2">
      <c r="A1044" s="93" t="s">
        <v>2733</v>
      </c>
      <c r="B1044" s="93" t="str">
        <f>VLOOKUP(K1044,杂项!$O$1:$P$54,2,FALSE)</f>
        <v>命运之印</v>
      </c>
      <c r="C1044" s="93">
        <f t="shared" si="64"/>
        <v>22</v>
      </c>
      <c r="D1044" s="93" t="str">
        <f>VLOOKUP(M1044,杂项!$O$1:$P$54,2,FALSE)</f>
        <v>正义之印</v>
      </c>
      <c r="E1044" s="93">
        <f t="shared" si="65"/>
        <v>22</v>
      </c>
      <c r="F1044" s="93" t="str">
        <f>VLOOKUP(O1044,杂项!$O$1:$P$54,2,FALSE)</f>
        <v>英雄之证</v>
      </c>
      <c r="G1044" s="93">
        <f t="shared" si="66"/>
        <v>20</v>
      </c>
      <c r="H1044" t="str">
        <f>VLOOKUP(Q1044,杂项!$O$1:$P$54,2,FALSE)</f>
        <v>统帅之证</v>
      </c>
      <c r="I1044">
        <f t="shared" si="67"/>
        <v>20</v>
      </c>
      <c r="K1044" s="93">
        <v>33</v>
      </c>
      <c r="L1044" s="93">
        <v>22</v>
      </c>
      <c r="M1044" s="93">
        <v>32</v>
      </c>
      <c r="N1044" s="93">
        <v>22</v>
      </c>
      <c r="O1044" s="93">
        <v>25</v>
      </c>
      <c r="P1044" s="93">
        <v>20</v>
      </c>
      <c r="Q1044" s="93">
        <v>31</v>
      </c>
      <c r="R1044" s="93">
        <v>20</v>
      </c>
    </row>
    <row r="1045" spans="1:18" x14ac:dyDescent="0.2">
      <c r="A1045" s="93" t="s">
        <v>2734</v>
      </c>
      <c r="B1045" s="93" t="str">
        <f>VLOOKUP(K1045,杂项!$O$1:$P$54,2,FALSE)</f>
        <v>法术修行之证</v>
      </c>
      <c r="C1045" s="93">
        <f t="shared" si="64"/>
        <v>3</v>
      </c>
      <c r="D1045" s="93" t="e">
        <f>VLOOKUP(M1045,杂项!$O$1:$P$54,2,FALSE)</f>
        <v>#N/A</v>
      </c>
      <c r="E1045" s="93">
        <f t="shared" si="65"/>
        <v>0</v>
      </c>
      <c r="F1045" s="93" t="e">
        <f>VLOOKUP(O1045,杂项!$O$1:$P$54,2,FALSE)</f>
        <v>#N/A</v>
      </c>
      <c r="G1045" s="93">
        <f t="shared" si="66"/>
        <v>0</v>
      </c>
      <c r="H1045" t="e">
        <f>VLOOKUP(Q1045,杂项!$O$1:$P$54,2,FALSE)</f>
        <v>#N/A</v>
      </c>
      <c r="I1045">
        <f t="shared" si="67"/>
        <v>0</v>
      </c>
      <c r="K1045" s="93">
        <v>5</v>
      </c>
      <c r="L1045" s="93">
        <v>3</v>
      </c>
      <c r="M1045" s="93"/>
      <c r="N1045" s="93"/>
      <c r="O1045" s="93"/>
      <c r="P1045" s="93"/>
      <c r="Q1045" s="93"/>
      <c r="R1045" s="93"/>
    </row>
    <row r="1046" spans="1:18" x14ac:dyDescent="0.2">
      <c r="A1046" s="93" t="s">
        <v>2735</v>
      </c>
      <c r="B1046" s="93" t="str">
        <f>VLOOKUP(K1046,杂项!$O$1:$P$54,2,FALSE)</f>
        <v>法术修行之证</v>
      </c>
      <c r="C1046" s="93">
        <f t="shared" si="64"/>
        <v>5</v>
      </c>
      <c r="D1046" s="93" t="e">
        <f>VLOOKUP(M1046,杂项!$O$1:$P$54,2,FALSE)</f>
        <v>#N/A</v>
      </c>
      <c r="E1046" s="93">
        <f t="shared" si="65"/>
        <v>0</v>
      </c>
      <c r="F1046" s="93" t="e">
        <f>VLOOKUP(O1046,杂项!$O$1:$P$54,2,FALSE)</f>
        <v>#N/A</v>
      </c>
      <c r="G1046" s="93">
        <f t="shared" si="66"/>
        <v>0</v>
      </c>
      <c r="H1046" t="e">
        <f>VLOOKUP(Q1046,杂项!$O$1:$P$54,2,FALSE)</f>
        <v>#N/A</v>
      </c>
      <c r="I1046">
        <f t="shared" si="67"/>
        <v>0</v>
      </c>
      <c r="K1046" s="93">
        <v>5</v>
      </c>
      <c r="L1046" s="93">
        <v>5</v>
      </c>
      <c r="M1046" s="93"/>
      <c r="N1046" s="93"/>
      <c r="O1046" s="93"/>
      <c r="P1046" s="93"/>
      <c r="Q1046" s="93"/>
      <c r="R1046" s="93"/>
    </row>
    <row r="1047" spans="1:18" x14ac:dyDescent="0.2">
      <c r="A1047" s="93" t="s">
        <v>2736</v>
      </c>
      <c r="B1047" s="93" t="str">
        <f>VLOOKUP(K1047,杂项!$O$1:$P$54,2,FALSE)</f>
        <v>智慧绶带</v>
      </c>
      <c r="C1047" s="93">
        <f t="shared" si="64"/>
        <v>6</v>
      </c>
      <c r="D1047" s="93" t="str">
        <f>VLOOKUP(M1047,杂项!$O$1:$P$54,2,FALSE)</f>
        <v>法术修行之证</v>
      </c>
      <c r="E1047" s="93">
        <f t="shared" si="65"/>
        <v>3</v>
      </c>
      <c r="F1047" s="93" t="str">
        <f>VLOOKUP(O1047,杂项!$O$1:$P$54,2,FALSE)</f>
        <v>神职修行之证</v>
      </c>
      <c r="G1047" s="93">
        <f t="shared" si="66"/>
        <v>3</v>
      </c>
      <c r="H1047" t="e">
        <f>VLOOKUP(Q1047,杂项!$O$1:$P$54,2,FALSE)</f>
        <v>#N/A</v>
      </c>
      <c r="I1047">
        <f t="shared" si="67"/>
        <v>0</v>
      </c>
      <c r="K1047" s="93">
        <v>9</v>
      </c>
      <c r="L1047" s="93">
        <v>6</v>
      </c>
      <c r="M1047" s="93">
        <v>5</v>
      </c>
      <c r="N1047" s="93">
        <v>3</v>
      </c>
      <c r="O1047" s="93">
        <v>4</v>
      </c>
      <c r="P1047" s="93">
        <v>3</v>
      </c>
      <c r="Q1047" s="93"/>
      <c r="R1047" s="93"/>
    </row>
    <row r="1048" spans="1:18" x14ac:dyDescent="0.2">
      <c r="A1048" s="93" t="s">
        <v>2737</v>
      </c>
      <c r="B1048" s="93" t="str">
        <f>VLOOKUP(K1048,杂项!$O$1:$P$54,2,FALSE)</f>
        <v>魔法之证</v>
      </c>
      <c r="C1048" s="93">
        <f t="shared" si="64"/>
        <v>8</v>
      </c>
      <c r="D1048" s="93" t="str">
        <f>VLOOKUP(M1048,杂项!$O$1:$P$54,2,FALSE)</f>
        <v>祈祷之证</v>
      </c>
      <c r="E1048" s="93">
        <f t="shared" si="65"/>
        <v>8</v>
      </c>
      <c r="F1048" s="93" t="str">
        <f>VLOOKUP(O1048,杂项!$O$1:$P$54,2,FALSE)</f>
        <v>智慧绶带</v>
      </c>
      <c r="G1048" s="93">
        <f t="shared" si="66"/>
        <v>6</v>
      </c>
      <c r="H1048" t="str">
        <f>VLOOKUP(Q1048,杂项!$O$1:$P$54,2,FALSE)</f>
        <v>心灵绶带</v>
      </c>
      <c r="I1048">
        <f t="shared" si="67"/>
        <v>6</v>
      </c>
      <c r="K1048" s="93">
        <v>45</v>
      </c>
      <c r="L1048" s="93">
        <v>8</v>
      </c>
      <c r="M1048" s="93">
        <v>44</v>
      </c>
      <c r="N1048" s="93">
        <v>8</v>
      </c>
      <c r="O1048" s="93">
        <v>9</v>
      </c>
      <c r="P1048" s="93">
        <v>6</v>
      </c>
      <c r="Q1048" s="93">
        <v>10</v>
      </c>
      <c r="R1048" s="93">
        <v>6</v>
      </c>
    </row>
    <row r="1049" spans="1:18" x14ac:dyDescent="0.2">
      <c r="A1049" s="93" t="s">
        <v>2738</v>
      </c>
      <c r="B1049" s="93" t="str">
        <f>VLOOKUP(K1049,杂项!$O$1:$P$54,2,FALSE)</f>
        <v>远见徽记</v>
      </c>
      <c r="C1049" s="93">
        <f t="shared" si="64"/>
        <v>10</v>
      </c>
      <c r="D1049" s="93" t="str">
        <f>VLOOKUP(M1049,杂项!$O$1:$P$54,2,FALSE)</f>
        <v>灵魂徽记</v>
      </c>
      <c r="E1049" s="93">
        <f t="shared" si="65"/>
        <v>10</v>
      </c>
      <c r="F1049" s="93" t="str">
        <f>VLOOKUP(O1049,杂项!$O$1:$P$54,2,FALSE)</f>
        <v>魔法之证</v>
      </c>
      <c r="G1049" s="93">
        <f t="shared" si="66"/>
        <v>8</v>
      </c>
      <c r="H1049" t="str">
        <f>VLOOKUP(Q1049,杂项!$O$1:$P$54,2,FALSE)</f>
        <v>祈祷之证</v>
      </c>
      <c r="I1049">
        <f t="shared" si="67"/>
        <v>8</v>
      </c>
      <c r="K1049" s="93">
        <v>51</v>
      </c>
      <c r="L1049" s="93">
        <v>10</v>
      </c>
      <c r="M1049" s="93">
        <v>52</v>
      </c>
      <c r="N1049" s="93">
        <v>10</v>
      </c>
      <c r="O1049" s="93">
        <v>45</v>
      </c>
      <c r="P1049" s="93">
        <v>8</v>
      </c>
      <c r="Q1049" s="93">
        <v>44</v>
      </c>
      <c r="R1049" s="93">
        <v>8</v>
      </c>
    </row>
    <row r="1050" spans="1:18" x14ac:dyDescent="0.2">
      <c r="A1050" s="93" t="s">
        <v>2739</v>
      </c>
      <c r="B1050" s="93" t="str">
        <f>VLOOKUP(K1050,杂项!$O$1:$P$54,2,FALSE)</f>
        <v>智慧绶带</v>
      </c>
      <c r="C1050" s="93">
        <f t="shared" si="64"/>
        <v>6</v>
      </c>
      <c r="D1050" s="93" t="str">
        <f>VLOOKUP(M1050,杂项!$O$1:$P$54,2,FALSE)</f>
        <v>法术修行之证</v>
      </c>
      <c r="E1050" s="93">
        <f t="shared" si="65"/>
        <v>3</v>
      </c>
      <c r="F1050" s="93" t="str">
        <f>VLOOKUP(O1050,杂项!$O$1:$P$54,2,FALSE)</f>
        <v>生存修行之证</v>
      </c>
      <c r="G1050" s="93">
        <f t="shared" si="66"/>
        <v>3</v>
      </c>
      <c r="H1050" t="e">
        <f>VLOOKUP(Q1050,杂项!$O$1:$P$54,2,FALSE)</f>
        <v>#N/A</v>
      </c>
      <c r="I1050">
        <f t="shared" si="67"/>
        <v>0</v>
      </c>
      <c r="K1050" s="93">
        <v>9</v>
      </c>
      <c r="L1050" s="93">
        <v>6</v>
      </c>
      <c r="M1050" s="93">
        <v>5</v>
      </c>
      <c r="N1050" s="93">
        <v>3</v>
      </c>
      <c r="O1050" s="93">
        <v>2</v>
      </c>
      <c r="P1050" s="93">
        <v>3</v>
      </c>
      <c r="Q1050" s="93"/>
      <c r="R1050" s="93"/>
    </row>
    <row r="1051" spans="1:18" x14ac:dyDescent="0.2">
      <c r="A1051" s="93" t="s">
        <v>2740</v>
      </c>
      <c r="B1051" s="93" t="str">
        <f>VLOOKUP(K1051,杂项!$O$1:$P$54,2,FALSE)</f>
        <v>魔法之证</v>
      </c>
      <c r="C1051" s="93">
        <f t="shared" si="64"/>
        <v>8</v>
      </c>
      <c r="D1051" s="93" t="str">
        <f>VLOOKUP(M1051,杂项!$O$1:$P$54,2,FALSE)</f>
        <v>护盾之证</v>
      </c>
      <c r="E1051" s="93">
        <f t="shared" si="65"/>
        <v>8</v>
      </c>
      <c r="F1051" s="93" t="str">
        <f>VLOOKUP(O1051,杂项!$O$1:$P$54,2,FALSE)</f>
        <v>智慧绶带</v>
      </c>
      <c r="G1051" s="93">
        <f t="shared" si="66"/>
        <v>6</v>
      </c>
      <c r="H1051" t="str">
        <f>VLOOKUP(Q1051,杂项!$O$1:$P$54,2,FALSE)</f>
        <v>心灵绶带</v>
      </c>
      <c r="I1051">
        <f t="shared" si="67"/>
        <v>6</v>
      </c>
      <c r="K1051" s="93">
        <v>45</v>
      </c>
      <c r="L1051" s="93">
        <v>8</v>
      </c>
      <c r="M1051" s="93">
        <v>46</v>
      </c>
      <c r="N1051" s="93">
        <v>8</v>
      </c>
      <c r="O1051" s="93">
        <v>9</v>
      </c>
      <c r="P1051" s="93">
        <v>6</v>
      </c>
      <c r="Q1051" s="93">
        <v>10</v>
      </c>
      <c r="R1051" s="93">
        <v>6</v>
      </c>
    </row>
    <row r="1052" spans="1:18" x14ac:dyDescent="0.2">
      <c r="A1052" s="93" t="s">
        <v>2741</v>
      </c>
      <c r="B1052" s="93" t="str">
        <f>VLOOKUP(K1052,杂项!$O$1:$P$54,2,FALSE)</f>
        <v>远见徽记</v>
      </c>
      <c r="C1052" s="93">
        <f t="shared" si="64"/>
        <v>10</v>
      </c>
      <c r="D1052" s="93" t="str">
        <f>VLOOKUP(M1052,杂项!$O$1:$P$54,2,FALSE)</f>
        <v>灵魂徽记</v>
      </c>
      <c r="E1052" s="93">
        <f t="shared" si="65"/>
        <v>10</v>
      </c>
      <c r="F1052" s="93" t="str">
        <f>VLOOKUP(O1052,杂项!$O$1:$P$54,2,FALSE)</f>
        <v>魔法之证</v>
      </c>
      <c r="G1052" s="93">
        <f t="shared" si="66"/>
        <v>8</v>
      </c>
      <c r="H1052" t="str">
        <f>VLOOKUP(Q1052,杂项!$O$1:$P$54,2,FALSE)</f>
        <v>护盾之证</v>
      </c>
      <c r="I1052">
        <f t="shared" si="67"/>
        <v>8</v>
      </c>
      <c r="K1052" s="93">
        <v>51</v>
      </c>
      <c r="L1052" s="93">
        <v>10</v>
      </c>
      <c r="M1052" s="93">
        <v>52</v>
      </c>
      <c r="N1052" s="93">
        <v>10</v>
      </c>
      <c r="O1052" s="93">
        <v>45</v>
      </c>
      <c r="P1052" s="93">
        <v>8</v>
      </c>
      <c r="Q1052" s="93">
        <v>46</v>
      </c>
      <c r="R1052" s="93">
        <v>8</v>
      </c>
    </row>
    <row r="1053" spans="1:18" x14ac:dyDescent="0.2">
      <c r="A1053" s="93" t="s">
        <v>2742</v>
      </c>
      <c r="B1053" s="93" t="str">
        <f>VLOOKUP(K1053,杂项!$O$1:$P$54,2,FALSE)</f>
        <v>智慧绶带</v>
      </c>
      <c r="C1053" s="93">
        <f t="shared" si="64"/>
        <v>6</v>
      </c>
      <c r="D1053" s="93" t="str">
        <f>VLOOKUP(M1053,杂项!$O$1:$P$54,2,FALSE)</f>
        <v>法术修行之证</v>
      </c>
      <c r="E1053" s="93">
        <f t="shared" si="65"/>
        <v>3</v>
      </c>
      <c r="F1053" s="93" t="str">
        <f>VLOOKUP(O1053,杂项!$O$1:$P$54,2,FALSE)</f>
        <v>神职修行之证</v>
      </c>
      <c r="G1053" s="93">
        <f t="shared" si="66"/>
        <v>3</v>
      </c>
      <c r="H1053" t="e">
        <f>VLOOKUP(Q1053,杂项!$O$1:$P$54,2,FALSE)</f>
        <v>#N/A</v>
      </c>
      <c r="I1053">
        <f t="shared" si="67"/>
        <v>0</v>
      </c>
      <c r="K1053" s="93">
        <v>9</v>
      </c>
      <c r="L1053" s="93">
        <v>6</v>
      </c>
      <c r="M1053" s="93">
        <v>5</v>
      </c>
      <c r="N1053" s="93">
        <v>3</v>
      </c>
      <c r="O1053" s="93">
        <v>4</v>
      </c>
      <c r="P1053" s="93">
        <v>3</v>
      </c>
      <c r="Q1053" s="93"/>
      <c r="R1053" s="93"/>
    </row>
    <row r="1054" spans="1:18" x14ac:dyDescent="0.2">
      <c r="A1054" s="93" t="s">
        <v>2743</v>
      </c>
      <c r="B1054" s="93" t="str">
        <f>VLOOKUP(K1054,杂项!$O$1:$P$54,2,FALSE)</f>
        <v>魔法之证</v>
      </c>
      <c r="C1054" s="93">
        <f t="shared" si="64"/>
        <v>8</v>
      </c>
      <c r="D1054" s="93" t="str">
        <f>VLOOKUP(M1054,杂项!$O$1:$P$54,2,FALSE)</f>
        <v>祈祷之证</v>
      </c>
      <c r="E1054" s="93">
        <f t="shared" si="65"/>
        <v>8</v>
      </c>
      <c r="F1054" s="93" t="str">
        <f>VLOOKUP(O1054,杂项!$O$1:$P$54,2,FALSE)</f>
        <v>智慧绶带</v>
      </c>
      <c r="G1054" s="93">
        <f t="shared" si="66"/>
        <v>6</v>
      </c>
      <c r="H1054" t="str">
        <f>VLOOKUP(Q1054,杂项!$O$1:$P$54,2,FALSE)</f>
        <v>心灵绶带</v>
      </c>
      <c r="I1054">
        <f t="shared" si="67"/>
        <v>6</v>
      </c>
      <c r="K1054" s="93">
        <v>45</v>
      </c>
      <c r="L1054" s="93">
        <v>8</v>
      </c>
      <c r="M1054" s="93">
        <v>44</v>
      </c>
      <c r="N1054" s="93">
        <v>8</v>
      </c>
      <c r="O1054" s="93">
        <v>9</v>
      </c>
      <c r="P1054" s="93">
        <v>6</v>
      </c>
      <c r="Q1054" s="93">
        <v>10</v>
      </c>
      <c r="R1054" s="93">
        <v>6</v>
      </c>
    </row>
    <row r="1055" spans="1:18" x14ac:dyDescent="0.2">
      <c r="A1055" s="93" t="s">
        <v>2744</v>
      </c>
      <c r="B1055" s="93" t="str">
        <f>VLOOKUP(K1055,杂项!$O$1:$P$54,2,FALSE)</f>
        <v>远见徽记</v>
      </c>
      <c r="C1055" s="93">
        <f t="shared" si="64"/>
        <v>10</v>
      </c>
      <c r="D1055" s="93" t="str">
        <f>VLOOKUP(M1055,杂项!$O$1:$P$54,2,FALSE)</f>
        <v>灵魂徽记</v>
      </c>
      <c r="E1055" s="93">
        <f t="shared" si="65"/>
        <v>10</v>
      </c>
      <c r="F1055" s="93" t="str">
        <f>VLOOKUP(O1055,杂项!$O$1:$P$54,2,FALSE)</f>
        <v>魔法之证</v>
      </c>
      <c r="G1055" s="93">
        <f t="shared" si="66"/>
        <v>8</v>
      </c>
      <c r="H1055" t="str">
        <f>VLOOKUP(Q1055,杂项!$O$1:$P$54,2,FALSE)</f>
        <v>祈祷之证</v>
      </c>
      <c r="I1055">
        <f t="shared" si="67"/>
        <v>8</v>
      </c>
      <c r="K1055" s="93">
        <v>51</v>
      </c>
      <c r="L1055" s="93">
        <v>10</v>
      </c>
      <c r="M1055" s="93">
        <v>52</v>
      </c>
      <c r="N1055" s="93">
        <v>10</v>
      </c>
      <c r="O1055" s="93">
        <v>45</v>
      </c>
      <c r="P1055" s="93">
        <v>8</v>
      </c>
      <c r="Q1055" s="93">
        <v>44</v>
      </c>
      <c r="R1055" s="93">
        <v>8</v>
      </c>
    </row>
    <row r="1056" spans="1:18" x14ac:dyDescent="0.2">
      <c r="A1056" s="93" t="s">
        <v>2745</v>
      </c>
      <c r="B1056" s="93" t="str">
        <f>VLOOKUP(K1056,杂项!$O$1:$P$54,2,FALSE)</f>
        <v>术士之证</v>
      </c>
      <c r="C1056" s="93">
        <f t="shared" si="64"/>
        <v>12</v>
      </c>
      <c r="D1056" s="93" t="str">
        <f>VLOOKUP(M1056,杂项!$O$1:$P$54,2,FALSE)</f>
        <v>祭司之证</v>
      </c>
      <c r="E1056" s="93">
        <f t="shared" si="65"/>
        <v>12</v>
      </c>
      <c r="F1056" s="93" t="str">
        <f>VLOOKUP(O1056,杂项!$O$1:$P$54,2,FALSE)</f>
        <v>远见徽记</v>
      </c>
      <c r="G1056" s="93">
        <f t="shared" si="66"/>
        <v>10</v>
      </c>
      <c r="H1056" t="str">
        <f>VLOOKUP(Q1056,杂项!$O$1:$P$54,2,FALSE)</f>
        <v>灵魂徽记</v>
      </c>
      <c r="I1056">
        <f t="shared" si="67"/>
        <v>10</v>
      </c>
      <c r="K1056" s="93">
        <v>16</v>
      </c>
      <c r="L1056" s="93">
        <v>12</v>
      </c>
      <c r="M1056" s="93">
        <v>15</v>
      </c>
      <c r="N1056" s="93">
        <v>12</v>
      </c>
      <c r="O1056" s="93">
        <v>51</v>
      </c>
      <c r="P1056" s="93">
        <v>10</v>
      </c>
      <c r="Q1056" s="93">
        <v>52</v>
      </c>
      <c r="R1056" s="93">
        <v>10</v>
      </c>
    </row>
    <row r="1057" spans="1:18" x14ac:dyDescent="0.2">
      <c r="A1057" s="93" t="s">
        <v>2746</v>
      </c>
      <c r="B1057" s="93" t="str">
        <f>VLOOKUP(K1057,杂项!$O$1:$P$54,2,FALSE)</f>
        <v>希望纹章</v>
      </c>
      <c r="C1057" s="93">
        <f t="shared" si="64"/>
        <v>15</v>
      </c>
      <c r="D1057" s="93" t="str">
        <f>VLOOKUP(M1057,杂项!$O$1:$P$54,2,FALSE)</f>
        <v>意志纹章</v>
      </c>
      <c r="E1057" s="93">
        <f t="shared" si="65"/>
        <v>15</v>
      </c>
      <c r="F1057" s="93" t="str">
        <f>VLOOKUP(O1057,杂项!$O$1:$P$54,2,FALSE)</f>
        <v>术士之证</v>
      </c>
      <c r="G1057" s="93">
        <f t="shared" si="66"/>
        <v>12</v>
      </c>
      <c r="H1057" t="str">
        <f>VLOOKUP(Q1057,杂项!$O$1:$P$54,2,FALSE)</f>
        <v>祭司之证</v>
      </c>
      <c r="I1057">
        <f t="shared" si="67"/>
        <v>12</v>
      </c>
      <c r="K1057" s="93">
        <v>23</v>
      </c>
      <c r="L1057" s="93">
        <v>15</v>
      </c>
      <c r="M1057" s="93">
        <v>20</v>
      </c>
      <c r="N1057" s="93">
        <v>15</v>
      </c>
      <c r="O1057" s="93">
        <v>16</v>
      </c>
      <c r="P1057" s="93">
        <v>12</v>
      </c>
      <c r="Q1057" s="93">
        <v>15</v>
      </c>
      <c r="R1057" s="93">
        <v>12</v>
      </c>
    </row>
    <row r="1058" spans="1:18" x14ac:dyDescent="0.2">
      <c r="A1058" s="93" t="s">
        <v>2747</v>
      </c>
      <c r="B1058" s="93" t="str">
        <f>VLOOKUP(K1058,杂项!$O$1:$P$54,2,FALSE)</f>
        <v>隐者之证</v>
      </c>
      <c r="C1058" s="93">
        <f t="shared" si="64"/>
        <v>18</v>
      </c>
      <c r="D1058" s="93" t="str">
        <f>VLOOKUP(M1058,杂项!$O$1:$P$54,2,FALSE)</f>
        <v>圣者之证</v>
      </c>
      <c r="E1058" s="93">
        <f t="shared" si="65"/>
        <v>18</v>
      </c>
      <c r="F1058" s="93" t="str">
        <f>VLOOKUP(O1058,杂项!$O$1:$P$54,2,FALSE)</f>
        <v>希望纹章</v>
      </c>
      <c r="G1058" s="93">
        <f t="shared" si="66"/>
        <v>15</v>
      </c>
      <c r="H1058" t="str">
        <f>VLOOKUP(Q1058,杂项!$O$1:$P$54,2,FALSE)</f>
        <v>意志纹章</v>
      </c>
      <c r="I1058">
        <f t="shared" si="67"/>
        <v>15</v>
      </c>
      <c r="K1058" s="93">
        <v>30</v>
      </c>
      <c r="L1058" s="93">
        <v>18</v>
      </c>
      <c r="M1058" s="93">
        <v>29</v>
      </c>
      <c r="N1058" s="93">
        <v>18</v>
      </c>
      <c r="O1058" s="93">
        <v>23</v>
      </c>
      <c r="P1058" s="93">
        <v>15</v>
      </c>
      <c r="Q1058" s="93">
        <v>20</v>
      </c>
      <c r="R1058" s="93">
        <v>15</v>
      </c>
    </row>
    <row r="1059" spans="1:18" x14ac:dyDescent="0.2">
      <c r="A1059" s="93" t="s">
        <v>2748</v>
      </c>
      <c r="B1059" s="93" t="str">
        <f>VLOOKUP(K1059,杂项!$O$1:$P$54,2,FALSE)</f>
        <v>奥秘之印</v>
      </c>
      <c r="C1059" s="93">
        <f t="shared" si="64"/>
        <v>22</v>
      </c>
      <c r="D1059" s="93" t="str">
        <f>VLOOKUP(M1059,杂项!$O$1:$P$54,2,FALSE)</f>
        <v>时光之印</v>
      </c>
      <c r="E1059" s="93">
        <f t="shared" si="65"/>
        <v>22</v>
      </c>
      <c r="F1059" s="93" t="str">
        <f>VLOOKUP(O1059,杂项!$O$1:$P$54,2,FALSE)</f>
        <v>游侠之证</v>
      </c>
      <c r="G1059" s="93">
        <f t="shared" si="66"/>
        <v>20</v>
      </c>
      <c r="H1059" t="str">
        <f>VLOOKUP(Q1059,杂项!$O$1:$P$54,2,FALSE)</f>
        <v>霸者之证</v>
      </c>
      <c r="I1059">
        <f t="shared" si="67"/>
        <v>20</v>
      </c>
      <c r="K1059" s="93">
        <v>35</v>
      </c>
      <c r="L1059" s="93">
        <v>22</v>
      </c>
      <c r="M1059" s="93">
        <v>40</v>
      </c>
      <c r="N1059" s="93">
        <v>22</v>
      </c>
      <c r="O1059" s="93">
        <v>27</v>
      </c>
      <c r="P1059" s="93">
        <v>20</v>
      </c>
      <c r="Q1059" s="93">
        <v>28</v>
      </c>
      <c r="R1059" s="93">
        <v>20</v>
      </c>
    </row>
    <row r="1060" spans="1:18" x14ac:dyDescent="0.2">
      <c r="A1060" s="93" t="s">
        <v>2749</v>
      </c>
      <c r="B1060" s="93" t="str">
        <f>VLOOKUP(K1060,杂项!$O$1:$P$54,2,FALSE)</f>
        <v>术士之证</v>
      </c>
      <c r="C1060" s="93">
        <f t="shared" si="64"/>
        <v>12</v>
      </c>
      <c r="D1060" s="93" t="str">
        <f>VLOOKUP(M1060,杂项!$O$1:$P$54,2,FALSE)</f>
        <v>祭司之证</v>
      </c>
      <c r="E1060" s="93">
        <f t="shared" si="65"/>
        <v>12</v>
      </c>
      <c r="F1060" s="93" t="str">
        <f>VLOOKUP(O1060,杂项!$O$1:$P$54,2,FALSE)</f>
        <v>远见徽记</v>
      </c>
      <c r="G1060" s="93">
        <f t="shared" si="66"/>
        <v>10</v>
      </c>
      <c r="H1060" t="str">
        <f>VLOOKUP(Q1060,杂项!$O$1:$P$54,2,FALSE)</f>
        <v>灵魂徽记</v>
      </c>
      <c r="I1060">
        <f t="shared" si="67"/>
        <v>10</v>
      </c>
      <c r="K1060" s="93">
        <v>16</v>
      </c>
      <c r="L1060" s="93">
        <v>12</v>
      </c>
      <c r="M1060" s="93">
        <v>15</v>
      </c>
      <c r="N1060" s="93">
        <v>12</v>
      </c>
      <c r="O1060" s="93">
        <v>51</v>
      </c>
      <c r="P1060" s="93">
        <v>10</v>
      </c>
      <c r="Q1060" s="93">
        <v>52</v>
      </c>
      <c r="R1060" s="93">
        <v>10</v>
      </c>
    </row>
    <row r="1061" spans="1:18" x14ac:dyDescent="0.2">
      <c r="A1061" s="93" t="s">
        <v>2750</v>
      </c>
      <c r="B1061" s="93" t="str">
        <f>VLOOKUP(K1061,杂项!$O$1:$P$54,2,FALSE)</f>
        <v>希望纹章</v>
      </c>
      <c r="C1061" s="93">
        <f t="shared" si="64"/>
        <v>15</v>
      </c>
      <c r="D1061" s="93" t="str">
        <f>VLOOKUP(M1061,杂项!$O$1:$P$54,2,FALSE)</f>
        <v>信仰纹章</v>
      </c>
      <c r="E1061" s="93">
        <f t="shared" si="65"/>
        <v>15</v>
      </c>
      <c r="F1061" s="93" t="str">
        <f>VLOOKUP(O1061,杂项!$O$1:$P$54,2,FALSE)</f>
        <v>术士之证</v>
      </c>
      <c r="G1061" s="93">
        <f t="shared" si="66"/>
        <v>12</v>
      </c>
      <c r="H1061" t="str">
        <f>VLOOKUP(Q1061,杂项!$O$1:$P$54,2,FALSE)</f>
        <v>祭司之证</v>
      </c>
      <c r="I1061">
        <f t="shared" si="67"/>
        <v>12</v>
      </c>
      <c r="K1061" s="93">
        <v>23</v>
      </c>
      <c r="L1061" s="93">
        <v>15</v>
      </c>
      <c r="M1061" s="93">
        <v>21</v>
      </c>
      <c r="N1061" s="93">
        <v>15</v>
      </c>
      <c r="O1061" s="93">
        <v>16</v>
      </c>
      <c r="P1061" s="93">
        <v>12</v>
      </c>
      <c r="Q1061" s="93">
        <v>15</v>
      </c>
      <c r="R1061" s="93">
        <v>12</v>
      </c>
    </row>
    <row r="1062" spans="1:18" x14ac:dyDescent="0.2">
      <c r="A1062" s="93" t="s">
        <v>2751</v>
      </c>
      <c r="B1062" s="93" t="str">
        <f>VLOOKUP(K1062,杂项!$O$1:$P$54,2,FALSE)</f>
        <v>隐者之证</v>
      </c>
      <c r="C1062" s="93">
        <f t="shared" si="64"/>
        <v>18</v>
      </c>
      <c r="D1062" s="93" t="str">
        <f>VLOOKUP(M1062,杂项!$O$1:$P$54,2,FALSE)</f>
        <v>圣者之证</v>
      </c>
      <c r="E1062" s="93">
        <f t="shared" si="65"/>
        <v>18</v>
      </c>
      <c r="F1062" s="93" t="str">
        <f>VLOOKUP(O1062,杂项!$O$1:$P$54,2,FALSE)</f>
        <v>希望纹章</v>
      </c>
      <c r="G1062" s="93">
        <f t="shared" si="66"/>
        <v>15</v>
      </c>
      <c r="H1062" t="str">
        <f>VLOOKUP(Q1062,杂项!$O$1:$P$54,2,FALSE)</f>
        <v>信仰纹章</v>
      </c>
      <c r="I1062">
        <f t="shared" si="67"/>
        <v>15</v>
      </c>
      <c r="K1062" s="93">
        <v>30</v>
      </c>
      <c r="L1062" s="93">
        <v>18</v>
      </c>
      <c r="M1062" s="93">
        <v>29</v>
      </c>
      <c r="N1062" s="93">
        <v>18</v>
      </c>
      <c r="O1062" s="93">
        <v>23</v>
      </c>
      <c r="P1062" s="93">
        <v>15</v>
      </c>
      <c r="Q1062" s="93">
        <v>21</v>
      </c>
      <c r="R1062" s="93">
        <v>15</v>
      </c>
    </row>
    <row r="1063" spans="1:18" x14ac:dyDescent="0.2">
      <c r="A1063" s="93" t="s">
        <v>2752</v>
      </c>
      <c r="B1063" s="93" t="str">
        <f>VLOOKUP(K1063,杂项!$O$1:$P$54,2,FALSE)</f>
        <v>奥秘之印</v>
      </c>
      <c r="C1063" s="93">
        <f t="shared" si="64"/>
        <v>22</v>
      </c>
      <c r="D1063" s="93" t="str">
        <f>VLOOKUP(M1063,杂项!$O$1:$P$54,2,FALSE)</f>
        <v>混沌之印</v>
      </c>
      <c r="E1063" s="93">
        <f t="shared" si="65"/>
        <v>22</v>
      </c>
      <c r="F1063" s="93" t="str">
        <f>VLOOKUP(O1063,杂项!$O$1:$P$54,2,FALSE)</f>
        <v>隐者之证</v>
      </c>
      <c r="G1063" s="93">
        <f t="shared" si="66"/>
        <v>20</v>
      </c>
      <c r="H1063" t="str">
        <f>VLOOKUP(Q1063,杂项!$O$1:$P$54,2,FALSE)</f>
        <v>霸者之证</v>
      </c>
      <c r="I1063">
        <f t="shared" si="67"/>
        <v>20</v>
      </c>
      <c r="K1063" s="93">
        <v>35</v>
      </c>
      <c r="L1063" s="93">
        <v>22</v>
      </c>
      <c r="M1063" s="93">
        <v>39</v>
      </c>
      <c r="N1063" s="93">
        <v>22</v>
      </c>
      <c r="O1063" s="93">
        <v>30</v>
      </c>
      <c r="P1063" s="93">
        <v>20</v>
      </c>
      <c r="Q1063" s="93">
        <v>28</v>
      </c>
      <c r="R1063" s="93">
        <v>20</v>
      </c>
    </row>
    <row r="1064" spans="1:18" x14ac:dyDescent="0.2">
      <c r="A1064" s="93" t="s">
        <v>2753</v>
      </c>
      <c r="B1064" s="93" t="str">
        <f>VLOOKUP(K1064,杂项!$O$1:$P$54,2,FALSE)</f>
        <v>战斗修行之证</v>
      </c>
      <c r="C1064" s="93">
        <f t="shared" si="64"/>
        <v>3</v>
      </c>
      <c r="D1064" s="93" t="e">
        <f>VLOOKUP(M1064,杂项!$O$1:$P$54,2,FALSE)</f>
        <v>#N/A</v>
      </c>
      <c r="E1064" s="93">
        <f t="shared" si="65"/>
        <v>0</v>
      </c>
      <c r="F1064" s="93" t="e">
        <f>VLOOKUP(O1064,杂项!$O$1:$P$54,2,FALSE)</f>
        <v>#N/A</v>
      </c>
      <c r="G1064" s="93">
        <f t="shared" si="66"/>
        <v>0</v>
      </c>
      <c r="H1064" t="e">
        <f>VLOOKUP(Q1064,杂项!$O$1:$P$54,2,FALSE)</f>
        <v>#N/A</v>
      </c>
      <c r="I1064">
        <f t="shared" si="67"/>
        <v>0</v>
      </c>
      <c r="K1064" s="93">
        <v>1</v>
      </c>
      <c r="L1064" s="93">
        <v>3</v>
      </c>
      <c r="M1064" s="93"/>
      <c r="N1064" s="93"/>
      <c r="O1064" s="93"/>
      <c r="P1064" s="93"/>
      <c r="Q1064" s="93"/>
      <c r="R1064" s="93"/>
    </row>
    <row r="1065" spans="1:18" x14ac:dyDescent="0.2">
      <c r="A1065" s="93" t="s">
        <v>2754</v>
      </c>
      <c r="B1065" s="93" t="str">
        <f>VLOOKUP(K1065,杂项!$O$1:$P$54,2,FALSE)</f>
        <v>战斗修行之证</v>
      </c>
      <c r="C1065" s="93">
        <f t="shared" si="64"/>
        <v>5</v>
      </c>
      <c r="D1065" s="93" t="e">
        <f>VLOOKUP(M1065,杂项!$O$1:$P$54,2,FALSE)</f>
        <v>#N/A</v>
      </c>
      <c r="E1065" s="93">
        <f t="shared" si="65"/>
        <v>0</v>
      </c>
      <c r="F1065" s="93" t="e">
        <f>VLOOKUP(O1065,杂项!$O$1:$P$54,2,FALSE)</f>
        <v>#N/A</v>
      </c>
      <c r="G1065" s="93">
        <f t="shared" si="66"/>
        <v>0</v>
      </c>
      <c r="H1065" t="e">
        <f>VLOOKUP(Q1065,杂项!$O$1:$P$54,2,FALSE)</f>
        <v>#N/A</v>
      </c>
      <c r="I1065">
        <f t="shared" si="67"/>
        <v>0</v>
      </c>
      <c r="K1065" s="93">
        <v>1</v>
      </c>
      <c r="L1065" s="93">
        <v>5</v>
      </c>
      <c r="M1065" s="93"/>
      <c r="N1065" s="93"/>
      <c r="O1065" s="93"/>
      <c r="P1065" s="93"/>
      <c r="Q1065" s="93"/>
      <c r="R1065" s="93"/>
    </row>
    <row r="1066" spans="1:18" x14ac:dyDescent="0.2">
      <c r="A1066" s="93" t="s">
        <v>2755</v>
      </c>
      <c r="B1066" s="93" t="str">
        <f>VLOOKUP(K1066,杂项!$O$1:$P$54,2,FALSE)</f>
        <v>力量绶带</v>
      </c>
      <c r="C1066" s="93">
        <f t="shared" si="64"/>
        <v>6</v>
      </c>
      <c r="D1066" s="93" t="str">
        <f>VLOOKUP(M1066,杂项!$O$1:$P$54,2,FALSE)</f>
        <v>战斗修行之证</v>
      </c>
      <c r="E1066" s="93">
        <f t="shared" si="65"/>
        <v>3</v>
      </c>
      <c r="F1066" s="93" t="str">
        <f>VLOOKUP(O1066,杂项!$O$1:$P$54,2,FALSE)</f>
        <v>生存修行之证</v>
      </c>
      <c r="G1066" s="93">
        <f t="shared" si="66"/>
        <v>3</v>
      </c>
      <c r="H1066" t="e">
        <f>VLOOKUP(Q1066,杂项!$O$1:$P$54,2,FALSE)</f>
        <v>#N/A</v>
      </c>
      <c r="I1066">
        <f t="shared" si="67"/>
        <v>0</v>
      </c>
      <c r="K1066" s="93">
        <v>6</v>
      </c>
      <c r="L1066" s="93">
        <v>6</v>
      </c>
      <c r="M1066" s="93">
        <v>1</v>
      </c>
      <c r="N1066" s="93">
        <v>3</v>
      </c>
      <c r="O1066" s="93">
        <v>2</v>
      </c>
      <c r="P1066" s="93">
        <v>3</v>
      </c>
      <c r="Q1066" s="93"/>
      <c r="R1066" s="93"/>
    </row>
    <row r="1067" spans="1:18" x14ac:dyDescent="0.2">
      <c r="A1067" s="93" t="s">
        <v>2756</v>
      </c>
      <c r="B1067" s="93" t="str">
        <f>VLOOKUP(K1067,杂项!$O$1:$P$54,2,FALSE)</f>
        <v>斗技之证</v>
      </c>
      <c r="C1067" s="93">
        <f t="shared" si="64"/>
        <v>8</v>
      </c>
      <c r="D1067" s="93" t="str">
        <f>VLOOKUP(M1067,杂项!$O$1:$P$54,2,FALSE)</f>
        <v>护盾之证</v>
      </c>
      <c r="E1067" s="93">
        <f t="shared" si="65"/>
        <v>8</v>
      </c>
      <c r="F1067" s="93" t="str">
        <f>VLOOKUP(O1067,杂项!$O$1:$P$54,2,FALSE)</f>
        <v>力量绶带</v>
      </c>
      <c r="G1067" s="93">
        <f t="shared" si="66"/>
        <v>6</v>
      </c>
      <c r="H1067" t="str">
        <f>VLOOKUP(Q1067,杂项!$O$1:$P$54,2,FALSE)</f>
        <v>守护绶带</v>
      </c>
      <c r="I1067">
        <f t="shared" si="67"/>
        <v>6</v>
      </c>
      <c r="K1067" s="93">
        <v>41</v>
      </c>
      <c r="L1067" s="93">
        <v>8</v>
      </c>
      <c r="M1067" s="93">
        <v>46</v>
      </c>
      <c r="N1067" s="93">
        <v>8</v>
      </c>
      <c r="O1067" s="93">
        <v>6</v>
      </c>
      <c r="P1067" s="93">
        <v>6</v>
      </c>
      <c r="Q1067" s="93">
        <v>7</v>
      </c>
      <c r="R1067" s="93">
        <v>6</v>
      </c>
    </row>
    <row r="1068" spans="1:18" x14ac:dyDescent="0.2">
      <c r="A1068" s="93" t="s">
        <v>2757</v>
      </c>
      <c r="B1068" s="93" t="str">
        <f>VLOOKUP(K1068,杂项!$O$1:$P$54,2,FALSE)</f>
        <v>无畏徽记</v>
      </c>
      <c r="C1068" s="93">
        <f t="shared" si="64"/>
        <v>10</v>
      </c>
      <c r="D1068" s="93" t="str">
        <f>VLOOKUP(M1068,杂项!$O$1:$P$54,2,FALSE)</f>
        <v>不屈徽记</v>
      </c>
      <c r="E1068" s="93">
        <f t="shared" si="65"/>
        <v>10</v>
      </c>
      <c r="F1068" s="93" t="str">
        <f>VLOOKUP(O1068,杂项!$O$1:$P$54,2,FALSE)</f>
        <v>斗技之证</v>
      </c>
      <c r="G1068" s="93">
        <f t="shared" si="66"/>
        <v>8</v>
      </c>
      <c r="H1068" t="str">
        <f>VLOOKUP(Q1068,杂项!$O$1:$P$54,2,FALSE)</f>
        <v>护盾之证</v>
      </c>
      <c r="I1068">
        <f t="shared" si="67"/>
        <v>8</v>
      </c>
      <c r="K1068" s="93">
        <v>48</v>
      </c>
      <c r="L1068" s="93">
        <v>10</v>
      </c>
      <c r="M1068" s="93">
        <v>49</v>
      </c>
      <c r="N1068" s="93">
        <v>10</v>
      </c>
      <c r="O1068" s="93">
        <v>41</v>
      </c>
      <c r="P1068" s="93">
        <v>8</v>
      </c>
      <c r="Q1068" s="93">
        <v>46</v>
      </c>
      <c r="R1068" s="93">
        <v>8</v>
      </c>
    </row>
    <row r="1069" spans="1:18" x14ac:dyDescent="0.2">
      <c r="A1069" s="93" t="s">
        <v>2758</v>
      </c>
      <c r="B1069" s="93" t="str">
        <f>VLOOKUP(K1069,杂项!$O$1:$P$54,2,FALSE)</f>
        <v>记忆绶带</v>
      </c>
      <c r="C1069" s="93">
        <f t="shared" si="64"/>
        <v>6</v>
      </c>
      <c r="D1069" s="93" t="str">
        <f>VLOOKUP(M1069,杂项!$O$1:$P$54,2,FALSE)</f>
        <v>生存修行之证</v>
      </c>
      <c r="E1069" s="93">
        <f t="shared" si="65"/>
        <v>3</v>
      </c>
      <c r="F1069" s="93" t="str">
        <f>VLOOKUP(O1069,杂项!$O$1:$P$54,2,FALSE)</f>
        <v>法术修行之证</v>
      </c>
      <c r="G1069" s="93">
        <f t="shared" si="66"/>
        <v>3</v>
      </c>
      <c r="H1069" t="e">
        <f>VLOOKUP(Q1069,杂项!$O$1:$P$54,2,FALSE)</f>
        <v>#N/A</v>
      </c>
      <c r="I1069">
        <f t="shared" si="67"/>
        <v>0</v>
      </c>
      <c r="K1069" s="93">
        <v>11</v>
      </c>
      <c r="L1069" s="93">
        <v>6</v>
      </c>
      <c r="M1069" s="93">
        <v>2</v>
      </c>
      <c r="N1069" s="93">
        <v>3</v>
      </c>
      <c r="O1069" s="93">
        <v>5</v>
      </c>
      <c r="P1069" s="93">
        <v>3</v>
      </c>
      <c r="Q1069" s="93"/>
      <c r="R1069" s="93"/>
    </row>
    <row r="1070" spans="1:18" x14ac:dyDescent="0.2">
      <c r="A1070" s="93" t="s">
        <v>2759</v>
      </c>
      <c r="B1070" s="93" t="str">
        <f>VLOOKUP(K1070,杂项!$O$1:$P$54,2,FALSE)</f>
        <v>巡林之证</v>
      </c>
      <c r="C1070" s="93">
        <f t="shared" si="64"/>
        <v>8</v>
      </c>
      <c r="D1070" s="93" t="str">
        <f>VLOOKUP(M1070,杂项!$O$1:$P$54,2,FALSE)</f>
        <v>斗技之证</v>
      </c>
      <c r="E1070" s="93">
        <f t="shared" si="65"/>
        <v>8</v>
      </c>
      <c r="F1070" s="93" t="str">
        <f>VLOOKUP(O1070,杂项!$O$1:$P$54,2,FALSE)</f>
        <v>守护绶带</v>
      </c>
      <c r="G1070" s="93">
        <f t="shared" si="66"/>
        <v>6</v>
      </c>
      <c r="H1070" t="str">
        <f>VLOOKUP(Q1070,杂项!$O$1:$P$54,2,FALSE)</f>
        <v>记忆绶带</v>
      </c>
      <c r="I1070">
        <f t="shared" si="67"/>
        <v>6</v>
      </c>
      <c r="K1070" s="93">
        <v>42</v>
      </c>
      <c r="L1070" s="93">
        <v>8</v>
      </c>
      <c r="M1070" s="93">
        <v>41</v>
      </c>
      <c r="N1070" s="93">
        <v>8</v>
      </c>
      <c r="O1070" s="93">
        <v>7</v>
      </c>
      <c r="P1070" s="93">
        <v>6</v>
      </c>
      <c r="Q1070" s="93">
        <v>11</v>
      </c>
      <c r="R1070" s="93">
        <v>6</v>
      </c>
    </row>
    <row r="1071" spans="1:18" x14ac:dyDescent="0.2">
      <c r="A1071" s="93" t="s">
        <v>2760</v>
      </c>
      <c r="B1071" s="93" t="str">
        <f>VLOOKUP(K1071,杂项!$O$1:$P$54,2,FALSE)</f>
        <v>隐秘徽记</v>
      </c>
      <c r="C1071" s="93">
        <f t="shared" si="64"/>
        <v>10</v>
      </c>
      <c r="D1071" s="93" t="str">
        <f>VLOOKUP(M1071,杂项!$O$1:$P$54,2,FALSE)</f>
        <v>无畏徽记</v>
      </c>
      <c r="E1071" s="93">
        <f t="shared" si="65"/>
        <v>10</v>
      </c>
      <c r="F1071" s="93" t="str">
        <f>VLOOKUP(O1071,杂项!$O$1:$P$54,2,FALSE)</f>
        <v>巡林之证</v>
      </c>
      <c r="G1071" s="93">
        <f t="shared" si="66"/>
        <v>8</v>
      </c>
      <c r="H1071" t="str">
        <f>VLOOKUP(Q1071,杂项!$O$1:$P$54,2,FALSE)</f>
        <v>斗技之证</v>
      </c>
      <c r="I1071">
        <f t="shared" si="67"/>
        <v>8</v>
      </c>
      <c r="K1071" s="93">
        <v>50</v>
      </c>
      <c r="L1071" s="93">
        <v>10</v>
      </c>
      <c r="M1071" s="93">
        <v>48</v>
      </c>
      <c r="N1071" s="93">
        <v>10</v>
      </c>
      <c r="O1071" s="93">
        <v>42</v>
      </c>
      <c r="P1071" s="93">
        <v>8</v>
      </c>
      <c r="Q1071" s="93">
        <v>41</v>
      </c>
      <c r="R1071" s="93">
        <v>8</v>
      </c>
    </row>
    <row r="1072" spans="1:18" x14ac:dyDescent="0.2">
      <c r="A1072" s="93" t="s">
        <v>2761</v>
      </c>
      <c r="B1072" s="93" t="str">
        <f>VLOOKUP(K1072,杂项!$O$1:$P$54,2,FALSE)</f>
        <v>记忆绶带</v>
      </c>
      <c r="C1072" s="93">
        <f t="shared" si="64"/>
        <v>6</v>
      </c>
      <c r="D1072" s="93" t="str">
        <f>VLOOKUP(M1072,杂项!$O$1:$P$54,2,FALSE)</f>
        <v>生存修行之证</v>
      </c>
      <c r="E1072" s="93">
        <f t="shared" si="65"/>
        <v>3</v>
      </c>
      <c r="F1072" s="93" t="str">
        <f>VLOOKUP(O1072,杂项!$O$1:$P$54,2,FALSE)</f>
        <v>战斗修行之证</v>
      </c>
      <c r="G1072" s="93">
        <f t="shared" si="66"/>
        <v>3</v>
      </c>
      <c r="H1072" t="e">
        <f>VLOOKUP(Q1072,杂项!$O$1:$P$54,2,FALSE)</f>
        <v>#N/A</v>
      </c>
      <c r="I1072">
        <f t="shared" si="67"/>
        <v>0</v>
      </c>
      <c r="K1072" s="93">
        <v>11</v>
      </c>
      <c r="L1072" s="93">
        <v>6</v>
      </c>
      <c r="M1072" s="93">
        <v>2</v>
      </c>
      <c r="N1072" s="93">
        <v>3</v>
      </c>
      <c r="O1072" s="93">
        <v>1</v>
      </c>
      <c r="P1072" s="93">
        <v>3</v>
      </c>
      <c r="Q1072" s="93"/>
      <c r="R1072" s="93"/>
    </row>
    <row r="1073" spans="1:18" x14ac:dyDescent="0.2">
      <c r="A1073" s="93" t="s">
        <v>2762</v>
      </c>
      <c r="B1073" s="93" t="str">
        <f>VLOOKUP(K1073,杂项!$O$1:$P$54,2,FALSE)</f>
        <v>巡林之证</v>
      </c>
      <c r="C1073" s="93">
        <f t="shared" si="64"/>
        <v>8</v>
      </c>
      <c r="D1073" s="93" t="str">
        <f>VLOOKUP(M1073,杂项!$O$1:$P$54,2,FALSE)</f>
        <v>斗技之证</v>
      </c>
      <c r="E1073" s="93">
        <f t="shared" si="65"/>
        <v>8</v>
      </c>
      <c r="F1073" s="93" t="str">
        <f>VLOOKUP(O1073,杂项!$O$1:$P$54,2,FALSE)</f>
        <v>迅捷绶带</v>
      </c>
      <c r="G1073" s="93">
        <f t="shared" si="66"/>
        <v>6</v>
      </c>
      <c r="H1073" t="str">
        <f>VLOOKUP(Q1073,杂项!$O$1:$P$54,2,FALSE)</f>
        <v>记忆绶带</v>
      </c>
      <c r="I1073">
        <f t="shared" si="67"/>
        <v>6</v>
      </c>
      <c r="K1073" s="93">
        <v>42</v>
      </c>
      <c r="L1073" s="93">
        <v>8</v>
      </c>
      <c r="M1073" s="93">
        <v>41</v>
      </c>
      <c r="N1073" s="93">
        <v>8</v>
      </c>
      <c r="O1073" s="93">
        <v>8</v>
      </c>
      <c r="P1073" s="93">
        <v>6</v>
      </c>
      <c r="Q1073" s="93">
        <v>11</v>
      </c>
      <c r="R1073" s="93">
        <v>6</v>
      </c>
    </row>
    <row r="1074" spans="1:18" x14ac:dyDescent="0.2">
      <c r="A1074" s="93" t="s">
        <v>2763</v>
      </c>
      <c r="B1074" s="93" t="str">
        <f>VLOOKUP(K1074,杂项!$O$1:$P$54,2,FALSE)</f>
        <v>隐秘徽记</v>
      </c>
      <c r="C1074" s="93">
        <f t="shared" si="64"/>
        <v>10</v>
      </c>
      <c r="D1074" s="93" t="str">
        <f>VLOOKUP(M1074,杂项!$O$1:$P$54,2,FALSE)</f>
        <v>无畏徽记</v>
      </c>
      <c r="E1074" s="93">
        <f t="shared" si="65"/>
        <v>10</v>
      </c>
      <c r="F1074" s="93" t="str">
        <f>VLOOKUP(O1074,杂项!$O$1:$P$54,2,FALSE)</f>
        <v>巡林之证</v>
      </c>
      <c r="G1074" s="93">
        <f t="shared" si="66"/>
        <v>8</v>
      </c>
      <c r="H1074" t="str">
        <f>VLOOKUP(Q1074,杂项!$O$1:$P$54,2,FALSE)</f>
        <v>斗技之证</v>
      </c>
      <c r="I1074">
        <f t="shared" si="67"/>
        <v>8</v>
      </c>
      <c r="K1074" s="93">
        <v>50</v>
      </c>
      <c r="L1074" s="93">
        <v>10</v>
      </c>
      <c r="M1074" s="93">
        <v>48</v>
      </c>
      <c r="N1074" s="93">
        <v>10</v>
      </c>
      <c r="O1074" s="93">
        <v>42</v>
      </c>
      <c r="P1074" s="93">
        <v>8</v>
      </c>
      <c r="Q1074" s="93">
        <v>41</v>
      </c>
      <c r="R1074" s="93">
        <v>8</v>
      </c>
    </row>
    <row r="1075" spans="1:18" x14ac:dyDescent="0.2">
      <c r="A1075" s="93" t="s">
        <v>2764</v>
      </c>
      <c r="B1075" s="93" t="str">
        <f>VLOOKUP(K1075,杂项!$O$1:$P$54,2,FALSE)</f>
        <v>战士之证</v>
      </c>
      <c r="C1075" s="93">
        <f t="shared" si="64"/>
        <v>12</v>
      </c>
      <c r="D1075" s="93" t="str">
        <f>VLOOKUP(M1075,杂项!$O$1:$P$54,2,FALSE)</f>
        <v>浪人之证</v>
      </c>
      <c r="E1075" s="93">
        <f t="shared" si="65"/>
        <v>12</v>
      </c>
      <c r="F1075" s="93" t="str">
        <f>VLOOKUP(O1075,杂项!$O$1:$P$54,2,FALSE)</f>
        <v>无畏徽记</v>
      </c>
      <c r="G1075" s="93">
        <f t="shared" si="66"/>
        <v>10</v>
      </c>
      <c r="H1075" t="str">
        <f>VLOOKUP(Q1075,杂项!$O$1:$P$54,2,FALSE)</f>
        <v>隐秘徽记</v>
      </c>
      <c r="I1075">
        <f t="shared" si="67"/>
        <v>10</v>
      </c>
      <c r="K1075" s="93">
        <v>12</v>
      </c>
      <c r="L1075" s="93">
        <v>12</v>
      </c>
      <c r="M1075" s="93">
        <v>13</v>
      </c>
      <c r="N1075" s="93">
        <v>12</v>
      </c>
      <c r="O1075" s="93">
        <v>48</v>
      </c>
      <c r="P1075" s="93">
        <v>10</v>
      </c>
      <c r="Q1075" s="93">
        <v>50</v>
      </c>
      <c r="R1075" s="93">
        <v>10</v>
      </c>
    </row>
    <row r="1076" spans="1:18" x14ac:dyDescent="0.2">
      <c r="A1076" s="93" t="s">
        <v>2765</v>
      </c>
      <c r="B1076" s="93" t="str">
        <f>VLOOKUP(K1076,杂项!$O$1:$P$54,2,FALSE)</f>
        <v>勇气纹章</v>
      </c>
      <c r="C1076" s="93">
        <f t="shared" si="64"/>
        <v>15</v>
      </c>
      <c r="D1076" s="93" t="str">
        <f>VLOOKUP(M1076,杂项!$O$1:$P$54,2,FALSE)</f>
        <v>自由纹章</v>
      </c>
      <c r="E1076" s="93">
        <f t="shared" si="65"/>
        <v>15</v>
      </c>
      <c r="F1076" s="93" t="str">
        <f>VLOOKUP(O1076,杂项!$O$1:$P$54,2,FALSE)</f>
        <v>战士之证</v>
      </c>
      <c r="G1076" s="93">
        <f t="shared" si="66"/>
        <v>12</v>
      </c>
      <c r="H1076" t="str">
        <f>VLOOKUP(Q1076,杂项!$O$1:$P$54,2,FALSE)</f>
        <v>浪人之证</v>
      </c>
      <c r="I1076">
        <f t="shared" si="67"/>
        <v>12</v>
      </c>
      <c r="K1076" s="93">
        <v>17</v>
      </c>
      <c r="L1076" s="93">
        <v>15</v>
      </c>
      <c r="M1076" s="93">
        <v>19</v>
      </c>
      <c r="N1076" s="93">
        <v>15</v>
      </c>
      <c r="O1076" s="93">
        <v>12</v>
      </c>
      <c r="P1076" s="93">
        <v>12</v>
      </c>
      <c r="Q1076" s="93">
        <v>13</v>
      </c>
      <c r="R1076" s="93">
        <v>12</v>
      </c>
    </row>
    <row r="1077" spans="1:18" x14ac:dyDescent="0.2">
      <c r="A1077" s="93" t="s">
        <v>2766</v>
      </c>
      <c r="B1077" s="93" t="str">
        <f>VLOOKUP(K1077,杂项!$O$1:$P$54,2,FALSE)</f>
        <v>勇者之证</v>
      </c>
      <c r="C1077" s="93">
        <f t="shared" si="64"/>
        <v>18</v>
      </c>
      <c r="D1077" s="93" t="str">
        <f>VLOOKUP(M1077,杂项!$O$1:$P$54,2,FALSE)</f>
        <v>霸者之证</v>
      </c>
      <c r="E1077" s="93">
        <f t="shared" si="65"/>
        <v>18</v>
      </c>
      <c r="F1077" s="93" t="str">
        <f>VLOOKUP(O1077,杂项!$O$1:$P$54,2,FALSE)</f>
        <v>勇气纹章</v>
      </c>
      <c r="G1077" s="93">
        <f t="shared" si="66"/>
        <v>15</v>
      </c>
      <c r="H1077" t="str">
        <f>VLOOKUP(Q1077,杂项!$O$1:$P$54,2,FALSE)</f>
        <v>自由纹章</v>
      </c>
      <c r="I1077">
        <f t="shared" si="67"/>
        <v>15</v>
      </c>
      <c r="K1077" s="93">
        <v>26</v>
      </c>
      <c r="L1077" s="93">
        <v>18</v>
      </c>
      <c r="M1077" s="93">
        <v>28</v>
      </c>
      <c r="N1077" s="93">
        <v>18</v>
      </c>
      <c r="O1077" s="93">
        <v>17</v>
      </c>
      <c r="P1077" s="93">
        <v>15</v>
      </c>
      <c r="Q1077" s="93">
        <v>19</v>
      </c>
      <c r="R1077" s="93">
        <v>15</v>
      </c>
    </row>
    <row r="1078" spans="1:18" x14ac:dyDescent="0.2">
      <c r="A1078" s="93" t="s">
        <v>2767</v>
      </c>
      <c r="B1078" s="93" t="str">
        <f>VLOOKUP(K1078,杂项!$O$1:$P$54,2,FALSE)</f>
        <v>正义之印</v>
      </c>
      <c r="C1078" s="93">
        <f t="shared" si="64"/>
        <v>22</v>
      </c>
      <c r="D1078" s="93" t="str">
        <f>VLOOKUP(M1078,杂项!$O$1:$P$54,2,FALSE)</f>
        <v>奇迹之印</v>
      </c>
      <c r="E1078" s="93">
        <f t="shared" si="65"/>
        <v>22</v>
      </c>
      <c r="F1078" s="93" t="str">
        <f>VLOOKUP(O1078,杂项!$O$1:$P$54,2,FALSE)</f>
        <v>勇者之证</v>
      </c>
      <c r="G1078" s="93">
        <f t="shared" si="66"/>
        <v>20</v>
      </c>
      <c r="H1078" t="str">
        <f>VLOOKUP(Q1078,杂项!$O$1:$P$54,2,FALSE)</f>
        <v>霸者之证</v>
      </c>
      <c r="I1078">
        <f t="shared" si="67"/>
        <v>20</v>
      </c>
      <c r="K1078" s="93">
        <v>32</v>
      </c>
      <c r="L1078" s="93">
        <v>22</v>
      </c>
      <c r="M1078" s="93">
        <v>36</v>
      </c>
      <c r="N1078" s="93">
        <v>22</v>
      </c>
      <c r="O1078" s="93">
        <v>26</v>
      </c>
      <c r="P1078" s="93">
        <v>20</v>
      </c>
      <c r="Q1078" s="93">
        <v>28</v>
      </c>
      <c r="R1078" s="93">
        <v>20</v>
      </c>
    </row>
    <row r="1079" spans="1:18" x14ac:dyDescent="0.2">
      <c r="A1079" s="93" t="s">
        <v>2768</v>
      </c>
      <c r="B1079" s="93" t="str">
        <f>VLOOKUP(K1079,杂项!$O$1:$P$54,2,FALSE)</f>
        <v>浪人之证</v>
      </c>
      <c r="C1079" s="93">
        <f t="shared" si="64"/>
        <v>12</v>
      </c>
      <c r="D1079" s="93" t="str">
        <f>VLOOKUP(M1079,杂项!$O$1:$P$54,2,FALSE)</f>
        <v>战士之证</v>
      </c>
      <c r="E1079" s="93">
        <f t="shared" si="65"/>
        <v>12</v>
      </c>
      <c r="F1079" s="93" t="str">
        <f>VLOOKUP(O1079,杂项!$O$1:$P$54,2,FALSE)</f>
        <v>隐秘徽记</v>
      </c>
      <c r="G1079" s="93">
        <f t="shared" si="66"/>
        <v>10</v>
      </c>
      <c r="H1079" t="str">
        <f>VLOOKUP(Q1079,杂项!$O$1:$P$54,2,FALSE)</f>
        <v>无畏徽记</v>
      </c>
      <c r="I1079">
        <f t="shared" si="67"/>
        <v>10</v>
      </c>
      <c r="K1079" s="93">
        <v>13</v>
      </c>
      <c r="L1079" s="93">
        <v>12</v>
      </c>
      <c r="M1079" s="93">
        <v>12</v>
      </c>
      <c r="N1079" s="93">
        <v>12</v>
      </c>
      <c r="O1079" s="93">
        <v>50</v>
      </c>
      <c r="P1079" s="93">
        <v>10</v>
      </c>
      <c r="Q1079" s="93">
        <v>48</v>
      </c>
      <c r="R1079" s="93">
        <v>10</v>
      </c>
    </row>
    <row r="1080" spans="1:18" x14ac:dyDescent="0.2">
      <c r="A1080" s="93" t="s">
        <v>2769</v>
      </c>
      <c r="B1080" s="93" t="str">
        <f>VLOOKUP(K1080,杂项!$O$1:$P$54,2,FALSE)</f>
        <v>自由纹章</v>
      </c>
      <c r="C1080" s="93">
        <f t="shared" si="64"/>
        <v>15</v>
      </c>
      <c r="D1080" s="93" t="str">
        <f>VLOOKUP(M1080,杂项!$O$1:$P$54,2,FALSE)</f>
        <v>勇气纹章</v>
      </c>
      <c r="E1080" s="93">
        <f t="shared" si="65"/>
        <v>15</v>
      </c>
      <c r="F1080" s="93" t="str">
        <f>VLOOKUP(O1080,杂项!$O$1:$P$54,2,FALSE)</f>
        <v>浪人之证</v>
      </c>
      <c r="G1080" s="93">
        <f t="shared" si="66"/>
        <v>12</v>
      </c>
      <c r="H1080" t="str">
        <f>VLOOKUP(Q1080,杂项!$O$1:$P$54,2,FALSE)</f>
        <v>战士之证</v>
      </c>
      <c r="I1080">
        <f t="shared" si="67"/>
        <v>12</v>
      </c>
      <c r="K1080" s="93">
        <v>19</v>
      </c>
      <c r="L1080" s="93">
        <v>15</v>
      </c>
      <c r="M1080" s="93">
        <v>17</v>
      </c>
      <c r="N1080" s="93">
        <v>15</v>
      </c>
      <c r="O1080" s="93">
        <v>13</v>
      </c>
      <c r="P1080" s="93">
        <v>12</v>
      </c>
      <c r="Q1080" s="93">
        <v>12</v>
      </c>
      <c r="R1080" s="93">
        <v>12</v>
      </c>
    </row>
    <row r="1081" spans="1:18" x14ac:dyDescent="0.2">
      <c r="A1081" s="93" t="s">
        <v>2770</v>
      </c>
      <c r="B1081" s="93" t="str">
        <f>VLOOKUP(K1081,杂项!$O$1:$P$54,2,FALSE)</f>
        <v>游侠之证</v>
      </c>
      <c r="C1081" s="93">
        <f t="shared" si="64"/>
        <v>18</v>
      </c>
      <c r="D1081" s="93" t="str">
        <f>VLOOKUP(M1081,杂项!$O$1:$P$54,2,FALSE)</f>
        <v>勇者之证</v>
      </c>
      <c r="E1081" s="93">
        <f t="shared" si="65"/>
        <v>18</v>
      </c>
      <c r="F1081" s="93" t="str">
        <f>VLOOKUP(O1081,杂项!$O$1:$P$54,2,FALSE)</f>
        <v>自由纹章</v>
      </c>
      <c r="G1081" s="93">
        <f t="shared" si="66"/>
        <v>15</v>
      </c>
      <c r="H1081" t="str">
        <f>VLOOKUP(Q1081,杂项!$O$1:$P$54,2,FALSE)</f>
        <v>勇气纹章</v>
      </c>
      <c r="I1081">
        <f t="shared" si="67"/>
        <v>15</v>
      </c>
      <c r="K1081" s="93">
        <v>27</v>
      </c>
      <c r="L1081" s="93">
        <v>18</v>
      </c>
      <c r="M1081" s="93">
        <v>26</v>
      </c>
      <c r="N1081" s="93">
        <v>18</v>
      </c>
      <c r="O1081" s="93">
        <v>19</v>
      </c>
      <c r="P1081" s="93">
        <v>15</v>
      </c>
      <c r="Q1081" s="93">
        <v>17</v>
      </c>
      <c r="R1081" s="93">
        <v>15</v>
      </c>
    </row>
    <row r="1082" spans="1:18" x14ac:dyDescent="0.2">
      <c r="A1082" s="93" t="s">
        <v>2771</v>
      </c>
      <c r="B1082" s="93" t="str">
        <f>VLOOKUP(K1082,杂项!$O$1:$P$54,2,FALSE)</f>
        <v>世界之印</v>
      </c>
      <c r="C1082" s="93">
        <f t="shared" si="64"/>
        <v>22</v>
      </c>
      <c r="D1082" s="93" t="str">
        <f>VLOOKUP(M1082,杂项!$O$1:$P$54,2,FALSE)</f>
        <v>奇迹之印</v>
      </c>
      <c r="E1082" s="93">
        <f t="shared" si="65"/>
        <v>22</v>
      </c>
      <c r="F1082" s="93" t="str">
        <f>VLOOKUP(O1082,杂项!$O$1:$P$54,2,FALSE)</f>
        <v>霸者之证</v>
      </c>
      <c r="G1082" s="93">
        <f t="shared" si="66"/>
        <v>20</v>
      </c>
      <c r="H1082" t="str">
        <f>VLOOKUP(Q1082,杂项!$O$1:$P$54,2,FALSE)</f>
        <v>游侠之证</v>
      </c>
      <c r="I1082">
        <f t="shared" si="67"/>
        <v>20</v>
      </c>
      <c r="K1082" s="93">
        <v>34</v>
      </c>
      <c r="L1082" s="93">
        <v>22</v>
      </c>
      <c r="M1082" s="93">
        <v>36</v>
      </c>
      <c r="N1082" s="93">
        <v>22</v>
      </c>
      <c r="O1082" s="93">
        <v>28</v>
      </c>
      <c r="P1082" s="93">
        <v>20</v>
      </c>
      <c r="Q1082" s="93">
        <v>27</v>
      </c>
      <c r="R1082" s="93">
        <v>20</v>
      </c>
    </row>
    <row r="1083" spans="1:18" x14ac:dyDescent="0.2">
      <c r="A1083" s="93" t="s">
        <v>2772</v>
      </c>
      <c r="B1083" s="93" t="str">
        <f>VLOOKUP(K1083,杂项!$O$1:$P$54,2,FALSE)</f>
        <v>法术修行之证</v>
      </c>
      <c r="C1083" s="93">
        <f t="shared" si="64"/>
        <v>3</v>
      </c>
      <c r="D1083" s="93" t="e">
        <f>VLOOKUP(M1083,杂项!$O$1:$P$54,2,FALSE)</f>
        <v>#N/A</v>
      </c>
      <c r="E1083" s="93">
        <f t="shared" si="65"/>
        <v>0</v>
      </c>
      <c r="F1083" s="93" t="e">
        <f>VLOOKUP(O1083,杂项!$O$1:$P$54,2,FALSE)</f>
        <v>#N/A</v>
      </c>
      <c r="G1083" s="93">
        <f t="shared" si="66"/>
        <v>0</v>
      </c>
      <c r="H1083" t="e">
        <f>VLOOKUP(Q1083,杂项!$O$1:$P$54,2,FALSE)</f>
        <v>#N/A</v>
      </c>
      <c r="I1083">
        <f t="shared" si="67"/>
        <v>0</v>
      </c>
      <c r="K1083" s="93">
        <v>5</v>
      </c>
      <c r="L1083" s="93">
        <v>3</v>
      </c>
      <c r="M1083" s="93"/>
      <c r="N1083" s="93"/>
      <c r="O1083" s="93"/>
      <c r="P1083" s="93"/>
      <c r="Q1083" s="93"/>
      <c r="R1083" s="93"/>
    </row>
    <row r="1084" spans="1:18" x14ac:dyDescent="0.2">
      <c r="A1084" s="93" t="s">
        <v>2773</v>
      </c>
      <c r="B1084" s="93" t="str">
        <f>VLOOKUP(K1084,杂项!$O$1:$P$54,2,FALSE)</f>
        <v>法术修行之证</v>
      </c>
      <c r="C1084" s="93">
        <f t="shared" si="64"/>
        <v>5</v>
      </c>
      <c r="D1084" s="93" t="e">
        <f>VLOOKUP(M1084,杂项!$O$1:$P$54,2,FALSE)</f>
        <v>#N/A</v>
      </c>
      <c r="E1084" s="93">
        <f t="shared" si="65"/>
        <v>0</v>
      </c>
      <c r="F1084" s="93" t="e">
        <f>VLOOKUP(O1084,杂项!$O$1:$P$54,2,FALSE)</f>
        <v>#N/A</v>
      </c>
      <c r="G1084" s="93">
        <f t="shared" si="66"/>
        <v>0</v>
      </c>
      <c r="H1084" t="e">
        <f>VLOOKUP(Q1084,杂项!$O$1:$P$54,2,FALSE)</f>
        <v>#N/A</v>
      </c>
      <c r="I1084">
        <f t="shared" si="67"/>
        <v>0</v>
      </c>
      <c r="K1084" s="93">
        <v>5</v>
      </c>
      <c r="L1084" s="93">
        <v>5</v>
      </c>
      <c r="M1084" s="93"/>
      <c r="N1084" s="93"/>
      <c r="O1084" s="93"/>
      <c r="P1084" s="93"/>
      <c r="Q1084" s="93"/>
      <c r="R1084" s="93"/>
    </row>
    <row r="1085" spans="1:18" x14ac:dyDescent="0.2">
      <c r="A1085" s="93" t="s">
        <v>2774</v>
      </c>
      <c r="B1085" s="93" t="str">
        <f>VLOOKUP(K1085,杂项!$O$1:$P$54,2,FALSE)</f>
        <v>智慧绶带</v>
      </c>
      <c r="C1085" s="93">
        <f t="shared" si="64"/>
        <v>6</v>
      </c>
      <c r="D1085" s="93" t="str">
        <f>VLOOKUP(M1085,杂项!$O$1:$P$54,2,FALSE)</f>
        <v>法术修行之证</v>
      </c>
      <c r="E1085" s="93">
        <f t="shared" si="65"/>
        <v>3</v>
      </c>
      <c r="F1085" s="93" t="str">
        <f>VLOOKUP(O1085,杂项!$O$1:$P$54,2,FALSE)</f>
        <v>神职修行之证</v>
      </c>
      <c r="G1085" s="93">
        <f t="shared" si="66"/>
        <v>3</v>
      </c>
      <c r="H1085" t="e">
        <f>VLOOKUP(Q1085,杂项!$O$1:$P$54,2,FALSE)</f>
        <v>#N/A</v>
      </c>
      <c r="I1085">
        <f t="shared" si="67"/>
        <v>0</v>
      </c>
      <c r="K1085" s="93">
        <v>9</v>
      </c>
      <c r="L1085" s="93">
        <v>6</v>
      </c>
      <c r="M1085" s="93">
        <v>5</v>
      </c>
      <c r="N1085" s="93">
        <v>3</v>
      </c>
      <c r="O1085" s="93">
        <v>4</v>
      </c>
      <c r="P1085" s="93">
        <v>3</v>
      </c>
      <c r="Q1085" s="93"/>
      <c r="R1085" s="93"/>
    </row>
    <row r="1086" spans="1:18" x14ac:dyDescent="0.2">
      <c r="A1086" s="93" t="s">
        <v>2775</v>
      </c>
      <c r="B1086" s="93" t="str">
        <f>VLOOKUP(K1086,杂项!$O$1:$P$54,2,FALSE)</f>
        <v>魔法之证</v>
      </c>
      <c r="C1086" s="93">
        <f t="shared" si="64"/>
        <v>8</v>
      </c>
      <c r="D1086" s="93" t="str">
        <f>VLOOKUP(M1086,杂项!$O$1:$P$54,2,FALSE)</f>
        <v>祈祷之证</v>
      </c>
      <c r="E1086" s="93">
        <f t="shared" si="65"/>
        <v>8</v>
      </c>
      <c r="F1086" s="93" t="str">
        <f>VLOOKUP(O1086,杂项!$O$1:$P$54,2,FALSE)</f>
        <v>智慧绶带</v>
      </c>
      <c r="G1086" s="93">
        <f t="shared" si="66"/>
        <v>6</v>
      </c>
      <c r="H1086" t="str">
        <f>VLOOKUP(Q1086,杂项!$O$1:$P$54,2,FALSE)</f>
        <v>心灵绶带</v>
      </c>
      <c r="I1086">
        <f t="shared" si="67"/>
        <v>6</v>
      </c>
      <c r="K1086" s="93">
        <v>45</v>
      </c>
      <c r="L1086" s="93">
        <v>8</v>
      </c>
      <c r="M1086" s="93">
        <v>44</v>
      </c>
      <c r="N1086" s="93">
        <v>8</v>
      </c>
      <c r="O1086" s="93">
        <v>9</v>
      </c>
      <c r="P1086" s="93">
        <v>6</v>
      </c>
      <c r="Q1086" s="93">
        <v>10</v>
      </c>
      <c r="R1086" s="93">
        <v>6</v>
      </c>
    </row>
    <row r="1087" spans="1:18" x14ac:dyDescent="0.2">
      <c r="A1087" s="93" t="s">
        <v>2776</v>
      </c>
      <c r="B1087" s="93" t="str">
        <f>VLOOKUP(K1087,杂项!$O$1:$P$54,2,FALSE)</f>
        <v>远见徽记</v>
      </c>
      <c r="C1087" s="93">
        <f t="shared" si="64"/>
        <v>10</v>
      </c>
      <c r="D1087" s="93" t="str">
        <f>VLOOKUP(M1087,杂项!$O$1:$P$54,2,FALSE)</f>
        <v>灵魂徽记</v>
      </c>
      <c r="E1087" s="93">
        <f t="shared" si="65"/>
        <v>10</v>
      </c>
      <c r="F1087" s="93" t="str">
        <f>VLOOKUP(O1087,杂项!$O$1:$P$54,2,FALSE)</f>
        <v>魔法之证</v>
      </c>
      <c r="G1087" s="93">
        <f t="shared" si="66"/>
        <v>8</v>
      </c>
      <c r="H1087" t="str">
        <f>VLOOKUP(Q1087,杂项!$O$1:$P$54,2,FALSE)</f>
        <v>祈祷之证</v>
      </c>
      <c r="I1087">
        <f t="shared" si="67"/>
        <v>8</v>
      </c>
      <c r="K1087" s="93">
        <v>51</v>
      </c>
      <c r="L1087" s="93">
        <v>10</v>
      </c>
      <c r="M1087" s="93">
        <v>52</v>
      </c>
      <c r="N1087" s="93">
        <v>10</v>
      </c>
      <c r="O1087" s="93">
        <v>45</v>
      </c>
      <c r="P1087" s="93">
        <v>8</v>
      </c>
      <c r="Q1087" s="93">
        <v>44</v>
      </c>
      <c r="R1087" s="93">
        <v>8</v>
      </c>
    </row>
    <row r="1088" spans="1:18" x14ac:dyDescent="0.2">
      <c r="A1088" s="93" t="s">
        <v>2777</v>
      </c>
      <c r="B1088" s="93" t="str">
        <f>VLOOKUP(K1088,杂项!$O$1:$P$54,2,FALSE)</f>
        <v>心灵绶带</v>
      </c>
      <c r="C1088" s="93">
        <f t="shared" si="64"/>
        <v>6</v>
      </c>
      <c r="D1088" s="93" t="str">
        <f>VLOOKUP(M1088,杂项!$O$1:$P$54,2,FALSE)</f>
        <v>法术修行之证</v>
      </c>
      <c r="E1088" s="93">
        <f t="shared" si="65"/>
        <v>3</v>
      </c>
      <c r="F1088" s="93" t="str">
        <f>VLOOKUP(O1088,杂项!$O$1:$P$54,2,FALSE)</f>
        <v>神职修行之证</v>
      </c>
      <c r="G1088" s="93">
        <f t="shared" si="66"/>
        <v>3</v>
      </c>
      <c r="H1088" t="e">
        <f>VLOOKUP(Q1088,杂项!$O$1:$P$54,2,FALSE)</f>
        <v>#N/A</v>
      </c>
      <c r="I1088">
        <f t="shared" si="67"/>
        <v>0</v>
      </c>
      <c r="K1088" s="93">
        <v>10</v>
      </c>
      <c r="L1088" s="93">
        <v>6</v>
      </c>
      <c r="M1088" s="93">
        <v>5</v>
      </c>
      <c r="N1088" s="93">
        <v>3</v>
      </c>
      <c r="O1088" s="93">
        <v>4</v>
      </c>
      <c r="P1088" s="93">
        <v>3</v>
      </c>
      <c r="Q1088" s="93"/>
      <c r="R1088" s="93"/>
    </row>
    <row r="1089" spans="1:18" x14ac:dyDescent="0.2">
      <c r="A1089" s="93" t="s">
        <v>2778</v>
      </c>
      <c r="B1089" s="93" t="str">
        <f>VLOOKUP(K1089,杂项!$O$1:$P$54,2,FALSE)</f>
        <v>祈祷之证</v>
      </c>
      <c r="C1089" s="93">
        <f t="shared" si="64"/>
        <v>8</v>
      </c>
      <c r="D1089" s="93" t="str">
        <f>VLOOKUP(M1089,杂项!$O$1:$P$54,2,FALSE)</f>
        <v>魔法之证</v>
      </c>
      <c r="E1089" s="93">
        <f t="shared" si="65"/>
        <v>8</v>
      </c>
      <c r="F1089" s="93" t="str">
        <f>VLOOKUP(O1089,杂项!$O$1:$P$54,2,FALSE)</f>
        <v>心灵绶带</v>
      </c>
      <c r="G1089" s="93">
        <f t="shared" si="66"/>
        <v>6</v>
      </c>
      <c r="H1089" t="str">
        <f>VLOOKUP(Q1089,杂项!$O$1:$P$54,2,FALSE)</f>
        <v>智慧绶带</v>
      </c>
      <c r="I1089">
        <f t="shared" si="67"/>
        <v>6</v>
      </c>
      <c r="K1089" s="93">
        <v>44</v>
      </c>
      <c r="L1089" s="93">
        <v>8</v>
      </c>
      <c r="M1089" s="93">
        <v>45</v>
      </c>
      <c r="N1089" s="93">
        <v>8</v>
      </c>
      <c r="O1089" s="93">
        <v>10</v>
      </c>
      <c r="P1089" s="93">
        <v>6</v>
      </c>
      <c r="Q1089" s="93">
        <v>9</v>
      </c>
      <c r="R1089" s="93">
        <v>6</v>
      </c>
    </row>
    <row r="1090" spans="1:18" x14ac:dyDescent="0.2">
      <c r="A1090" s="93" t="s">
        <v>2779</v>
      </c>
      <c r="B1090" s="93" t="str">
        <f>VLOOKUP(K1090,杂项!$O$1:$P$54,2,FALSE)</f>
        <v>灵魂徽记</v>
      </c>
      <c r="C1090" s="93">
        <f t="shared" ref="C1090:C1153" si="68">L1090</f>
        <v>10</v>
      </c>
      <c r="D1090" s="93" t="str">
        <f>VLOOKUP(M1090,杂项!$O$1:$P$54,2,FALSE)</f>
        <v>远见徽记</v>
      </c>
      <c r="E1090" s="93">
        <f t="shared" ref="E1090:E1153" si="69">N1090</f>
        <v>10</v>
      </c>
      <c r="F1090" s="93" t="str">
        <f>VLOOKUP(O1090,杂项!$O$1:$P$54,2,FALSE)</f>
        <v>祈祷之证</v>
      </c>
      <c r="G1090" s="93">
        <f t="shared" ref="G1090:G1153" si="70">P1090</f>
        <v>8</v>
      </c>
      <c r="H1090" t="str">
        <f>VLOOKUP(Q1090,杂项!$O$1:$P$54,2,FALSE)</f>
        <v>魔法之证</v>
      </c>
      <c r="I1090">
        <f t="shared" ref="I1090:I1153" si="71">R1090</f>
        <v>8</v>
      </c>
      <c r="K1090" s="93">
        <v>52</v>
      </c>
      <c r="L1090" s="93">
        <v>10</v>
      </c>
      <c r="M1090" s="93">
        <v>51</v>
      </c>
      <c r="N1090" s="93">
        <v>10</v>
      </c>
      <c r="O1090" s="93">
        <v>44</v>
      </c>
      <c r="P1090" s="93">
        <v>8</v>
      </c>
      <c r="Q1090" s="93">
        <v>45</v>
      </c>
      <c r="R1090" s="93">
        <v>8</v>
      </c>
    </row>
    <row r="1091" spans="1:18" x14ac:dyDescent="0.2">
      <c r="A1091" s="93" t="s">
        <v>2780</v>
      </c>
      <c r="B1091" s="93" t="str">
        <f>VLOOKUP(K1091,杂项!$O$1:$P$54,2,FALSE)</f>
        <v>心灵绶带</v>
      </c>
      <c r="C1091" s="93">
        <f t="shared" si="68"/>
        <v>6</v>
      </c>
      <c r="D1091" s="93" t="str">
        <f>VLOOKUP(M1091,杂项!$O$1:$P$54,2,FALSE)</f>
        <v>法术修行之证</v>
      </c>
      <c r="E1091" s="93">
        <f t="shared" si="69"/>
        <v>3</v>
      </c>
      <c r="F1091" s="93" t="str">
        <f>VLOOKUP(O1091,杂项!$O$1:$P$54,2,FALSE)</f>
        <v>神职修行之证</v>
      </c>
      <c r="G1091" s="93">
        <f t="shared" si="70"/>
        <v>3</v>
      </c>
      <c r="H1091" t="e">
        <f>VLOOKUP(Q1091,杂项!$O$1:$P$54,2,FALSE)</f>
        <v>#N/A</v>
      </c>
      <c r="I1091">
        <f t="shared" si="71"/>
        <v>0</v>
      </c>
      <c r="K1091" s="93">
        <v>10</v>
      </c>
      <c r="L1091" s="93">
        <v>6</v>
      </c>
      <c r="M1091" s="93">
        <v>5</v>
      </c>
      <c r="N1091" s="93">
        <v>3</v>
      </c>
      <c r="O1091" s="93">
        <v>4</v>
      </c>
      <c r="P1091" s="93">
        <v>3</v>
      </c>
      <c r="Q1091" s="93"/>
      <c r="R1091" s="93"/>
    </row>
    <row r="1092" spans="1:18" x14ac:dyDescent="0.2">
      <c r="A1092" s="93" t="s">
        <v>2781</v>
      </c>
      <c r="B1092" s="93" t="str">
        <f>VLOOKUP(K1092,杂项!$O$1:$P$54,2,FALSE)</f>
        <v>祈祷之证</v>
      </c>
      <c r="C1092" s="93">
        <f t="shared" si="68"/>
        <v>8</v>
      </c>
      <c r="D1092" s="93" t="str">
        <f>VLOOKUP(M1092,杂项!$O$1:$P$54,2,FALSE)</f>
        <v>魔法之证</v>
      </c>
      <c r="E1092" s="93">
        <f t="shared" si="69"/>
        <v>8</v>
      </c>
      <c r="F1092" s="93" t="str">
        <f>VLOOKUP(O1092,杂项!$O$1:$P$54,2,FALSE)</f>
        <v>心灵绶带</v>
      </c>
      <c r="G1092" s="93">
        <f t="shared" si="70"/>
        <v>6</v>
      </c>
      <c r="H1092" t="str">
        <f>VLOOKUP(Q1092,杂项!$O$1:$P$54,2,FALSE)</f>
        <v>智慧绶带</v>
      </c>
      <c r="I1092">
        <f t="shared" si="71"/>
        <v>6</v>
      </c>
      <c r="K1092" s="93">
        <v>44</v>
      </c>
      <c r="L1092" s="93">
        <v>8</v>
      </c>
      <c r="M1092" s="93">
        <v>45</v>
      </c>
      <c r="N1092" s="93">
        <v>8</v>
      </c>
      <c r="O1092" s="93">
        <v>10</v>
      </c>
      <c r="P1092" s="93">
        <v>6</v>
      </c>
      <c r="Q1092" s="93">
        <v>9</v>
      </c>
      <c r="R1092" s="93">
        <v>6</v>
      </c>
    </row>
    <row r="1093" spans="1:18" x14ac:dyDescent="0.2">
      <c r="A1093" s="93" t="s">
        <v>2782</v>
      </c>
      <c r="B1093" s="93" t="str">
        <f>VLOOKUP(K1093,杂项!$O$1:$P$54,2,FALSE)</f>
        <v>灵魂徽记</v>
      </c>
      <c r="C1093" s="93">
        <f t="shared" si="68"/>
        <v>10</v>
      </c>
      <c r="D1093" s="93" t="str">
        <f>VLOOKUP(M1093,杂项!$O$1:$P$54,2,FALSE)</f>
        <v>远见徽记</v>
      </c>
      <c r="E1093" s="93">
        <f t="shared" si="69"/>
        <v>10</v>
      </c>
      <c r="F1093" s="93" t="str">
        <f>VLOOKUP(O1093,杂项!$O$1:$P$54,2,FALSE)</f>
        <v>祈祷之证</v>
      </c>
      <c r="G1093" s="93">
        <f t="shared" si="70"/>
        <v>8</v>
      </c>
      <c r="H1093" t="str">
        <f>VLOOKUP(Q1093,杂项!$O$1:$P$54,2,FALSE)</f>
        <v>魔法之证</v>
      </c>
      <c r="I1093">
        <f t="shared" si="71"/>
        <v>8</v>
      </c>
      <c r="K1093" s="93">
        <v>52</v>
      </c>
      <c r="L1093" s="93">
        <v>10</v>
      </c>
      <c r="M1093" s="93">
        <v>51</v>
      </c>
      <c r="N1093" s="93">
        <v>10</v>
      </c>
      <c r="O1093" s="93">
        <v>44</v>
      </c>
      <c r="P1093" s="93">
        <v>8</v>
      </c>
      <c r="Q1093" s="93">
        <v>45</v>
      </c>
      <c r="R1093" s="93">
        <v>8</v>
      </c>
    </row>
    <row r="1094" spans="1:18" x14ac:dyDescent="0.2">
      <c r="A1094" s="93" t="s">
        <v>2783</v>
      </c>
      <c r="B1094" s="93" t="str">
        <f>VLOOKUP(K1094,杂项!$O$1:$P$54,2,FALSE)</f>
        <v>术士之证</v>
      </c>
      <c r="C1094" s="93">
        <f t="shared" si="68"/>
        <v>12</v>
      </c>
      <c r="D1094" s="93" t="str">
        <f>VLOOKUP(M1094,杂项!$O$1:$P$54,2,FALSE)</f>
        <v>祭司之证</v>
      </c>
      <c r="E1094" s="93">
        <f t="shared" si="69"/>
        <v>12</v>
      </c>
      <c r="F1094" s="93" t="str">
        <f>VLOOKUP(O1094,杂项!$O$1:$P$54,2,FALSE)</f>
        <v>远见徽记</v>
      </c>
      <c r="G1094" s="93">
        <f t="shared" si="70"/>
        <v>10</v>
      </c>
      <c r="H1094" t="str">
        <f>VLOOKUP(Q1094,杂项!$O$1:$P$54,2,FALSE)</f>
        <v>灵魂徽记</v>
      </c>
      <c r="I1094">
        <f t="shared" si="71"/>
        <v>10</v>
      </c>
      <c r="K1094" s="93">
        <v>16</v>
      </c>
      <c r="L1094">
        <v>12</v>
      </c>
      <c r="M1094">
        <v>15</v>
      </c>
      <c r="N1094">
        <v>12</v>
      </c>
      <c r="O1094">
        <v>51</v>
      </c>
      <c r="P1094">
        <v>10</v>
      </c>
      <c r="Q1094">
        <v>52</v>
      </c>
      <c r="R1094">
        <v>10</v>
      </c>
    </row>
    <row r="1095" spans="1:18" x14ac:dyDescent="0.2">
      <c r="A1095" s="93" t="s">
        <v>2784</v>
      </c>
      <c r="B1095" s="93" t="str">
        <f>VLOOKUP(K1095,杂项!$O$1:$P$54,2,FALSE)</f>
        <v>希望纹章</v>
      </c>
      <c r="C1095" s="93">
        <f t="shared" si="68"/>
        <v>15</v>
      </c>
      <c r="D1095" s="93" t="str">
        <f>VLOOKUP(M1095,杂项!$O$1:$P$54,2,FALSE)</f>
        <v>意志纹章</v>
      </c>
      <c r="E1095" s="93">
        <f t="shared" si="69"/>
        <v>15</v>
      </c>
      <c r="F1095" s="93" t="str">
        <f>VLOOKUP(O1095,杂项!$O$1:$P$54,2,FALSE)</f>
        <v>术士之证</v>
      </c>
      <c r="G1095" s="93">
        <f t="shared" si="70"/>
        <v>12</v>
      </c>
      <c r="H1095" t="str">
        <f>VLOOKUP(Q1095,杂项!$O$1:$P$54,2,FALSE)</f>
        <v>祭司之证</v>
      </c>
      <c r="I1095">
        <f t="shared" si="71"/>
        <v>12</v>
      </c>
      <c r="K1095" s="93">
        <v>23</v>
      </c>
      <c r="L1095">
        <v>15</v>
      </c>
      <c r="M1095">
        <v>20</v>
      </c>
      <c r="N1095">
        <v>15</v>
      </c>
      <c r="O1095">
        <v>16</v>
      </c>
      <c r="P1095">
        <v>12</v>
      </c>
      <c r="Q1095">
        <v>15</v>
      </c>
      <c r="R1095">
        <v>12</v>
      </c>
    </row>
    <row r="1096" spans="1:18" x14ac:dyDescent="0.2">
      <c r="A1096" s="93" t="s">
        <v>2785</v>
      </c>
      <c r="B1096" s="93" t="str">
        <f>VLOOKUP(K1096,杂项!$O$1:$P$54,2,FALSE)</f>
        <v>隐者之证</v>
      </c>
      <c r="C1096" s="93">
        <f t="shared" si="68"/>
        <v>18</v>
      </c>
      <c r="D1096" s="93" t="str">
        <f>VLOOKUP(M1096,杂项!$O$1:$P$54,2,FALSE)</f>
        <v>圣者之证</v>
      </c>
      <c r="E1096" s="93">
        <f t="shared" si="69"/>
        <v>18</v>
      </c>
      <c r="F1096" s="93" t="str">
        <f>VLOOKUP(O1096,杂项!$O$1:$P$54,2,FALSE)</f>
        <v>希望纹章</v>
      </c>
      <c r="G1096" s="93">
        <f t="shared" si="70"/>
        <v>15</v>
      </c>
      <c r="H1096" t="str">
        <f>VLOOKUP(Q1096,杂项!$O$1:$P$54,2,FALSE)</f>
        <v>意志纹章</v>
      </c>
      <c r="I1096">
        <f t="shared" si="71"/>
        <v>15</v>
      </c>
      <c r="K1096" s="93">
        <v>30</v>
      </c>
      <c r="L1096">
        <v>18</v>
      </c>
      <c r="M1096">
        <v>29</v>
      </c>
      <c r="N1096">
        <v>18</v>
      </c>
      <c r="O1096">
        <v>23</v>
      </c>
      <c r="P1096">
        <v>15</v>
      </c>
      <c r="Q1096">
        <v>20</v>
      </c>
      <c r="R1096">
        <v>15</v>
      </c>
    </row>
    <row r="1097" spans="1:18" x14ac:dyDescent="0.2">
      <c r="A1097" s="93" t="s">
        <v>2786</v>
      </c>
      <c r="B1097" s="93" t="str">
        <f>VLOOKUP(K1097,杂项!$O$1:$P$54,2,FALSE)</f>
        <v>奥秘之印</v>
      </c>
      <c r="C1097" s="93">
        <f t="shared" si="68"/>
        <v>22</v>
      </c>
      <c r="D1097" s="93" t="str">
        <f>VLOOKUP(M1097,杂项!$O$1:$P$54,2,FALSE)</f>
        <v>时光之印</v>
      </c>
      <c r="E1097" s="93">
        <f t="shared" si="69"/>
        <v>22</v>
      </c>
      <c r="F1097" s="93" t="str">
        <f>VLOOKUP(O1097,杂项!$O$1:$P$54,2,FALSE)</f>
        <v>游侠之证</v>
      </c>
      <c r="G1097" s="93">
        <f t="shared" si="70"/>
        <v>20</v>
      </c>
      <c r="H1097" t="str">
        <f>VLOOKUP(Q1097,杂项!$O$1:$P$54,2,FALSE)</f>
        <v>霸者之证</v>
      </c>
      <c r="I1097">
        <f t="shared" si="71"/>
        <v>20</v>
      </c>
      <c r="K1097" s="93">
        <v>35</v>
      </c>
      <c r="L1097">
        <v>22</v>
      </c>
      <c r="M1097">
        <v>40</v>
      </c>
      <c r="N1097">
        <v>22</v>
      </c>
      <c r="O1097">
        <v>27</v>
      </c>
      <c r="P1097">
        <v>20</v>
      </c>
      <c r="Q1097">
        <v>28</v>
      </c>
      <c r="R1097">
        <v>20</v>
      </c>
    </row>
    <row r="1098" spans="1:18" x14ac:dyDescent="0.2">
      <c r="A1098" s="93" t="s">
        <v>2787</v>
      </c>
      <c r="B1098" s="93" t="str">
        <f>VLOOKUP(K1098,杂项!$O$1:$P$54,2,FALSE)</f>
        <v>祭司之证</v>
      </c>
      <c r="C1098" s="93">
        <f t="shared" si="68"/>
        <v>12</v>
      </c>
      <c r="D1098" s="93" t="str">
        <f>VLOOKUP(M1098,杂项!$O$1:$P$54,2,FALSE)</f>
        <v>术士之证</v>
      </c>
      <c r="E1098" s="93">
        <f t="shared" si="69"/>
        <v>12</v>
      </c>
      <c r="F1098" s="93" t="str">
        <f>VLOOKUP(O1098,杂项!$O$1:$P$54,2,FALSE)</f>
        <v>灵魂徽记</v>
      </c>
      <c r="G1098" s="93">
        <f t="shared" si="70"/>
        <v>10</v>
      </c>
      <c r="H1098" t="str">
        <f>VLOOKUP(Q1098,杂项!$O$1:$P$54,2,FALSE)</f>
        <v>远见徽记</v>
      </c>
      <c r="I1098">
        <f t="shared" si="71"/>
        <v>10</v>
      </c>
      <c r="K1098" s="93">
        <v>15</v>
      </c>
      <c r="L1098">
        <v>12</v>
      </c>
      <c r="M1098">
        <v>16</v>
      </c>
      <c r="N1098">
        <v>12</v>
      </c>
      <c r="O1098">
        <v>52</v>
      </c>
      <c r="P1098">
        <v>10</v>
      </c>
      <c r="Q1098">
        <v>51</v>
      </c>
      <c r="R1098">
        <v>10</v>
      </c>
    </row>
    <row r="1099" spans="1:18" x14ac:dyDescent="0.2">
      <c r="A1099" s="93" t="s">
        <v>2788</v>
      </c>
      <c r="B1099" s="93" t="str">
        <f>VLOOKUP(K1099,杂项!$O$1:$P$54,2,FALSE)</f>
        <v>慈爱纹章</v>
      </c>
      <c r="C1099" s="93">
        <f t="shared" si="68"/>
        <v>15</v>
      </c>
      <c r="D1099" s="93" t="str">
        <f>VLOOKUP(M1099,杂项!$O$1:$P$54,2,FALSE)</f>
        <v>希望纹章</v>
      </c>
      <c r="E1099" s="93">
        <f t="shared" si="69"/>
        <v>15</v>
      </c>
      <c r="F1099" s="93" t="str">
        <f>VLOOKUP(O1099,杂项!$O$1:$P$54,2,FALSE)</f>
        <v>祭司之证</v>
      </c>
      <c r="G1099" s="93">
        <f t="shared" si="70"/>
        <v>12</v>
      </c>
      <c r="H1099" t="str">
        <f>VLOOKUP(Q1099,杂项!$O$1:$P$54,2,FALSE)</f>
        <v>术士之证</v>
      </c>
      <c r="I1099">
        <f t="shared" si="71"/>
        <v>12</v>
      </c>
      <c r="K1099" s="93">
        <v>24</v>
      </c>
      <c r="L1099">
        <v>15</v>
      </c>
      <c r="M1099">
        <v>23</v>
      </c>
      <c r="N1099">
        <v>15</v>
      </c>
      <c r="O1099">
        <v>15</v>
      </c>
      <c r="P1099">
        <v>12</v>
      </c>
      <c r="Q1099">
        <v>16</v>
      </c>
      <c r="R1099">
        <v>12</v>
      </c>
    </row>
    <row r="1100" spans="1:18" x14ac:dyDescent="0.2">
      <c r="A1100" s="93" t="s">
        <v>2789</v>
      </c>
      <c r="B1100" s="93" t="str">
        <f>VLOOKUP(K1100,杂项!$O$1:$P$54,2,FALSE)</f>
        <v>圣者之证</v>
      </c>
      <c r="C1100" s="93">
        <f t="shared" si="68"/>
        <v>18</v>
      </c>
      <c r="D1100" s="93" t="str">
        <f>VLOOKUP(M1100,杂项!$O$1:$P$54,2,FALSE)</f>
        <v>隐者之证</v>
      </c>
      <c r="E1100" s="93">
        <f t="shared" si="69"/>
        <v>18</v>
      </c>
      <c r="F1100" s="93" t="str">
        <f>VLOOKUP(O1100,杂项!$O$1:$P$54,2,FALSE)</f>
        <v>慈爱纹章</v>
      </c>
      <c r="G1100" s="93">
        <f t="shared" si="70"/>
        <v>15</v>
      </c>
      <c r="H1100" t="str">
        <f>VLOOKUP(Q1100,杂项!$O$1:$P$54,2,FALSE)</f>
        <v>希望纹章</v>
      </c>
      <c r="I1100">
        <f t="shared" si="71"/>
        <v>15</v>
      </c>
      <c r="K1100" s="93">
        <v>29</v>
      </c>
      <c r="L1100">
        <v>18</v>
      </c>
      <c r="M1100">
        <v>30</v>
      </c>
      <c r="N1100">
        <v>18</v>
      </c>
      <c r="O1100">
        <v>24</v>
      </c>
      <c r="P1100">
        <v>15</v>
      </c>
      <c r="Q1100">
        <v>23</v>
      </c>
      <c r="R1100">
        <v>15</v>
      </c>
    </row>
    <row r="1101" spans="1:18" x14ac:dyDescent="0.2">
      <c r="A1101" s="93" t="s">
        <v>2790</v>
      </c>
      <c r="B1101" s="93" t="str">
        <f>VLOOKUP(K1101,杂项!$O$1:$P$54,2,FALSE)</f>
        <v>审判之印</v>
      </c>
      <c r="C1101" s="93">
        <f t="shared" si="68"/>
        <v>22</v>
      </c>
      <c r="D1101" s="93" t="str">
        <f>VLOOKUP(M1101,杂项!$O$1:$P$54,2,FALSE)</f>
        <v>奥秘之印</v>
      </c>
      <c r="E1101" s="93">
        <f t="shared" si="69"/>
        <v>22</v>
      </c>
      <c r="F1101" s="93" t="str">
        <f>VLOOKUP(O1101,杂项!$O$1:$P$54,2,FALSE)</f>
        <v>圣者之证</v>
      </c>
      <c r="G1101" s="93">
        <f t="shared" si="70"/>
        <v>20</v>
      </c>
      <c r="H1101" t="str">
        <f>VLOOKUP(Q1101,杂项!$O$1:$P$54,2,FALSE)</f>
        <v>隐者之证</v>
      </c>
      <c r="I1101">
        <f t="shared" si="71"/>
        <v>20</v>
      </c>
      <c r="K1101" s="93">
        <v>37</v>
      </c>
      <c r="L1101">
        <v>22</v>
      </c>
      <c r="M1101">
        <v>35</v>
      </c>
      <c r="N1101">
        <v>22</v>
      </c>
      <c r="O1101">
        <v>29</v>
      </c>
      <c r="P1101">
        <v>20</v>
      </c>
      <c r="Q1101">
        <v>30</v>
      </c>
      <c r="R1101">
        <v>20</v>
      </c>
    </row>
    <row r="1102" spans="1:18" x14ac:dyDescent="0.2">
      <c r="A1102" s="93" t="s">
        <v>2791</v>
      </c>
      <c r="B1102" s="93" t="str">
        <f>VLOOKUP(K1102,杂项!$O$1:$P$54,2,FALSE)</f>
        <v>骑士修行之证</v>
      </c>
      <c r="C1102" s="93">
        <f t="shared" si="68"/>
        <v>3</v>
      </c>
      <c r="D1102" s="93" t="e">
        <f>VLOOKUP(M1102,杂项!$O$1:$P$54,2,FALSE)</f>
        <v>#N/A</v>
      </c>
      <c r="E1102" s="93">
        <f t="shared" si="69"/>
        <v>0</v>
      </c>
      <c r="F1102" s="93" t="e">
        <f>VLOOKUP(O1102,杂项!$O$1:$P$54,2,FALSE)</f>
        <v>#N/A</v>
      </c>
      <c r="G1102" s="93">
        <f t="shared" si="70"/>
        <v>0</v>
      </c>
      <c r="H1102" t="e">
        <f>VLOOKUP(Q1102,杂项!$O$1:$P$54,2,FALSE)</f>
        <v>#N/A</v>
      </c>
      <c r="I1102">
        <f t="shared" si="71"/>
        <v>0</v>
      </c>
      <c r="K1102" s="93">
        <v>3</v>
      </c>
      <c r="L1102">
        <v>3</v>
      </c>
    </row>
    <row r="1103" spans="1:18" x14ac:dyDescent="0.2">
      <c r="A1103" s="93" t="s">
        <v>2792</v>
      </c>
      <c r="B1103" s="93" t="str">
        <f>VLOOKUP(K1103,杂项!$O$1:$P$54,2,FALSE)</f>
        <v>骑士修行之证</v>
      </c>
      <c r="C1103" s="93">
        <f t="shared" si="68"/>
        <v>5</v>
      </c>
      <c r="D1103" s="93" t="e">
        <f>VLOOKUP(M1103,杂项!$O$1:$P$54,2,FALSE)</f>
        <v>#N/A</v>
      </c>
      <c r="E1103" s="93">
        <f t="shared" si="69"/>
        <v>0</v>
      </c>
      <c r="F1103" s="93" t="e">
        <f>VLOOKUP(O1103,杂项!$O$1:$P$54,2,FALSE)</f>
        <v>#N/A</v>
      </c>
      <c r="G1103" s="93">
        <f t="shared" si="70"/>
        <v>0</v>
      </c>
      <c r="H1103" t="e">
        <f>VLOOKUP(Q1103,杂项!$O$1:$P$54,2,FALSE)</f>
        <v>#N/A</v>
      </c>
      <c r="I1103">
        <f t="shared" si="71"/>
        <v>0</v>
      </c>
      <c r="K1103" s="93">
        <v>3</v>
      </c>
      <c r="L1103">
        <v>5</v>
      </c>
    </row>
    <row r="1104" spans="1:18" x14ac:dyDescent="0.2">
      <c r="A1104" s="93" t="s">
        <v>2793</v>
      </c>
      <c r="B1104" s="93" t="str">
        <f>VLOOKUP(K1104,杂项!$O$1:$P$54,2,FALSE)</f>
        <v>迅捷绶带</v>
      </c>
      <c r="C1104" s="93">
        <f t="shared" si="68"/>
        <v>6</v>
      </c>
      <c r="D1104" s="93" t="str">
        <f>VLOOKUP(M1104,杂项!$O$1:$P$54,2,FALSE)</f>
        <v>骑士修行之证</v>
      </c>
      <c r="E1104" s="93">
        <f t="shared" si="69"/>
        <v>3</v>
      </c>
      <c r="F1104" s="93" t="str">
        <f>VLOOKUP(O1104,杂项!$O$1:$P$54,2,FALSE)</f>
        <v>战斗修行之证</v>
      </c>
      <c r="G1104" s="93">
        <f t="shared" si="70"/>
        <v>3</v>
      </c>
      <c r="H1104" t="e">
        <f>VLOOKUP(Q1104,杂项!$O$1:$P$54,2,FALSE)</f>
        <v>#N/A</v>
      </c>
      <c r="I1104">
        <f t="shared" si="71"/>
        <v>0</v>
      </c>
      <c r="K1104" s="93">
        <v>8</v>
      </c>
      <c r="L1104">
        <v>6</v>
      </c>
      <c r="M1104">
        <v>3</v>
      </c>
      <c r="N1104">
        <v>3</v>
      </c>
      <c r="O1104">
        <v>1</v>
      </c>
      <c r="P1104">
        <v>3</v>
      </c>
    </row>
    <row r="1105" spans="1:18" x14ac:dyDescent="0.2">
      <c r="A1105" s="93" t="s">
        <v>2794</v>
      </c>
      <c r="B1105" s="93" t="str">
        <f>VLOOKUP(K1105,杂项!$O$1:$P$54,2,FALSE)</f>
        <v>骑术之证</v>
      </c>
      <c r="C1105" s="93">
        <f t="shared" si="68"/>
        <v>8</v>
      </c>
      <c r="D1105" s="93" t="str">
        <f>VLOOKUP(M1105,杂项!$O$1:$P$54,2,FALSE)</f>
        <v>巡林之证</v>
      </c>
      <c r="E1105" s="93">
        <f t="shared" si="69"/>
        <v>8</v>
      </c>
      <c r="F1105" s="93" t="str">
        <f>VLOOKUP(O1105,杂项!$O$1:$P$54,2,FALSE)</f>
        <v>迅捷绶带</v>
      </c>
      <c r="G1105" s="93">
        <f t="shared" si="70"/>
        <v>6</v>
      </c>
      <c r="H1105" t="str">
        <f>VLOOKUP(Q1105,杂项!$O$1:$P$54,2,FALSE)</f>
        <v>守护绶带</v>
      </c>
      <c r="I1105">
        <f t="shared" si="71"/>
        <v>6</v>
      </c>
      <c r="K1105" s="93">
        <v>43</v>
      </c>
      <c r="L1105">
        <v>8</v>
      </c>
      <c r="M1105">
        <v>42</v>
      </c>
      <c r="N1105">
        <v>8</v>
      </c>
      <c r="O1105">
        <v>8</v>
      </c>
      <c r="P1105">
        <v>6</v>
      </c>
      <c r="Q1105">
        <v>7</v>
      </c>
      <c r="R1105">
        <v>6</v>
      </c>
    </row>
    <row r="1106" spans="1:18" x14ac:dyDescent="0.2">
      <c r="A1106" s="93" t="s">
        <v>2795</v>
      </c>
      <c r="B1106" s="93" t="str">
        <f>VLOOKUP(K1106,杂项!$O$1:$P$54,2,FALSE)</f>
        <v>忠诚徽记</v>
      </c>
      <c r="C1106" s="93">
        <f t="shared" si="68"/>
        <v>10</v>
      </c>
      <c r="D1106" s="93" t="str">
        <f>VLOOKUP(M1106,杂项!$O$1:$P$54,2,FALSE)</f>
        <v>不屈徽记</v>
      </c>
      <c r="E1106" s="93">
        <f t="shared" si="69"/>
        <v>10</v>
      </c>
      <c r="F1106" s="93" t="str">
        <f>VLOOKUP(O1106,杂项!$O$1:$P$54,2,FALSE)</f>
        <v>骑术之证</v>
      </c>
      <c r="G1106" s="93">
        <f t="shared" si="70"/>
        <v>8</v>
      </c>
      <c r="H1106" t="str">
        <f>VLOOKUP(Q1106,杂项!$O$1:$P$54,2,FALSE)</f>
        <v>巡林之证</v>
      </c>
      <c r="I1106">
        <f t="shared" si="71"/>
        <v>8</v>
      </c>
      <c r="K1106" s="93">
        <v>53</v>
      </c>
      <c r="L1106">
        <v>10</v>
      </c>
      <c r="M1106">
        <v>49</v>
      </c>
      <c r="N1106">
        <v>10</v>
      </c>
      <c r="O1106">
        <v>43</v>
      </c>
      <c r="P1106">
        <v>8</v>
      </c>
      <c r="Q1106">
        <v>42</v>
      </c>
      <c r="R1106">
        <v>8</v>
      </c>
    </row>
    <row r="1107" spans="1:18" x14ac:dyDescent="0.2">
      <c r="A1107" s="93" t="s">
        <v>2796</v>
      </c>
      <c r="B1107" s="93" t="str">
        <f>VLOOKUP(K1107,杂项!$O$1:$P$54,2,FALSE)</f>
        <v>力量绶带</v>
      </c>
      <c r="C1107" s="93">
        <f t="shared" si="68"/>
        <v>6</v>
      </c>
      <c r="D1107" s="93" t="str">
        <f>VLOOKUP(M1107,杂项!$O$1:$P$54,2,FALSE)</f>
        <v>战斗修行之证</v>
      </c>
      <c r="E1107" s="93">
        <f t="shared" si="69"/>
        <v>3</v>
      </c>
      <c r="F1107" s="93" t="str">
        <f>VLOOKUP(O1107,杂项!$O$1:$P$54,2,FALSE)</f>
        <v>生存修行之证</v>
      </c>
      <c r="G1107" s="93">
        <f t="shared" si="70"/>
        <v>3</v>
      </c>
      <c r="H1107" t="e">
        <f>VLOOKUP(Q1107,杂项!$O$1:$P$54,2,FALSE)</f>
        <v>#N/A</v>
      </c>
      <c r="I1107">
        <f t="shared" si="71"/>
        <v>0</v>
      </c>
      <c r="K1107" s="93">
        <v>6</v>
      </c>
      <c r="L1107">
        <v>6</v>
      </c>
      <c r="M1107">
        <v>1</v>
      </c>
      <c r="N1107">
        <v>3</v>
      </c>
      <c r="O1107">
        <v>2</v>
      </c>
      <c r="P1107">
        <v>3</v>
      </c>
    </row>
    <row r="1108" spans="1:18" x14ac:dyDescent="0.2">
      <c r="A1108" s="93" t="s">
        <v>2797</v>
      </c>
      <c r="B1108" s="93" t="str">
        <f>VLOOKUP(K1108,杂项!$O$1:$P$54,2,FALSE)</f>
        <v>斗技之证</v>
      </c>
      <c r="C1108" s="93">
        <f t="shared" si="68"/>
        <v>8</v>
      </c>
      <c r="D1108" s="93" t="str">
        <f>VLOOKUP(M1108,杂项!$O$1:$P$54,2,FALSE)</f>
        <v>护盾之证</v>
      </c>
      <c r="E1108" s="93">
        <f t="shared" si="69"/>
        <v>8</v>
      </c>
      <c r="F1108" s="93" t="str">
        <f>VLOOKUP(O1108,杂项!$O$1:$P$54,2,FALSE)</f>
        <v>力量绶带</v>
      </c>
      <c r="G1108" s="93">
        <f t="shared" si="70"/>
        <v>6</v>
      </c>
      <c r="H1108" t="str">
        <f>VLOOKUP(Q1108,杂项!$O$1:$P$54,2,FALSE)</f>
        <v>守护绶带</v>
      </c>
      <c r="I1108">
        <f t="shared" si="71"/>
        <v>6</v>
      </c>
      <c r="K1108" s="93">
        <v>41</v>
      </c>
      <c r="L1108">
        <v>8</v>
      </c>
      <c r="M1108">
        <v>46</v>
      </c>
      <c r="N1108">
        <v>8</v>
      </c>
      <c r="O1108">
        <v>6</v>
      </c>
      <c r="P1108">
        <v>6</v>
      </c>
      <c r="Q1108">
        <v>7</v>
      </c>
      <c r="R1108">
        <v>6</v>
      </c>
    </row>
    <row r="1109" spans="1:18" x14ac:dyDescent="0.2">
      <c r="A1109" s="93" t="s">
        <v>2798</v>
      </c>
      <c r="B1109" s="93" t="str">
        <f>VLOOKUP(K1109,杂项!$O$1:$P$54,2,FALSE)</f>
        <v>无畏徽记</v>
      </c>
      <c r="C1109" s="93">
        <f t="shared" si="68"/>
        <v>10</v>
      </c>
      <c r="D1109" s="93" t="str">
        <f>VLOOKUP(M1109,杂项!$O$1:$P$54,2,FALSE)</f>
        <v>不屈徽记</v>
      </c>
      <c r="E1109" s="93">
        <f t="shared" si="69"/>
        <v>10</v>
      </c>
      <c r="F1109" s="93" t="str">
        <f>VLOOKUP(O1109,杂项!$O$1:$P$54,2,FALSE)</f>
        <v>斗技之证</v>
      </c>
      <c r="G1109" s="93">
        <f t="shared" si="70"/>
        <v>8</v>
      </c>
      <c r="H1109" t="str">
        <f>VLOOKUP(Q1109,杂项!$O$1:$P$54,2,FALSE)</f>
        <v>护盾之证</v>
      </c>
      <c r="I1109">
        <f t="shared" si="71"/>
        <v>8</v>
      </c>
      <c r="K1109" s="93">
        <v>48</v>
      </c>
      <c r="L1109">
        <v>10</v>
      </c>
      <c r="M1109">
        <v>49</v>
      </c>
      <c r="N1109">
        <v>10</v>
      </c>
      <c r="O1109">
        <v>41</v>
      </c>
      <c r="P1109">
        <v>8</v>
      </c>
      <c r="Q1109">
        <v>46</v>
      </c>
      <c r="R1109">
        <v>8</v>
      </c>
    </row>
    <row r="1110" spans="1:18" x14ac:dyDescent="0.2">
      <c r="A1110" s="93" t="s">
        <v>2799</v>
      </c>
      <c r="B1110" s="93" t="str">
        <f>VLOOKUP(K1110,杂项!$O$1:$P$54,2,FALSE)</f>
        <v>迅捷绶带</v>
      </c>
      <c r="C1110" s="93">
        <f t="shared" si="68"/>
        <v>6</v>
      </c>
      <c r="D1110" s="93" t="str">
        <f>VLOOKUP(M1110,杂项!$O$1:$P$54,2,FALSE)</f>
        <v>骑士修行之证</v>
      </c>
      <c r="E1110" s="93">
        <f t="shared" si="69"/>
        <v>3</v>
      </c>
      <c r="F1110" s="93" t="str">
        <f>VLOOKUP(O1110,杂项!$O$1:$P$54,2,FALSE)</f>
        <v>战斗修行之证</v>
      </c>
      <c r="G1110" s="93">
        <f t="shared" si="70"/>
        <v>3</v>
      </c>
      <c r="H1110" t="e">
        <f>VLOOKUP(Q1110,杂项!$O$1:$P$54,2,FALSE)</f>
        <v>#N/A</v>
      </c>
      <c r="I1110">
        <f t="shared" si="71"/>
        <v>0</v>
      </c>
      <c r="K1110" s="93">
        <v>8</v>
      </c>
      <c r="L1110">
        <v>6</v>
      </c>
      <c r="M1110">
        <v>3</v>
      </c>
      <c r="N1110">
        <v>3</v>
      </c>
      <c r="O1110">
        <v>1</v>
      </c>
      <c r="P1110">
        <v>3</v>
      </c>
    </row>
    <row r="1111" spans="1:18" x14ac:dyDescent="0.2">
      <c r="A1111" s="93" t="s">
        <v>2800</v>
      </c>
      <c r="B1111" s="93" t="str">
        <f>VLOOKUP(K1111,杂项!$O$1:$P$54,2,FALSE)</f>
        <v>骑术之证</v>
      </c>
      <c r="C1111" s="93">
        <f t="shared" si="68"/>
        <v>8</v>
      </c>
      <c r="D1111" s="93" t="str">
        <f>VLOOKUP(M1111,杂项!$O$1:$P$54,2,FALSE)</f>
        <v>巡林之证</v>
      </c>
      <c r="E1111" s="93">
        <f t="shared" si="69"/>
        <v>8</v>
      </c>
      <c r="F1111" s="93" t="str">
        <f>VLOOKUP(O1111,杂项!$O$1:$P$54,2,FALSE)</f>
        <v>迅捷绶带</v>
      </c>
      <c r="G1111" s="93">
        <f t="shared" si="70"/>
        <v>6</v>
      </c>
      <c r="H1111" t="str">
        <f>VLOOKUP(Q1111,杂项!$O$1:$P$54,2,FALSE)</f>
        <v>力量绶带</v>
      </c>
      <c r="I1111">
        <f t="shared" si="71"/>
        <v>6</v>
      </c>
      <c r="K1111" s="93">
        <v>43</v>
      </c>
      <c r="L1111">
        <v>8</v>
      </c>
      <c r="M1111">
        <v>42</v>
      </c>
      <c r="N1111">
        <v>8</v>
      </c>
      <c r="O1111">
        <v>8</v>
      </c>
      <c r="P1111">
        <v>6</v>
      </c>
      <c r="Q1111">
        <v>6</v>
      </c>
      <c r="R1111">
        <v>6</v>
      </c>
    </row>
    <row r="1112" spans="1:18" x14ac:dyDescent="0.2">
      <c r="A1112" s="93" t="s">
        <v>2801</v>
      </c>
      <c r="B1112" s="93" t="str">
        <f>VLOOKUP(K1112,杂项!$O$1:$P$54,2,FALSE)</f>
        <v>忠诚徽记</v>
      </c>
      <c r="C1112" s="93">
        <f t="shared" si="68"/>
        <v>10</v>
      </c>
      <c r="D1112" s="93" t="str">
        <f>VLOOKUP(M1112,杂项!$O$1:$P$54,2,FALSE)</f>
        <v>无畏徽记</v>
      </c>
      <c r="E1112" s="93">
        <f t="shared" si="69"/>
        <v>10</v>
      </c>
      <c r="F1112" s="93" t="str">
        <f>VLOOKUP(O1112,杂项!$O$1:$P$54,2,FALSE)</f>
        <v>骑术之证</v>
      </c>
      <c r="G1112" s="93">
        <f t="shared" si="70"/>
        <v>8</v>
      </c>
      <c r="H1112" t="str">
        <f>VLOOKUP(Q1112,杂项!$O$1:$P$54,2,FALSE)</f>
        <v>巡林之证</v>
      </c>
      <c r="I1112">
        <f t="shared" si="71"/>
        <v>8</v>
      </c>
      <c r="K1112" s="93">
        <v>53</v>
      </c>
      <c r="L1112">
        <v>10</v>
      </c>
      <c r="M1112">
        <v>48</v>
      </c>
      <c r="N1112">
        <v>10</v>
      </c>
      <c r="O1112">
        <v>43</v>
      </c>
      <c r="P1112">
        <v>8</v>
      </c>
      <c r="Q1112">
        <v>42</v>
      </c>
      <c r="R1112">
        <v>8</v>
      </c>
    </row>
    <row r="1113" spans="1:18" x14ac:dyDescent="0.2">
      <c r="A1113" s="93" t="s">
        <v>2802</v>
      </c>
      <c r="B1113" s="93" t="str">
        <f>VLOOKUP(K1113,杂项!$O$1:$P$54,2,FALSE)</f>
        <v>骑士之证</v>
      </c>
      <c r="C1113" s="93">
        <f t="shared" si="68"/>
        <v>12</v>
      </c>
      <c r="D1113" s="93" t="str">
        <f>VLOOKUP(M1113,杂项!$O$1:$P$54,2,FALSE)</f>
        <v>浪人之证</v>
      </c>
      <c r="E1113" s="93">
        <f t="shared" si="69"/>
        <v>12</v>
      </c>
      <c r="F1113" s="93" t="str">
        <f>VLOOKUP(O1113,杂项!$O$1:$P$54,2,FALSE)</f>
        <v>忠诚徽记</v>
      </c>
      <c r="G1113" s="93">
        <f t="shared" si="70"/>
        <v>10</v>
      </c>
      <c r="H1113" t="str">
        <f>VLOOKUP(Q1113,杂项!$O$1:$P$54,2,FALSE)</f>
        <v>远见徽记</v>
      </c>
      <c r="I1113">
        <f t="shared" si="71"/>
        <v>10</v>
      </c>
      <c r="K1113" s="93">
        <v>14</v>
      </c>
      <c r="L1113">
        <v>12</v>
      </c>
      <c r="M1113">
        <v>13</v>
      </c>
      <c r="N1113">
        <v>12</v>
      </c>
      <c r="O1113">
        <v>53</v>
      </c>
      <c r="P1113">
        <v>10</v>
      </c>
      <c r="Q1113">
        <v>51</v>
      </c>
      <c r="R1113">
        <v>10</v>
      </c>
    </row>
    <row r="1114" spans="1:18" x14ac:dyDescent="0.2">
      <c r="A1114" s="93" t="s">
        <v>2803</v>
      </c>
      <c r="B1114" s="93" t="str">
        <f>VLOOKUP(K1114,杂项!$O$1:$P$54,2,FALSE)</f>
        <v>信仰纹章</v>
      </c>
      <c r="C1114" s="93">
        <f t="shared" si="68"/>
        <v>15</v>
      </c>
      <c r="D1114" s="93" t="str">
        <f>VLOOKUP(M1114,杂项!$O$1:$P$54,2,FALSE)</f>
        <v>自由纹章</v>
      </c>
      <c r="E1114" s="93">
        <f t="shared" si="69"/>
        <v>15</v>
      </c>
      <c r="F1114" s="93" t="str">
        <f>VLOOKUP(O1114,杂项!$O$1:$P$54,2,FALSE)</f>
        <v>骑士之证</v>
      </c>
      <c r="G1114" s="93">
        <f t="shared" si="70"/>
        <v>12</v>
      </c>
      <c r="H1114" t="str">
        <f>VLOOKUP(Q1114,杂项!$O$1:$P$54,2,FALSE)</f>
        <v>浪人之证</v>
      </c>
      <c r="I1114">
        <f t="shared" si="71"/>
        <v>12</v>
      </c>
      <c r="K1114" s="93">
        <v>21</v>
      </c>
      <c r="L1114">
        <v>15</v>
      </c>
      <c r="M1114">
        <v>19</v>
      </c>
      <c r="N1114">
        <v>15</v>
      </c>
      <c r="O1114">
        <v>14</v>
      </c>
      <c r="P1114">
        <v>12</v>
      </c>
      <c r="Q1114">
        <v>13</v>
      </c>
      <c r="R1114">
        <v>12</v>
      </c>
    </row>
    <row r="1115" spans="1:18" x14ac:dyDescent="0.2">
      <c r="A1115" s="93" t="s">
        <v>2804</v>
      </c>
      <c r="B1115" s="93" t="str">
        <f>VLOOKUP(K1115,杂项!$O$1:$P$54,2,FALSE)</f>
        <v>霸者之证</v>
      </c>
      <c r="C1115" s="93">
        <f t="shared" si="68"/>
        <v>18</v>
      </c>
      <c r="D1115" s="93" t="str">
        <f>VLOOKUP(M1115,杂项!$O$1:$P$54,2,FALSE)</f>
        <v>统帅之证</v>
      </c>
      <c r="E1115" s="93">
        <f t="shared" si="69"/>
        <v>18</v>
      </c>
      <c r="F1115" s="93" t="str">
        <f>VLOOKUP(O1115,杂项!$O$1:$P$54,2,FALSE)</f>
        <v>信仰纹章</v>
      </c>
      <c r="G1115" s="93">
        <f t="shared" si="70"/>
        <v>15</v>
      </c>
      <c r="H1115" t="str">
        <f>VLOOKUP(Q1115,杂项!$O$1:$P$54,2,FALSE)</f>
        <v>自由纹章</v>
      </c>
      <c r="I1115">
        <f t="shared" si="71"/>
        <v>15</v>
      </c>
      <c r="K1115" s="93">
        <v>28</v>
      </c>
      <c r="L1115">
        <v>18</v>
      </c>
      <c r="M1115">
        <v>31</v>
      </c>
      <c r="N1115">
        <v>18</v>
      </c>
      <c r="O1115">
        <v>21</v>
      </c>
      <c r="P1115">
        <v>15</v>
      </c>
      <c r="Q1115">
        <v>19</v>
      </c>
      <c r="R1115">
        <v>15</v>
      </c>
    </row>
    <row r="1116" spans="1:18" x14ac:dyDescent="0.2">
      <c r="A1116" s="93" t="s">
        <v>2805</v>
      </c>
      <c r="B1116" s="93" t="str">
        <f>VLOOKUP(K1116,杂项!$O$1:$P$54,2,FALSE)</f>
        <v>世界之印</v>
      </c>
      <c r="C1116" s="93">
        <f t="shared" si="68"/>
        <v>22</v>
      </c>
      <c r="D1116" s="93" t="str">
        <f>VLOOKUP(M1116,杂项!$O$1:$P$54,2,FALSE)</f>
        <v>命运之印</v>
      </c>
      <c r="E1116" s="93">
        <f t="shared" si="69"/>
        <v>22</v>
      </c>
      <c r="F1116" s="93" t="str">
        <f>VLOOKUP(O1116,杂项!$O$1:$P$54,2,FALSE)</f>
        <v>霸者之证</v>
      </c>
      <c r="G1116" s="93">
        <f t="shared" si="70"/>
        <v>20</v>
      </c>
      <c r="H1116" t="str">
        <f>VLOOKUP(Q1116,杂项!$O$1:$P$54,2,FALSE)</f>
        <v>游侠之证</v>
      </c>
      <c r="I1116">
        <f t="shared" si="71"/>
        <v>20</v>
      </c>
      <c r="K1116" s="93">
        <v>34</v>
      </c>
      <c r="L1116">
        <v>22</v>
      </c>
      <c r="M1116">
        <v>33</v>
      </c>
      <c r="N1116">
        <v>22</v>
      </c>
      <c r="O1116">
        <v>28</v>
      </c>
      <c r="P1116">
        <v>20</v>
      </c>
      <c r="Q1116">
        <v>27</v>
      </c>
      <c r="R1116">
        <v>20</v>
      </c>
    </row>
    <row r="1117" spans="1:18" x14ac:dyDescent="0.2">
      <c r="A1117" s="93" t="s">
        <v>2806</v>
      </c>
      <c r="B1117" s="93" t="str">
        <f>VLOOKUP(K1117,杂项!$O$1:$P$54,2,FALSE)</f>
        <v>战士之证</v>
      </c>
      <c r="C1117" s="93">
        <f t="shared" si="68"/>
        <v>12</v>
      </c>
      <c r="D1117" s="93" t="str">
        <f>VLOOKUP(M1117,杂项!$O$1:$P$54,2,FALSE)</f>
        <v>浪人之证</v>
      </c>
      <c r="E1117" s="93">
        <f t="shared" si="69"/>
        <v>12</v>
      </c>
      <c r="F1117" s="93" t="str">
        <f>VLOOKUP(O1117,杂项!$O$1:$P$54,2,FALSE)</f>
        <v>无畏徽记</v>
      </c>
      <c r="G1117" s="93">
        <f t="shared" si="70"/>
        <v>10</v>
      </c>
      <c r="H1117" t="str">
        <f>VLOOKUP(Q1117,杂项!$O$1:$P$54,2,FALSE)</f>
        <v>隐秘徽记</v>
      </c>
      <c r="I1117">
        <f t="shared" si="71"/>
        <v>10</v>
      </c>
      <c r="K1117" s="93">
        <v>12</v>
      </c>
      <c r="L1117">
        <v>12</v>
      </c>
      <c r="M1117">
        <v>13</v>
      </c>
      <c r="N1117">
        <v>12</v>
      </c>
      <c r="O1117">
        <v>48</v>
      </c>
      <c r="P1117">
        <v>10</v>
      </c>
      <c r="Q1117">
        <v>50</v>
      </c>
      <c r="R1117">
        <v>10</v>
      </c>
    </row>
    <row r="1118" spans="1:18" x14ac:dyDescent="0.2">
      <c r="A1118" s="93" t="s">
        <v>2807</v>
      </c>
      <c r="B1118" s="93" t="str">
        <f>VLOOKUP(K1118,杂项!$O$1:$P$54,2,FALSE)</f>
        <v>勇气纹章</v>
      </c>
      <c r="C1118" s="93">
        <f t="shared" si="68"/>
        <v>15</v>
      </c>
      <c r="D1118" s="93" t="str">
        <f>VLOOKUP(M1118,杂项!$O$1:$P$54,2,FALSE)</f>
        <v>自由纹章</v>
      </c>
      <c r="E1118" s="93">
        <f t="shared" si="69"/>
        <v>15</v>
      </c>
      <c r="F1118" s="93" t="str">
        <f>VLOOKUP(O1118,杂项!$O$1:$P$54,2,FALSE)</f>
        <v>战士之证</v>
      </c>
      <c r="G1118" s="93">
        <f t="shared" si="70"/>
        <v>12</v>
      </c>
      <c r="H1118" t="str">
        <f>VLOOKUP(Q1118,杂项!$O$1:$P$54,2,FALSE)</f>
        <v>浪人之证</v>
      </c>
      <c r="I1118">
        <f t="shared" si="71"/>
        <v>12</v>
      </c>
      <c r="K1118" s="93">
        <v>17</v>
      </c>
      <c r="L1118">
        <v>15</v>
      </c>
      <c r="M1118">
        <v>19</v>
      </c>
      <c r="N1118">
        <v>15</v>
      </c>
      <c r="O1118">
        <v>12</v>
      </c>
      <c r="P1118">
        <v>12</v>
      </c>
      <c r="Q1118">
        <v>13</v>
      </c>
      <c r="R1118">
        <v>12</v>
      </c>
    </row>
    <row r="1119" spans="1:18" x14ac:dyDescent="0.2">
      <c r="A1119" s="93" t="s">
        <v>2808</v>
      </c>
      <c r="B1119" s="93" t="str">
        <f>VLOOKUP(K1119,杂项!$O$1:$P$54,2,FALSE)</f>
        <v>勇者之证</v>
      </c>
      <c r="C1119" s="93">
        <f t="shared" si="68"/>
        <v>18</v>
      </c>
      <c r="D1119" s="93" t="str">
        <f>VLOOKUP(M1119,杂项!$O$1:$P$54,2,FALSE)</f>
        <v>霸者之证</v>
      </c>
      <c r="E1119" s="93">
        <f t="shared" si="69"/>
        <v>18</v>
      </c>
      <c r="F1119" s="93" t="str">
        <f>VLOOKUP(O1119,杂项!$O$1:$P$54,2,FALSE)</f>
        <v>勇气纹章</v>
      </c>
      <c r="G1119" s="93">
        <f t="shared" si="70"/>
        <v>15</v>
      </c>
      <c r="H1119" t="str">
        <f>VLOOKUP(Q1119,杂项!$O$1:$P$54,2,FALSE)</f>
        <v>自由纹章</v>
      </c>
      <c r="I1119">
        <f t="shared" si="71"/>
        <v>15</v>
      </c>
      <c r="K1119" s="93">
        <v>26</v>
      </c>
      <c r="L1119">
        <v>18</v>
      </c>
      <c r="M1119">
        <v>28</v>
      </c>
      <c r="N1119">
        <v>18</v>
      </c>
      <c r="O1119">
        <v>17</v>
      </c>
      <c r="P1119">
        <v>15</v>
      </c>
      <c r="Q1119">
        <v>19</v>
      </c>
      <c r="R1119">
        <v>15</v>
      </c>
    </row>
    <row r="1120" spans="1:18" x14ac:dyDescent="0.2">
      <c r="A1120" s="93" t="s">
        <v>2809</v>
      </c>
      <c r="B1120" s="93" t="str">
        <f>VLOOKUP(K1120,杂项!$O$1:$P$54,2,FALSE)</f>
        <v>正义之印</v>
      </c>
      <c r="C1120" s="93">
        <f t="shared" si="68"/>
        <v>22</v>
      </c>
      <c r="D1120" s="93" t="str">
        <f>VLOOKUP(M1120,杂项!$O$1:$P$54,2,FALSE)</f>
        <v>奇迹之印</v>
      </c>
      <c r="E1120" s="93">
        <f t="shared" si="69"/>
        <v>22</v>
      </c>
      <c r="F1120" s="93" t="str">
        <f>VLOOKUP(O1120,杂项!$O$1:$P$54,2,FALSE)</f>
        <v>勇者之证</v>
      </c>
      <c r="G1120" s="93">
        <f t="shared" si="70"/>
        <v>20</v>
      </c>
      <c r="H1120" t="str">
        <f>VLOOKUP(Q1120,杂项!$O$1:$P$54,2,FALSE)</f>
        <v>霸者之证</v>
      </c>
      <c r="I1120">
        <f t="shared" si="71"/>
        <v>20</v>
      </c>
      <c r="K1120" s="93">
        <v>32</v>
      </c>
      <c r="L1120">
        <v>22</v>
      </c>
      <c r="M1120">
        <v>36</v>
      </c>
      <c r="N1120">
        <v>22</v>
      </c>
      <c r="O1120">
        <v>26</v>
      </c>
      <c r="P1120">
        <v>20</v>
      </c>
      <c r="Q1120">
        <v>28</v>
      </c>
      <c r="R1120">
        <v>20</v>
      </c>
    </row>
    <row r="1121" spans="1:18" x14ac:dyDescent="0.2">
      <c r="A1121" s="93" t="s">
        <v>2810</v>
      </c>
      <c r="B1121" s="93" t="str">
        <f>VLOOKUP(K1121,杂项!$O$1:$P$54,2,FALSE)</f>
        <v>生存修行之证</v>
      </c>
      <c r="C1121" s="93">
        <f t="shared" si="68"/>
        <v>3</v>
      </c>
      <c r="D1121" s="93" t="e">
        <f>VLOOKUP(M1121,杂项!$O$1:$P$54,2,FALSE)</f>
        <v>#N/A</v>
      </c>
      <c r="E1121" s="93">
        <f t="shared" si="69"/>
        <v>0</v>
      </c>
      <c r="F1121" s="93" t="e">
        <f>VLOOKUP(O1121,杂项!$O$1:$P$54,2,FALSE)</f>
        <v>#N/A</v>
      </c>
      <c r="G1121" s="93">
        <f t="shared" si="70"/>
        <v>0</v>
      </c>
      <c r="H1121" t="e">
        <f>VLOOKUP(Q1121,杂项!$O$1:$P$54,2,FALSE)</f>
        <v>#N/A</v>
      </c>
      <c r="I1121">
        <f t="shared" si="71"/>
        <v>0</v>
      </c>
      <c r="K1121" s="93">
        <v>2</v>
      </c>
      <c r="L1121">
        <v>3</v>
      </c>
    </row>
    <row r="1122" spans="1:18" x14ac:dyDescent="0.2">
      <c r="A1122" s="93" t="s">
        <v>2811</v>
      </c>
      <c r="B1122" s="93" t="str">
        <f>VLOOKUP(K1122,杂项!$O$1:$P$54,2,FALSE)</f>
        <v>生存修行之证</v>
      </c>
      <c r="C1122" s="93">
        <f t="shared" si="68"/>
        <v>5</v>
      </c>
      <c r="D1122" s="93" t="e">
        <f>VLOOKUP(M1122,杂项!$O$1:$P$54,2,FALSE)</f>
        <v>#N/A</v>
      </c>
      <c r="E1122" s="93">
        <f t="shared" si="69"/>
        <v>0</v>
      </c>
      <c r="F1122" s="93" t="e">
        <f>VLOOKUP(O1122,杂项!$O$1:$P$54,2,FALSE)</f>
        <v>#N/A</v>
      </c>
      <c r="G1122" s="93">
        <f t="shared" si="70"/>
        <v>0</v>
      </c>
      <c r="H1122" t="e">
        <f>VLOOKUP(Q1122,杂项!$O$1:$P$54,2,FALSE)</f>
        <v>#N/A</v>
      </c>
      <c r="I1122">
        <f t="shared" si="71"/>
        <v>0</v>
      </c>
      <c r="K1122" s="93">
        <v>2</v>
      </c>
      <c r="L1122">
        <v>5</v>
      </c>
    </row>
    <row r="1123" spans="1:18" x14ac:dyDescent="0.2">
      <c r="A1123" s="93" t="s">
        <v>2812</v>
      </c>
      <c r="B1123" s="93" t="str">
        <f>VLOOKUP(K1123,杂项!$O$1:$P$54,2,FALSE)</f>
        <v>记忆绶带</v>
      </c>
      <c r="C1123" s="93">
        <f t="shared" si="68"/>
        <v>6</v>
      </c>
      <c r="D1123" s="93" t="str">
        <f>VLOOKUP(M1123,杂项!$O$1:$P$54,2,FALSE)</f>
        <v>生存修行之证</v>
      </c>
      <c r="E1123" s="93">
        <f t="shared" si="69"/>
        <v>3</v>
      </c>
      <c r="F1123" s="93" t="str">
        <f>VLOOKUP(O1123,杂项!$O$1:$P$54,2,FALSE)</f>
        <v>法术修行之证</v>
      </c>
      <c r="G1123" s="93">
        <f t="shared" si="70"/>
        <v>3</v>
      </c>
      <c r="H1123" t="e">
        <f>VLOOKUP(Q1123,杂项!$O$1:$P$54,2,FALSE)</f>
        <v>#N/A</v>
      </c>
      <c r="I1123">
        <f t="shared" si="71"/>
        <v>0</v>
      </c>
      <c r="K1123" s="93">
        <v>11</v>
      </c>
      <c r="L1123">
        <v>6</v>
      </c>
      <c r="M1123">
        <v>2</v>
      </c>
      <c r="N1123">
        <v>3</v>
      </c>
      <c r="O1123">
        <v>5</v>
      </c>
      <c r="P1123">
        <v>3</v>
      </c>
    </row>
    <row r="1124" spans="1:18" x14ac:dyDescent="0.2">
      <c r="A1124" s="93" t="s">
        <v>2813</v>
      </c>
      <c r="B1124" s="93" t="str">
        <f>VLOOKUP(K1124,杂项!$O$1:$P$54,2,FALSE)</f>
        <v>巡林之证</v>
      </c>
      <c r="C1124" s="93">
        <f t="shared" si="68"/>
        <v>8</v>
      </c>
      <c r="D1124" s="93" t="str">
        <f>VLOOKUP(M1124,杂项!$O$1:$P$54,2,FALSE)</f>
        <v>斗技之证</v>
      </c>
      <c r="E1124" s="93">
        <f t="shared" si="69"/>
        <v>8</v>
      </c>
      <c r="F1124" s="93" t="str">
        <f>VLOOKUP(O1124,杂项!$O$1:$P$54,2,FALSE)</f>
        <v>守护绶带</v>
      </c>
      <c r="G1124" s="93">
        <f t="shared" si="70"/>
        <v>6</v>
      </c>
      <c r="H1124" t="str">
        <f>VLOOKUP(Q1124,杂项!$O$1:$P$54,2,FALSE)</f>
        <v>记忆绶带</v>
      </c>
      <c r="I1124">
        <f t="shared" si="71"/>
        <v>6</v>
      </c>
      <c r="K1124" s="93">
        <v>42</v>
      </c>
      <c r="L1124">
        <v>8</v>
      </c>
      <c r="M1124">
        <v>41</v>
      </c>
      <c r="N1124">
        <v>8</v>
      </c>
      <c r="O1124">
        <v>7</v>
      </c>
      <c r="P1124">
        <v>6</v>
      </c>
      <c r="Q1124">
        <v>11</v>
      </c>
      <c r="R1124">
        <v>6</v>
      </c>
    </row>
    <row r="1125" spans="1:18" x14ac:dyDescent="0.2">
      <c r="A1125" s="93" t="s">
        <v>2814</v>
      </c>
      <c r="B1125" s="93" t="str">
        <f>VLOOKUP(K1125,杂项!$O$1:$P$54,2,FALSE)</f>
        <v>隐秘徽记</v>
      </c>
      <c r="C1125" s="93">
        <f t="shared" si="68"/>
        <v>10</v>
      </c>
      <c r="D1125" s="93" t="str">
        <f>VLOOKUP(M1125,杂项!$O$1:$P$54,2,FALSE)</f>
        <v>无畏徽记</v>
      </c>
      <c r="E1125" s="93">
        <f t="shared" si="69"/>
        <v>10</v>
      </c>
      <c r="F1125" s="93" t="str">
        <f>VLOOKUP(O1125,杂项!$O$1:$P$54,2,FALSE)</f>
        <v>巡林之证</v>
      </c>
      <c r="G1125" s="93">
        <f t="shared" si="70"/>
        <v>8</v>
      </c>
      <c r="H1125" t="str">
        <f>VLOOKUP(Q1125,杂项!$O$1:$P$54,2,FALSE)</f>
        <v>斗技之证</v>
      </c>
      <c r="I1125">
        <f t="shared" si="71"/>
        <v>8</v>
      </c>
      <c r="K1125" s="93">
        <v>50</v>
      </c>
      <c r="L1125">
        <v>10</v>
      </c>
      <c r="M1125">
        <v>48</v>
      </c>
      <c r="N1125">
        <v>10</v>
      </c>
      <c r="O1125">
        <v>42</v>
      </c>
      <c r="P1125">
        <v>8</v>
      </c>
      <c r="Q1125">
        <v>41</v>
      </c>
      <c r="R1125">
        <v>8</v>
      </c>
    </row>
    <row r="1126" spans="1:18" x14ac:dyDescent="0.2">
      <c r="A1126" s="93" t="s">
        <v>2815</v>
      </c>
      <c r="B1126" s="93" t="str">
        <f>VLOOKUP(K1126,杂项!$O$1:$P$54,2,FALSE)</f>
        <v>记忆绶带</v>
      </c>
      <c r="C1126" s="93">
        <f t="shared" si="68"/>
        <v>6</v>
      </c>
      <c r="D1126" s="93" t="str">
        <f>VLOOKUP(M1126,杂项!$O$1:$P$54,2,FALSE)</f>
        <v>生存修行之证</v>
      </c>
      <c r="E1126" s="93">
        <f t="shared" si="69"/>
        <v>3</v>
      </c>
      <c r="F1126" s="93" t="str">
        <f>VLOOKUP(O1126,杂项!$O$1:$P$54,2,FALSE)</f>
        <v>战斗修行之证</v>
      </c>
      <c r="G1126" s="93">
        <f t="shared" si="70"/>
        <v>3</v>
      </c>
      <c r="H1126" t="e">
        <f>VLOOKUP(Q1126,杂项!$O$1:$P$54,2,FALSE)</f>
        <v>#N/A</v>
      </c>
      <c r="I1126">
        <f t="shared" si="71"/>
        <v>0</v>
      </c>
      <c r="K1126" s="93">
        <v>11</v>
      </c>
      <c r="L1126">
        <v>6</v>
      </c>
      <c r="M1126">
        <v>2</v>
      </c>
      <c r="N1126">
        <v>3</v>
      </c>
      <c r="O1126">
        <v>1</v>
      </c>
      <c r="P1126">
        <v>3</v>
      </c>
    </row>
    <row r="1127" spans="1:18" x14ac:dyDescent="0.2">
      <c r="A1127" s="93" t="s">
        <v>2816</v>
      </c>
      <c r="B1127" s="93" t="str">
        <f>VLOOKUP(K1127,杂项!$O$1:$P$54,2,FALSE)</f>
        <v>巡林之证</v>
      </c>
      <c r="C1127" s="93">
        <f t="shared" si="68"/>
        <v>8</v>
      </c>
      <c r="D1127" s="93" t="str">
        <f>VLOOKUP(M1127,杂项!$O$1:$P$54,2,FALSE)</f>
        <v>斗技之证</v>
      </c>
      <c r="E1127" s="93">
        <f t="shared" si="69"/>
        <v>8</v>
      </c>
      <c r="F1127" s="93" t="str">
        <f>VLOOKUP(O1127,杂项!$O$1:$P$54,2,FALSE)</f>
        <v>迅捷绶带</v>
      </c>
      <c r="G1127" s="93">
        <f t="shared" si="70"/>
        <v>6</v>
      </c>
      <c r="H1127" t="str">
        <f>VLOOKUP(Q1127,杂项!$O$1:$P$54,2,FALSE)</f>
        <v>记忆绶带</v>
      </c>
      <c r="I1127">
        <f t="shared" si="71"/>
        <v>6</v>
      </c>
      <c r="K1127" s="93">
        <v>42</v>
      </c>
      <c r="L1127">
        <v>8</v>
      </c>
      <c r="M1127">
        <v>41</v>
      </c>
      <c r="N1127">
        <v>8</v>
      </c>
      <c r="O1127">
        <v>8</v>
      </c>
      <c r="P1127">
        <v>6</v>
      </c>
      <c r="Q1127">
        <v>11</v>
      </c>
      <c r="R1127">
        <v>6</v>
      </c>
    </row>
    <row r="1128" spans="1:18" x14ac:dyDescent="0.2">
      <c r="A1128" s="93" t="s">
        <v>2817</v>
      </c>
      <c r="B1128" s="93" t="str">
        <f>VLOOKUP(K1128,杂项!$O$1:$P$54,2,FALSE)</f>
        <v>隐秘徽记</v>
      </c>
      <c r="C1128" s="93">
        <f t="shared" si="68"/>
        <v>10</v>
      </c>
      <c r="D1128" s="93" t="str">
        <f>VLOOKUP(M1128,杂项!$O$1:$P$54,2,FALSE)</f>
        <v>无畏徽记</v>
      </c>
      <c r="E1128" s="93">
        <f t="shared" si="69"/>
        <v>10</v>
      </c>
      <c r="F1128" s="93" t="str">
        <f>VLOOKUP(O1128,杂项!$O$1:$P$54,2,FALSE)</f>
        <v>巡林之证</v>
      </c>
      <c r="G1128" s="93">
        <f t="shared" si="70"/>
        <v>8</v>
      </c>
      <c r="H1128" t="str">
        <f>VLOOKUP(Q1128,杂项!$O$1:$P$54,2,FALSE)</f>
        <v>斗技之证</v>
      </c>
      <c r="I1128">
        <f t="shared" si="71"/>
        <v>8</v>
      </c>
      <c r="K1128" s="93">
        <v>50</v>
      </c>
      <c r="L1128">
        <v>10</v>
      </c>
      <c r="M1128">
        <v>48</v>
      </c>
      <c r="N1128">
        <v>10</v>
      </c>
      <c r="O1128">
        <v>42</v>
      </c>
      <c r="P1128">
        <v>8</v>
      </c>
      <c r="Q1128">
        <v>41</v>
      </c>
      <c r="R1128">
        <v>8</v>
      </c>
    </row>
    <row r="1129" spans="1:18" x14ac:dyDescent="0.2">
      <c r="A1129" s="93" t="s">
        <v>2818</v>
      </c>
      <c r="B1129" s="93" t="str">
        <f>VLOOKUP(K1129,杂项!$O$1:$P$54,2,FALSE)</f>
        <v>力量绶带</v>
      </c>
      <c r="C1129" s="93">
        <f t="shared" si="68"/>
        <v>6</v>
      </c>
      <c r="D1129" s="93" t="str">
        <f>VLOOKUP(M1129,杂项!$O$1:$P$54,2,FALSE)</f>
        <v>骑士修行之证</v>
      </c>
      <c r="E1129" s="93">
        <f t="shared" si="69"/>
        <v>3</v>
      </c>
      <c r="F1129" s="93" t="str">
        <f>VLOOKUP(O1129,杂项!$O$1:$P$54,2,FALSE)</f>
        <v>生存修行之证</v>
      </c>
      <c r="G1129" s="93">
        <f t="shared" si="70"/>
        <v>3</v>
      </c>
      <c r="H1129" t="e">
        <f>VLOOKUP(Q1129,杂项!$O$1:$P$54,2,FALSE)</f>
        <v>#N/A</v>
      </c>
      <c r="I1129">
        <f t="shared" si="71"/>
        <v>0</v>
      </c>
      <c r="K1129" s="93">
        <v>6</v>
      </c>
      <c r="L1129">
        <v>6</v>
      </c>
      <c r="M1129">
        <v>3</v>
      </c>
      <c r="N1129">
        <v>3</v>
      </c>
      <c r="O1129">
        <v>2</v>
      </c>
      <c r="P1129">
        <v>3</v>
      </c>
    </row>
    <row r="1130" spans="1:18" x14ac:dyDescent="0.2">
      <c r="A1130" s="93" t="s">
        <v>2819</v>
      </c>
      <c r="B1130" s="93" t="str">
        <f>VLOOKUP(K1130,杂项!$O$1:$P$54,2,FALSE)</f>
        <v>斗技之证</v>
      </c>
      <c r="C1130" s="93">
        <f t="shared" si="68"/>
        <v>8</v>
      </c>
      <c r="D1130" s="93" t="str">
        <f>VLOOKUP(M1130,杂项!$O$1:$P$54,2,FALSE)</f>
        <v>巡林之证</v>
      </c>
      <c r="E1130" s="93">
        <f t="shared" si="69"/>
        <v>8</v>
      </c>
      <c r="F1130" s="93" t="str">
        <f>VLOOKUP(O1130,杂项!$O$1:$P$54,2,FALSE)</f>
        <v>力量绶带</v>
      </c>
      <c r="G1130" s="93">
        <f t="shared" si="70"/>
        <v>6</v>
      </c>
      <c r="H1130" t="str">
        <f>VLOOKUP(Q1130,杂项!$O$1:$P$54,2,FALSE)</f>
        <v>迅捷绶带</v>
      </c>
      <c r="I1130">
        <f t="shared" si="71"/>
        <v>6</v>
      </c>
      <c r="K1130" s="93">
        <v>41</v>
      </c>
      <c r="L1130">
        <v>8</v>
      </c>
      <c r="M1130">
        <v>42</v>
      </c>
      <c r="N1130">
        <v>8</v>
      </c>
      <c r="O1130">
        <v>6</v>
      </c>
      <c r="P1130">
        <v>6</v>
      </c>
      <c r="Q1130">
        <v>8</v>
      </c>
      <c r="R1130">
        <v>6</v>
      </c>
    </row>
    <row r="1131" spans="1:18" x14ac:dyDescent="0.2">
      <c r="A1131" s="93" t="s">
        <v>2820</v>
      </c>
      <c r="B1131" s="93" t="str">
        <f>VLOOKUP(K1131,杂项!$O$1:$P$54,2,FALSE)</f>
        <v>忠诚徽记</v>
      </c>
      <c r="C1131" s="93">
        <f t="shared" si="68"/>
        <v>10</v>
      </c>
      <c r="D1131" s="93" t="str">
        <f>VLOOKUP(M1131,杂项!$O$1:$P$54,2,FALSE)</f>
        <v>无畏徽记</v>
      </c>
      <c r="E1131" s="93">
        <f t="shared" si="69"/>
        <v>10</v>
      </c>
      <c r="F1131" s="93" t="str">
        <f>VLOOKUP(O1131,杂项!$O$1:$P$54,2,FALSE)</f>
        <v>斗技之证</v>
      </c>
      <c r="G1131" s="93">
        <f t="shared" si="70"/>
        <v>8</v>
      </c>
      <c r="H1131" t="str">
        <f>VLOOKUP(Q1131,杂项!$O$1:$P$54,2,FALSE)</f>
        <v>巡林之证</v>
      </c>
      <c r="I1131">
        <f t="shared" si="71"/>
        <v>8</v>
      </c>
      <c r="K1131" s="93">
        <v>53</v>
      </c>
      <c r="L1131">
        <v>10</v>
      </c>
      <c r="M1131">
        <v>48</v>
      </c>
      <c r="N1131">
        <v>10</v>
      </c>
      <c r="O1131">
        <v>41</v>
      </c>
      <c r="P1131">
        <v>8</v>
      </c>
      <c r="Q1131">
        <v>42</v>
      </c>
      <c r="R1131">
        <v>8</v>
      </c>
    </row>
    <row r="1132" spans="1:18" x14ac:dyDescent="0.2">
      <c r="A1132" s="93" t="s">
        <v>2821</v>
      </c>
      <c r="B1132" s="93" t="str">
        <f>VLOOKUP(K1132,杂项!$O$1:$P$54,2,FALSE)</f>
        <v>浪人之证</v>
      </c>
      <c r="C1132" s="93">
        <f t="shared" si="68"/>
        <v>12</v>
      </c>
      <c r="D1132" s="93" t="str">
        <f>VLOOKUP(M1132,杂项!$O$1:$P$54,2,FALSE)</f>
        <v>战士之证</v>
      </c>
      <c r="E1132" s="93">
        <f t="shared" si="69"/>
        <v>12</v>
      </c>
      <c r="F1132" s="93" t="str">
        <f>VLOOKUP(O1132,杂项!$O$1:$P$54,2,FALSE)</f>
        <v>隐秘徽记</v>
      </c>
      <c r="G1132" s="93">
        <f t="shared" si="70"/>
        <v>10</v>
      </c>
      <c r="H1132" t="str">
        <f>VLOOKUP(Q1132,杂项!$O$1:$P$54,2,FALSE)</f>
        <v>无畏徽记</v>
      </c>
      <c r="I1132">
        <f t="shared" si="71"/>
        <v>10</v>
      </c>
      <c r="K1132" s="93">
        <v>13</v>
      </c>
      <c r="L1132">
        <v>12</v>
      </c>
      <c r="M1132">
        <v>12</v>
      </c>
      <c r="N1132">
        <v>12</v>
      </c>
      <c r="O1132">
        <v>50</v>
      </c>
      <c r="P1132">
        <v>10</v>
      </c>
      <c r="Q1132">
        <v>48</v>
      </c>
      <c r="R1132">
        <v>10</v>
      </c>
    </row>
    <row r="1133" spans="1:18" x14ac:dyDescent="0.2">
      <c r="A1133" s="93" t="s">
        <v>2822</v>
      </c>
      <c r="B1133" s="93" t="str">
        <f>VLOOKUP(K1133,杂项!$O$1:$P$54,2,FALSE)</f>
        <v>自由纹章</v>
      </c>
      <c r="C1133" s="93">
        <f t="shared" si="68"/>
        <v>15</v>
      </c>
      <c r="D1133" s="93" t="str">
        <f>VLOOKUP(M1133,杂项!$O$1:$P$54,2,FALSE)</f>
        <v>勇气纹章</v>
      </c>
      <c r="E1133" s="93">
        <f t="shared" si="69"/>
        <v>15</v>
      </c>
      <c r="F1133" s="93" t="str">
        <f>VLOOKUP(O1133,杂项!$O$1:$P$54,2,FALSE)</f>
        <v>浪人之证</v>
      </c>
      <c r="G1133" s="93">
        <f t="shared" si="70"/>
        <v>12</v>
      </c>
      <c r="H1133" t="str">
        <f>VLOOKUP(Q1133,杂项!$O$1:$P$54,2,FALSE)</f>
        <v>战士之证</v>
      </c>
      <c r="I1133">
        <f t="shared" si="71"/>
        <v>12</v>
      </c>
      <c r="K1133" s="93">
        <v>19</v>
      </c>
      <c r="L1133">
        <v>15</v>
      </c>
      <c r="M1133">
        <v>17</v>
      </c>
      <c r="N1133">
        <v>15</v>
      </c>
      <c r="O1133">
        <v>13</v>
      </c>
      <c r="P1133">
        <v>12</v>
      </c>
      <c r="Q1133">
        <v>12</v>
      </c>
      <c r="R1133">
        <v>12</v>
      </c>
    </row>
    <row r="1134" spans="1:18" x14ac:dyDescent="0.2">
      <c r="A1134" s="93" t="s">
        <v>2823</v>
      </c>
      <c r="B1134" s="93" t="str">
        <f>VLOOKUP(K1134,杂项!$O$1:$P$54,2,FALSE)</f>
        <v>游侠之证</v>
      </c>
      <c r="C1134" s="93">
        <f t="shared" si="68"/>
        <v>18</v>
      </c>
      <c r="D1134" s="93" t="str">
        <f>VLOOKUP(M1134,杂项!$O$1:$P$54,2,FALSE)</f>
        <v>勇者之证</v>
      </c>
      <c r="E1134" s="93">
        <f t="shared" si="69"/>
        <v>18</v>
      </c>
      <c r="F1134" s="93" t="str">
        <f>VLOOKUP(O1134,杂项!$O$1:$P$54,2,FALSE)</f>
        <v>自由纹章</v>
      </c>
      <c r="G1134" s="93">
        <f t="shared" si="70"/>
        <v>15</v>
      </c>
      <c r="H1134" t="str">
        <f>VLOOKUP(Q1134,杂项!$O$1:$P$54,2,FALSE)</f>
        <v>勇气纹章</v>
      </c>
      <c r="I1134">
        <f t="shared" si="71"/>
        <v>15</v>
      </c>
      <c r="K1134" s="93">
        <v>27</v>
      </c>
      <c r="L1134">
        <v>18</v>
      </c>
      <c r="M1134">
        <v>26</v>
      </c>
      <c r="N1134">
        <v>18</v>
      </c>
      <c r="O1134">
        <v>19</v>
      </c>
      <c r="P1134">
        <v>15</v>
      </c>
      <c r="Q1134">
        <v>17</v>
      </c>
      <c r="R1134">
        <v>15</v>
      </c>
    </row>
    <row r="1135" spans="1:18" x14ac:dyDescent="0.2">
      <c r="A1135" s="93" t="s">
        <v>2824</v>
      </c>
      <c r="B1135" s="93" t="str">
        <f>VLOOKUP(K1135,杂项!$O$1:$P$54,2,FALSE)</f>
        <v>世界之印</v>
      </c>
      <c r="C1135" s="93">
        <f t="shared" si="68"/>
        <v>22</v>
      </c>
      <c r="D1135" s="93" t="str">
        <f>VLOOKUP(M1135,杂项!$O$1:$P$54,2,FALSE)</f>
        <v>奇迹之印</v>
      </c>
      <c r="E1135" s="93">
        <f t="shared" si="69"/>
        <v>22</v>
      </c>
      <c r="F1135" s="93" t="str">
        <f>VLOOKUP(O1135,杂项!$O$1:$P$54,2,FALSE)</f>
        <v>霸者之证</v>
      </c>
      <c r="G1135" s="93">
        <f t="shared" si="70"/>
        <v>20</v>
      </c>
      <c r="H1135" t="str">
        <f>VLOOKUP(Q1135,杂项!$O$1:$P$54,2,FALSE)</f>
        <v>游侠之证</v>
      </c>
      <c r="I1135">
        <f t="shared" si="71"/>
        <v>20</v>
      </c>
      <c r="K1135" s="93">
        <v>34</v>
      </c>
      <c r="L1135">
        <v>22</v>
      </c>
      <c r="M1135">
        <v>36</v>
      </c>
      <c r="N1135">
        <v>22</v>
      </c>
      <c r="O1135">
        <v>28</v>
      </c>
      <c r="P1135">
        <v>20</v>
      </c>
      <c r="Q1135">
        <v>27</v>
      </c>
      <c r="R1135">
        <v>20</v>
      </c>
    </row>
    <row r="1136" spans="1:18" x14ac:dyDescent="0.2">
      <c r="A1136" s="93" t="s">
        <v>2825</v>
      </c>
      <c r="B1136" s="93" t="str">
        <f>VLOOKUP(K1136,杂项!$O$1:$P$54,2,FALSE)</f>
        <v>浪人之证</v>
      </c>
      <c r="C1136" s="93">
        <f t="shared" si="68"/>
        <v>12</v>
      </c>
      <c r="D1136" s="93" t="str">
        <f>VLOOKUP(M1136,杂项!$O$1:$P$54,2,FALSE)</f>
        <v>战士之证</v>
      </c>
      <c r="E1136" s="93">
        <f t="shared" si="69"/>
        <v>12</v>
      </c>
      <c r="F1136" s="93" t="str">
        <f>VLOOKUP(O1136,杂项!$O$1:$P$54,2,FALSE)</f>
        <v>隐秘徽记</v>
      </c>
      <c r="G1136" s="93">
        <f t="shared" si="70"/>
        <v>10</v>
      </c>
      <c r="H1136" t="str">
        <f>VLOOKUP(Q1136,杂项!$O$1:$P$54,2,FALSE)</f>
        <v>无畏徽记</v>
      </c>
      <c r="I1136">
        <f t="shared" si="71"/>
        <v>10</v>
      </c>
      <c r="K1136" s="93">
        <v>13</v>
      </c>
      <c r="L1136">
        <v>12</v>
      </c>
      <c r="M1136">
        <v>12</v>
      </c>
      <c r="N1136">
        <v>12</v>
      </c>
      <c r="O1136">
        <v>50</v>
      </c>
      <c r="P1136">
        <v>10</v>
      </c>
      <c r="Q1136">
        <v>48</v>
      </c>
      <c r="R1136">
        <v>10</v>
      </c>
    </row>
    <row r="1137" spans="1:18" x14ac:dyDescent="0.2">
      <c r="A1137" s="93" t="s">
        <v>2826</v>
      </c>
      <c r="B1137" s="93" t="str">
        <f>VLOOKUP(K1137,杂项!$O$1:$P$54,2,FALSE)</f>
        <v>意志纹章</v>
      </c>
      <c r="C1137" s="93">
        <f t="shared" si="68"/>
        <v>15</v>
      </c>
      <c r="D1137" s="93" t="str">
        <f>VLOOKUP(M1137,杂项!$O$1:$P$54,2,FALSE)</f>
        <v>自由纹章</v>
      </c>
      <c r="E1137" s="93">
        <f t="shared" si="69"/>
        <v>15</v>
      </c>
      <c r="F1137" s="93" t="str">
        <f>VLOOKUP(O1137,杂项!$O$1:$P$54,2,FALSE)</f>
        <v>浪人之证</v>
      </c>
      <c r="G1137" s="93">
        <f t="shared" si="70"/>
        <v>12</v>
      </c>
      <c r="H1137" t="str">
        <f>VLOOKUP(Q1137,杂项!$O$1:$P$54,2,FALSE)</f>
        <v>战士之证</v>
      </c>
      <c r="I1137">
        <f t="shared" si="71"/>
        <v>12</v>
      </c>
      <c r="K1137" s="93">
        <v>20</v>
      </c>
      <c r="L1137">
        <v>15</v>
      </c>
      <c r="M1137">
        <v>19</v>
      </c>
      <c r="N1137">
        <v>15</v>
      </c>
      <c r="O1137">
        <v>13</v>
      </c>
      <c r="P1137">
        <v>12</v>
      </c>
      <c r="Q1137">
        <v>12</v>
      </c>
      <c r="R1137">
        <v>12</v>
      </c>
    </row>
    <row r="1138" spans="1:18" x14ac:dyDescent="0.2">
      <c r="A1138" s="93" t="s">
        <v>2827</v>
      </c>
      <c r="B1138" s="93" t="str">
        <f>VLOOKUP(K1138,杂项!$O$1:$P$54,2,FALSE)</f>
        <v>游侠之证</v>
      </c>
      <c r="C1138" s="93">
        <f t="shared" si="68"/>
        <v>18</v>
      </c>
      <c r="D1138" s="93" t="str">
        <f>VLOOKUP(M1138,杂项!$O$1:$P$54,2,FALSE)</f>
        <v>隐者之证</v>
      </c>
      <c r="E1138" s="93">
        <f t="shared" si="69"/>
        <v>18</v>
      </c>
      <c r="F1138" s="93" t="str">
        <f>VLOOKUP(O1138,杂项!$O$1:$P$54,2,FALSE)</f>
        <v>意志纹章</v>
      </c>
      <c r="G1138" s="93">
        <f t="shared" si="70"/>
        <v>15</v>
      </c>
      <c r="H1138" t="str">
        <f>VLOOKUP(Q1138,杂项!$O$1:$P$54,2,FALSE)</f>
        <v>自由纹章</v>
      </c>
      <c r="I1138">
        <f t="shared" si="71"/>
        <v>15</v>
      </c>
      <c r="K1138" s="93">
        <v>27</v>
      </c>
      <c r="L1138">
        <v>18</v>
      </c>
      <c r="M1138">
        <v>30</v>
      </c>
      <c r="N1138">
        <v>18</v>
      </c>
      <c r="O1138">
        <v>20</v>
      </c>
      <c r="P1138">
        <v>15</v>
      </c>
      <c r="Q1138">
        <v>19</v>
      </c>
      <c r="R1138">
        <v>15</v>
      </c>
    </row>
    <row r="1139" spans="1:18" x14ac:dyDescent="0.2">
      <c r="A1139" s="93" t="s">
        <v>2828</v>
      </c>
      <c r="B1139" s="93" t="str">
        <f>VLOOKUP(K1139,杂项!$O$1:$P$54,2,FALSE)</f>
        <v>奇迹之印</v>
      </c>
      <c r="C1139" s="93">
        <f t="shared" si="68"/>
        <v>22</v>
      </c>
      <c r="D1139" s="93" t="str">
        <f>VLOOKUP(M1139,杂项!$O$1:$P$54,2,FALSE)</f>
        <v>时光之印</v>
      </c>
      <c r="E1139" s="93">
        <f t="shared" si="69"/>
        <v>22</v>
      </c>
      <c r="F1139" s="93" t="str">
        <f>VLOOKUP(O1139,杂项!$O$1:$P$54,2,FALSE)</f>
        <v>游侠之证</v>
      </c>
      <c r="G1139" s="93">
        <f t="shared" si="70"/>
        <v>20</v>
      </c>
      <c r="H1139" t="str">
        <f>VLOOKUP(Q1139,杂项!$O$1:$P$54,2,FALSE)</f>
        <v>隐者之证</v>
      </c>
      <c r="I1139">
        <f t="shared" si="71"/>
        <v>20</v>
      </c>
      <c r="K1139" s="93">
        <v>36</v>
      </c>
      <c r="L1139">
        <v>22</v>
      </c>
      <c r="M1139">
        <v>40</v>
      </c>
      <c r="N1139">
        <v>22</v>
      </c>
      <c r="O1139">
        <v>27</v>
      </c>
      <c r="P1139">
        <v>20</v>
      </c>
      <c r="Q1139">
        <v>30</v>
      </c>
      <c r="R1139">
        <v>20</v>
      </c>
    </row>
    <row r="1140" spans="1:18" x14ac:dyDescent="0.2">
      <c r="A1140" s="93" t="s">
        <v>2829</v>
      </c>
      <c r="B1140" s="93" t="str">
        <f>VLOOKUP(K1140,杂项!$O$1:$P$54,2,FALSE)</f>
        <v>生存修行之证</v>
      </c>
      <c r="C1140" s="93">
        <f t="shared" si="68"/>
        <v>3</v>
      </c>
      <c r="D1140" s="93" t="e">
        <f>VLOOKUP(M1140,杂项!$O$1:$P$54,2,FALSE)</f>
        <v>#N/A</v>
      </c>
      <c r="E1140" s="93">
        <f t="shared" si="69"/>
        <v>0</v>
      </c>
      <c r="F1140" s="93" t="e">
        <f>VLOOKUP(O1140,杂项!$O$1:$P$54,2,FALSE)</f>
        <v>#N/A</v>
      </c>
      <c r="G1140" s="93">
        <f t="shared" si="70"/>
        <v>0</v>
      </c>
      <c r="H1140" t="e">
        <f>VLOOKUP(Q1140,杂项!$O$1:$P$54,2,FALSE)</f>
        <v>#N/A</v>
      </c>
      <c r="I1140">
        <f t="shared" si="71"/>
        <v>0</v>
      </c>
      <c r="K1140" s="93">
        <v>2</v>
      </c>
      <c r="L1140">
        <v>3</v>
      </c>
    </row>
    <row r="1141" spans="1:18" x14ac:dyDescent="0.2">
      <c r="A1141" s="93" t="s">
        <v>2830</v>
      </c>
      <c r="B1141" s="93" t="str">
        <f>VLOOKUP(K1141,杂项!$O$1:$P$54,2,FALSE)</f>
        <v>生存修行之证</v>
      </c>
      <c r="C1141" s="93">
        <f t="shared" si="68"/>
        <v>5</v>
      </c>
      <c r="D1141" s="93" t="e">
        <f>VLOOKUP(M1141,杂项!$O$1:$P$54,2,FALSE)</f>
        <v>#N/A</v>
      </c>
      <c r="E1141" s="93">
        <f t="shared" si="69"/>
        <v>0</v>
      </c>
      <c r="F1141" s="93" t="e">
        <f>VLOOKUP(O1141,杂项!$O$1:$P$54,2,FALSE)</f>
        <v>#N/A</v>
      </c>
      <c r="G1141" s="93">
        <f t="shared" si="70"/>
        <v>0</v>
      </c>
      <c r="H1141" t="e">
        <f>VLOOKUP(Q1141,杂项!$O$1:$P$54,2,FALSE)</f>
        <v>#N/A</v>
      </c>
      <c r="I1141">
        <f t="shared" si="71"/>
        <v>0</v>
      </c>
      <c r="K1141" s="93">
        <v>2</v>
      </c>
      <c r="L1141">
        <v>5</v>
      </c>
    </row>
    <row r="1142" spans="1:18" x14ac:dyDescent="0.2">
      <c r="A1142" s="93" t="s">
        <v>2831</v>
      </c>
      <c r="B1142" s="93" t="str">
        <f>VLOOKUP(K1142,杂项!$O$1:$P$54,2,FALSE)</f>
        <v>守护绶带</v>
      </c>
      <c r="C1142" s="93">
        <f t="shared" si="68"/>
        <v>6</v>
      </c>
      <c r="D1142" s="93" t="str">
        <f>VLOOKUP(M1142,杂项!$O$1:$P$54,2,FALSE)</f>
        <v>生存修行之证</v>
      </c>
      <c r="E1142" s="93">
        <f t="shared" si="69"/>
        <v>3</v>
      </c>
      <c r="F1142" s="93" t="str">
        <f>VLOOKUP(O1142,杂项!$O$1:$P$54,2,FALSE)</f>
        <v>战斗修行之证</v>
      </c>
      <c r="G1142" s="93">
        <f t="shared" si="70"/>
        <v>3</v>
      </c>
      <c r="H1142" t="e">
        <f>VLOOKUP(Q1142,杂项!$O$1:$P$54,2,FALSE)</f>
        <v>#N/A</v>
      </c>
      <c r="I1142">
        <f t="shared" si="71"/>
        <v>0</v>
      </c>
      <c r="K1142" s="93">
        <v>7</v>
      </c>
      <c r="L1142">
        <v>6</v>
      </c>
      <c r="M1142">
        <v>2</v>
      </c>
      <c r="N1142">
        <v>3</v>
      </c>
      <c r="O1142">
        <v>1</v>
      </c>
      <c r="P1142">
        <v>3</v>
      </c>
    </row>
    <row r="1143" spans="1:18" x14ac:dyDescent="0.2">
      <c r="A1143" s="93" t="s">
        <v>2832</v>
      </c>
      <c r="B1143" s="93" t="str">
        <f>VLOOKUP(K1143,杂项!$O$1:$P$54,2,FALSE)</f>
        <v>护盾之证</v>
      </c>
      <c r="C1143" s="93">
        <f t="shared" si="68"/>
        <v>8</v>
      </c>
      <c r="D1143" s="93" t="str">
        <f>VLOOKUP(M1143,杂项!$O$1:$P$54,2,FALSE)</f>
        <v>斗技之证</v>
      </c>
      <c r="E1143" s="93">
        <f t="shared" si="69"/>
        <v>8</v>
      </c>
      <c r="F1143" s="93" t="str">
        <f>VLOOKUP(O1143,杂项!$O$1:$P$54,2,FALSE)</f>
        <v>守护绶带</v>
      </c>
      <c r="G1143" s="93">
        <f t="shared" si="70"/>
        <v>6</v>
      </c>
      <c r="H1143" t="str">
        <f>VLOOKUP(Q1143,杂项!$O$1:$P$54,2,FALSE)</f>
        <v>记忆绶带</v>
      </c>
      <c r="I1143">
        <f t="shared" si="71"/>
        <v>6</v>
      </c>
      <c r="K1143" s="93">
        <v>46</v>
      </c>
      <c r="L1143">
        <v>8</v>
      </c>
      <c r="M1143">
        <v>41</v>
      </c>
      <c r="N1143">
        <v>8</v>
      </c>
      <c r="O1143">
        <v>7</v>
      </c>
      <c r="P1143">
        <v>6</v>
      </c>
      <c r="Q1143">
        <v>11</v>
      </c>
      <c r="R1143">
        <v>6</v>
      </c>
    </row>
    <row r="1144" spans="1:18" x14ac:dyDescent="0.2">
      <c r="A1144" s="93" t="s">
        <v>2833</v>
      </c>
      <c r="B1144" s="93" t="str">
        <f>VLOOKUP(K1144,杂项!$O$1:$P$54,2,FALSE)</f>
        <v>不屈徽记</v>
      </c>
      <c r="C1144" s="93">
        <f t="shared" si="68"/>
        <v>10</v>
      </c>
      <c r="D1144" s="93" t="str">
        <f>VLOOKUP(M1144,杂项!$O$1:$P$54,2,FALSE)</f>
        <v>忠诚徽记</v>
      </c>
      <c r="E1144" s="93">
        <f t="shared" si="69"/>
        <v>10</v>
      </c>
      <c r="F1144" s="93" t="str">
        <f>VLOOKUP(O1144,杂项!$O$1:$P$54,2,FALSE)</f>
        <v>护盾之证</v>
      </c>
      <c r="G1144" s="93">
        <f t="shared" si="70"/>
        <v>8</v>
      </c>
      <c r="H1144" t="str">
        <f>VLOOKUP(Q1144,杂项!$O$1:$P$54,2,FALSE)</f>
        <v>斗技之证</v>
      </c>
      <c r="I1144">
        <f t="shared" si="71"/>
        <v>8</v>
      </c>
      <c r="K1144" s="93">
        <v>49</v>
      </c>
      <c r="L1144">
        <v>10</v>
      </c>
      <c r="M1144">
        <v>53</v>
      </c>
      <c r="N1144">
        <v>10</v>
      </c>
      <c r="O1144">
        <v>46</v>
      </c>
      <c r="P1144">
        <v>8</v>
      </c>
      <c r="Q1144">
        <v>41</v>
      </c>
      <c r="R1144">
        <v>8</v>
      </c>
    </row>
    <row r="1145" spans="1:18" x14ac:dyDescent="0.2">
      <c r="A1145" s="93" t="s">
        <v>2834</v>
      </c>
      <c r="B1145" s="93" t="str">
        <f>VLOOKUP(K1145,杂项!$O$1:$P$54,2,FALSE)</f>
        <v>守护绶带</v>
      </c>
      <c r="C1145" s="93">
        <f t="shared" si="68"/>
        <v>6</v>
      </c>
      <c r="D1145" s="93" t="str">
        <f>VLOOKUP(M1145,杂项!$O$1:$P$54,2,FALSE)</f>
        <v>生存修行之证</v>
      </c>
      <c r="E1145" s="93">
        <f t="shared" si="69"/>
        <v>3</v>
      </c>
      <c r="F1145" s="93" t="str">
        <f>VLOOKUP(O1145,杂项!$O$1:$P$54,2,FALSE)</f>
        <v>战斗修行之证</v>
      </c>
      <c r="G1145" s="93">
        <f t="shared" si="70"/>
        <v>3</v>
      </c>
      <c r="H1145" t="e">
        <f>VLOOKUP(Q1145,杂项!$O$1:$P$54,2,FALSE)</f>
        <v>#N/A</v>
      </c>
      <c r="I1145">
        <f t="shared" si="71"/>
        <v>0</v>
      </c>
      <c r="K1145" s="93">
        <v>7</v>
      </c>
      <c r="L1145">
        <v>6</v>
      </c>
      <c r="M1145">
        <v>2</v>
      </c>
      <c r="N1145">
        <v>3</v>
      </c>
      <c r="O1145">
        <v>1</v>
      </c>
      <c r="P1145">
        <v>3</v>
      </c>
    </row>
    <row r="1146" spans="1:18" x14ac:dyDescent="0.2">
      <c r="A1146" s="93" t="s">
        <v>2835</v>
      </c>
      <c r="B1146" s="93" t="str">
        <f>VLOOKUP(K1146,杂项!$O$1:$P$54,2,FALSE)</f>
        <v>护盾之证</v>
      </c>
      <c r="C1146" s="93">
        <f t="shared" si="68"/>
        <v>8</v>
      </c>
      <c r="D1146" s="93" t="str">
        <f>VLOOKUP(M1146,杂项!$O$1:$P$54,2,FALSE)</f>
        <v>斗技之证</v>
      </c>
      <c r="E1146" s="93">
        <f t="shared" si="69"/>
        <v>8</v>
      </c>
      <c r="F1146" s="93" t="str">
        <f>VLOOKUP(O1146,杂项!$O$1:$P$54,2,FALSE)</f>
        <v>守护绶带</v>
      </c>
      <c r="G1146" s="93">
        <f t="shared" si="70"/>
        <v>6</v>
      </c>
      <c r="H1146" t="str">
        <f>VLOOKUP(Q1146,杂项!$O$1:$P$54,2,FALSE)</f>
        <v>力量绶带</v>
      </c>
      <c r="I1146">
        <f t="shared" si="71"/>
        <v>6</v>
      </c>
      <c r="K1146" s="93">
        <v>46</v>
      </c>
      <c r="L1146">
        <v>8</v>
      </c>
      <c r="M1146">
        <v>41</v>
      </c>
      <c r="N1146">
        <v>8</v>
      </c>
      <c r="O1146">
        <v>7</v>
      </c>
      <c r="P1146">
        <v>6</v>
      </c>
      <c r="Q1146">
        <v>6</v>
      </c>
      <c r="R1146">
        <v>6</v>
      </c>
    </row>
    <row r="1147" spans="1:18" x14ac:dyDescent="0.2">
      <c r="A1147" s="93" t="s">
        <v>2836</v>
      </c>
      <c r="B1147" s="93" t="str">
        <f>VLOOKUP(K1147,杂项!$O$1:$P$54,2,FALSE)</f>
        <v>不屈徽记</v>
      </c>
      <c r="C1147" s="93">
        <f t="shared" si="68"/>
        <v>10</v>
      </c>
      <c r="D1147" s="93" t="str">
        <f>VLOOKUP(M1147,杂项!$O$1:$P$54,2,FALSE)</f>
        <v>忠诚徽记</v>
      </c>
      <c r="E1147" s="93">
        <f t="shared" si="69"/>
        <v>10</v>
      </c>
      <c r="F1147" s="93" t="str">
        <f>VLOOKUP(O1147,杂项!$O$1:$P$54,2,FALSE)</f>
        <v>护盾之证</v>
      </c>
      <c r="G1147" s="93">
        <f t="shared" si="70"/>
        <v>8</v>
      </c>
      <c r="H1147" t="str">
        <f>VLOOKUP(Q1147,杂项!$O$1:$P$54,2,FALSE)</f>
        <v>斗技之证</v>
      </c>
      <c r="I1147">
        <f t="shared" si="71"/>
        <v>8</v>
      </c>
      <c r="K1147" s="93">
        <v>49</v>
      </c>
      <c r="L1147">
        <v>10</v>
      </c>
      <c r="M1147">
        <v>53</v>
      </c>
      <c r="N1147">
        <v>10</v>
      </c>
      <c r="O1147">
        <v>46</v>
      </c>
      <c r="P1147">
        <v>8</v>
      </c>
      <c r="Q1147">
        <v>41</v>
      </c>
      <c r="R1147">
        <v>8</v>
      </c>
    </row>
    <row r="1148" spans="1:18" x14ac:dyDescent="0.2">
      <c r="A1148" s="93" t="s">
        <v>2837</v>
      </c>
      <c r="B1148" s="93" t="str">
        <f>VLOOKUP(K1148,杂项!$O$1:$P$54,2,FALSE)</f>
        <v>卫士之证</v>
      </c>
      <c r="C1148" s="93">
        <f t="shared" si="68"/>
        <v>12</v>
      </c>
      <c r="D1148" s="93" t="str">
        <f>VLOOKUP(M1148,杂项!$O$1:$P$54,2,FALSE)</f>
        <v>骑士之证</v>
      </c>
      <c r="E1148" s="93">
        <f t="shared" si="69"/>
        <v>12</v>
      </c>
      <c r="F1148" s="93" t="str">
        <f>VLOOKUP(O1148,杂项!$O$1:$P$54,2,FALSE)</f>
        <v>不屈徽记</v>
      </c>
      <c r="G1148" s="93">
        <f t="shared" si="70"/>
        <v>10</v>
      </c>
      <c r="H1148" t="str">
        <f>VLOOKUP(Q1148,杂项!$O$1:$P$54,2,FALSE)</f>
        <v>忠诚徽记</v>
      </c>
      <c r="I1148">
        <f t="shared" si="71"/>
        <v>10</v>
      </c>
      <c r="K1148" s="93">
        <v>47</v>
      </c>
      <c r="L1148">
        <v>12</v>
      </c>
      <c r="M1148">
        <v>14</v>
      </c>
      <c r="N1148">
        <v>12</v>
      </c>
      <c r="O1148">
        <v>49</v>
      </c>
      <c r="P1148">
        <v>10</v>
      </c>
      <c r="Q1148">
        <v>53</v>
      </c>
      <c r="R1148">
        <v>10</v>
      </c>
    </row>
    <row r="1149" spans="1:18" x14ac:dyDescent="0.2">
      <c r="A1149" s="93" t="s">
        <v>2838</v>
      </c>
      <c r="B1149" s="93" t="str">
        <f>VLOOKUP(K1149,杂项!$O$1:$P$54,2,FALSE)</f>
        <v>秩序纹章</v>
      </c>
      <c r="C1149" s="93">
        <f t="shared" si="68"/>
        <v>15</v>
      </c>
      <c r="D1149" s="93" t="str">
        <f>VLOOKUP(M1149,杂项!$O$1:$P$54,2,FALSE)</f>
        <v>勇气纹章</v>
      </c>
      <c r="E1149" s="93">
        <f t="shared" si="69"/>
        <v>15</v>
      </c>
      <c r="F1149" s="93" t="str">
        <f>VLOOKUP(O1149,杂项!$O$1:$P$54,2,FALSE)</f>
        <v>卫士之证</v>
      </c>
      <c r="G1149" s="93">
        <f t="shared" si="70"/>
        <v>12</v>
      </c>
      <c r="H1149" t="str">
        <f>VLOOKUP(Q1149,杂项!$O$1:$P$54,2,FALSE)</f>
        <v>骑士之证</v>
      </c>
      <c r="I1149">
        <f t="shared" si="71"/>
        <v>12</v>
      </c>
      <c r="K1149" s="93">
        <v>18</v>
      </c>
      <c r="L1149">
        <v>15</v>
      </c>
      <c r="M1149">
        <v>17</v>
      </c>
      <c r="N1149">
        <v>15</v>
      </c>
      <c r="O1149">
        <v>47</v>
      </c>
      <c r="P1149">
        <v>12</v>
      </c>
      <c r="Q1149">
        <v>14</v>
      </c>
      <c r="R1149">
        <v>12</v>
      </c>
    </row>
    <row r="1150" spans="1:18" x14ac:dyDescent="0.2">
      <c r="A1150" s="93" t="s">
        <v>2839</v>
      </c>
      <c r="B1150" s="93" t="str">
        <f>VLOOKUP(K1150,杂项!$O$1:$P$54,2,FALSE)</f>
        <v>英雄之证</v>
      </c>
      <c r="C1150" s="93">
        <f t="shared" si="68"/>
        <v>18</v>
      </c>
      <c r="D1150" s="93" t="str">
        <f>VLOOKUP(M1150,杂项!$O$1:$P$54,2,FALSE)</f>
        <v>统帅之证</v>
      </c>
      <c r="E1150" s="93">
        <f t="shared" si="69"/>
        <v>18</v>
      </c>
      <c r="F1150" s="93" t="str">
        <f>VLOOKUP(O1150,杂项!$O$1:$P$54,2,FALSE)</f>
        <v>秩序纹章</v>
      </c>
      <c r="G1150" s="93">
        <f t="shared" si="70"/>
        <v>15</v>
      </c>
      <c r="H1150" t="str">
        <f>VLOOKUP(Q1150,杂项!$O$1:$P$54,2,FALSE)</f>
        <v>勇气纹章</v>
      </c>
      <c r="I1150">
        <f t="shared" si="71"/>
        <v>15</v>
      </c>
      <c r="K1150" s="93">
        <v>25</v>
      </c>
      <c r="L1150">
        <v>18</v>
      </c>
      <c r="M1150">
        <v>31</v>
      </c>
      <c r="N1150">
        <v>18</v>
      </c>
      <c r="O1150">
        <v>18</v>
      </c>
      <c r="P1150">
        <v>15</v>
      </c>
      <c r="Q1150">
        <v>17</v>
      </c>
      <c r="R1150">
        <v>15</v>
      </c>
    </row>
    <row r="1151" spans="1:18" x14ac:dyDescent="0.2">
      <c r="A1151" s="93" t="s">
        <v>2840</v>
      </c>
      <c r="B1151" s="93" t="str">
        <f>VLOOKUP(K1151,杂项!$O$1:$P$54,2,FALSE)</f>
        <v>命运之印</v>
      </c>
      <c r="C1151" s="93">
        <f t="shared" si="68"/>
        <v>22</v>
      </c>
      <c r="D1151" s="93" t="str">
        <f>VLOOKUP(M1151,杂项!$O$1:$P$54,2,FALSE)</f>
        <v>正义之印</v>
      </c>
      <c r="E1151" s="93">
        <f t="shared" si="69"/>
        <v>22</v>
      </c>
      <c r="F1151" s="93" t="str">
        <f>VLOOKUP(O1151,杂项!$O$1:$P$54,2,FALSE)</f>
        <v>英雄之证</v>
      </c>
      <c r="G1151" s="93">
        <f t="shared" si="70"/>
        <v>20</v>
      </c>
      <c r="H1151" t="str">
        <f>VLOOKUP(Q1151,杂项!$O$1:$P$54,2,FALSE)</f>
        <v>统帅之证</v>
      </c>
      <c r="I1151">
        <f t="shared" si="71"/>
        <v>20</v>
      </c>
      <c r="K1151" s="93">
        <v>33</v>
      </c>
      <c r="L1151">
        <v>22</v>
      </c>
      <c r="M1151">
        <v>32</v>
      </c>
      <c r="N1151">
        <v>22</v>
      </c>
      <c r="O1151">
        <v>25</v>
      </c>
      <c r="P1151">
        <v>20</v>
      </c>
      <c r="Q1151">
        <v>31</v>
      </c>
      <c r="R1151">
        <v>20</v>
      </c>
    </row>
    <row r="1152" spans="1:18" x14ac:dyDescent="0.2">
      <c r="A1152" s="93" t="s">
        <v>2841</v>
      </c>
      <c r="B1152" s="93" t="str">
        <f>VLOOKUP(K1152,杂项!$O$1:$P$54,2,FALSE)</f>
        <v>卫士之证</v>
      </c>
      <c r="C1152" s="93">
        <f t="shared" si="68"/>
        <v>12</v>
      </c>
      <c r="D1152" s="93" t="str">
        <f>VLOOKUP(M1152,杂项!$O$1:$P$54,2,FALSE)</f>
        <v>骑士之证</v>
      </c>
      <c r="E1152" s="93">
        <f t="shared" si="69"/>
        <v>12</v>
      </c>
      <c r="F1152" s="93" t="str">
        <f>VLOOKUP(O1152,杂项!$O$1:$P$54,2,FALSE)</f>
        <v>不屈徽记</v>
      </c>
      <c r="G1152" s="93">
        <f t="shared" si="70"/>
        <v>10</v>
      </c>
      <c r="H1152" t="str">
        <f>VLOOKUP(Q1152,杂项!$O$1:$P$54,2,FALSE)</f>
        <v>忠诚徽记</v>
      </c>
      <c r="I1152">
        <f t="shared" si="71"/>
        <v>10</v>
      </c>
      <c r="K1152" s="93">
        <v>47</v>
      </c>
      <c r="L1152">
        <v>12</v>
      </c>
      <c r="M1152">
        <v>14</v>
      </c>
      <c r="N1152">
        <v>12</v>
      </c>
      <c r="O1152">
        <v>49</v>
      </c>
      <c r="P1152">
        <v>10</v>
      </c>
      <c r="Q1152">
        <v>53</v>
      </c>
      <c r="R1152">
        <v>10</v>
      </c>
    </row>
    <row r="1153" spans="1:18" x14ac:dyDescent="0.2">
      <c r="A1153" s="93" t="s">
        <v>2842</v>
      </c>
      <c r="B1153" s="93" t="str">
        <f>VLOOKUP(K1153,杂项!$O$1:$P$54,2,FALSE)</f>
        <v>秩序纹章</v>
      </c>
      <c r="C1153" s="93">
        <f t="shared" si="68"/>
        <v>15</v>
      </c>
      <c r="D1153" s="93" t="str">
        <f>VLOOKUP(M1153,杂项!$O$1:$P$54,2,FALSE)</f>
        <v>勇气纹章</v>
      </c>
      <c r="E1153" s="93">
        <f t="shared" si="69"/>
        <v>15</v>
      </c>
      <c r="F1153" s="93" t="str">
        <f>VLOOKUP(O1153,杂项!$O$1:$P$54,2,FALSE)</f>
        <v>卫士之证</v>
      </c>
      <c r="G1153" s="93">
        <f t="shared" si="70"/>
        <v>12</v>
      </c>
      <c r="H1153" t="str">
        <f>VLOOKUP(Q1153,杂项!$O$1:$P$54,2,FALSE)</f>
        <v>骑士之证</v>
      </c>
      <c r="I1153">
        <f t="shared" si="71"/>
        <v>12</v>
      </c>
      <c r="K1153" s="93">
        <v>18</v>
      </c>
      <c r="L1153">
        <v>15</v>
      </c>
      <c r="M1153">
        <v>17</v>
      </c>
      <c r="N1153">
        <v>15</v>
      </c>
      <c r="O1153">
        <v>47</v>
      </c>
      <c r="P1153">
        <v>12</v>
      </c>
      <c r="Q1153">
        <v>14</v>
      </c>
      <c r="R1153">
        <v>12</v>
      </c>
    </row>
    <row r="1154" spans="1:18" x14ac:dyDescent="0.2">
      <c r="A1154" s="93" t="s">
        <v>2843</v>
      </c>
      <c r="B1154" s="93" t="str">
        <f>VLOOKUP(K1154,杂项!$O$1:$P$54,2,FALSE)</f>
        <v>英雄之证</v>
      </c>
      <c r="C1154" s="93">
        <f t="shared" ref="C1154:C1217" si="72">L1154</f>
        <v>18</v>
      </c>
      <c r="D1154" s="93" t="str">
        <f>VLOOKUP(M1154,杂项!$O$1:$P$54,2,FALSE)</f>
        <v>统帅之证</v>
      </c>
      <c r="E1154" s="93">
        <f t="shared" ref="E1154:E1217" si="73">N1154</f>
        <v>18</v>
      </c>
      <c r="F1154" s="93" t="str">
        <f>VLOOKUP(O1154,杂项!$O$1:$P$54,2,FALSE)</f>
        <v>秩序纹章</v>
      </c>
      <c r="G1154" s="93">
        <f t="shared" ref="G1154:G1217" si="74">P1154</f>
        <v>15</v>
      </c>
      <c r="H1154" t="str">
        <f>VLOOKUP(Q1154,杂项!$O$1:$P$54,2,FALSE)</f>
        <v>勇气纹章</v>
      </c>
      <c r="I1154">
        <f t="shared" ref="I1154:I1217" si="75">R1154</f>
        <v>15</v>
      </c>
      <c r="K1154" s="93">
        <v>25</v>
      </c>
      <c r="L1154">
        <v>18</v>
      </c>
      <c r="M1154">
        <v>31</v>
      </c>
      <c r="N1154">
        <v>18</v>
      </c>
      <c r="O1154">
        <v>18</v>
      </c>
      <c r="P1154">
        <v>15</v>
      </c>
      <c r="Q1154">
        <v>17</v>
      </c>
      <c r="R1154">
        <v>15</v>
      </c>
    </row>
    <row r="1155" spans="1:18" x14ac:dyDescent="0.2">
      <c r="A1155" s="93" t="s">
        <v>2844</v>
      </c>
      <c r="B1155" s="93" t="str">
        <f>VLOOKUP(K1155,杂项!$O$1:$P$54,2,FALSE)</f>
        <v>命运之印</v>
      </c>
      <c r="C1155" s="93">
        <f t="shared" si="72"/>
        <v>22</v>
      </c>
      <c r="D1155" s="93" t="str">
        <f>VLOOKUP(M1155,杂项!$O$1:$P$54,2,FALSE)</f>
        <v>正义之印</v>
      </c>
      <c r="E1155" s="93">
        <f t="shared" si="73"/>
        <v>22</v>
      </c>
      <c r="F1155" s="93" t="str">
        <f>VLOOKUP(O1155,杂项!$O$1:$P$54,2,FALSE)</f>
        <v>英雄之证</v>
      </c>
      <c r="G1155" s="93">
        <f t="shared" si="74"/>
        <v>20</v>
      </c>
      <c r="H1155" t="str">
        <f>VLOOKUP(Q1155,杂项!$O$1:$P$54,2,FALSE)</f>
        <v>统帅之证</v>
      </c>
      <c r="I1155">
        <f t="shared" si="75"/>
        <v>20</v>
      </c>
      <c r="K1155" s="93">
        <v>33</v>
      </c>
      <c r="L1155">
        <v>22</v>
      </c>
      <c r="M1155">
        <v>32</v>
      </c>
      <c r="N1155">
        <v>22</v>
      </c>
      <c r="O1155">
        <v>25</v>
      </c>
      <c r="P1155">
        <v>20</v>
      </c>
      <c r="Q1155">
        <v>31</v>
      </c>
      <c r="R1155">
        <v>20</v>
      </c>
    </row>
    <row r="1156" spans="1:18" x14ac:dyDescent="0.2">
      <c r="A1156" s="93" t="s">
        <v>2845</v>
      </c>
      <c r="B1156" s="93" t="str">
        <f>VLOOKUP(K1156,杂项!$O$1:$P$54,2,FALSE)</f>
        <v>生存修行之证</v>
      </c>
      <c r="C1156" s="93">
        <f t="shared" si="72"/>
        <v>3</v>
      </c>
      <c r="D1156" s="93" t="e">
        <f>VLOOKUP(M1156,杂项!$O$1:$P$54,2,FALSE)</f>
        <v>#N/A</v>
      </c>
      <c r="E1156" s="93">
        <f t="shared" si="73"/>
        <v>0</v>
      </c>
      <c r="F1156" s="93" t="e">
        <f>VLOOKUP(O1156,杂项!$O$1:$P$54,2,FALSE)</f>
        <v>#N/A</v>
      </c>
      <c r="G1156" s="93">
        <f t="shared" si="74"/>
        <v>0</v>
      </c>
      <c r="H1156" t="e">
        <f>VLOOKUP(Q1156,杂项!$O$1:$P$54,2,FALSE)</f>
        <v>#N/A</v>
      </c>
      <c r="I1156">
        <f t="shared" si="75"/>
        <v>0</v>
      </c>
      <c r="K1156" s="93">
        <v>2</v>
      </c>
      <c r="L1156">
        <v>3</v>
      </c>
    </row>
    <row r="1157" spans="1:18" x14ac:dyDescent="0.2">
      <c r="A1157" s="93" t="s">
        <v>2846</v>
      </c>
      <c r="B1157" s="93" t="str">
        <f>VLOOKUP(K1157,杂项!$O$1:$P$54,2,FALSE)</f>
        <v>生存修行之证</v>
      </c>
      <c r="C1157" s="93">
        <f t="shared" si="72"/>
        <v>5</v>
      </c>
      <c r="D1157" s="93" t="e">
        <f>VLOOKUP(M1157,杂项!$O$1:$P$54,2,FALSE)</f>
        <v>#N/A</v>
      </c>
      <c r="E1157" s="93">
        <f t="shared" si="73"/>
        <v>0</v>
      </c>
      <c r="F1157" s="93" t="e">
        <f>VLOOKUP(O1157,杂项!$O$1:$P$54,2,FALSE)</f>
        <v>#N/A</v>
      </c>
      <c r="G1157" s="93">
        <f t="shared" si="74"/>
        <v>0</v>
      </c>
      <c r="H1157" t="e">
        <f>VLOOKUP(Q1157,杂项!$O$1:$P$54,2,FALSE)</f>
        <v>#N/A</v>
      </c>
      <c r="I1157">
        <f t="shared" si="75"/>
        <v>0</v>
      </c>
      <c r="K1157" s="93">
        <v>2</v>
      </c>
      <c r="L1157">
        <v>5</v>
      </c>
    </row>
    <row r="1158" spans="1:18" x14ac:dyDescent="0.2">
      <c r="A1158" s="93" t="s">
        <v>2847</v>
      </c>
      <c r="B1158" s="93" t="str">
        <f>VLOOKUP(K1158,杂项!$O$1:$P$54,2,FALSE)</f>
        <v>记忆绶带</v>
      </c>
      <c r="C1158" s="93">
        <f t="shared" si="72"/>
        <v>6</v>
      </c>
      <c r="D1158" s="93" t="str">
        <f>VLOOKUP(M1158,杂项!$O$1:$P$54,2,FALSE)</f>
        <v>生存修行之证</v>
      </c>
      <c r="E1158" s="93">
        <f t="shared" si="73"/>
        <v>3</v>
      </c>
      <c r="F1158" s="93" t="str">
        <f>VLOOKUP(O1158,杂项!$O$1:$P$54,2,FALSE)</f>
        <v>战斗修行之证</v>
      </c>
      <c r="G1158" s="93">
        <f t="shared" si="74"/>
        <v>3</v>
      </c>
      <c r="H1158" t="e">
        <f>VLOOKUP(Q1158,杂项!$O$1:$P$54,2,FALSE)</f>
        <v>#N/A</v>
      </c>
      <c r="I1158">
        <f t="shared" si="75"/>
        <v>0</v>
      </c>
      <c r="K1158" s="93">
        <v>11</v>
      </c>
      <c r="L1158">
        <v>6</v>
      </c>
      <c r="M1158">
        <v>2</v>
      </c>
      <c r="N1158">
        <v>3</v>
      </c>
      <c r="O1158">
        <v>1</v>
      </c>
      <c r="P1158">
        <v>3</v>
      </c>
    </row>
    <row r="1159" spans="1:18" x14ac:dyDescent="0.2">
      <c r="A1159" s="93" t="s">
        <v>2848</v>
      </c>
      <c r="B1159" s="93" t="str">
        <f>VLOOKUP(K1159,杂项!$O$1:$P$54,2,FALSE)</f>
        <v>巡林之证</v>
      </c>
      <c r="C1159" s="93">
        <f t="shared" si="72"/>
        <v>8</v>
      </c>
      <c r="D1159" s="93" t="str">
        <f>VLOOKUP(M1159,杂项!$O$1:$P$54,2,FALSE)</f>
        <v>斗技之证</v>
      </c>
      <c r="E1159" s="93">
        <f t="shared" si="73"/>
        <v>8</v>
      </c>
      <c r="F1159" s="93" t="str">
        <f>VLOOKUP(O1159,杂项!$O$1:$P$54,2,FALSE)</f>
        <v>迅捷绶带</v>
      </c>
      <c r="G1159" s="93">
        <f t="shared" si="74"/>
        <v>6</v>
      </c>
      <c r="H1159" t="str">
        <f>VLOOKUP(Q1159,杂项!$O$1:$P$54,2,FALSE)</f>
        <v>记忆绶带</v>
      </c>
      <c r="I1159">
        <f t="shared" si="75"/>
        <v>6</v>
      </c>
      <c r="K1159" s="93">
        <v>42</v>
      </c>
      <c r="L1159">
        <v>8</v>
      </c>
      <c r="M1159">
        <v>41</v>
      </c>
      <c r="N1159">
        <v>8</v>
      </c>
      <c r="O1159">
        <v>8</v>
      </c>
      <c r="P1159">
        <v>6</v>
      </c>
      <c r="Q1159">
        <v>11</v>
      </c>
      <c r="R1159">
        <v>6</v>
      </c>
    </row>
    <row r="1160" spans="1:18" x14ac:dyDescent="0.2">
      <c r="A1160" s="93" t="s">
        <v>2849</v>
      </c>
      <c r="B1160" s="93" t="str">
        <f>VLOOKUP(K1160,杂项!$O$1:$P$54,2,FALSE)</f>
        <v>隐秘徽记</v>
      </c>
      <c r="C1160" s="93">
        <f t="shared" si="72"/>
        <v>10</v>
      </c>
      <c r="D1160" s="93" t="str">
        <f>VLOOKUP(M1160,杂项!$O$1:$P$54,2,FALSE)</f>
        <v>无畏徽记</v>
      </c>
      <c r="E1160" s="93">
        <f t="shared" si="73"/>
        <v>10</v>
      </c>
      <c r="F1160" s="93" t="str">
        <f>VLOOKUP(O1160,杂项!$O$1:$P$54,2,FALSE)</f>
        <v>巡林之证</v>
      </c>
      <c r="G1160" s="93">
        <f t="shared" si="74"/>
        <v>8</v>
      </c>
      <c r="H1160" t="str">
        <f>VLOOKUP(Q1160,杂项!$O$1:$P$54,2,FALSE)</f>
        <v>斗技之证</v>
      </c>
      <c r="I1160">
        <f t="shared" si="75"/>
        <v>8</v>
      </c>
      <c r="K1160" s="93">
        <v>50</v>
      </c>
      <c r="L1160">
        <v>10</v>
      </c>
      <c r="M1160">
        <v>48</v>
      </c>
      <c r="N1160">
        <v>10</v>
      </c>
      <c r="O1160">
        <v>42</v>
      </c>
      <c r="P1160">
        <v>8</v>
      </c>
      <c r="Q1160">
        <v>41</v>
      </c>
      <c r="R1160">
        <v>8</v>
      </c>
    </row>
    <row r="1161" spans="1:18" x14ac:dyDescent="0.2">
      <c r="A1161" s="93" t="s">
        <v>2850</v>
      </c>
      <c r="B1161" s="93" t="str">
        <f>VLOOKUP(K1161,杂项!$O$1:$P$54,2,FALSE)</f>
        <v>记忆绶带</v>
      </c>
      <c r="C1161" s="93">
        <f t="shared" si="72"/>
        <v>6</v>
      </c>
      <c r="D1161" s="93" t="str">
        <f>VLOOKUP(M1161,杂项!$O$1:$P$54,2,FALSE)</f>
        <v>生存修行之证</v>
      </c>
      <c r="E1161" s="93">
        <f t="shared" si="73"/>
        <v>3</v>
      </c>
      <c r="F1161" s="93" t="str">
        <f>VLOOKUP(O1161,杂项!$O$1:$P$54,2,FALSE)</f>
        <v>战斗修行之证</v>
      </c>
      <c r="G1161" s="93">
        <f t="shared" si="74"/>
        <v>3</v>
      </c>
      <c r="H1161" t="e">
        <f>VLOOKUP(Q1161,杂项!$O$1:$P$54,2,FALSE)</f>
        <v>#N/A</v>
      </c>
      <c r="I1161">
        <f t="shared" si="75"/>
        <v>0</v>
      </c>
      <c r="K1161" s="93">
        <v>11</v>
      </c>
      <c r="L1161">
        <v>6</v>
      </c>
      <c r="M1161">
        <v>2</v>
      </c>
      <c r="N1161">
        <v>3</v>
      </c>
      <c r="O1161">
        <v>1</v>
      </c>
      <c r="P1161">
        <v>3</v>
      </c>
    </row>
    <row r="1162" spans="1:18" x14ac:dyDescent="0.2">
      <c r="A1162" s="93" t="s">
        <v>2851</v>
      </c>
      <c r="B1162" s="93" t="str">
        <f>VLOOKUP(K1162,杂项!$O$1:$P$54,2,FALSE)</f>
        <v>巡林之证</v>
      </c>
      <c r="C1162" s="93">
        <f t="shared" si="72"/>
        <v>8</v>
      </c>
      <c r="D1162" s="93" t="str">
        <f>VLOOKUP(M1162,杂项!$O$1:$P$54,2,FALSE)</f>
        <v>斗技之证</v>
      </c>
      <c r="E1162" s="93">
        <f t="shared" si="73"/>
        <v>8</v>
      </c>
      <c r="F1162" s="93" t="str">
        <f>VLOOKUP(O1162,杂项!$O$1:$P$54,2,FALSE)</f>
        <v>迅捷绶带</v>
      </c>
      <c r="G1162" s="93">
        <f t="shared" si="74"/>
        <v>6</v>
      </c>
      <c r="H1162" t="str">
        <f>VLOOKUP(Q1162,杂项!$O$1:$P$54,2,FALSE)</f>
        <v>记忆绶带</v>
      </c>
      <c r="I1162">
        <f t="shared" si="75"/>
        <v>6</v>
      </c>
      <c r="K1162" s="93">
        <v>42</v>
      </c>
      <c r="L1162">
        <v>8</v>
      </c>
      <c r="M1162">
        <v>41</v>
      </c>
      <c r="N1162">
        <v>8</v>
      </c>
      <c r="O1162">
        <v>8</v>
      </c>
      <c r="P1162">
        <v>6</v>
      </c>
      <c r="Q1162">
        <v>11</v>
      </c>
      <c r="R1162">
        <v>6</v>
      </c>
    </row>
    <row r="1163" spans="1:18" x14ac:dyDescent="0.2">
      <c r="A1163" s="93" t="s">
        <v>2852</v>
      </c>
      <c r="B1163" s="93" t="str">
        <f>VLOOKUP(K1163,杂项!$O$1:$P$54,2,FALSE)</f>
        <v>隐秘徽记</v>
      </c>
      <c r="C1163" s="93">
        <f t="shared" si="72"/>
        <v>10</v>
      </c>
      <c r="D1163" s="93" t="str">
        <f>VLOOKUP(M1163,杂项!$O$1:$P$54,2,FALSE)</f>
        <v>无畏徽记</v>
      </c>
      <c r="E1163" s="93">
        <f t="shared" si="73"/>
        <v>10</v>
      </c>
      <c r="F1163" s="93" t="str">
        <f>VLOOKUP(O1163,杂项!$O$1:$P$54,2,FALSE)</f>
        <v>巡林之证</v>
      </c>
      <c r="G1163" s="93">
        <f t="shared" si="74"/>
        <v>8</v>
      </c>
      <c r="H1163" t="str">
        <f>VLOOKUP(Q1163,杂项!$O$1:$P$54,2,FALSE)</f>
        <v>斗技之证</v>
      </c>
      <c r="I1163">
        <f t="shared" si="75"/>
        <v>8</v>
      </c>
      <c r="K1163" s="93">
        <v>50</v>
      </c>
      <c r="L1163">
        <v>10</v>
      </c>
      <c r="M1163">
        <v>48</v>
      </c>
      <c r="N1163">
        <v>10</v>
      </c>
      <c r="O1163">
        <v>42</v>
      </c>
      <c r="P1163">
        <v>8</v>
      </c>
      <c r="Q1163">
        <v>41</v>
      </c>
      <c r="R1163">
        <v>8</v>
      </c>
    </row>
    <row r="1164" spans="1:18" x14ac:dyDescent="0.2">
      <c r="A1164" s="93" t="s">
        <v>2853</v>
      </c>
      <c r="B1164" s="93" t="str">
        <f>VLOOKUP(K1164,杂项!$O$1:$P$54,2,FALSE)</f>
        <v>浪人之证</v>
      </c>
      <c r="C1164" s="93">
        <f t="shared" si="72"/>
        <v>12</v>
      </c>
      <c r="D1164" s="93" t="str">
        <f>VLOOKUP(M1164,杂项!$O$1:$P$54,2,FALSE)</f>
        <v>战士之证</v>
      </c>
      <c r="E1164" s="93">
        <f t="shared" si="73"/>
        <v>12</v>
      </c>
      <c r="F1164" s="93" t="str">
        <f>VLOOKUP(O1164,杂项!$O$1:$P$54,2,FALSE)</f>
        <v>隐秘徽记</v>
      </c>
      <c r="G1164" s="93">
        <f t="shared" si="74"/>
        <v>10</v>
      </c>
      <c r="H1164" t="str">
        <f>VLOOKUP(Q1164,杂项!$O$1:$P$54,2,FALSE)</f>
        <v>无畏徽记</v>
      </c>
      <c r="I1164">
        <f t="shared" si="75"/>
        <v>10</v>
      </c>
      <c r="K1164" s="93">
        <v>13</v>
      </c>
      <c r="L1164">
        <v>12</v>
      </c>
      <c r="M1164">
        <v>12</v>
      </c>
      <c r="N1164">
        <v>12</v>
      </c>
      <c r="O1164">
        <v>50</v>
      </c>
      <c r="P1164">
        <v>10</v>
      </c>
      <c r="Q1164">
        <v>48</v>
      </c>
      <c r="R1164">
        <v>10</v>
      </c>
    </row>
    <row r="1165" spans="1:18" x14ac:dyDescent="0.2">
      <c r="A1165" s="93" t="s">
        <v>2854</v>
      </c>
      <c r="B1165" s="93" t="str">
        <f>VLOOKUP(K1165,杂项!$O$1:$P$54,2,FALSE)</f>
        <v>意志纹章</v>
      </c>
      <c r="C1165" s="93">
        <f t="shared" si="72"/>
        <v>15</v>
      </c>
      <c r="D1165" s="93" t="str">
        <f>VLOOKUP(M1165,杂项!$O$1:$P$54,2,FALSE)</f>
        <v>自由纹章</v>
      </c>
      <c r="E1165" s="93">
        <f t="shared" si="73"/>
        <v>15</v>
      </c>
      <c r="F1165" s="93" t="str">
        <f>VLOOKUP(O1165,杂项!$O$1:$P$54,2,FALSE)</f>
        <v>浪人之证</v>
      </c>
      <c r="G1165" s="93">
        <f t="shared" si="74"/>
        <v>12</v>
      </c>
      <c r="H1165" t="str">
        <f>VLOOKUP(Q1165,杂项!$O$1:$P$54,2,FALSE)</f>
        <v>战士之证</v>
      </c>
      <c r="I1165">
        <f t="shared" si="75"/>
        <v>12</v>
      </c>
      <c r="K1165" s="93">
        <v>20</v>
      </c>
      <c r="L1165">
        <v>15</v>
      </c>
      <c r="M1165">
        <v>19</v>
      </c>
      <c r="N1165">
        <v>15</v>
      </c>
      <c r="O1165">
        <v>13</v>
      </c>
      <c r="P1165">
        <v>12</v>
      </c>
      <c r="Q1165">
        <v>12</v>
      </c>
      <c r="R1165">
        <v>12</v>
      </c>
    </row>
    <row r="1166" spans="1:18" x14ac:dyDescent="0.2">
      <c r="A1166" s="93" t="s">
        <v>2855</v>
      </c>
      <c r="B1166" s="93" t="str">
        <f>VLOOKUP(K1166,杂项!$O$1:$P$54,2,FALSE)</f>
        <v>游侠之证</v>
      </c>
      <c r="C1166" s="93">
        <f t="shared" si="72"/>
        <v>18</v>
      </c>
      <c r="D1166" s="93" t="str">
        <f>VLOOKUP(M1166,杂项!$O$1:$P$54,2,FALSE)</f>
        <v>隐者之证</v>
      </c>
      <c r="E1166" s="93">
        <f t="shared" si="73"/>
        <v>18</v>
      </c>
      <c r="F1166" s="93" t="str">
        <f>VLOOKUP(O1166,杂项!$O$1:$P$54,2,FALSE)</f>
        <v>意志纹章</v>
      </c>
      <c r="G1166" s="93">
        <f t="shared" si="74"/>
        <v>15</v>
      </c>
      <c r="H1166" t="str">
        <f>VLOOKUP(Q1166,杂项!$O$1:$P$54,2,FALSE)</f>
        <v>自由纹章</v>
      </c>
      <c r="I1166">
        <f t="shared" si="75"/>
        <v>15</v>
      </c>
      <c r="K1166" s="93">
        <v>27</v>
      </c>
      <c r="L1166">
        <v>18</v>
      </c>
      <c r="M1166">
        <v>30</v>
      </c>
      <c r="N1166">
        <v>18</v>
      </c>
      <c r="O1166">
        <v>20</v>
      </c>
      <c r="P1166">
        <v>15</v>
      </c>
      <c r="Q1166">
        <v>19</v>
      </c>
      <c r="R1166">
        <v>15</v>
      </c>
    </row>
    <row r="1167" spans="1:18" x14ac:dyDescent="0.2">
      <c r="A1167" s="93" t="s">
        <v>2856</v>
      </c>
      <c r="B1167" s="93" t="str">
        <f>VLOOKUP(K1167,杂项!$O$1:$P$54,2,FALSE)</f>
        <v>奇迹之印</v>
      </c>
      <c r="C1167" s="93">
        <f t="shared" si="72"/>
        <v>22</v>
      </c>
      <c r="D1167" s="93" t="str">
        <f>VLOOKUP(M1167,杂项!$O$1:$P$54,2,FALSE)</f>
        <v>时光之印</v>
      </c>
      <c r="E1167" s="93">
        <f t="shared" si="73"/>
        <v>22</v>
      </c>
      <c r="F1167" s="93" t="str">
        <f>VLOOKUP(O1167,杂项!$O$1:$P$54,2,FALSE)</f>
        <v>游侠之证</v>
      </c>
      <c r="G1167" s="93">
        <f t="shared" si="74"/>
        <v>20</v>
      </c>
      <c r="H1167" t="str">
        <f>VLOOKUP(Q1167,杂项!$O$1:$P$54,2,FALSE)</f>
        <v>隐者之证</v>
      </c>
      <c r="I1167">
        <f t="shared" si="75"/>
        <v>20</v>
      </c>
      <c r="K1167" s="93">
        <v>36</v>
      </c>
      <c r="L1167">
        <v>22</v>
      </c>
      <c r="M1167">
        <v>40</v>
      </c>
      <c r="N1167">
        <v>22</v>
      </c>
      <c r="O1167">
        <v>27</v>
      </c>
      <c r="P1167">
        <v>20</v>
      </c>
      <c r="Q1167">
        <v>30</v>
      </c>
      <c r="R1167">
        <v>20</v>
      </c>
    </row>
    <row r="1168" spans="1:18" x14ac:dyDescent="0.2">
      <c r="A1168" s="93" t="s">
        <v>2857</v>
      </c>
      <c r="B1168" s="93" t="str">
        <f>VLOOKUP(K1168,杂项!$O$1:$P$54,2,FALSE)</f>
        <v>浪人之证</v>
      </c>
      <c r="C1168" s="93">
        <f t="shared" si="72"/>
        <v>12</v>
      </c>
      <c r="D1168" s="93" t="str">
        <f>VLOOKUP(M1168,杂项!$O$1:$P$54,2,FALSE)</f>
        <v>战士之证</v>
      </c>
      <c r="E1168" s="93">
        <f t="shared" si="73"/>
        <v>12</v>
      </c>
      <c r="F1168" s="93" t="str">
        <f>VLOOKUP(O1168,杂项!$O$1:$P$54,2,FALSE)</f>
        <v>隐秘徽记</v>
      </c>
      <c r="G1168" s="93">
        <f t="shared" si="74"/>
        <v>10</v>
      </c>
      <c r="H1168" t="str">
        <f>VLOOKUP(Q1168,杂项!$O$1:$P$54,2,FALSE)</f>
        <v>无畏徽记</v>
      </c>
      <c r="I1168">
        <f t="shared" si="75"/>
        <v>10</v>
      </c>
      <c r="K1168" s="93">
        <v>13</v>
      </c>
      <c r="L1168">
        <v>12</v>
      </c>
      <c r="M1168">
        <v>12</v>
      </c>
      <c r="N1168">
        <v>12</v>
      </c>
      <c r="O1168">
        <v>50</v>
      </c>
      <c r="P1168">
        <v>10</v>
      </c>
      <c r="Q1168">
        <v>48</v>
      </c>
      <c r="R1168">
        <v>10</v>
      </c>
    </row>
    <row r="1169" spans="1:18" x14ac:dyDescent="0.2">
      <c r="A1169" s="93" t="s">
        <v>2858</v>
      </c>
      <c r="B1169" s="93" t="str">
        <f>VLOOKUP(K1169,杂项!$O$1:$P$54,2,FALSE)</f>
        <v>意志纹章</v>
      </c>
      <c r="C1169" s="93">
        <f t="shared" si="72"/>
        <v>15</v>
      </c>
      <c r="D1169" s="93" t="str">
        <f>VLOOKUP(M1169,杂项!$O$1:$P$54,2,FALSE)</f>
        <v>自由纹章</v>
      </c>
      <c r="E1169" s="93">
        <f t="shared" si="73"/>
        <v>15</v>
      </c>
      <c r="F1169" s="93" t="str">
        <f>VLOOKUP(O1169,杂项!$O$1:$P$54,2,FALSE)</f>
        <v>浪人之证</v>
      </c>
      <c r="G1169" s="93">
        <f t="shared" si="74"/>
        <v>12</v>
      </c>
      <c r="H1169" t="str">
        <f>VLOOKUP(Q1169,杂项!$O$1:$P$54,2,FALSE)</f>
        <v>战士之证</v>
      </c>
      <c r="I1169">
        <f t="shared" si="75"/>
        <v>12</v>
      </c>
      <c r="K1169" s="93">
        <v>20</v>
      </c>
      <c r="L1169">
        <v>15</v>
      </c>
      <c r="M1169">
        <v>19</v>
      </c>
      <c r="N1169">
        <v>15</v>
      </c>
      <c r="O1169">
        <v>13</v>
      </c>
      <c r="P1169">
        <v>12</v>
      </c>
      <c r="Q1169">
        <v>12</v>
      </c>
      <c r="R1169">
        <v>12</v>
      </c>
    </row>
    <row r="1170" spans="1:18" x14ac:dyDescent="0.2">
      <c r="A1170" s="93" t="s">
        <v>2859</v>
      </c>
      <c r="B1170" s="93" t="str">
        <f>VLOOKUP(K1170,杂项!$O$1:$P$54,2,FALSE)</f>
        <v>游侠之证</v>
      </c>
      <c r="C1170" s="93">
        <f t="shared" si="72"/>
        <v>18</v>
      </c>
      <c r="D1170" s="93" t="str">
        <f>VLOOKUP(M1170,杂项!$O$1:$P$54,2,FALSE)</f>
        <v>隐者之证</v>
      </c>
      <c r="E1170" s="93">
        <f t="shared" si="73"/>
        <v>18</v>
      </c>
      <c r="F1170" s="93" t="str">
        <f>VLOOKUP(O1170,杂项!$O$1:$P$54,2,FALSE)</f>
        <v>意志纹章</v>
      </c>
      <c r="G1170" s="93">
        <f t="shared" si="74"/>
        <v>15</v>
      </c>
      <c r="H1170" t="str">
        <f>VLOOKUP(Q1170,杂项!$O$1:$P$54,2,FALSE)</f>
        <v>自由纹章</v>
      </c>
      <c r="I1170">
        <f t="shared" si="75"/>
        <v>15</v>
      </c>
      <c r="K1170" s="93">
        <v>27</v>
      </c>
      <c r="L1170">
        <v>18</v>
      </c>
      <c r="M1170">
        <v>30</v>
      </c>
      <c r="N1170">
        <v>18</v>
      </c>
      <c r="O1170">
        <v>20</v>
      </c>
      <c r="P1170">
        <v>15</v>
      </c>
      <c r="Q1170">
        <v>19</v>
      </c>
      <c r="R1170">
        <v>15</v>
      </c>
    </row>
    <row r="1171" spans="1:18" x14ac:dyDescent="0.2">
      <c r="A1171" s="93" t="s">
        <v>2860</v>
      </c>
      <c r="B1171" s="93" t="str">
        <f>VLOOKUP(K1171,杂项!$O$1:$P$54,2,FALSE)</f>
        <v>混沌之印</v>
      </c>
      <c r="C1171" s="93">
        <f t="shared" si="72"/>
        <v>22</v>
      </c>
      <c r="D1171" s="93" t="str">
        <f>VLOOKUP(M1171,杂项!$O$1:$P$54,2,FALSE)</f>
        <v>奇迹之印</v>
      </c>
      <c r="E1171" s="93">
        <f t="shared" si="73"/>
        <v>22</v>
      </c>
      <c r="F1171" s="93" t="str">
        <f>VLOOKUP(O1171,杂项!$O$1:$P$54,2,FALSE)</f>
        <v>游侠之证</v>
      </c>
      <c r="G1171" s="93">
        <f t="shared" si="74"/>
        <v>20</v>
      </c>
      <c r="H1171" t="str">
        <f>VLOOKUP(Q1171,杂项!$O$1:$P$54,2,FALSE)</f>
        <v>隐者之证</v>
      </c>
      <c r="I1171">
        <f t="shared" si="75"/>
        <v>20</v>
      </c>
      <c r="K1171" s="93">
        <v>39</v>
      </c>
      <c r="L1171">
        <v>22</v>
      </c>
      <c r="M1171">
        <v>36</v>
      </c>
      <c r="N1171">
        <v>22</v>
      </c>
      <c r="O1171">
        <v>27</v>
      </c>
      <c r="P1171">
        <v>20</v>
      </c>
      <c r="Q1171">
        <v>30</v>
      </c>
      <c r="R1171">
        <v>20</v>
      </c>
    </row>
    <row r="1172" spans="1:18" x14ac:dyDescent="0.2">
      <c r="A1172" s="93" t="s">
        <v>2861</v>
      </c>
      <c r="B1172" s="93" t="str">
        <f>VLOOKUP(K1172,杂项!$O$1:$P$54,2,FALSE)</f>
        <v>法术修行之证</v>
      </c>
      <c r="C1172" s="93">
        <f t="shared" si="72"/>
        <v>3</v>
      </c>
      <c r="D1172" s="93" t="e">
        <f>VLOOKUP(M1172,杂项!$O$1:$P$54,2,FALSE)</f>
        <v>#N/A</v>
      </c>
      <c r="E1172" s="93">
        <f t="shared" si="73"/>
        <v>0</v>
      </c>
      <c r="F1172" s="93" t="e">
        <f>VLOOKUP(O1172,杂项!$O$1:$P$54,2,FALSE)</f>
        <v>#N/A</v>
      </c>
      <c r="G1172" s="93">
        <f t="shared" si="74"/>
        <v>0</v>
      </c>
      <c r="H1172" t="e">
        <f>VLOOKUP(Q1172,杂项!$O$1:$P$54,2,FALSE)</f>
        <v>#N/A</v>
      </c>
      <c r="I1172">
        <f t="shared" si="75"/>
        <v>0</v>
      </c>
      <c r="K1172" s="93">
        <v>5</v>
      </c>
      <c r="L1172">
        <v>3</v>
      </c>
    </row>
    <row r="1173" spans="1:18" x14ac:dyDescent="0.2">
      <c r="A1173" s="93" t="s">
        <v>2862</v>
      </c>
      <c r="B1173" s="93" t="str">
        <f>VLOOKUP(K1173,杂项!$O$1:$P$54,2,FALSE)</f>
        <v>法术修行之证</v>
      </c>
      <c r="C1173" s="93">
        <f t="shared" si="72"/>
        <v>5</v>
      </c>
      <c r="D1173" s="93" t="e">
        <f>VLOOKUP(M1173,杂项!$O$1:$P$54,2,FALSE)</f>
        <v>#N/A</v>
      </c>
      <c r="E1173" s="93">
        <f t="shared" si="73"/>
        <v>0</v>
      </c>
      <c r="F1173" s="93" t="e">
        <f>VLOOKUP(O1173,杂项!$O$1:$P$54,2,FALSE)</f>
        <v>#N/A</v>
      </c>
      <c r="G1173" s="93">
        <f t="shared" si="74"/>
        <v>0</v>
      </c>
      <c r="H1173" t="e">
        <f>VLOOKUP(Q1173,杂项!$O$1:$P$54,2,FALSE)</f>
        <v>#N/A</v>
      </c>
      <c r="I1173">
        <f t="shared" si="75"/>
        <v>0</v>
      </c>
      <c r="K1173" s="93">
        <v>5</v>
      </c>
      <c r="L1173">
        <v>5</v>
      </c>
    </row>
    <row r="1174" spans="1:18" x14ac:dyDescent="0.2">
      <c r="A1174" s="93" t="s">
        <v>2863</v>
      </c>
      <c r="B1174" s="93" t="str">
        <f>VLOOKUP(K1174,杂项!$O$1:$P$54,2,FALSE)</f>
        <v>智慧绶带</v>
      </c>
      <c r="C1174" s="93">
        <f t="shared" si="72"/>
        <v>6</v>
      </c>
      <c r="D1174" s="93" t="str">
        <f>VLOOKUP(M1174,杂项!$O$1:$P$54,2,FALSE)</f>
        <v>法术修行之证</v>
      </c>
      <c r="E1174" s="93">
        <f t="shared" si="73"/>
        <v>3</v>
      </c>
      <c r="F1174" s="93" t="str">
        <f>VLOOKUP(O1174,杂项!$O$1:$P$54,2,FALSE)</f>
        <v>神职修行之证</v>
      </c>
      <c r="G1174" s="93">
        <f t="shared" si="74"/>
        <v>3</v>
      </c>
      <c r="H1174" t="e">
        <f>VLOOKUP(Q1174,杂项!$O$1:$P$54,2,FALSE)</f>
        <v>#N/A</v>
      </c>
      <c r="I1174">
        <f t="shared" si="75"/>
        <v>0</v>
      </c>
      <c r="K1174" s="93">
        <v>9</v>
      </c>
      <c r="L1174">
        <v>6</v>
      </c>
      <c r="M1174">
        <v>5</v>
      </c>
      <c r="N1174">
        <v>3</v>
      </c>
      <c r="O1174">
        <v>4</v>
      </c>
      <c r="P1174">
        <v>3</v>
      </c>
    </row>
    <row r="1175" spans="1:18" x14ac:dyDescent="0.2">
      <c r="A1175" s="93" t="s">
        <v>2864</v>
      </c>
      <c r="B1175" s="93" t="str">
        <f>VLOOKUP(K1175,杂项!$O$1:$P$54,2,FALSE)</f>
        <v>魔法之证</v>
      </c>
      <c r="C1175" s="93">
        <f t="shared" si="72"/>
        <v>8</v>
      </c>
      <c r="D1175" s="93" t="str">
        <f>VLOOKUP(M1175,杂项!$O$1:$P$54,2,FALSE)</f>
        <v>祈祷之证</v>
      </c>
      <c r="E1175" s="93">
        <f t="shared" si="73"/>
        <v>8</v>
      </c>
      <c r="F1175" s="93" t="str">
        <f>VLOOKUP(O1175,杂项!$O$1:$P$54,2,FALSE)</f>
        <v>智慧绶带</v>
      </c>
      <c r="G1175" s="93">
        <f t="shared" si="74"/>
        <v>6</v>
      </c>
      <c r="H1175" t="str">
        <f>VLOOKUP(Q1175,杂项!$O$1:$P$54,2,FALSE)</f>
        <v>心灵绶带</v>
      </c>
      <c r="I1175">
        <f t="shared" si="75"/>
        <v>6</v>
      </c>
      <c r="K1175" s="93">
        <v>45</v>
      </c>
      <c r="L1175">
        <v>8</v>
      </c>
      <c r="M1175">
        <v>44</v>
      </c>
      <c r="N1175">
        <v>8</v>
      </c>
      <c r="O1175">
        <v>9</v>
      </c>
      <c r="P1175">
        <v>6</v>
      </c>
      <c r="Q1175">
        <v>10</v>
      </c>
      <c r="R1175">
        <v>6</v>
      </c>
    </row>
    <row r="1176" spans="1:18" x14ac:dyDescent="0.2">
      <c r="A1176" s="93" t="s">
        <v>2865</v>
      </c>
      <c r="B1176" s="93" t="str">
        <f>VLOOKUP(K1176,杂项!$O$1:$P$54,2,FALSE)</f>
        <v>远见徽记</v>
      </c>
      <c r="C1176" s="93">
        <f t="shared" si="72"/>
        <v>10</v>
      </c>
      <c r="D1176" s="93" t="str">
        <f>VLOOKUP(M1176,杂项!$O$1:$P$54,2,FALSE)</f>
        <v>灵魂徽记</v>
      </c>
      <c r="E1176" s="93">
        <f t="shared" si="73"/>
        <v>10</v>
      </c>
      <c r="F1176" s="93" t="str">
        <f>VLOOKUP(O1176,杂项!$O$1:$P$54,2,FALSE)</f>
        <v>魔法之证</v>
      </c>
      <c r="G1176" s="93">
        <f t="shared" si="74"/>
        <v>8</v>
      </c>
      <c r="H1176" t="str">
        <f>VLOOKUP(Q1176,杂项!$O$1:$P$54,2,FALSE)</f>
        <v>祈祷之证</v>
      </c>
      <c r="I1176">
        <f t="shared" si="75"/>
        <v>8</v>
      </c>
      <c r="K1176" s="93">
        <v>51</v>
      </c>
      <c r="L1176">
        <v>10</v>
      </c>
      <c r="M1176">
        <v>52</v>
      </c>
      <c r="N1176">
        <v>10</v>
      </c>
      <c r="O1176">
        <v>45</v>
      </c>
      <c r="P1176">
        <v>8</v>
      </c>
      <c r="Q1176">
        <v>44</v>
      </c>
      <c r="R1176">
        <v>8</v>
      </c>
    </row>
    <row r="1177" spans="1:18" x14ac:dyDescent="0.2">
      <c r="A1177" s="93" t="s">
        <v>2866</v>
      </c>
      <c r="B1177" s="93" t="str">
        <f>VLOOKUP(K1177,杂项!$O$1:$P$54,2,FALSE)</f>
        <v>力量绶带</v>
      </c>
      <c r="C1177" s="93">
        <f t="shared" si="72"/>
        <v>6</v>
      </c>
      <c r="D1177" s="93" t="str">
        <f>VLOOKUP(M1177,杂项!$O$1:$P$54,2,FALSE)</f>
        <v>战斗修行之证</v>
      </c>
      <c r="E1177" s="93">
        <f t="shared" si="73"/>
        <v>3</v>
      </c>
      <c r="F1177" s="93" t="str">
        <f>VLOOKUP(O1177,杂项!$O$1:$P$54,2,FALSE)</f>
        <v>神职修行之证</v>
      </c>
      <c r="G1177" s="93">
        <f t="shared" si="74"/>
        <v>3</v>
      </c>
      <c r="H1177" t="e">
        <f>VLOOKUP(Q1177,杂项!$O$1:$P$54,2,FALSE)</f>
        <v>#N/A</v>
      </c>
      <c r="I1177">
        <f t="shared" si="75"/>
        <v>0</v>
      </c>
      <c r="K1177" s="93">
        <v>6</v>
      </c>
      <c r="L1177">
        <v>6</v>
      </c>
      <c r="M1177">
        <v>1</v>
      </c>
      <c r="N1177">
        <v>3</v>
      </c>
      <c r="O1177">
        <v>4</v>
      </c>
      <c r="P1177">
        <v>3</v>
      </c>
    </row>
    <row r="1178" spans="1:18" x14ac:dyDescent="0.2">
      <c r="A1178" s="93" t="s">
        <v>2867</v>
      </c>
      <c r="B1178" s="93" t="str">
        <f>VLOOKUP(K1178,杂项!$O$1:$P$54,2,FALSE)</f>
        <v>斗技之证</v>
      </c>
      <c r="C1178" s="93">
        <f t="shared" si="72"/>
        <v>8</v>
      </c>
      <c r="D1178" s="93" t="str">
        <f>VLOOKUP(M1178,杂项!$O$1:$P$54,2,FALSE)</f>
        <v>祈祷之证</v>
      </c>
      <c r="E1178" s="93">
        <f t="shared" si="73"/>
        <v>8</v>
      </c>
      <c r="F1178" s="93" t="str">
        <f>VLOOKUP(O1178,杂项!$O$1:$P$54,2,FALSE)</f>
        <v>力量绶带</v>
      </c>
      <c r="G1178" s="93">
        <f t="shared" si="74"/>
        <v>6</v>
      </c>
      <c r="H1178" t="str">
        <f>VLOOKUP(Q1178,杂项!$O$1:$P$54,2,FALSE)</f>
        <v>心灵绶带</v>
      </c>
      <c r="I1178">
        <f t="shared" si="75"/>
        <v>6</v>
      </c>
      <c r="K1178" s="93">
        <v>41</v>
      </c>
      <c r="L1178">
        <v>8</v>
      </c>
      <c r="M1178">
        <v>44</v>
      </c>
      <c r="N1178">
        <v>8</v>
      </c>
      <c r="O1178">
        <v>6</v>
      </c>
      <c r="P1178">
        <v>6</v>
      </c>
      <c r="Q1178">
        <v>10</v>
      </c>
      <c r="R1178">
        <v>6</v>
      </c>
    </row>
    <row r="1179" spans="1:18" x14ac:dyDescent="0.2">
      <c r="A1179" s="93" t="s">
        <v>2868</v>
      </c>
      <c r="B1179" s="93" t="str">
        <f>VLOOKUP(K1179,杂项!$O$1:$P$54,2,FALSE)</f>
        <v>无畏徽记</v>
      </c>
      <c r="C1179" s="93">
        <f t="shared" si="72"/>
        <v>10</v>
      </c>
      <c r="D1179" s="93" t="str">
        <f>VLOOKUP(M1179,杂项!$O$1:$P$54,2,FALSE)</f>
        <v>灵魂徽记</v>
      </c>
      <c r="E1179" s="93">
        <f t="shared" si="73"/>
        <v>10</v>
      </c>
      <c r="F1179" s="93" t="str">
        <f>VLOOKUP(O1179,杂项!$O$1:$P$54,2,FALSE)</f>
        <v>斗技之证</v>
      </c>
      <c r="G1179" s="93">
        <f t="shared" si="74"/>
        <v>8</v>
      </c>
      <c r="H1179" t="str">
        <f>VLOOKUP(Q1179,杂项!$O$1:$P$54,2,FALSE)</f>
        <v>祈祷之证</v>
      </c>
      <c r="I1179">
        <f t="shared" si="75"/>
        <v>8</v>
      </c>
      <c r="K1179" s="93">
        <v>48</v>
      </c>
      <c r="L1179">
        <v>10</v>
      </c>
      <c r="M1179">
        <v>52</v>
      </c>
      <c r="N1179">
        <v>10</v>
      </c>
      <c r="O1179">
        <v>41</v>
      </c>
      <c r="P1179">
        <v>8</v>
      </c>
      <c r="Q1179">
        <v>44</v>
      </c>
      <c r="R1179">
        <v>8</v>
      </c>
    </row>
    <row r="1180" spans="1:18" x14ac:dyDescent="0.2">
      <c r="A1180" s="93" t="s">
        <v>2869</v>
      </c>
      <c r="B1180" s="93" t="str">
        <f>VLOOKUP(K1180,杂项!$O$1:$P$54,2,FALSE)</f>
        <v>术士之证</v>
      </c>
      <c r="C1180" s="93">
        <f t="shared" si="72"/>
        <v>12</v>
      </c>
      <c r="D1180" s="93" t="str">
        <f>VLOOKUP(M1180,杂项!$O$1:$P$54,2,FALSE)</f>
        <v>祭司之证</v>
      </c>
      <c r="E1180" s="93">
        <f t="shared" si="73"/>
        <v>12</v>
      </c>
      <c r="F1180" s="93" t="str">
        <f>VLOOKUP(O1180,杂项!$O$1:$P$54,2,FALSE)</f>
        <v>远见徽记</v>
      </c>
      <c r="G1180" s="93">
        <f t="shared" si="74"/>
        <v>10</v>
      </c>
      <c r="H1180" t="str">
        <f>VLOOKUP(Q1180,杂项!$O$1:$P$54,2,FALSE)</f>
        <v>灵魂徽记</v>
      </c>
      <c r="I1180">
        <f t="shared" si="75"/>
        <v>10</v>
      </c>
      <c r="K1180" s="93">
        <v>16</v>
      </c>
      <c r="L1180">
        <v>12</v>
      </c>
      <c r="M1180">
        <v>15</v>
      </c>
      <c r="N1180">
        <v>12</v>
      </c>
      <c r="O1180">
        <v>51</v>
      </c>
      <c r="P1180">
        <v>10</v>
      </c>
      <c r="Q1180">
        <v>52</v>
      </c>
      <c r="R1180">
        <v>10</v>
      </c>
    </row>
    <row r="1181" spans="1:18" x14ac:dyDescent="0.2">
      <c r="A1181" s="93" t="s">
        <v>2870</v>
      </c>
      <c r="B1181" s="93" t="str">
        <f>VLOOKUP(K1181,杂项!$O$1:$P$54,2,FALSE)</f>
        <v>希望纹章</v>
      </c>
      <c r="C1181" s="93">
        <f t="shared" si="72"/>
        <v>15</v>
      </c>
      <c r="D1181" s="93" t="str">
        <f>VLOOKUP(M1181,杂项!$O$1:$P$54,2,FALSE)</f>
        <v>意志纹章</v>
      </c>
      <c r="E1181" s="93">
        <f t="shared" si="73"/>
        <v>15</v>
      </c>
      <c r="F1181" s="93" t="str">
        <f>VLOOKUP(O1181,杂项!$O$1:$P$54,2,FALSE)</f>
        <v>术士之证</v>
      </c>
      <c r="G1181" s="93">
        <f t="shared" si="74"/>
        <v>12</v>
      </c>
      <c r="H1181" t="str">
        <f>VLOOKUP(Q1181,杂项!$O$1:$P$54,2,FALSE)</f>
        <v>祭司之证</v>
      </c>
      <c r="I1181">
        <f t="shared" si="75"/>
        <v>12</v>
      </c>
      <c r="K1181" s="93">
        <v>23</v>
      </c>
      <c r="L1181">
        <v>15</v>
      </c>
      <c r="M1181">
        <v>20</v>
      </c>
      <c r="N1181">
        <v>15</v>
      </c>
      <c r="O1181">
        <v>16</v>
      </c>
      <c r="P1181">
        <v>12</v>
      </c>
      <c r="Q1181">
        <v>15</v>
      </c>
      <c r="R1181">
        <v>12</v>
      </c>
    </row>
    <row r="1182" spans="1:18" x14ac:dyDescent="0.2">
      <c r="A1182" s="93" t="s">
        <v>2871</v>
      </c>
      <c r="B1182" s="93" t="str">
        <f>VLOOKUP(K1182,杂项!$O$1:$P$54,2,FALSE)</f>
        <v>隐者之证</v>
      </c>
      <c r="C1182" s="93">
        <f t="shared" si="72"/>
        <v>18</v>
      </c>
      <c r="D1182" s="93" t="str">
        <f>VLOOKUP(M1182,杂项!$O$1:$P$54,2,FALSE)</f>
        <v>圣者之证</v>
      </c>
      <c r="E1182" s="93">
        <f t="shared" si="73"/>
        <v>18</v>
      </c>
      <c r="F1182" s="93" t="str">
        <f>VLOOKUP(O1182,杂项!$O$1:$P$54,2,FALSE)</f>
        <v>希望纹章</v>
      </c>
      <c r="G1182" s="93">
        <f t="shared" si="74"/>
        <v>15</v>
      </c>
      <c r="H1182" t="str">
        <f>VLOOKUP(Q1182,杂项!$O$1:$P$54,2,FALSE)</f>
        <v>意志纹章</v>
      </c>
      <c r="I1182">
        <f t="shared" si="75"/>
        <v>15</v>
      </c>
      <c r="K1182" s="93">
        <v>30</v>
      </c>
      <c r="L1182">
        <v>18</v>
      </c>
      <c r="M1182">
        <v>29</v>
      </c>
      <c r="N1182">
        <v>18</v>
      </c>
      <c r="O1182">
        <v>23</v>
      </c>
      <c r="P1182">
        <v>15</v>
      </c>
      <c r="Q1182">
        <v>20</v>
      </c>
      <c r="R1182">
        <v>15</v>
      </c>
    </row>
    <row r="1183" spans="1:18" x14ac:dyDescent="0.2">
      <c r="A1183" s="93" t="s">
        <v>2872</v>
      </c>
      <c r="B1183" s="93" t="str">
        <f>VLOOKUP(K1183,杂项!$O$1:$P$54,2,FALSE)</f>
        <v>奥秘之印</v>
      </c>
      <c r="C1183" s="93">
        <f t="shared" si="72"/>
        <v>22</v>
      </c>
      <c r="D1183" s="93" t="str">
        <f>VLOOKUP(M1183,杂项!$O$1:$P$54,2,FALSE)</f>
        <v>时光之印</v>
      </c>
      <c r="E1183" s="93">
        <f t="shared" si="73"/>
        <v>22</v>
      </c>
      <c r="F1183" s="93" t="str">
        <f>VLOOKUP(O1183,杂项!$O$1:$P$54,2,FALSE)</f>
        <v>游侠之证</v>
      </c>
      <c r="G1183" s="93">
        <f t="shared" si="74"/>
        <v>20</v>
      </c>
      <c r="H1183" t="str">
        <f>VLOOKUP(Q1183,杂项!$O$1:$P$54,2,FALSE)</f>
        <v>霸者之证</v>
      </c>
      <c r="I1183">
        <f t="shared" si="75"/>
        <v>20</v>
      </c>
      <c r="K1183" s="93">
        <v>35</v>
      </c>
      <c r="L1183">
        <v>22</v>
      </c>
      <c r="M1183">
        <v>40</v>
      </c>
      <c r="N1183">
        <v>22</v>
      </c>
      <c r="O1183">
        <v>27</v>
      </c>
      <c r="P1183">
        <v>20</v>
      </c>
      <c r="Q1183">
        <v>28</v>
      </c>
      <c r="R1183">
        <v>20</v>
      </c>
    </row>
    <row r="1184" spans="1:18" x14ac:dyDescent="0.2">
      <c r="A1184" s="93" t="s">
        <v>2873</v>
      </c>
      <c r="B1184" s="93" t="str">
        <f>VLOOKUP(K1184,杂项!$O$1:$P$54,2,FALSE)</f>
        <v>战士之证</v>
      </c>
      <c r="C1184" s="93">
        <f t="shared" si="72"/>
        <v>12</v>
      </c>
      <c r="D1184" s="93" t="str">
        <f>VLOOKUP(M1184,杂项!$O$1:$P$54,2,FALSE)</f>
        <v>祭司之证</v>
      </c>
      <c r="E1184" s="93">
        <f t="shared" si="73"/>
        <v>12</v>
      </c>
      <c r="F1184" s="93" t="str">
        <f>VLOOKUP(O1184,杂项!$O$1:$P$54,2,FALSE)</f>
        <v>灵魂徽记</v>
      </c>
      <c r="G1184" s="93">
        <f t="shared" si="74"/>
        <v>10</v>
      </c>
      <c r="H1184" t="str">
        <f>VLOOKUP(Q1184,杂项!$O$1:$P$54,2,FALSE)</f>
        <v>无畏徽记</v>
      </c>
      <c r="I1184">
        <f t="shared" si="75"/>
        <v>10</v>
      </c>
      <c r="K1184" s="93">
        <v>12</v>
      </c>
      <c r="L1184">
        <v>12</v>
      </c>
      <c r="M1184">
        <v>15</v>
      </c>
      <c r="N1184">
        <v>12</v>
      </c>
      <c r="O1184">
        <v>52</v>
      </c>
      <c r="P1184">
        <v>10</v>
      </c>
      <c r="Q1184">
        <v>48</v>
      </c>
      <c r="R1184">
        <v>10</v>
      </c>
    </row>
    <row r="1185" spans="1:18" x14ac:dyDescent="0.2">
      <c r="A1185" s="93" t="s">
        <v>2874</v>
      </c>
      <c r="B1185" s="93" t="str">
        <f>VLOOKUP(K1185,杂项!$O$1:$P$54,2,FALSE)</f>
        <v>信仰纹章</v>
      </c>
      <c r="C1185" s="93">
        <f t="shared" si="72"/>
        <v>15</v>
      </c>
      <c r="D1185" s="93" t="str">
        <f>VLOOKUP(M1185,杂项!$O$1:$P$54,2,FALSE)</f>
        <v>希望纹章</v>
      </c>
      <c r="E1185" s="93">
        <f t="shared" si="73"/>
        <v>15</v>
      </c>
      <c r="F1185" s="93" t="str">
        <f>VLOOKUP(O1185,杂项!$O$1:$P$54,2,FALSE)</f>
        <v>战士之证</v>
      </c>
      <c r="G1185" s="93">
        <f t="shared" si="74"/>
        <v>12</v>
      </c>
      <c r="H1185" t="str">
        <f>VLOOKUP(Q1185,杂项!$O$1:$P$54,2,FALSE)</f>
        <v>祭司之证</v>
      </c>
      <c r="I1185">
        <f t="shared" si="75"/>
        <v>12</v>
      </c>
      <c r="K1185" s="93">
        <v>21</v>
      </c>
      <c r="L1185">
        <v>15</v>
      </c>
      <c r="M1185">
        <v>23</v>
      </c>
      <c r="N1185">
        <v>15</v>
      </c>
      <c r="O1185">
        <v>12</v>
      </c>
      <c r="P1185">
        <v>12</v>
      </c>
      <c r="Q1185">
        <v>15</v>
      </c>
      <c r="R1185">
        <v>12</v>
      </c>
    </row>
    <row r="1186" spans="1:18" x14ac:dyDescent="0.2">
      <c r="A1186" s="93" t="s">
        <v>2875</v>
      </c>
      <c r="B1186" s="93" t="str">
        <f>VLOOKUP(K1186,杂项!$O$1:$P$54,2,FALSE)</f>
        <v>圣者之证</v>
      </c>
      <c r="C1186" s="93">
        <f t="shared" si="72"/>
        <v>18</v>
      </c>
      <c r="D1186" s="93" t="str">
        <f>VLOOKUP(M1186,杂项!$O$1:$P$54,2,FALSE)</f>
        <v>英雄之证</v>
      </c>
      <c r="E1186" s="93">
        <f t="shared" si="73"/>
        <v>18</v>
      </c>
      <c r="F1186" s="93" t="str">
        <f>VLOOKUP(O1186,杂项!$O$1:$P$54,2,FALSE)</f>
        <v>信仰纹章</v>
      </c>
      <c r="G1186" s="93">
        <f t="shared" si="74"/>
        <v>15</v>
      </c>
      <c r="H1186" t="str">
        <f>VLOOKUP(Q1186,杂项!$O$1:$P$54,2,FALSE)</f>
        <v>希望纹章</v>
      </c>
      <c r="I1186">
        <f t="shared" si="75"/>
        <v>15</v>
      </c>
      <c r="K1186" s="93">
        <v>29</v>
      </c>
      <c r="L1186">
        <v>18</v>
      </c>
      <c r="M1186">
        <v>25</v>
      </c>
      <c r="N1186">
        <v>18</v>
      </c>
      <c r="O1186">
        <v>21</v>
      </c>
      <c r="P1186">
        <v>15</v>
      </c>
      <c r="Q1186">
        <v>23</v>
      </c>
      <c r="R1186">
        <v>15</v>
      </c>
    </row>
    <row r="1187" spans="1:18" x14ac:dyDescent="0.2">
      <c r="A1187" s="93" t="s">
        <v>2876</v>
      </c>
      <c r="B1187" s="93" t="str">
        <f>VLOOKUP(K1187,杂项!$O$1:$P$54,2,FALSE)</f>
        <v>审判之印</v>
      </c>
      <c r="C1187" s="93">
        <f t="shared" si="72"/>
        <v>22</v>
      </c>
      <c r="D1187" s="93" t="str">
        <f>VLOOKUP(M1187,杂项!$O$1:$P$54,2,FALSE)</f>
        <v>正义之印</v>
      </c>
      <c r="E1187" s="93">
        <f t="shared" si="73"/>
        <v>22</v>
      </c>
      <c r="F1187" s="93" t="str">
        <f>VLOOKUP(O1187,杂项!$O$1:$P$54,2,FALSE)</f>
        <v>圣者之证</v>
      </c>
      <c r="G1187" s="93">
        <f t="shared" si="74"/>
        <v>20</v>
      </c>
      <c r="H1187" t="str">
        <f>VLOOKUP(Q1187,杂项!$O$1:$P$54,2,FALSE)</f>
        <v>隐者之证</v>
      </c>
      <c r="I1187">
        <f t="shared" si="75"/>
        <v>20</v>
      </c>
      <c r="K1187" s="93">
        <v>37</v>
      </c>
      <c r="L1187">
        <v>22</v>
      </c>
      <c r="M1187">
        <v>32</v>
      </c>
      <c r="N1187">
        <v>22</v>
      </c>
      <c r="O1187">
        <v>29</v>
      </c>
      <c r="P1187">
        <v>20</v>
      </c>
      <c r="Q1187">
        <v>30</v>
      </c>
      <c r="R1187">
        <v>20</v>
      </c>
    </row>
    <row r="1188" spans="1:18" x14ac:dyDescent="0.2">
      <c r="A1188" s="93" t="s">
        <v>2877</v>
      </c>
      <c r="B1188" s="93" t="str">
        <f>VLOOKUP(K1188,杂项!$O$1:$P$54,2,FALSE)</f>
        <v>战斗修行之证</v>
      </c>
      <c r="C1188" s="93">
        <f t="shared" si="72"/>
        <v>3</v>
      </c>
      <c r="D1188" s="93" t="e">
        <f>VLOOKUP(M1188,杂项!$O$1:$P$54,2,FALSE)</f>
        <v>#N/A</v>
      </c>
      <c r="E1188" s="93">
        <f t="shared" si="73"/>
        <v>0</v>
      </c>
      <c r="F1188" s="93" t="e">
        <f>VLOOKUP(O1188,杂项!$O$1:$P$54,2,FALSE)</f>
        <v>#N/A</v>
      </c>
      <c r="G1188" s="93">
        <f t="shared" si="74"/>
        <v>0</v>
      </c>
      <c r="H1188" t="e">
        <f>VLOOKUP(Q1188,杂项!$O$1:$P$54,2,FALSE)</f>
        <v>#N/A</v>
      </c>
      <c r="I1188">
        <f t="shared" si="75"/>
        <v>0</v>
      </c>
      <c r="K1188" s="93">
        <v>1</v>
      </c>
      <c r="L1188">
        <v>3</v>
      </c>
    </row>
    <row r="1189" spans="1:18" x14ac:dyDescent="0.2">
      <c r="A1189" s="93" t="s">
        <v>2878</v>
      </c>
      <c r="B1189" s="93" t="str">
        <f>VLOOKUP(K1189,杂项!$O$1:$P$54,2,FALSE)</f>
        <v>战斗修行之证</v>
      </c>
      <c r="C1189" s="93">
        <f t="shared" si="72"/>
        <v>5</v>
      </c>
      <c r="D1189" s="93" t="e">
        <f>VLOOKUP(M1189,杂项!$O$1:$P$54,2,FALSE)</f>
        <v>#N/A</v>
      </c>
      <c r="E1189" s="93">
        <f t="shared" si="73"/>
        <v>0</v>
      </c>
      <c r="F1189" s="93" t="e">
        <f>VLOOKUP(O1189,杂项!$O$1:$P$54,2,FALSE)</f>
        <v>#N/A</v>
      </c>
      <c r="G1189" s="93">
        <f t="shared" si="74"/>
        <v>0</v>
      </c>
      <c r="H1189" t="e">
        <f>VLOOKUP(Q1189,杂项!$O$1:$P$54,2,FALSE)</f>
        <v>#N/A</v>
      </c>
      <c r="I1189">
        <f t="shared" si="75"/>
        <v>0</v>
      </c>
      <c r="K1189" s="93">
        <v>1</v>
      </c>
      <c r="L1189">
        <v>5</v>
      </c>
    </row>
    <row r="1190" spans="1:18" x14ac:dyDescent="0.2">
      <c r="A1190" s="93" t="s">
        <v>2879</v>
      </c>
      <c r="B1190" s="93" t="str">
        <f>VLOOKUP(K1190,杂项!$O$1:$P$54,2,FALSE)</f>
        <v>力量绶带</v>
      </c>
      <c r="C1190" s="93">
        <f t="shared" si="72"/>
        <v>6</v>
      </c>
      <c r="D1190" s="93" t="str">
        <f>VLOOKUP(M1190,杂项!$O$1:$P$54,2,FALSE)</f>
        <v>战斗修行之证</v>
      </c>
      <c r="E1190" s="93">
        <f t="shared" si="73"/>
        <v>3</v>
      </c>
      <c r="F1190" s="93" t="str">
        <f>VLOOKUP(O1190,杂项!$O$1:$P$54,2,FALSE)</f>
        <v>生存修行之证</v>
      </c>
      <c r="G1190" s="93">
        <f t="shared" si="74"/>
        <v>3</v>
      </c>
      <c r="H1190" t="e">
        <f>VLOOKUP(Q1190,杂项!$O$1:$P$54,2,FALSE)</f>
        <v>#N/A</v>
      </c>
      <c r="I1190">
        <f t="shared" si="75"/>
        <v>0</v>
      </c>
      <c r="K1190" s="93">
        <v>6</v>
      </c>
      <c r="L1190">
        <v>6</v>
      </c>
      <c r="M1190">
        <v>1</v>
      </c>
      <c r="N1190">
        <v>3</v>
      </c>
      <c r="O1190">
        <v>2</v>
      </c>
      <c r="P1190">
        <v>3</v>
      </c>
    </row>
    <row r="1191" spans="1:18" x14ac:dyDescent="0.2">
      <c r="A1191" s="93" t="s">
        <v>2880</v>
      </c>
      <c r="B1191" s="93" t="str">
        <f>VLOOKUP(K1191,杂项!$O$1:$P$54,2,FALSE)</f>
        <v>斗技之证</v>
      </c>
      <c r="C1191" s="93">
        <f t="shared" si="72"/>
        <v>8</v>
      </c>
      <c r="D1191" s="93" t="str">
        <f>VLOOKUP(M1191,杂项!$O$1:$P$54,2,FALSE)</f>
        <v>护盾之证</v>
      </c>
      <c r="E1191" s="93">
        <f t="shared" si="73"/>
        <v>8</v>
      </c>
      <c r="F1191" s="93" t="str">
        <f>VLOOKUP(O1191,杂项!$O$1:$P$54,2,FALSE)</f>
        <v>力量绶带</v>
      </c>
      <c r="G1191" s="93">
        <f t="shared" si="74"/>
        <v>6</v>
      </c>
      <c r="H1191" t="str">
        <f>VLOOKUP(Q1191,杂项!$O$1:$P$54,2,FALSE)</f>
        <v>守护绶带</v>
      </c>
      <c r="I1191">
        <f t="shared" si="75"/>
        <v>6</v>
      </c>
      <c r="K1191" s="93">
        <v>41</v>
      </c>
      <c r="L1191">
        <v>8</v>
      </c>
      <c r="M1191">
        <v>46</v>
      </c>
      <c r="N1191">
        <v>8</v>
      </c>
      <c r="O1191">
        <v>6</v>
      </c>
      <c r="P1191">
        <v>6</v>
      </c>
      <c r="Q1191">
        <v>7</v>
      </c>
      <c r="R1191">
        <v>6</v>
      </c>
    </row>
    <row r="1192" spans="1:18" x14ac:dyDescent="0.2">
      <c r="A1192" s="93" t="s">
        <v>2881</v>
      </c>
      <c r="B1192" s="93" t="str">
        <f>VLOOKUP(K1192,杂项!$O$1:$P$54,2,FALSE)</f>
        <v>无畏徽记</v>
      </c>
      <c r="C1192" s="93">
        <f t="shared" si="72"/>
        <v>10</v>
      </c>
      <c r="D1192" s="93" t="str">
        <f>VLOOKUP(M1192,杂项!$O$1:$P$54,2,FALSE)</f>
        <v>不屈徽记</v>
      </c>
      <c r="E1192" s="93">
        <f t="shared" si="73"/>
        <v>10</v>
      </c>
      <c r="F1192" s="93" t="str">
        <f>VLOOKUP(O1192,杂项!$O$1:$P$54,2,FALSE)</f>
        <v>斗技之证</v>
      </c>
      <c r="G1192" s="93">
        <f t="shared" si="74"/>
        <v>8</v>
      </c>
      <c r="H1192" t="str">
        <f>VLOOKUP(Q1192,杂项!$O$1:$P$54,2,FALSE)</f>
        <v>护盾之证</v>
      </c>
      <c r="I1192">
        <f t="shared" si="75"/>
        <v>8</v>
      </c>
      <c r="K1192" s="93">
        <v>48</v>
      </c>
      <c r="L1192">
        <v>10</v>
      </c>
      <c r="M1192">
        <v>49</v>
      </c>
      <c r="N1192">
        <v>10</v>
      </c>
      <c r="O1192">
        <v>41</v>
      </c>
      <c r="P1192">
        <v>8</v>
      </c>
      <c r="Q1192">
        <v>46</v>
      </c>
      <c r="R1192">
        <v>8</v>
      </c>
    </row>
    <row r="1193" spans="1:18" x14ac:dyDescent="0.2">
      <c r="A1193" s="93" t="s">
        <v>2882</v>
      </c>
      <c r="B1193" s="93" t="str">
        <f>VLOOKUP(K1193,杂项!$O$1:$P$54,2,FALSE)</f>
        <v>力量绶带</v>
      </c>
      <c r="C1193" s="93">
        <f t="shared" si="72"/>
        <v>6</v>
      </c>
      <c r="D1193" s="93" t="str">
        <f>VLOOKUP(M1193,杂项!$O$1:$P$54,2,FALSE)</f>
        <v>战斗修行之证</v>
      </c>
      <c r="E1193" s="93">
        <f t="shared" si="73"/>
        <v>3</v>
      </c>
      <c r="F1193" s="93" t="str">
        <f>VLOOKUP(O1193,杂项!$O$1:$P$54,2,FALSE)</f>
        <v>生存修行之证</v>
      </c>
      <c r="G1193" s="93">
        <f t="shared" si="74"/>
        <v>3</v>
      </c>
      <c r="H1193" t="e">
        <f>VLOOKUP(Q1193,杂项!$O$1:$P$54,2,FALSE)</f>
        <v>#N/A</v>
      </c>
      <c r="I1193">
        <f t="shared" si="75"/>
        <v>0</v>
      </c>
      <c r="K1193" s="93">
        <v>6</v>
      </c>
      <c r="L1193">
        <v>6</v>
      </c>
      <c r="M1193">
        <v>1</v>
      </c>
      <c r="N1193">
        <v>3</v>
      </c>
      <c r="O1193">
        <v>2</v>
      </c>
      <c r="P1193">
        <v>3</v>
      </c>
    </row>
    <row r="1194" spans="1:18" x14ac:dyDescent="0.2">
      <c r="A1194" s="93" t="s">
        <v>2883</v>
      </c>
      <c r="B1194" s="93" t="str">
        <f>VLOOKUP(K1194,杂项!$O$1:$P$54,2,FALSE)</f>
        <v>斗技之证</v>
      </c>
      <c r="C1194" s="93">
        <f t="shared" si="72"/>
        <v>8</v>
      </c>
      <c r="D1194" s="93" t="str">
        <f>VLOOKUP(M1194,杂项!$O$1:$P$54,2,FALSE)</f>
        <v>护盾之证</v>
      </c>
      <c r="E1194" s="93">
        <f t="shared" si="73"/>
        <v>8</v>
      </c>
      <c r="F1194" s="93" t="str">
        <f>VLOOKUP(O1194,杂项!$O$1:$P$54,2,FALSE)</f>
        <v>力量绶带</v>
      </c>
      <c r="G1194" s="93">
        <f t="shared" si="74"/>
        <v>6</v>
      </c>
      <c r="H1194" t="str">
        <f>VLOOKUP(Q1194,杂项!$O$1:$P$54,2,FALSE)</f>
        <v>守护绶带</v>
      </c>
      <c r="I1194">
        <f t="shared" si="75"/>
        <v>6</v>
      </c>
      <c r="K1194" s="93">
        <v>41</v>
      </c>
      <c r="L1194">
        <v>8</v>
      </c>
      <c r="M1194">
        <v>46</v>
      </c>
      <c r="N1194">
        <v>8</v>
      </c>
      <c r="O1194">
        <v>6</v>
      </c>
      <c r="P1194">
        <v>6</v>
      </c>
      <c r="Q1194">
        <v>7</v>
      </c>
      <c r="R1194">
        <v>6</v>
      </c>
    </row>
    <row r="1195" spans="1:18" x14ac:dyDescent="0.2">
      <c r="A1195" s="93" t="s">
        <v>2884</v>
      </c>
      <c r="B1195" s="93" t="str">
        <f>VLOOKUP(K1195,杂项!$O$1:$P$54,2,FALSE)</f>
        <v>无畏徽记</v>
      </c>
      <c r="C1195" s="93">
        <f t="shared" si="72"/>
        <v>10</v>
      </c>
      <c r="D1195" s="93" t="str">
        <f>VLOOKUP(M1195,杂项!$O$1:$P$54,2,FALSE)</f>
        <v>不屈徽记</v>
      </c>
      <c r="E1195" s="93">
        <f t="shared" si="73"/>
        <v>10</v>
      </c>
      <c r="F1195" s="93" t="str">
        <f>VLOOKUP(O1195,杂项!$O$1:$P$54,2,FALSE)</f>
        <v>斗技之证</v>
      </c>
      <c r="G1195" s="93">
        <f t="shared" si="74"/>
        <v>8</v>
      </c>
      <c r="H1195" t="str">
        <f>VLOOKUP(Q1195,杂项!$O$1:$P$54,2,FALSE)</f>
        <v>护盾之证</v>
      </c>
      <c r="I1195">
        <f t="shared" si="75"/>
        <v>8</v>
      </c>
      <c r="K1195" s="93">
        <v>48</v>
      </c>
      <c r="L1195">
        <v>10</v>
      </c>
      <c r="M1195">
        <v>49</v>
      </c>
      <c r="N1195">
        <v>10</v>
      </c>
      <c r="O1195">
        <v>41</v>
      </c>
      <c r="P1195">
        <v>8</v>
      </c>
      <c r="Q1195">
        <v>46</v>
      </c>
      <c r="R1195">
        <v>8</v>
      </c>
    </row>
    <row r="1196" spans="1:18" x14ac:dyDescent="0.2">
      <c r="A1196" s="93" t="s">
        <v>2885</v>
      </c>
      <c r="B1196" s="93" t="str">
        <f>VLOOKUP(K1196,杂项!$O$1:$P$54,2,FALSE)</f>
        <v>战士之证</v>
      </c>
      <c r="C1196" s="93">
        <f t="shared" si="72"/>
        <v>12</v>
      </c>
      <c r="D1196" s="93" t="str">
        <f>VLOOKUP(M1196,杂项!$O$1:$P$54,2,FALSE)</f>
        <v>卫士之证</v>
      </c>
      <c r="E1196" s="93">
        <f t="shared" si="73"/>
        <v>12</v>
      </c>
      <c r="F1196" s="93" t="str">
        <f>VLOOKUP(O1196,杂项!$O$1:$P$54,2,FALSE)</f>
        <v>无畏徽记</v>
      </c>
      <c r="G1196" s="93">
        <f t="shared" si="74"/>
        <v>10</v>
      </c>
      <c r="H1196" t="str">
        <f>VLOOKUP(Q1196,杂项!$O$1:$P$54,2,FALSE)</f>
        <v>不屈徽记</v>
      </c>
      <c r="I1196">
        <f t="shared" si="75"/>
        <v>10</v>
      </c>
      <c r="K1196" s="93">
        <v>12</v>
      </c>
      <c r="L1196">
        <v>12</v>
      </c>
      <c r="M1196">
        <v>47</v>
      </c>
      <c r="N1196">
        <v>12</v>
      </c>
      <c r="O1196">
        <v>48</v>
      </c>
      <c r="P1196">
        <v>10</v>
      </c>
      <c r="Q1196">
        <v>49</v>
      </c>
      <c r="R1196">
        <v>10</v>
      </c>
    </row>
    <row r="1197" spans="1:18" x14ac:dyDescent="0.2">
      <c r="A1197" s="93" t="s">
        <v>2886</v>
      </c>
      <c r="B1197" s="93" t="str">
        <f>VLOOKUP(K1197,杂项!$O$1:$P$54,2,FALSE)</f>
        <v>勇气纹章</v>
      </c>
      <c r="C1197" s="93">
        <f t="shared" si="72"/>
        <v>15</v>
      </c>
      <c r="D1197" s="93" t="str">
        <f>VLOOKUP(M1197,杂项!$O$1:$P$54,2,FALSE)</f>
        <v>秩序纹章</v>
      </c>
      <c r="E1197" s="93">
        <f t="shared" si="73"/>
        <v>15</v>
      </c>
      <c r="F1197" s="93" t="str">
        <f>VLOOKUP(O1197,杂项!$O$1:$P$54,2,FALSE)</f>
        <v>战士之证</v>
      </c>
      <c r="G1197" s="93">
        <f t="shared" si="74"/>
        <v>12</v>
      </c>
      <c r="H1197" t="str">
        <f>VLOOKUP(Q1197,杂项!$O$1:$P$54,2,FALSE)</f>
        <v>卫士之证</v>
      </c>
      <c r="I1197">
        <f t="shared" si="75"/>
        <v>12</v>
      </c>
      <c r="K1197" s="93">
        <v>17</v>
      </c>
      <c r="L1197">
        <v>15</v>
      </c>
      <c r="M1197">
        <v>18</v>
      </c>
      <c r="N1197">
        <v>15</v>
      </c>
      <c r="O1197">
        <v>12</v>
      </c>
      <c r="P1197">
        <v>12</v>
      </c>
      <c r="Q1197">
        <v>47</v>
      </c>
      <c r="R1197">
        <v>12</v>
      </c>
    </row>
    <row r="1198" spans="1:18" x14ac:dyDescent="0.2">
      <c r="A1198" s="93" t="s">
        <v>2887</v>
      </c>
      <c r="B1198" s="93" t="str">
        <f>VLOOKUP(K1198,杂项!$O$1:$P$54,2,FALSE)</f>
        <v>勇者之证</v>
      </c>
      <c r="C1198" s="93">
        <f t="shared" si="72"/>
        <v>18</v>
      </c>
      <c r="D1198" s="93" t="str">
        <f>VLOOKUP(M1198,杂项!$O$1:$P$54,2,FALSE)</f>
        <v>英雄之证</v>
      </c>
      <c r="E1198" s="93">
        <f t="shared" si="73"/>
        <v>18</v>
      </c>
      <c r="F1198" s="93" t="str">
        <f>VLOOKUP(O1198,杂项!$O$1:$P$54,2,FALSE)</f>
        <v>勇气纹章</v>
      </c>
      <c r="G1198" s="93">
        <f t="shared" si="74"/>
        <v>15</v>
      </c>
      <c r="H1198" t="str">
        <f>VLOOKUP(Q1198,杂项!$O$1:$P$54,2,FALSE)</f>
        <v>秩序纹章</v>
      </c>
      <c r="I1198">
        <f t="shared" si="75"/>
        <v>15</v>
      </c>
      <c r="K1198" s="93">
        <v>26</v>
      </c>
      <c r="L1198">
        <v>18</v>
      </c>
      <c r="M1198">
        <v>25</v>
      </c>
      <c r="N1198">
        <v>18</v>
      </c>
      <c r="O1198">
        <v>17</v>
      </c>
      <c r="P1198">
        <v>15</v>
      </c>
      <c r="Q1198">
        <v>18</v>
      </c>
      <c r="R1198">
        <v>15</v>
      </c>
    </row>
    <row r="1199" spans="1:18" x14ac:dyDescent="0.2">
      <c r="A1199" s="93" t="s">
        <v>2888</v>
      </c>
      <c r="B1199" s="93" t="str">
        <f>VLOOKUP(K1199,杂项!$O$1:$P$54,2,FALSE)</f>
        <v>命运之印</v>
      </c>
      <c r="C1199" s="93">
        <f t="shared" si="72"/>
        <v>22</v>
      </c>
      <c r="D1199" s="93" t="str">
        <f>VLOOKUP(M1199,杂项!$O$1:$P$54,2,FALSE)</f>
        <v>正义之印</v>
      </c>
      <c r="E1199" s="93">
        <f t="shared" si="73"/>
        <v>22</v>
      </c>
      <c r="F1199" s="93" t="str">
        <f>VLOOKUP(O1199,杂项!$O$1:$P$54,2,FALSE)</f>
        <v>英雄之证</v>
      </c>
      <c r="G1199" s="93">
        <f t="shared" si="74"/>
        <v>20</v>
      </c>
      <c r="H1199" t="str">
        <f>VLOOKUP(Q1199,杂项!$O$1:$P$54,2,FALSE)</f>
        <v>统帅之证</v>
      </c>
      <c r="I1199">
        <f t="shared" si="75"/>
        <v>20</v>
      </c>
      <c r="K1199" s="93">
        <v>33</v>
      </c>
      <c r="L1199">
        <v>22</v>
      </c>
      <c r="M1199">
        <v>32</v>
      </c>
      <c r="N1199">
        <v>22</v>
      </c>
      <c r="O1199">
        <v>25</v>
      </c>
      <c r="P1199">
        <v>20</v>
      </c>
      <c r="Q1199">
        <v>31</v>
      </c>
      <c r="R1199">
        <v>20</v>
      </c>
    </row>
    <row r="1200" spans="1:18" x14ac:dyDescent="0.2">
      <c r="A1200" s="93" t="s">
        <v>2889</v>
      </c>
      <c r="B1200" s="93" t="str">
        <f>VLOOKUP(K1200,杂项!$O$1:$P$54,2,FALSE)</f>
        <v>战士之证</v>
      </c>
      <c r="C1200" s="93">
        <f t="shared" si="72"/>
        <v>12</v>
      </c>
      <c r="D1200" s="93" t="str">
        <f>VLOOKUP(M1200,杂项!$O$1:$P$54,2,FALSE)</f>
        <v>浪人之证</v>
      </c>
      <c r="E1200" s="93">
        <f t="shared" si="73"/>
        <v>12</v>
      </c>
      <c r="F1200" s="93" t="str">
        <f>VLOOKUP(O1200,杂项!$O$1:$P$54,2,FALSE)</f>
        <v>无畏徽记</v>
      </c>
      <c r="G1200" s="93">
        <f t="shared" si="74"/>
        <v>10</v>
      </c>
      <c r="H1200" t="str">
        <f>VLOOKUP(Q1200,杂项!$O$1:$P$54,2,FALSE)</f>
        <v>隐秘徽记</v>
      </c>
      <c r="I1200">
        <f t="shared" si="75"/>
        <v>10</v>
      </c>
      <c r="K1200" s="93">
        <v>12</v>
      </c>
      <c r="L1200">
        <v>12</v>
      </c>
      <c r="M1200">
        <v>13</v>
      </c>
      <c r="N1200">
        <v>12</v>
      </c>
      <c r="O1200">
        <v>48</v>
      </c>
      <c r="P1200">
        <v>10</v>
      </c>
      <c r="Q1200">
        <v>50</v>
      </c>
      <c r="R1200">
        <v>10</v>
      </c>
    </row>
    <row r="1201" spans="1:18" x14ac:dyDescent="0.2">
      <c r="A1201" s="93" t="s">
        <v>2890</v>
      </c>
      <c r="B1201" s="93" t="str">
        <f>VLOOKUP(K1201,杂项!$O$1:$P$54,2,FALSE)</f>
        <v>勇气纹章</v>
      </c>
      <c r="C1201" s="93">
        <f t="shared" si="72"/>
        <v>15</v>
      </c>
      <c r="D1201" s="93" t="str">
        <f>VLOOKUP(M1201,杂项!$O$1:$P$54,2,FALSE)</f>
        <v>自由纹章</v>
      </c>
      <c r="E1201" s="93">
        <f t="shared" si="73"/>
        <v>15</v>
      </c>
      <c r="F1201" s="93" t="str">
        <f>VLOOKUP(O1201,杂项!$O$1:$P$54,2,FALSE)</f>
        <v>战士之证</v>
      </c>
      <c r="G1201" s="93">
        <f t="shared" si="74"/>
        <v>12</v>
      </c>
      <c r="H1201" t="str">
        <f>VLOOKUP(Q1201,杂项!$O$1:$P$54,2,FALSE)</f>
        <v>浪人之证</v>
      </c>
      <c r="I1201">
        <f t="shared" si="75"/>
        <v>12</v>
      </c>
      <c r="K1201" s="93">
        <v>17</v>
      </c>
      <c r="L1201">
        <v>15</v>
      </c>
      <c r="M1201">
        <v>19</v>
      </c>
      <c r="N1201">
        <v>15</v>
      </c>
      <c r="O1201">
        <v>12</v>
      </c>
      <c r="P1201">
        <v>12</v>
      </c>
      <c r="Q1201">
        <v>13</v>
      </c>
      <c r="R1201">
        <v>12</v>
      </c>
    </row>
    <row r="1202" spans="1:18" x14ac:dyDescent="0.2">
      <c r="A1202" s="93" t="s">
        <v>2891</v>
      </c>
      <c r="B1202" s="93" t="str">
        <f>VLOOKUP(K1202,杂项!$O$1:$P$54,2,FALSE)</f>
        <v>勇者之证</v>
      </c>
      <c r="C1202" s="93">
        <f t="shared" si="72"/>
        <v>18</v>
      </c>
      <c r="D1202" s="93" t="str">
        <f>VLOOKUP(M1202,杂项!$O$1:$P$54,2,FALSE)</f>
        <v>霸者之证</v>
      </c>
      <c r="E1202" s="93">
        <f t="shared" si="73"/>
        <v>18</v>
      </c>
      <c r="F1202" s="93" t="str">
        <f>VLOOKUP(O1202,杂项!$O$1:$P$54,2,FALSE)</f>
        <v>勇气纹章</v>
      </c>
      <c r="G1202" s="93">
        <f t="shared" si="74"/>
        <v>15</v>
      </c>
      <c r="H1202" t="str">
        <f>VLOOKUP(Q1202,杂项!$O$1:$P$54,2,FALSE)</f>
        <v>自由纹章</v>
      </c>
      <c r="I1202">
        <f t="shared" si="75"/>
        <v>15</v>
      </c>
      <c r="K1202" s="93">
        <v>26</v>
      </c>
      <c r="L1202">
        <v>18</v>
      </c>
      <c r="M1202">
        <v>28</v>
      </c>
      <c r="N1202">
        <v>18</v>
      </c>
      <c r="O1202">
        <v>17</v>
      </c>
      <c r="P1202">
        <v>15</v>
      </c>
      <c r="Q1202">
        <v>19</v>
      </c>
      <c r="R1202">
        <v>15</v>
      </c>
    </row>
    <row r="1203" spans="1:18" x14ac:dyDescent="0.2">
      <c r="A1203" s="93" t="s">
        <v>2892</v>
      </c>
      <c r="B1203" s="93" t="str">
        <f>VLOOKUP(K1203,杂项!$O$1:$P$54,2,FALSE)</f>
        <v>正义之印</v>
      </c>
      <c r="C1203" s="93">
        <f t="shared" si="72"/>
        <v>22</v>
      </c>
      <c r="D1203" s="93" t="str">
        <f>VLOOKUP(M1203,杂项!$O$1:$P$54,2,FALSE)</f>
        <v>奇迹之印</v>
      </c>
      <c r="E1203" s="93">
        <f t="shared" si="73"/>
        <v>22</v>
      </c>
      <c r="F1203" s="93" t="str">
        <f>VLOOKUP(O1203,杂项!$O$1:$P$54,2,FALSE)</f>
        <v>勇者之证</v>
      </c>
      <c r="G1203" s="93">
        <f t="shared" si="74"/>
        <v>20</v>
      </c>
      <c r="H1203" t="str">
        <f>VLOOKUP(Q1203,杂项!$O$1:$P$54,2,FALSE)</f>
        <v>霸者之证</v>
      </c>
      <c r="I1203">
        <f t="shared" si="75"/>
        <v>20</v>
      </c>
      <c r="K1203" s="93">
        <v>32</v>
      </c>
      <c r="L1203">
        <v>22</v>
      </c>
      <c r="M1203">
        <v>36</v>
      </c>
      <c r="N1203">
        <v>22</v>
      </c>
      <c r="O1203">
        <v>26</v>
      </c>
      <c r="P1203">
        <v>20</v>
      </c>
      <c r="Q1203">
        <v>28</v>
      </c>
      <c r="R1203">
        <v>20</v>
      </c>
    </row>
    <row r="1204" spans="1:18" x14ac:dyDescent="0.2">
      <c r="A1204" s="93" t="s">
        <v>2893</v>
      </c>
      <c r="B1204" s="93" t="str">
        <f>VLOOKUP(K1204,杂项!$O$1:$P$54,2,FALSE)</f>
        <v>战斗修行之证</v>
      </c>
      <c r="C1204" s="93">
        <f t="shared" si="72"/>
        <v>3</v>
      </c>
      <c r="D1204" s="93" t="e">
        <f>VLOOKUP(M1204,杂项!$O$1:$P$54,2,FALSE)</f>
        <v>#N/A</v>
      </c>
      <c r="E1204" s="93">
        <f t="shared" si="73"/>
        <v>0</v>
      </c>
      <c r="F1204" s="93" t="e">
        <f>VLOOKUP(O1204,杂项!$O$1:$P$54,2,FALSE)</f>
        <v>#N/A</v>
      </c>
      <c r="G1204" s="93">
        <f t="shared" si="74"/>
        <v>0</v>
      </c>
      <c r="H1204" t="e">
        <f>VLOOKUP(Q1204,杂项!$O$1:$P$54,2,FALSE)</f>
        <v>#N/A</v>
      </c>
      <c r="I1204">
        <f t="shared" si="75"/>
        <v>0</v>
      </c>
      <c r="K1204" s="93">
        <v>1</v>
      </c>
      <c r="L1204">
        <v>3</v>
      </c>
    </row>
    <row r="1205" spans="1:18" x14ac:dyDescent="0.2">
      <c r="A1205" s="93" t="s">
        <v>2894</v>
      </c>
      <c r="B1205" s="93" t="str">
        <f>VLOOKUP(K1205,杂项!$O$1:$P$54,2,FALSE)</f>
        <v>战斗修行之证</v>
      </c>
      <c r="C1205" s="93">
        <f t="shared" si="72"/>
        <v>5</v>
      </c>
      <c r="D1205" s="93" t="e">
        <f>VLOOKUP(M1205,杂项!$O$1:$P$54,2,FALSE)</f>
        <v>#N/A</v>
      </c>
      <c r="E1205" s="93">
        <f t="shared" si="73"/>
        <v>0</v>
      </c>
      <c r="F1205" s="93" t="e">
        <f>VLOOKUP(O1205,杂项!$O$1:$P$54,2,FALSE)</f>
        <v>#N/A</v>
      </c>
      <c r="G1205" s="93">
        <f t="shared" si="74"/>
        <v>0</v>
      </c>
      <c r="H1205" t="e">
        <f>VLOOKUP(Q1205,杂项!$O$1:$P$54,2,FALSE)</f>
        <v>#N/A</v>
      </c>
      <c r="I1205">
        <f t="shared" si="75"/>
        <v>0</v>
      </c>
      <c r="K1205" s="93">
        <v>1</v>
      </c>
      <c r="L1205">
        <v>5</v>
      </c>
    </row>
    <row r="1206" spans="1:18" x14ac:dyDescent="0.2">
      <c r="A1206" s="93" t="s">
        <v>2895</v>
      </c>
      <c r="B1206" s="93" t="str">
        <f>VLOOKUP(K1206,杂项!$O$1:$P$54,2,FALSE)</f>
        <v>记忆绶带</v>
      </c>
      <c r="C1206" s="93">
        <f t="shared" si="72"/>
        <v>6</v>
      </c>
      <c r="D1206" s="93" t="str">
        <f>VLOOKUP(M1206,杂项!$O$1:$P$54,2,FALSE)</f>
        <v>生存修行之证</v>
      </c>
      <c r="E1206" s="93">
        <f t="shared" si="73"/>
        <v>3</v>
      </c>
      <c r="F1206" s="93" t="str">
        <f>VLOOKUP(O1206,杂项!$O$1:$P$54,2,FALSE)</f>
        <v>法术修行之证</v>
      </c>
      <c r="G1206" s="93">
        <f t="shared" si="74"/>
        <v>3</v>
      </c>
      <c r="H1206" t="e">
        <f>VLOOKUP(Q1206,杂项!$O$1:$P$54,2,FALSE)</f>
        <v>#N/A</v>
      </c>
      <c r="I1206">
        <f t="shared" si="75"/>
        <v>0</v>
      </c>
      <c r="K1206" s="93">
        <v>11</v>
      </c>
      <c r="L1206">
        <v>6</v>
      </c>
      <c r="M1206">
        <v>2</v>
      </c>
      <c r="N1206">
        <v>3</v>
      </c>
      <c r="O1206">
        <v>5</v>
      </c>
      <c r="P1206">
        <v>3</v>
      </c>
    </row>
    <row r="1207" spans="1:18" x14ac:dyDescent="0.2">
      <c r="A1207" s="93" t="s">
        <v>2896</v>
      </c>
      <c r="B1207" s="93" t="str">
        <f>VLOOKUP(K1207,杂项!$O$1:$P$54,2,FALSE)</f>
        <v>巡林之证</v>
      </c>
      <c r="C1207" s="93">
        <f t="shared" si="72"/>
        <v>8</v>
      </c>
      <c r="D1207" s="93" t="str">
        <f>VLOOKUP(M1207,杂项!$O$1:$P$54,2,FALSE)</f>
        <v>斗技之证</v>
      </c>
      <c r="E1207" s="93">
        <f t="shared" si="73"/>
        <v>8</v>
      </c>
      <c r="F1207" s="93" t="str">
        <f>VLOOKUP(O1207,杂项!$O$1:$P$54,2,FALSE)</f>
        <v>守护绶带</v>
      </c>
      <c r="G1207" s="93">
        <f t="shared" si="74"/>
        <v>6</v>
      </c>
      <c r="H1207" t="str">
        <f>VLOOKUP(Q1207,杂项!$O$1:$P$54,2,FALSE)</f>
        <v>记忆绶带</v>
      </c>
      <c r="I1207">
        <f t="shared" si="75"/>
        <v>6</v>
      </c>
      <c r="K1207" s="93">
        <v>42</v>
      </c>
      <c r="L1207">
        <v>8</v>
      </c>
      <c r="M1207">
        <v>41</v>
      </c>
      <c r="N1207">
        <v>8</v>
      </c>
      <c r="O1207">
        <v>7</v>
      </c>
      <c r="P1207">
        <v>6</v>
      </c>
      <c r="Q1207">
        <v>11</v>
      </c>
      <c r="R1207">
        <v>6</v>
      </c>
    </row>
    <row r="1208" spans="1:18" x14ac:dyDescent="0.2">
      <c r="A1208" s="93" t="s">
        <v>2897</v>
      </c>
      <c r="B1208" s="93" t="str">
        <f>VLOOKUP(K1208,杂项!$O$1:$P$54,2,FALSE)</f>
        <v>隐秘徽记</v>
      </c>
      <c r="C1208" s="93">
        <f t="shared" si="72"/>
        <v>10</v>
      </c>
      <c r="D1208" s="93" t="str">
        <f>VLOOKUP(M1208,杂项!$O$1:$P$54,2,FALSE)</f>
        <v>无畏徽记</v>
      </c>
      <c r="E1208" s="93">
        <f t="shared" si="73"/>
        <v>10</v>
      </c>
      <c r="F1208" s="93" t="str">
        <f>VLOOKUP(O1208,杂项!$O$1:$P$54,2,FALSE)</f>
        <v>巡林之证</v>
      </c>
      <c r="G1208" s="93">
        <f t="shared" si="74"/>
        <v>8</v>
      </c>
      <c r="H1208" t="str">
        <f>VLOOKUP(Q1208,杂项!$O$1:$P$54,2,FALSE)</f>
        <v>斗技之证</v>
      </c>
      <c r="I1208">
        <f t="shared" si="75"/>
        <v>8</v>
      </c>
      <c r="K1208" s="93">
        <v>50</v>
      </c>
      <c r="L1208">
        <v>10</v>
      </c>
      <c r="M1208">
        <v>48</v>
      </c>
      <c r="N1208">
        <v>10</v>
      </c>
      <c r="O1208">
        <v>42</v>
      </c>
      <c r="P1208">
        <v>8</v>
      </c>
      <c r="Q1208">
        <v>41</v>
      </c>
      <c r="R1208">
        <v>8</v>
      </c>
    </row>
    <row r="1209" spans="1:18" x14ac:dyDescent="0.2">
      <c r="A1209" s="93" t="s">
        <v>2898</v>
      </c>
      <c r="B1209" s="93" t="str">
        <f>VLOOKUP(K1209,杂项!$O$1:$P$54,2,FALSE)</f>
        <v>迅捷绶带</v>
      </c>
      <c r="C1209" s="93">
        <f t="shared" si="72"/>
        <v>6</v>
      </c>
      <c r="D1209" s="93" t="str">
        <f>VLOOKUP(M1209,杂项!$O$1:$P$54,2,FALSE)</f>
        <v>骑士修行之证</v>
      </c>
      <c r="E1209" s="93">
        <f t="shared" si="73"/>
        <v>3</v>
      </c>
      <c r="F1209" s="93" t="str">
        <f>VLOOKUP(O1209,杂项!$O$1:$P$54,2,FALSE)</f>
        <v>法术修行之证</v>
      </c>
      <c r="G1209" s="93">
        <f t="shared" si="74"/>
        <v>3</v>
      </c>
      <c r="H1209" t="e">
        <f>VLOOKUP(Q1209,杂项!$O$1:$P$54,2,FALSE)</f>
        <v>#N/A</v>
      </c>
      <c r="I1209">
        <f t="shared" si="75"/>
        <v>0</v>
      </c>
      <c r="K1209" s="93">
        <v>8</v>
      </c>
      <c r="L1209">
        <v>6</v>
      </c>
      <c r="M1209">
        <v>3</v>
      </c>
      <c r="N1209">
        <v>3</v>
      </c>
      <c r="O1209">
        <v>5</v>
      </c>
      <c r="P1209">
        <v>3</v>
      </c>
    </row>
    <row r="1210" spans="1:18" x14ac:dyDescent="0.2">
      <c r="A1210" s="93" t="s">
        <v>2899</v>
      </c>
      <c r="B1210" s="93" t="str">
        <f>VLOOKUP(K1210,杂项!$O$1:$P$54,2,FALSE)</f>
        <v>巡林之证</v>
      </c>
      <c r="C1210" s="93">
        <f t="shared" si="72"/>
        <v>8</v>
      </c>
      <c r="D1210" s="93" t="str">
        <f>VLOOKUP(M1210,杂项!$O$1:$P$54,2,FALSE)</f>
        <v>斗技之证</v>
      </c>
      <c r="E1210" s="93">
        <f t="shared" si="73"/>
        <v>8</v>
      </c>
      <c r="F1210" s="93" t="str">
        <f>VLOOKUP(O1210,杂项!$O$1:$P$54,2,FALSE)</f>
        <v>迅捷绶带</v>
      </c>
      <c r="G1210" s="93">
        <f t="shared" si="74"/>
        <v>6</v>
      </c>
      <c r="H1210" t="str">
        <f>VLOOKUP(Q1210,杂项!$O$1:$P$54,2,FALSE)</f>
        <v>记忆绶带</v>
      </c>
      <c r="I1210">
        <f t="shared" si="75"/>
        <v>6</v>
      </c>
      <c r="K1210" s="93">
        <v>42</v>
      </c>
      <c r="L1210">
        <v>8</v>
      </c>
      <c r="M1210">
        <v>41</v>
      </c>
      <c r="N1210">
        <v>8</v>
      </c>
      <c r="O1210">
        <v>8</v>
      </c>
      <c r="P1210">
        <v>6</v>
      </c>
      <c r="Q1210">
        <v>11</v>
      </c>
      <c r="R1210">
        <v>6</v>
      </c>
    </row>
    <row r="1211" spans="1:18" x14ac:dyDescent="0.2">
      <c r="A1211" s="93" t="s">
        <v>2900</v>
      </c>
      <c r="B1211" s="93" t="str">
        <f>VLOOKUP(K1211,杂项!$O$1:$P$54,2,FALSE)</f>
        <v>隐秘徽记</v>
      </c>
      <c r="C1211" s="93">
        <f t="shared" si="72"/>
        <v>10</v>
      </c>
      <c r="D1211" s="93" t="str">
        <f>VLOOKUP(M1211,杂项!$O$1:$P$54,2,FALSE)</f>
        <v>忠诚徽记</v>
      </c>
      <c r="E1211" s="93">
        <f t="shared" si="73"/>
        <v>10</v>
      </c>
      <c r="F1211" s="93" t="str">
        <f>VLOOKUP(O1211,杂项!$O$1:$P$54,2,FALSE)</f>
        <v>巡林之证</v>
      </c>
      <c r="G1211" s="93">
        <f t="shared" si="74"/>
        <v>8</v>
      </c>
      <c r="H1211" t="str">
        <f>VLOOKUP(Q1211,杂项!$O$1:$P$54,2,FALSE)</f>
        <v>斗技之证</v>
      </c>
      <c r="I1211">
        <f t="shared" si="75"/>
        <v>8</v>
      </c>
      <c r="K1211" s="93">
        <v>50</v>
      </c>
      <c r="L1211">
        <v>10</v>
      </c>
      <c r="M1211">
        <v>53</v>
      </c>
      <c r="N1211">
        <v>10</v>
      </c>
      <c r="O1211">
        <v>42</v>
      </c>
      <c r="P1211">
        <v>8</v>
      </c>
      <c r="Q1211">
        <v>41</v>
      </c>
      <c r="R1211">
        <v>8</v>
      </c>
    </row>
    <row r="1212" spans="1:18" x14ac:dyDescent="0.2">
      <c r="A1212" s="93" t="s">
        <v>2901</v>
      </c>
      <c r="B1212" s="93" t="str">
        <f>VLOOKUP(K1212,杂项!$O$1:$P$54,2,FALSE)</f>
        <v>浪人之证</v>
      </c>
      <c r="C1212" s="93">
        <f t="shared" si="72"/>
        <v>12</v>
      </c>
      <c r="D1212" s="93" t="str">
        <f>VLOOKUP(M1212,杂项!$O$1:$P$54,2,FALSE)</f>
        <v>战士之证</v>
      </c>
      <c r="E1212" s="93">
        <f t="shared" si="73"/>
        <v>12</v>
      </c>
      <c r="F1212" s="93" t="str">
        <f>VLOOKUP(O1212,杂项!$O$1:$P$54,2,FALSE)</f>
        <v>隐秘徽记</v>
      </c>
      <c r="G1212" s="93">
        <f t="shared" si="74"/>
        <v>10</v>
      </c>
      <c r="H1212" t="str">
        <f>VLOOKUP(Q1212,杂项!$O$1:$P$54,2,FALSE)</f>
        <v>无畏徽记</v>
      </c>
      <c r="I1212">
        <f t="shared" si="75"/>
        <v>10</v>
      </c>
      <c r="K1212" s="93">
        <v>13</v>
      </c>
      <c r="L1212">
        <v>12</v>
      </c>
      <c r="M1212">
        <v>12</v>
      </c>
      <c r="N1212">
        <v>12</v>
      </c>
      <c r="O1212">
        <v>50</v>
      </c>
      <c r="P1212">
        <v>10</v>
      </c>
      <c r="Q1212">
        <v>48</v>
      </c>
      <c r="R1212">
        <v>10</v>
      </c>
    </row>
    <row r="1213" spans="1:18" x14ac:dyDescent="0.2">
      <c r="A1213" s="93" t="s">
        <v>2902</v>
      </c>
      <c r="B1213" s="93" t="str">
        <f>VLOOKUP(K1213,杂项!$O$1:$P$54,2,FALSE)</f>
        <v>自由纹章</v>
      </c>
      <c r="C1213" s="93">
        <f t="shared" si="72"/>
        <v>15</v>
      </c>
      <c r="D1213" s="93" t="str">
        <f>VLOOKUP(M1213,杂项!$O$1:$P$54,2,FALSE)</f>
        <v>勇气纹章</v>
      </c>
      <c r="E1213" s="93">
        <f t="shared" si="73"/>
        <v>15</v>
      </c>
      <c r="F1213" s="93" t="str">
        <f>VLOOKUP(O1213,杂项!$O$1:$P$54,2,FALSE)</f>
        <v>浪人之证</v>
      </c>
      <c r="G1213" s="93">
        <f t="shared" si="74"/>
        <v>12</v>
      </c>
      <c r="H1213" t="str">
        <f>VLOOKUP(Q1213,杂项!$O$1:$P$54,2,FALSE)</f>
        <v>战士之证</v>
      </c>
      <c r="I1213">
        <f t="shared" si="75"/>
        <v>12</v>
      </c>
      <c r="K1213" s="93">
        <v>19</v>
      </c>
      <c r="L1213">
        <v>15</v>
      </c>
      <c r="M1213">
        <v>17</v>
      </c>
      <c r="N1213">
        <v>15</v>
      </c>
      <c r="O1213">
        <v>13</v>
      </c>
      <c r="P1213">
        <v>12</v>
      </c>
      <c r="Q1213">
        <v>12</v>
      </c>
      <c r="R1213">
        <v>12</v>
      </c>
    </row>
    <row r="1214" spans="1:18" x14ac:dyDescent="0.2">
      <c r="A1214" s="93" t="s">
        <v>2903</v>
      </c>
      <c r="B1214" s="93" t="str">
        <f>VLOOKUP(K1214,杂项!$O$1:$P$54,2,FALSE)</f>
        <v>游侠之证</v>
      </c>
      <c r="C1214" s="93">
        <f t="shared" si="72"/>
        <v>18</v>
      </c>
      <c r="D1214" s="93" t="str">
        <f>VLOOKUP(M1214,杂项!$O$1:$P$54,2,FALSE)</f>
        <v>勇者之证</v>
      </c>
      <c r="E1214" s="93">
        <f t="shared" si="73"/>
        <v>18</v>
      </c>
      <c r="F1214" s="93" t="str">
        <f>VLOOKUP(O1214,杂项!$O$1:$P$54,2,FALSE)</f>
        <v>自由纹章</v>
      </c>
      <c r="G1214" s="93">
        <f t="shared" si="74"/>
        <v>15</v>
      </c>
      <c r="H1214" t="str">
        <f>VLOOKUP(Q1214,杂项!$O$1:$P$54,2,FALSE)</f>
        <v>勇气纹章</v>
      </c>
      <c r="I1214">
        <f t="shared" si="75"/>
        <v>15</v>
      </c>
      <c r="K1214" s="93">
        <v>27</v>
      </c>
      <c r="L1214">
        <v>18</v>
      </c>
      <c r="M1214">
        <v>26</v>
      </c>
      <c r="N1214">
        <v>18</v>
      </c>
      <c r="O1214">
        <v>19</v>
      </c>
      <c r="P1214">
        <v>15</v>
      </c>
      <c r="Q1214">
        <v>17</v>
      </c>
      <c r="R1214">
        <v>15</v>
      </c>
    </row>
    <row r="1215" spans="1:18" x14ac:dyDescent="0.2">
      <c r="A1215" s="93" t="s">
        <v>2904</v>
      </c>
      <c r="B1215" s="93" t="str">
        <f>VLOOKUP(K1215,杂项!$O$1:$P$54,2,FALSE)</f>
        <v>世界之印</v>
      </c>
      <c r="C1215" s="93">
        <f t="shared" si="72"/>
        <v>22</v>
      </c>
      <c r="D1215" s="93" t="str">
        <f>VLOOKUP(M1215,杂项!$O$1:$P$54,2,FALSE)</f>
        <v>奇迹之印</v>
      </c>
      <c r="E1215" s="93">
        <f t="shared" si="73"/>
        <v>22</v>
      </c>
      <c r="F1215" s="93" t="str">
        <f>VLOOKUP(O1215,杂项!$O$1:$P$54,2,FALSE)</f>
        <v>霸者之证</v>
      </c>
      <c r="G1215" s="93">
        <f t="shared" si="74"/>
        <v>20</v>
      </c>
      <c r="H1215" t="str">
        <f>VLOOKUP(Q1215,杂项!$O$1:$P$54,2,FALSE)</f>
        <v>游侠之证</v>
      </c>
      <c r="I1215">
        <f t="shared" si="75"/>
        <v>20</v>
      </c>
      <c r="K1215" s="93">
        <v>34</v>
      </c>
      <c r="L1215">
        <v>22</v>
      </c>
      <c r="M1215">
        <v>36</v>
      </c>
      <c r="N1215">
        <v>22</v>
      </c>
      <c r="O1215">
        <v>28</v>
      </c>
      <c r="P1215">
        <v>20</v>
      </c>
      <c r="Q1215">
        <v>27</v>
      </c>
      <c r="R1215">
        <v>20</v>
      </c>
    </row>
    <row r="1216" spans="1:18" x14ac:dyDescent="0.2">
      <c r="A1216" s="93" t="s">
        <v>2905</v>
      </c>
      <c r="B1216" s="93" t="str">
        <f>VLOOKUP(K1216,杂项!$O$1:$P$54,2,FALSE)</f>
        <v>浪人之证</v>
      </c>
      <c r="C1216" s="93">
        <f t="shared" si="72"/>
        <v>12</v>
      </c>
      <c r="D1216" s="93" t="str">
        <f>VLOOKUP(M1216,杂项!$O$1:$P$54,2,FALSE)</f>
        <v>骑士之证</v>
      </c>
      <c r="E1216" s="93">
        <f t="shared" si="73"/>
        <v>12</v>
      </c>
      <c r="F1216" s="93" t="str">
        <f>VLOOKUP(O1216,杂项!$O$1:$P$54,2,FALSE)</f>
        <v>隐秘徽记</v>
      </c>
      <c r="G1216" s="93">
        <f t="shared" si="74"/>
        <v>10</v>
      </c>
      <c r="H1216" t="str">
        <f>VLOOKUP(Q1216,杂项!$O$1:$P$54,2,FALSE)</f>
        <v>忠诚徽记</v>
      </c>
      <c r="I1216">
        <f t="shared" si="75"/>
        <v>10</v>
      </c>
      <c r="K1216" s="93">
        <v>13</v>
      </c>
      <c r="L1216">
        <v>12</v>
      </c>
      <c r="M1216">
        <v>14</v>
      </c>
      <c r="N1216">
        <v>12</v>
      </c>
      <c r="O1216">
        <v>50</v>
      </c>
      <c r="P1216">
        <v>10</v>
      </c>
      <c r="Q1216">
        <v>53</v>
      </c>
      <c r="R1216">
        <v>10</v>
      </c>
    </row>
    <row r="1217" spans="1:18" x14ac:dyDescent="0.2">
      <c r="A1217" s="93" t="s">
        <v>2906</v>
      </c>
      <c r="B1217" s="93" t="str">
        <f>VLOOKUP(K1217,杂项!$O$1:$P$54,2,FALSE)</f>
        <v>自由纹章</v>
      </c>
      <c r="C1217" s="93">
        <f t="shared" si="72"/>
        <v>15</v>
      </c>
      <c r="D1217" s="93" t="str">
        <f>VLOOKUP(M1217,杂项!$O$1:$P$54,2,FALSE)</f>
        <v>公正纹章</v>
      </c>
      <c r="E1217" s="93">
        <f t="shared" si="73"/>
        <v>15</v>
      </c>
      <c r="F1217" s="93" t="str">
        <f>VLOOKUP(O1217,杂项!$O$1:$P$54,2,FALSE)</f>
        <v>浪人之证</v>
      </c>
      <c r="G1217" s="93">
        <f t="shared" si="74"/>
        <v>12</v>
      </c>
      <c r="H1217" t="str">
        <f>VLOOKUP(Q1217,杂项!$O$1:$P$54,2,FALSE)</f>
        <v>骑士之证</v>
      </c>
      <c r="I1217">
        <f t="shared" si="75"/>
        <v>12</v>
      </c>
      <c r="K1217" s="93">
        <v>19</v>
      </c>
      <c r="L1217">
        <v>15</v>
      </c>
      <c r="M1217">
        <v>22</v>
      </c>
      <c r="N1217">
        <v>15</v>
      </c>
      <c r="O1217">
        <v>13</v>
      </c>
      <c r="P1217">
        <v>12</v>
      </c>
      <c r="Q1217">
        <v>14</v>
      </c>
      <c r="R1217">
        <v>12</v>
      </c>
    </row>
    <row r="1218" spans="1:18" x14ac:dyDescent="0.2">
      <c r="A1218" s="93" t="s">
        <v>2907</v>
      </c>
      <c r="B1218" s="93" t="str">
        <f>VLOOKUP(K1218,杂项!$O$1:$P$54,2,FALSE)</f>
        <v>统帅之证</v>
      </c>
      <c r="C1218" s="93">
        <f t="shared" ref="C1218:C1281" si="76">L1218</f>
        <v>18</v>
      </c>
      <c r="D1218" s="93" t="str">
        <f>VLOOKUP(M1218,杂项!$O$1:$P$54,2,FALSE)</f>
        <v>游侠之证</v>
      </c>
      <c r="E1218" s="93">
        <f t="shared" ref="E1218:E1281" si="77">N1218</f>
        <v>18</v>
      </c>
      <c r="F1218" s="93" t="str">
        <f>VLOOKUP(O1218,杂项!$O$1:$P$54,2,FALSE)</f>
        <v>自由纹章</v>
      </c>
      <c r="G1218" s="93">
        <f t="shared" ref="G1218:G1281" si="78">P1218</f>
        <v>15</v>
      </c>
      <c r="H1218" t="str">
        <f>VLOOKUP(Q1218,杂项!$O$1:$P$54,2,FALSE)</f>
        <v>公正纹章</v>
      </c>
      <c r="I1218">
        <f t="shared" ref="I1218:I1281" si="79">R1218</f>
        <v>15</v>
      </c>
      <c r="K1218" s="93">
        <v>31</v>
      </c>
      <c r="L1218">
        <v>18</v>
      </c>
      <c r="M1218">
        <v>27</v>
      </c>
      <c r="N1218">
        <v>18</v>
      </c>
      <c r="O1218">
        <v>19</v>
      </c>
      <c r="P1218">
        <v>15</v>
      </c>
      <c r="Q1218">
        <v>22</v>
      </c>
      <c r="R1218">
        <v>15</v>
      </c>
    </row>
    <row r="1219" spans="1:18" x14ac:dyDescent="0.2">
      <c r="A1219" s="93" t="s">
        <v>2908</v>
      </c>
      <c r="B1219" s="93" t="str">
        <f>VLOOKUP(K1219,杂项!$O$1:$P$54,2,FALSE)</f>
        <v>荣耀之印</v>
      </c>
      <c r="C1219" s="93">
        <f t="shared" si="76"/>
        <v>22</v>
      </c>
      <c r="D1219" s="93" t="str">
        <f>VLOOKUP(M1219,杂项!$O$1:$P$54,2,FALSE)</f>
        <v>奇迹之印</v>
      </c>
      <c r="E1219" s="93">
        <f t="shared" si="77"/>
        <v>22</v>
      </c>
      <c r="F1219" s="93" t="str">
        <f>VLOOKUP(O1219,杂项!$O$1:$P$54,2,FALSE)</f>
        <v>统帅之证</v>
      </c>
      <c r="G1219" s="93">
        <f t="shared" si="78"/>
        <v>20</v>
      </c>
      <c r="H1219" t="str">
        <f>VLOOKUP(Q1219,杂项!$O$1:$P$54,2,FALSE)</f>
        <v>游侠之证</v>
      </c>
      <c r="I1219">
        <f t="shared" si="79"/>
        <v>20</v>
      </c>
      <c r="K1219" s="93">
        <v>38</v>
      </c>
      <c r="L1219">
        <v>22</v>
      </c>
      <c r="M1219">
        <v>36</v>
      </c>
      <c r="N1219">
        <v>22</v>
      </c>
      <c r="O1219">
        <v>31</v>
      </c>
      <c r="P1219">
        <v>20</v>
      </c>
      <c r="Q1219">
        <v>27</v>
      </c>
      <c r="R1219">
        <v>20</v>
      </c>
    </row>
    <row r="1220" spans="1:18" x14ac:dyDescent="0.2">
      <c r="A1220" s="93" t="s">
        <v>2909</v>
      </c>
      <c r="B1220" s="93" t="str">
        <f>VLOOKUP(K1220,杂项!$O$1:$P$54,2,FALSE)</f>
        <v>神职修行之证</v>
      </c>
      <c r="C1220" s="93">
        <f t="shared" si="76"/>
        <v>3</v>
      </c>
      <c r="D1220" s="93" t="e">
        <f>VLOOKUP(M1220,杂项!$O$1:$P$54,2,FALSE)</f>
        <v>#N/A</v>
      </c>
      <c r="E1220" s="93">
        <f t="shared" si="77"/>
        <v>0</v>
      </c>
      <c r="F1220" s="93" t="e">
        <f>VLOOKUP(O1220,杂项!$O$1:$P$54,2,FALSE)</f>
        <v>#N/A</v>
      </c>
      <c r="G1220" s="93">
        <f t="shared" si="78"/>
        <v>0</v>
      </c>
      <c r="H1220" t="e">
        <f>VLOOKUP(Q1220,杂项!$O$1:$P$54,2,FALSE)</f>
        <v>#N/A</v>
      </c>
      <c r="I1220">
        <f t="shared" si="79"/>
        <v>0</v>
      </c>
      <c r="K1220" s="93">
        <v>4</v>
      </c>
      <c r="L1220">
        <v>3</v>
      </c>
    </row>
    <row r="1221" spans="1:18" x14ac:dyDescent="0.2">
      <c r="A1221" s="93" t="s">
        <v>2910</v>
      </c>
      <c r="B1221" s="93" t="str">
        <f>VLOOKUP(K1221,杂项!$O$1:$P$54,2,FALSE)</f>
        <v>神职修行之证</v>
      </c>
      <c r="C1221" s="93">
        <f t="shared" si="76"/>
        <v>5</v>
      </c>
      <c r="D1221" s="93" t="e">
        <f>VLOOKUP(M1221,杂项!$O$1:$P$54,2,FALSE)</f>
        <v>#N/A</v>
      </c>
      <c r="E1221" s="93">
        <f t="shared" si="77"/>
        <v>0</v>
      </c>
      <c r="F1221" s="93" t="e">
        <f>VLOOKUP(O1221,杂项!$O$1:$P$54,2,FALSE)</f>
        <v>#N/A</v>
      </c>
      <c r="G1221" s="93">
        <f t="shared" si="78"/>
        <v>0</v>
      </c>
      <c r="H1221" t="e">
        <f>VLOOKUP(Q1221,杂项!$O$1:$P$54,2,FALSE)</f>
        <v>#N/A</v>
      </c>
      <c r="I1221">
        <f t="shared" si="79"/>
        <v>0</v>
      </c>
      <c r="K1221" s="93">
        <v>4</v>
      </c>
      <c r="L1221">
        <v>5</v>
      </c>
    </row>
    <row r="1222" spans="1:18" x14ac:dyDescent="0.2">
      <c r="A1222" s="93" t="s">
        <v>2911</v>
      </c>
      <c r="B1222" s="93" t="str">
        <f>VLOOKUP(K1222,杂项!$O$1:$P$54,2,FALSE)</f>
        <v>力量绶带</v>
      </c>
      <c r="C1222" s="93">
        <f t="shared" si="76"/>
        <v>6</v>
      </c>
      <c r="D1222" s="93" t="str">
        <f>VLOOKUP(M1222,杂项!$O$1:$P$54,2,FALSE)</f>
        <v>战斗修行之证</v>
      </c>
      <c r="E1222" s="93">
        <f t="shared" si="77"/>
        <v>3</v>
      </c>
      <c r="F1222" s="93" t="str">
        <f>VLOOKUP(O1222,杂项!$O$1:$P$54,2,FALSE)</f>
        <v>神职修行之证</v>
      </c>
      <c r="G1222" s="93">
        <f t="shared" si="78"/>
        <v>3</v>
      </c>
      <c r="H1222" t="e">
        <f>VLOOKUP(Q1222,杂项!$O$1:$P$54,2,FALSE)</f>
        <v>#N/A</v>
      </c>
      <c r="I1222">
        <f t="shared" si="79"/>
        <v>0</v>
      </c>
      <c r="K1222" s="93">
        <v>6</v>
      </c>
      <c r="L1222">
        <v>6</v>
      </c>
      <c r="M1222">
        <v>1</v>
      </c>
      <c r="N1222">
        <v>3</v>
      </c>
      <c r="O1222">
        <v>4</v>
      </c>
      <c r="P1222">
        <v>3</v>
      </c>
    </row>
    <row r="1223" spans="1:18" x14ac:dyDescent="0.2">
      <c r="A1223" s="93" t="s">
        <v>2912</v>
      </c>
      <c r="B1223" s="93" t="str">
        <f>VLOOKUP(K1223,杂项!$O$1:$P$54,2,FALSE)</f>
        <v>斗技之证</v>
      </c>
      <c r="C1223" s="93">
        <f t="shared" si="76"/>
        <v>8</v>
      </c>
      <c r="D1223" s="93" t="str">
        <f>VLOOKUP(M1223,杂项!$O$1:$P$54,2,FALSE)</f>
        <v>祈祷之证</v>
      </c>
      <c r="E1223" s="93">
        <f t="shared" si="77"/>
        <v>8</v>
      </c>
      <c r="F1223" s="93" t="str">
        <f>VLOOKUP(O1223,杂项!$O$1:$P$54,2,FALSE)</f>
        <v>力量绶带</v>
      </c>
      <c r="G1223" s="93">
        <f t="shared" si="78"/>
        <v>6</v>
      </c>
      <c r="H1223" t="str">
        <f>VLOOKUP(Q1223,杂项!$O$1:$P$54,2,FALSE)</f>
        <v>心灵绶带</v>
      </c>
      <c r="I1223">
        <f t="shared" si="79"/>
        <v>6</v>
      </c>
      <c r="K1223" s="93">
        <v>41</v>
      </c>
      <c r="L1223">
        <v>8</v>
      </c>
      <c r="M1223">
        <v>44</v>
      </c>
      <c r="N1223">
        <v>8</v>
      </c>
      <c r="O1223">
        <v>6</v>
      </c>
      <c r="P1223">
        <v>6</v>
      </c>
      <c r="Q1223">
        <v>10</v>
      </c>
      <c r="R1223">
        <v>6</v>
      </c>
    </row>
    <row r="1224" spans="1:18" x14ac:dyDescent="0.2">
      <c r="A1224" s="93" t="s">
        <v>2913</v>
      </c>
      <c r="B1224" s="93" t="str">
        <f>VLOOKUP(K1224,杂项!$O$1:$P$54,2,FALSE)</f>
        <v>无畏徽记</v>
      </c>
      <c r="C1224" s="93">
        <f t="shared" si="76"/>
        <v>10</v>
      </c>
      <c r="D1224" s="93" t="str">
        <f>VLOOKUP(M1224,杂项!$O$1:$P$54,2,FALSE)</f>
        <v>灵魂徽记</v>
      </c>
      <c r="E1224" s="93">
        <f t="shared" si="77"/>
        <v>10</v>
      </c>
      <c r="F1224" s="93" t="str">
        <f>VLOOKUP(O1224,杂项!$O$1:$P$54,2,FALSE)</f>
        <v>斗技之证</v>
      </c>
      <c r="G1224" s="93">
        <f t="shared" si="78"/>
        <v>8</v>
      </c>
      <c r="H1224" t="str">
        <f>VLOOKUP(Q1224,杂项!$O$1:$P$54,2,FALSE)</f>
        <v>祈祷之证</v>
      </c>
      <c r="I1224">
        <f t="shared" si="79"/>
        <v>8</v>
      </c>
      <c r="K1224" s="93">
        <v>48</v>
      </c>
      <c r="L1224">
        <v>10</v>
      </c>
      <c r="M1224">
        <v>52</v>
      </c>
      <c r="N1224">
        <v>10</v>
      </c>
      <c r="O1224">
        <v>41</v>
      </c>
      <c r="P1224">
        <v>8</v>
      </c>
      <c r="Q1224">
        <v>44</v>
      </c>
      <c r="R1224">
        <v>8</v>
      </c>
    </row>
    <row r="1225" spans="1:18" x14ac:dyDescent="0.2">
      <c r="A1225" s="93" t="s">
        <v>2914</v>
      </c>
      <c r="B1225" s="93" t="str">
        <f>VLOOKUP(K1225,杂项!$O$1:$P$54,2,FALSE)</f>
        <v>心灵绶带</v>
      </c>
      <c r="C1225" s="93">
        <f t="shared" si="76"/>
        <v>6</v>
      </c>
      <c r="D1225" s="93" t="str">
        <f>VLOOKUP(M1225,杂项!$O$1:$P$54,2,FALSE)</f>
        <v>法术修行之证</v>
      </c>
      <c r="E1225" s="93">
        <f t="shared" si="77"/>
        <v>3</v>
      </c>
      <c r="F1225" s="93" t="str">
        <f>VLOOKUP(O1225,杂项!$O$1:$P$54,2,FALSE)</f>
        <v>神职修行之证</v>
      </c>
      <c r="G1225" s="93">
        <f t="shared" si="78"/>
        <v>3</v>
      </c>
      <c r="H1225" t="e">
        <f>VLOOKUP(Q1225,杂项!$O$1:$P$54,2,FALSE)</f>
        <v>#N/A</v>
      </c>
      <c r="I1225">
        <f t="shared" si="79"/>
        <v>0</v>
      </c>
      <c r="K1225" s="93">
        <v>10</v>
      </c>
      <c r="L1225">
        <v>6</v>
      </c>
      <c r="M1225">
        <v>5</v>
      </c>
      <c r="N1225">
        <v>3</v>
      </c>
      <c r="O1225">
        <v>4</v>
      </c>
      <c r="P1225">
        <v>3</v>
      </c>
    </row>
    <row r="1226" spans="1:18" x14ac:dyDescent="0.2">
      <c r="A1226" s="93" t="s">
        <v>2915</v>
      </c>
      <c r="B1226" s="93" t="str">
        <f>VLOOKUP(K1226,杂项!$O$1:$P$54,2,FALSE)</f>
        <v>祈祷之证</v>
      </c>
      <c r="C1226" s="93">
        <f t="shared" si="76"/>
        <v>8</v>
      </c>
      <c r="D1226" s="93" t="str">
        <f>VLOOKUP(M1226,杂项!$O$1:$P$54,2,FALSE)</f>
        <v>魔法之证</v>
      </c>
      <c r="E1226" s="93">
        <f t="shared" si="77"/>
        <v>8</v>
      </c>
      <c r="F1226" s="93" t="str">
        <f>VLOOKUP(O1226,杂项!$O$1:$P$54,2,FALSE)</f>
        <v>心灵绶带</v>
      </c>
      <c r="G1226" s="93">
        <f t="shared" si="78"/>
        <v>6</v>
      </c>
      <c r="H1226" t="str">
        <f>VLOOKUP(Q1226,杂项!$O$1:$P$54,2,FALSE)</f>
        <v>智慧绶带</v>
      </c>
      <c r="I1226">
        <f t="shared" si="79"/>
        <v>6</v>
      </c>
      <c r="K1226" s="93">
        <v>44</v>
      </c>
      <c r="L1226">
        <v>8</v>
      </c>
      <c r="M1226">
        <v>45</v>
      </c>
      <c r="N1226">
        <v>8</v>
      </c>
      <c r="O1226">
        <v>10</v>
      </c>
      <c r="P1226">
        <v>6</v>
      </c>
      <c r="Q1226">
        <v>9</v>
      </c>
      <c r="R1226">
        <v>6</v>
      </c>
    </row>
    <row r="1227" spans="1:18" x14ac:dyDescent="0.2">
      <c r="A1227" s="93" t="s">
        <v>2916</v>
      </c>
      <c r="B1227" s="93" t="str">
        <f>VLOOKUP(K1227,杂项!$O$1:$P$54,2,FALSE)</f>
        <v>灵魂徽记</v>
      </c>
      <c r="C1227" s="93">
        <f t="shared" si="76"/>
        <v>10</v>
      </c>
      <c r="D1227" s="93" t="str">
        <f>VLOOKUP(M1227,杂项!$O$1:$P$54,2,FALSE)</f>
        <v>远见徽记</v>
      </c>
      <c r="E1227" s="93">
        <f t="shared" si="77"/>
        <v>10</v>
      </c>
      <c r="F1227" s="93" t="str">
        <f>VLOOKUP(O1227,杂项!$O$1:$P$54,2,FALSE)</f>
        <v>祈祷之证</v>
      </c>
      <c r="G1227" s="93">
        <f t="shared" si="78"/>
        <v>8</v>
      </c>
      <c r="H1227" t="str">
        <f>VLOOKUP(Q1227,杂项!$O$1:$P$54,2,FALSE)</f>
        <v>魔法之证</v>
      </c>
      <c r="I1227">
        <f t="shared" si="79"/>
        <v>8</v>
      </c>
      <c r="K1227" s="93">
        <v>52</v>
      </c>
      <c r="L1227">
        <v>10</v>
      </c>
      <c r="M1227">
        <v>51</v>
      </c>
      <c r="N1227">
        <v>10</v>
      </c>
      <c r="O1227">
        <v>44</v>
      </c>
      <c r="P1227">
        <v>8</v>
      </c>
      <c r="Q1227">
        <v>45</v>
      </c>
      <c r="R1227">
        <v>8</v>
      </c>
    </row>
    <row r="1228" spans="1:18" x14ac:dyDescent="0.2">
      <c r="A1228" s="93" t="s">
        <v>2917</v>
      </c>
      <c r="B1228" s="93" t="str">
        <f>VLOOKUP(K1228,杂项!$O$1:$P$54,2,FALSE)</f>
        <v>战士之证</v>
      </c>
      <c r="C1228" s="93">
        <f t="shared" si="76"/>
        <v>12</v>
      </c>
      <c r="D1228" s="93" t="str">
        <f>VLOOKUP(M1228,杂项!$O$1:$P$54,2,FALSE)</f>
        <v>祭司之证</v>
      </c>
      <c r="E1228" s="93">
        <f t="shared" si="77"/>
        <v>12</v>
      </c>
      <c r="F1228" s="93" t="str">
        <f>VLOOKUP(O1228,杂项!$O$1:$P$54,2,FALSE)</f>
        <v>灵魂徽记</v>
      </c>
      <c r="G1228" s="93">
        <f t="shared" si="78"/>
        <v>10</v>
      </c>
      <c r="H1228" t="str">
        <f>VLOOKUP(Q1228,杂项!$O$1:$P$54,2,FALSE)</f>
        <v>无畏徽记</v>
      </c>
      <c r="I1228">
        <f t="shared" si="79"/>
        <v>10</v>
      </c>
      <c r="K1228" s="93">
        <v>12</v>
      </c>
      <c r="L1228">
        <v>12</v>
      </c>
      <c r="M1228">
        <v>15</v>
      </c>
      <c r="N1228">
        <v>12</v>
      </c>
      <c r="O1228">
        <v>52</v>
      </c>
      <c r="P1228">
        <v>10</v>
      </c>
      <c r="Q1228">
        <v>48</v>
      </c>
      <c r="R1228">
        <v>10</v>
      </c>
    </row>
    <row r="1229" spans="1:18" x14ac:dyDescent="0.2">
      <c r="A1229" s="93" t="s">
        <v>2918</v>
      </c>
      <c r="B1229" s="93" t="str">
        <f>VLOOKUP(K1229,杂项!$O$1:$P$54,2,FALSE)</f>
        <v>信仰纹章</v>
      </c>
      <c r="C1229" s="93">
        <f t="shared" si="76"/>
        <v>15</v>
      </c>
      <c r="D1229" s="93" t="str">
        <f>VLOOKUP(M1229,杂项!$O$1:$P$54,2,FALSE)</f>
        <v>希望纹章</v>
      </c>
      <c r="E1229" s="93">
        <f t="shared" si="77"/>
        <v>15</v>
      </c>
      <c r="F1229" s="93" t="str">
        <f>VLOOKUP(O1229,杂项!$O$1:$P$54,2,FALSE)</f>
        <v>战士之证</v>
      </c>
      <c r="G1229" s="93">
        <f t="shared" si="78"/>
        <v>12</v>
      </c>
      <c r="H1229" t="str">
        <f>VLOOKUP(Q1229,杂项!$O$1:$P$54,2,FALSE)</f>
        <v>祭司之证</v>
      </c>
      <c r="I1229">
        <f t="shared" si="79"/>
        <v>12</v>
      </c>
      <c r="K1229" s="93">
        <v>21</v>
      </c>
      <c r="L1229">
        <v>15</v>
      </c>
      <c r="M1229">
        <v>23</v>
      </c>
      <c r="N1229">
        <v>15</v>
      </c>
      <c r="O1229">
        <v>12</v>
      </c>
      <c r="P1229">
        <v>12</v>
      </c>
      <c r="Q1229">
        <v>15</v>
      </c>
      <c r="R1229">
        <v>12</v>
      </c>
    </row>
    <row r="1230" spans="1:18" x14ac:dyDescent="0.2">
      <c r="A1230" s="93" t="s">
        <v>2919</v>
      </c>
      <c r="B1230" s="93" t="str">
        <f>VLOOKUP(K1230,杂项!$O$1:$P$54,2,FALSE)</f>
        <v>圣者之证</v>
      </c>
      <c r="C1230" s="93">
        <f t="shared" si="76"/>
        <v>18</v>
      </c>
      <c r="D1230" s="93" t="str">
        <f>VLOOKUP(M1230,杂项!$O$1:$P$54,2,FALSE)</f>
        <v>英雄之证</v>
      </c>
      <c r="E1230" s="93">
        <f t="shared" si="77"/>
        <v>18</v>
      </c>
      <c r="F1230" s="93" t="str">
        <f>VLOOKUP(O1230,杂项!$O$1:$P$54,2,FALSE)</f>
        <v>信仰纹章</v>
      </c>
      <c r="G1230" s="93">
        <f t="shared" si="78"/>
        <v>15</v>
      </c>
      <c r="H1230" t="str">
        <f>VLOOKUP(Q1230,杂项!$O$1:$P$54,2,FALSE)</f>
        <v>希望纹章</v>
      </c>
      <c r="I1230">
        <f t="shared" si="79"/>
        <v>15</v>
      </c>
      <c r="K1230" s="93">
        <v>29</v>
      </c>
      <c r="L1230">
        <v>18</v>
      </c>
      <c r="M1230">
        <v>25</v>
      </c>
      <c r="N1230">
        <v>18</v>
      </c>
      <c r="O1230">
        <v>21</v>
      </c>
      <c r="P1230">
        <v>15</v>
      </c>
      <c r="Q1230">
        <v>23</v>
      </c>
      <c r="R1230">
        <v>15</v>
      </c>
    </row>
    <row r="1231" spans="1:18" x14ac:dyDescent="0.2">
      <c r="A1231" s="93" t="s">
        <v>2920</v>
      </c>
      <c r="B1231" s="93" t="str">
        <f>VLOOKUP(K1231,杂项!$O$1:$P$54,2,FALSE)</f>
        <v>审判之印</v>
      </c>
      <c r="C1231" s="93">
        <f t="shared" si="76"/>
        <v>22</v>
      </c>
      <c r="D1231" s="93" t="str">
        <f>VLOOKUP(M1231,杂项!$O$1:$P$54,2,FALSE)</f>
        <v>正义之印</v>
      </c>
      <c r="E1231" s="93">
        <f t="shared" si="77"/>
        <v>22</v>
      </c>
      <c r="F1231" s="93" t="str">
        <f>VLOOKUP(O1231,杂项!$O$1:$P$54,2,FALSE)</f>
        <v>圣者之证</v>
      </c>
      <c r="G1231" s="93">
        <f t="shared" si="78"/>
        <v>20</v>
      </c>
      <c r="H1231" t="str">
        <f>VLOOKUP(Q1231,杂项!$O$1:$P$54,2,FALSE)</f>
        <v>隐者之证</v>
      </c>
      <c r="I1231">
        <f t="shared" si="79"/>
        <v>20</v>
      </c>
      <c r="K1231" s="93">
        <v>37</v>
      </c>
      <c r="L1231">
        <v>22</v>
      </c>
      <c r="M1231">
        <v>32</v>
      </c>
      <c r="N1231">
        <v>22</v>
      </c>
      <c r="O1231">
        <v>29</v>
      </c>
      <c r="P1231">
        <v>20</v>
      </c>
      <c r="Q1231">
        <v>30</v>
      </c>
      <c r="R1231">
        <v>20</v>
      </c>
    </row>
    <row r="1232" spans="1:18" x14ac:dyDescent="0.2">
      <c r="A1232" s="93" t="s">
        <v>2921</v>
      </c>
      <c r="B1232" s="93" t="str">
        <f>VLOOKUP(K1232,杂项!$O$1:$P$54,2,FALSE)</f>
        <v>祭司之证</v>
      </c>
      <c r="C1232" s="93">
        <f t="shared" si="76"/>
        <v>12</v>
      </c>
      <c r="D1232" s="93" t="str">
        <f>VLOOKUP(M1232,杂项!$O$1:$P$54,2,FALSE)</f>
        <v>术士之证</v>
      </c>
      <c r="E1232" s="93">
        <f t="shared" si="77"/>
        <v>12</v>
      </c>
      <c r="F1232" s="93" t="str">
        <f>VLOOKUP(O1232,杂项!$O$1:$P$54,2,FALSE)</f>
        <v>灵魂徽记</v>
      </c>
      <c r="G1232" s="93">
        <f t="shared" si="78"/>
        <v>10</v>
      </c>
      <c r="H1232" t="str">
        <f>VLOOKUP(Q1232,杂项!$O$1:$P$54,2,FALSE)</f>
        <v>远见徽记</v>
      </c>
      <c r="I1232">
        <f t="shared" si="79"/>
        <v>10</v>
      </c>
      <c r="K1232" s="93">
        <v>15</v>
      </c>
      <c r="L1232">
        <v>12</v>
      </c>
      <c r="M1232">
        <v>16</v>
      </c>
      <c r="N1232">
        <v>12</v>
      </c>
      <c r="O1232">
        <v>52</v>
      </c>
      <c r="P1232">
        <v>10</v>
      </c>
      <c r="Q1232">
        <v>51</v>
      </c>
      <c r="R1232">
        <v>10</v>
      </c>
    </row>
    <row r="1233" spans="1:18" x14ac:dyDescent="0.2">
      <c r="A1233" s="93" t="s">
        <v>2922</v>
      </c>
      <c r="B1233" s="93" t="str">
        <f>VLOOKUP(K1233,杂项!$O$1:$P$54,2,FALSE)</f>
        <v>慈爱纹章</v>
      </c>
      <c r="C1233" s="93">
        <f t="shared" si="76"/>
        <v>15</v>
      </c>
      <c r="D1233" s="93" t="str">
        <f>VLOOKUP(M1233,杂项!$O$1:$P$54,2,FALSE)</f>
        <v>希望纹章</v>
      </c>
      <c r="E1233" s="93">
        <f t="shared" si="77"/>
        <v>15</v>
      </c>
      <c r="F1233" s="93" t="str">
        <f>VLOOKUP(O1233,杂项!$O$1:$P$54,2,FALSE)</f>
        <v>祭司之证</v>
      </c>
      <c r="G1233" s="93">
        <f t="shared" si="78"/>
        <v>12</v>
      </c>
      <c r="H1233" t="str">
        <f>VLOOKUP(Q1233,杂项!$O$1:$P$54,2,FALSE)</f>
        <v>术士之证</v>
      </c>
      <c r="I1233">
        <f t="shared" si="79"/>
        <v>12</v>
      </c>
      <c r="K1233" s="93">
        <v>24</v>
      </c>
      <c r="L1233">
        <v>15</v>
      </c>
      <c r="M1233">
        <v>23</v>
      </c>
      <c r="N1233">
        <v>15</v>
      </c>
      <c r="O1233">
        <v>15</v>
      </c>
      <c r="P1233">
        <v>12</v>
      </c>
      <c r="Q1233">
        <v>16</v>
      </c>
      <c r="R1233">
        <v>12</v>
      </c>
    </row>
    <row r="1234" spans="1:18" x14ac:dyDescent="0.2">
      <c r="A1234" s="93" t="s">
        <v>2923</v>
      </c>
      <c r="B1234" s="93" t="str">
        <f>VLOOKUP(K1234,杂项!$O$1:$P$54,2,FALSE)</f>
        <v>圣者之证</v>
      </c>
      <c r="C1234" s="93">
        <f t="shared" si="76"/>
        <v>18</v>
      </c>
      <c r="D1234" s="93" t="str">
        <f>VLOOKUP(M1234,杂项!$O$1:$P$54,2,FALSE)</f>
        <v>隐者之证</v>
      </c>
      <c r="E1234" s="93">
        <f t="shared" si="77"/>
        <v>18</v>
      </c>
      <c r="F1234" s="93" t="str">
        <f>VLOOKUP(O1234,杂项!$O$1:$P$54,2,FALSE)</f>
        <v>慈爱纹章</v>
      </c>
      <c r="G1234" s="93">
        <f t="shared" si="78"/>
        <v>15</v>
      </c>
      <c r="H1234" t="str">
        <f>VLOOKUP(Q1234,杂项!$O$1:$P$54,2,FALSE)</f>
        <v>希望纹章</v>
      </c>
      <c r="I1234">
        <f t="shared" si="79"/>
        <v>15</v>
      </c>
      <c r="K1234" s="93">
        <v>29</v>
      </c>
      <c r="L1234">
        <v>18</v>
      </c>
      <c r="M1234">
        <v>30</v>
      </c>
      <c r="N1234">
        <v>18</v>
      </c>
      <c r="O1234">
        <v>24</v>
      </c>
      <c r="P1234">
        <v>15</v>
      </c>
      <c r="Q1234">
        <v>23</v>
      </c>
      <c r="R1234">
        <v>15</v>
      </c>
    </row>
    <row r="1235" spans="1:18" x14ac:dyDescent="0.2">
      <c r="A1235" s="93" t="s">
        <v>2924</v>
      </c>
      <c r="B1235" s="93" t="str">
        <f>VLOOKUP(K1235,杂项!$O$1:$P$54,2,FALSE)</f>
        <v>审判之印</v>
      </c>
      <c r="C1235" s="93">
        <f t="shared" si="76"/>
        <v>22</v>
      </c>
      <c r="D1235" s="93" t="str">
        <f>VLOOKUP(M1235,杂项!$O$1:$P$54,2,FALSE)</f>
        <v>奥秘之印</v>
      </c>
      <c r="E1235" s="93">
        <f t="shared" si="77"/>
        <v>22</v>
      </c>
      <c r="F1235" s="93" t="str">
        <f>VLOOKUP(O1235,杂项!$O$1:$P$54,2,FALSE)</f>
        <v>圣者之证</v>
      </c>
      <c r="G1235" s="93">
        <f t="shared" si="78"/>
        <v>20</v>
      </c>
      <c r="H1235" t="str">
        <f>VLOOKUP(Q1235,杂项!$O$1:$P$54,2,FALSE)</f>
        <v>隐者之证</v>
      </c>
      <c r="I1235">
        <f t="shared" si="79"/>
        <v>20</v>
      </c>
      <c r="K1235" s="93">
        <v>37</v>
      </c>
      <c r="L1235">
        <v>22</v>
      </c>
      <c r="M1235">
        <v>35</v>
      </c>
      <c r="N1235">
        <v>22</v>
      </c>
      <c r="O1235">
        <v>29</v>
      </c>
      <c r="P1235">
        <v>20</v>
      </c>
      <c r="Q1235">
        <v>30</v>
      </c>
      <c r="R1235">
        <v>20</v>
      </c>
    </row>
    <row r="1236" spans="1:18" x14ac:dyDescent="0.2">
      <c r="A1236" s="93" t="s">
        <v>2925</v>
      </c>
      <c r="B1236" s="93" t="str">
        <f>VLOOKUP(K1236,杂项!$O$1:$P$54,2,FALSE)</f>
        <v>战斗修行之证</v>
      </c>
      <c r="C1236" s="93">
        <f t="shared" si="76"/>
        <v>3</v>
      </c>
      <c r="D1236" s="93" t="e">
        <f>VLOOKUP(M1236,杂项!$O$1:$P$54,2,FALSE)</f>
        <v>#N/A</v>
      </c>
      <c r="E1236" s="93">
        <f t="shared" si="77"/>
        <v>0</v>
      </c>
      <c r="F1236" s="93" t="e">
        <f>VLOOKUP(O1236,杂项!$O$1:$P$54,2,FALSE)</f>
        <v>#N/A</v>
      </c>
      <c r="G1236" s="93">
        <f t="shared" si="78"/>
        <v>0</v>
      </c>
      <c r="H1236" t="e">
        <f>VLOOKUP(Q1236,杂项!$O$1:$P$54,2,FALSE)</f>
        <v>#N/A</v>
      </c>
      <c r="I1236">
        <f t="shared" si="79"/>
        <v>0</v>
      </c>
      <c r="K1236" s="93">
        <v>1</v>
      </c>
      <c r="L1236">
        <v>3</v>
      </c>
    </row>
    <row r="1237" spans="1:18" x14ac:dyDescent="0.2">
      <c r="A1237" s="93" t="s">
        <v>2926</v>
      </c>
      <c r="B1237" s="93" t="str">
        <f>VLOOKUP(K1237,杂项!$O$1:$P$54,2,FALSE)</f>
        <v>战斗修行之证</v>
      </c>
      <c r="C1237" s="93">
        <f t="shared" si="76"/>
        <v>5</v>
      </c>
      <c r="D1237" s="93" t="e">
        <f>VLOOKUP(M1237,杂项!$O$1:$P$54,2,FALSE)</f>
        <v>#N/A</v>
      </c>
      <c r="E1237" s="93">
        <f t="shared" si="77"/>
        <v>0</v>
      </c>
      <c r="F1237" s="93" t="e">
        <f>VLOOKUP(O1237,杂项!$O$1:$P$54,2,FALSE)</f>
        <v>#N/A</v>
      </c>
      <c r="G1237" s="93">
        <f t="shared" si="78"/>
        <v>0</v>
      </c>
      <c r="H1237" t="e">
        <f>VLOOKUP(Q1237,杂项!$O$1:$P$54,2,FALSE)</f>
        <v>#N/A</v>
      </c>
      <c r="I1237">
        <f t="shared" si="79"/>
        <v>0</v>
      </c>
      <c r="K1237" s="93">
        <v>1</v>
      </c>
      <c r="L1237">
        <v>5</v>
      </c>
    </row>
    <row r="1238" spans="1:18" x14ac:dyDescent="0.2">
      <c r="A1238" s="93" t="s">
        <v>2927</v>
      </c>
      <c r="B1238" s="93" t="str">
        <f>VLOOKUP(K1238,杂项!$O$1:$P$54,2,FALSE)</f>
        <v>迅捷绶带</v>
      </c>
      <c r="C1238" s="93">
        <f t="shared" si="76"/>
        <v>6</v>
      </c>
      <c r="D1238" s="93" t="str">
        <f>VLOOKUP(M1238,杂项!$O$1:$P$54,2,FALSE)</f>
        <v>骑士修行之证</v>
      </c>
      <c r="E1238" s="93">
        <f t="shared" si="77"/>
        <v>3</v>
      </c>
      <c r="F1238" s="93" t="str">
        <f>VLOOKUP(O1238,杂项!$O$1:$P$54,2,FALSE)</f>
        <v>战斗修行之证</v>
      </c>
      <c r="G1238" s="93">
        <f t="shared" si="78"/>
        <v>3</v>
      </c>
      <c r="H1238" t="e">
        <f>VLOOKUP(Q1238,杂项!$O$1:$P$54,2,FALSE)</f>
        <v>#N/A</v>
      </c>
      <c r="I1238">
        <f t="shared" si="79"/>
        <v>0</v>
      </c>
      <c r="K1238" s="93">
        <v>8</v>
      </c>
      <c r="L1238">
        <v>6</v>
      </c>
      <c r="M1238">
        <v>3</v>
      </c>
      <c r="N1238">
        <v>3</v>
      </c>
      <c r="O1238">
        <v>1</v>
      </c>
      <c r="P1238">
        <v>3</v>
      </c>
    </row>
    <row r="1239" spans="1:18" x14ac:dyDescent="0.2">
      <c r="A1239" s="93" t="s">
        <v>2928</v>
      </c>
      <c r="B1239" s="93" t="str">
        <f>VLOOKUP(K1239,杂项!$O$1:$P$54,2,FALSE)</f>
        <v>骑术之证</v>
      </c>
      <c r="C1239" s="93">
        <f t="shared" si="76"/>
        <v>8</v>
      </c>
      <c r="D1239" s="93" t="str">
        <f>VLOOKUP(M1239,杂项!$O$1:$P$54,2,FALSE)</f>
        <v>巡林之证</v>
      </c>
      <c r="E1239" s="93">
        <f t="shared" si="77"/>
        <v>8</v>
      </c>
      <c r="F1239" s="93" t="str">
        <f>VLOOKUP(O1239,杂项!$O$1:$P$54,2,FALSE)</f>
        <v>迅捷绶带</v>
      </c>
      <c r="G1239" s="93">
        <f t="shared" si="78"/>
        <v>6</v>
      </c>
      <c r="H1239" t="str">
        <f>VLOOKUP(Q1239,杂项!$O$1:$P$54,2,FALSE)</f>
        <v>力量绶带</v>
      </c>
      <c r="I1239">
        <f t="shared" si="79"/>
        <v>6</v>
      </c>
      <c r="K1239" s="93">
        <v>43</v>
      </c>
      <c r="L1239">
        <v>8</v>
      </c>
      <c r="M1239">
        <v>42</v>
      </c>
      <c r="N1239">
        <v>8</v>
      </c>
      <c r="O1239">
        <v>8</v>
      </c>
      <c r="P1239">
        <v>6</v>
      </c>
      <c r="Q1239">
        <v>6</v>
      </c>
      <c r="R1239">
        <v>6</v>
      </c>
    </row>
    <row r="1240" spans="1:18" x14ac:dyDescent="0.2">
      <c r="A1240" s="93" t="s">
        <v>2929</v>
      </c>
      <c r="B1240" s="93" t="str">
        <f>VLOOKUP(K1240,杂项!$O$1:$P$54,2,FALSE)</f>
        <v>忠诚徽记</v>
      </c>
      <c r="C1240" s="93">
        <f t="shared" si="76"/>
        <v>10</v>
      </c>
      <c r="D1240" s="93" t="str">
        <f>VLOOKUP(M1240,杂项!$O$1:$P$54,2,FALSE)</f>
        <v>无畏徽记</v>
      </c>
      <c r="E1240" s="93">
        <f t="shared" si="77"/>
        <v>10</v>
      </c>
      <c r="F1240" s="93" t="str">
        <f>VLOOKUP(O1240,杂项!$O$1:$P$54,2,FALSE)</f>
        <v>骑术之证</v>
      </c>
      <c r="G1240" s="93">
        <f t="shared" si="78"/>
        <v>8</v>
      </c>
      <c r="H1240" t="str">
        <f>VLOOKUP(Q1240,杂项!$O$1:$P$54,2,FALSE)</f>
        <v>巡林之证</v>
      </c>
      <c r="I1240">
        <f t="shared" si="79"/>
        <v>8</v>
      </c>
      <c r="K1240" s="93">
        <v>53</v>
      </c>
      <c r="L1240">
        <v>10</v>
      </c>
      <c r="M1240">
        <v>48</v>
      </c>
      <c r="N1240">
        <v>10</v>
      </c>
      <c r="O1240">
        <v>43</v>
      </c>
      <c r="P1240">
        <v>8</v>
      </c>
      <c r="Q1240">
        <v>42</v>
      </c>
      <c r="R1240">
        <v>8</v>
      </c>
    </row>
    <row r="1241" spans="1:18" x14ac:dyDescent="0.2">
      <c r="A1241" s="93" t="s">
        <v>2930</v>
      </c>
      <c r="B1241" s="93" t="str">
        <f>VLOOKUP(K1241,杂项!$O$1:$P$54,2,FALSE)</f>
        <v>力量绶带</v>
      </c>
      <c r="C1241" s="93">
        <f t="shared" si="76"/>
        <v>6</v>
      </c>
      <c r="D1241" s="93" t="str">
        <f>VLOOKUP(M1241,杂项!$O$1:$P$54,2,FALSE)</f>
        <v>战斗修行之证</v>
      </c>
      <c r="E1241" s="93">
        <f t="shared" si="77"/>
        <v>3</v>
      </c>
      <c r="F1241" s="93" t="str">
        <f>VLOOKUP(O1241,杂项!$O$1:$P$54,2,FALSE)</f>
        <v>生存修行之证</v>
      </c>
      <c r="G1241" s="93">
        <f t="shared" si="78"/>
        <v>3</v>
      </c>
      <c r="H1241" t="e">
        <f>VLOOKUP(Q1241,杂项!$O$1:$P$54,2,FALSE)</f>
        <v>#N/A</v>
      </c>
      <c r="I1241">
        <f t="shared" si="79"/>
        <v>0</v>
      </c>
      <c r="K1241" s="93">
        <v>6</v>
      </c>
      <c r="L1241">
        <v>6</v>
      </c>
      <c r="M1241">
        <v>1</v>
      </c>
      <c r="N1241">
        <v>3</v>
      </c>
      <c r="O1241">
        <v>2</v>
      </c>
      <c r="P1241">
        <v>3</v>
      </c>
    </row>
    <row r="1242" spans="1:18" x14ac:dyDescent="0.2">
      <c r="A1242" s="93" t="s">
        <v>2931</v>
      </c>
      <c r="B1242" s="93" t="str">
        <f>VLOOKUP(K1242,杂项!$O$1:$P$54,2,FALSE)</f>
        <v>斗技之证</v>
      </c>
      <c r="C1242" s="93">
        <f t="shared" si="76"/>
        <v>8</v>
      </c>
      <c r="D1242" s="93" t="str">
        <f>VLOOKUP(M1242,杂项!$O$1:$P$54,2,FALSE)</f>
        <v>护盾之证</v>
      </c>
      <c r="E1242" s="93">
        <f t="shared" si="77"/>
        <v>8</v>
      </c>
      <c r="F1242" s="93" t="str">
        <f>VLOOKUP(O1242,杂项!$O$1:$P$54,2,FALSE)</f>
        <v>力量绶带</v>
      </c>
      <c r="G1242" s="93">
        <f t="shared" si="78"/>
        <v>6</v>
      </c>
      <c r="H1242" t="str">
        <f>VLOOKUP(Q1242,杂项!$O$1:$P$54,2,FALSE)</f>
        <v>守护绶带</v>
      </c>
      <c r="I1242">
        <f t="shared" si="79"/>
        <v>6</v>
      </c>
      <c r="K1242" s="93">
        <v>41</v>
      </c>
      <c r="L1242">
        <v>8</v>
      </c>
      <c r="M1242">
        <v>46</v>
      </c>
      <c r="N1242">
        <v>8</v>
      </c>
      <c r="O1242">
        <v>6</v>
      </c>
      <c r="P1242">
        <v>6</v>
      </c>
      <c r="Q1242">
        <v>7</v>
      </c>
      <c r="R1242">
        <v>6</v>
      </c>
    </row>
    <row r="1243" spans="1:18" x14ac:dyDescent="0.2">
      <c r="A1243" s="93" t="s">
        <v>2932</v>
      </c>
      <c r="B1243" s="93" t="str">
        <f>VLOOKUP(K1243,杂项!$O$1:$P$54,2,FALSE)</f>
        <v>无畏徽记</v>
      </c>
      <c r="C1243" s="93">
        <f t="shared" si="76"/>
        <v>10</v>
      </c>
      <c r="D1243" s="93" t="str">
        <f>VLOOKUP(M1243,杂项!$O$1:$P$54,2,FALSE)</f>
        <v>不屈徽记</v>
      </c>
      <c r="E1243" s="93">
        <f t="shared" si="77"/>
        <v>10</v>
      </c>
      <c r="F1243" s="93" t="str">
        <f>VLOOKUP(O1243,杂项!$O$1:$P$54,2,FALSE)</f>
        <v>斗技之证</v>
      </c>
      <c r="G1243" s="93">
        <f t="shared" si="78"/>
        <v>8</v>
      </c>
      <c r="H1243" t="str">
        <f>VLOOKUP(Q1243,杂项!$O$1:$P$54,2,FALSE)</f>
        <v>护盾之证</v>
      </c>
      <c r="I1243">
        <f t="shared" si="79"/>
        <v>8</v>
      </c>
      <c r="K1243" s="93">
        <v>48</v>
      </c>
      <c r="L1243">
        <v>10</v>
      </c>
      <c r="M1243">
        <v>49</v>
      </c>
      <c r="N1243">
        <v>10</v>
      </c>
      <c r="O1243">
        <v>41</v>
      </c>
      <c r="P1243">
        <v>8</v>
      </c>
      <c r="Q1243">
        <v>46</v>
      </c>
      <c r="R1243">
        <v>8</v>
      </c>
    </row>
    <row r="1244" spans="1:18" x14ac:dyDescent="0.2">
      <c r="A1244" s="93" t="s">
        <v>2933</v>
      </c>
      <c r="B1244" s="93" t="str">
        <f>VLOOKUP(K1244,杂项!$O$1:$P$54,2,FALSE)</f>
        <v>骑士之证</v>
      </c>
      <c r="C1244" s="93">
        <f t="shared" si="76"/>
        <v>12</v>
      </c>
      <c r="D1244" s="93" t="str">
        <f>VLOOKUP(M1244,杂项!$O$1:$P$54,2,FALSE)</f>
        <v>战士之证</v>
      </c>
      <c r="E1244" s="93">
        <f t="shared" si="77"/>
        <v>12</v>
      </c>
      <c r="F1244" s="93" t="str">
        <f>VLOOKUP(O1244,杂项!$O$1:$P$54,2,FALSE)</f>
        <v>忠诚徽记</v>
      </c>
      <c r="G1244" s="93">
        <f t="shared" si="78"/>
        <v>10</v>
      </c>
      <c r="H1244" t="str">
        <f>VLOOKUP(Q1244,杂项!$O$1:$P$54,2,FALSE)</f>
        <v>无畏徽记</v>
      </c>
      <c r="I1244">
        <f t="shared" si="79"/>
        <v>10</v>
      </c>
      <c r="K1244" s="93">
        <v>14</v>
      </c>
      <c r="L1244">
        <v>12</v>
      </c>
      <c r="M1244">
        <v>12</v>
      </c>
      <c r="N1244">
        <v>12</v>
      </c>
      <c r="O1244">
        <v>53</v>
      </c>
      <c r="P1244">
        <v>10</v>
      </c>
      <c r="Q1244">
        <v>48</v>
      </c>
      <c r="R1244">
        <v>10</v>
      </c>
    </row>
    <row r="1245" spans="1:18" x14ac:dyDescent="0.2">
      <c r="A1245" s="93" t="s">
        <v>2934</v>
      </c>
      <c r="B1245" s="93" t="str">
        <f>VLOOKUP(K1245,杂项!$O$1:$P$54,2,FALSE)</f>
        <v>公正纹章</v>
      </c>
      <c r="C1245" s="93">
        <f t="shared" si="76"/>
        <v>15</v>
      </c>
      <c r="D1245" s="93" t="str">
        <f>VLOOKUP(M1245,杂项!$O$1:$P$54,2,FALSE)</f>
        <v>秩序纹章</v>
      </c>
      <c r="E1245" s="93">
        <f t="shared" si="77"/>
        <v>15</v>
      </c>
      <c r="F1245" s="93" t="str">
        <f>VLOOKUP(O1245,杂项!$O$1:$P$54,2,FALSE)</f>
        <v>骑士之证</v>
      </c>
      <c r="G1245" s="93">
        <f t="shared" si="78"/>
        <v>12</v>
      </c>
      <c r="H1245" t="str">
        <f>VLOOKUP(Q1245,杂项!$O$1:$P$54,2,FALSE)</f>
        <v>战士之证</v>
      </c>
      <c r="I1245">
        <f t="shared" si="79"/>
        <v>12</v>
      </c>
      <c r="K1245" s="93">
        <v>22</v>
      </c>
      <c r="L1245">
        <v>15</v>
      </c>
      <c r="M1245">
        <v>18</v>
      </c>
      <c r="N1245">
        <v>15</v>
      </c>
      <c r="O1245">
        <v>14</v>
      </c>
      <c r="P1245">
        <v>12</v>
      </c>
      <c r="Q1245">
        <v>12</v>
      </c>
      <c r="R1245">
        <v>12</v>
      </c>
    </row>
    <row r="1246" spans="1:18" x14ac:dyDescent="0.2">
      <c r="A1246" s="93" t="s">
        <v>2935</v>
      </c>
      <c r="B1246" s="93" t="str">
        <f>VLOOKUP(K1246,杂项!$O$1:$P$54,2,FALSE)</f>
        <v>统帅之证</v>
      </c>
      <c r="C1246" s="93">
        <f t="shared" si="76"/>
        <v>18</v>
      </c>
      <c r="D1246" s="93" t="str">
        <f>VLOOKUP(M1246,杂项!$O$1:$P$54,2,FALSE)</f>
        <v>英雄之证</v>
      </c>
      <c r="E1246" s="93">
        <f t="shared" si="77"/>
        <v>18</v>
      </c>
      <c r="F1246" s="93" t="str">
        <f>VLOOKUP(O1246,杂项!$O$1:$P$54,2,FALSE)</f>
        <v>公正纹章</v>
      </c>
      <c r="G1246" s="93">
        <f t="shared" si="78"/>
        <v>15</v>
      </c>
      <c r="H1246" t="str">
        <f>VLOOKUP(Q1246,杂项!$O$1:$P$54,2,FALSE)</f>
        <v>秩序纹章</v>
      </c>
      <c r="I1246">
        <f t="shared" si="79"/>
        <v>15</v>
      </c>
      <c r="K1246" s="93">
        <v>31</v>
      </c>
      <c r="L1246">
        <v>18</v>
      </c>
      <c r="M1246">
        <v>25</v>
      </c>
      <c r="N1246">
        <v>18</v>
      </c>
      <c r="O1246">
        <v>22</v>
      </c>
      <c r="P1246">
        <v>15</v>
      </c>
      <c r="Q1246">
        <v>18</v>
      </c>
      <c r="R1246">
        <v>15</v>
      </c>
    </row>
    <row r="1247" spans="1:18" x14ac:dyDescent="0.2">
      <c r="A1247" s="93" t="s">
        <v>2936</v>
      </c>
      <c r="B1247" s="93" t="str">
        <f>VLOOKUP(K1247,杂项!$O$1:$P$54,2,FALSE)</f>
        <v>荣耀之印</v>
      </c>
      <c r="C1247" s="93">
        <f t="shared" si="76"/>
        <v>22</v>
      </c>
      <c r="D1247" s="93" t="str">
        <f>VLOOKUP(M1247,杂项!$O$1:$P$54,2,FALSE)</f>
        <v>世界之印</v>
      </c>
      <c r="E1247" s="93">
        <f t="shared" si="77"/>
        <v>22</v>
      </c>
      <c r="F1247" s="93" t="str">
        <f>VLOOKUP(O1247,杂项!$O$1:$P$54,2,FALSE)</f>
        <v>统帅之证</v>
      </c>
      <c r="G1247" s="93">
        <f t="shared" si="78"/>
        <v>20</v>
      </c>
      <c r="H1247" t="str">
        <f>VLOOKUP(Q1247,杂项!$O$1:$P$54,2,FALSE)</f>
        <v>英雄之证</v>
      </c>
      <c r="I1247">
        <f t="shared" si="79"/>
        <v>20</v>
      </c>
      <c r="K1247" s="93">
        <v>38</v>
      </c>
      <c r="L1247">
        <v>22</v>
      </c>
      <c r="M1247">
        <v>34</v>
      </c>
      <c r="N1247">
        <v>22</v>
      </c>
      <c r="O1247">
        <v>31</v>
      </c>
      <c r="P1247">
        <v>20</v>
      </c>
      <c r="Q1247">
        <v>25</v>
      </c>
      <c r="R1247">
        <v>20</v>
      </c>
    </row>
    <row r="1248" spans="1:18" x14ac:dyDescent="0.2">
      <c r="A1248" s="93" t="s">
        <v>2937</v>
      </c>
      <c r="B1248" s="93" t="str">
        <f>VLOOKUP(K1248,杂项!$O$1:$P$54,2,FALSE)</f>
        <v>战士之证</v>
      </c>
      <c r="C1248" s="93">
        <f t="shared" si="76"/>
        <v>12</v>
      </c>
      <c r="D1248" s="93" t="str">
        <f>VLOOKUP(M1248,杂项!$O$1:$P$54,2,FALSE)</f>
        <v>浪人之证</v>
      </c>
      <c r="E1248" s="93">
        <f t="shared" si="77"/>
        <v>12</v>
      </c>
      <c r="F1248" s="93" t="str">
        <f>VLOOKUP(O1248,杂项!$O$1:$P$54,2,FALSE)</f>
        <v>无畏徽记</v>
      </c>
      <c r="G1248" s="93">
        <f t="shared" si="78"/>
        <v>10</v>
      </c>
      <c r="H1248" t="str">
        <f>VLOOKUP(Q1248,杂项!$O$1:$P$54,2,FALSE)</f>
        <v>隐秘徽记</v>
      </c>
      <c r="I1248">
        <f t="shared" si="79"/>
        <v>10</v>
      </c>
      <c r="K1248" s="93">
        <v>12</v>
      </c>
      <c r="L1248">
        <v>12</v>
      </c>
      <c r="M1248">
        <v>13</v>
      </c>
      <c r="N1248">
        <v>12</v>
      </c>
      <c r="O1248">
        <v>48</v>
      </c>
      <c r="P1248">
        <v>10</v>
      </c>
      <c r="Q1248">
        <v>50</v>
      </c>
      <c r="R1248">
        <v>10</v>
      </c>
    </row>
    <row r="1249" spans="1:18" x14ac:dyDescent="0.2">
      <c r="A1249" s="93" t="s">
        <v>2938</v>
      </c>
      <c r="B1249" s="93" t="str">
        <f>VLOOKUP(K1249,杂项!$O$1:$P$54,2,FALSE)</f>
        <v>勇气纹章</v>
      </c>
      <c r="C1249" s="93">
        <f t="shared" si="76"/>
        <v>15</v>
      </c>
      <c r="D1249" s="93" t="str">
        <f>VLOOKUP(M1249,杂项!$O$1:$P$54,2,FALSE)</f>
        <v>自由纹章</v>
      </c>
      <c r="E1249" s="93">
        <f t="shared" si="77"/>
        <v>15</v>
      </c>
      <c r="F1249" s="93" t="str">
        <f>VLOOKUP(O1249,杂项!$O$1:$P$54,2,FALSE)</f>
        <v>战士之证</v>
      </c>
      <c r="G1249" s="93">
        <f t="shared" si="78"/>
        <v>12</v>
      </c>
      <c r="H1249" t="str">
        <f>VLOOKUP(Q1249,杂项!$O$1:$P$54,2,FALSE)</f>
        <v>浪人之证</v>
      </c>
      <c r="I1249">
        <f t="shared" si="79"/>
        <v>12</v>
      </c>
      <c r="K1249" s="93">
        <v>17</v>
      </c>
      <c r="L1249">
        <v>15</v>
      </c>
      <c r="M1249">
        <v>19</v>
      </c>
      <c r="N1249">
        <v>15</v>
      </c>
      <c r="O1249">
        <v>12</v>
      </c>
      <c r="P1249">
        <v>12</v>
      </c>
      <c r="Q1249">
        <v>13</v>
      </c>
      <c r="R1249">
        <v>12</v>
      </c>
    </row>
    <row r="1250" spans="1:18" x14ac:dyDescent="0.2">
      <c r="A1250" s="93" t="s">
        <v>2939</v>
      </c>
      <c r="B1250" s="93" t="str">
        <f>VLOOKUP(K1250,杂项!$O$1:$P$54,2,FALSE)</f>
        <v>勇者之证</v>
      </c>
      <c r="C1250" s="93">
        <f t="shared" si="76"/>
        <v>18</v>
      </c>
      <c r="D1250" s="93" t="str">
        <f>VLOOKUP(M1250,杂项!$O$1:$P$54,2,FALSE)</f>
        <v>霸者之证</v>
      </c>
      <c r="E1250" s="93">
        <f t="shared" si="77"/>
        <v>18</v>
      </c>
      <c r="F1250" s="93" t="str">
        <f>VLOOKUP(O1250,杂项!$O$1:$P$54,2,FALSE)</f>
        <v>勇气纹章</v>
      </c>
      <c r="G1250" s="93">
        <f t="shared" si="78"/>
        <v>15</v>
      </c>
      <c r="H1250" t="str">
        <f>VLOOKUP(Q1250,杂项!$O$1:$P$54,2,FALSE)</f>
        <v>自由纹章</v>
      </c>
      <c r="I1250">
        <f t="shared" si="79"/>
        <v>15</v>
      </c>
      <c r="K1250" s="93">
        <v>26</v>
      </c>
      <c r="L1250">
        <v>18</v>
      </c>
      <c r="M1250">
        <v>28</v>
      </c>
      <c r="N1250">
        <v>18</v>
      </c>
      <c r="O1250">
        <v>17</v>
      </c>
      <c r="P1250">
        <v>15</v>
      </c>
      <c r="Q1250">
        <v>19</v>
      </c>
      <c r="R1250">
        <v>15</v>
      </c>
    </row>
    <row r="1251" spans="1:18" x14ac:dyDescent="0.2">
      <c r="A1251" s="93" t="s">
        <v>2940</v>
      </c>
      <c r="B1251" s="93" t="str">
        <f>VLOOKUP(K1251,杂项!$O$1:$P$54,2,FALSE)</f>
        <v>正义之印</v>
      </c>
      <c r="C1251" s="93">
        <f t="shared" si="76"/>
        <v>22</v>
      </c>
      <c r="D1251" s="93" t="str">
        <f>VLOOKUP(M1251,杂项!$O$1:$P$54,2,FALSE)</f>
        <v>奇迹之印</v>
      </c>
      <c r="E1251" s="93">
        <f t="shared" si="77"/>
        <v>22</v>
      </c>
      <c r="F1251" s="93" t="str">
        <f>VLOOKUP(O1251,杂项!$O$1:$P$54,2,FALSE)</f>
        <v>勇者之证</v>
      </c>
      <c r="G1251" s="93">
        <f t="shared" si="78"/>
        <v>20</v>
      </c>
      <c r="H1251" t="str">
        <f>VLOOKUP(Q1251,杂项!$O$1:$P$54,2,FALSE)</f>
        <v>霸者之证</v>
      </c>
      <c r="I1251">
        <f t="shared" si="79"/>
        <v>20</v>
      </c>
      <c r="K1251" s="93">
        <v>32</v>
      </c>
      <c r="L1251">
        <v>22</v>
      </c>
      <c r="M1251">
        <v>36</v>
      </c>
      <c r="N1251">
        <v>22</v>
      </c>
      <c r="O1251">
        <v>26</v>
      </c>
      <c r="P1251">
        <v>20</v>
      </c>
      <c r="Q1251">
        <v>28</v>
      </c>
      <c r="R1251">
        <v>20</v>
      </c>
    </row>
    <row r="1252" spans="1:18" x14ac:dyDescent="0.2">
      <c r="A1252" s="93" t="s">
        <v>2941</v>
      </c>
      <c r="B1252" s="93" t="str">
        <f>VLOOKUP(K1252,杂项!$O$1:$P$54,2,FALSE)</f>
        <v>生存修行之证</v>
      </c>
      <c r="C1252" s="93">
        <f t="shared" si="76"/>
        <v>3</v>
      </c>
      <c r="D1252" s="93" t="e">
        <f>VLOOKUP(M1252,杂项!$O$1:$P$54,2,FALSE)</f>
        <v>#N/A</v>
      </c>
      <c r="E1252" s="93">
        <f t="shared" si="77"/>
        <v>0</v>
      </c>
      <c r="F1252" s="93" t="e">
        <f>VLOOKUP(O1252,杂项!$O$1:$P$54,2,FALSE)</f>
        <v>#N/A</v>
      </c>
      <c r="G1252" s="93">
        <f t="shared" si="78"/>
        <v>0</v>
      </c>
      <c r="H1252" t="e">
        <f>VLOOKUP(Q1252,杂项!$O$1:$P$54,2,FALSE)</f>
        <v>#N/A</v>
      </c>
      <c r="I1252">
        <f t="shared" si="79"/>
        <v>0</v>
      </c>
      <c r="K1252" s="93">
        <v>2</v>
      </c>
      <c r="L1252">
        <v>3</v>
      </c>
    </row>
    <row r="1253" spans="1:18" x14ac:dyDescent="0.2">
      <c r="A1253" s="93" t="s">
        <v>2942</v>
      </c>
      <c r="B1253" s="93" t="str">
        <f>VLOOKUP(K1253,杂项!$O$1:$P$54,2,FALSE)</f>
        <v>生存修行之证</v>
      </c>
      <c r="C1253" s="93">
        <f t="shared" si="76"/>
        <v>5</v>
      </c>
      <c r="D1253" s="93" t="e">
        <f>VLOOKUP(M1253,杂项!$O$1:$P$54,2,FALSE)</f>
        <v>#N/A</v>
      </c>
      <c r="E1253" s="93">
        <f t="shared" si="77"/>
        <v>0</v>
      </c>
      <c r="F1253" s="93" t="e">
        <f>VLOOKUP(O1253,杂项!$O$1:$P$54,2,FALSE)</f>
        <v>#N/A</v>
      </c>
      <c r="G1253" s="93">
        <f t="shared" si="78"/>
        <v>0</v>
      </c>
      <c r="H1253" t="e">
        <f>VLOOKUP(Q1253,杂项!$O$1:$P$54,2,FALSE)</f>
        <v>#N/A</v>
      </c>
      <c r="I1253">
        <f t="shared" si="79"/>
        <v>0</v>
      </c>
      <c r="K1253" s="93">
        <v>2</v>
      </c>
      <c r="L1253">
        <v>5</v>
      </c>
    </row>
    <row r="1254" spans="1:18" x14ac:dyDescent="0.2">
      <c r="A1254" s="93" t="s">
        <v>2943</v>
      </c>
      <c r="B1254" s="93" t="str">
        <f>VLOOKUP(K1254,杂项!$O$1:$P$54,2,FALSE)</f>
        <v>迅捷绶带</v>
      </c>
      <c r="C1254" s="93">
        <f t="shared" si="76"/>
        <v>6</v>
      </c>
      <c r="D1254" s="93" t="str">
        <f>VLOOKUP(M1254,杂项!$O$1:$P$54,2,FALSE)</f>
        <v>骑士修行之证</v>
      </c>
      <c r="E1254" s="93">
        <f t="shared" si="77"/>
        <v>3</v>
      </c>
      <c r="F1254" s="93" t="str">
        <f>VLOOKUP(O1254,杂项!$O$1:$P$54,2,FALSE)</f>
        <v>战斗修行之证</v>
      </c>
      <c r="G1254" s="93">
        <f t="shared" si="78"/>
        <v>3</v>
      </c>
      <c r="H1254" t="e">
        <f>VLOOKUP(Q1254,杂项!$O$1:$P$54,2,FALSE)</f>
        <v>#N/A</v>
      </c>
      <c r="I1254">
        <f t="shared" si="79"/>
        <v>0</v>
      </c>
      <c r="K1254" s="93">
        <v>8</v>
      </c>
      <c r="L1254">
        <v>6</v>
      </c>
      <c r="M1254">
        <v>3</v>
      </c>
      <c r="N1254">
        <v>3</v>
      </c>
      <c r="O1254">
        <v>1</v>
      </c>
      <c r="P1254">
        <v>3</v>
      </c>
    </row>
    <row r="1255" spans="1:18" x14ac:dyDescent="0.2">
      <c r="A1255" s="93" t="s">
        <v>2944</v>
      </c>
      <c r="B1255" s="93" t="str">
        <f>VLOOKUP(K1255,杂项!$O$1:$P$54,2,FALSE)</f>
        <v>骑术之证</v>
      </c>
      <c r="C1255" s="93">
        <f t="shared" si="76"/>
        <v>8</v>
      </c>
      <c r="D1255" s="93" t="str">
        <f>VLOOKUP(M1255,杂项!$O$1:$P$54,2,FALSE)</f>
        <v>巡林之证</v>
      </c>
      <c r="E1255" s="93">
        <f t="shared" si="77"/>
        <v>8</v>
      </c>
      <c r="F1255" s="93" t="str">
        <f>VLOOKUP(O1255,杂项!$O$1:$P$54,2,FALSE)</f>
        <v>迅捷绶带</v>
      </c>
      <c r="G1255" s="93">
        <f t="shared" si="78"/>
        <v>6</v>
      </c>
      <c r="H1255" t="str">
        <f>VLOOKUP(Q1255,杂项!$O$1:$P$54,2,FALSE)</f>
        <v>力量绶带</v>
      </c>
      <c r="I1255">
        <f t="shared" si="79"/>
        <v>6</v>
      </c>
      <c r="K1255" s="93">
        <v>43</v>
      </c>
      <c r="L1255">
        <v>8</v>
      </c>
      <c r="M1255">
        <v>42</v>
      </c>
      <c r="N1255">
        <v>8</v>
      </c>
      <c r="O1255">
        <v>8</v>
      </c>
      <c r="P1255">
        <v>6</v>
      </c>
      <c r="Q1255">
        <v>6</v>
      </c>
      <c r="R1255">
        <v>6</v>
      </c>
    </row>
    <row r="1256" spans="1:18" x14ac:dyDescent="0.2">
      <c r="A1256" s="93" t="s">
        <v>2945</v>
      </c>
      <c r="B1256" s="93" t="str">
        <f>VLOOKUP(K1256,杂项!$O$1:$P$54,2,FALSE)</f>
        <v>忠诚徽记</v>
      </c>
      <c r="C1256" s="93">
        <f t="shared" si="76"/>
        <v>10</v>
      </c>
      <c r="D1256" s="93" t="str">
        <f>VLOOKUP(M1256,杂项!$O$1:$P$54,2,FALSE)</f>
        <v>无畏徽记</v>
      </c>
      <c r="E1256" s="93">
        <f t="shared" si="77"/>
        <v>10</v>
      </c>
      <c r="F1256" s="93" t="str">
        <f>VLOOKUP(O1256,杂项!$O$1:$P$54,2,FALSE)</f>
        <v>骑术之证</v>
      </c>
      <c r="G1256" s="93">
        <f t="shared" si="78"/>
        <v>8</v>
      </c>
      <c r="H1256" t="str">
        <f>VLOOKUP(Q1256,杂项!$O$1:$P$54,2,FALSE)</f>
        <v>巡林之证</v>
      </c>
      <c r="I1256">
        <f t="shared" si="79"/>
        <v>8</v>
      </c>
      <c r="K1256" s="93">
        <v>53</v>
      </c>
      <c r="L1256">
        <v>10</v>
      </c>
      <c r="M1256">
        <v>48</v>
      </c>
      <c r="N1256">
        <v>10</v>
      </c>
      <c r="O1256">
        <v>43</v>
      </c>
      <c r="P1256">
        <v>8</v>
      </c>
      <c r="Q1256">
        <v>42</v>
      </c>
      <c r="R1256">
        <v>8</v>
      </c>
    </row>
    <row r="1257" spans="1:18" x14ac:dyDescent="0.2">
      <c r="A1257" s="93" t="s">
        <v>2946</v>
      </c>
      <c r="B1257" s="93" t="str">
        <f>VLOOKUP(K1257,杂项!$O$1:$P$54,2,FALSE)</f>
        <v>守护绶带</v>
      </c>
      <c r="C1257" s="93">
        <f t="shared" si="76"/>
        <v>6</v>
      </c>
      <c r="D1257" s="93" t="str">
        <f>VLOOKUP(M1257,杂项!$O$1:$P$54,2,FALSE)</f>
        <v>生存修行之证</v>
      </c>
      <c r="E1257" s="93">
        <f t="shared" si="77"/>
        <v>3</v>
      </c>
      <c r="F1257" s="93" t="str">
        <f>VLOOKUP(O1257,杂项!$O$1:$P$54,2,FALSE)</f>
        <v>战斗修行之证</v>
      </c>
      <c r="G1257" s="93">
        <f t="shared" si="78"/>
        <v>3</v>
      </c>
      <c r="H1257" t="e">
        <f>VLOOKUP(Q1257,杂项!$O$1:$P$54,2,FALSE)</f>
        <v>#N/A</v>
      </c>
      <c r="I1257">
        <f t="shared" si="79"/>
        <v>0</v>
      </c>
      <c r="K1257" s="93">
        <v>7</v>
      </c>
      <c r="L1257">
        <v>6</v>
      </c>
      <c r="M1257">
        <v>2</v>
      </c>
      <c r="N1257">
        <v>3</v>
      </c>
      <c r="O1257">
        <v>1</v>
      </c>
      <c r="P1257">
        <v>3</v>
      </c>
    </row>
    <row r="1258" spans="1:18" x14ac:dyDescent="0.2">
      <c r="A1258" s="93" t="s">
        <v>2947</v>
      </c>
      <c r="B1258" s="93" t="str">
        <f>VLOOKUP(K1258,杂项!$O$1:$P$54,2,FALSE)</f>
        <v>护盾之证</v>
      </c>
      <c r="C1258" s="93">
        <f t="shared" si="76"/>
        <v>8</v>
      </c>
      <c r="D1258" s="93" t="str">
        <f>VLOOKUP(M1258,杂项!$O$1:$P$54,2,FALSE)</f>
        <v>斗技之证</v>
      </c>
      <c r="E1258" s="93">
        <f t="shared" si="77"/>
        <v>8</v>
      </c>
      <c r="F1258" s="93" t="str">
        <f>VLOOKUP(O1258,杂项!$O$1:$P$54,2,FALSE)</f>
        <v>守护绶带</v>
      </c>
      <c r="G1258" s="93">
        <f t="shared" si="78"/>
        <v>6</v>
      </c>
      <c r="H1258" t="str">
        <f>VLOOKUP(Q1258,杂项!$O$1:$P$54,2,FALSE)</f>
        <v>力量绶带</v>
      </c>
      <c r="I1258">
        <f t="shared" si="79"/>
        <v>6</v>
      </c>
      <c r="K1258" s="93">
        <v>46</v>
      </c>
      <c r="L1258">
        <v>8</v>
      </c>
      <c r="M1258">
        <v>41</v>
      </c>
      <c r="N1258">
        <v>8</v>
      </c>
      <c r="O1258">
        <v>7</v>
      </c>
      <c r="P1258">
        <v>6</v>
      </c>
      <c r="Q1258">
        <v>6</v>
      </c>
      <c r="R1258">
        <v>6</v>
      </c>
    </row>
    <row r="1259" spans="1:18" x14ac:dyDescent="0.2">
      <c r="A1259" s="93" t="s">
        <v>2948</v>
      </c>
      <c r="B1259" s="93" t="str">
        <f>VLOOKUP(K1259,杂项!$O$1:$P$54,2,FALSE)</f>
        <v>不屈徽记</v>
      </c>
      <c r="C1259" s="93">
        <f t="shared" si="76"/>
        <v>10</v>
      </c>
      <c r="D1259" s="93" t="str">
        <f>VLOOKUP(M1259,杂项!$O$1:$P$54,2,FALSE)</f>
        <v>忠诚徽记</v>
      </c>
      <c r="E1259" s="93">
        <f t="shared" si="77"/>
        <v>10</v>
      </c>
      <c r="F1259" s="93" t="str">
        <f>VLOOKUP(O1259,杂项!$O$1:$P$54,2,FALSE)</f>
        <v>护盾之证</v>
      </c>
      <c r="G1259" s="93">
        <f t="shared" si="78"/>
        <v>8</v>
      </c>
      <c r="H1259" t="str">
        <f>VLOOKUP(Q1259,杂项!$O$1:$P$54,2,FALSE)</f>
        <v>斗技之证</v>
      </c>
      <c r="I1259">
        <f t="shared" si="79"/>
        <v>8</v>
      </c>
      <c r="K1259" s="93">
        <v>49</v>
      </c>
      <c r="L1259">
        <v>10</v>
      </c>
      <c r="M1259">
        <v>53</v>
      </c>
      <c r="N1259">
        <v>10</v>
      </c>
      <c r="O1259">
        <v>46</v>
      </c>
      <c r="P1259">
        <v>8</v>
      </c>
      <c r="Q1259">
        <v>41</v>
      </c>
      <c r="R1259">
        <v>8</v>
      </c>
    </row>
    <row r="1260" spans="1:18" x14ac:dyDescent="0.2">
      <c r="A1260" s="93" t="s">
        <v>2949</v>
      </c>
      <c r="B1260" s="93" t="str">
        <f>VLOOKUP(K1260,杂项!$O$1:$P$54,2,FALSE)</f>
        <v>骑士之证</v>
      </c>
      <c r="C1260" s="93">
        <f t="shared" si="76"/>
        <v>12</v>
      </c>
      <c r="D1260" s="93" t="str">
        <f>VLOOKUP(M1260,杂项!$O$1:$P$54,2,FALSE)</f>
        <v>战士之证</v>
      </c>
      <c r="E1260" s="93">
        <f t="shared" si="77"/>
        <v>12</v>
      </c>
      <c r="F1260" s="93" t="str">
        <f>VLOOKUP(O1260,杂项!$O$1:$P$54,2,FALSE)</f>
        <v>忠诚徽记</v>
      </c>
      <c r="G1260" s="93">
        <f t="shared" si="78"/>
        <v>10</v>
      </c>
      <c r="H1260" t="str">
        <f>VLOOKUP(Q1260,杂项!$O$1:$P$54,2,FALSE)</f>
        <v>无畏徽记</v>
      </c>
      <c r="I1260">
        <f t="shared" si="79"/>
        <v>10</v>
      </c>
      <c r="K1260" s="93">
        <v>14</v>
      </c>
      <c r="L1260">
        <v>12</v>
      </c>
      <c r="M1260">
        <v>12</v>
      </c>
      <c r="N1260">
        <v>12</v>
      </c>
      <c r="O1260">
        <v>53</v>
      </c>
      <c r="P1260">
        <v>10</v>
      </c>
      <c r="Q1260">
        <v>48</v>
      </c>
      <c r="R1260">
        <v>10</v>
      </c>
    </row>
    <row r="1261" spans="1:18" x14ac:dyDescent="0.2">
      <c r="A1261" s="93" t="s">
        <v>2950</v>
      </c>
      <c r="B1261" s="93" t="str">
        <f>VLOOKUP(K1261,杂项!$O$1:$P$54,2,FALSE)</f>
        <v>公正纹章</v>
      </c>
      <c r="C1261" s="93">
        <f t="shared" si="76"/>
        <v>15</v>
      </c>
      <c r="D1261" s="93" t="str">
        <f>VLOOKUP(M1261,杂项!$O$1:$P$54,2,FALSE)</f>
        <v>秩序纹章</v>
      </c>
      <c r="E1261" s="93">
        <f t="shared" si="77"/>
        <v>15</v>
      </c>
      <c r="F1261" s="93" t="str">
        <f>VLOOKUP(O1261,杂项!$O$1:$P$54,2,FALSE)</f>
        <v>骑士之证</v>
      </c>
      <c r="G1261" s="93">
        <f t="shared" si="78"/>
        <v>12</v>
      </c>
      <c r="H1261" t="str">
        <f>VLOOKUP(Q1261,杂项!$O$1:$P$54,2,FALSE)</f>
        <v>战士之证</v>
      </c>
      <c r="I1261">
        <f t="shared" si="79"/>
        <v>12</v>
      </c>
      <c r="K1261" s="93">
        <v>22</v>
      </c>
      <c r="L1261">
        <v>15</v>
      </c>
      <c r="M1261">
        <v>18</v>
      </c>
      <c r="N1261">
        <v>15</v>
      </c>
      <c r="O1261">
        <v>14</v>
      </c>
      <c r="P1261">
        <v>12</v>
      </c>
      <c r="Q1261">
        <v>12</v>
      </c>
      <c r="R1261">
        <v>12</v>
      </c>
    </row>
    <row r="1262" spans="1:18" x14ac:dyDescent="0.2">
      <c r="A1262" s="93" t="s">
        <v>2951</v>
      </c>
      <c r="B1262" s="93" t="str">
        <f>VLOOKUP(K1262,杂项!$O$1:$P$54,2,FALSE)</f>
        <v>统帅之证</v>
      </c>
      <c r="C1262" s="93">
        <f t="shared" si="76"/>
        <v>18</v>
      </c>
      <c r="D1262" s="93" t="str">
        <f>VLOOKUP(M1262,杂项!$O$1:$P$54,2,FALSE)</f>
        <v>英雄之证</v>
      </c>
      <c r="E1262" s="93">
        <f t="shared" si="77"/>
        <v>18</v>
      </c>
      <c r="F1262" s="93" t="str">
        <f>VLOOKUP(O1262,杂项!$O$1:$P$54,2,FALSE)</f>
        <v>公正纹章</v>
      </c>
      <c r="G1262" s="93">
        <f t="shared" si="78"/>
        <v>15</v>
      </c>
      <c r="H1262" t="str">
        <f>VLOOKUP(Q1262,杂项!$O$1:$P$54,2,FALSE)</f>
        <v>秩序纹章</v>
      </c>
      <c r="I1262">
        <f t="shared" si="79"/>
        <v>15</v>
      </c>
      <c r="K1262" s="93">
        <v>31</v>
      </c>
      <c r="L1262">
        <v>18</v>
      </c>
      <c r="M1262">
        <v>25</v>
      </c>
      <c r="N1262">
        <v>18</v>
      </c>
      <c r="O1262">
        <v>22</v>
      </c>
      <c r="P1262">
        <v>15</v>
      </c>
      <c r="Q1262">
        <v>18</v>
      </c>
      <c r="R1262">
        <v>15</v>
      </c>
    </row>
    <row r="1263" spans="1:18" x14ac:dyDescent="0.2">
      <c r="A1263" s="93" t="s">
        <v>2952</v>
      </c>
      <c r="B1263" s="93" t="str">
        <f>VLOOKUP(K1263,杂项!$O$1:$P$54,2,FALSE)</f>
        <v>荣耀之印</v>
      </c>
      <c r="C1263" s="93">
        <f t="shared" si="76"/>
        <v>22</v>
      </c>
      <c r="D1263" s="93" t="str">
        <f>VLOOKUP(M1263,杂项!$O$1:$P$54,2,FALSE)</f>
        <v>世界之印</v>
      </c>
      <c r="E1263" s="93">
        <f t="shared" si="77"/>
        <v>22</v>
      </c>
      <c r="F1263" s="93" t="str">
        <f>VLOOKUP(O1263,杂项!$O$1:$P$54,2,FALSE)</f>
        <v>统帅之证</v>
      </c>
      <c r="G1263" s="93">
        <f t="shared" si="78"/>
        <v>20</v>
      </c>
      <c r="H1263" t="str">
        <f>VLOOKUP(Q1263,杂项!$O$1:$P$54,2,FALSE)</f>
        <v>英雄之证</v>
      </c>
      <c r="I1263">
        <f t="shared" si="79"/>
        <v>20</v>
      </c>
      <c r="K1263" s="93">
        <v>38</v>
      </c>
      <c r="L1263">
        <v>22</v>
      </c>
      <c r="M1263">
        <v>34</v>
      </c>
      <c r="N1263">
        <v>22</v>
      </c>
      <c r="O1263">
        <v>31</v>
      </c>
      <c r="P1263">
        <v>20</v>
      </c>
      <c r="Q1263">
        <v>25</v>
      </c>
      <c r="R1263">
        <v>20</v>
      </c>
    </row>
    <row r="1264" spans="1:18" x14ac:dyDescent="0.2">
      <c r="A1264" s="93" t="s">
        <v>2953</v>
      </c>
      <c r="B1264" s="93" t="str">
        <f>VLOOKUP(K1264,杂项!$O$1:$P$54,2,FALSE)</f>
        <v>卫士之证</v>
      </c>
      <c r="C1264" s="93">
        <f t="shared" si="76"/>
        <v>12</v>
      </c>
      <c r="D1264" s="93" t="str">
        <f>VLOOKUP(M1264,杂项!$O$1:$P$54,2,FALSE)</f>
        <v>骑士之证</v>
      </c>
      <c r="E1264" s="93">
        <f t="shared" si="77"/>
        <v>12</v>
      </c>
      <c r="F1264" s="93" t="str">
        <f>VLOOKUP(O1264,杂项!$O$1:$P$54,2,FALSE)</f>
        <v>不屈徽记</v>
      </c>
      <c r="G1264" s="93">
        <f t="shared" si="78"/>
        <v>10</v>
      </c>
      <c r="H1264" t="str">
        <f>VLOOKUP(Q1264,杂项!$O$1:$P$54,2,FALSE)</f>
        <v>忠诚徽记</v>
      </c>
      <c r="I1264">
        <f t="shared" si="79"/>
        <v>10</v>
      </c>
      <c r="K1264" s="93">
        <v>47</v>
      </c>
      <c r="L1264">
        <v>12</v>
      </c>
      <c r="M1264">
        <v>14</v>
      </c>
      <c r="N1264">
        <v>12</v>
      </c>
      <c r="O1264">
        <v>49</v>
      </c>
      <c r="P1264">
        <v>10</v>
      </c>
      <c r="Q1264">
        <v>53</v>
      </c>
      <c r="R1264">
        <v>10</v>
      </c>
    </row>
    <row r="1265" spans="1:18" x14ac:dyDescent="0.2">
      <c r="A1265" s="93" t="s">
        <v>2954</v>
      </c>
      <c r="B1265" s="93" t="str">
        <f>VLOOKUP(K1265,杂项!$O$1:$P$54,2,FALSE)</f>
        <v>秩序纹章</v>
      </c>
      <c r="C1265" s="93">
        <f t="shared" si="76"/>
        <v>15</v>
      </c>
      <c r="D1265" s="93" t="str">
        <f>VLOOKUP(M1265,杂项!$O$1:$P$54,2,FALSE)</f>
        <v>勇气纹章</v>
      </c>
      <c r="E1265" s="93">
        <f t="shared" si="77"/>
        <v>15</v>
      </c>
      <c r="F1265" s="93" t="str">
        <f>VLOOKUP(O1265,杂项!$O$1:$P$54,2,FALSE)</f>
        <v>卫士之证</v>
      </c>
      <c r="G1265" s="93">
        <f t="shared" si="78"/>
        <v>12</v>
      </c>
      <c r="H1265" t="str">
        <f>VLOOKUP(Q1265,杂项!$O$1:$P$54,2,FALSE)</f>
        <v>骑士之证</v>
      </c>
      <c r="I1265">
        <f t="shared" si="79"/>
        <v>12</v>
      </c>
      <c r="K1265" s="93">
        <v>18</v>
      </c>
      <c r="L1265">
        <v>15</v>
      </c>
      <c r="M1265">
        <v>17</v>
      </c>
      <c r="N1265">
        <v>15</v>
      </c>
      <c r="O1265">
        <v>47</v>
      </c>
      <c r="P1265">
        <v>12</v>
      </c>
      <c r="Q1265">
        <v>14</v>
      </c>
      <c r="R1265">
        <v>12</v>
      </c>
    </row>
    <row r="1266" spans="1:18" x14ac:dyDescent="0.2">
      <c r="A1266" s="93" t="s">
        <v>2955</v>
      </c>
      <c r="B1266" s="93" t="str">
        <f>VLOOKUP(K1266,杂项!$O$1:$P$54,2,FALSE)</f>
        <v>英雄之证</v>
      </c>
      <c r="C1266" s="93">
        <f t="shared" si="76"/>
        <v>18</v>
      </c>
      <c r="D1266" s="93" t="str">
        <f>VLOOKUP(M1266,杂项!$O$1:$P$54,2,FALSE)</f>
        <v>统帅之证</v>
      </c>
      <c r="E1266" s="93">
        <f t="shared" si="77"/>
        <v>18</v>
      </c>
      <c r="F1266" s="93" t="str">
        <f>VLOOKUP(O1266,杂项!$O$1:$P$54,2,FALSE)</f>
        <v>秩序纹章</v>
      </c>
      <c r="G1266" s="93">
        <f t="shared" si="78"/>
        <v>15</v>
      </c>
      <c r="H1266" t="str">
        <f>VLOOKUP(Q1266,杂项!$O$1:$P$54,2,FALSE)</f>
        <v>勇气纹章</v>
      </c>
      <c r="I1266">
        <f t="shared" si="79"/>
        <v>15</v>
      </c>
      <c r="K1266" s="93">
        <v>25</v>
      </c>
      <c r="L1266">
        <v>18</v>
      </c>
      <c r="M1266">
        <v>31</v>
      </c>
      <c r="N1266">
        <v>18</v>
      </c>
      <c r="O1266">
        <v>18</v>
      </c>
      <c r="P1266">
        <v>15</v>
      </c>
      <c r="Q1266">
        <v>17</v>
      </c>
      <c r="R1266">
        <v>15</v>
      </c>
    </row>
    <row r="1267" spans="1:18" x14ac:dyDescent="0.2">
      <c r="A1267" s="93" t="s">
        <v>2956</v>
      </c>
      <c r="B1267" s="93" t="str">
        <f>VLOOKUP(K1267,杂项!$O$1:$P$54,2,FALSE)</f>
        <v>命运之印</v>
      </c>
      <c r="C1267" s="93">
        <f t="shared" si="76"/>
        <v>22</v>
      </c>
      <c r="D1267" s="93" t="str">
        <f>VLOOKUP(M1267,杂项!$O$1:$P$54,2,FALSE)</f>
        <v>正义之印</v>
      </c>
      <c r="E1267" s="93">
        <f t="shared" si="77"/>
        <v>22</v>
      </c>
      <c r="F1267" s="93" t="str">
        <f>VLOOKUP(O1267,杂项!$O$1:$P$54,2,FALSE)</f>
        <v>英雄之证</v>
      </c>
      <c r="G1267" s="93">
        <f t="shared" si="78"/>
        <v>20</v>
      </c>
      <c r="H1267" t="str">
        <f>VLOOKUP(Q1267,杂项!$O$1:$P$54,2,FALSE)</f>
        <v>统帅之证</v>
      </c>
      <c r="I1267">
        <f t="shared" si="79"/>
        <v>20</v>
      </c>
      <c r="K1267" s="93">
        <v>33</v>
      </c>
      <c r="L1267">
        <v>22</v>
      </c>
      <c r="M1267">
        <v>32</v>
      </c>
      <c r="N1267">
        <v>22</v>
      </c>
      <c r="O1267">
        <v>25</v>
      </c>
      <c r="P1267">
        <v>20</v>
      </c>
      <c r="Q1267">
        <v>31</v>
      </c>
      <c r="R1267">
        <v>20</v>
      </c>
    </row>
    <row r="1268" spans="1:18" x14ac:dyDescent="0.2">
      <c r="A1268" s="93" t="s">
        <v>2957</v>
      </c>
      <c r="B1268" s="93" t="str">
        <f>VLOOKUP(K1268,杂项!$O$1:$P$54,2,FALSE)</f>
        <v>神职修行之证</v>
      </c>
      <c r="C1268" s="93">
        <f t="shared" si="76"/>
        <v>3</v>
      </c>
      <c r="D1268" s="93" t="e">
        <f>VLOOKUP(M1268,杂项!$O$1:$P$54,2,FALSE)</f>
        <v>#N/A</v>
      </c>
      <c r="E1268" s="93">
        <f t="shared" si="77"/>
        <v>0</v>
      </c>
      <c r="F1268" s="93" t="e">
        <f>VLOOKUP(O1268,杂项!$O$1:$P$54,2,FALSE)</f>
        <v>#N/A</v>
      </c>
      <c r="G1268" s="93">
        <f t="shared" si="78"/>
        <v>0</v>
      </c>
      <c r="H1268" t="e">
        <f>VLOOKUP(Q1268,杂项!$O$1:$P$54,2,FALSE)</f>
        <v>#N/A</v>
      </c>
      <c r="I1268">
        <f t="shared" si="79"/>
        <v>0</v>
      </c>
      <c r="K1268" s="93">
        <v>4</v>
      </c>
      <c r="L1268">
        <v>3</v>
      </c>
    </row>
    <row r="1269" spans="1:18" x14ac:dyDescent="0.2">
      <c r="A1269" s="93" t="s">
        <v>2958</v>
      </c>
      <c r="B1269" s="93" t="str">
        <f>VLOOKUP(K1269,杂项!$O$1:$P$54,2,FALSE)</f>
        <v>神职修行之证</v>
      </c>
      <c r="C1269" s="93">
        <f t="shared" si="76"/>
        <v>5</v>
      </c>
      <c r="D1269" s="93" t="e">
        <f>VLOOKUP(M1269,杂项!$O$1:$P$54,2,FALSE)</f>
        <v>#N/A</v>
      </c>
      <c r="E1269" s="93">
        <f t="shared" si="77"/>
        <v>0</v>
      </c>
      <c r="F1269" s="93" t="e">
        <f>VLOOKUP(O1269,杂项!$O$1:$P$54,2,FALSE)</f>
        <v>#N/A</v>
      </c>
      <c r="G1269" s="93">
        <f t="shared" si="78"/>
        <v>0</v>
      </c>
      <c r="H1269" t="e">
        <f>VLOOKUP(Q1269,杂项!$O$1:$P$54,2,FALSE)</f>
        <v>#N/A</v>
      </c>
      <c r="I1269">
        <f t="shared" si="79"/>
        <v>0</v>
      </c>
      <c r="K1269" s="93">
        <v>4</v>
      </c>
      <c r="L1269">
        <v>5</v>
      </c>
    </row>
    <row r="1270" spans="1:18" x14ac:dyDescent="0.2">
      <c r="A1270" s="93" t="s">
        <v>2959</v>
      </c>
      <c r="B1270" s="93" t="str">
        <f>VLOOKUP(K1270,杂项!$O$1:$P$54,2,FALSE)</f>
        <v>心灵绶带</v>
      </c>
      <c r="C1270" s="93">
        <f t="shared" si="76"/>
        <v>6</v>
      </c>
      <c r="D1270" s="93" t="str">
        <f>VLOOKUP(M1270,杂项!$O$1:$P$54,2,FALSE)</f>
        <v>法术修行之证</v>
      </c>
      <c r="E1270" s="93">
        <f t="shared" si="77"/>
        <v>3</v>
      </c>
      <c r="F1270" s="93" t="str">
        <f>VLOOKUP(O1270,杂项!$O$1:$P$54,2,FALSE)</f>
        <v>神职修行之证</v>
      </c>
      <c r="G1270" s="93">
        <f t="shared" si="78"/>
        <v>3</v>
      </c>
      <c r="H1270" t="e">
        <f>VLOOKUP(Q1270,杂项!$O$1:$P$54,2,FALSE)</f>
        <v>#N/A</v>
      </c>
      <c r="I1270">
        <f t="shared" si="79"/>
        <v>0</v>
      </c>
      <c r="K1270" s="93">
        <v>10</v>
      </c>
      <c r="L1270">
        <v>6</v>
      </c>
      <c r="M1270">
        <v>5</v>
      </c>
      <c r="N1270">
        <v>3</v>
      </c>
      <c r="O1270">
        <v>4</v>
      </c>
      <c r="P1270">
        <v>3</v>
      </c>
    </row>
    <row r="1271" spans="1:18" x14ac:dyDescent="0.2">
      <c r="A1271" s="93" t="s">
        <v>2960</v>
      </c>
      <c r="B1271" s="93" t="str">
        <f>VLOOKUP(K1271,杂项!$O$1:$P$54,2,FALSE)</f>
        <v>祈祷之证</v>
      </c>
      <c r="C1271" s="93">
        <f t="shared" si="76"/>
        <v>8</v>
      </c>
      <c r="D1271" s="93" t="str">
        <f>VLOOKUP(M1271,杂项!$O$1:$P$54,2,FALSE)</f>
        <v>魔法之证</v>
      </c>
      <c r="E1271" s="93">
        <f t="shared" si="77"/>
        <v>8</v>
      </c>
      <c r="F1271" s="93" t="str">
        <f>VLOOKUP(O1271,杂项!$O$1:$P$54,2,FALSE)</f>
        <v>心灵绶带</v>
      </c>
      <c r="G1271" s="93">
        <f t="shared" si="78"/>
        <v>6</v>
      </c>
      <c r="H1271" t="str">
        <f>VLOOKUP(Q1271,杂项!$O$1:$P$54,2,FALSE)</f>
        <v>智慧绶带</v>
      </c>
      <c r="I1271">
        <f t="shared" si="79"/>
        <v>6</v>
      </c>
      <c r="K1271" s="93">
        <v>44</v>
      </c>
      <c r="L1271">
        <v>8</v>
      </c>
      <c r="M1271">
        <v>45</v>
      </c>
      <c r="N1271">
        <v>8</v>
      </c>
      <c r="O1271">
        <v>10</v>
      </c>
      <c r="P1271">
        <v>6</v>
      </c>
      <c r="Q1271">
        <v>9</v>
      </c>
      <c r="R1271">
        <v>6</v>
      </c>
    </row>
    <row r="1272" spans="1:18" x14ac:dyDescent="0.2">
      <c r="A1272" s="93" t="s">
        <v>2961</v>
      </c>
      <c r="B1272" s="93" t="str">
        <f>VLOOKUP(K1272,杂项!$O$1:$P$54,2,FALSE)</f>
        <v>灵魂徽记</v>
      </c>
      <c r="C1272" s="93">
        <f t="shared" si="76"/>
        <v>10</v>
      </c>
      <c r="D1272" s="93" t="str">
        <f>VLOOKUP(M1272,杂项!$O$1:$P$54,2,FALSE)</f>
        <v>远见徽记</v>
      </c>
      <c r="E1272" s="93">
        <f t="shared" si="77"/>
        <v>10</v>
      </c>
      <c r="F1272" s="93" t="str">
        <f>VLOOKUP(O1272,杂项!$O$1:$P$54,2,FALSE)</f>
        <v>祈祷之证</v>
      </c>
      <c r="G1272" s="93">
        <f t="shared" si="78"/>
        <v>8</v>
      </c>
      <c r="H1272" t="str">
        <f>VLOOKUP(Q1272,杂项!$O$1:$P$54,2,FALSE)</f>
        <v>魔法之证</v>
      </c>
      <c r="I1272">
        <f t="shared" si="79"/>
        <v>8</v>
      </c>
      <c r="K1272" s="93">
        <v>52</v>
      </c>
      <c r="L1272">
        <v>10</v>
      </c>
      <c r="M1272">
        <v>51</v>
      </c>
      <c r="N1272">
        <v>10</v>
      </c>
      <c r="O1272">
        <v>44</v>
      </c>
      <c r="P1272">
        <v>8</v>
      </c>
      <c r="Q1272">
        <v>45</v>
      </c>
      <c r="R1272">
        <v>8</v>
      </c>
    </row>
    <row r="1273" spans="1:18" x14ac:dyDescent="0.2">
      <c r="A1273" s="93" t="s">
        <v>2962</v>
      </c>
      <c r="B1273" s="93" t="str">
        <f>VLOOKUP(K1273,杂项!$O$1:$P$54,2,FALSE)</f>
        <v>记忆绶带</v>
      </c>
      <c r="C1273" s="93">
        <f t="shared" si="76"/>
        <v>6</v>
      </c>
      <c r="D1273" s="93" t="str">
        <f>VLOOKUP(M1273,杂项!$O$1:$P$54,2,FALSE)</f>
        <v>骑士修行之证</v>
      </c>
      <c r="E1273" s="93">
        <f t="shared" si="77"/>
        <v>3</v>
      </c>
      <c r="F1273" s="93" t="str">
        <f>VLOOKUP(O1273,杂项!$O$1:$P$54,2,FALSE)</f>
        <v>神职修行之证</v>
      </c>
      <c r="G1273" s="93">
        <f t="shared" si="78"/>
        <v>3</v>
      </c>
      <c r="H1273" t="e">
        <f>VLOOKUP(Q1273,杂项!$O$1:$P$54,2,FALSE)</f>
        <v>#N/A</v>
      </c>
      <c r="I1273">
        <f t="shared" si="79"/>
        <v>0</v>
      </c>
      <c r="K1273" s="93">
        <v>11</v>
      </c>
      <c r="L1273">
        <v>6</v>
      </c>
      <c r="M1273">
        <v>3</v>
      </c>
      <c r="N1273">
        <v>3</v>
      </c>
      <c r="O1273">
        <v>4</v>
      </c>
      <c r="P1273">
        <v>3</v>
      </c>
    </row>
    <row r="1274" spans="1:18" x14ac:dyDescent="0.2">
      <c r="A1274" s="93" t="s">
        <v>2963</v>
      </c>
      <c r="B1274" s="93" t="str">
        <f>VLOOKUP(K1274,杂项!$O$1:$P$54,2,FALSE)</f>
        <v>骑术之证</v>
      </c>
      <c r="C1274" s="93">
        <f t="shared" si="76"/>
        <v>8</v>
      </c>
      <c r="D1274" s="93" t="str">
        <f>VLOOKUP(M1274,杂项!$O$1:$P$54,2,FALSE)</f>
        <v>魔法之证</v>
      </c>
      <c r="E1274" s="93">
        <f t="shared" si="77"/>
        <v>8</v>
      </c>
      <c r="F1274" s="93" t="str">
        <f>VLOOKUP(O1274,杂项!$O$1:$P$54,2,FALSE)</f>
        <v>迅捷绶带</v>
      </c>
      <c r="G1274" s="93">
        <f t="shared" si="78"/>
        <v>6</v>
      </c>
      <c r="H1274" t="str">
        <f>VLOOKUP(Q1274,杂项!$O$1:$P$54,2,FALSE)</f>
        <v>智慧绶带</v>
      </c>
      <c r="I1274">
        <f t="shared" si="79"/>
        <v>6</v>
      </c>
      <c r="K1274" s="93">
        <v>43</v>
      </c>
      <c r="L1274">
        <v>8</v>
      </c>
      <c r="M1274">
        <v>45</v>
      </c>
      <c r="N1274">
        <v>8</v>
      </c>
      <c r="O1274">
        <v>8</v>
      </c>
      <c r="P1274">
        <v>6</v>
      </c>
      <c r="Q1274">
        <v>9</v>
      </c>
      <c r="R1274">
        <v>6</v>
      </c>
    </row>
    <row r="1275" spans="1:18" x14ac:dyDescent="0.2">
      <c r="A1275" s="93" t="s">
        <v>2964</v>
      </c>
      <c r="B1275" s="93" t="str">
        <f>VLOOKUP(K1275,杂项!$O$1:$P$54,2,FALSE)</f>
        <v>忠诚徽记</v>
      </c>
      <c r="C1275" s="93">
        <f t="shared" si="76"/>
        <v>10</v>
      </c>
      <c r="D1275" s="93" t="str">
        <f>VLOOKUP(M1275,杂项!$O$1:$P$54,2,FALSE)</f>
        <v>无畏徽记</v>
      </c>
      <c r="E1275" s="93">
        <f t="shared" si="77"/>
        <v>10</v>
      </c>
      <c r="F1275" s="93" t="str">
        <f>VLOOKUP(O1275,杂项!$O$1:$P$54,2,FALSE)</f>
        <v>骑术之证</v>
      </c>
      <c r="G1275" s="93">
        <f t="shared" si="78"/>
        <v>8</v>
      </c>
      <c r="H1275" t="str">
        <f>VLOOKUP(Q1275,杂项!$O$1:$P$54,2,FALSE)</f>
        <v>魔法之证</v>
      </c>
      <c r="I1275">
        <f t="shared" si="79"/>
        <v>8</v>
      </c>
      <c r="K1275" s="93">
        <v>53</v>
      </c>
      <c r="L1275">
        <v>10</v>
      </c>
      <c r="M1275">
        <v>48</v>
      </c>
      <c r="N1275">
        <v>10</v>
      </c>
      <c r="O1275">
        <v>43</v>
      </c>
      <c r="P1275">
        <v>8</v>
      </c>
      <c r="Q1275">
        <v>45</v>
      </c>
      <c r="R1275">
        <v>8</v>
      </c>
    </row>
    <row r="1276" spans="1:18" x14ac:dyDescent="0.2">
      <c r="A1276" s="93" t="s">
        <v>2965</v>
      </c>
      <c r="B1276" s="93" t="str">
        <f>VLOOKUP(K1276,杂项!$O$1:$P$54,2,FALSE)</f>
        <v>祭司之证</v>
      </c>
      <c r="C1276" s="93">
        <f t="shared" si="76"/>
        <v>12</v>
      </c>
      <c r="D1276" s="93" t="str">
        <f>VLOOKUP(M1276,杂项!$O$1:$P$54,2,FALSE)</f>
        <v>术士之证</v>
      </c>
      <c r="E1276" s="93">
        <f t="shared" si="77"/>
        <v>12</v>
      </c>
      <c r="F1276" s="93" t="str">
        <f>VLOOKUP(O1276,杂项!$O$1:$P$54,2,FALSE)</f>
        <v>灵魂徽记</v>
      </c>
      <c r="G1276" s="93">
        <f t="shared" si="78"/>
        <v>10</v>
      </c>
      <c r="H1276" t="str">
        <f>VLOOKUP(Q1276,杂项!$O$1:$P$54,2,FALSE)</f>
        <v>远见徽记</v>
      </c>
      <c r="I1276">
        <f t="shared" si="79"/>
        <v>10</v>
      </c>
      <c r="K1276" s="93">
        <v>15</v>
      </c>
      <c r="L1276">
        <v>12</v>
      </c>
      <c r="M1276">
        <v>16</v>
      </c>
      <c r="N1276">
        <v>12</v>
      </c>
      <c r="O1276">
        <v>52</v>
      </c>
      <c r="P1276">
        <v>10</v>
      </c>
      <c r="Q1276">
        <v>51</v>
      </c>
      <c r="R1276">
        <v>10</v>
      </c>
    </row>
    <row r="1277" spans="1:18" x14ac:dyDescent="0.2">
      <c r="A1277" s="93" t="s">
        <v>2966</v>
      </c>
      <c r="B1277" s="93" t="str">
        <f>VLOOKUP(K1277,杂项!$O$1:$P$54,2,FALSE)</f>
        <v>慈爱纹章</v>
      </c>
      <c r="C1277" s="93">
        <f t="shared" si="76"/>
        <v>15</v>
      </c>
      <c r="D1277" s="93" t="str">
        <f>VLOOKUP(M1277,杂项!$O$1:$P$54,2,FALSE)</f>
        <v>希望纹章</v>
      </c>
      <c r="E1277" s="93">
        <f t="shared" si="77"/>
        <v>15</v>
      </c>
      <c r="F1277" s="93" t="str">
        <f>VLOOKUP(O1277,杂项!$O$1:$P$54,2,FALSE)</f>
        <v>祭司之证</v>
      </c>
      <c r="G1277" s="93">
        <f t="shared" si="78"/>
        <v>12</v>
      </c>
      <c r="H1277" t="str">
        <f>VLOOKUP(Q1277,杂项!$O$1:$P$54,2,FALSE)</f>
        <v>术士之证</v>
      </c>
      <c r="I1277">
        <f t="shared" si="79"/>
        <v>12</v>
      </c>
      <c r="K1277" s="93">
        <v>24</v>
      </c>
      <c r="L1277">
        <v>15</v>
      </c>
      <c r="M1277">
        <v>23</v>
      </c>
      <c r="N1277">
        <v>15</v>
      </c>
      <c r="O1277">
        <v>15</v>
      </c>
      <c r="P1277">
        <v>12</v>
      </c>
      <c r="Q1277">
        <v>16</v>
      </c>
      <c r="R1277">
        <v>12</v>
      </c>
    </row>
    <row r="1278" spans="1:18" x14ac:dyDescent="0.2">
      <c r="A1278" s="93" t="s">
        <v>2967</v>
      </c>
      <c r="B1278" s="93" t="str">
        <f>VLOOKUP(K1278,杂项!$O$1:$P$54,2,FALSE)</f>
        <v>圣者之证</v>
      </c>
      <c r="C1278" s="93">
        <f t="shared" si="76"/>
        <v>18</v>
      </c>
      <c r="D1278" s="93" t="str">
        <f>VLOOKUP(M1278,杂项!$O$1:$P$54,2,FALSE)</f>
        <v>隐者之证</v>
      </c>
      <c r="E1278" s="93">
        <f t="shared" si="77"/>
        <v>18</v>
      </c>
      <c r="F1278" s="93" t="str">
        <f>VLOOKUP(O1278,杂项!$O$1:$P$54,2,FALSE)</f>
        <v>慈爱纹章</v>
      </c>
      <c r="G1278" s="93">
        <f t="shared" si="78"/>
        <v>15</v>
      </c>
      <c r="H1278" t="str">
        <f>VLOOKUP(Q1278,杂项!$O$1:$P$54,2,FALSE)</f>
        <v>希望纹章</v>
      </c>
      <c r="I1278">
        <f t="shared" si="79"/>
        <v>15</v>
      </c>
      <c r="K1278" s="93">
        <v>29</v>
      </c>
      <c r="L1278">
        <v>18</v>
      </c>
      <c r="M1278">
        <v>30</v>
      </c>
      <c r="N1278">
        <v>18</v>
      </c>
      <c r="O1278">
        <v>24</v>
      </c>
      <c r="P1278">
        <v>15</v>
      </c>
      <c r="Q1278">
        <v>23</v>
      </c>
      <c r="R1278">
        <v>15</v>
      </c>
    </row>
    <row r="1279" spans="1:18" x14ac:dyDescent="0.2">
      <c r="A1279" s="93" t="s">
        <v>2968</v>
      </c>
      <c r="B1279" s="93" t="str">
        <f>VLOOKUP(K1279,杂项!$O$1:$P$54,2,FALSE)</f>
        <v>审判之印</v>
      </c>
      <c r="C1279" s="93">
        <f t="shared" si="76"/>
        <v>22</v>
      </c>
      <c r="D1279" s="93" t="str">
        <f>VLOOKUP(M1279,杂项!$O$1:$P$54,2,FALSE)</f>
        <v>奥秘之印</v>
      </c>
      <c r="E1279" s="93">
        <f t="shared" si="77"/>
        <v>22</v>
      </c>
      <c r="F1279" s="93" t="str">
        <f>VLOOKUP(O1279,杂项!$O$1:$P$54,2,FALSE)</f>
        <v>圣者之证</v>
      </c>
      <c r="G1279" s="93">
        <f t="shared" si="78"/>
        <v>20</v>
      </c>
      <c r="H1279" t="str">
        <f>VLOOKUP(Q1279,杂项!$O$1:$P$54,2,FALSE)</f>
        <v>隐者之证</v>
      </c>
      <c r="I1279">
        <f t="shared" si="79"/>
        <v>20</v>
      </c>
      <c r="K1279" s="93">
        <v>37</v>
      </c>
      <c r="L1279">
        <v>22</v>
      </c>
      <c r="M1279">
        <v>35</v>
      </c>
      <c r="N1279">
        <v>22</v>
      </c>
      <c r="O1279">
        <v>29</v>
      </c>
      <c r="P1279">
        <v>20</v>
      </c>
      <c r="Q1279">
        <v>30</v>
      </c>
      <c r="R1279">
        <v>20</v>
      </c>
    </row>
    <row r="1280" spans="1:18" x14ac:dyDescent="0.2">
      <c r="A1280" s="93" t="s">
        <v>2969</v>
      </c>
      <c r="B1280" s="93" t="str">
        <f>VLOOKUP(K1280,杂项!$O$1:$P$54,2,FALSE)</f>
        <v>骑士之证</v>
      </c>
      <c r="C1280" s="93">
        <f t="shared" si="76"/>
        <v>12</v>
      </c>
      <c r="D1280" s="93" t="str">
        <f>VLOOKUP(M1280,杂项!$O$1:$P$54,2,FALSE)</f>
        <v>术士之证</v>
      </c>
      <c r="E1280" s="93">
        <f t="shared" si="77"/>
        <v>12</v>
      </c>
      <c r="F1280" s="93" t="str">
        <f>VLOOKUP(O1280,杂项!$O$1:$P$54,2,FALSE)</f>
        <v>忠诚徽记</v>
      </c>
      <c r="G1280" s="93">
        <f t="shared" si="78"/>
        <v>10</v>
      </c>
      <c r="H1280" t="str">
        <f>VLOOKUP(Q1280,杂项!$O$1:$P$54,2,FALSE)</f>
        <v>远见徽记</v>
      </c>
      <c r="I1280">
        <f t="shared" si="79"/>
        <v>10</v>
      </c>
      <c r="K1280" s="93">
        <v>14</v>
      </c>
      <c r="L1280">
        <v>12</v>
      </c>
      <c r="M1280">
        <v>16</v>
      </c>
      <c r="N1280">
        <v>12</v>
      </c>
      <c r="O1280">
        <v>53</v>
      </c>
      <c r="P1280">
        <v>10</v>
      </c>
      <c r="Q1280">
        <v>51</v>
      </c>
      <c r="R1280">
        <v>10</v>
      </c>
    </row>
    <row r="1281" spans="1:18" x14ac:dyDescent="0.2">
      <c r="A1281" s="93" t="s">
        <v>2970</v>
      </c>
      <c r="B1281" s="93" t="str">
        <f>VLOOKUP(K1281,杂项!$O$1:$P$54,2,FALSE)</f>
        <v>意志纹章</v>
      </c>
      <c r="C1281" s="93">
        <f t="shared" si="76"/>
        <v>15</v>
      </c>
      <c r="D1281" s="93" t="str">
        <f>VLOOKUP(M1281,杂项!$O$1:$P$54,2,FALSE)</f>
        <v>勇气纹章</v>
      </c>
      <c r="E1281" s="93">
        <f t="shared" si="77"/>
        <v>15</v>
      </c>
      <c r="F1281" s="93" t="str">
        <f>VLOOKUP(O1281,杂项!$O$1:$P$54,2,FALSE)</f>
        <v>骑士之证</v>
      </c>
      <c r="G1281" s="93">
        <f t="shared" si="78"/>
        <v>12</v>
      </c>
      <c r="H1281" t="str">
        <f>VLOOKUP(Q1281,杂项!$O$1:$P$54,2,FALSE)</f>
        <v>术士之证</v>
      </c>
      <c r="I1281">
        <f t="shared" si="79"/>
        <v>12</v>
      </c>
      <c r="K1281" s="93">
        <v>20</v>
      </c>
      <c r="L1281">
        <v>15</v>
      </c>
      <c r="M1281">
        <v>17</v>
      </c>
      <c r="N1281">
        <v>15</v>
      </c>
      <c r="O1281">
        <v>14</v>
      </c>
      <c r="P1281">
        <v>12</v>
      </c>
      <c r="Q1281">
        <v>16</v>
      </c>
      <c r="R1281">
        <v>12</v>
      </c>
    </row>
    <row r="1282" spans="1:18" x14ac:dyDescent="0.2">
      <c r="A1282" s="93" t="s">
        <v>2971</v>
      </c>
      <c r="B1282" s="93" t="str">
        <f>VLOOKUP(K1282,杂项!$O$1:$P$54,2,FALSE)</f>
        <v>英雄之证</v>
      </c>
      <c r="C1282" s="93">
        <f t="shared" ref="C1282:C1345" si="80">L1282</f>
        <v>18</v>
      </c>
      <c r="D1282" s="93" t="str">
        <f>VLOOKUP(M1282,杂项!$O$1:$P$54,2,FALSE)</f>
        <v>勇者之证</v>
      </c>
      <c r="E1282" s="93">
        <f t="shared" ref="E1282:E1345" si="81">N1282</f>
        <v>18</v>
      </c>
      <c r="F1282" s="93" t="str">
        <f>VLOOKUP(O1282,杂项!$O$1:$P$54,2,FALSE)</f>
        <v>意志纹章</v>
      </c>
      <c r="G1282" s="93">
        <f t="shared" ref="G1282:G1345" si="82">P1282</f>
        <v>15</v>
      </c>
      <c r="H1282" t="str">
        <f>VLOOKUP(Q1282,杂项!$O$1:$P$54,2,FALSE)</f>
        <v>勇气纹章</v>
      </c>
      <c r="I1282">
        <f t="shared" ref="I1282:I1345" si="83">R1282</f>
        <v>15</v>
      </c>
      <c r="K1282" s="93">
        <v>25</v>
      </c>
      <c r="L1282">
        <v>18</v>
      </c>
      <c r="M1282">
        <v>26</v>
      </c>
      <c r="N1282">
        <v>18</v>
      </c>
      <c r="O1282">
        <v>20</v>
      </c>
      <c r="P1282">
        <v>15</v>
      </c>
      <c r="Q1282">
        <v>17</v>
      </c>
      <c r="R1282">
        <v>15</v>
      </c>
    </row>
    <row r="1283" spans="1:18" x14ac:dyDescent="0.2">
      <c r="A1283" s="93" t="s">
        <v>2972</v>
      </c>
      <c r="B1283" s="93" t="str">
        <f>VLOOKUP(K1283,杂项!$O$1:$P$54,2,FALSE)</f>
        <v>荣耀之印</v>
      </c>
      <c r="C1283" s="93">
        <f t="shared" si="80"/>
        <v>22</v>
      </c>
      <c r="D1283" s="93" t="str">
        <f>VLOOKUP(M1283,杂项!$O$1:$P$54,2,FALSE)</f>
        <v>奥秘之印</v>
      </c>
      <c r="E1283" s="93">
        <f t="shared" si="81"/>
        <v>22</v>
      </c>
      <c r="F1283" s="93" t="str">
        <f>VLOOKUP(O1283,杂项!$O$1:$P$54,2,FALSE)</f>
        <v>英雄之证</v>
      </c>
      <c r="G1283" s="93">
        <f t="shared" si="82"/>
        <v>20</v>
      </c>
      <c r="H1283" t="str">
        <f>VLOOKUP(Q1283,杂项!$O$1:$P$54,2,FALSE)</f>
        <v>勇者之证</v>
      </c>
      <c r="I1283">
        <f t="shared" si="83"/>
        <v>20</v>
      </c>
      <c r="K1283" s="93">
        <v>38</v>
      </c>
      <c r="L1283">
        <v>22</v>
      </c>
      <c r="M1283">
        <v>35</v>
      </c>
      <c r="N1283">
        <v>22</v>
      </c>
      <c r="O1283">
        <v>25</v>
      </c>
      <c r="P1283">
        <v>20</v>
      </c>
      <c r="Q1283">
        <v>26</v>
      </c>
      <c r="R1283">
        <v>20</v>
      </c>
    </row>
    <row r="1284" spans="1:18" x14ac:dyDescent="0.2">
      <c r="A1284" s="93" t="s">
        <v>2973</v>
      </c>
      <c r="B1284" s="93" t="str">
        <f>VLOOKUP(K1284,杂项!$O$1:$P$54,2,FALSE)</f>
        <v>战斗修行之证</v>
      </c>
      <c r="C1284" s="93">
        <f t="shared" si="80"/>
        <v>3</v>
      </c>
      <c r="D1284" s="93" t="e">
        <f>VLOOKUP(M1284,杂项!$O$1:$P$54,2,FALSE)</f>
        <v>#N/A</v>
      </c>
      <c r="E1284" s="93">
        <f t="shared" si="81"/>
        <v>0</v>
      </c>
      <c r="F1284" s="93" t="e">
        <f>VLOOKUP(O1284,杂项!$O$1:$P$54,2,FALSE)</f>
        <v>#N/A</v>
      </c>
      <c r="G1284" s="93">
        <f t="shared" si="82"/>
        <v>0</v>
      </c>
      <c r="H1284" t="e">
        <f>VLOOKUP(Q1284,杂项!$O$1:$P$54,2,FALSE)</f>
        <v>#N/A</v>
      </c>
      <c r="I1284">
        <f t="shared" si="83"/>
        <v>0</v>
      </c>
      <c r="K1284" s="93">
        <v>1</v>
      </c>
      <c r="L1284">
        <v>3</v>
      </c>
    </row>
    <row r="1285" spans="1:18" x14ac:dyDescent="0.2">
      <c r="A1285" s="93" t="s">
        <v>2974</v>
      </c>
      <c r="B1285" s="93" t="str">
        <f>VLOOKUP(K1285,杂项!$O$1:$P$54,2,FALSE)</f>
        <v>战斗修行之证</v>
      </c>
      <c r="C1285" s="93">
        <f t="shared" si="80"/>
        <v>5</v>
      </c>
      <c r="D1285" s="93" t="e">
        <f>VLOOKUP(M1285,杂项!$O$1:$P$54,2,FALSE)</f>
        <v>#N/A</v>
      </c>
      <c r="E1285" s="93">
        <f t="shared" si="81"/>
        <v>0</v>
      </c>
      <c r="F1285" s="93" t="e">
        <f>VLOOKUP(O1285,杂项!$O$1:$P$54,2,FALSE)</f>
        <v>#N/A</v>
      </c>
      <c r="G1285" s="93">
        <f t="shared" si="82"/>
        <v>0</v>
      </c>
      <c r="H1285" t="e">
        <f>VLOOKUP(Q1285,杂项!$O$1:$P$54,2,FALSE)</f>
        <v>#N/A</v>
      </c>
      <c r="I1285">
        <f t="shared" si="83"/>
        <v>0</v>
      </c>
      <c r="K1285" s="93">
        <v>1</v>
      </c>
      <c r="L1285">
        <v>5</v>
      </c>
    </row>
    <row r="1286" spans="1:18" x14ac:dyDescent="0.2">
      <c r="A1286" s="93" t="s">
        <v>2975</v>
      </c>
      <c r="B1286" s="93" t="str">
        <f>VLOOKUP(K1286,杂项!$O$1:$P$54,2,FALSE)</f>
        <v>记忆绶带</v>
      </c>
      <c r="C1286" s="93">
        <f t="shared" si="80"/>
        <v>6</v>
      </c>
      <c r="D1286" s="93" t="str">
        <f>VLOOKUP(M1286,杂项!$O$1:$P$54,2,FALSE)</f>
        <v>战斗修行之证</v>
      </c>
      <c r="E1286" s="93">
        <f t="shared" si="81"/>
        <v>3</v>
      </c>
      <c r="F1286" s="93" t="str">
        <f>VLOOKUP(O1286,杂项!$O$1:$P$54,2,FALSE)</f>
        <v>神职修行之证</v>
      </c>
      <c r="G1286" s="93">
        <f t="shared" si="82"/>
        <v>3</v>
      </c>
      <c r="H1286" t="e">
        <f>VLOOKUP(Q1286,杂项!$O$1:$P$54,2,FALSE)</f>
        <v>#N/A</v>
      </c>
      <c r="I1286">
        <f t="shared" si="83"/>
        <v>0</v>
      </c>
      <c r="K1286" s="93">
        <v>11</v>
      </c>
      <c r="L1286">
        <v>6</v>
      </c>
      <c r="M1286">
        <v>1</v>
      </c>
      <c r="N1286">
        <v>3</v>
      </c>
      <c r="O1286">
        <v>4</v>
      </c>
      <c r="P1286">
        <v>3</v>
      </c>
    </row>
    <row r="1287" spans="1:18" x14ac:dyDescent="0.2">
      <c r="A1287" s="93" t="s">
        <v>2976</v>
      </c>
      <c r="B1287" s="93" t="str">
        <f>VLOOKUP(K1287,杂项!$O$1:$P$54,2,FALSE)</f>
        <v>骑术之证</v>
      </c>
      <c r="C1287" s="93">
        <f t="shared" si="80"/>
        <v>8</v>
      </c>
      <c r="D1287" s="93" t="str">
        <f>VLOOKUP(M1287,杂项!$O$1:$P$54,2,FALSE)</f>
        <v>护盾之证</v>
      </c>
      <c r="E1287" s="93">
        <f t="shared" si="81"/>
        <v>8</v>
      </c>
      <c r="F1287" s="93" t="str">
        <f>VLOOKUP(O1287,杂项!$O$1:$P$54,2,FALSE)</f>
        <v>迅捷绶带</v>
      </c>
      <c r="G1287" s="93">
        <f t="shared" si="82"/>
        <v>6</v>
      </c>
      <c r="H1287" t="str">
        <f>VLOOKUP(Q1287,杂项!$O$1:$P$54,2,FALSE)</f>
        <v>心灵绶带</v>
      </c>
      <c r="I1287">
        <f t="shared" si="83"/>
        <v>6</v>
      </c>
      <c r="K1287" s="93">
        <v>43</v>
      </c>
      <c r="L1287">
        <v>8</v>
      </c>
      <c r="M1287">
        <v>46</v>
      </c>
      <c r="N1287">
        <v>8</v>
      </c>
      <c r="O1287">
        <v>8</v>
      </c>
      <c r="P1287">
        <v>6</v>
      </c>
      <c r="Q1287">
        <v>10</v>
      </c>
      <c r="R1287">
        <v>6</v>
      </c>
    </row>
    <row r="1288" spans="1:18" x14ac:dyDescent="0.2">
      <c r="A1288" s="93" t="s">
        <v>2977</v>
      </c>
      <c r="B1288" s="93" t="str">
        <f>VLOOKUP(K1288,杂项!$O$1:$P$54,2,FALSE)</f>
        <v>灵魂徽记</v>
      </c>
      <c r="C1288" s="93">
        <f t="shared" si="80"/>
        <v>10</v>
      </c>
      <c r="D1288" s="93" t="str">
        <f>VLOOKUP(M1288,杂项!$O$1:$P$54,2,FALSE)</f>
        <v>忠诚徽记</v>
      </c>
      <c r="E1288" s="93">
        <f t="shared" si="81"/>
        <v>10</v>
      </c>
      <c r="F1288" s="93" t="str">
        <f>VLOOKUP(O1288,杂项!$O$1:$P$54,2,FALSE)</f>
        <v>骑术之证</v>
      </c>
      <c r="G1288" s="93">
        <f t="shared" si="82"/>
        <v>8</v>
      </c>
      <c r="H1288" t="str">
        <f>VLOOKUP(Q1288,杂项!$O$1:$P$54,2,FALSE)</f>
        <v>护盾之证</v>
      </c>
      <c r="I1288">
        <f t="shared" si="83"/>
        <v>8</v>
      </c>
      <c r="K1288" s="93">
        <v>52</v>
      </c>
      <c r="L1288">
        <v>10</v>
      </c>
      <c r="M1288">
        <v>53</v>
      </c>
      <c r="N1288">
        <v>10</v>
      </c>
      <c r="O1288">
        <v>43</v>
      </c>
      <c r="P1288">
        <v>8</v>
      </c>
      <c r="Q1288">
        <v>46</v>
      </c>
      <c r="R1288">
        <v>8</v>
      </c>
    </row>
    <row r="1289" spans="1:18" x14ac:dyDescent="0.2">
      <c r="A1289" s="93" t="s">
        <v>2978</v>
      </c>
      <c r="B1289" s="93" t="str">
        <f>VLOOKUP(K1289,杂项!$O$1:$P$54,2,FALSE)</f>
        <v>力量绶带</v>
      </c>
      <c r="C1289" s="93">
        <f t="shared" si="80"/>
        <v>6</v>
      </c>
      <c r="D1289" s="93" t="str">
        <f>VLOOKUP(M1289,杂项!$O$1:$P$54,2,FALSE)</f>
        <v>战斗修行之证</v>
      </c>
      <c r="E1289" s="93">
        <f t="shared" si="81"/>
        <v>3</v>
      </c>
      <c r="F1289" s="93" t="str">
        <f>VLOOKUP(O1289,杂项!$O$1:$P$54,2,FALSE)</f>
        <v>生存修行之证</v>
      </c>
      <c r="G1289" s="93">
        <f t="shared" si="82"/>
        <v>3</v>
      </c>
      <c r="H1289" t="e">
        <f>VLOOKUP(Q1289,杂项!$O$1:$P$54,2,FALSE)</f>
        <v>#N/A</v>
      </c>
      <c r="I1289">
        <f t="shared" si="83"/>
        <v>0</v>
      </c>
      <c r="K1289" s="93">
        <v>6</v>
      </c>
      <c r="L1289">
        <v>6</v>
      </c>
      <c r="M1289">
        <v>1</v>
      </c>
      <c r="N1289">
        <v>3</v>
      </c>
      <c r="O1289">
        <v>2</v>
      </c>
      <c r="P1289">
        <v>3</v>
      </c>
    </row>
    <row r="1290" spans="1:18" x14ac:dyDescent="0.2">
      <c r="A1290" s="93" t="s">
        <v>2979</v>
      </c>
      <c r="B1290" s="93" t="str">
        <f>VLOOKUP(K1290,杂项!$O$1:$P$54,2,FALSE)</f>
        <v>斗技之证</v>
      </c>
      <c r="C1290" s="93">
        <f t="shared" si="80"/>
        <v>8</v>
      </c>
      <c r="D1290" s="93" t="str">
        <f>VLOOKUP(M1290,杂项!$O$1:$P$54,2,FALSE)</f>
        <v>护盾之证</v>
      </c>
      <c r="E1290" s="93">
        <f t="shared" si="81"/>
        <v>8</v>
      </c>
      <c r="F1290" s="93" t="str">
        <f>VLOOKUP(O1290,杂项!$O$1:$P$54,2,FALSE)</f>
        <v>力量绶带</v>
      </c>
      <c r="G1290" s="93">
        <f t="shared" si="82"/>
        <v>6</v>
      </c>
      <c r="H1290" t="str">
        <f>VLOOKUP(Q1290,杂项!$O$1:$P$54,2,FALSE)</f>
        <v>守护绶带</v>
      </c>
      <c r="I1290">
        <f t="shared" si="83"/>
        <v>6</v>
      </c>
      <c r="K1290" s="93">
        <v>41</v>
      </c>
      <c r="L1290">
        <v>8</v>
      </c>
      <c r="M1290">
        <v>46</v>
      </c>
      <c r="N1290">
        <v>8</v>
      </c>
      <c r="O1290">
        <v>6</v>
      </c>
      <c r="P1290">
        <v>6</v>
      </c>
      <c r="Q1290">
        <v>7</v>
      </c>
      <c r="R1290">
        <v>6</v>
      </c>
    </row>
    <row r="1291" spans="1:18" x14ac:dyDescent="0.2">
      <c r="A1291" s="93" t="s">
        <v>2980</v>
      </c>
      <c r="B1291" s="93" t="str">
        <f>VLOOKUP(K1291,杂项!$O$1:$P$54,2,FALSE)</f>
        <v>无畏徽记</v>
      </c>
      <c r="C1291" s="93">
        <f t="shared" si="80"/>
        <v>10</v>
      </c>
      <c r="D1291" s="93" t="str">
        <f>VLOOKUP(M1291,杂项!$O$1:$P$54,2,FALSE)</f>
        <v>不屈徽记</v>
      </c>
      <c r="E1291" s="93">
        <f t="shared" si="81"/>
        <v>10</v>
      </c>
      <c r="F1291" s="93" t="str">
        <f>VLOOKUP(O1291,杂项!$O$1:$P$54,2,FALSE)</f>
        <v>斗技之证</v>
      </c>
      <c r="G1291" s="93">
        <f t="shared" si="82"/>
        <v>8</v>
      </c>
      <c r="H1291" t="str">
        <f>VLOOKUP(Q1291,杂项!$O$1:$P$54,2,FALSE)</f>
        <v>护盾之证</v>
      </c>
      <c r="I1291">
        <f t="shared" si="83"/>
        <v>8</v>
      </c>
      <c r="K1291" s="93">
        <v>48</v>
      </c>
      <c r="L1291">
        <v>10</v>
      </c>
      <c r="M1291">
        <v>49</v>
      </c>
      <c r="N1291">
        <v>10</v>
      </c>
      <c r="O1291">
        <v>41</v>
      </c>
      <c r="P1291">
        <v>8</v>
      </c>
      <c r="Q1291">
        <v>46</v>
      </c>
      <c r="R1291">
        <v>8</v>
      </c>
    </row>
    <row r="1292" spans="1:18" x14ac:dyDescent="0.2">
      <c r="A1292" s="93" t="s">
        <v>2981</v>
      </c>
      <c r="B1292" s="93" t="str">
        <f>VLOOKUP(K1292,杂项!$O$1:$P$54,2,FALSE)</f>
        <v>骑士之证</v>
      </c>
      <c r="C1292" s="93">
        <f t="shared" si="80"/>
        <v>12</v>
      </c>
      <c r="D1292" s="93" t="str">
        <f>VLOOKUP(M1292,杂项!$O$1:$P$54,2,FALSE)</f>
        <v>祭司之证</v>
      </c>
      <c r="E1292" s="93">
        <f t="shared" si="81"/>
        <v>12</v>
      </c>
      <c r="F1292" s="93" t="str">
        <f>VLOOKUP(O1292,杂项!$O$1:$P$54,2,FALSE)</f>
        <v>灵魂徽记</v>
      </c>
      <c r="G1292" s="93">
        <f t="shared" si="82"/>
        <v>10</v>
      </c>
      <c r="H1292" t="str">
        <f>VLOOKUP(Q1292,杂项!$O$1:$P$54,2,FALSE)</f>
        <v>不屈徽记</v>
      </c>
      <c r="I1292">
        <f t="shared" si="83"/>
        <v>10</v>
      </c>
      <c r="K1292" s="93">
        <v>14</v>
      </c>
      <c r="L1292">
        <v>12</v>
      </c>
      <c r="M1292">
        <v>15</v>
      </c>
      <c r="N1292">
        <v>12</v>
      </c>
      <c r="O1292">
        <v>52</v>
      </c>
      <c r="P1292">
        <v>10</v>
      </c>
      <c r="Q1292">
        <v>49</v>
      </c>
      <c r="R1292">
        <v>10</v>
      </c>
    </row>
    <row r="1293" spans="1:18" x14ac:dyDescent="0.2">
      <c r="A1293" s="93" t="s">
        <v>2982</v>
      </c>
      <c r="B1293" s="93" t="str">
        <f>VLOOKUP(K1293,杂项!$O$1:$P$54,2,FALSE)</f>
        <v>慈爱纹章</v>
      </c>
      <c r="C1293" s="93">
        <f t="shared" si="80"/>
        <v>15</v>
      </c>
      <c r="D1293" s="93" t="str">
        <f>VLOOKUP(M1293,杂项!$O$1:$P$54,2,FALSE)</f>
        <v>希望纹章</v>
      </c>
      <c r="E1293" s="93">
        <f t="shared" si="81"/>
        <v>15</v>
      </c>
      <c r="F1293" s="93" t="str">
        <f>VLOOKUP(O1293,杂项!$O$1:$P$54,2,FALSE)</f>
        <v>骑士之证</v>
      </c>
      <c r="G1293" s="93">
        <f t="shared" si="82"/>
        <v>12</v>
      </c>
      <c r="H1293" t="str">
        <f>VLOOKUP(Q1293,杂项!$O$1:$P$54,2,FALSE)</f>
        <v>祭司之证</v>
      </c>
      <c r="I1293">
        <f t="shared" si="83"/>
        <v>12</v>
      </c>
      <c r="K1293" s="93">
        <v>24</v>
      </c>
      <c r="L1293">
        <v>15</v>
      </c>
      <c r="M1293">
        <v>23</v>
      </c>
      <c r="N1293">
        <v>15</v>
      </c>
      <c r="O1293">
        <v>14</v>
      </c>
      <c r="P1293">
        <v>12</v>
      </c>
      <c r="Q1293">
        <v>15</v>
      </c>
      <c r="R1293">
        <v>12</v>
      </c>
    </row>
    <row r="1294" spans="1:18" x14ac:dyDescent="0.2">
      <c r="A1294" s="93" t="s">
        <v>2983</v>
      </c>
      <c r="B1294" s="93" t="str">
        <f>VLOOKUP(K1294,杂项!$O$1:$P$54,2,FALSE)</f>
        <v>圣者之证</v>
      </c>
      <c r="C1294" s="93">
        <f t="shared" si="80"/>
        <v>18</v>
      </c>
      <c r="D1294" s="93" t="str">
        <f>VLOOKUP(M1294,杂项!$O$1:$P$54,2,FALSE)</f>
        <v>统帅之证</v>
      </c>
      <c r="E1294" s="93">
        <f t="shared" si="81"/>
        <v>18</v>
      </c>
      <c r="F1294" s="93" t="str">
        <f>VLOOKUP(O1294,杂项!$O$1:$P$54,2,FALSE)</f>
        <v>慈爱纹章</v>
      </c>
      <c r="G1294" s="93">
        <f t="shared" si="82"/>
        <v>15</v>
      </c>
      <c r="H1294" t="str">
        <f>VLOOKUP(Q1294,杂项!$O$1:$P$54,2,FALSE)</f>
        <v>希望纹章</v>
      </c>
      <c r="I1294">
        <f t="shared" si="83"/>
        <v>15</v>
      </c>
      <c r="K1294" s="93">
        <v>29</v>
      </c>
      <c r="L1294">
        <v>18</v>
      </c>
      <c r="M1294">
        <v>31</v>
      </c>
      <c r="N1294">
        <v>18</v>
      </c>
      <c r="O1294">
        <v>24</v>
      </c>
      <c r="P1294">
        <v>15</v>
      </c>
      <c r="Q1294">
        <v>23</v>
      </c>
      <c r="R1294">
        <v>15</v>
      </c>
    </row>
    <row r="1295" spans="1:18" x14ac:dyDescent="0.2">
      <c r="A1295" s="93" t="s">
        <v>2984</v>
      </c>
      <c r="B1295" s="93" t="str">
        <f>VLOOKUP(K1295,杂项!$O$1:$P$54,2,FALSE)</f>
        <v>审判之印</v>
      </c>
      <c r="C1295" s="93">
        <f t="shared" si="80"/>
        <v>22</v>
      </c>
      <c r="D1295" s="93" t="str">
        <f>VLOOKUP(M1295,杂项!$O$1:$P$54,2,FALSE)</f>
        <v>荣耀之印</v>
      </c>
      <c r="E1295" s="93">
        <f t="shared" si="81"/>
        <v>22</v>
      </c>
      <c r="F1295" s="93" t="str">
        <f>VLOOKUP(O1295,杂项!$O$1:$P$54,2,FALSE)</f>
        <v>圣者之证</v>
      </c>
      <c r="G1295" s="93">
        <f t="shared" si="82"/>
        <v>20</v>
      </c>
      <c r="H1295" t="str">
        <f>VLOOKUP(Q1295,杂项!$O$1:$P$54,2,FALSE)</f>
        <v>霸者之证</v>
      </c>
      <c r="I1295">
        <f t="shared" si="83"/>
        <v>20</v>
      </c>
      <c r="K1295" s="93">
        <v>37</v>
      </c>
      <c r="L1295">
        <v>22</v>
      </c>
      <c r="M1295">
        <v>38</v>
      </c>
      <c r="N1295">
        <v>22</v>
      </c>
      <c r="O1295">
        <v>29</v>
      </c>
      <c r="P1295">
        <v>20</v>
      </c>
      <c r="Q1295">
        <v>28</v>
      </c>
      <c r="R1295">
        <v>20</v>
      </c>
    </row>
    <row r="1296" spans="1:18" x14ac:dyDescent="0.2">
      <c r="A1296" s="93" t="s">
        <v>2985</v>
      </c>
      <c r="B1296" s="93" t="str">
        <f>VLOOKUP(K1296,杂项!$O$1:$P$54,2,FALSE)</f>
        <v>战士之证</v>
      </c>
      <c r="C1296" s="93">
        <f t="shared" si="80"/>
        <v>12</v>
      </c>
      <c r="D1296" s="93" t="str">
        <f>VLOOKUP(M1296,杂项!$O$1:$P$54,2,FALSE)</f>
        <v>浪人之证</v>
      </c>
      <c r="E1296" s="93">
        <f t="shared" si="81"/>
        <v>12</v>
      </c>
      <c r="F1296" s="93" t="str">
        <f>VLOOKUP(O1296,杂项!$O$1:$P$54,2,FALSE)</f>
        <v>无畏徽记</v>
      </c>
      <c r="G1296" s="93">
        <f t="shared" si="82"/>
        <v>10</v>
      </c>
      <c r="H1296" t="str">
        <f>VLOOKUP(Q1296,杂项!$O$1:$P$54,2,FALSE)</f>
        <v>隐秘徽记</v>
      </c>
      <c r="I1296">
        <f t="shared" si="83"/>
        <v>10</v>
      </c>
      <c r="K1296" s="93">
        <v>12</v>
      </c>
      <c r="L1296">
        <v>12</v>
      </c>
      <c r="M1296">
        <v>13</v>
      </c>
      <c r="N1296">
        <v>12</v>
      </c>
      <c r="O1296">
        <v>48</v>
      </c>
      <c r="P1296">
        <v>10</v>
      </c>
      <c r="Q1296">
        <v>50</v>
      </c>
      <c r="R1296">
        <v>10</v>
      </c>
    </row>
    <row r="1297" spans="1:18" x14ac:dyDescent="0.2">
      <c r="A1297" s="93" t="s">
        <v>2986</v>
      </c>
      <c r="B1297" s="93" t="str">
        <f>VLOOKUP(K1297,杂项!$O$1:$P$54,2,FALSE)</f>
        <v>勇气纹章</v>
      </c>
      <c r="C1297" s="93">
        <f t="shared" si="80"/>
        <v>15</v>
      </c>
      <c r="D1297" s="93" t="str">
        <f>VLOOKUP(M1297,杂项!$O$1:$P$54,2,FALSE)</f>
        <v>自由纹章</v>
      </c>
      <c r="E1297" s="93">
        <f t="shared" si="81"/>
        <v>15</v>
      </c>
      <c r="F1297" s="93" t="str">
        <f>VLOOKUP(O1297,杂项!$O$1:$P$54,2,FALSE)</f>
        <v>战士之证</v>
      </c>
      <c r="G1297" s="93">
        <f t="shared" si="82"/>
        <v>12</v>
      </c>
      <c r="H1297" t="str">
        <f>VLOOKUP(Q1297,杂项!$O$1:$P$54,2,FALSE)</f>
        <v>浪人之证</v>
      </c>
      <c r="I1297">
        <f t="shared" si="83"/>
        <v>12</v>
      </c>
      <c r="K1297" s="93">
        <v>17</v>
      </c>
      <c r="L1297">
        <v>15</v>
      </c>
      <c r="M1297">
        <v>19</v>
      </c>
      <c r="N1297">
        <v>15</v>
      </c>
      <c r="O1297">
        <v>12</v>
      </c>
      <c r="P1297">
        <v>12</v>
      </c>
      <c r="Q1297">
        <v>13</v>
      </c>
      <c r="R1297">
        <v>12</v>
      </c>
    </row>
    <row r="1298" spans="1:18" x14ac:dyDescent="0.2">
      <c r="A1298" s="93" t="s">
        <v>2987</v>
      </c>
      <c r="B1298" s="93" t="str">
        <f>VLOOKUP(K1298,杂项!$O$1:$P$54,2,FALSE)</f>
        <v>勇者之证</v>
      </c>
      <c r="C1298" s="93">
        <f t="shared" si="80"/>
        <v>18</v>
      </c>
      <c r="D1298" s="93" t="str">
        <f>VLOOKUP(M1298,杂项!$O$1:$P$54,2,FALSE)</f>
        <v>霸者之证</v>
      </c>
      <c r="E1298" s="93">
        <f t="shared" si="81"/>
        <v>18</v>
      </c>
      <c r="F1298" s="93" t="str">
        <f>VLOOKUP(O1298,杂项!$O$1:$P$54,2,FALSE)</f>
        <v>勇气纹章</v>
      </c>
      <c r="G1298" s="93">
        <f t="shared" si="82"/>
        <v>15</v>
      </c>
      <c r="H1298" t="str">
        <f>VLOOKUP(Q1298,杂项!$O$1:$P$54,2,FALSE)</f>
        <v>自由纹章</v>
      </c>
      <c r="I1298">
        <f t="shared" si="83"/>
        <v>15</v>
      </c>
      <c r="K1298" s="93">
        <v>26</v>
      </c>
      <c r="L1298">
        <v>18</v>
      </c>
      <c r="M1298">
        <v>28</v>
      </c>
      <c r="N1298">
        <v>18</v>
      </c>
      <c r="O1298">
        <v>17</v>
      </c>
      <c r="P1298">
        <v>15</v>
      </c>
      <c r="Q1298">
        <v>19</v>
      </c>
      <c r="R1298">
        <v>15</v>
      </c>
    </row>
    <row r="1299" spans="1:18" x14ac:dyDescent="0.2">
      <c r="A1299" s="93" t="s">
        <v>2988</v>
      </c>
      <c r="B1299" s="93" t="str">
        <f>VLOOKUP(K1299,杂项!$O$1:$P$54,2,FALSE)</f>
        <v>正义之印</v>
      </c>
      <c r="C1299" s="93">
        <f t="shared" si="80"/>
        <v>22</v>
      </c>
      <c r="D1299" s="93" t="str">
        <f>VLOOKUP(M1299,杂项!$O$1:$P$54,2,FALSE)</f>
        <v>奇迹之印</v>
      </c>
      <c r="E1299" s="93">
        <f t="shared" si="81"/>
        <v>22</v>
      </c>
      <c r="F1299" s="93" t="str">
        <f>VLOOKUP(O1299,杂项!$O$1:$P$54,2,FALSE)</f>
        <v>勇者之证</v>
      </c>
      <c r="G1299" s="93">
        <f t="shared" si="82"/>
        <v>20</v>
      </c>
      <c r="H1299" t="str">
        <f>VLOOKUP(Q1299,杂项!$O$1:$P$54,2,FALSE)</f>
        <v>霸者之证</v>
      </c>
      <c r="I1299">
        <f t="shared" si="83"/>
        <v>20</v>
      </c>
      <c r="K1299" s="93">
        <v>32</v>
      </c>
      <c r="L1299">
        <v>22</v>
      </c>
      <c r="M1299">
        <v>36</v>
      </c>
      <c r="N1299">
        <v>22</v>
      </c>
      <c r="O1299">
        <v>26</v>
      </c>
      <c r="P1299">
        <v>20</v>
      </c>
      <c r="Q1299">
        <v>28</v>
      </c>
      <c r="R1299">
        <v>20</v>
      </c>
    </row>
    <row r="1300" spans="1:18" x14ac:dyDescent="0.2">
      <c r="A1300" s="93" t="s">
        <v>2989</v>
      </c>
      <c r="B1300" s="93" t="str">
        <f>VLOOKUP(K1300,杂项!$O$1:$P$54,2,FALSE)</f>
        <v>生存修行之证</v>
      </c>
      <c r="C1300" s="93">
        <f t="shared" si="80"/>
        <v>3</v>
      </c>
      <c r="D1300" s="93" t="e">
        <f>VLOOKUP(M1300,杂项!$O$1:$P$54,2,FALSE)</f>
        <v>#N/A</v>
      </c>
      <c r="E1300" s="93">
        <f t="shared" si="81"/>
        <v>0</v>
      </c>
      <c r="F1300" s="93" t="e">
        <f>VLOOKUP(O1300,杂项!$O$1:$P$54,2,FALSE)</f>
        <v>#N/A</v>
      </c>
      <c r="G1300" s="93">
        <f t="shared" si="82"/>
        <v>0</v>
      </c>
      <c r="H1300" t="e">
        <f>VLOOKUP(Q1300,杂项!$O$1:$P$54,2,FALSE)</f>
        <v>#N/A</v>
      </c>
      <c r="I1300">
        <f t="shared" si="83"/>
        <v>0</v>
      </c>
      <c r="K1300" s="93">
        <v>2</v>
      </c>
      <c r="L1300">
        <v>3</v>
      </c>
    </row>
    <row r="1301" spans="1:18" x14ac:dyDescent="0.2">
      <c r="A1301" s="93" t="s">
        <v>2990</v>
      </c>
      <c r="B1301" s="93" t="str">
        <f>VLOOKUP(K1301,杂项!$O$1:$P$54,2,FALSE)</f>
        <v>生存修行之证</v>
      </c>
      <c r="C1301" s="93">
        <f t="shared" si="80"/>
        <v>5</v>
      </c>
      <c r="D1301" s="93" t="e">
        <f>VLOOKUP(M1301,杂项!$O$1:$P$54,2,FALSE)</f>
        <v>#N/A</v>
      </c>
      <c r="E1301" s="93">
        <f t="shared" si="81"/>
        <v>0</v>
      </c>
      <c r="F1301" s="93" t="e">
        <f>VLOOKUP(O1301,杂项!$O$1:$P$54,2,FALSE)</f>
        <v>#N/A</v>
      </c>
      <c r="G1301" s="93">
        <f t="shared" si="82"/>
        <v>0</v>
      </c>
      <c r="H1301" t="e">
        <f>VLOOKUP(Q1301,杂项!$O$1:$P$54,2,FALSE)</f>
        <v>#N/A</v>
      </c>
      <c r="I1301">
        <f t="shared" si="83"/>
        <v>0</v>
      </c>
      <c r="K1301" s="93">
        <v>2</v>
      </c>
      <c r="L1301">
        <v>5</v>
      </c>
    </row>
    <row r="1302" spans="1:18" x14ac:dyDescent="0.2">
      <c r="A1302" s="93" t="s">
        <v>2991</v>
      </c>
      <c r="B1302" s="93" t="str">
        <f>VLOOKUP(K1302,杂项!$O$1:$P$54,2,FALSE)</f>
        <v>记忆绶带</v>
      </c>
      <c r="C1302" s="93">
        <f t="shared" si="80"/>
        <v>6</v>
      </c>
      <c r="D1302" s="93" t="str">
        <f>VLOOKUP(M1302,杂项!$O$1:$P$54,2,FALSE)</f>
        <v>生存修行之证</v>
      </c>
      <c r="E1302" s="93">
        <f t="shared" si="81"/>
        <v>3</v>
      </c>
      <c r="F1302" s="93" t="str">
        <f>VLOOKUP(O1302,杂项!$O$1:$P$54,2,FALSE)</f>
        <v>战斗修行之证</v>
      </c>
      <c r="G1302" s="93">
        <f t="shared" si="82"/>
        <v>3</v>
      </c>
      <c r="H1302" t="e">
        <f>VLOOKUP(Q1302,杂项!$O$1:$P$54,2,FALSE)</f>
        <v>#N/A</v>
      </c>
      <c r="I1302">
        <f t="shared" si="83"/>
        <v>0</v>
      </c>
      <c r="K1302" s="93">
        <v>11</v>
      </c>
      <c r="L1302">
        <v>6</v>
      </c>
      <c r="M1302">
        <v>2</v>
      </c>
      <c r="N1302">
        <v>3</v>
      </c>
      <c r="O1302">
        <v>1</v>
      </c>
      <c r="P1302">
        <v>3</v>
      </c>
    </row>
    <row r="1303" spans="1:18" x14ac:dyDescent="0.2">
      <c r="A1303" s="93" t="s">
        <v>2992</v>
      </c>
      <c r="B1303" s="93" t="str">
        <f>VLOOKUP(K1303,杂项!$O$1:$P$54,2,FALSE)</f>
        <v>巡林之证</v>
      </c>
      <c r="C1303" s="93">
        <f t="shared" si="80"/>
        <v>8</v>
      </c>
      <c r="D1303" s="93" t="str">
        <f>VLOOKUP(M1303,杂项!$O$1:$P$54,2,FALSE)</f>
        <v>斗技之证</v>
      </c>
      <c r="E1303" s="93">
        <f t="shared" si="81"/>
        <v>8</v>
      </c>
      <c r="F1303" s="93" t="str">
        <f>VLOOKUP(O1303,杂项!$O$1:$P$54,2,FALSE)</f>
        <v>迅捷绶带</v>
      </c>
      <c r="G1303" s="93">
        <f t="shared" si="82"/>
        <v>6</v>
      </c>
      <c r="H1303" t="str">
        <f>VLOOKUP(Q1303,杂项!$O$1:$P$54,2,FALSE)</f>
        <v>记忆绶带</v>
      </c>
      <c r="I1303">
        <f t="shared" si="83"/>
        <v>6</v>
      </c>
      <c r="K1303" s="93">
        <v>42</v>
      </c>
      <c r="L1303">
        <v>8</v>
      </c>
      <c r="M1303">
        <v>41</v>
      </c>
      <c r="N1303">
        <v>8</v>
      </c>
      <c r="O1303">
        <v>8</v>
      </c>
      <c r="P1303">
        <v>6</v>
      </c>
      <c r="Q1303">
        <v>11</v>
      </c>
      <c r="R1303">
        <v>6</v>
      </c>
    </row>
    <row r="1304" spans="1:18" x14ac:dyDescent="0.2">
      <c r="A1304" s="93" t="s">
        <v>2993</v>
      </c>
      <c r="B1304" s="93" t="str">
        <f>VLOOKUP(K1304,杂项!$O$1:$P$54,2,FALSE)</f>
        <v>隐秘徽记</v>
      </c>
      <c r="C1304" s="93">
        <f t="shared" si="80"/>
        <v>10</v>
      </c>
      <c r="D1304" s="93" t="str">
        <f>VLOOKUP(M1304,杂项!$O$1:$P$54,2,FALSE)</f>
        <v>无畏徽记</v>
      </c>
      <c r="E1304" s="93">
        <f t="shared" si="81"/>
        <v>10</v>
      </c>
      <c r="F1304" s="93" t="str">
        <f>VLOOKUP(O1304,杂项!$O$1:$P$54,2,FALSE)</f>
        <v>巡林之证</v>
      </c>
      <c r="G1304" s="93">
        <f t="shared" si="82"/>
        <v>8</v>
      </c>
      <c r="H1304" t="str">
        <f>VLOOKUP(Q1304,杂项!$O$1:$P$54,2,FALSE)</f>
        <v>斗技之证</v>
      </c>
      <c r="I1304">
        <f t="shared" si="83"/>
        <v>8</v>
      </c>
      <c r="K1304" s="93">
        <v>50</v>
      </c>
      <c r="L1304">
        <v>10</v>
      </c>
      <c r="M1304">
        <v>48</v>
      </c>
      <c r="N1304">
        <v>10</v>
      </c>
      <c r="O1304">
        <v>42</v>
      </c>
      <c r="P1304">
        <v>8</v>
      </c>
      <c r="Q1304">
        <v>41</v>
      </c>
      <c r="R1304">
        <v>8</v>
      </c>
    </row>
    <row r="1305" spans="1:18" x14ac:dyDescent="0.2">
      <c r="A1305" s="93" t="s">
        <v>2994</v>
      </c>
      <c r="B1305" s="93" t="str">
        <f>VLOOKUP(K1305,杂项!$O$1:$P$54,2,FALSE)</f>
        <v>力量绶带</v>
      </c>
      <c r="C1305" s="93">
        <f t="shared" si="80"/>
        <v>6</v>
      </c>
      <c r="D1305" s="93" t="str">
        <f>VLOOKUP(M1305,杂项!$O$1:$P$54,2,FALSE)</f>
        <v>法术修行之证</v>
      </c>
      <c r="E1305" s="93">
        <f t="shared" si="81"/>
        <v>3</v>
      </c>
      <c r="F1305" s="93" t="str">
        <f>VLOOKUP(O1305,杂项!$O$1:$P$54,2,FALSE)</f>
        <v>战斗修行之证</v>
      </c>
      <c r="G1305" s="93">
        <f t="shared" si="82"/>
        <v>3</v>
      </c>
      <c r="H1305" t="e">
        <f>VLOOKUP(Q1305,杂项!$O$1:$P$54,2,FALSE)</f>
        <v>#N/A</v>
      </c>
      <c r="I1305">
        <f t="shared" si="83"/>
        <v>0</v>
      </c>
      <c r="K1305" s="93">
        <v>6</v>
      </c>
      <c r="L1305">
        <v>6</v>
      </c>
      <c r="M1305">
        <v>5</v>
      </c>
      <c r="N1305">
        <v>3</v>
      </c>
      <c r="O1305">
        <v>1</v>
      </c>
      <c r="P1305">
        <v>3</v>
      </c>
    </row>
    <row r="1306" spans="1:18" x14ac:dyDescent="0.2">
      <c r="A1306" s="93" t="s">
        <v>2995</v>
      </c>
      <c r="B1306" s="93" t="str">
        <f>VLOOKUP(K1306,杂项!$O$1:$P$54,2,FALSE)</f>
        <v>护盾之证</v>
      </c>
      <c r="C1306" s="93">
        <f t="shared" si="80"/>
        <v>8</v>
      </c>
      <c r="D1306" s="93" t="str">
        <f>VLOOKUP(M1306,杂项!$O$1:$P$54,2,FALSE)</f>
        <v>魔法之证</v>
      </c>
      <c r="E1306" s="93">
        <f t="shared" si="81"/>
        <v>8</v>
      </c>
      <c r="F1306" s="93" t="str">
        <f>VLOOKUP(O1306,杂项!$O$1:$P$54,2,FALSE)</f>
        <v>力量绶带</v>
      </c>
      <c r="G1306" s="93">
        <f t="shared" si="82"/>
        <v>6</v>
      </c>
      <c r="H1306" t="str">
        <f>VLOOKUP(Q1306,杂项!$O$1:$P$54,2,FALSE)</f>
        <v>心灵绶带</v>
      </c>
      <c r="I1306">
        <f t="shared" si="83"/>
        <v>6</v>
      </c>
      <c r="K1306" s="93">
        <v>46</v>
      </c>
      <c r="L1306">
        <v>8</v>
      </c>
      <c r="M1306">
        <v>45</v>
      </c>
      <c r="N1306">
        <v>8</v>
      </c>
      <c r="O1306">
        <v>6</v>
      </c>
      <c r="P1306">
        <v>6</v>
      </c>
      <c r="Q1306">
        <v>10</v>
      </c>
      <c r="R1306">
        <v>6</v>
      </c>
    </row>
    <row r="1307" spans="1:18" x14ac:dyDescent="0.2">
      <c r="A1307" s="93" t="s">
        <v>2996</v>
      </c>
      <c r="B1307" s="93" t="str">
        <f>VLOOKUP(K1307,杂项!$O$1:$P$54,2,FALSE)</f>
        <v>远见徽记</v>
      </c>
      <c r="C1307" s="93">
        <f t="shared" si="80"/>
        <v>10</v>
      </c>
      <c r="D1307" s="93" t="str">
        <f>VLOOKUP(M1307,杂项!$O$1:$P$54,2,FALSE)</f>
        <v>无畏徽记</v>
      </c>
      <c r="E1307" s="93">
        <f t="shared" si="81"/>
        <v>10</v>
      </c>
      <c r="F1307" s="93" t="str">
        <f>VLOOKUP(O1307,杂项!$O$1:$P$54,2,FALSE)</f>
        <v>护盾之证</v>
      </c>
      <c r="G1307" s="93">
        <f t="shared" si="82"/>
        <v>8</v>
      </c>
      <c r="H1307" t="str">
        <f>VLOOKUP(Q1307,杂项!$O$1:$P$54,2,FALSE)</f>
        <v>魔法之证</v>
      </c>
      <c r="I1307">
        <f t="shared" si="83"/>
        <v>8</v>
      </c>
      <c r="K1307" s="93">
        <v>51</v>
      </c>
      <c r="L1307">
        <v>10</v>
      </c>
      <c r="M1307">
        <v>48</v>
      </c>
      <c r="N1307">
        <v>10</v>
      </c>
      <c r="O1307">
        <v>46</v>
      </c>
      <c r="P1307">
        <v>8</v>
      </c>
      <c r="Q1307">
        <v>45</v>
      </c>
      <c r="R1307">
        <v>8</v>
      </c>
    </row>
    <row r="1308" spans="1:18" x14ac:dyDescent="0.2">
      <c r="A1308" s="93" t="s">
        <v>2997</v>
      </c>
      <c r="B1308" s="93" t="str">
        <f>VLOOKUP(K1308,杂项!$O$1:$P$54,2,FALSE)</f>
        <v>浪人之证</v>
      </c>
      <c r="C1308" s="93">
        <f t="shared" si="80"/>
        <v>12</v>
      </c>
      <c r="D1308" s="93" t="str">
        <f>VLOOKUP(M1308,杂项!$O$1:$P$54,2,FALSE)</f>
        <v>战士之证</v>
      </c>
      <c r="E1308" s="93">
        <f t="shared" si="81"/>
        <v>12</v>
      </c>
      <c r="F1308" s="93" t="str">
        <f>VLOOKUP(O1308,杂项!$O$1:$P$54,2,FALSE)</f>
        <v>隐秘徽记</v>
      </c>
      <c r="G1308" s="93">
        <f t="shared" si="82"/>
        <v>10</v>
      </c>
      <c r="H1308" t="str">
        <f>VLOOKUP(Q1308,杂项!$O$1:$P$54,2,FALSE)</f>
        <v>无畏徽记</v>
      </c>
      <c r="I1308">
        <f t="shared" si="83"/>
        <v>10</v>
      </c>
      <c r="K1308" s="93">
        <v>13</v>
      </c>
      <c r="L1308">
        <v>12</v>
      </c>
      <c r="M1308">
        <v>12</v>
      </c>
      <c r="N1308">
        <v>12</v>
      </c>
      <c r="O1308">
        <v>50</v>
      </c>
      <c r="P1308">
        <v>10</v>
      </c>
      <c r="Q1308">
        <v>48</v>
      </c>
      <c r="R1308">
        <v>10</v>
      </c>
    </row>
    <row r="1309" spans="1:18" x14ac:dyDescent="0.2">
      <c r="A1309" s="93" t="s">
        <v>2998</v>
      </c>
      <c r="B1309" s="93" t="str">
        <f>VLOOKUP(K1309,杂项!$O$1:$P$54,2,FALSE)</f>
        <v>意志纹章</v>
      </c>
      <c r="C1309" s="93">
        <f t="shared" si="80"/>
        <v>15</v>
      </c>
      <c r="D1309" s="93" t="str">
        <f>VLOOKUP(M1309,杂项!$O$1:$P$54,2,FALSE)</f>
        <v>自由纹章</v>
      </c>
      <c r="E1309" s="93">
        <f t="shared" si="81"/>
        <v>15</v>
      </c>
      <c r="F1309" s="93" t="str">
        <f>VLOOKUP(O1309,杂项!$O$1:$P$54,2,FALSE)</f>
        <v>浪人之证</v>
      </c>
      <c r="G1309" s="93">
        <f t="shared" si="82"/>
        <v>12</v>
      </c>
      <c r="H1309" t="str">
        <f>VLOOKUP(Q1309,杂项!$O$1:$P$54,2,FALSE)</f>
        <v>战士之证</v>
      </c>
      <c r="I1309">
        <f t="shared" si="83"/>
        <v>12</v>
      </c>
      <c r="K1309" s="93">
        <v>20</v>
      </c>
      <c r="L1309">
        <v>15</v>
      </c>
      <c r="M1309">
        <v>19</v>
      </c>
      <c r="N1309">
        <v>15</v>
      </c>
      <c r="O1309">
        <v>13</v>
      </c>
      <c r="P1309">
        <v>12</v>
      </c>
      <c r="Q1309">
        <v>12</v>
      </c>
      <c r="R1309">
        <v>12</v>
      </c>
    </row>
    <row r="1310" spans="1:18" x14ac:dyDescent="0.2">
      <c r="A1310" s="93" t="s">
        <v>2999</v>
      </c>
      <c r="B1310" s="93" t="str">
        <f>VLOOKUP(K1310,杂项!$O$1:$P$54,2,FALSE)</f>
        <v>游侠之证</v>
      </c>
      <c r="C1310" s="93">
        <f t="shared" si="80"/>
        <v>18</v>
      </c>
      <c r="D1310" s="93" t="str">
        <f>VLOOKUP(M1310,杂项!$O$1:$P$54,2,FALSE)</f>
        <v>隐者之证</v>
      </c>
      <c r="E1310" s="93">
        <f t="shared" si="81"/>
        <v>18</v>
      </c>
      <c r="F1310" s="93" t="str">
        <f>VLOOKUP(O1310,杂项!$O$1:$P$54,2,FALSE)</f>
        <v>意志纹章</v>
      </c>
      <c r="G1310" s="93">
        <f t="shared" si="82"/>
        <v>15</v>
      </c>
      <c r="H1310" t="str">
        <f>VLOOKUP(Q1310,杂项!$O$1:$P$54,2,FALSE)</f>
        <v>自由纹章</v>
      </c>
      <c r="I1310">
        <f t="shared" si="83"/>
        <v>15</v>
      </c>
      <c r="K1310" s="93">
        <v>27</v>
      </c>
      <c r="L1310">
        <v>18</v>
      </c>
      <c r="M1310">
        <v>30</v>
      </c>
      <c r="N1310">
        <v>18</v>
      </c>
      <c r="O1310">
        <v>20</v>
      </c>
      <c r="P1310">
        <v>15</v>
      </c>
      <c r="Q1310">
        <v>19</v>
      </c>
      <c r="R1310">
        <v>15</v>
      </c>
    </row>
    <row r="1311" spans="1:18" x14ac:dyDescent="0.2">
      <c r="A1311" s="93" t="s">
        <v>3000</v>
      </c>
      <c r="B1311" s="93" t="str">
        <f>VLOOKUP(K1311,杂项!$O$1:$P$54,2,FALSE)</f>
        <v>混沌之印</v>
      </c>
      <c r="C1311" s="93">
        <f t="shared" si="80"/>
        <v>22</v>
      </c>
      <c r="D1311" s="93" t="str">
        <f>VLOOKUP(M1311,杂项!$O$1:$P$54,2,FALSE)</f>
        <v>奇迹之印</v>
      </c>
      <c r="E1311" s="93">
        <f t="shared" si="81"/>
        <v>22</v>
      </c>
      <c r="F1311" s="93" t="str">
        <f>VLOOKUP(O1311,杂项!$O$1:$P$54,2,FALSE)</f>
        <v>游侠之证</v>
      </c>
      <c r="G1311" s="93">
        <f t="shared" si="82"/>
        <v>20</v>
      </c>
      <c r="H1311" t="str">
        <f>VLOOKUP(Q1311,杂项!$O$1:$P$54,2,FALSE)</f>
        <v>隐者之证</v>
      </c>
      <c r="I1311">
        <f t="shared" si="83"/>
        <v>20</v>
      </c>
      <c r="K1311" s="93">
        <v>39</v>
      </c>
      <c r="L1311">
        <v>22</v>
      </c>
      <c r="M1311">
        <v>36</v>
      </c>
      <c r="N1311">
        <v>22</v>
      </c>
      <c r="O1311">
        <v>27</v>
      </c>
      <c r="P1311">
        <v>20</v>
      </c>
      <c r="Q1311">
        <v>30</v>
      </c>
      <c r="R1311">
        <v>20</v>
      </c>
    </row>
    <row r="1312" spans="1:18" x14ac:dyDescent="0.2">
      <c r="A1312" s="93" t="s">
        <v>3001</v>
      </c>
      <c r="B1312" s="93" t="str">
        <f>VLOOKUP(K1312,杂项!$O$1:$P$54,2,FALSE)</f>
        <v>战士之证</v>
      </c>
      <c r="C1312" s="93">
        <f t="shared" si="80"/>
        <v>12</v>
      </c>
      <c r="D1312" s="93" t="str">
        <f>VLOOKUP(M1312,杂项!$O$1:$P$54,2,FALSE)</f>
        <v>术士之证</v>
      </c>
      <c r="E1312" s="93">
        <f t="shared" si="81"/>
        <v>12</v>
      </c>
      <c r="F1312" s="93" t="str">
        <f>VLOOKUP(O1312,杂项!$O$1:$P$54,2,FALSE)</f>
        <v>隐秘徽记</v>
      </c>
      <c r="G1312" s="93">
        <f t="shared" si="82"/>
        <v>10</v>
      </c>
      <c r="H1312" t="str">
        <f>VLOOKUP(Q1312,杂项!$O$1:$P$54,2,FALSE)</f>
        <v>无畏徽记</v>
      </c>
      <c r="I1312">
        <f t="shared" si="83"/>
        <v>10</v>
      </c>
      <c r="K1312" s="93">
        <v>12</v>
      </c>
      <c r="L1312">
        <v>12</v>
      </c>
      <c r="M1312">
        <v>16</v>
      </c>
      <c r="N1312">
        <v>12</v>
      </c>
      <c r="O1312">
        <v>50</v>
      </c>
      <c r="P1312">
        <v>10</v>
      </c>
      <c r="Q1312">
        <v>48</v>
      </c>
      <c r="R1312">
        <v>10</v>
      </c>
    </row>
    <row r="1313" spans="1:18" x14ac:dyDescent="0.2">
      <c r="A1313" s="93" t="s">
        <v>3002</v>
      </c>
      <c r="B1313" s="93" t="str">
        <f>VLOOKUP(K1313,杂项!$O$1:$P$54,2,FALSE)</f>
        <v>意志纹章</v>
      </c>
      <c r="C1313" s="93">
        <f t="shared" si="80"/>
        <v>15</v>
      </c>
      <c r="D1313" s="93" t="str">
        <f>VLOOKUP(M1313,杂项!$O$1:$P$54,2,FALSE)</f>
        <v>秩序纹章</v>
      </c>
      <c r="E1313" s="93">
        <f t="shared" si="81"/>
        <v>15</v>
      </c>
      <c r="F1313" s="93" t="str">
        <f>VLOOKUP(O1313,杂项!$O$1:$P$54,2,FALSE)</f>
        <v>战士之证</v>
      </c>
      <c r="G1313" s="93">
        <f t="shared" si="82"/>
        <v>12</v>
      </c>
      <c r="H1313" t="str">
        <f>VLOOKUP(Q1313,杂项!$O$1:$P$54,2,FALSE)</f>
        <v>术士之证</v>
      </c>
      <c r="I1313">
        <f t="shared" si="83"/>
        <v>12</v>
      </c>
      <c r="K1313" s="93">
        <v>20</v>
      </c>
      <c r="L1313">
        <v>15</v>
      </c>
      <c r="M1313">
        <v>18</v>
      </c>
      <c r="N1313">
        <v>15</v>
      </c>
      <c r="O1313">
        <v>12</v>
      </c>
      <c r="P1313">
        <v>12</v>
      </c>
      <c r="Q1313">
        <v>16</v>
      </c>
      <c r="R1313">
        <v>12</v>
      </c>
    </row>
    <row r="1314" spans="1:18" x14ac:dyDescent="0.2">
      <c r="A1314" s="93" t="s">
        <v>3003</v>
      </c>
      <c r="B1314" s="93" t="str">
        <f>VLOOKUP(K1314,杂项!$O$1:$P$54,2,FALSE)</f>
        <v>隐者之证</v>
      </c>
      <c r="C1314" s="93">
        <f t="shared" si="80"/>
        <v>18</v>
      </c>
      <c r="D1314" s="93" t="str">
        <f>VLOOKUP(M1314,杂项!$O$1:$P$54,2,FALSE)</f>
        <v>霸者之证</v>
      </c>
      <c r="E1314" s="93">
        <f t="shared" si="81"/>
        <v>18</v>
      </c>
      <c r="F1314" s="93" t="str">
        <f>VLOOKUP(O1314,杂项!$O$1:$P$54,2,FALSE)</f>
        <v>意志纹章</v>
      </c>
      <c r="G1314" s="93">
        <f t="shared" si="82"/>
        <v>15</v>
      </c>
      <c r="H1314" t="str">
        <f>VLOOKUP(Q1314,杂项!$O$1:$P$54,2,FALSE)</f>
        <v>秩序纹章</v>
      </c>
      <c r="I1314">
        <f t="shared" si="83"/>
        <v>15</v>
      </c>
      <c r="K1314" s="93">
        <v>30</v>
      </c>
      <c r="L1314">
        <v>18</v>
      </c>
      <c r="M1314">
        <v>28</v>
      </c>
      <c r="N1314">
        <v>18</v>
      </c>
      <c r="O1314">
        <v>20</v>
      </c>
      <c r="P1314">
        <v>15</v>
      </c>
      <c r="Q1314">
        <v>18</v>
      </c>
      <c r="R1314">
        <v>15</v>
      </c>
    </row>
    <row r="1315" spans="1:18" x14ac:dyDescent="0.2">
      <c r="A1315" s="93" t="s">
        <v>3004</v>
      </c>
      <c r="B1315" s="93" t="str">
        <f>VLOOKUP(K1315,杂项!$O$1:$P$54,2,FALSE)</f>
        <v>混沌之印</v>
      </c>
      <c r="C1315" s="93">
        <f t="shared" si="80"/>
        <v>22</v>
      </c>
      <c r="D1315" s="93" t="str">
        <f>VLOOKUP(M1315,杂项!$O$1:$P$54,2,FALSE)</f>
        <v>世界之印</v>
      </c>
      <c r="E1315" s="93">
        <f t="shared" si="81"/>
        <v>22</v>
      </c>
      <c r="F1315" s="93" t="str">
        <f>VLOOKUP(O1315,杂项!$O$1:$P$54,2,FALSE)</f>
        <v>隐者之证</v>
      </c>
      <c r="G1315" s="93">
        <f t="shared" si="82"/>
        <v>20</v>
      </c>
      <c r="H1315" t="str">
        <f>VLOOKUP(Q1315,杂项!$O$1:$P$54,2,FALSE)</f>
        <v>霸者之证</v>
      </c>
      <c r="I1315">
        <f t="shared" si="83"/>
        <v>20</v>
      </c>
      <c r="K1315" s="93">
        <v>39</v>
      </c>
      <c r="L1315">
        <v>22</v>
      </c>
      <c r="M1315">
        <v>34</v>
      </c>
      <c r="N1315">
        <v>22</v>
      </c>
      <c r="O1315">
        <v>30</v>
      </c>
      <c r="P1315">
        <v>20</v>
      </c>
      <c r="Q1315">
        <v>28</v>
      </c>
      <c r="R1315">
        <v>20</v>
      </c>
    </row>
    <row r="1316" spans="1:18" x14ac:dyDescent="0.2">
      <c r="A1316" s="93" t="s">
        <v>3005</v>
      </c>
      <c r="B1316" s="93" t="str">
        <f>VLOOKUP(K1316,杂项!$O$1:$P$54,2,FALSE)</f>
        <v>法术修行之证</v>
      </c>
      <c r="C1316" s="93">
        <f t="shared" si="80"/>
        <v>3</v>
      </c>
      <c r="D1316" s="93" t="e">
        <f>VLOOKUP(M1316,杂项!$O$1:$P$54,2,FALSE)</f>
        <v>#N/A</v>
      </c>
      <c r="E1316" s="93">
        <f t="shared" si="81"/>
        <v>0</v>
      </c>
      <c r="F1316" s="93" t="e">
        <f>VLOOKUP(O1316,杂项!$O$1:$P$54,2,FALSE)</f>
        <v>#N/A</v>
      </c>
      <c r="G1316" s="93">
        <f t="shared" si="82"/>
        <v>0</v>
      </c>
      <c r="H1316" t="e">
        <f>VLOOKUP(Q1316,杂项!$O$1:$P$54,2,FALSE)</f>
        <v>#N/A</v>
      </c>
      <c r="I1316">
        <f t="shared" si="83"/>
        <v>0</v>
      </c>
      <c r="K1316" s="93">
        <v>5</v>
      </c>
      <c r="L1316">
        <v>3</v>
      </c>
    </row>
    <row r="1317" spans="1:18" x14ac:dyDescent="0.2">
      <c r="A1317" s="93" t="s">
        <v>3006</v>
      </c>
      <c r="B1317" s="93" t="str">
        <f>VLOOKUP(K1317,杂项!$O$1:$P$54,2,FALSE)</f>
        <v>法术修行之证</v>
      </c>
      <c r="C1317" s="93">
        <f t="shared" si="80"/>
        <v>5</v>
      </c>
      <c r="D1317" s="93" t="e">
        <f>VLOOKUP(M1317,杂项!$O$1:$P$54,2,FALSE)</f>
        <v>#N/A</v>
      </c>
      <c r="E1317" s="93">
        <f t="shared" si="81"/>
        <v>0</v>
      </c>
      <c r="F1317" s="93" t="e">
        <f>VLOOKUP(O1317,杂项!$O$1:$P$54,2,FALSE)</f>
        <v>#N/A</v>
      </c>
      <c r="G1317" s="93">
        <f t="shared" si="82"/>
        <v>0</v>
      </c>
      <c r="H1317" t="e">
        <f>VLOOKUP(Q1317,杂项!$O$1:$P$54,2,FALSE)</f>
        <v>#N/A</v>
      </c>
      <c r="I1317">
        <f t="shared" si="83"/>
        <v>0</v>
      </c>
      <c r="K1317" s="93">
        <v>5</v>
      </c>
      <c r="L1317">
        <v>5</v>
      </c>
    </row>
    <row r="1318" spans="1:18" x14ac:dyDescent="0.2">
      <c r="A1318" s="93" t="s">
        <v>3007</v>
      </c>
      <c r="B1318" s="93" t="str">
        <f>VLOOKUP(K1318,杂项!$O$1:$P$54,2,FALSE)</f>
        <v>力量绶带</v>
      </c>
      <c r="C1318" s="93">
        <f t="shared" si="80"/>
        <v>6</v>
      </c>
      <c r="D1318" s="93" t="str">
        <f>VLOOKUP(M1318,杂项!$O$1:$P$54,2,FALSE)</f>
        <v>战斗修行之证</v>
      </c>
      <c r="E1318" s="93">
        <f t="shared" si="81"/>
        <v>3</v>
      </c>
      <c r="F1318" s="93" t="str">
        <f>VLOOKUP(O1318,杂项!$O$1:$P$54,2,FALSE)</f>
        <v>神职修行之证</v>
      </c>
      <c r="G1318" s="93">
        <f t="shared" si="82"/>
        <v>3</v>
      </c>
      <c r="H1318" t="e">
        <f>VLOOKUP(Q1318,杂项!$O$1:$P$54,2,FALSE)</f>
        <v>#N/A</v>
      </c>
      <c r="I1318">
        <f t="shared" si="83"/>
        <v>0</v>
      </c>
      <c r="K1318" s="93">
        <v>6</v>
      </c>
      <c r="L1318">
        <v>6</v>
      </c>
      <c r="M1318">
        <v>1</v>
      </c>
      <c r="N1318">
        <v>3</v>
      </c>
      <c r="O1318">
        <v>4</v>
      </c>
      <c r="P1318">
        <v>3</v>
      </c>
    </row>
    <row r="1319" spans="1:18" x14ac:dyDescent="0.2">
      <c r="A1319" s="93" t="s">
        <v>3008</v>
      </c>
      <c r="B1319" s="93" t="str">
        <f>VLOOKUP(K1319,杂项!$O$1:$P$54,2,FALSE)</f>
        <v>斗技之证</v>
      </c>
      <c r="C1319" s="93">
        <f t="shared" si="80"/>
        <v>8</v>
      </c>
      <c r="D1319" s="93" t="str">
        <f>VLOOKUP(M1319,杂项!$O$1:$P$54,2,FALSE)</f>
        <v>祈祷之证</v>
      </c>
      <c r="E1319" s="93">
        <f t="shared" si="81"/>
        <v>8</v>
      </c>
      <c r="F1319" s="93" t="str">
        <f>VLOOKUP(O1319,杂项!$O$1:$P$54,2,FALSE)</f>
        <v>力量绶带</v>
      </c>
      <c r="G1319" s="93">
        <f t="shared" si="82"/>
        <v>6</v>
      </c>
      <c r="H1319" t="str">
        <f>VLOOKUP(Q1319,杂项!$O$1:$P$54,2,FALSE)</f>
        <v>心灵绶带</v>
      </c>
      <c r="I1319">
        <f t="shared" si="83"/>
        <v>6</v>
      </c>
      <c r="K1319" s="93">
        <v>41</v>
      </c>
      <c r="L1319">
        <v>8</v>
      </c>
      <c r="M1319">
        <v>44</v>
      </c>
      <c r="N1319">
        <v>8</v>
      </c>
      <c r="O1319">
        <v>6</v>
      </c>
      <c r="P1319">
        <v>6</v>
      </c>
      <c r="Q1319">
        <v>10</v>
      </c>
      <c r="R1319">
        <v>6</v>
      </c>
    </row>
    <row r="1320" spans="1:18" x14ac:dyDescent="0.2">
      <c r="A1320" s="93" t="s">
        <v>3009</v>
      </c>
      <c r="B1320" s="93" t="str">
        <f>VLOOKUP(K1320,杂项!$O$1:$P$54,2,FALSE)</f>
        <v>无畏徽记</v>
      </c>
      <c r="C1320" s="93">
        <f t="shared" si="80"/>
        <v>10</v>
      </c>
      <c r="D1320" s="93" t="str">
        <f>VLOOKUP(M1320,杂项!$O$1:$P$54,2,FALSE)</f>
        <v>灵魂徽记</v>
      </c>
      <c r="E1320" s="93">
        <f t="shared" si="81"/>
        <v>10</v>
      </c>
      <c r="F1320" s="93" t="str">
        <f>VLOOKUP(O1320,杂项!$O$1:$P$54,2,FALSE)</f>
        <v>斗技之证</v>
      </c>
      <c r="G1320" s="93">
        <f t="shared" si="82"/>
        <v>8</v>
      </c>
      <c r="H1320" t="str">
        <f>VLOOKUP(Q1320,杂项!$O$1:$P$54,2,FALSE)</f>
        <v>祈祷之证</v>
      </c>
      <c r="I1320">
        <f t="shared" si="83"/>
        <v>8</v>
      </c>
      <c r="K1320" s="93">
        <v>48</v>
      </c>
      <c r="L1320">
        <v>10</v>
      </c>
      <c r="M1320">
        <v>52</v>
      </c>
      <c r="N1320">
        <v>10</v>
      </c>
      <c r="O1320">
        <v>41</v>
      </c>
      <c r="P1320">
        <v>8</v>
      </c>
      <c r="Q1320">
        <v>44</v>
      </c>
      <c r="R1320">
        <v>8</v>
      </c>
    </row>
    <row r="1321" spans="1:18" x14ac:dyDescent="0.2">
      <c r="A1321" s="93" t="s">
        <v>3010</v>
      </c>
      <c r="B1321" s="93" t="str">
        <f>VLOOKUP(K1321,杂项!$O$1:$P$54,2,FALSE)</f>
        <v>智慧绶带</v>
      </c>
      <c r="C1321" s="93">
        <f t="shared" si="80"/>
        <v>6</v>
      </c>
      <c r="D1321" s="93" t="str">
        <f>VLOOKUP(M1321,杂项!$O$1:$P$54,2,FALSE)</f>
        <v>法术修行之证</v>
      </c>
      <c r="E1321" s="93">
        <f t="shared" si="81"/>
        <v>3</v>
      </c>
      <c r="F1321" s="93" t="str">
        <f>VLOOKUP(O1321,杂项!$O$1:$P$54,2,FALSE)</f>
        <v>神职修行之证</v>
      </c>
      <c r="G1321" s="93">
        <f t="shared" si="82"/>
        <v>3</v>
      </c>
      <c r="H1321" t="e">
        <f>VLOOKUP(Q1321,杂项!$O$1:$P$54,2,FALSE)</f>
        <v>#N/A</v>
      </c>
      <c r="I1321">
        <f t="shared" si="83"/>
        <v>0</v>
      </c>
      <c r="K1321" s="93">
        <v>9</v>
      </c>
      <c r="L1321">
        <v>6</v>
      </c>
      <c r="M1321">
        <v>5</v>
      </c>
      <c r="N1321">
        <v>3</v>
      </c>
      <c r="O1321">
        <v>4</v>
      </c>
      <c r="P1321">
        <v>3</v>
      </c>
    </row>
    <row r="1322" spans="1:18" x14ac:dyDescent="0.2">
      <c r="A1322" s="93" t="s">
        <v>3011</v>
      </c>
      <c r="B1322" s="93" t="str">
        <f>VLOOKUP(K1322,杂项!$O$1:$P$54,2,FALSE)</f>
        <v>魔法之证</v>
      </c>
      <c r="C1322" s="93">
        <f t="shared" si="80"/>
        <v>8</v>
      </c>
      <c r="D1322" s="93" t="str">
        <f>VLOOKUP(M1322,杂项!$O$1:$P$54,2,FALSE)</f>
        <v>祈祷之证</v>
      </c>
      <c r="E1322" s="93">
        <f t="shared" si="81"/>
        <v>8</v>
      </c>
      <c r="F1322" s="93" t="str">
        <f>VLOOKUP(O1322,杂项!$O$1:$P$54,2,FALSE)</f>
        <v>智慧绶带</v>
      </c>
      <c r="G1322" s="93">
        <f t="shared" si="82"/>
        <v>6</v>
      </c>
      <c r="H1322" t="str">
        <f>VLOOKUP(Q1322,杂项!$O$1:$P$54,2,FALSE)</f>
        <v>心灵绶带</v>
      </c>
      <c r="I1322">
        <f t="shared" si="83"/>
        <v>6</v>
      </c>
      <c r="K1322" s="93">
        <v>45</v>
      </c>
      <c r="L1322">
        <v>8</v>
      </c>
      <c r="M1322">
        <v>44</v>
      </c>
      <c r="N1322">
        <v>8</v>
      </c>
      <c r="O1322">
        <v>9</v>
      </c>
      <c r="P1322">
        <v>6</v>
      </c>
      <c r="Q1322">
        <v>10</v>
      </c>
      <c r="R1322">
        <v>6</v>
      </c>
    </row>
    <row r="1323" spans="1:18" x14ac:dyDescent="0.2">
      <c r="A1323" s="93" t="s">
        <v>3012</v>
      </c>
      <c r="B1323" s="93" t="str">
        <f>VLOOKUP(K1323,杂项!$O$1:$P$54,2,FALSE)</f>
        <v>远见徽记</v>
      </c>
      <c r="C1323" s="93">
        <f t="shared" si="80"/>
        <v>10</v>
      </c>
      <c r="D1323" s="93" t="str">
        <f>VLOOKUP(M1323,杂项!$O$1:$P$54,2,FALSE)</f>
        <v>灵魂徽记</v>
      </c>
      <c r="E1323" s="93">
        <f t="shared" si="81"/>
        <v>10</v>
      </c>
      <c r="F1323" s="93" t="str">
        <f>VLOOKUP(O1323,杂项!$O$1:$P$54,2,FALSE)</f>
        <v>魔法之证</v>
      </c>
      <c r="G1323" s="93">
        <f t="shared" si="82"/>
        <v>8</v>
      </c>
      <c r="H1323" t="str">
        <f>VLOOKUP(Q1323,杂项!$O$1:$P$54,2,FALSE)</f>
        <v>祈祷之证</v>
      </c>
      <c r="I1323">
        <f t="shared" si="83"/>
        <v>8</v>
      </c>
      <c r="K1323" s="93">
        <v>51</v>
      </c>
      <c r="L1323">
        <v>10</v>
      </c>
      <c r="M1323">
        <v>52</v>
      </c>
      <c r="N1323">
        <v>10</v>
      </c>
      <c r="O1323">
        <v>45</v>
      </c>
      <c r="P1323">
        <v>8</v>
      </c>
      <c r="Q1323">
        <v>44</v>
      </c>
      <c r="R1323">
        <v>8</v>
      </c>
    </row>
    <row r="1324" spans="1:18" x14ac:dyDescent="0.2">
      <c r="A1324" s="93" t="s">
        <v>3013</v>
      </c>
      <c r="B1324" s="93" t="str">
        <f>VLOOKUP(K1324,杂项!$O$1:$P$54,2,FALSE)</f>
        <v>战士之证</v>
      </c>
      <c r="C1324" s="93">
        <f t="shared" si="80"/>
        <v>12</v>
      </c>
      <c r="D1324" s="93" t="str">
        <f>VLOOKUP(M1324,杂项!$O$1:$P$54,2,FALSE)</f>
        <v>祭司之证</v>
      </c>
      <c r="E1324" s="93">
        <f t="shared" si="81"/>
        <v>12</v>
      </c>
      <c r="F1324" s="93" t="str">
        <f>VLOOKUP(O1324,杂项!$O$1:$P$54,2,FALSE)</f>
        <v>灵魂徽记</v>
      </c>
      <c r="G1324" s="93">
        <f t="shared" si="82"/>
        <v>10</v>
      </c>
      <c r="H1324" t="str">
        <f>VLOOKUP(Q1324,杂项!$O$1:$P$54,2,FALSE)</f>
        <v>无畏徽记</v>
      </c>
      <c r="I1324">
        <f t="shared" si="83"/>
        <v>10</v>
      </c>
      <c r="K1324" s="93">
        <v>12</v>
      </c>
      <c r="L1324">
        <v>12</v>
      </c>
      <c r="M1324">
        <v>15</v>
      </c>
      <c r="N1324">
        <v>12</v>
      </c>
      <c r="O1324">
        <v>52</v>
      </c>
      <c r="P1324">
        <v>10</v>
      </c>
      <c r="Q1324">
        <v>48</v>
      </c>
      <c r="R1324">
        <v>10</v>
      </c>
    </row>
    <row r="1325" spans="1:18" x14ac:dyDescent="0.2">
      <c r="A1325" s="93" t="s">
        <v>3014</v>
      </c>
      <c r="B1325" s="93" t="str">
        <f>VLOOKUP(K1325,杂项!$O$1:$P$54,2,FALSE)</f>
        <v>信仰纹章</v>
      </c>
      <c r="C1325" s="93">
        <f t="shared" si="80"/>
        <v>15</v>
      </c>
      <c r="D1325" s="93" t="str">
        <f>VLOOKUP(M1325,杂项!$O$1:$P$54,2,FALSE)</f>
        <v>希望纹章</v>
      </c>
      <c r="E1325" s="93">
        <f t="shared" si="81"/>
        <v>15</v>
      </c>
      <c r="F1325" s="93" t="str">
        <f>VLOOKUP(O1325,杂项!$O$1:$P$54,2,FALSE)</f>
        <v>战士之证</v>
      </c>
      <c r="G1325" s="93">
        <f t="shared" si="82"/>
        <v>12</v>
      </c>
      <c r="H1325" t="str">
        <f>VLOOKUP(Q1325,杂项!$O$1:$P$54,2,FALSE)</f>
        <v>祭司之证</v>
      </c>
      <c r="I1325">
        <f t="shared" si="83"/>
        <v>12</v>
      </c>
      <c r="K1325" s="93">
        <v>21</v>
      </c>
      <c r="L1325">
        <v>15</v>
      </c>
      <c r="M1325">
        <v>23</v>
      </c>
      <c r="N1325">
        <v>15</v>
      </c>
      <c r="O1325">
        <v>12</v>
      </c>
      <c r="P1325">
        <v>12</v>
      </c>
      <c r="Q1325">
        <v>15</v>
      </c>
      <c r="R1325">
        <v>12</v>
      </c>
    </row>
    <row r="1326" spans="1:18" x14ac:dyDescent="0.2">
      <c r="A1326" s="93" t="s">
        <v>3015</v>
      </c>
      <c r="B1326" s="93" t="str">
        <f>VLOOKUP(K1326,杂项!$O$1:$P$54,2,FALSE)</f>
        <v>圣者之证</v>
      </c>
      <c r="C1326" s="93">
        <f t="shared" si="80"/>
        <v>18</v>
      </c>
      <c r="D1326" s="93" t="str">
        <f>VLOOKUP(M1326,杂项!$O$1:$P$54,2,FALSE)</f>
        <v>英雄之证</v>
      </c>
      <c r="E1326" s="93">
        <f t="shared" si="81"/>
        <v>18</v>
      </c>
      <c r="F1326" s="93" t="str">
        <f>VLOOKUP(O1326,杂项!$O$1:$P$54,2,FALSE)</f>
        <v>信仰纹章</v>
      </c>
      <c r="G1326" s="93">
        <f t="shared" si="82"/>
        <v>15</v>
      </c>
      <c r="H1326" t="str">
        <f>VLOOKUP(Q1326,杂项!$O$1:$P$54,2,FALSE)</f>
        <v>希望纹章</v>
      </c>
      <c r="I1326">
        <f t="shared" si="83"/>
        <v>15</v>
      </c>
      <c r="K1326" s="93">
        <v>29</v>
      </c>
      <c r="L1326">
        <v>18</v>
      </c>
      <c r="M1326">
        <v>25</v>
      </c>
      <c r="N1326">
        <v>18</v>
      </c>
      <c r="O1326">
        <v>21</v>
      </c>
      <c r="P1326">
        <v>15</v>
      </c>
      <c r="Q1326">
        <v>23</v>
      </c>
      <c r="R1326">
        <v>15</v>
      </c>
    </row>
    <row r="1327" spans="1:18" x14ac:dyDescent="0.2">
      <c r="A1327" s="93" t="s">
        <v>3016</v>
      </c>
      <c r="B1327" s="93" t="str">
        <f>VLOOKUP(K1327,杂项!$O$1:$P$54,2,FALSE)</f>
        <v>审判之印</v>
      </c>
      <c r="C1327" s="93">
        <f t="shared" si="80"/>
        <v>22</v>
      </c>
      <c r="D1327" s="93" t="str">
        <f>VLOOKUP(M1327,杂项!$O$1:$P$54,2,FALSE)</f>
        <v>正义之印</v>
      </c>
      <c r="E1327" s="93">
        <f t="shared" si="81"/>
        <v>22</v>
      </c>
      <c r="F1327" s="93" t="str">
        <f>VLOOKUP(O1327,杂项!$O$1:$P$54,2,FALSE)</f>
        <v>圣者之证</v>
      </c>
      <c r="G1327" s="93">
        <f t="shared" si="82"/>
        <v>20</v>
      </c>
      <c r="H1327" t="str">
        <f>VLOOKUP(Q1327,杂项!$O$1:$P$54,2,FALSE)</f>
        <v>隐者之证</v>
      </c>
      <c r="I1327">
        <f t="shared" si="83"/>
        <v>20</v>
      </c>
      <c r="K1327" s="93">
        <v>37</v>
      </c>
      <c r="L1327">
        <v>22</v>
      </c>
      <c r="M1327">
        <v>32</v>
      </c>
      <c r="N1327">
        <v>22</v>
      </c>
      <c r="O1327">
        <v>29</v>
      </c>
      <c r="P1327">
        <v>20</v>
      </c>
      <c r="Q1327">
        <v>30</v>
      </c>
      <c r="R1327">
        <v>20</v>
      </c>
    </row>
    <row r="1328" spans="1:18" x14ac:dyDescent="0.2">
      <c r="A1328" s="93" t="s">
        <v>3017</v>
      </c>
      <c r="B1328" s="93" t="str">
        <f>VLOOKUP(K1328,杂项!$O$1:$P$54,2,FALSE)</f>
        <v>术士之证</v>
      </c>
      <c r="C1328" s="93">
        <f t="shared" si="80"/>
        <v>12</v>
      </c>
      <c r="D1328" s="93" t="str">
        <f>VLOOKUP(M1328,杂项!$O$1:$P$54,2,FALSE)</f>
        <v>祭司之证</v>
      </c>
      <c r="E1328" s="93">
        <f t="shared" si="81"/>
        <v>12</v>
      </c>
      <c r="F1328" s="93" t="str">
        <f>VLOOKUP(O1328,杂项!$O$1:$P$54,2,FALSE)</f>
        <v>远见徽记</v>
      </c>
      <c r="G1328" s="93">
        <f t="shared" si="82"/>
        <v>10</v>
      </c>
      <c r="H1328" t="str">
        <f>VLOOKUP(Q1328,杂项!$O$1:$P$54,2,FALSE)</f>
        <v>灵魂徽记</v>
      </c>
      <c r="I1328">
        <f t="shared" si="83"/>
        <v>10</v>
      </c>
      <c r="K1328" s="93">
        <v>16</v>
      </c>
      <c r="L1328">
        <v>12</v>
      </c>
      <c r="M1328">
        <v>15</v>
      </c>
      <c r="N1328">
        <v>12</v>
      </c>
      <c r="O1328">
        <v>51</v>
      </c>
      <c r="P1328">
        <v>10</v>
      </c>
      <c r="Q1328">
        <v>52</v>
      </c>
      <c r="R1328">
        <v>10</v>
      </c>
    </row>
    <row r="1329" spans="1:18" x14ac:dyDescent="0.2">
      <c r="A1329" s="93" t="s">
        <v>3018</v>
      </c>
      <c r="B1329" s="93" t="str">
        <f>VLOOKUP(K1329,杂项!$O$1:$P$54,2,FALSE)</f>
        <v>希望纹章</v>
      </c>
      <c r="C1329" s="93">
        <f t="shared" si="80"/>
        <v>15</v>
      </c>
      <c r="D1329" s="93" t="str">
        <f>VLOOKUP(M1329,杂项!$O$1:$P$54,2,FALSE)</f>
        <v>意志纹章</v>
      </c>
      <c r="E1329" s="93">
        <f t="shared" si="81"/>
        <v>15</v>
      </c>
      <c r="F1329" s="93" t="str">
        <f>VLOOKUP(O1329,杂项!$O$1:$P$54,2,FALSE)</f>
        <v>术士之证</v>
      </c>
      <c r="G1329" s="93">
        <f t="shared" si="82"/>
        <v>12</v>
      </c>
      <c r="H1329" t="str">
        <f>VLOOKUP(Q1329,杂项!$O$1:$P$54,2,FALSE)</f>
        <v>祭司之证</v>
      </c>
      <c r="I1329">
        <f t="shared" si="83"/>
        <v>12</v>
      </c>
      <c r="K1329" s="93">
        <v>23</v>
      </c>
      <c r="L1329">
        <v>15</v>
      </c>
      <c r="M1329">
        <v>20</v>
      </c>
      <c r="N1329">
        <v>15</v>
      </c>
      <c r="O1329">
        <v>16</v>
      </c>
      <c r="P1329">
        <v>12</v>
      </c>
      <c r="Q1329">
        <v>15</v>
      </c>
      <c r="R1329">
        <v>12</v>
      </c>
    </row>
    <row r="1330" spans="1:18" x14ac:dyDescent="0.2">
      <c r="A1330" s="93" t="s">
        <v>3019</v>
      </c>
      <c r="B1330" s="93" t="str">
        <f>VLOOKUP(K1330,杂项!$O$1:$P$54,2,FALSE)</f>
        <v>隐者之证</v>
      </c>
      <c r="C1330" s="93">
        <f t="shared" si="80"/>
        <v>18</v>
      </c>
      <c r="D1330" s="93" t="str">
        <f>VLOOKUP(M1330,杂项!$O$1:$P$54,2,FALSE)</f>
        <v>圣者之证</v>
      </c>
      <c r="E1330" s="93">
        <f t="shared" si="81"/>
        <v>18</v>
      </c>
      <c r="F1330" s="93" t="str">
        <f>VLOOKUP(O1330,杂项!$O$1:$P$54,2,FALSE)</f>
        <v>希望纹章</v>
      </c>
      <c r="G1330" s="93">
        <f t="shared" si="82"/>
        <v>15</v>
      </c>
      <c r="H1330" t="str">
        <f>VLOOKUP(Q1330,杂项!$O$1:$P$54,2,FALSE)</f>
        <v>意志纹章</v>
      </c>
      <c r="I1330">
        <f t="shared" si="83"/>
        <v>15</v>
      </c>
      <c r="K1330" s="93">
        <v>30</v>
      </c>
      <c r="L1330">
        <v>18</v>
      </c>
      <c r="M1330">
        <v>29</v>
      </c>
      <c r="N1330">
        <v>18</v>
      </c>
      <c r="O1330">
        <v>23</v>
      </c>
      <c r="P1330">
        <v>15</v>
      </c>
      <c r="Q1330">
        <v>20</v>
      </c>
      <c r="R1330">
        <v>15</v>
      </c>
    </row>
    <row r="1331" spans="1:18" x14ac:dyDescent="0.2">
      <c r="A1331" s="93" t="s">
        <v>3020</v>
      </c>
      <c r="B1331" s="93" t="str">
        <f>VLOOKUP(K1331,杂项!$O$1:$P$54,2,FALSE)</f>
        <v>奥秘之印</v>
      </c>
      <c r="C1331" s="93">
        <f t="shared" si="80"/>
        <v>22</v>
      </c>
      <c r="D1331" s="93" t="str">
        <f>VLOOKUP(M1331,杂项!$O$1:$P$54,2,FALSE)</f>
        <v>时光之印</v>
      </c>
      <c r="E1331" s="93">
        <f t="shared" si="81"/>
        <v>22</v>
      </c>
      <c r="F1331" s="93" t="str">
        <f>VLOOKUP(O1331,杂项!$O$1:$P$54,2,FALSE)</f>
        <v>游侠之证</v>
      </c>
      <c r="G1331" s="93">
        <f t="shared" si="82"/>
        <v>20</v>
      </c>
      <c r="H1331" t="str">
        <f>VLOOKUP(Q1331,杂项!$O$1:$P$54,2,FALSE)</f>
        <v>霸者之证</v>
      </c>
      <c r="I1331">
        <f t="shared" si="83"/>
        <v>20</v>
      </c>
      <c r="K1331" s="93">
        <v>35</v>
      </c>
      <c r="L1331">
        <v>22</v>
      </c>
      <c r="M1331">
        <v>40</v>
      </c>
      <c r="N1331">
        <v>22</v>
      </c>
      <c r="O1331">
        <v>27</v>
      </c>
      <c r="P1331">
        <v>20</v>
      </c>
      <c r="Q1331">
        <v>28</v>
      </c>
      <c r="R1331">
        <v>20</v>
      </c>
    </row>
    <row r="1332" spans="1:18" x14ac:dyDescent="0.2">
      <c r="A1332" s="93" t="s">
        <v>3021</v>
      </c>
      <c r="B1332" s="93" t="str">
        <f>VLOOKUP(K1332,杂项!$O$1:$P$54,2,FALSE)</f>
        <v>骑士修行之证</v>
      </c>
      <c r="C1332" s="93">
        <f t="shared" si="80"/>
        <v>3</v>
      </c>
      <c r="D1332" s="93" t="e">
        <f>VLOOKUP(M1332,杂项!$O$1:$P$54,2,FALSE)</f>
        <v>#N/A</v>
      </c>
      <c r="E1332" s="93">
        <f t="shared" si="81"/>
        <v>0</v>
      </c>
      <c r="F1332" s="93" t="e">
        <f>VLOOKUP(O1332,杂项!$O$1:$P$54,2,FALSE)</f>
        <v>#N/A</v>
      </c>
      <c r="G1332" s="93">
        <f t="shared" si="82"/>
        <v>0</v>
      </c>
      <c r="H1332" t="e">
        <f>VLOOKUP(Q1332,杂项!$O$1:$P$54,2,FALSE)</f>
        <v>#N/A</v>
      </c>
      <c r="I1332">
        <f t="shared" si="83"/>
        <v>0</v>
      </c>
      <c r="K1332" s="93">
        <v>3</v>
      </c>
      <c r="L1332">
        <v>3</v>
      </c>
    </row>
    <row r="1333" spans="1:18" x14ac:dyDescent="0.2">
      <c r="A1333" s="93" t="s">
        <v>3022</v>
      </c>
      <c r="B1333" s="93" t="str">
        <f>VLOOKUP(K1333,杂项!$O$1:$P$54,2,FALSE)</f>
        <v>骑士修行之证</v>
      </c>
      <c r="C1333" s="93">
        <f t="shared" si="80"/>
        <v>5</v>
      </c>
      <c r="D1333" s="93" t="e">
        <f>VLOOKUP(M1333,杂项!$O$1:$P$54,2,FALSE)</f>
        <v>#N/A</v>
      </c>
      <c r="E1333" s="93">
        <f t="shared" si="81"/>
        <v>0</v>
      </c>
      <c r="F1333" s="93" t="e">
        <f>VLOOKUP(O1333,杂项!$O$1:$P$54,2,FALSE)</f>
        <v>#N/A</v>
      </c>
      <c r="G1333" s="93">
        <f t="shared" si="82"/>
        <v>0</v>
      </c>
      <c r="H1333" t="e">
        <f>VLOOKUP(Q1333,杂项!$O$1:$P$54,2,FALSE)</f>
        <v>#N/A</v>
      </c>
      <c r="I1333">
        <f t="shared" si="83"/>
        <v>0</v>
      </c>
      <c r="K1333" s="93">
        <v>3</v>
      </c>
      <c r="L1333">
        <v>5</v>
      </c>
    </row>
    <row r="1334" spans="1:18" x14ac:dyDescent="0.2">
      <c r="A1334" s="93" t="s">
        <v>3023</v>
      </c>
      <c r="B1334" s="93" t="str">
        <f>VLOOKUP(K1334,杂项!$O$1:$P$54,2,FALSE)</f>
        <v>迅捷绶带</v>
      </c>
      <c r="C1334" s="93">
        <f t="shared" si="80"/>
        <v>6</v>
      </c>
      <c r="D1334" s="93" t="str">
        <f>VLOOKUP(M1334,杂项!$O$1:$P$54,2,FALSE)</f>
        <v>骑士修行之证</v>
      </c>
      <c r="E1334" s="93">
        <f t="shared" si="81"/>
        <v>3</v>
      </c>
      <c r="F1334" s="93" t="str">
        <f>VLOOKUP(O1334,杂项!$O$1:$P$54,2,FALSE)</f>
        <v>战斗修行之证</v>
      </c>
      <c r="G1334" s="93">
        <f t="shared" si="82"/>
        <v>3</v>
      </c>
      <c r="H1334" t="e">
        <f>VLOOKUP(Q1334,杂项!$O$1:$P$54,2,FALSE)</f>
        <v>#N/A</v>
      </c>
      <c r="I1334">
        <f t="shared" si="83"/>
        <v>0</v>
      </c>
      <c r="K1334" s="93">
        <v>8</v>
      </c>
      <c r="L1334">
        <v>6</v>
      </c>
      <c r="M1334">
        <v>3</v>
      </c>
      <c r="N1334">
        <v>3</v>
      </c>
      <c r="O1334">
        <v>1</v>
      </c>
      <c r="P1334">
        <v>3</v>
      </c>
    </row>
    <row r="1335" spans="1:18" x14ac:dyDescent="0.2">
      <c r="A1335" s="93" t="s">
        <v>3024</v>
      </c>
      <c r="B1335" s="93" t="str">
        <f>VLOOKUP(K1335,杂项!$O$1:$P$54,2,FALSE)</f>
        <v>骑术之证</v>
      </c>
      <c r="C1335" s="93">
        <f t="shared" si="80"/>
        <v>8</v>
      </c>
      <c r="D1335" s="93" t="str">
        <f>VLOOKUP(M1335,杂项!$O$1:$P$54,2,FALSE)</f>
        <v>巡林之证</v>
      </c>
      <c r="E1335" s="93">
        <f t="shared" si="81"/>
        <v>8</v>
      </c>
      <c r="F1335" s="93" t="str">
        <f>VLOOKUP(O1335,杂项!$O$1:$P$54,2,FALSE)</f>
        <v>迅捷绶带</v>
      </c>
      <c r="G1335" s="93">
        <f t="shared" si="82"/>
        <v>6</v>
      </c>
      <c r="H1335" t="str">
        <f>VLOOKUP(Q1335,杂项!$O$1:$P$54,2,FALSE)</f>
        <v>力量绶带</v>
      </c>
      <c r="I1335">
        <f t="shared" si="83"/>
        <v>6</v>
      </c>
      <c r="K1335" s="93">
        <v>43</v>
      </c>
      <c r="L1335">
        <v>8</v>
      </c>
      <c r="M1335">
        <v>42</v>
      </c>
      <c r="N1335">
        <v>8</v>
      </c>
      <c r="O1335">
        <v>8</v>
      </c>
      <c r="P1335">
        <v>6</v>
      </c>
      <c r="Q1335">
        <v>6</v>
      </c>
      <c r="R1335">
        <v>6</v>
      </c>
    </row>
    <row r="1336" spans="1:18" x14ac:dyDescent="0.2">
      <c r="A1336" s="93" t="s">
        <v>3025</v>
      </c>
      <c r="B1336" s="93" t="str">
        <f>VLOOKUP(K1336,杂项!$O$1:$P$54,2,FALSE)</f>
        <v>忠诚徽记</v>
      </c>
      <c r="C1336" s="93">
        <f t="shared" si="80"/>
        <v>10</v>
      </c>
      <c r="D1336" s="93" t="str">
        <f>VLOOKUP(M1336,杂项!$O$1:$P$54,2,FALSE)</f>
        <v>无畏徽记</v>
      </c>
      <c r="E1336" s="93">
        <f t="shared" si="81"/>
        <v>10</v>
      </c>
      <c r="F1336" s="93" t="str">
        <f>VLOOKUP(O1336,杂项!$O$1:$P$54,2,FALSE)</f>
        <v>骑术之证</v>
      </c>
      <c r="G1336" s="93">
        <f t="shared" si="82"/>
        <v>8</v>
      </c>
      <c r="H1336" t="str">
        <f>VLOOKUP(Q1336,杂项!$O$1:$P$54,2,FALSE)</f>
        <v>巡林之证</v>
      </c>
      <c r="I1336">
        <f t="shared" si="83"/>
        <v>8</v>
      </c>
      <c r="K1336" s="93">
        <v>53</v>
      </c>
      <c r="L1336">
        <v>10</v>
      </c>
      <c r="M1336">
        <v>48</v>
      </c>
      <c r="N1336">
        <v>10</v>
      </c>
      <c r="O1336">
        <v>43</v>
      </c>
      <c r="P1336">
        <v>8</v>
      </c>
      <c r="Q1336">
        <v>42</v>
      </c>
      <c r="R1336">
        <v>8</v>
      </c>
    </row>
    <row r="1337" spans="1:18" x14ac:dyDescent="0.2">
      <c r="A1337" s="93" t="s">
        <v>3026</v>
      </c>
      <c r="B1337" s="93" t="str">
        <f>VLOOKUP(K1337,杂项!$O$1:$P$54,2,FALSE)</f>
        <v>迅捷绶带</v>
      </c>
      <c r="C1337" s="93">
        <f t="shared" si="80"/>
        <v>6</v>
      </c>
      <c r="D1337" s="93" t="str">
        <f>VLOOKUP(M1337,杂项!$O$1:$P$54,2,FALSE)</f>
        <v>骑士修行之证</v>
      </c>
      <c r="E1337" s="93">
        <f t="shared" si="81"/>
        <v>3</v>
      </c>
      <c r="F1337" s="93" t="str">
        <f>VLOOKUP(O1337,杂项!$O$1:$P$54,2,FALSE)</f>
        <v>战斗修行之证</v>
      </c>
      <c r="G1337" s="93">
        <f t="shared" si="82"/>
        <v>3</v>
      </c>
      <c r="H1337" t="e">
        <f>VLOOKUP(Q1337,杂项!$O$1:$P$54,2,FALSE)</f>
        <v>#N/A</v>
      </c>
      <c r="I1337">
        <f t="shared" si="83"/>
        <v>0</v>
      </c>
      <c r="K1337" s="93">
        <v>8</v>
      </c>
      <c r="L1337">
        <v>6</v>
      </c>
      <c r="M1337">
        <v>3</v>
      </c>
      <c r="N1337">
        <v>3</v>
      </c>
      <c r="O1337">
        <v>1</v>
      </c>
      <c r="P1337">
        <v>3</v>
      </c>
    </row>
    <row r="1338" spans="1:18" x14ac:dyDescent="0.2">
      <c r="A1338" s="93" t="s">
        <v>3027</v>
      </c>
      <c r="B1338" s="93" t="str">
        <f>VLOOKUP(K1338,杂项!$O$1:$P$54,2,FALSE)</f>
        <v>骑术之证</v>
      </c>
      <c r="C1338" s="93">
        <f t="shared" si="80"/>
        <v>8</v>
      </c>
      <c r="D1338" s="93" t="str">
        <f>VLOOKUP(M1338,杂项!$O$1:$P$54,2,FALSE)</f>
        <v>巡林之证</v>
      </c>
      <c r="E1338" s="93">
        <f t="shared" si="81"/>
        <v>8</v>
      </c>
      <c r="F1338" s="93" t="str">
        <f>VLOOKUP(O1338,杂项!$O$1:$P$54,2,FALSE)</f>
        <v>迅捷绶带</v>
      </c>
      <c r="G1338" s="93">
        <f t="shared" si="82"/>
        <v>6</v>
      </c>
      <c r="H1338" t="str">
        <f>VLOOKUP(Q1338,杂项!$O$1:$P$54,2,FALSE)</f>
        <v>力量绶带</v>
      </c>
      <c r="I1338">
        <f t="shared" si="83"/>
        <v>6</v>
      </c>
      <c r="K1338" s="93">
        <v>43</v>
      </c>
      <c r="L1338">
        <v>8</v>
      </c>
      <c r="M1338">
        <v>42</v>
      </c>
      <c r="N1338">
        <v>8</v>
      </c>
      <c r="O1338">
        <v>8</v>
      </c>
      <c r="P1338">
        <v>6</v>
      </c>
      <c r="Q1338">
        <v>6</v>
      </c>
      <c r="R1338">
        <v>6</v>
      </c>
    </row>
    <row r="1339" spans="1:18" x14ac:dyDescent="0.2">
      <c r="A1339" s="93" t="s">
        <v>3028</v>
      </c>
      <c r="B1339" s="93" t="str">
        <f>VLOOKUP(K1339,杂项!$O$1:$P$54,2,FALSE)</f>
        <v>忠诚徽记</v>
      </c>
      <c r="C1339" s="93">
        <f t="shared" si="80"/>
        <v>10</v>
      </c>
      <c r="D1339" s="93" t="str">
        <f>VLOOKUP(M1339,杂项!$O$1:$P$54,2,FALSE)</f>
        <v>无畏徽记</v>
      </c>
      <c r="E1339" s="93">
        <f t="shared" si="81"/>
        <v>10</v>
      </c>
      <c r="F1339" s="93" t="str">
        <f>VLOOKUP(O1339,杂项!$O$1:$P$54,2,FALSE)</f>
        <v>骑术之证</v>
      </c>
      <c r="G1339" s="93">
        <f t="shared" si="82"/>
        <v>8</v>
      </c>
      <c r="H1339" t="str">
        <f>VLOOKUP(Q1339,杂项!$O$1:$P$54,2,FALSE)</f>
        <v>巡林之证</v>
      </c>
      <c r="I1339">
        <f t="shared" si="83"/>
        <v>8</v>
      </c>
      <c r="K1339" s="93">
        <v>53</v>
      </c>
      <c r="L1339">
        <v>10</v>
      </c>
      <c r="M1339">
        <v>48</v>
      </c>
      <c r="N1339">
        <v>10</v>
      </c>
      <c r="O1339">
        <v>43</v>
      </c>
      <c r="P1339">
        <v>8</v>
      </c>
      <c r="Q1339">
        <v>42</v>
      </c>
      <c r="R1339">
        <v>8</v>
      </c>
    </row>
    <row r="1340" spans="1:18" x14ac:dyDescent="0.2">
      <c r="A1340" s="93" t="s">
        <v>3029</v>
      </c>
      <c r="B1340" s="93" t="str">
        <f>VLOOKUP(K1340,杂项!$O$1:$P$54,2,FALSE)</f>
        <v>骑士之证</v>
      </c>
      <c r="C1340" s="93">
        <f t="shared" si="80"/>
        <v>12</v>
      </c>
      <c r="D1340" s="93" t="str">
        <f>VLOOKUP(M1340,杂项!$O$1:$P$54,2,FALSE)</f>
        <v>战士之证</v>
      </c>
      <c r="E1340" s="93">
        <f t="shared" si="81"/>
        <v>12</v>
      </c>
      <c r="F1340" s="93" t="str">
        <f>VLOOKUP(O1340,杂项!$O$1:$P$54,2,FALSE)</f>
        <v>忠诚徽记</v>
      </c>
      <c r="G1340" s="93">
        <f t="shared" si="82"/>
        <v>10</v>
      </c>
      <c r="H1340" t="str">
        <f>VLOOKUP(Q1340,杂项!$O$1:$P$54,2,FALSE)</f>
        <v>无畏徽记</v>
      </c>
      <c r="I1340">
        <f t="shared" si="83"/>
        <v>10</v>
      </c>
      <c r="K1340" s="93">
        <v>14</v>
      </c>
      <c r="L1340">
        <v>12</v>
      </c>
      <c r="M1340">
        <v>12</v>
      </c>
      <c r="N1340">
        <v>12</v>
      </c>
      <c r="O1340">
        <v>53</v>
      </c>
      <c r="P1340">
        <v>10</v>
      </c>
      <c r="Q1340">
        <v>48</v>
      </c>
      <c r="R1340">
        <v>10</v>
      </c>
    </row>
    <row r="1341" spans="1:18" x14ac:dyDescent="0.2">
      <c r="A1341" s="93" t="s">
        <v>3030</v>
      </c>
      <c r="B1341" s="93" t="str">
        <f>VLOOKUP(K1341,杂项!$O$1:$P$54,2,FALSE)</f>
        <v>公正纹章</v>
      </c>
      <c r="C1341" s="93">
        <f t="shared" si="80"/>
        <v>15</v>
      </c>
      <c r="D1341" s="93" t="str">
        <f>VLOOKUP(M1341,杂项!$O$1:$P$54,2,FALSE)</f>
        <v>勇气纹章</v>
      </c>
      <c r="E1341" s="93">
        <f t="shared" si="81"/>
        <v>15</v>
      </c>
      <c r="F1341" s="93" t="str">
        <f>VLOOKUP(O1341,杂项!$O$1:$P$54,2,FALSE)</f>
        <v>骑士之证</v>
      </c>
      <c r="G1341" s="93">
        <f t="shared" si="82"/>
        <v>12</v>
      </c>
      <c r="H1341" t="str">
        <f>VLOOKUP(Q1341,杂项!$O$1:$P$54,2,FALSE)</f>
        <v>战士之证</v>
      </c>
      <c r="I1341">
        <f t="shared" si="83"/>
        <v>12</v>
      </c>
      <c r="K1341" s="93">
        <v>22</v>
      </c>
      <c r="L1341">
        <v>15</v>
      </c>
      <c r="M1341">
        <v>17</v>
      </c>
      <c r="N1341">
        <v>15</v>
      </c>
      <c r="O1341">
        <v>14</v>
      </c>
      <c r="P1341">
        <v>12</v>
      </c>
      <c r="Q1341">
        <v>12</v>
      </c>
      <c r="R1341">
        <v>12</v>
      </c>
    </row>
    <row r="1342" spans="1:18" x14ac:dyDescent="0.2">
      <c r="A1342" s="93" t="s">
        <v>3031</v>
      </c>
      <c r="B1342" s="93" t="str">
        <f>VLOOKUP(K1342,杂项!$O$1:$P$54,2,FALSE)</f>
        <v>统帅之证</v>
      </c>
      <c r="C1342" s="93">
        <f t="shared" si="80"/>
        <v>18</v>
      </c>
      <c r="D1342" s="93" t="str">
        <f>VLOOKUP(M1342,杂项!$O$1:$P$54,2,FALSE)</f>
        <v>英雄之证</v>
      </c>
      <c r="E1342" s="93">
        <f t="shared" si="81"/>
        <v>18</v>
      </c>
      <c r="F1342" s="93" t="str">
        <f>VLOOKUP(O1342,杂项!$O$1:$P$54,2,FALSE)</f>
        <v>公正纹章</v>
      </c>
      <c r="G1342" s="93">
        <f t="shared" si="82"/>
        <v>15</v>
      </c>
      <c r="H1342" t="str">
        <f>VLOOKUP(Q1342,杂项!$O$1:$P$54,2,FALSE)</f>
        <v>勇气纹章</v>
      </c>
      <c r="I1342">
        <f t="shared" si="83"/>
        <v>15</v>
      </c>
      <c r="K1342" s="93">
        <v>31</v>
      </c>
      <c r="L1342">
        <v>18</v>
      </c>
      <c r="M1342">
        <v>25</v>
      </c>
      <c r="N1342">
        <v>18</v>
      </c>
      <c r="O1342">
        <v>22</v>
      </c>
      <c r="P1342">
        <v>15</v>
      </c>
      <c r="Q1342">
        <v>17</v>
      </c>
      <c r="R1342">
        <v>15</v>
      </c>
    </row>
    <row r="1343" spans="1:18" x14ac:dyDescent="0.2">
      <c r="A1343" s="93" t="s">
        <v>3032</v>
      </c>
      <c r="B1343" s="93" t="str">
        <f>VLOOKUP(K1343,杂项!$O$1:$P$54,2,FALSE)</f>
        <v>荣耀之印</v>
      </c>
      <c r="C1343" s="93">
        <f t="shared" si="80"/>
        <v>22</v>
      </c>
      <c r="D1343" s="93" t="str">
        <f>VLOOKUP(M1343,杂项!$O$1:$P$54,2,FALSE)</f>
        <v>奇迹之印</v>
      </c>
      <c r="E1343" s="93">
        <f t="shared" si="81"/>
        <v>22</v>
      </c>
      <c r="F1343" s="93" t="str">
        <f>VLOOKUP(O1343,杂项!$O$1:$P$54,2,FALSE)</f>
        <v>统帅之证</v>
      </c>
      <c r="G1343" s="93">
        <f t="shared" si="82"/>
        <v>20</v>
      </c>
      <c r="H1343" t="str">
        <f>VLOOKUP(Q1343,杂项!$O$1:$P$54,2,FALSE)</f>
        <v>英雄之证</v>
      </c>
      <c r="I1343">
        <f t="shared" si="83"/>
        <v>20</v>
      </c>
      <c r="K1343" s="93">
        <v>38</v>
      </c>
      <c r="L1343">
        <v>22</v>
      </c>
      <c r="M1343">
        <v>36</v>
      </c>
      <c r="N1343">
        <v>22</v>
      </c>
      <c r="O1343">
        <v>31</v>
      </c>
      <c r="P1343">
        <v>20</v>
      </c>
      <c r="Q1343">
        <v>25</v>
      </c>
      <c r="R1343">
        <v>20</v>
      </c>
    </row>
    <row r="1344" spans="1:18" x14ac:dyDescent="0.2">
      <c r="A1344" s="93" t="s">
        <v>3033</v>
      </c>
      <c r="B1344" s="93" t="str">
        <f>VLOOKUP(K1344,杂项!$O$1:$P$54,2,FALSE)</f>
        <v>骑士之证</v>
      </c>
      <c r="C1344" s="93">
        <f t="shared" si="80"/>
        <v>12</v>
      </c>
      <c r="D1344" s="93" t="str">
        <f>VLOOKUP(M1344,杂项!$O$1:$P$54,2,FALSE)</f>
        <v>战士之证</v>
      </c>
      <c r="E1344" s="93">
        <f t="shared" si="81"/>
        <v>12</v>
      </c>
      <c r="F1344" s="93" t="str">
        <f>VLOOKUP(O1344,杂项!$O$1:$P$54,2,FALSE)</f>
        <v>忠诚徽记</v>
      </c>
      <c r="G1344" s="93">
        <f t="shared" si="82"/>
        <v>10</v>
      </c>
      <c r="H1344" t="str">
        <f>VLOOKUP(Q1344,杂项!$O$1:$P$54,2,FALSE)</f>
        <v>无畏徽记</v>
      </c>
      <c r="I1344">
        <f t="shared" si="83"/>
        <v>10</v>
      </c>
      <c r="K1344" s="93">
        <v>14</v>
      </c>
      <c r="L1344">
        <v>12</v>
      </c>
      <c r="M1344">
        <v>12</v>
      </c>
      <c r="N1344">
        <v>12</v>
      </c>
      <c r="O1344">
        <v>53</v>
      </c>
      <c r="P1344">
        <v>10</v>
      </c>
      <c r="Q1344">
        <v>48</v>
      </c>
      <c r="R1344">
        <v>10</v>
      </c>
    </row>
    <row r="1345" spans="1:18" x14ac:dyDescent="0.2">
      <c r="A1345" s="93" t="s">
        <v>3034</v>
      </c>
      <c r="B1345" s="93" t="str">
        <f>VLOOKUP(K1345,杂项!$O$1:$P$54,2,FALSE)</f>
        <v>公正纹章</v>
      </c>
      <c r="C1345" s="93">
        <f t="shared" si="80"/>
        <v>15</v>
      </c>
      <c r="D1345" s="93" t="str">
        <f>VLOOKUP(M1345,杂项!$O$1:$P$54,2,FALSE)</f>
        <v>秩序纹章</v>
      </c>
      <c r="E1345" s="93">
        <f t="shared" si="81"/>
        <v>15</v>
      </c>
      <c r="F1345" s="93" t="str">
        <f>VLOOKUP(O1345,杂项!$O$1:$P$54,2,FALSE)</f>
        <v>骑士之证</v>
      </c>
      <c r="G1345" s="93">
        <f t="shared" si="82"/>
        <v>12</v>
      </c>
      <c r="H1345" t="str">
        <f>VLOOKUP(Q1345,杂项!$O$1:$P$54,2,FALSE)</f>
        <v>战士之证</v>
      </c>
      <c r="I1345">
        <f t="shared" si="83"/>
        <v>12</v>
      </c>
      <c r="K1345" s="93">
        <v>22</v>
      </c>
      <c r="L1345">
        <v>15</v>
      </c>
      <c r="M1345">
        <v>18</v>
      </c>
      <c r="N1345">
        <v>15</v>
      </c>
      <c r="O1345">
        <v>14</v>
      </c>
      <c r="P1345">
        <v>12</v>
      </c>
      <c r="Q1345">
        <v>12</v>
      </c>
      <c r="R1345">
        <v>12</v>
      </c>
    </row>
    <row r="1346" spans="1:18" x14ac:dyDescent="0.2">
      <c r="A1346" s="93" t="s">
        <v>3035</v>
      </c>
      <c r="B1346" s="93" t="str">
        <f>VLOOKUP(K1346,杂项!$O$1:$P$54,2,FALSE)</f>
        <v>统帅之证</v>
      </c>
      <c r="C1346" s="93">
        <f t="shared" ref="C1346:C1409" si="84">L1346</f>
        <v>18</v>
      </c>
      <c r="D1346" s="93" t="str">
        <f>VLOOKUP(M1346,杂项!$O$1:$P$54,2,FALSE)</f>
        <v>英雄之证</v>
      </c>
      <c r="E1346" s="93">
        <f t="shared" ref="E1346:E1409" si="85">N1346</f>
        <v>18</v>
      </c>
      <c r="F1346" s="93" t="str">
        <f>VLOOKUP(O1346,杂项!$O$1:$P$54,2,FALSE)</f>
        <v>公正纹章</v>
      </c>
      <c r="G1346" s="93">
        <f t="shared" ref="G1346:G1409" si="86">P1346</f>
        <v>15</v>
      </c>
      <c r="H1346" t="str">
        <f>VLOOKUP(Q1346,杂项!$O$1:$P$54,2,FALSE)</f>
        <v>秩序纹章</v>
      </c>
      <c r="I1346">
        <f t="shared" ref="I1346:I1409" si="87">R1346</f>
        <v>15</v>
      </c>
      <c r="K1346" s="93">
        <v>31</v>
      </c>
      <c r="L1346">
        <v>18</v>
      </c>
      <c r="M1346">
        <v>25</v>
      </c>
      <c r="N1346">
        <v>18</v>
      </c>
      <c r="O1346">
        <v>22</v>
      </c>
      <c r="P1346">
        <v>15</v>
      </c>
      <c r="Q1346">
        <v>18</v>
      </c>
      <c r="R1346">
        <v>15</v>
      </c>
    </row>
    <row r="1347" spans="1:18" x14ac:dyDescent="0.2">
      <c r="A1347" s="93" t="s">
        <v>3036</v>
      </c>
      <c r="B1347" s="93" t="str">
        <f>VLOOKUP(K1347,杂项!$O$1:$P$54,2,FALSE)</f>
        <v>荣耀之印</v>
      </c>
      <c r="C1347" s="93">
        <f t="shared" si="84"/>
        <v>22</v>
      </c>
      <c r="D1347" s="93" t="str">
        <f>VLOOKUP(M1347,杂项!$O$1:$P$54,2,FALSE)</f>
        <v>世界之印</v>
      </c>
      <c r="E1347" s="93">
        <f t="shared" si="85"/>
        <v>22</v>
      </c>
      <c r="F1347" s="93" t="str">
        <f>VLOOKUP(O1347,杂项!$O$1:$P$54,2,FALSE)</f>
        <v>统帅之证</v>
      </c>
      <c r="G1347" s="93">
        <f t="shared" si="86"/>
        <v>20</v>
      </c>
      <c r="H1347" t="str">
        <f>VLOOKUP(Q1347,杂项!$O$1:$P$54,2,FALSE)</f>
        <v>英雄之证</v>
      </c>
      <c r="I1347">
        <f t="shared" si="87"/>
        <v>20</v>
      </c>
      <c r="K1347" s="93">
        <v>38</v>
      </c>
      <c r="L1347">
        <v>22</v>
      </c>
      <c r="M1347">
        <v>34</v>
      </c>
      <c r="N1347">
        <v>22</v>
      </c>
      <c r="O1347">
        <v>31</v>
      </c>
      <c r="P1347">
        <v>20</v>
      </c>
      <c r="Q1347">
        <v>25</v>
      </c>
      <c r="R1347">
        <v>20</v>
      </c>
    </row>
    <row r="1348" spans="1:18" x14ac:dyDescent="0.2">
      <c r="A1348" s="93" t="s">
        <v>3037</v>
      </c>
      <c r="B1348" s="93" t="str">
        <f>VLOOKUP(K1348,杂项!$O$1:$P$54,2,FALSE)</f>
        <v>战斗修行之证</v>
      </c>
      <c r="C1348" s="93">
        <f t="shared" si="84"/>
        <v>3</v>
      </c>
      <c r="D1348" s="93" t="e">
        <f>VLOOKUP(M1348,杂项!$O$1:$P$54,2,FALSE)</f>
        <v>#N/A</v>
      </c>
      <c r="E1348" s="93">
        <f t="shared" si="85"/>
        <v>0</v>
      </c>
      <c r="F1348" s="93" t="e">
        <f>VLOOKUP(O1348,杂项!$O$1:$P$54,2,FALSE)</f>
        <v>#N/A</v>
      </c>
      <c r="G1348" s="93">
        <f t="shared" si="86"/>
        <v>0</v>
      </c>
      <c r="H1348" t="e">
        <f>VLOOKUP(Q1348,杂项!$O$1:$P$54,2,FALSE)</f>
        <v>#N/A</v>
      </c>
      <c r="I1348">
        <f t="shared" si="87"/>
        <v>0</v>
      </c>
      <c r="K1348" s="93">
        <v>1</v>
      </c>
      <c r="L1348">
        <v>3</v>
      </c>
    </row>
    <row r="1349" spans="1:18" x14ac:dyDescent="0.2">
      <c r="A1349" s="93" t="s">
        <v>3038</v>
      </c>
      <c r="B1349" s="93" t="str">
        <f>VLOOKUP(K1349,杂项!$O$1:$P$54,2,FALSE)</f>
        <v>战斗修行之证</v>
      </c>
      <c r="C1349" s="93">
        <f t="shared" si="84"/>
        <v>5</v>
      </c>
      <c r="D1349" s="93" t="e">
        <f>VLOOKUP(M1349,杂项!$O$1:$P$54,2,FALSE)</f>
        <v>#N/A</v>
      </c>
      <c r="E1349" s="93">
        <f t="shared" si="85"/>
        <v>0</v>
      </c>
      <c r="F1349" s="93" t="e">
        <f>VLOOKUP(O1349,杂项!$O$1:$P$54,2,FALSE)</f>
        <v>#N/A</v>
      </c>
      <c r="G1349" s="93">
        <f t="shared" si="86"/>
        <v>0</v>
      </c>
      <c r="H1349" t="e">
        <f>VLOOKUP(Q1349,杂项!$O$1:$P$54,2,FALSE)</f>
        <v>#N/A</v>
      </c>
      <c r="I1349">
        <f t="shared" si="87"/>
        <v>0</v>
      </c>
      <c r="K1349" s="93">
        <v>1</v>
      </c>
      <c r="L1349">
        <v>5</v>
      </c>
    </row>
    <row r="1350" spans="1:18" x14ac:dyDescent="0.2">
      <c r="A1350" s="93" t="s">
        <v>3039</v>
      </c>
      <c r="B1350" s="93" t="str">
        <f>VLOOKUP(K1350,杂项!$O$1:$P$54,2,FALSE)</f>
        <v>力量绶带</v>
      </c>
      <c r="C1350" s="93">
        <f t="shared" si="84"/>
        <v>6</v>
      </c>
      <c r="D1350" s="93" t="str">
        <f>VLOOKUP(M1350,杂项!$O$1:$P$54,2,FALSE)</f>
        <v>战斗修行之证</v>
      </c>
      <c r="E1350" s="93">
        <f t="shared" si="85"/>
        <v>3</v>
      </c>
      <c r="F1350" s="93" t="str">
        <f>VLOOKUP(O1350,杂项!$O$1:$P$54,2,FALSE)</f>
        <v>生存修行之证</v>
      </c>
      <c r="G1350" s="93">
        <f t="shared" si="86"/>
        <v>3</v>
      </c>
      <c r="H1350" t="e">
        <f>VLOOKUP(Q1350,杂项!$O$1:$P$54,2,FALSE)</f>
        <v>#N/A</v>
      </c>
      <c r="I1350">
        <f t="shared" si="87"/>
        <v>0</v>
      </c>
      <c r="K1350" s="93">
        <v>6</v>
      </c>
      <c r="L1350">
        <v>6</v>
      </c>
      <c r="M1350">
        <v>1</v>
      </c>
      <c r="N1350">
        <v>3</v>
      </c>
      <c r="O1350">
        <v>2</v>
      </c>
      <c r="P1350">
        <v>3</v>
      </c>
    </row>
    <row r="1351" spans="1:18" x14ac:dyDescent="0.2">
      <c r="A1351" s="93" t="s">
        <v>3040</v>
      </c>
      <c r="B1351" s="93" t="str">
        <f>VLOOKUP(K1351,杂项!$O$1:$P$54,2,FALSE)</f>
        <v>斗技之证</v>
      </c>
      <c r="C1351" s="93">
        <f t="shared" si="84"/>
        <v>8</v>
      </c>
      <c r="D1351" s="93" t="str">
        <f>VLOOKUP(M1351,杂项!$O$1:$P$54,2,FALSE)</f>
        <v>护盾之证</v>
      </c>
      <c r="E1351" s="93">
        <f t="shared" si="85"/>
        <v>8</v>
      </c>
      <c r="F1351" s="93" t="str">
        <f>VLOOKUP(O1351,杂项!$O$1:$P$54,2,FALSE)</f>
        <v>力量绶带</v>
      </c>
      <c r="G1351" s="93">
        <f t="shared" si="86"/>
        <v>6</v>
      </c>
      <c r="H1351" t="str">
        <f>VLOOKUP(Q1351,杂项!$O$1:$P$54,2,FALSE)</f>
        <v>守护绶带</v>
      </c>
      <c r="I1351">
        <f t="shared" si="87"/>
        <v>6</v>
      </c>
      <c r="K1351" s="93">
        <v>41</v>
      </c>
      <c r="L1351">
        <v>8</v>
      </c>
      <c r="M1351">
        <v>46</v>
      </c>
      <c r="N1351">
        <v>8</v>
      </c>
      <c r="O1351">
        <v>6</v>
      </c>
      <c r="P1351">
        <v>6</v>
      </c>
      <c r="Q1351">
        <v>7</v>
      </c>
      <c r="R1351">
        <v>6</v>
      </c>
    </row>
    <row r="1352" spans="1:18" x14ac:dyDescent="0.2">
      <c r="A1352" s="93" t="s">
        <v>3041</v>
      </c>
      <c r="B1352" s="93" t="str">
        <f>VLOOKUP(K1352,杂项!$O$1:$P$54,2,FALSE)</f>
        <v>无畏徽记</v>
      </c>
      <c r="C1352" s="93">
        <f t="shared" si="84"/>
        <v>10</v>
      </c>
      <c r="D1352" s="93" t="str">
        <f>VLOOKUP(M1352,杂项!$O$1:$P$54,2,FALSE)</f>
        <v>不屈徽记</v>
      </c>
      <c r="E1352" s="93">
        <f t="shared" si="85"/>
        <v>10</v>
      </c>
      <c r="F1352" s="93" t="str">
        <f>VLOOKUP(O1352,杂项!$O$1:$P$54,2,FALSE)</f>
        <v>斗技之证</v>
      </c>
      <c r="G1352" s="93">
        <f t="shared" si="86"/>
        <v>8</v>
      </c>
      <c r="H1352" t="str">
        <f>VLOOKUP(Q1352,杂项!$O$1:$P$54,2,FALSE)</f>
        <v>护盾之证</v>
      </c>
      <c r="I1352">
        <f t="shared" si="87"/>
        <v>8</v>
      </c>
      <c r="K1352" s="93">
        <v>48</v>
      </c>
      <c r="L1352">
        <v>10</v>
      </c>
      <c r="M1352">
        <v>49</v>
      </c>
      <c r="N1352">
        <v>10</v>
      </c>
      <c r="O1352">
        <v>41</v>
      </c>
      <c r="P1352">
        <v>8</v>
      </c>
      <c r="Q1352">
        <v>46</v>
      </c>
      <c r="R1352">
        <v>8</v>
      </c>
    </row>
    <row r="1353" spans="1:18" x14ac:dyDescent="0.2">
      <c r="A1353" s="93" t="s">
        <v>3042</v>
      </c>
      <c r="B1353" s="93" t="str">
        <f>VLOOKUP(K1353,杂项!$O$1:$P$54,2,FALSE)</f>
        <v>守护绶带</v>
      </c>
      <c r="C1353" s="93">
        <f t="shared" si="84"/>
        <v>6</v>
      </c>
      <c r="D1353" s="93" t="str">
        <f>VLOOKUP(M1353,杂项!$O$1:$P$54,2,FALSE)</f>
        <v>生存修行之证</v>
      </c>
      <c r="E1353" s="93">
        <f t="shared" si="85"/>
        <v>3</v>
      </c>
      <c r="F1353" s="93" t="str">
        <f>VLOOKUP(O1353,杂项!$O$1:$P$54,2,FALSE)</f>
        <v>战斗修行之证</v>
      </c>
      <c r="G1353" s="93">
        <f t="shared" si="86"/>
        <v>3</v>
      </c>
      <c r="H1353" t="e">
        <f>VLOOKUP(Q1353,杂项!$O$1:$P$54,2,FALSE)</f>
        <v>#N/A</v>
      </c>
      <c r="I1353">
        <f t="shared" si="87"/>
        <v>0</v>
      </c>
      <c r="K1353" s="93">
        <v>7</v>
      </c>
      <c r="L1353">
        <v>6</v>
      </c>
      <c r="M1353">
        <v>2</v>
      </c>
      <c r="N1353">
        <v>3</v>
      </c>
      <c r="O1353">
        <v>1</v>
      </c>
      <c r="P1353">
        <v>3</v>
      </c>
    </row>
    <row r="1354" spans="1:18" x14ac:dyDescent="0.2">
      <c r="A1354" s="93" t="s">
        <v>3043</v>
      </c>
      <c r="B1354" s="93" t="str">
        <f>VLOOKUP(K1354,杂项!$O$1:$P$54,2,FALSE)</f>
        <v>护盾之证</v>
      </c>
      <c r="C1354" s="93">
        <f t="shared" si="84"/>
        <v>8</v>
      </c>
      <c r="D1354" s="93" t="str">
        <f>VLOOKUP(M1354,杂项!$O$1:$P$54,2,FALSE)</f>
        <v>斗技之证</v>
      </c>
      <c r="E1354" s="93">
        <f t="shared" si="85"/>
        <v>8</v>
      </c>
      <c r="F1354" s="93" t="str">
        <f>VLOOKUP(O1354,杂项!$O$1:$P$54,2,FALSE)</f>
        <v>守护绶带</v>
      </c>
      <c r="G1354" s="93">
        <f t="shared" si="86"/>
        <v>6</v>
      </c>
      <c r="H1354" t="str">
        <f>VLOOKUP(Q1354,杂项!$O$1:$P$54,2,FALSE)</f>
        <v>力量绶带</v>
      </c>
      <c r="I1354">
        <f t="shared" si="87"/>
        <v>6</v>
      </c>
      <c r="K1354" s="93">
        <v>46</v>
      </c>
      <c r="L1354">
        <v>8</v>
      </c>
      <c r="M1354">
        <v>41</v>
      </c>
      <c r="N1354">
        <v>8</v>
      </c>
      <c r="O1354">
        <v>7</v>
      </c>
      <c r="P1354">
        <v>6</v>
      </c>
      <c r="Q1354">
        <v>6</v>
      </c>
      <c r="R1354">
        <v>6</v>
      </c>
    </row>
    <row r="1355" spans="1:18" x14ac:dyDescent="0.2">
      <c r="A1355" s="93" t="s">
        <v>3044</v>
      </c>
      <c r="B1355" s="93" t="str">
        <f>VLOOKUP(K1355,杂项!$O$1:$P$54,2,FALSE)</f>
        <v>不屈徽记</v>
      </c>
      <c r="C1355" s="93">
        <f t="shared" si="84"/>
        <v>10</v>
      </c>
      <c r="D1355" s="93" t="str">
        <f>VLOOKUP(M1355,杂项!$O$1:$P$54,2,FALSE)</f>
        <v>忠诚徽记</v>
      </c>
      <c r="E1355" s="93">
        <f t="shared" si="85"/>
        <v>10</v>
      </c>
      <c r="F1355" s="93" t="str">
        <f>VLOOKUP(O1355,杂项!$O$1:$P$54,2,FALSE)</f>
        <v>护盾之证</v>
      </c>
      <c r="G1355" s="93">
        <f t="shared" si="86"/>
        <v>8</v>
      </c>
      <c r="H1355" t="str">
        <f>VLOOKUP(Q1355,杂项!$O$1:$P$54,2,FALSE)</f>
        <v>斗技之证</v>
      </c>
      <c r="I1355">
        <f t="shared" si="87"/>
        <v>8</v>
      </c>
      <c r="K1355" s="93">
        <v>49</v>
      </c>
      <c r="L1355">
        <v>10</v>
      </c>
      <c r="M1355">
        <v>53</v>
      </c>
      <c r="N1355">
        <v>10</v>
      </c>
      <c r="O1355">
        <v>46</v>
      </c>
      <c r="P1355">
        <v>8</v>
      </c>
      <c r="Q1355">
        <v>41</v>
      </c>
      <c r="R1355">
        <v>8</v>
      </c>
    </row>
    <row r="1356" spans="1:18" x14ac:dyDescent="0.2">
      <c r="A1356" s="93" t="s">
        <v>3045</v>
      </c>
      <c r="B1356" s="93" t="str">
        <f>VLOOKUP(K1356,杂项!$O$1:$P$54,2,FALSE)</f>
        <v>战士之证</v>
      </c>
      <c r="C1356" s="93">
        <f t="shared" si="84"/>
        <v>12</v>
      </c>
      <c r="D1356" s="93" t="str">
        <f>VLOOKUP(M1356,杂项!$O$1:$P$54,2,FALSE)</f>
        <v>卫士之证</v>
      </c>
      <c r="E1356" s="93">
        <f t="shared" si="85"/>
        <v>12</v>
      </c>
      <c r="F1356" s="93" t="str">
        <f>VLOOKUP(O1356,杂项!$O$1:$P$54,2,FALSE)</f>
        <v>无畏徽记</v>
      </c>
      <c r="G1356" s="93">
        <f t="shared" si="86"/>
        <v>10</v>
      </c>
      <c r="H1356" t="str">
        <f>VLOOKUP(Q1356,杂项!$O$1:$P$54,2,FALSE)</f>
        <v>不屈徽记</v>
      </c>
      <c r="I1356">
        <f t="shared" si="87"/>
        <v>10</v>
      </c>
      <c r="K1356" s="93">
        <v>12</v>
      </c>
      <c r="L1356">
        <v>12</v>
      </c>
      <c r="M1356">
        <v>47</v>
      </c>
      <c r="N1356">
        <v>12</v>
      </c>
      <c r="O1356">
        <v>48</v>
      </c>
      <c r="P1356">
        <v>10</v>
      </c>
      <c r="Q1356">
        <v>49</v>
      </c>
      <c r="R1356">
        <v>10</v>
      </c>
    </row>
    <row r="1357" spans="1:18" x14ac:dyDescent="0.2">
      <c r="A1357" s="93" t="s">
        <v>3046</v>
      </c>
      <c r="B1357" s="93" t="str">
        <f>VLOOKUP(K1357,杂项!$O$1:$P$54,2,FALSE)</f>
        <v>勇气纹章</v>
      </c>
      <c r="C1357" s="93">
        <f t="shared" si="84"/>
        <v>15</v>
      </c>
      <c r="D1357" s="93" t="str">
        <f>VLOOKUP(M1357,杂项!$O$1:$P$54,2,FALSE)</f>
        <v>秩序纹章</v>
      </c>
      <c r="E1357" s="93">
        <f t="shared" si="85"/>
        <v>15</v>
      </c>
      <c r="F1357" s="93" t="str">
        <f>VLOOKUP(O1357,杂项!$O$1:$P$54,2,FALSE)</f>
        <v>战士之证</v>
      </c>
      <c r="G1357" s="93">
        <f t="shared" si="86"/>
        <v>12</v>
      </c>
      <c r="H1357" t="str">
        <f>VLOOKUP(Q1357,杂项!$O$1:$P$54,2,FALSE)</f>
        <v>卫士之证</v>
      </c>
      <c r="I1357">
        <f t="shared" si="87"/>
        <v>12</v>
      </c>
      <c r="K1357" s="93">
        <v>17</v>
      </c>
      <c r="L1357">
        <v>15</v>
      </c>
      <c r="M1357">
        <v>18</v>
      </c>
      <c r="N1357">
        <v>15</v>
      </c>
      <c r="O1357">
        <v>12</v>
      </c>
      <c r="P1357">
        <v>12</v>
      </c>
      <c r="Q1357">
        <v>47</v>
      </c>
      <c r="R1357">
        <v>12</v>
      </c>
    </row>
    <row r="1358" spans="1:18" x14ac:dyDescent="0.2">
      <c r="A1358" s="93" t="s">
        <v>3047</v>
      </c>
      <c r="B1358" s="93" t="str">
        <f>VLOOKUP(K1358,杂项!$O$1:$P$54,2,FALSE)</f>
        <v>勇者之证</v>
      </c>
      <c r="C1358" s="93">
        <f t="shared" si="84"/>
        <v>18</v>
      </c>
      <c r="D1358" s="93" t="str">
        <f>VLOOKUP(M1358,杂项!$O$1:$P$54,2,FALSE)</f>
        <v>英雄之证</v>
      </c>
      <c r="E1358" s="93">
        <f t="shared" si="85"/>
        <v>18</v>
      </c>
      <c r="F1358" s="93" t="str">
        <f>VLOOKUP(O1358,杂项!$O$1:$P$54,2,FALSE)</f>
        <v>勇气纹章</v>
      </c>
      <c r="G1358" s="93">
        <f t="shared" si="86"/>
        <v>15</v>
      </c>
      <c r="H1358" t="str">
        <f>VLOOKUP(Q1358,杂项!$O$1:$P$54,2,FALSE)</f>
        <v>秩序纹章</v>
      </c>
      <c r="I1358">
        <f t="shared" si="87"/>
        <v>15</v>
      </c>
      <c r="K1358" s="93">
        <v>26</v>
      </c>
      <c r="L1358">
        <v>18</v>
      </c>
      <c r="M1358">
        <v>25</v>
      </c>
      <c r="N1358">
        <v>18</v>
      </c>
      <c r="O1358">
        <v>17</v>
      </c>
      <c r="P1358">
        <v>15</v>
      </c>
      <c r="Q1358">
        <v>18</v>
      </c>
      <c r="R1358">
        <v>15</v>
      </c>
    </row>
    <row r="1359" spans="1:18" x14ac:dyDescent="0.2">
      <c r="A1359" s="93" t="s">
        <v>3048</v>
      </c>
      <c r="B1359" s="93" t="str">
        <f>VLOOKUP(K1359,杂项!$O$1:$P$54,2,FALSE)</f>
        <v>命运之印</v>
      </c>
      <c r="C1359" s="93">
        <f t="shared" si="84"/>
        <v>22</v>
      </c>
      <c r="D1359" s="93" t="str">
        <f>VLOOKUP(M1359,杂项!$O$1:$P$54,2,FALSE)</f>
        <v>正义之印</v>
      </c>
      <c r="E1359" s="93">
        <f t="shared" si="85"/>
        <v>22</v>
      </c>
      <c r="F1359" s="93" t="str">
        <f>VLOOKUP(O1359,杂项!$O$1:$P$54,2,FALSE)</f>
        <v>英雄之证</v>
      </c>
      <c r="G1359" s="93">
        <f t="shared" si="86"/>
        <v>20</v>
      </c>
      <c r="H1359" t="str">
        <f>VLOOKUP(Q1359,杂项!$O$1:$P$54,2,FALSE)</f>
        <v>统帅之证</v>
      </c>
      <c r="I1359">
        <f t="shared" si="87"/>
        <v>20</v>
      </c>
      <c r="K1359" s="93">
        <v>33</v>
      </c>
      <c r="L1359">
        <v>22</v>
      </c>
      <c r="M1359">
        <v>32</v>
      </c>
      <c r="N1359">
        <v>22</v>
      </c>
      <c r="O1359">
        <v>25</v>
      </c>
      <c r="P1359">
        <v>20</v>
      </c>
      <c r="Q1359">
        <v>31</v>
      </c>
      <c r="R1359">
        <v>20</v>
      </c>
    </row>
    <row r="1360" spans="1:18" x14ac:dyDescent="0.2">
      <c r="A1360" s="93" t="s">
        <v>3049</v>
      </c>
      <c r="B1360" s="93" t="str">
        <f>VLOOKUP(K1360,杂项!$O$1:$P$54,2,FALSE)</f>
        <v>卫士之证</v>
      </c>
      <c r="C1360" s="93">
        <f t="shared" si="84"/>
        <v>12</v>
      </c>
      <c r="D1360" s="93" t="str">
        <f>VLOOKUP(M1360,杂项!$O$1:$P$54,2,FALSE)</f>
        <v>骑士之证</v>
      </c>
      <c r="E1360" s="93">
        <f t="shared" si="85"/>
        <v>12</v>
      </c>
      <c r="F1360" s="93" t="str">
        <f>VLOOKUP(O1360,杂项!$O$1:$P$54,2,FALSE)</f>
        <v>不屈徽记</v>
      </c>
      <c r="G1360" s="93">
        <f t="shared" si="86"/>
        <v>10</v>
      </c>
      <c r="H1360" t="str">
        <f>VLOOKUP(Q1360,杂项!$O$1:$P$54,2,FALSE)</f>
        <v>忠诚徽记</v>
      </c>
      <c r="I1360">
        <f t="shared" si="87"/>
        <v>10</v>
      </c>
      <c r="K1360" s="93">
        <v>47</v>
      </c>
      <c r="L1360">
        <v>12</v>
      </c>
      <c r="M1360">
        <v>14</v>
      </c>
      <c r="N1360">
        <v>12</v>
      </c>
      <c r="O1360">
        <v>49</v>
      </c>
      <c r="P1360">
        <v>10</v>
      </c>
      <c r="Q1360">
        <v>53</v>
      </c>
      <c r="R1360">
        <v>10</v>
      </c>
    </row>
    <row r="1361" spans="1:18" x14ac:dyDescent="0.2">
      <c r="A1361" s="93" t="s">
        <v>3050</v>
      </c>
      <c r="B1361" s="93" t="str">
        <f>VLOOKUP(K1361,杂项!$O$1:$P$54,2,FALSE)</f>
        <v>秩序纹章</v>
      </c>
      <c r="C1361" s="93">
        <f t="shared" si="84"/>
        <v>15</v>
      </c>
      <c r="D1361" s="93" t="str">
        <f>VLOOKUP(M1361,杂项!$O$1:$P$54,2,FALSE)</f>
        <v>勇气纹章</v>
      </c>
      <c r="E1361" s="93">
        <f t="shared" si="85"/>
        <v>15</v>
      </c>
      <c r="F1361" s="93" t="str">
        <f>VLOOKUP(O1361,杂项!$O$1:$P$54,2,FALSE)</f>
        <v>卫士之证</v>
      </c>
      <c r="G1361" s="93">
        <f t="shared" si="86"/>
        <v>12</v>
      </c>
      <c r="H1361" t="str">
        <f>VLOOKUP(Q1361,杂项!$O$1:$P$54,2,FALSE)</f>
        <v>骑士之证</v>
      </c>
      <c r="I1361">
        <f t="shared" si="87"/>
        <v>12</v>
      </c>
      <c r="K1361" s="93">
        <v>18</v>
      </c>
      <c r="L1361">
        <v>15</v>
      </c>
      <c r="M1361">
        <v>17</v>
      </c>
      <c r="N1361">
        <v>15</v>
      </c>
      <c r="O1361">
        <v>47</v>
      </c>
      <c r="P1361">
        <v>12</v>
      </c>
      <c r="Q1361">
        <v>14</v>
      </c>
      <c r="R1361">
        <v>12</v>
      </c>
    </row>
    <row r="1362" spans="1:18" x14ac:dyDescent="0.2">
      <c r="A1362" s="93" t="s">
        <v>3051</v>
      </c>
      <c r="B1362" s="93" t="str">
        <f>VLOOKUP(K1362,杂项!$O$1:$P$54,2,FALSE)</f>
        <v>英雄之证</v>
      </c>
      <c r="C1362" s="93">
        <f t="shared" si="84"/>
        <v>18</v>
      </c>
      <c r="D1362" s="93" t="str">
        <f>VLOOKUP(M1362,杂项!$O$1:$P$54,2,FALSE)</f>
        <v>统帅之证</v>
      </c>
      <c r="E1362" s="93">
        <f t="shared" si="85"/>
        <v>18</v>
      </c>
      <c r="F1362" s="93" t="str">
        <f>VLOOKUP(O1362,杂项!$O$1:$P$54,2,FALSE)</f>
        <v>秩序纹章</v>
      </c>
      <c r="G1362" s="93">
        <f t="shared" si="86"/>
        <v>15</v>
      </c>
      <c r="H1362" t="str">
        <f>VLOOKUP(Q1362,杂项!$O$1:$P$54,2,FALSE)</f>
        <v>勇气纹章</v>
      </c>
      <c r="I1362">
        <f t="shared" si="87"/>
        <v>15</v>
      </c>
      <c r="K1362" s="93">
        <v>25</v>
      </c>
      <c r="L1362">
        <v>18</v>
      </c>
      <c r="M1362">
        <v>31</v>
      </c>
      <c r="N1362">
        <v>18</v>
      </c>
      <c r="O1362">
        <v>18</v>
      </c>
      <c r="P1362">
        <v>15</v>
      </c>
      <c r="Q1362">
        <v>17</v>
      </c>
      <c r="R1362">
        <v>15</v>
      </c>
    </row>
    <row r="1363" spans="1:18" x14ac:dyDescent="0.2">
      <c r="A1363" s="93" t="s">
        <v>3052</v>
      </c>
      <c r="B1363" s="93" t="str">
        <f>VLOOKUP(K1363,杂项!$O$1:$P$54,2,FALSE)</f>
        <v>命运之印</v>
      </c>
      <c r="C1363" s="93">
        <f t="shared" si="84"/>
        <v>22</v>
      </c>
      <c r="D1363" s="93" t="str">
        <f>VLOOKUP(M1363,杂项!$O$1:$P$54,2,FALSE)</f>
        <v>正义之印</v>
      </c>
      <c r="E1363" s="93">
        <f t="shared" si="85"/>
        <v>22</v>
      </c>
      <c r="F1363" s="93" t="str">
        <f>VLOOKUP(O1363,杂项!$O$1:$P$54,2,FALSE)</f>
        <v>英雄之证</v>
      </c>
      <c r="G1363" s="93">
        <f t="shared" si="86"/>
        <v>20</v>
      </c>
      <c r="H1363" t="str">
        <f>VLOOKUP(Q1363,杂项!$O$1:$P$54,2,FALSE)</f>
        <v>统帅之证</v>
      </c>
      <c r="I1363">
        <f t="shared" si="87"/>
        <v>20</v>
      </c>
      <c r="K1363" s="93">
        <v>33</v>
      </c>
      <c r="L1363">
        <v>22</v>
      </c>
      <c r="M1363">
        <v>32</v>
      </c>
      <c r="N1363">
        <v>22</v>
      </c>
      <c r="O1363">
        <v>25</v>
      </c>
      <c r="P1363">
        <v>20</v>
      </c>
      <c r="Q1363">
        <v>31</v>
      </c>
      <c r="R1363">
        <v>20</v>
      </c>
    </row>
    <row r="1364" spans="1:18" x14ac:dyDescent="0.2">
      <c r="A1364" s="93" t="s">
        <v>3053</v>
      </c>
      <c r="B1364" s="93" t="str">
        <f>VLOOKUP(K1364,杂项!$O$1:$P$54,2,FALSE)</f>
        <v>战斗修行之证</v>
      </c>
      <c r="C1364" s="93">
        <f t="shared" si="84"/>
        <v>3</v>
      </c>
      <c r="D1364" s="93" t="e">
        <f>VLOOKUP(M1364,杂项!$O$1:$P$54,2,FALSE)</f>
        <v>#N/A</v>
      </c>
      <c r="E1364" s="93">
        <f t="shared" si="85"/>
        <v>0</v>
      </c>
      <c r="F1364" s="93" t="e">
        <f>VLOOKUP(O1364,杂项!$O$1:$P$54,2,FALSE)</f>
        <v>#N/A</v>
      </c>
      <c r="G1364" s="93">
        <f t="shared" si="86"/>
        <v>0</v>
      </c>
      <c r="H1364" t="e">
        <f>VLOOKUP(Q1364,杂项!$O$1:$P$54,2,FALSE)</f>
        <v>#N/A</v>
      </c>
      <c r="I1364">
        <f t="shared" si="87"/>
        <v>0</v>
      </c>
      <c r="K1364" s="93">
        <v>1</v>
      </c>
      <c r="L1364">
        <v>3</v>
      </c>
    </row>
    <row r="1365" spans="1:18" x14ac:dyDescent="0.2">
      <c r="A1365" s="93" t="s">
        <v>3054</v>
      </c>
      <c r="B1365" s="93" t="str">
        <f>VLOOKUP(K1365,杂项!$O$1:$P$54,2,FALSE)</f>
        <v>战斗修行之证</v>
      </c>
      <c r="C1365" s="93">
        <f t="shared" si="84"/>
        <v>5</v>
      </c>
      <c r="D1365" s="93" t="e">
        <f>VLOOKUP(M1365,杂项!$O$1:$P$54,2,FALSE)</f>
        <v>#N/A</v>
      </c>
      <c r="E1365" s="93">
        <f t="shared" si="85"/>
        <v>0</v>
      </c>
      <c r="F1365" s="93" t="e">
        <f>VLOOKUP(O1365,杂项!$O$1:$P$54,2,FALSE)</f>
        <v>#N/A</v>
      </c>
      <c r="G1365" s="93">
        <f t="shared" si="86"/>
        <v>0</v>
      </c>
      <c r="H1365" t="e">
        <f>VLOOKUP(Q1365,杂项!$O$1:$P$54,2,FALSE)</f>
        <v>#N/A</v>
      </c>
      <c r="I1365">
        <f t="shared" si="87"/>
        <v>0</v>
      </c>
      <c r="K1365" s="93">
        <v>1</v>
      </c>
      <c r="L1365">
        <v>5</v>
      </c>
    </row>
    <row r="1366" spans="1:18" x14ac:dyDescent="0.2">
      <c r="A1366" s="93" t="s">
        <v>3055</v>
      </c>
      <c r="B1366" s="93" t="str">
        <f>VLOOKUP(K1366,杂项!$O$1:$P$54,2,FALSE)</f>
        <v>迅捷绶带</v>
      </c>
      <c r="C1366" s="93">
        <f t="shared" si="84"/>
        <v>6</v>
      </c>
      <c r="D1366" s="93" t="str">
        <f>VLOOKUP(M1366,杂项!$O$1:$P$54,2,FALSE)</f>
        <v>骑士修行之证</v>
      </c>
      <c r="E1366" s="93">
        <f t="shared" si="85"/>
        <v>3</v>
      </c>
      <c r="F1366" s="93" t="str">
        <f>VLOOKUP(O1366,杂项!$O$1:$P$54,2,FALSE)</f>
        <v>法术修行之证</v>
      </c>
      <c r="G1366" s="93">
        <f t="shared" si="86"/>
        <v>3</v>
      </c>
      <c r="H1366" t="e">
        <f>VLOOKUP(Q1366,杂项!$O$1:$P$54,2,FALSE)</f>
        <v>#N/A</v>
      </c>
      <c r="I1366">
        <f t="shared" si="87"/>
        <v>0</v>
      </c>
      <c r="K1366" s="93">
        <v>8</v>
      </c>
      <c r="L1366">
        <v>6</v>
      </c>
      <c r="M1366">
        <v>3</v>
      </c>
      <c r="N1366">
        <v>3</v>
      </c>
      <c r="O1366">
        <v>5</v>
      </c>
      <c r="P1366">
        <v>3</v>
      </c>
    </row>
    <row r="1367" spans="1:18" x14ac:dyDescent="0.2">
      <c r="A1367" s="93" t="s">
        <v>3056</v>
      </c>
      <c r="B1367" s="93" t="str">
        <f>VLOOKUP(K1367,杂项!$O$1:$P$54,2,FALSE)</f>
        <v>巡林之证</v>
      </c>
      <c r="C1367" s="93">
        <f t="shared" si="84"/>
        <v>8</v>
      </c>
      <c r="D1367" s="93" t="str">
        <f>VLOOKUP(M1367,杂项!$O$1:$P$54,2,FALSE)</f>
        <v>斗技之证</v>
      </c>
      <c r="E1367" s="93">
        <f t="shared" si="85"/>
        <v>8</v>
      </c>
      <c r="F1367" s="93" t="str">
        <f>VLOOKUP(O1367,杂项!$O$1:$P$54,2,FALSE)</f>
        <v>迅捷绶带</v>
      </c>
      <c r="G1367" s="93">
        <f t="shared" si="86"/>
        <v>6</v>
      </c>
      <c r="H1367" t="str">
        <f>VLOOKUP(Q1367,杂项!$O$1:$P$54,2,FALSE)</f>
        <v>记忆绶带</v>
      </c>
      <c r="I1367">
        <f t="shared" si="87"/>
        <v>6</v>
      </c>
      <c r="K1367" s="93">
        <v>42</v>
      </c>
      <c r="L1367">
        <v>8</v>
      </c>
      <c r="M1367">
        <v>41</v>
      </c>
      <c r="N1367">
        <v>8</v>
      </c>
      <c r="O1367">
        <v>8</v>
      </c>
      <c r="P1367">
        <v>6</v>
      </c>
      <c r="Q1367">
        <v>11</v>
      </c>
      <c r="R1367">
        <v>6</v>
      </c>
    </row>
    <row r="1368" spans="1:18" x14ac:dyDescent="0.2">
      <c r="A1368" s="93" t="s">
        <v>3057</v>
      </c>
      <c r="B1368" s="93" t="str">
        <f>VLOOKUP(K1368,杂项!$O$1:$P$54,2,FALSE)</f>
        <v>隐秘徽记</v>
      </c>
      <c r="C1368" s="93">
        <f t="shared" si="84"/>
        <v>10</v>
      </c>
      <c r="D1368" s="93" t="str">
        <f>VLOOKUP(M1368,杂项!$O$1:$P$54,2,FALSE)</f>
        <v>忠诚徽记</v>
      </c>
      <c r="E1368" s="93">
        <f t="shared" si="85"/>
        <v>10</v>
      </c>
      <c r="F1368" s="93" t="str">
        <f>VLOOKUP(O1368,杂项!$O$1:$P$54,2,FALSE)</f>
        <v>巡林之证</v>
      </c>
      <c r="G1368" s="93">
        <f t="shared" si="86"/>
        <v>8</v>
      </c>
      <c r="H1368" t="str">
        <f>VLOOKUP(Q1368,杂项!$O$1:$P$54,2,FALSE)</f>
        <v>斗技之证</v>
      </c>
      <c r="I1368">
        <f t="shared" si="87"/>
        <v>8</v>
      </c>
      <c r="K1368" s="93">
        <v>50</v>
      </c>
      <c r="L1368">
        <v>10</v>
      </c>
      <c r="M1368">
        <v>53</v>
      </c>
      <c r="N1368">
        <v>10</v>
      </c>
      <c r="O1368">
        <v>42</v>
      </c>
      <c r="P1368">
        <v>8</v>
      </c>
      <c r="Q1368">
        <v>41</v>
      </c>
      <c r="R1368">
        <v>8</v>
      </c>
    </row>
    <row r="1369" spans="1:18" x14ac:dyDescent="0.2">
      <c r="A1369" s="93" t="s">
        <v>3058</v>
      </c>
      <c r="B1369" s="93" t="str">
        <f>VLOOKUP(K1369,杂项!$O$1:$P$54,2,FALSE)</f>
        <v>记忆绶带</v>
      </c>
      <c r="C1369" s="93">
        <f t="shared" si="84"/>
        <v>6</v>
      </c>
      <c r="D1369" s="93" t="str">
        <f>VLOOKUP(M1369,杂项!$O$1:$P$54,2,FALSE)</f>
        <v>生存修行之证</v>
      </c>
      <c r="E1369" s="93">
        <f t="shared" si="85"/>
        <v>3</v>
      </c>
      <c r="F1369" s="93" t="str">
        <f>VLOOKUP(O1369,杂项!$O$1:$P$54,2,FALSE)</f>
        <v>法术修行之证</v>
      </c>
      <c r="G1369" s="93">
        <f t="shared" si="86"/>
        <v>3</v>
      </c>
      <c r="H1369" t="e">
        <f>VLOOKUP(Q1369,杂项!$O$1:$P$54,2,FALSE)</f>
        <v>#N/A</v>
      </c>
      <c r="I1369">
        <f t="shared" si="87"/>
        <v>0</v>
      </c>
      <c r="K1369" s="93">
        <v>11</v>
      </c>
      <c r="L1369">
        <v>6</v>
      </c>
      <c r="M1369">
        <v>2</v>
      </c>
      <c r="N1369">
        <v>3</v>
      </c>
      <c r="O1369">
        <v>5</v>
      </c>
      <c r="P1369">
        <v>3</v>
      </c>
    </row>
    <row r="1370" spans="1:18" x14ac:dyDescent="0.2">
      <c r="A1370" s="93" t="s">
        <v>3059</v>
      </c>
      <c r="B1370" s="93" t="str">
        <f>VLOOKUP(K1370,杂项!$O$1:$P$54,2,FALSE)</f>
        <v>巡林之证</v>
      </c>
      <c r="C1370" s="93">
        <f t="shared" si="84"/>
        <v>8</v>
      </c>
      <c r="D1370" s="93" t="str">
        <f>VLOOKUP(M1370,杂项!$O$1:$P$54,2,FALSE)</f>
        <v>斗技之证</v>
      </c>
      <c r="E1370" s="93">
        <f t="shared" si="85"/>
        <v>8</v>
      </c>
      <c r="F1370" s="93" t="str">
        <f>VLOOKUP(O1370,杂项!$O$1:$P$54,2,FALSE)</f>
        <v>守护绶带</v>
      </c>
      <c r="G1370" s="93">
        <f t="shared" si="86"/>
        <v>6</v>
      </c>
      <c r="H1370" t="str">
        <f>VLOOKUP(Q1370,杂项!$O$1:$P$54,2,FALSE)</f>
        <v>记忆绶带</v>
      </c>
      <c r="I1370">
        <f t="shared" si="87"/>
        <v>6</v>
      </c>
      <c r="K1370" s="93">
        <v>42</v>
      </c>
      <c r="L1370">
        <v>8</v>
      </c>
      <c r="M1370">
        <v>41</v>
      </c>
      <c r="N1370">
        <v>8</v>
      </c>
      <c r="O1370">
        <v>7</v>
      </c>
      <c r="P1370">
        <v>6</v>
      </c>
      <c r="Q1370">
        <v>11</v>
      </c>
      <c r="R1370">
        <v>6</v>
      </c>
    </row>
    <row r="1371" spans="1:18" x14ac:dyDescent="0.2">
      <c r="A1371" s="93" t="s">
        <v>3060</v>
      </c>
      <c r="B1371" s="93" t="str">
        <f>VLOOKUP(K1371,杂项!$O$1:$P$54,2,FALSE)</f>
        <v>隐秘徽记</v>
      </c>
      <c r="C1371" s="93">
        <f t="shared" si="84"/>
        <v>10</v>
      </c>
      <c r="D1371" s="93" t="str">
        <f>VLOOKUP(M1371,杂项!$O$1:$P$54,2,FALSE)</f>
        <v>无畏徽记</v>
      </c>
      <c r="E1371" s="93">
        <f t="shared" si="85"/>
        <v>10</v>
      </c>
      <c r="F1371" s="93" t="str">
        <f>VLOOKUP(O1371,杂项!$O$1:$P$54,2,FALSE)</f>
        <v>巡林之证</v>
      </c>
      <c r="G1371" s="93">
        <f t="shared" si="86"/>
        <v>8</v>
      </c>
      <c r="H1371" t="str">
        <f>VLOOKUP(Q1371,杂项!$O$1:$P$54,2,FALSE)</f>
        <v>斗技之证</v>
      </c>
      <c r="I1371">
        <f t="shared" si="87"/>
        <v>8</v>
      </c>
      <c r="K1371" s="93">
        <v>50</v>
      </c>
      <c r="L1371">
        <v>10</v>
      </c>
      <c r="M1371">
        <v>48</v>
      </c>
      <c r="N1371">
        <v>10</v>
      </c>
      <c r="O1371">
        <v>42</v>
      </c>
      <c r="P1371">
        <v>8</v>
      </c>
      <c r="Q1371">
        <v>41</v>
      </c>
      <c r="R1371">
        <v>8</v>
      </c>
    </row>
    <row r="1372" spans="1:18" x14ac:dyDescent="0.2">
      <c r="A1372" s="93" t="s">
        <v>3061</v>
      </c>
      <c r="B1372" s="93" t="str">
        <f>VLOOKUP(K1372,杂项!$O$1:$P$54,2,FALSE)</f>
        <v>浪人之证</v>
      </c>
      <c r="C1372" s="93">
        <f t="shared" si="84"/>
        <v>12</v>
      </c>
      <c r="D1372" s="93" t="str">
        <f>VLOOKUP(M1372,杂项!$O$1:$P$54,2,FALSE)</f>
        <v>骑士之证</v>
      </c>
      <c r="E1372" s="93">
        <f t="shared" si="85"/>
        <v>12</v>
      </c>
      <c r="F1372" s="93" t="str">
        <f>VLOOKUP(O1372,杂项!$O$1:$P$54,2,FALSE)</f>
        <v>隐秘徽记</v>
      </c>
      <c r="G1372" s="93">
        <f t="shared" si="86"/>
        <v>10</v>
      </c>
      <c r="H1372" t="str">
        <f>VLOOKUP(Q1372,杂项!$O$1:$P$54,2,FALSE)</f>
        <v>忠诚徽记</v>
      </c>
      <c r="I1372">
        <f t="shared" si="87"/>
        <v>10</v>
      </c>
      <c r="K1372" s="93">
        <v>13</v>
      </c>
      <c r="L1372">
        <v>12</v>
      </c>
      <c r="M1372">
        <v>14</v>
      </c>
      <c r="N1372">
        <v>12</v>
      </c>
      <c r="O1372">
        <v>50</v>
      </c>
      <c r="P1372">
        <v>10</v>
      </c>
      <c r="Q1372">
        <v>53</v>
      </c>
      <c r="R1372">
        <v>10</v>
      </c>
    </row>
    <row r="1373" spans="1:18" x14ac:dyDescent="0.2">
      <c r="A1373" s="93" t="s">
        <v>3062</v>
      </c>
      <c r="B1373" s="93" t="str">
        <f>VLOOKUP(K1373,杂项!$O$1:$P$54,2,FALSE)</f>
        <v>自由纹章</v>
      </c>
      <c r="C1373" s="93">
        <f t="shared" si="84"/>
        <v>15</v>
      </c>
      <c r="D1373" s="93" t="str">
        <f>VLOOKUP(M1373,杂项!$O$1:$P$54,2,FALSE)</f>
        <v>公正纹章</v>
      </c>
      <c r="E1373" s="93">
        <f t="shared" si="85"/>
        <v>15</v>
      </c>
      <c r="F1373" s="93" t="str">
        <f>VLOOKUP(O1373,杂项!$O$1:$P$54,2,FALSE)</f>
        <v>浪人之证</v>
      </c>
      <c r="G1373" s="93">
        <f t="shared" si="86"/>
        <v>12</v>
      </c>
      <c r="H1373" t="str">
        <f>VLOOKUP(Q1373,杂项!$O$1:$P$54,2,FALSE)</f>
        <v>骑士之证</v>
      </c>
      <c r="I1373">
        <f t="shared" si="87"/>
        <v>12</v>
      </c>
      <c r="K1373" s="93">
        <v>19</v>
      </c>
      <c r="L1373">
        <v>15</v>
      </c>
      <c r="M1373">
        <v>22</v>
      </c>
      <c r="N1373">
        <v>15</v>
      </c>
      <c r="O1373">
        <v>13</v>
      </c>
      <c r="P1373">
        <v>12</v>
      </c>
      <c r="Q1373">
        <v>14</v>
      </c>
      <c r="R1373">
        <v>12</v>
      </c>
    </row>
    <row r="1374" spans="1:18" x14ac:dyDescent="0.2">
      <c r="A1374" s="93" t="s">
        <v>3063</v>
      </c>
      <c r="B1374" s="93" t="str">
        <f>VLOOKUP(K1374,杂项!$O$1:$P$54,2,FALSE)</f>
        <v>统帅之证</v>
      </c>
      <c r="C1374" s="93">
        <f t="shared" si="84"/>
        <v>18</v>
      </c>
      <c r="D1374" s="93" t="str">
        <f>VLOOKUP(M1374,杂项!$O$1:$P$54,2,FALSE)</f>
        <v>游侠之证</v>
      </c>
      <c r="E1374" s="93">
        <f t="shared" si="85"/>
        <v>18</v>
      </c>
      <c r="F1374" s="93" t="str">
        <f>VLOOKUP(O1374,杂项!$O$1:$P$54,2,FALSE)</f>
        <v>自由纹章</v>
      </c>
      <c r="G1374" s="93">
        <f t="shared" si="86"/>
        <v>15</v>
      </c>
      <c r="H1374" t="str">
        <f>VLOOKUP(Q1374,杂项!$O$1:$P$54,2,FALSE)</f>
        <v>公正纹章</v>
      </c>
      <c r="I1374">
        <f t="shared" si="87"/>
        <v>15</v>
      </c>
      <c r="K1374" s="93">
        <v>31</v>
      </c>
      <c r="L1374">
        <v>18</v>
      </c>
      <c r="M1374">
        <v>27</v>
      </c>
      <c r="N1374">
        <v>18</v>
      </c>
      <c r="O1374">
        <v>19</v>
      </c>
      <c r="P1374">
        <v>15</v>
      </c>
      <c r="Q1374">
        <v>22</v>
      </c>
      <c r="R1374">
        <v>15</v>
      </c>
    </row>
    <row r="1375" spans="1:18" x14ac:dyDescent="0.2">
      <c r="A1375" s="93" t="s">
        <v>3064</v>
      </c>
      <c r="B1375" s="93" t="str">
        <f>VLOOKUP(K1375,杂项!$O$1:$P$54,2,FALSE)</f>
        <v>荣耀之印</v>
      </c>
      <c r="C1375" s="93">
        <f t="shared" si="84"/>
        <v>22</v>
      </c>
      <c r="D1375" s="93" t="str">
        <f>VLOOKUP(M1375,杂项!$O$1:$P$54,2,FALSE)</f>
        <v>奇迹之印</v>
      </c>
      <c r="E1375" s="93">
        <f t="shared" si="85"/>
        <v>22</v>
      </c>
      <c r="F1375" s="93" t="str">
        <f>VLOOKUP(O1375,杂项!$O$1:$P$54,2,FALSE)</f>
        <v>统帅之证</v>
      </c>
      <c r="G1375" s="93">
        <f t="shared" si="86"/>
        <v>20</v>
      </c>
      <c r="H1375" t="str">
        <f>VLOOKUP(Q1375,杂项!$O$1:$P$54,2,FALSE)</f>
        <v>游侠之证</v>
      </c>
      <c r="I1375">
        <f t="shared" si="87"/>
        <v>20</v>
      </c>
      <c r="K1375" s="93">
        <v>38</v>
      </c>
      <c r="L1375">
        <v>22</v>
      </c>
      <c r="M1375">
        <v>36</v>
      </c>
      <c r="N1375">
        <v>22</v>
      </c>
      <c r="O1375">
        <v>31</v>
      </c>
      <c r="P1375">
        <v>20</v>
      </c>
      <c r="Q1375">
        <v>27</v>
      </c>
      <c r="R1375">
        <v>20</v>
      </c>
    </row>
    <row r="1376" spans="1:18" x14ac:dyDescent="0.2">
      <c r="A1376" s="93" t="s">
        <v>3065</v>
      </c>
      <c r="B1376" s="93" t="str">
        <f>VLOOKUP(K1376,杂项!$O$1:$P$54,2,FALSE)</f>
        <v>浪人之证</v>
      </c>
      <c r="C1376" s="93">
        <f t="shared" si="84"/>
        <v>12</v>
      </c>
      <c r="D1376" s="93" t="str">
        <f>VLOOKUP(M1376,杂项!$O$1:$P$54,2,FALSE)</f>
        <v>战士之证</v>
      </c>
      <c r="E1376" s="93">
        <f t="shared" si="85"/>
        <v>12</v>
      </c>
      <c r="F1376" s="93" t="str">
        <f>VLOOKUP(O1376,杂项!$O$1:$P$54,2,FALSE)</f>
        <v>隐秘徽记</v>
      </c>
      <c r="G1376" s="93">
        <f t="shared" si="86"/>
        <v>10</v>
      </c>
      <c r="H1376" t="str">
        <f>VLOOKUP(Q1376,杂项!$O$1:$P$54,2,FALSE)</f>
        <v>无畏徽记</v>
      </c>
      <c r="I1376">
        <f t="shared" si="87"/>
        <v>10</v>
      </c>
      <c r="K1376" s="93">
        <v>13</v>
      </c>
      <c r="L1376">
        <v>12</v>
      </c>
      <c r="M1376">
        <v>12</v>
      </c>
      <c r="N1376">
        <v>12</v>
      </c>
      <c r="O1376">
        <v>50</v>
      </c>
      <c r="P1376">
        <v>10</v>
      </c>
      <c r="Q1376">
        <v>48</v>
      </c>
      <c r="R1376">
        <v>10</v>
      </c>
    </row>
    <row r="1377" spans="1:18" x14ac:dyDescent="0.2">
      <c r="A1377" s="93" t="s">
        <v>3066</v>
      </c>
      <c r="B1377" s="93" t="str">
        <f>VLOOKUP(K1377,杂项!$O$1:$P$54,2,FALSE)</f>
        <v>自由纹章</v>
      </c>
      <c r="C1377" s="93">
        <f t="shared" si="84"/>
        <v>15</v>
      </c>
      <c r="D1377" s="93" t="str">
        <f>VLOOKUP(M1377,杂项!$O$1:$P$54,2,FALSE)</f>
        <v>勇气纹章</v>
      </c>
      <c r="E1377" s="93">
        <f t="shared" si="85"/>
        <v>15</v>
      </c>
      <c r="F1377" s="93" t="str">
        <f>VLOOKUP(O1377,杂项!$O$1:$P$54,2,FALSE)</f>
        <v>浪人之证</v>
      </c>
      <c r="G1377" s="93">
        <f t="shared" si="86"/>
        <v>12</v>
      </c>
      <c r="H1377" t="str">
        <f>VLOOKUP(Q1377,杂项!$O$1:$P$54,2,FALSE)</f>
        <v>战士之证</v>
      </c>
      <c r="I1377">
        <f t="shared" si="87"/>
        <v>12</v>
      </c>
      <c r="K1377" s="93">
        <v>19</v>
      </c>
      <c r="L1377">
        <v>15</v>
      </c>
      <c r="M1377">
        <v>17</v>
      </c>
      <c r="N1377">
        <v>15</v>
      </c>
      <c r="O1377">
        <v>13</v>
      </c>
      <c r="P1377">
        <v>12</v>
      </c>
      <c r="Q1377">
        <v>12</v>
      </c>
      <c r="R1377">
        <v>12</v>
      </c>
    </row>
    <row r="1378" spans="1:18" x14ac:dyDescent="0.2">
      <c r="A1378" s="93" t="s">
        <v>3067</v>
      </c>
      <c r="B1378" s="93" t="str">
        <f>VLOOKUP(K1378,杂项!$O$1:$P$54,2,FALSE)</f>
        <v>游侠之证</v>
      </c>
      <c r="C1378" s="93">
        <f t="shared" si="84"/>
        <v>18</v>
      </c>
      <c r="D1378" s="93" t="str">
        <f>VLOOKUP(M1378,杂项!$O$1:$P$54,2,FALSE)</f>
        <v>勇者之证</v>
      </c>
      <c r="E1378" s="93">
        <f t="shared" si="85"/>
        <v>18</v>
      </c>
      <c r="F1378" s="93" t="str">
        <f>VLOOKUP(O1378,杂项!$O$1:$P$54,2,FALSE)</f>
        <v>自由纹章</v>
      </c>
      <c r="G1378" s="93">
        <f t="shared" si="86"/>
        <v>15</v>
      </c>
      <c r="H1378" t="str">
        <f>VLOOKUP(Q1378,杂项!$O$1:$P$54,2,FALSE)</f>
        <v>勇气纹章</v>
      </c>
      <c r="I1378">
        <f t="shared" si="87"/>
        <v>15</v>
      </c>
      <c r="K1378" s="93">
        <v>27</v>
      </c>
      <c r="L1378">
        <v>18</v>
      </c>
      <c r="M1378">
        <v>26</v>
      </c>
      <c r="N1378">
        <v>18</v>
      </c>
      <c r="O1378">
        <v>19</v>
      </c>
      <c r="P1378">
        <v>15</v>
      </c>
      <c r="Q1378">
        <v>17</v>
      </c>
      <c r="R1378">
        <v>15</v>
      </c>
    </row>
    <row r="1379" spans="1:18" x14ac:dyDescent="0.2">
      <c r="A1379" s="93" t="s">
        <v>3068</v>
      </c>
      <c r="B1379" s="93" t="str">
        <f>VLOOKUP(K1379,杂项!$O$1:$P$54,2,FALSE)</f>
        <v>世界之印</v>
      </c>
      <c r="C1379" s="93">
        <f t="shared" si="84"/>
        <v>22</v>
      </c>
      <c r="D1379" s="93" t="str">
        <f>VLOOKUP(M1379,杂项!$O$1:$P$54,2,FALSE)</f>
        <v>奇迹之印</v>
      </c>
      <c r="E1379" s="93">
        <f t="shared" si="85"/>
        <v>22</v>
      </c>
      <c r="F1379" s="93" t="str">
        <f>VLOOKUP(O1379,杂项!$O$1:$P$54,2,FALSE)</f>
        <v>霸者之证</v>
      </c>
      <c r="G1379" s="93">
        <f t="shared" si="86"/>
        <v>20</v>
      </c>
      <c r="H1379" t="str">
        <f>VLOOKUP(Q1379,杂项!$O$1:$P$54,2,FALSE)</f>
        <v>游侠之证</v>
      </c>
      <c r="I1379">
        <f t="shared" si="87"/>
        <v>20</v>
      </c>
      <c r="K1379" s="93">
        <v>34</v>
      </c>
      <c r="L1379">
        <v>22</v>
      </c>
      <c r="M1379">
        <v>36</v>
      </c>
      <c r="N1379">
        <v>22</v>
      </c>
      <c r="O1379">
        <v>28</v>
      </c>
      <c r="P1379">
        <v>20</v>
      </c>
      <c r="Q1379">
        <v>27</v>
      </c>
      <c r="R1379">
        <v>20</v>
      </c>
    </row>
    <row r="1380" spans="1:18" x14ac:dyDescent="0.2">
      <c r="A1380" s="93" t="s">
        <v>3069</v>
      </c>
      <c r="B1380" s="93" t="str">
        <f>VLOOKUP(K1380,杂项!$O$1:$P$54,2,FALSE)</f>
        <v>神职修行之证</v>
      </c>
      <c r="C1380" s="93">
        <f t="shared" si="84"/>
        <v>3</v>
      </c>
      <c r="D1380" s="93" t="e">
        <f>VLOOKUP(M1380,杂项!$O$1:$P$54,2,FALSE)</f>
        <v>#N/A</v>
      </c>
      <c r="E1380" s="93">
        <f t="shared" si="85"/>
        <v>0</v>
      </c>
      <c r="F1380" s="93" t="e">
        <f>VLOOKUP(O1380,杂项!$O$1:$P$54,2,FALSE)</f>
        <v>#N/A</v>
      </c>
      <c r="G1380" s="93">
        <f t="shared" si="86"/>
        <v>0</v>
      </c>
      <c r="H1380" t="e">
        <f>VLOOKUP(Q1380,杂项!$O$1:$P$54,2,FALSE)</f>
        <v>#N/A</v>
      </c>
      <c r="I1380">
        <f t="shared" si="87"/>
        <v>0</v>
      </c>
      <c r="K1380" s="93">
        <v>4</v>
      </c>
      <c r="L1380">
        <v>3</v>
      </c>
    </row>
    <row r="1381" spans="1:18" x14ac:dyDescent="0.2">
      <c r="A1381" s="93" t="s">
        <v>3070</v>
      </c>
      <c r="B1381" s="93" t="str">
        <f>VLOOKUP(K1381,杂项!$O$1:$P$54,2,FALSE)</f>
        <v>神职修行之证</v>
      </c>
      <c r="C1381" s="93">
        <f t="shared" si="84"/>
        <v>5</v>
      </c>
      <c r="D1381" s="93" t="e">
        <f>VLOOKUP(M1381,杂项!$O$1:$P$54,2,FALSE)</f>
        <v>#N/A</v>
      </c>
      <c r="E1381" s="93">
        <f t="shared" si="85"/>
        <v>0</v>
      </c>
      <c r="F1381" s="93" t="e">
        <f>VLOOKUP(O1381,杂项!$O$1:$P$54,2,FALSE)</f>
        <v>#N/A</v>
      </c>
      <c r="G1381" s="93">
        <f t="shared" si="86"/>
        <v>0</v>
      </c>
      <c r="H1381" t="e">
        <f>VLOOKUP(Q1381,杂项!$O$1:$P$54,2,FALSE)</f>
        <v>#N/A</v>
      </c>
      <c r="I1381">
        <f t="shared" si="87"/>
        <v>0</v>
      </c>
      <c r="K1381" s="93">
        <v>4</v>
      </c>
      <c r="L1381">
        <v>5</v>
      </c>
    </row>
    <row r="1382" spans="1:18" x14ac:dyDescent="0.2">
      <c r="A1382" s="93" t="s">
        <v>3071</v>
      </c>
      <c r="B1382" s="93" t="str">
        <f>VLOOKUP(K1382,杂项!$O$1:$P$54,2,FALSE)</f>
        <v>力量绶带</v>
      </c>
      <c r="C1382" s="93">
        <f t="shared" si="84"/>
        <v>6</v>
      </c>
      <c r="D1382" s="93" t="str">
        <f>VLOOKUP(M1382,杂项!$O$1:$P$54,2,FALSE)</f>
        <v>战斗修行之证</v>
      </c>
      <c r="E1382" s="93">
        <f t="shared" si="85"/>
        <v>3</v>
      </c>
      <c r="F1382" s="93" t="str">
        <f>VLOOKUP(O1382,杂项!$O$1:$P$54,2,FALSE)</f>
        <v>神职修行之证</v>
      </c>
      <c r="G1382" s="93">
        <f t="shared" si="86"/>
        <v>3</v>
      </c>
      <c r="H1382" t="e">
        <f>VLOOKUP(Q1382,杂项!$O$1:$P$54,2,FALSE)</f>
        <v>#N/A</v>
      </c>
      <c r="I1382">
        <f t="shared" si="87"/>
        <v>0</v>
      </c>
      <c r="K1382" s="93">
        <v>6</v>
      </c>
      <c r="L1382">
        <v>6</v>
      </c>
      <c r="M1382">
        <v>1</v>
      </c>
      <c r="N1382">
        <v>3</v>
      </c>
      <c r="O1382">
        <v>4</v>
      </c>
      <c r="P1382">
        <v>3</v>
      </c>
    </row>
    <row r="1383" spans="1:18" x14ac:dyDescent="0.2">
      <c r="A1383" s="93" t="s">
        <v>3072</v>
      </c>
      <c r="B1383" s="93" t="str">
        <f>VLOOKUP(K1383,杂项!$O$1:$P$54,2,FALSE)</f>
        <v>斗技之证</v>
      </c>
      <c r="C1383" s="93">
        <f t="shared" si="84"/>
        <v>8</v>
      </c>
      <c r="D1383" s="93" t="str">
        <f>VLOOKUP(M1383,杂项!$O$1:$P$54,2,FALSE)</f>
        <v>祈祷之证</v>
      </c>
      <c r="E1383" s="93">
        <f t="shared" si="85"/>
        <v>8</v>
      </c>
      <c r="F1383" s="93" t="str">
        <f>VLOOKUP(O1383,杂项!$O$1:$P$54,2,FALSE)</f>
        <v>力量绶带</v>
      </c>
      <c r="G1383" s="93">
        <f t="shared" si="86"/>
        <v>6</v>
      </c>
      <c r="H1383" t="str">
        <f>VLOOKUP(Q1383,杂项!$O$1:$P$54,2,FALSE)</f>
        <v>心灵绶带</v>
      </c>
      <c r="I1383">
        <f t="shared" si="87"/>
        <v>6</v>
      </c>
      <c r="K1383" s="93">
        <v>41</v>
      </c>
      <c r="L1383">
        <v>8</v>
      </c>
      <c r="M1383">
        <v>44</v>
      </c>
      <c r="N1383">
        <v>8</v>
      </c>
      <c r="O1383">
        <v>6</v>
      </c>
      <c r="P1383">
        <v>6</v>
      </c>
      <c r="Q1383">
        <v>10</v>
      </c>
      <c r="R1383">
        <v>6</v>
      </c>
    </row>
    <row r="1384" spans="1:18" x14ac:dyDescent="0.2">
      <c r="A1384" s="93" t="s">
        <v>3073</v>
      </c>
      <c r="B1384" s="93" t="str">
        <f>VLOOKUP(K1384,杂项!$O$1:$P$54,2,FALSE)</f>
        <v>无畏徽记</v>
      </c>
      <c r="C1384" s="93">
        <f t="shared" si="84"/>
        <v>10</v>
      </c>
      <c r="D1384" s="93" t="str">
        <f>VLOOKUP(M1384,杂项!$O$1:$P$54,2,FALSE)</f>
        <v>灵魂徽记</v>
      </c>
      <c r="E1384" s="93">
        <f t="shared" si="85"/>
        <v>10</v>
      </c>
      <c r="F1384" s="93" t="str">
        <f>VLOOKUP(O1384,杂项!$O$1:$P$54,2,FALSE)</f>
        <v>斗技之证</v>
      </c>
      <c r="G1384" s="93">
        <f t="shared" si="86"/>
        <v>8</v>
      </c>
      <c r="H1384" t="str">
        <f>VLOOKUP(Q1384,杂项!$O$1:$P$54,2,FALSE)</f>
        <v>祈祷之证</v>
      </c>
      <c r="I1384">
        <f t="shared" si="87"/>
        <v>8</v>
      </c>
      <c r="K1384" s="93">
        <v>48</v>
      </c>
      <c r="L1384">
        <v>10</v>
      </c>
      <c r="M1384">
        <v>52</v>
      </c>
      <c r="N1384">
        <v>10</v>
      </c>
      <c r="O1384">
        <v>41</v>
      </c>
      <c r="P1384">
        <v>8</v>
      </c>
      <c r="Q1384">
        <v>44</v>
      </c>
      <c r="R1384">
        <v>8</v>
      </c>
    </row>
    <row r="1385" spans="1:18" x14ac:dyDescent="0.2">
      <c r="A1385" s="93" t="s">
        <v>3074</v>
      </c>
      <c r="B1385" s="93" t="str">
        <f>VLOOKUP(K1385,杂项!$O$1:$P$54,2,FALSE)</f>
        <v>心灵绶带</v>
      </c>
      <c r="C1385" s="93">
        <f t="shared" si="84"/>
        <v>6</v>
      </c>
      <c r="D1385" s="93" t="str">
        <f>VLOOKUP(M1385,杂项!$O$1:$P$54,2,FALSE)</f>
        <v>法术修行之证</v>
      </c>
      <c r="E1385" s="93">
        <f t="shared" si="85"/>
        <v>3</v>
      </c>
      <c r="F1385" s="93" t="str">
        <f>VLOOKUP(O1385,杂项!$O$1:$P$54,2,FALSE)</f>
        <v>神职修行之证</v>
      </c>
      <c r="G1385" s="93">
        <f t="shared" si="86"/>
        <v>3</v>
      </c>
      <c r="H1385" t="e">
        <f>VLOOKUP(Q1385,杂项!$O$1:$P$54,2,FALSE)</f>
        <v>#N/A</v>
      </c>
      <c r="I1385">
        <f t="shared" si="87"/>
        <v>0</v>
      </c>
      <c r="K1385" s="93">
        <v>10</v>
      </c>
      <c r="L1385">
        <v>6</v>
      </c>
      <c r="M1385">
        <v>5</v>
      </c>
      <c r="N1385">
        <v>3</v>
      </c>
      <c r="O1385">
        <v>4</v>
      </c>
      <c r="P1385">
        <v>3</v>
      </c>
    </row>
    <row r="1386" spans="1:18" x14ac:dyDescent="0.2">
      <c r="A1386" s="93" t="s">
        <v>3075</v>
      </c>
      <c r="B1386" s="93" t="str">
        <f>VLOOKUP(K1386,杂项!$O$1:$P$54,2,FALSE)</f>
        <v>祈祷之证</v>
      </c>
      <c r="C1386" s="93">
        <f t="shared" si="84"/>
        <v>8</v>
      </c>
      <c r="D1386" s="93" t="str">
        <f>VLOOKUP(M1386,杂项!$O$1:$P$54,2,FALSE)</f>
        <v>魔法之证</v>
      </c>
      <c r="E1386" s="93">
        <f t="shared" si="85"/>
        <v>8</v>
      </c>
      <c r="F1386" s="93" t="str">
        <f>VLOOKUP(O1386,杂项!$O$1:$P$54,2,FALSE)</f>
        <v>心灵绶带</v>
      </c>
      <c r="G1386" s="93">
        <f t="shared" si="86"/>
        <v>6</v>
      </c>
      <c r="H1386" t="str">
        <f>VLOOKUP(Q1386,杂项!$O$1:$P$54,2,FALSE)</f>
        <v>智慧绶带</v>
      </c>
      <c r="I1386">
        <f t="shared" si="87"/>
        <v>6</v>
      </c>
      <c r="K1386" s="93">
        <v>44</v>
      </c>
      <c r="L1386">
        <v>8</v>
      </c>
      <c r="M1386">
        <v>45</v>
      </c>
      <c r="N1386">
        <v>8</v>
      </c>
      <c r="O1386">
        <v>10</v>
      </c>
      <c r="P1386">
        <v>6</v>
      </c>
      <c r="Q1386">
        <v>9</v>
      </c>
      <c r="R1386">
        <v>6</v>
      </c>
    </row>
    <row r="1387" spans="1:18" x14ac:dyDescent="0.2">
      <c r="A1387" s="93" t="s">
        <v>3076</v>
      </c>
      <c r="B1387" s="93" t="str">
        <f>VLOOKUP(K1387,杂项!$O$1:$P$54,2,FALSE)</f>
        <v>灵魂徽记</v>
      </c>
      <c r="C1387" s="93">
        <f t="shared" si="84"/>
        <v>10</v>
      </c>
      <c r="D1387" s="93" t="str">
        <f>VLOOKUP(M1387,杂项!$O$1:$P$54,2,FALSE)</f>
        <v>远见徽记</v>
      </c>
      <c r="E1387" s="93">
        <f t="shared" si="85"/>
        <v>10</v>
      </c>
      <c r="F1387" s="93" t="str">
        <f>VLOOKUP(O1387,杂项!$O$1:$P$54,2,FALSE)</f>
        <v>祈祷之证</v>
      </c>
      <c r="G1387" s="93">
        <f t="shared" si="86"/>
        <v>8</v>
      </c>
      <c r="H1387" t="str">
        <f>VLOOKUP(Q1387,杂项!$O$1:$P$54,2,FALSE)</f>
        <v>魔法之证</v>
      </c>
      <c r="I1387">
        <f t="shared" si="87"/>
        <v>8</v>
      </c>
      <c r="K1387" s="93">
        <v>52</v>
      </c>
      <c r="L1387">
        <v>10</v>
      </c>
      <c r="M1387">
        <v>51</v>
      </c>
      <c r="N1387">
        <v>10</v>
      </c>
      <c r="O1387">
        <v>44</v>
      </c>
      <c r="P1387">
        <v>8</v>
      </c>
      <c r="Q1387">
        <v>45</v>
      </c>
      <c r="R1387">
        <v>8</v>
      </c>
    </row>
    <row r="1388" spans="1:18" x14ac:dyDescent="0.2">
      <c r="A1388" s="93" t="s">
        <v>3077</v>
      </c>
      <c r="B1388" s="93" t="str">
        <f>VLOOKUP(K1388,杂项!$O$1:$P$54,2,FALSE)</f>
        <v>战士之证</v>
      </c>
      <c r="C1388" s="93">
        <f t="shared" si="84"/>
        <v>12</v>
      </c>
      <c r="D1388" s="93" t="str">
        <f>VLOOKUP(M1388,杂项!$O$1:$P$54,2,FALSE)</f>
        <v>祭司之证</v>
      </c>
      <c r="E1388" s="93">
        <f t="shared" si="85"/>
        <v>12</v>
      </c>
      <c r="F1388" s="93" t="str">
        <f>VLOOKUP(O1388,杂项!$O$1:$P$54,2,FALSE)</f>
        <v>灵魂徽记</v>
      </c>
      <c r="G1388" s="93">
        <f t="shared" si="86"/>
        <v>10</v>
      </c>
      <c r="H1388" t="str">
        <f>VLOOKUP(Q1388,杂项!$O$1:$P$54,2,FALSE)</f>
        <v>无畏徽记</v>
      </c>
      <c r="I1388">
        <f t="shared" si="87"/>
        <v>10</v>
      </c>
      <c r="K1388" s="93">
        <v>12</v>
      </c>
      <c r="L1388">
        <v>12</v>
      </c>
      <c r="M1388">
        <v>15</v>
      </c>
      <c r="N1388">
        <v>12</v>
      </c>
      <c r="O1388">
        <v>52</v>
      </c>
      <c r="P1388">
        <v>10</v>
      </c>
      <c r="Q1388">
        <v>48</v>
      </c>
      <c r="R1388">
        <v>10</v>
      </c>
    </row>
    <row r="1389" spans="1:18" x14ac:dyDescent="0.2">
      <c r="A1389" s="93" t="s">
        <v>3078</v>
      </c>
      <c r="B1389" s="93" t="str">
        <f>VLOOKUP(K1389,杂项!$O$1:$P$54,2,FALSE)</f>
        <v>信仰纹章</v>
      </c>
      <c r="C1389" s="93">
        <f t="shared" si="84"/>
        <v>15</v>
      </c>
      <c r="D1389" s="93" t="str">
        <f>VLOOKUP(M1389,杂项!$O$1:$P$54,2,FALSE)</f>
        <v>希望纹章</v>
      </c>
      <c r="E1389" s="93">
        <f t="shared" si="85"/>
        <v>15</v>
      </c>
      <c r="F1389" s="93" t="str">
        <f>VLOOKUP(O1389,杂项!$O$1:$P$54,2,FALSE)</f>
        <v>战士之证</v>
      </c>
      <c r="G1389" s="93">
        <f t="shared" si="86"/>
        <v>12</v>
      </c>
      <c r="H1389" t="str">
        <f>VLOOKUP(Q1389,杂项!$O$1:$P$54,2,FALSE)</f>
        <v>祭司之证</v>
      </c>
      <c r="I1389">
        <f t="shared" si="87"/>
        <v>12</v>
      </c>
      <c r="K1389" s="93">
        <v>21</v>
      </c>
      <c r="L1389">
        <v>15</v>
      </c>
      <c r="M1389">
        <v>23</v>
      </c>
      <c r="N1389">
        <v>15</v>
      </c>
      <c r="O1389">
        <v>12</v>
      </c>
      <c r="P1389">
        <v>12</v>
      </c>
      <c r="Q1389">
        <v>15</v>
      </c>
      <c r="R1389">
        <v>12</v>
      </c>
    </row>
    <row r="1390" spans="1:18" x14ac:dyDescent="0.2">
      <c r="A1390" s="93" t="s">
        <v>3079</v>
      </c>
      <c r="B1390" s="93" t="str">
        <f>VLOOKUP(K1390,杂项!$O$1:$P$54,2,FALSE)</f>
        <v>圣者之证</v>
      </c>
      <c r="C1390" s="93">
        <f t="shared" si="84"/>
        <v>18</v>
      </c>
      <c r="D1390" s="93" t="str">
        <f>VLOOKUP(M1390,杂项!$O$1:$P$54,2,FALSE)</f>
        <v>英雄之证</v>
      </c>
      <c r="E1390" s="93">
        <f t="shared" si="85"/>
        <v>18</v>
      </c>
      <c r="F1390" s="93" t="str">
        <f>VLOOKUP(O1390,杂项!$O$1:$P$54,2,FALSE)</f>
        <v>信仰纹章</v>
      </c>
      <c r="G1390" s="93">
        <f t="shared" si="86"/>
        <v>15</v>
      </c>
      <c r="H1390" t="str">
        <f>VLOOKUP(Q1390,杂项!$O$1:$P$54,2,FALSE)</f>
        <v>希望纹章</v>
      </c>
      <c r="I1390">
        <f t="shared" si="87"/>
        <v>15</v>
      </c>
      <c r="K1390" s="93">
        <v>29</v>
      </c>
      <c r="L1390">
        <v>18</v>
      </c>
      <c r="M1390">
        <v>25</v>
      </c>
      <c r="N1390">
        <v>18</v>
      </c>
      <c r="O1390">
        <v>21</v>
      </c>
      <c r="P1390">
        <v>15</v>
      </c>
      <c r="Q1390">
        <v>23</v>
      </c>
      <c r="R1390">
        <v>15</v>
      </c>
    </row>
    <row r="1391" spans="1:18" x14ac:dyDescent="0.2">
      <c r="A1391" s="93" t="s">
        <v>3080</v>
      </c>
      <c r="B1391" s="93" t="str">
        <f>VLOOKUP(K1391,杂项!$O$1:$P$54,2,FALSE)</f>
        <v>审判之印</v>
      </c>
      <c r="C1391" s="93">
        <f t="shared" si="84"/>
        <v>22</v>
      </c>
      <c r="D1391" s="93" t="str">
        <f>VLOOKUP(M1391,杂项!$O$1:$P$54,2,FALSE)</f>
        <v>正义之印</v>
      </c>
      <c r="E1391" s="93">
        <f t="shared" si="85"/>
        <v>22</v>
      </c>
      <c r="F1391" s="93" t="str">
        <f>VLOOKUP(O1391,杂项!$O$1:$P$54,2,FALSE)</f>
        <v>圣者之证</v>
      </c>
      <c r="G1391" s="93">
        <f t="shared" si="86"/>
        <v>20</v>
      </c>
      <c r="H1391" t="str">
        <f>VLOOKUP(Q1391,杂项!$O$1:$P$54,2,FALSE)</f>
        <v>隐者之证</v>
      </c>
      <c r="I1391">
        <f t="shared" si="87"/>
        <v>20</v>
      </c>
      <c r="K1391" s="93">
        <v>37</v>
      </c>
      <c r="L1391">
        <v>22</v>
      </c>
      <c r="M1391">
        <v>32</v>
      </c>
      <c r="N1391">
        <v>22</v>
      </c>
      <c r="O1391">
        <v>29</v>
      </c>
      <c r="P1391">
        <v>20</v>
      </c>
      <c r="Q1391">
        <v>30</v>
      </c>
      <c r="R1391">
        <v>20</v>
      </c>
    </row>
    <row r="1392" spans="1:18" x14ac:dyDescent="0.2">
      <c r="A1392" s="93" t="s">
        <v>3081</v>
      </c>
      <c r="B1392" s="93" t="str">
        <f>VLOOKUP(K1392,杂项!$O$1:$P$54,2,FALSE)</f>
        <v>祭司之证</v>
      </c>
      <c r="C1392" s="93">
        <f t="shared" si="84"/>
        <v>12</v>
      </c>
      <c r="D1392" s="93" t="str">
        <f>VLOOKUP(M1392,杂项!$O$1:$P$54,2,FALSE)</f>
        <v>术士之证</v>
      </c>
      <c r="E1392" s="93">
        <f t="shared" si="85"/>
        <v>12</v>
      </c>
      <c r="F1392" s="93" t="str">
        <f>VLOOKUP(O1392,杂项!$O$1:$P$54,2,FALSE)</f>
        <v>灵魂徽记</v>
      </c>
      <c r="G1392" s="93">
        <f t="shared" si="86"/>
        <v>10</v>
      </c>
      <c r="H1392" t="str">
        <f>VLOOKUP(Q1392,杂项!$O$1:$P$54,2,FALSE)</f>
        <v>远见徽记</v>
      </c>
      <c r="I1392">
        <f t="shared" si="87"/>
        <v>10</v>
      </c>
      <c r="K1392" s="93">
        <v>15</v>
      </c>
      <c r="L1392">
        <v>12</v>
      </c>
      <c r="M1392">
        <v>16</v>
      </c>
      <c r="N1392">
        <v>12</v>
      </c>
      <c r="O1392">
        <v>52</v>
      </c>
      <c r="P1392">
        <v>10</v>
      </c>
      <c r="Q1392">
        <v>51</v>
      </c>
      <c r="R1392">
        <v>10</v>
      </c>
    </row>
    <row r="1393" spans="1:18" x14ac:dyDescent="0.2">
      <c r="A1393" s="93" t="s">
        <v>3082</v>
      </c>
      <c r="B1393" s="93" t="str">
        <f>VLOOKUP(K1393,杂项!$O$1:$P$54,2,FALSE)</f>
        <v>慈爱纹章</v>
      </c>
      <c r="C1393" s="93">
        <f t="shared" si="84"/>
        <v>15</v>
      </c>
      <c r="D1393" s="93" t="str">
        <f>VLOOKUP(M1393,杂项!$O$1:$P$54,2,FALSE)</f>
        <v>希望纹章</v>
      </c>
      <c r="E1393" s="93">
        <f t="shared" si="85"/>
        <v>15</v>
      </c>
      <c r="F1393" s="93" t="str">
        <f>VLOOKUP(O1393,杂项!$O$1:$P$54,2,FALSE)</f>
        <v>祭司之证</v>
      </c>
      <c r="G1393" s="93">
        <f t="shared" si="86"/>
        <v>12</v>
      </c>
      <c r="H1393" t="str">
        <f>VLOOKUP(Q1393,杂项!$O$1:$P$54,2,FALSE)</f>
        <v>术士之证</v>
      </c>
      <c r="I1393">
        <f t="shared" si="87"/>
        <v>12</v>
      </c>
      <c r="K1393" s="93">
        <v>24</v>
      </c>
      <c r="L1393">
        <v>15</v>
      </c>
      <c r="M1393">
        <v>23</v>
      </c>
      <c r="N1393">
        <v>15</v>
      </c>
      <c r="O1393">
        <v>15</v>
      </c>
      <c r="P1393">
        <v>12</v>
      </c>
      <c r="Q1393">
        <v>16</v>
      </c>
      <c r="R1393">
        <v>12</v>
      </c>
    </row>
    <row r="1394" spans="1:18" x14ac:dyDescent="0.2">
      <c r="A1394" s="93" t="s">
        <v>3083</v>
      </c>
      <c r="B1394" s="93" t="str">
        <f>VLOOKUP(K1394,杂项!$O$1:$P$54,2,FALSE)</f>
        <v>圣者之证</v>
      </c>
      <c r="C1394" s="93">
        <f t="shared" si="84"/>
        <v>18</v>
      </c>
      <c r="D1394" s="93" t="str">
        <f>VLOOKUP(M1394,杂项!$O$1:$P$54,2,FALSE)</f>
        <v>隐者之证</v>
      </c>
      <c r="E1394" s="93">
        <f t="shared" si="85"/>
        <v>18</v>
      </c>
      <c r="F1394" s="93" t="str">
        <f>VLOOKUP(O1394,杂项!$O$1:$P$54,2,FALSE)</f>
        <v>慈爱纹章</v>
      </c>
      <c r="G1394" s="93">
        <f t="shared" si="86"/>
        <v>15</v>
      </c>
      <c r="H1394" t="str">
        <f>VLOOKUP(Q1394,杂项!$O$1:$P$54,2,FALSE)</f>
        <v>希望纹章</v>
      </c>
      <c r="I1394">
        <f t="shared" si="87"/>
        <v>15</v>
      </c>
      <c r="K1394" s="93">
        <v>29</v>
      </c>
      <c r="L1394">
        <v>18</v>
      </c>
      <c r="M1394">
        <v>30</v>
      </c>
      <c r="N1394">
        <v>18</v>
      </c>
      <c r="O1394">
        <v>24</v>
      </c>
      <c r="P1394">
        <v>15</v>
      </c>
      <c r="Q1394">
        <v>23</v>
      </c>
      <c r="R1394">
        <v>15</v>
      </c>
    </row>
    <row r="1395" spans="1:18" x14ac:dyDescent="0.2">
      <c r="A1395" s="93" t="s">
        <v>3084</v>
      </c>
      <c r="B1395" s="93" t="str">
        <f>VLOOKUP(K1395,杂项!$O$1:$P$54,2,FALSE)</f>
        <v>审判之印</v>
      </c>
      <c r="C1395" s="93">
        <f t="shared" si="84"/>
        <v>22</v>
      </c>
      <c r="D1395" s="93" t="str">
        <f>VLOOKUP(M1395,杂项!$O$1:$P$54,2,FALSE)</f>
        <v>奥秘之印</v>
      </c>
      <c r="E1395" s="93">
        <f t="shared" si="85"/>
        <v>22</v>
      </c>
      <c r="F1395" s="93" t="str">
        <f>VLOOKUP(O1395,杂项!$O$1:$P$54,2,FALSE)</f>
        <v>圣者之证</v>
      </c>
      <c r="G1395" s="93">
        <f t="shared" si="86"/>
        <v>20</v>
      </c>
      <c r="H1395" t="str">
        <f>VLOOKUP(Q1395,杂项!$O$1:$P$54,2,FALSE)</f>
        <v>隐者之证</v>
      </c>
      <c r="I1395">
        <f t="shared" si="87"/>
        <v>20</v>
      </c>
      <c r="K1395" s="93">
        <v>37</v>
      </c>
      <c r="L1395">
        <v>22</v>
      </c>
      <c r="M1395">
        <v>35</v>
      </c>
      <c r="N1395">
        <v>22</v>
      </c>
      <c r="O1395">
        <v>29</v>
      </c>
      <c r="P1395">
        <v>20</v>
      </c>
      <c r="Q1395">
        <v>30</v>
      </c>
      <c r="R1395">
        <v>20</v>
      </c>
    </row>
    <row r="1396" spans="1:18" x14ac:dyDescent="0.2">
      <c r="A1396" s="108" t="s">
        <v>3085</v>
      </c>
      <c r="B1396" s="93" t="str">
        <f>VLOOKUP(K1396,杂项!$O$1:$P$54,2,FALSE)</f>
        <v>战斗修行之证</v>
      </c>
      <c r="C1396" s="93">
        <f t="shared" si="84"/>
        <v>3</v>
      </c>
      <c r="D1396" s="93" t="e">
        <f>VLOOKUP(M1396,杂项!$O$1:$P$54,2,FALSE)</f>
        <v>#N/A</v>
      </c>
      <c r="E1396" s="93">
        <f t="shared" si="85"/>
        <v>0</v>
      </c>
      <c r="F1396" s="93" t="e">
        <f>VLOOKUP(O1396,杂项!$O$1:$P$54,2,FALSE)</f>
        <v>#N/A</v>
      </c>
      <c r="G1396" s="93">
        <f t="shared" si="86"/>
        <v>0</v>
      </c>
      <c r="H1396" t="e">
        <f>VLOOKUP(Q1396,杂项!$O$1:$P$54,2,FALSE)</f>
        <v>#N/A</v>
      </c>
      <c r="I1396">
        <f t="shared" si="87"/>
        <v>0</v>
      </c>
      <c r="K1396" s="93">
        <v>1</v>
      </c>
      <c r="L1396">
        <v>3</v>
      </c>
    </row>
    <row r="1397" spans="1:18" x14ac:dyDescent="0.2">
      <c r="A1397" s="108" t="s">
        <v>3086</v>
      </c>
      <c r="B1397" s="93" t="str">
        <f>VLOOKUP(K1397,杂项!$O$1:$P$54,2,FALSE)</f>
        <v>战斗修行之证</v>
      </c>
      <c r="C1397" s="93">
        <f t="shared" si="84"/>
        <v>5</v>
      </c>
      <c r="D1397" s="93" t="e">
        <f>VLOOKUP(M1397,杂项!$O$1:$P$54,2,FALSE)</f>
        <v>#N/A</v>
      </c>
      <c r="E1397" s="93">
        <f t="shared" si="85"/>
        <v>0</v>
      </c>
      <c r="F1397" s="93" t="e">
        <f>VLOOKUP(O1397,杂项!$O$1:$P$54,2,FALSE)</f>
        <v>#N/A</v>
      </c>
      <c r="G1397" s="93">
        <f t="shared" si="86"/>
        <v>0</v>
      </c>
      <c r="H1397" t="e">
        <f>VLOOKUP(Q1397,杂项!$O$1:$P$54,2,FALSE)</f>
        <v>#N/A</v>
      </c>
      <c r="I1397">
        <f t="shared" si="87"/>
        <v>0</v>
      </c>
      <c r="K1397" s="93">
        <v>1</v>
      </c>
      <c r="L1397">
        <v>5</v>
      </c>
    </row>
    <row r="1398" spans="1:18" x14ac:dyDescent="0.2">
      <c r="A1398" s="108" t="s">
        <v>3087</v>
      </c>
      <c r="B1398" s="93" t="str">
        <f>VLOOKUP(K1398,杂项!$O$1:$P$54,2,FALSE)</f>
        <v>力量绶带</v>
      </c>
      <c r="C1398" s="93">
        <f t="shared" si="84"/>
        <v>6</v>
      </c>
      <c r="D1398" s="93" t="str">
        <f>VLOOKUP(M1398,杂项!$O$1:$P$54,2,FALSE)</f>
        <v>战斗修行之证</v>
      </c>
      <c r="E1398" s="93">
        <f t="shared" si="85"/>
        <v>3</v>
      </c>
      <c r="F1398" s="93" t="str">
        <f>VLOOKUP(O1398,杂项!$O$1:$P$54,2,FALSE)</f>
        <v>生存修行之证</v>
      </c>
      <c r="G1398" s="93">
        <f t="shared" si="86"/>
        <v>3</v>
      </c>
      <c r="H1398" t="e">
        <f>VLOOKUP(Q1398,杂项!$O$1:$P$54,2,FALSE)</f>
        <v>#N/A</v>
      </c>
      <c r="I1398">
        <f t="shared" si="87"/>
        <v>0</v>
      </c>
      <c r="K1398" s="93">
        <v>6</v>
      </c>
      <c r="L1398">
        <v>6</v>
      </c>
      <c r="M1398">
        <v>1</v>
      </c>
      <c r="N1398">
        <v>3</v>
      </c>
      <c r="O1398">
        <v>2</v>
      </c>
      <c r="P1398">
        <v>3</v>
      </c>
    </row>
    <row r="1399" spans="1:18" x14ac:dyDescent="0.2">
      <c r="A1399" s="108" t="s">
        <v>3088</v>
      </c>
      <c r="B1399" s="93" t="str">
        <f>VLOOKUP(K1399,杂项!$O$1:$P$54,2,FALSE)</f>
        <v>斗技之证</v>
      </c>
      <c r="C1399" s="93">
        <f t="shared" si="84"/>
        <v>8</v>
      </c>
      <c r="D1399" s="93" t="str">
        <f>VLOOKUP(M1399,杂项!$O$1:$P$54,2,FALSE)</f>
        <v>护盾之证</v>
      </c>
      <c r="E1399" s="93">
        <f t="shared" si="85"/>
        <v>8</v>
      </c>
      <c r="F1399" s="93" t="str">
        <f>VLOOKUP(O1399,杂项!$O$1:$P$54,2,FALSE)</f>
        <v>力量绶带</v>
      </c>
      <c r="G1399" s="93">
        <f t="shared" si="86"/>
        <v>6</v>
      </c>
      <c r="H1399" t="str">
        <f>VLOOKUP(Q1399,杂项!$O$1:$P$54,2,FALSE)</f>
        <v>守护绶带</v>
      </c>
      <c r="I1399">
        <f t="shared" si="87"/>
        <v>6</v>
      </c>
      <c r="K1399" s="93">
        <v>41</v>
      </c>
      <c r="L1399">
        <v>8</v>
      </c>
      <c r="M1399">
        <v>46</v>
      </c>
      <c r="N1399">
        <v>8</v>
      </c>
      <c r="O1399">
        <v>6</v>
      </c>
      <c r="P1399">
        <v>6</v>
      </c>
      <c r="Q1399">
        <v>7</v>
      </c>
      <c r="R1399">
        <v>6</v>
      </c>
    </row>
    <row r="1400" spans="1:18" x14ac:dyDescent="0.2">
      <c r="A1400" s="108" t="s">
        <v>3089</v>
      </c>
      <c r="B1400" s="93" t="str">
        <f>VLOOKUP(K1400,杂项!$O$1:$P$54,2,FALSE)</f>
        <v>无畏徽记</v>
      </c>
      <c r="C1400" s="93">
        <f t="shared" si="84"/>
        <v>10</v>
      </c>
      <c r="D1400" s="93" t="str">
        <f>VLOOKUP(M1400,杂项!$O$1:$P$54,2,FALSE)</f>
        <v>不屈徽记</v>
      </c>
      <c r="E1400" s="93">
        <f t="shared" si="85"/>
        <v>10</v>
      </c>
      <c r="F1400" s="93" t="str">
        <f>VLOOKUP(O1400,杂项!$O$1:$P$54,2,FALSE)</f>
        <v>斗技之证</v>
      </c>
      <c r="G1400" s="93">
        <f t="shared" si="86"/>
        <v>8</v>
      </c>
      <c r="H1400" t="str">
        <f>VLOOKUP(Q1400,杂项!$O$1:$P$54,2,FALSE)</f>
        <v>护盾之证</v>
      </c>
      <c r="I1400">
        <f t="shared" si="87"/>
        <v>8</v>
      </c>
      <c r="K1400" s="93">
        <v>48</v>
      </c>
      <c r="L1400">
        <v>10</v>
      </c>
      <c r="M1400">
        <v>49</v>
      </c>
      <c r="N1400">
        <v>10</v>
      </c>
      <c r="O1400">
        <v>41</v>
      </c>
      <c r="P1400">
        <v>8</v>
      </c>
      <c r="Q1400">
        <v>46</v>
      </c>
      <c r="R1400">
        <v>8</v>
      </c>
    </row>
    <row r="1401" spans="1:18" x14ac:dyDescent="0.2">
      <c r="A1401" s="108" t="s">
        <v>3090</v>
      </c>
      <c r="B1401" s="93" t="str">
        <f>VLOOKUP(K1401,杂项!$O$1:$P$54,2,FALSE)</f>
        <v>力量绶带</v>
      </c>
      <c r="C1401" s="93">
        <f t="shared" si="84"/>
        <v>6</v>
      </c>
      <c r="D1401" s="93" t="str">
        <f>VLOOKUP(M1401,杂项!$O$1:$P$54,2,FALSE)</f>
        <v>骑士修行之证</v>
      </c>
      <c r="E1401" s="93">
        <f t="shared" si="85"/>
        <v>3</v>
      </c>
      <c r="F1401" s="93" t="str">
        <f>VLOOKUP(O1401,杂项!$O$1:$P$54,2,FALSE)</f>
        <v>生存修行之证</v>
      </c>
      <c r="G1401" s="93">
        <f t="shared" si="86"/>
        <v>3</v>
      </c>
      <c r="H1401" t="e">
        <f>VLOOKUP(Q1401,杂项!$O$1:$P$54,2,FALSE)</f>
        <v>#N/A</v>
      </c>
      <c r="I1401">
        <f t="shared" si="87"/>
        <v>0</v>
      </c>
      <c r="K1401" s="93">
        <v>6</v>
      </c>
      <c r="L1401">
        <v>6</v>
      </c>
      <c r="M1401">
        <v>3</v>
      </c>
      <c r="N1401">
        <v>3</v>
      </c>
      <c r="O1401">
        <v>2</v>
      </c>
      <c r="P1401">
        <v>3</v>
      </c>
    </row>
    <row r="1402" spans="1:18" x14ac:dyDescent="0.2">
      <c r="A1402" s="108" t="s">
        <v>3091</v>
      </c>
      <c r="B1402" s="93" t="str">
        <f>VLOOKUP(K1402,杂项!$O$1:$P$54,2,FALSE)</f>
        <v>斗技之证</v>
      </c>
      <c r="C1402" s="93">
        <f t="shared" si="84"/>
        <v>8</v>
      </c>
      <c r="D1402" s="93" t="str">
        <f>VLOOKUP(M1402,杂项!$O$1:$P$54,2,FALSE)</f>
        <v>巡林之证</v>
      </c>
      <c r="E1402" s="93">
        <f t="shared" si="85"/>
        <v>8</v>
      </c>
      <c r="F1402" s="93" t="str">
        <f>VLOOKUP(O1402,杂项!$O$1:$P$54,2,FALSE)</f>
        <v>力量绶带</v>
      </c>
      <c r="G1402" s="93">
        <f t="shared" si="86"/>
        <v>6</v>
      </c>
      <c r="H1402" t="str">
        <f>VLOOKUP(Q1402,杂项!$O$1:$P$54,2,FALSE)</f>
        <v>迅捷绶带</v>
      </c>
      <c r="I1402">
        <f t="shared" si="87"/>
        <v>6</v>
      </c>
      <c r="K1402" s="93">
        <v>41</v>
      </c>
      <c r="L1402">
        <v>8</v>
      </c>
      <c r="M1402">
        <v>42</v>
      </c>
      <c r="N1402">
        <v>8</v>
      </c>
      <c r="O1402">
        <v>6</v>
      </c>
      <c r="P1402">
        <v>6</v>
      </c>
      <c r="Q1402">
        <v>8</v>
      </c>
      <c r="R1402">
        <v>6</v>
      </c>
    </row>
    <row r="1403" spans="1:18" x14ac:dyDescent="0.2">
      <c r="A1403" s="108" t="s">
        <v>3092</v>
      </c>
      <c r="B1403" s="93" t="str">
        <f>VLOOKUP(K1403,杂项!$O$1:$P$54,2,FALSE)</f>
        <v>忠诚徽记</v>
      </c>
      <c r="C1403" s="93">
        <f t="shared" si="84"/>
        <v>10</v>
      </c>
      <c r="D1403" s="93" t="str">
        <f>VLOOKUP(M1403,杂项!$O$1:$P$54,2,FALSE)</f>
        <v>无畏徽记</v>
      </c>
      <c r="E1403" s="93">
        <f t="shared" si="85"/>
        <v>10</v>
      </c>
      <c r="F1403" s="93" t="str">
        <f>VLOOKUP(O1403,杂项!$O$1:$P$54,2,FALSE)</f>
        <v>斗技之证</v>
      </c>
      <c r="G1403" s="93">
        <f t="shared" si="86"/>
        <v>8</v>
      </c>
      <c r="H1403" t="str">
        <f>VLOOKUP(Q1403,杂项!$O$1:$P$54,2,FALSE)</f>
        <v>巡林之证</v>
      </c>
      <c r="I1403">
        <f t="shared" si="87"/>
        <v>8</v>
      </c>
      <c r="K1403" s="93">
        <v>53</v>
      </c>
      <c r="L1403">
        <v>10</v>
      </c>
      <c r="M1403">
        <v>48</v>
      </c>
      <c r="N1403">
        <v>10</v>
      </c>
      <c r="O1403">
        <v>41</v>
      </c>
      <c r="P1403">
        <v>8</v>
      </c>
      <c r="Q1403">
        <v>42</v>
      </c>
      <c r="R1403">
        <v>8</v>
      </c>
    </row>
    <row r="1404" spans="1:18" x14ac:dyDescent="0.2">
      <c r="A1404" s="108" t="s">
        <v>3093</v>
      </c>
      <c r="B1404" s="93" t="str">
        <f>VLOOKUP(K1404,杂项!$O$1:$P$54,2,FALSE)</f>
        <v>记忆绶带</v>
      </c>
      <c r="C1404" s="93">
        <f t="shared" si="84"/>
        <v>6</v>
      </c>
      <c r="D1404" s="93" t="str">
        <f>VLOOKUP(M1404,杂项!$O$1:$P$54,2,FALSE)</f>
        <v>生存修行之证</v>
      </c>
      <c r="E1404" s="93">
        <f t="shared" si="85"/>
        <v>3</v>
      </c>
      <c r="F1404" s="93" t="str">
        <f>VLOOKUP(O1404,杂项!$O$1:$P$54,2,FALSE)</f>
        <v>战斗修行之证</v>
      </c>
      <c r="G1404" s="93">
        <f t="shared" si="86"/>
        <v>3</v>
      </c>
      <c r="H1404" t="e">
        <f>VLOOKUP(Q1404,杂项!$O$1:$P$54,2,FALSE)</f>
        <v>#N/A</v>
      </c>
      <c r="I1404">
        <f t="shared" si="87"/>
        <v>0</v>
      </c>
      <c r="K1404" s="93">
        <v>11</v>
      </c>
      <c r="L1404">
        <v>6</v>
      </c>
      <c r="M1404">
        <v>2</v>
      </c>
      <c r="N1404">
        <v>3</v>
      </c>
      <c r="O1404">
        <v>1</v>
      </c>
      <c r="P1404">
        <v>3</v>
      </c>
    </row>
    <row r="1405" spans="1:18" x14ac:dyDescent="0.2">
      <c r="A1405" s="108" t="s">
        <v>3094</v>
      </c>
      <c r="B1405" s="93" t="str">
        <f>VLOOKUP(K1405,杂项!$O$1:$P$54,2,FALSE)</f>
        <v>巡林之证</v>
      </c>
      <c r="C1405" s="93">
        <f t="shared" si="84"/>
        <v>8</v>
      </c>
      <c r="D1405" s="93" t="str">
        <f>VLOOKUP(M1405,杂项!$O$1:$P$54,2,FALSE)</f>
        <v>斗技之证</v>
      </c>
      <c r="E1405" s="93">
        <f t="shared" si="85"/>
        <v>8</v>
      </c>
      <c r="F1405" s="93" t="str">
        <f>VLOOKUP(O1405,杂项!$O$1:$P$54,2,FALSE)</f>
        <v>迅捷绶带</v>
      </c>
      <c r="G1405" s="93">
        <f t="shared" si="86"/>
        <v>6</v>
      </c>
      <c r="H1405" t="str">
        <f>VLOOKUP(Q1405,杂项!$O$1:$P$54,2,FALSE)</f>
        <v>记忆绶带</v>
      </c>
      <c r="I1405">
        <f t="shared" si="87"/>
        <v>6</v>
      </c>
      <c r="K1405" s="93">
        <v>42</v>
      </c>
      <c r="L1405">
        <v>8</v>
      </c>
      <c r="M1405">
        <v>41</v>
      </c>
      <c r="N1405">
        <v>8</v>
      </c>
      <c r="O1405">
        <v>8</v>
      </c>
      <c r="P1405">
        <v>6</v>
      </c>
      <c r="Q1405">
        <v>11</v>
      </c>
      <c r="R1405">
        <v>6</v>
      </c>
    </row>
    <row r="1406" spans="1:18" x14ac:dyDescent="0.2">
      <c r="A1406" s="108" t="s">
        <v>3095</v>
      </c>
      <c r="B1406" s="93" t="str">
        <f>VLOOKUP(K1406,杂项!$O$1:$P$54,2,FALSE)</f>
        <v>隐秘徽记</v>
      </c>
      <c r="C1406" s="93">
        <f t="shared" si="84"/>
        <v>10</v>
      </c>
      <c r="D1406" s="93" t="str">
        <f>VLOOKUP(M1406,杂项!$O$1:$P$54,2,FALSE)</f>
        <v>无畏徽记</v>
      </c>
      <c r="E1406" s="93">
        <f t="shared" si="85"/>
        <v>10</v>
      </c>
      <c r="F1406" s="93" t="str">
        <f>VLOOKUP(O1406,杂项!$O$1:$P$54,2,FALSE)</f>
        <v>巡林之证</v>
      </c>
      <c r="G1406" s="93">
        <f t="shared" si="86"/>
        <v>8</v>
      </c>
      <c r="H1406" t="str">
        <f>VLOOKUP(Q1406,杂项!$O$1:$P$54,2,FALSE)</f>
        <v>斗技之证</v>
      </c>
      <c r="I1406">
        <f t="shared" si="87"/>
        <v>8</v>
      </c>
      <c r="K1406" s="93">
        <v>50</v>
      </c>
      <c r="L1406">
        <v>10</v>
      </c>
      <c r="M1406">
        <v>48</v>
      </c>
      <c r="N1406">
        <v>10</v>
      </c>
      <c r="O1406">
        <v>42</v>
      </c>
      <c r="P1406">
        <v>8</v>
      </c>
      <c r="Q1406">
        <v>41</v>
      </c>
      <c r="R1406">
        <v>8</v>
      </c>
    </row>
    <row r="1407" spans="1:18" x14ac:dyDescent="0.2">
      <c r="A1407" s="108" t="s">
        <v>3096</v>
      </c>
      <c r="B1407" s="93" t="str">
        <f>VLOOKUP(K1407,杂项!$O$1:$P$54,2,FALSE)</f>
        <v>战士之证</v>
      </c>
      <c r="C1407" s="93">
        <f t="shared" si="84"/>
        <v>12</v>
      </c>
      <c r="D1407" s="93" t="str">
        <f>VLOOKUP(M1407,杂项!$O$1:$P$54,2,FALSE)</f>
        <v>卫士之证</v>
      </c>
      <c r="E1407" s="93">
        <f t="shared" si="85"/>
        <v>12</v>
      </c>
      <c r="F1407" s="93" t="str">
        <f>VLOOKUP(O1407,杂项!$O$1:$P$54,2,FALSE)</f>
        <v>无畏徽记</v>
      </c>
      <c r="G1407" s="93">
        <f t="shared" si="86"/>
        <v>10</v>
      </c>
      <c r="H1407" t="str">
        <f>VLOOKUP(Q1407,杂项!$O$1:$P$54,2,FALSE)</f>
        <v>不屈徽记</v>
      </c>
      <c r="I1407">
        <f t="shared" si="87"/>
        <v>10</v>
      </c>
      <c r="K1407" s="93">
        <v>12</v>
      </c>
      <c r="L1407">
        <v>12</v>
      </c>
      <c r="M1407">
        <v>47</v>
      </c>
      <c r="N1407">
        <v>12</v>
      </c>
      <c r="O1407">
        <v>48</v>
      </c>
      <c r="P1407">
        <v>10</v>
      </c>
      <c r="Q1407">
        <v>49</v>
      </c>
      <c r="R1407">
        <v>10</v>
      </c>
    </row>
    <row r="1408" spans="1:18" x14ac:dyDescent="0.2">
      <c r="A1408" s="108" t="s">
        <v>3097</v>
      </c>
      <c r="B1408" s="93" t="str">
        <f>VLOOKUP(K1408,杂项!$O$1:$P$54,2,FALSE)</f>
        <v>勇气纹章</v>
      </c>
      <c r="C1408" s="93">
        <f t="shared" si="84"/>
        <v>15</v>
      </c>
      <c r="D1408" s="93" t="str">
        <f>VLOOKUP(M1408,杂项!$O$1:$P$54,2,FALSE)</f>
        <v>秩序纹章</v>
      </c>
      <c r="E1408" s="93">
        <f t="shared" si="85"/>
        <v>15</v>
      </c>
      <c r="F1408" s="93" t="str">
        <f>VLOOKUP(O1408,杂项!$O$1:$P$54,2,FALSE)</f>
        <v>战士之证</v>
      </c>
      <c r="G1408" s="93">
        <f t="shared" si="86"/>
        <v>12</v>
      </c>
      <c r="H1408" t="str">
        <f>VLOOKUP(Q1408,杂项!$O$1:$P$54,2,FALSE)</f>
        <v>卫士之证</v>
      </c>
      <c r="I1408">
        <f t="shared" si="87"/>
        <v>12</v>
      </c>
      <c r="K1408" s="93">
        <v>17</v>
      </c>
      <c r="L1408">
        <v>15</v>
      </c>
      <c r="M1408">
        <v>18</v>
      </c>
      <c r="N1408">
        <v>15</v>
      </c>
      <c r="O1408">
        <v>12</v>
      </c>
      <c r="P1408">
        <v>12</v>
      </c>
      <c r="Q1408">
        <v>47</v>
      </c>
      <c r="R1408">
        <v>12</v>
      </c>
    </row>
    <row r="1409" spans="1:18" x14ac:dyDescent="0.2">
      <c r="A1409" s="108" t="s">
        <v>3098</v>
      </c>
      <c r="B1409" s="93" t="str">
        <f>VLOOKUP(K1409,杂项!$O$1:$P$54,2,FALSE)</f>
        <v>勇者之证</v>
      </c>
      <c r="C1409" s="93">
        <f t="shared" si="84"/>
        <v>18</v>
      </c>
      <c r="D1409" s="93" t="str">
        <f>VLOOKUP(M1409,杂项!$O$1:$P$54,2,FALSE)</f>
        <v>英雄之证</v>
      </c>
      <c r="E1409" s="93">
        <f t="shared" si="85"/>
        <v>18</v>
      </c>
      <c r="F1409" s="93" t="str">
        <f>VLOOKUP(O1409,杂项!$O$1:$P$54,2,FALSE)</f>
        <v>勇气纹章</v>
      </c>
      <c r="G1409" s="93">
        <f t="shared" si="86"/>
        <v>15</v>
      </c>
      <c r="H1409" t="str">
        <f>VLOOKUP(Q1409,杂项!$O$1:$P$54,2,FALSE)</f>
        <v>秩序纹章</v>
      </c>
      <c r="I1409">
        <f t="shared" si="87"/>
        <v>15</v>
      </c>
      <c r="K1409" s="93">
        <v>26</v>
      </c>
      <c r="L1409">
        <v>18</v>
      </c>
      <c r="M1409">
        <v>25</v>
      </c>
      <c r="N1409">
        <v>18</v>
      </c>
      <c r="O1409">
        <v>17</v>
      </c>
      <c r="P1409">
        <v>15</v>
      </c>
      <c r="Q1409">
        <v>18</v>
      </c>
      <c r="R1409">
        <v>15</v>
      </c>
    </row>
    <row r="1410" spans="1:18" x14ac:dyDescent="0.2">
      <c r="A1410" s="108" t="s">
        <v>3099</v>
      </c>
      <c r="B1410" s="93" t="str">
        <f>VLOOKUP(K1410,杂项!$O$1:$P$54,2,FALSE)</f>
        <v>命运之印</v>
      </c>
      <c r="C1410" s="93">
        <f t="shared" ref="C1410:C1473" si="88">L1410</f>
        <v>22</v>
      </c>
      <c r="D1410" s="93" t="str">
        <f>VLOOKUP(M1410,杂项!$O$1:$P$54,2,FALSE)</f>
        <v>正义之印</v>
      </c>
      <c r="E1410" s="93">
        <f t="shared" ref="E1410:E1473" si="89">N1410</f>
        <v>22</v>
      </c>
      <c r="F1410" s="93" t="str">
        <f>VLOOKUP(O1410,杂项!$O$1:$P$54,2,FALSE)</f>
        <v>英雄之证</v>
      </c>
      <c r="G1410" s="93">
        <f t="shared" ref="G1410:G1473" si="90">P1410</f>
        <v>20</v>
      </c>
      <c r="H1410" t="str">
        <f>VLOOKUP(Q1410,杂项!$O$1:$P$54,2,FALSE)</f>
        <v>统帅之证</v>
      </c>
      <c r="I1410">
        <f t="shared" ref="I1410:I1473" si="91">R1410</f>
        <v>20</v>
      </c>
      <c r="K1410" s="93">
        <v>33</v>
      </c>
      <c r="L1410">
        <v>22</v>
      </c>
      <c r="M1410">
        <v>32</v>
      </c>
      <c r="N1410">
        <v>22</v>
      </c>
      <c r="O1410">
        <v>25</v>
      </c>
      <c r="P1410">
        <v>20</v>
      </c>
      <c r="Q1410">
        <v>31</v>
      </c>
      <c r="R1410">
        <v>20</v>
      </c>
    </row>
    <row r="1411" spans="1:18" x14ac:dyDescent="0.2">
      <c r="A1411" s="108" t="s">
        <v>3100</v>
      </c>
      <c r="B1411" s="93" t="str">
        <f>VLOOKUP(K1411,杂项!$O$1:$P$54,2,FALSE)</f>
        <v>战士之证</v>
      </c>
      <c r="C1411" s="93">
        <f t="shared" si="88"/>
        <v>12</v>
      </c>
      <c r="D1411" s="93" t="str">
        <f>VLOOKUP(M1411,杂项!$O$1:$P$54,2,FALSE)</f>
        <v>骑士之证</v>
      </c>
      <c r="E1411" s="93">
        <f t="shared" si="89"/>
        <v>12</v>
      </c>
      <c r="F1411" s="93" t="str">
        <f>VLOOKUP(O1411,杂项!$O$1:$P$54,2,FALSE)</f>
        <v>隐秘徽记</v>
      </c>
      <c r="G1411" s="93">
        <f t="shared" si="90"/>
        <v>10</v>
      </c>
      <c r="H1411" t="str">
        <f>VLOOKUP(Q1411,杂项!$O$1:$P$54,2,FALSE)</f>
        <v>忠诚徽记</v>
      </c>
      <c r="I1411">
        <f t="shared" si="91"/>
        <v>10</v>
      </c>
      <c r="K1411" s="93">
        <v>12</v>
      </c>
      <c r="L1411">
        <v>12</v>
      </c>
      <c r="M1411">
        <v>14</v>
      </c>
      <c r="N1411">
        <v>12</v>
      </c>
      <c r="O1411">
        <v>50</v>
      </c>
      <c r="P1411">
        <v>10</v>
      </c>
      <c r="Q1411">
        <v>53</v>
      </c>
      <c r="R1411">
        <v>10</v>
      </c>
    </row>
    <row r="1412" spans="1:18" x14ac:dyDescent="0.2">
      <c r="A1412" s="108" t="s">
        <v>3101</v>
      </c>
      <c r="B1412" s="93" t="str">
        <f>VLOOKUP(K1412,杂项!$O$1:$P$54,2,FALSE)</f>
        <v>自由纹章</v>
      </c>
      <c r="C1412" s="93">
        <f t="shared" si="88"/>
        <v>15</v>
      </c>
      <c r="D1412" s="93" t="str">
        <f>VLOOKUP(M1412,杂项!$O$1:$P$54,2,FALSE)</f>
        <v>公正纹章</v>
      </c>
      <c r="E1412" s="93">
        <f t="shared" si="89"/>
        <v>15</v>
      </c>
      <c r="F1412" s="93" t="str">
        <f>VLOOKUP(O1412,杂项!$O$1:$P$54,2,FALSE)</f>
        <v>战士之证</v>
      </c>
      <c r="G1412" s="93">
        <f t="shared" si="90"/>
        <v>12</v>
      </c>
      <c r="H1412" t="str">
        <f>VLOOKUP(Q1412,杂项!$O$1:$P$54,2,FALSE)</f>
        <v>骑士之证</v>
      </c>
      <c r="I1412">
        <f t="shared" si="91"/>
        <v>12</v>
      </c>
      <c r="K1412" s="93">
        <v>19</v>
      </c>
      <c r="L1412">
        <v>15</v>
      </c>
      <c r="M1412">
        <v>22</v>
      </c>
      <c r="N1412">
        <v>15</v>
      </c>
      <c r="O1412">
        <v>12</v>
      </c>
      <c r="P1412">
        <v>12</v>
      </c>
      <c r="Q1412">
        <v>14</v>
      </c>
      <c r="R1412">
        <v>12</v>
      </c>
    </row>
    <row r="1413" spans="1:18" x14ac:dyDescent="0.2">
      <c r="A1413" s="108" t="s">
        <v>3102</v>
      </c>
      <c r="B1413" s="93" t="str">
        <f>VLOOKUP(K1413,杂项!$O$1:$P$54,2,FALSE)</f>
        <v>霸者之证</v>
      </c>
      <c r="C1413" s="93">
        <f t="shared" si="88"/>
        <v>18</v>
      </c>
      <c r="D1413" s="93" t="str">
        <f>VLOOKUP(M1413,杂项!$O$1:$P$54,2,FALSE)</f>
        <v>英雄之证</v>
      </c>
      <c r="E1413" s="93">
        <f t="shared" si="89"/>
        <v>18</v>
      </c>
      <c r="F1413" s="93" t="str">
        <f>VLOOKUP(O1413,杂项!$O$1:$P$54,2,FALSE)</f>
        <v>自由纹章</v>
      </c>
      <c r="G1413" s="93">
        <f t="shared" si="90"/>
        <v>15</v>
      </c>
      <c r="H1413" t="str">
        <f>VLOOKUP(Q1413,杂项!$O$1:$P$54,2,FALSE)</f>
        <v>公正纹章</v>
      </c>
      <c r="I1413">
        <f t="shared" si="91"/>
        <v>15</v>
      </c>
      <c r="K1413" s="93">
        <v>28</v>
      </c>
      <c r="L1413">
        <v>18</v>
      </c>
      <c r="M1413">
        <v>25</v>
      </c>
      <c r="N1413">
        <v>18</v>
      </c>
      <c r="O1413">
        <v>19</v>
      </c>
      <c r="P1413">
        <v>15</v>
      </c>
      <c r="Q1413">
        <v>22</v>
      </c>
      <c r="R1413">
        <v>15</v>
      </c>
    </row>
    <row r="1414" spans="1:18" x14ac:dyDescent="0.2">
      <c r="A1414" s="108" t="s">
        <v>3103</v>
      </c>
      <c r="B1414" s="93" t="str">
        <f>VLOOKUP(K1414,杂项!$O$1:$P$54,2,FALSE)</f>
        <v>世界之印</v>
      </c>
      <c r="C1414" s="93">
        <f t="shared" si="88"/>
        <v>22</v>
      </c>
      <c r="D1414" s="93" t="str">
        <f>VLOOKUP(M1414,杂项!$O$1:$P$54,2,FALSE)</f>
        <v>命运之印</v>
      </c>
      <c r="E1414" s="93">
        <f t="shared" si="89"/>
        <v>22</v>
      </c>
      <c r="F1414" s="93" t="str">
        <f>VLOOKUP(O1414,杂项!$O$1:$P$54,2,FALSE)</f>
        <v>霸者之证</v>
      </c>
      <c r="G1414" s="93">
        <f t="shared" si="90"/>
        <v>20</v>
      </c>
      <c r="H1414" t="str">
        <f>VLOOKUP(Q1414,杂项!$O$1:$P$54,2,FALSE)</f>
        <v>游侠之证</v>
      </c>
      <c r="I1414">
        <f t="shared" si="91"/>
        <v>20</v>
      </c>
      <c r="K1414" s="93">
        <v>34</v>
      </c>
      <c r="L1414">
        <v>22</v>
      </c>
      <c r="M1414">
        <v>33</v>
      </c>
      <c r="N1414">
        <v>22</v>
      </c>
      <c r="O1414">
        <v>28</v>
      </c>
      <c r="P1414">
        <v>20</v>
      </c>
      <c r="Q1414">
        <v>27</v>
      </c>
      <c r="R1414">
        <v>20</v>
      </c>
    </row>
    <row r="1415" spans="1:18" x14ac:dyDescent="0.2">
      <c r="A1415" s="108" t="s">
        <v>3104</v>
      </c>
      <c r="B1415" s="93" t="str">
        <f>VLOOKUP(K1415,杂项!$O$1:$P$54,2,FALSE)</f>
        <v>生存修行之证</v>
      </c>
      <c r="C1415" s="93">
        <f t="shared" si="88"/>
        <v>3</v>
      </c>
      <c r="D1415" s="93" t="e">
        <f>VLOOKUP(M1415,杂项!$O$1:$P$54,2,FALSE)</f>
        <v>#N/A</v>
      </c>
      <c r="E1415" s="93">
        <f t="shared" si="89"/>
        <v>0</v>
      </c>
      <c r="F1415" s="93" t="e">
        <f>VLOOKUP(O1415,杂项!$O$1:$P$54,2,FALSE)</f>
        <v>#N/A</v>
      </c>
      <c r="G1415" s="93">
        <f t="shared" si="90"/>
        <v>0</v>
      </c>
      <c r="H1415" t="e">
        <f>VLOOKUP(Q1415,杂项!$O$1:$P$54,2,FALSE)</f>
        <v>#N/A</v>
      </c>
      <c r="I1415">
        <f t="shared" si="91"/>
        <v>0</v>
      </c>
      <c r="K1415" s="93">
        <v>2</v>
      </c>
      <c r="L1415">
        <v>3</v>
      </c>
    </row>
    <row r="1416" spans="1:18" x14ac:dyDescent="0.2">
      <c r="A1416" s="108" t="s">
        <v>3105</v>
      </c>
      <c r="B1416" s="93" t="str">
        <f>VLOOKUP(K1416,杂项!$O$1:$P$54,2,FALSE)</f>
        <v>生存修行之证</v>
      </c>
      <c r="C1416" s="93">
        <f t="shared" si="88"/>
        <v>5</v>
      </c>
      <c r="D1416" s="93" t="e">
        <f>VLOOKUP(M1416,杂项!$O$1:$P$54,2,FALSE)</f>
        <v>#N/A</v>
      </c>
      <c r="E1416" s="93">
        <f t="shared" si="89"/>
        <v>0</v>
      </c>
      <c r="F1416" s="93" t="e">
        <f>VLOOKUP(O1416,杂项!$O$1:$P$54,2,FALSE)</f>
        <v>#N/A</v>
      </c>
      <c r="G1416" s="93">
        <f t="shared" si="90"/>
        <v>0</v>
      </c>
      <c r="H1416" t="e">
        <f>VLOOKUP(Q1416,杂项!$O$1:$P$54,2,FALSE)</f>
        <v>#N/A</v>
      </c>
      <c r="I1416">
        <f t="shared" si="91"/>
        <v>0</v>
      </c>
      <c r="K1416" s="93">
        <v>2</v>
      </c>
      <c r="L1416">
        <v>5</v>
      </c>
    </row>
    <row r="1417" spans="1:18" x14ac:dyDescent="0.2">
      <c r="A1417" s="108" t="s">
        <v>3106</v>
      </c>
      <c r="B1417" s="93" t="str">
        <f>VLOOKUP(K1417,杂项!$O$1:$P$54,2,FALSE)</f>
        <v>力量绶带</v>
      </c>
      <c r="C1417" s="93">
        <f t="shared" si="88"/>
        <v>6</v>
      </c>
      <c r="D1417" s="93" t="str">
        <f>VLOOKUP(M1417,杂项!$O$1:$P$54,2,FALSE)</f>
        <v>战斗修行之证</v>
      </c>
      <c r="E1417" s="93">
        <f t="shared" si="89"/>
        <v>3</v>
      </c>
      <c r="F1417" s="93" t="str">
        <f>VLOOKUP(O1417,杂项!$O$1:$P$54,2,FALSE)</f>
        <v>生存修行之证</v>
      </c>
      <c r="G1417" s="93">
        <f t="shared" si="90"/>
        <v>3</v>
      </c>
      <c r="H1417" t="e">
        <f>VLOOKUP(Q1417,杂项!$O$1:$P$54,2,FALSE)</f>
        <v>#N/A</v>
      </c>
      <c r="I1417">
        <f t="shared" si="91"/>
        <v>0</v>
      </c>
      <c r="K1417" s="93">
        <v>6</v>
      </c>
      <c r="L1417">
        <v>6</v>
      </c>
      <c r="M1417">
        <v>1</v>
      </c>
      <c r="N1417">
        <v>3</v>
      </c>
      <c r="O1417">
        <v>2</v>
      </c>
      <c r="P1417">
        <v>3</v>
      </c>
    </row>
    <row r="1418" spans="1:18" x14ac:dyDescent="0.2">
      <c r="A1418" s="108" t="s">
        <v>3107</v>
      </c>
      <c r="B1418" s="93" t="str">
        <f>VLOOKUP(K1418,杂项!$O$1:$P$54,2,FALSE)</f>
        <v>斗技之证</v>
      </c>
      <c r="C1418" s="93">
        <f t="shared" si="88"/>
        <v>8</v>
      </c>
      <c r="D1418" s="93" t="str">
        <f>VLOOKUP(M1418,杂项!$O$1:$P$54,2,FALSE)</f>
        <v>护盾之证</v>
      </c>
      <c r="E1418" s="93">
        <f t="shared" si="89"/>
        <v>8</v>
      </c>
      <c r="F1418" s="93" t="str">
        <f>VLOOKUP(O1418,杂项!$O$1:$P$54,2,FALSE)</f>
        <v>力量绶带</v>
      </c>
      <c r="G1418" s="93">
        <f t="shared" si="90"/>
        <v>6</v>
      </c>
      <c r="H1418" t="str">
        <f>VLOOKUP(Q1418,杂项!$O$1:$P$54,2,FALSE)</f>
        <v>守护绶带</v>
      </c>
      <c r="I1418">
        <f t="shared" si="91"/>
        <v>6</v>
      </c>
      <c r="K1418" s="93">
        <v>41</v>
      </c>
      <c r="L1418">
        <v>8</v>
      </c>
      <c r="M1418">
        <v>46</v>
      </c>
      <c r="N1418">
        <v>8</v>
      </c>
      <c r="O1418">
        <v>6</v>
      </c>
      <c r="P1418">
        <v>6</v>
      </c>
      <c r="Q1418">
        <v>7</v>
      </c>
      <c r="R1418">
        <v>6</v>
      </c>
    </row>
    <row r="1419" spans="1:18" x14ac:dyDescent="0.2">
      <c r="A1419" s="108" t="s">
        <v>3108</v>
      </c>
      <c r="B1419" s="93" t="str">
        <f>VLOOKUP(K1419,杂项!$O$1:$P$54,2,FALSE)</f>
        <v>无畏徽记</v>
      </c>
      <c r="C1419" s="93">
        <f t="shared" si="88"/>
        <v>10</v>
      </c>
      <c r="D1419" s="93" t="str">
        <f>VLOOKUP(M1419,杂项!$O$1:$P$54,2,FALSE)</f>
        <v>不屈徽记</v>
      </c>
      <c r="E1419" s="93">
        <f t="shared" si="89"/>
        <v>10</v>
      </c>
      <c r="F1419" s="93" t="str">
        <f>VLOOKUP(O1419,杂项!$O$1:$P$54,2,FALSE)</f>
        <v>斗技之证</v>
      </c>
      <c r="G1419" s="93">
        <f t="shared" si="90"/>
        <v>8</v>
      </c>
      <c r="H1419" t="str">
        <f>VLOOKUP(Q1419,杂项!$O$1:$P$54,2,FALSE)</f>
        <v>护盾之证</v>
      </c>
      <c r="I1419">
        <f t="shared" si="91"/>
        <v>8</v>
      </c>
      <c r="K1419" s="93">
        <v>48</v>
      </c>
      <c r="L1419">
        <v>10</v>
      </c>
      <c r="M1419">
        <v>49</v>
      </c>
      <c r="N1419">
        <v>10</v>
      </c>
      <c r="O1419">
        <v>41</v>
      </c>
      <c r="P1419">
        <v>8</v>
      </c>
      <c r="Q1419">
        <v>46</v>
      </c>
      <c r="R1419">
        <v>8</v>
      </c>
    </row>
    <row r="1420" spans="1:18" x14ac:dyDescent="0.2">
      <c r="A1420" s="108" t="s">
        <v>3109</v>
      </c>
      <c r="B1420" s="93" t="str">
        <f>VLOOKUP(K1420,杂项!$O$1:$P$54,2,FALSE)</f>
        <v>记忆绶带</v>
      </c>
      <c r="C1420" s="93">
        <f t="shared" si="88"/>
        <v>6</v>
      </c>
      <c r="D1420" s="93" t="str">
        <f>VLOOKUP(M1420,杂项!$O$1:$P$54,2,FALSE)</f>
        <v>生存修行之证</v>
      </c>
      <c r="E1420" s="93">
        <f t="shared" si="89"/>
        <v>3</v>
      </c>
      <c r="F1420" s="93" t="str">
        <f>VLOOKUP(O1420,杂项!$O$1:$P$54,2,FALSE)</f>
        <v>战斗修行之证</v>
      </c>
      <c r="G1420" s="93">
        <f t="shared" si="90"/>
        <v>3</v>
      </c>
      <c r="H1420" t="e">
        <f>VLOOKUP(Q1420,杂项!$O$1:$P$54,2,FALSE)</f>
        <v>#N/A</v>
      </c>
      <c r="I1420">
        <f t="shared" si="91"/>
        <v>0</v>
      </c>
      <c r="K1420" s="93">
        <v>11</v>
      </c>
      <c r="L1420">
        <v>6</v>
      </c>
      <c r="M1420">
        <v>2</v>
      </c>
      <c r="N1420">
        <v>3</v>
      </c>
      <c r="O1420">
        <v>1</v>
      </c>
      <c r="P1420">
        <v>3</v>
      </c>
    </row>
    <row r="1421" spans="1:18" x14ac:dyDescent="0.2">
      <c r="A1421" s="108" t="s">
        <v>3110</v>
      </c>
      <c r="B1421" s="93" t="str">
        <f>VLOOKUP(K1421,杂项!$O$1:$P$54,2,FALSE)</f>
        <v>巡林之证</v>
      </c>
      <c r="C1421" s="93">
        <f t="shared" si="88"/>
        <v>8</v>
      </c>
      <c r="D1421" s="93" t="str">
        <f>VLOOKUP(M1421,杂项!$O$1:$P$54,2,FALSE)</f>
        <v>斗技之证</v>
      </c>
      <c r="E1421" s="93">
        <f t="shared" si="89"/>
        <v>8</v>
      </c>
      <c r="F1421" s="93" t="str">
        <f>VLOOKUP(O1421,杂项!$O$1:$P$54,2,FALSE)</f>
        <v>迅捷绶带</v>
      </c>
      <c r="G1421" s="93">
        <f t="shared" si="90"/>
        <v>6</v>
      </c>
      <c r="H1421" t="str">
        <f>VLOOKUP(Q1421,杂项!$O$1:$P$54,2,FALSE)</f>
        <v>记忆绶带</v>
      </c>
      <c r="I1421">
        <f t="shared" si="91"/>
        <v>6</v>
      </c>
      <c r="K1421" s="93">
        <v>42</v>
      </c>
      <c r="L1421">
        <v>8</v>
      </c>
      <c r="M1421">
        <v>41</v>
      </c>
      <c r="N1421">
        <v>8</v>
      </c>
      <c r="O1421">
        <v>8</v>
      </c>
      <c r="P1421">
        <v>6</v>
      </c>
      <c r="Q1421">
        <v>11</v>
      </c>
      <c r="R1421">
        <v>6</v>
      </c>
    </row>
    <row r="1422" spans="1:18" x14ac:dyDescent="0.2">
      <c r="A1422" s="108" t="s">
        <v>3111</v>
      </c>
      <c r="B1422" s="93" t="str">
        <f>VLOOKUP(K1422,杂项!$O$1:$P$54,2,FALSE)</f>
        <v>隐秘徽记</v>
      </c>
      <c r="C1422" s="93">
        <f t="shared" si="88"/>
        <v>10</v>
      </c>
      <c r="D1422" s="93" t="str">
        <f>VLOOKUP(M1422,杂项!$O$1:$P$54,2,FALSE)</f>
        <v>无畏徽记</v>
      </c>
      <c r="E1422" s="93">
        <f t="shared" si="89"/>
        <v>10</v>
      </c>
      <c r="F1422" s="93" t="str">
        <f>VLOOKUP(O1422,杂项!$O$1:$P$54,2,FALSE)</f>
        <v>巡林之证</v>
      </c>
      <c r="G1422" s="93">
        <f t="shared" si="90"/>
        <v>8</v>
      </c>
      <c r="H1422" t="str">
        <f>VLOOKUP(Q1422,杂项!$O$1:$P$54,2,FALSE)</f>
        <v>斗技之证</v>
      </c>
      <c r="I1422">
        <f t="shared" si="91"/>
        <v>8</v>
      </c>
      <c r="K1422" s="93">
        <v>50</v>
      </c>
      <c r="L1422">
        <v>10</v>
      </c>
      <c r="M1422">
        <v>48</v>
      </c>
      <c r="N1422">
        <v>10</v>
      </c>
      <c r="O1422">
        <v>42</v>
      </c>
      <c r="P1422">
        <v>8</v>
      </c>
      <c r="Q1422">
        <v>41</v>
      </c>
      <c r="R1422">
        <v>8</v>
      </c>
    </row>
    <row r="1423" spans="1:18" x14ac:dyDescent="0.2">
      <c r="A1423" s="108" t="s">
        <v>3112</v>
      </c>
      <c r="B1423" s="93" t="str">
        <f>VLOOKUP(K1423,杂项!$O$1:$P$54,2,FALSE)</f>
        <v>记忆绶带</v>
      </c>
      <c r="C1423" s="93">
        <f t="shared" si="88"/>
        <v>6</v>
      </c>
      <c r="D1423" s="93" t="str">
        <f>VLOOKUP(M1423,杂项!$O$1:$P$54,2,FALSE)</f>
        <v>生存修行之证</v>
      </c>
      <c r="E1423" s="93">
        <f t="shared" si="89"/>
        <v>3</v>
      </c>
      <c r="F1423" s="93" t="str">
        <f>VLOOKUP(O1423,杂项!$O$1:$P$54,2,FALSE)</f>
        <v>法术修行之证</v>
      </c>
      <c r="G1423" s="93">
        <f t="shared" si="90"/>
        <v>3</v>
      </c>
      <c r="H1423" t="e">
        <f>VLOOKUP(Q1423,杂项!$O$1:$P$54,2,FALSE)</f>
        <v>#N/A</v>
      </c>
      <c r="I1423">
        <f t="shared" si="91"/>
        <v>0</v>
      </c>
      <c r="K1423" s="93">
        <v>11</v>
      </c>
      <c r="L1423">
        <v>6</v>
      </c>
      <c r="M1423">
        <v>2</v>
      </c>
      <c r="N1423">
        <v>3</v>
      </c>
      <c r="O1423">
        <v>5</v>
      </c>
      <c r="P1423">
        <v>3</v>
      </c>
    </row>
    <row r="1424" spans="1:18" x14ac:dyDescent="0.2">
      <c r="A1424" s="108" t="s">
        <v>3113</v>
      </c>
      <c r="B1424" s="93" t="str">
        <f>VLOOKUP(K1424,杂项!$O$1:$P$54,2,FALSE)</f>
        <v>巡林之证</v>
      </c>
      <c r="C1424" s="93">
        <f t="shared" si="88"/>
        <v>8</v>
      </c>
      <c r="D1424" s="93" t="str">
        <f>VLOOKUP(M1424,杂项!$O$1:$P$54,2,FALSE)</f>
        <v>斗技之证</v>
      </c>
      <c r="E1424" s="93">
        <f t="shared" si="89"/>
        <v>8</v>
      </c>
      <c r="F1424" s="93" t="str">
        <f>VLOOKUP(O1424,杂项!$O$1:$P$54,2,FALSE)</f>
        <v>守护绶带</v>
      </c>
      <c r="G1424" s="93">
        <f t="shared" si="90"/>
        <v>6</v>
      </c>
      <c r="H1424" t="str">
        <f>VLOOKUP(Q1424,杂项!$O$1:$P$54,2,FALSE)</f>
        <v>记忆绶带</v>
      </c>
      <c r="I1424">
        <f t="shared" si="91"/>
        <v>6</v>
      </c>
      <c r="K1424" s="93">
        <v>42</v>
      </c>
      <c r="L1424">
        <v>8</v>
      </c>
      <c r="M1424">
        <v>41</v>
      </c>
      <c r="N1424">
        <v>8</v>
      </c>
      <c r="O1424">
        <v>7</v>
      </c>
      <c r="P1424">
        <v>6</v>
      </c>
      <c r="Q1424">
        <v>11</v>
      </c>
      <c r="R1424">
        <v>6</v>
      </c>
    </row>
    <row r="1425" spans="1:18" x14ac:dyDescent="0.2">
      <c r="A1425" s="108" t="s">
        <v>3114</v>
      </c>
      <c r="B1425" s="93" t="str">
        <f>VLOOKUP(K1425,杂项!$O$1:$P$54,2,FALSE)</f>
        <v>隐秘徽记</v>
      </c>
      <c r="C1425" s="93">
        <f t="shared" si="88"/>
        <v>10</v>
      </c>
      <c r="D1425" s="93" t="str">
        <f>VLOOKUP(M1425,杂项!$O$1:$P$54,2,FALSE)</f>
        <v>无畏徽记</v>
      </c>
      <c r="E1425" s="93">
        <f t="shared" si="89"/>
        <v>10</v>
      </c>
      <c r="F1425" s="93" t="str">
        <f>VLOOKUP(O1425,杂项!$O$1:$P$54,2,FALSE)</f>
        <v>巡林之证</v>
      </c>
      <c r="G1425" s="93">
        <f t="shared" si="90"/>
        <v>8</v>
      </c>
      <c r="H1425" t="str">
        <f>VLOOKUP(Q1425,杂项!$O$1:$P$54,2,FALSE)</f>
        <v>斗技之证</v>
      </c>
      <c r="I1425">
        <f t="shared" si="91"/>
        <v>8</v>
      </c>
      <c r="K1425" s="93">
        <v>50</v>
      </c>
      <c r="L1425">
        <v>10</v>
      </c>
      <c r="M1425">
        <v>48</v>
      </c>
      <c r="N1425">
        <v>10</v>
      </c>
      <c r="O1425">
        <v>42</v>
      </c>
      <c r="P1425">
        <v>8</v>
      </c>
      <c r="Q1425">
        <v>41</v>
      </c>
      <c r="R1425">
        <v>8</v>
      </c>
    </row>
    <row r="1426" spans="1:18" x14ac:dyDescent="0.2">
      <c r="A1426" s="108" t="s">
        <v>3115</v>
      </c>
      <c r="B1426" s="93" t="str">
        <f>VLOOKUP(K1426,杂项!$O$1:$P$54,2,FALSE)</f>
        <v>战士之证</v>
      </c>
      <c r="C1426" s="93">
        <f t="shared" si="88"/>
        <v>12</v>
      </c>
      <c r="D1426" s="93" t="str">
        <f>VLOOKUP(M1426,杂项!$O$1:$P$54,2,FALSE)</f>
        <v>浪人之证</v>
      </c>
      <c r="E1426" s="93">
        <f t="shared" si="89"/>
        <v>12</v>
      </c>
      <c r="F1426" s="93" t="str">
        <f>VLOOKUP(O1426,杂项!$O$1:$P$54,2,FALSE)</f>
        <v>无畏徽记</v>
      </c>
      <c r="G1426" s="93">
        <f t="shared" si="90"/>
        <v>10</v>
      </c>
      <c r="H1426" t="str">
        <f>VLOOKUP(Q1426,杂项!$O$1:$P$54,2,FALSE)</f>
        <v>隐秘徽记</v>
      </c>
      <c r="I1426">
        <f t="shared" si="91"/>
        <v>10</v>
      </c>
      <c r="K1426" s="93">
        <v>12</v>
      </c>
      <c r="L1426">
        <v>12</v>
      </c>
      <c r="M1426">
        <v>13</v>
      </c>
      <c r="N1426">
        <v>12</v>
      </c>
      <c r="O1426">
        <v>48</v>
      </c>
      <c r="P1426">
        <v>10</v>
      </c>
      <c r="Q1426">
        <v>50</v>
      </c>
      <c r="R1426">
        <v>10</v>
      </c>
    </row>
    <row r="1427" spans="1:18" x14ac:dyDescent="0.2">
      <c r="A1427" s="108" t="s">
        <v>3116</v>
      </c>
      <c r="B1427" s="93" t="str">
        <f>VLOOKUP(K1427,杂项!$O$1:$P$54,2,FALSE)</f>
        <v>勇气纹章</v>
      </c>
      <c r="C1427" s="93">
        <f t="shared" si="88"/>
        <v>15</v>
      </c>
      <c r="D1427" s="93" t="str">
        <f>VLOOKUP(M1427,杂项!$O$1:$P$54,2,FALSE)</f>
        <v>自由纹章</v>
      </c>
      <c r="E1427" s="93">
        <f t="shared" si="89"/>
        <v>15</v>
      </c>
      <c r="F1427" s="93" t="str">
        <f>VLOOKUP(O1427,杂项!$O$1:$P$54,2,FALSE)</f>
        <v>战士之证</v>
      </c>
      <c r="G1427" s="93">
        <f t="shared" si="90"/>
        <v>12</v>
      </c>
      <c r="H1427" t="str">
        <f>VLOOKUP(Q1427,杂项!$O$1:$P$54,2,FALSE)</f>
        <v>浪人之证</v>
      </c>
      <c r="I1427">
        <f t="shared" si="91"/>
        <v>12</v>
      </c>
      <c r="K1427" s="93">
        <v>17</v>
      </c>
      <c r="L1427">
        <v>15</v>
      </c>
      <c r="M1427">
        <v>19</v>
      </c>
      <c r="N1427">
        <v>15</v>
      </c>
      <c r="O1427">
        <v>12</v>
      </c>
      <c r="P1427">
        <v>12</v>
      </c>
      <c r="Q1427">
        <v>13</v>
      </c>
      <c r="R1427">
        <v>12</v>
      </c>
    </row>
    <row r="1428" spans="1:18" x14ac:dyDescent="0.2">
      <c r="A1428" s="108" t="s">
        <v>3117</v>
      </c>
      <c r="B1428" s="93" t="str">
        <f>VLOOKUP(K1428,杂项!$O$1:$P$54,2,FALSE)</f>
        <v>勇者之证</v>
      </c>
      <c r="C1428" s="93">
        <f t="shared" si="88"/>
        <v>18</v>
      </c>
      <c r="D1428" s="93" t="str">
        <f>VLOOKUP(M1428,杂项!$O$1:$P$54,2,FALSE)</f>
        <v>霸者之证</v>
      </c>
      <c r="E1428" s="93">
        <f t="shared" si="89"/>
        <v>18</v>
      </c>
      <c r="F1428" s="93" t="str">
        <f>VLOOKUP(O1428,杂项!$O$1:$P$54,2,FALSE)</f>
        <v>勇气纹章</v>
      </c>
      <c r="G1428" s="93">
        <f t="shared" si="90"/>
        <v>15</v>
      </c>
      <c r="H1428" t="str">
        <f>VLOOKUP(Q1428,杂项!$O$1:$P$54,2,FALSE)</f>
        <v>自由纹章</v>
      </c>
      <c r="I1428">
        <f t="shared" si="91"/>
        <v>15</v>
      </c>
      <c r="K1428" s="93">
        <v>26</v>
      </c>
      <c r="L1428">
        <v>18</v>
      </c>
      <c r="M1428">
        <v>28</v>
      </c>
      <c r="N1428">
        <v>18</v>
      </c>
      <c r="O1428">
        <v>17</v>
      </c>
      <c r="P1428">
        <v>15</v>
      </c>
      <c r="Q1428">
        <v>19</v>
      </c>
      <c r="R1428">
        <v>15</v>
      </c>
    </row>
    <row r="1429" spans="1:18" x14ac:dyDescent="0.2">
      <c r="A1429" s="108" t="s">
        <v>3118</v>
      </c>
      <c r="B1429" s="93" t="str">
        <f>VLOOKUP(K1429,杂项!$O$1:$P$54,2,FALSE)</f>
        <v>正义之印</v>
      </c>
      <c r="C1429" s="93">
        <f t="shared" si="88"/>
        <v>22</v>
      </c>
      <c r="D1429" s="93" t="str">
        <f>VLOOKUP(M1429,杂项!$O$1:$P$54,2,FALSE)</f>
        <v>奇迹之印</v>
      </c>
      <c r="E1429" s="93">
        <f t="shared" si="89"/>
        <v>22</v>
      </c>
      <c r="F1429" s="93" t="str">
        <f>VLOOKUP(O1429,杂项!$O$1:$P$54,2,FALSE)</f>
        <v>勇者之证</v>
      </c>
      <c r="G1429" s="93">
        <f t="shared" si="90"/>
        <v>20</v>
      </c>
      <c r="H1429" t="str">
        <f>VLOOKUP(Q1429,杂项!$O$1:$P$54,2,FALSE)</f>
        <v>霸者之证</v>
      </c>
      <c r="I1429">
        <f t="shared" si="91"/>
        <v>20</v>
      </c>
      <c r="K1429" s="93">
        <v>32</v>
      </c>
      <c r="L1429">
        <v>22</v>
      </c>
      <c r="M1429">
        <v>36</v>
      </c>
      <c r="N1429">
        <v>22</v>
      </c>
      <c r="O1429">
        <v>26</v>
      </c>
      <c r="P1429">
        <v>20</v>
      </c>
      <c r="Q1429">
        <v>28</v>
      </c>
      <c r="R1429">
        <v>20</v>
      </c>
    </row>
    <row r="1430" spans="1:18" x14ac:dyDescent="0.2">
      <c r="A1430" s="108" t="s">
        <v>3119</v>
      </c>
      <c r="B1430" s="93" t="str">
        <f>VLOOKUP(K1430,杂项!$O$1:$P$54,2,FALSE)</f>
        <v>浪人之证</v>
      </c>
      <c r="C1430" s="93">
        <f t="shared" si="88"/>
        <v>12</v>
      </c>
      <c r="D1430" s="93" t="str">
        <f>VLOOKUP(M1430,杂项!$O$1:$P$54,2,FALSE)</f>
        <v>战士之证</v>
      </c>
      <c r="E1430" s="93">
        <f t="shared" si="89"/>
        <v>12</v>
      </c>
      <c r="F1430" s="93" t="str">
        <f>VLOOKUP(O1430,杂项!$O$1:$P$54,2,FALSE)</f>
        <v>隐秘徽记</v>
      </c>
      <c r="G1430" s="93">
        <f t="shared" si="90"/>
        <v>10</v>
      </c>
      <c r="H1430" t="str">
        <f>VLOOKUP(Q1430,杂项!$O$1:$P$54,2,FALSE)</f>
        <v>无畏徽记</v>
      </c>
      <c r="I1430">
        <f t="shared" si="91"/>
        <v>10</v>
      </c>
      <c r="K1430" s="93">
        <v>13</v>
      </c>
      <c r="L1430">
        <v>12</v>
      </c>
      <c r="M1430">
        <v>12</v>
      </c>
      <c r="N1430">
        <v>12</v>
      </c>
      <c r="O1430">
        <v>50</v>
      </c>
      <c r="P1430">
        <v>10</v>
      </c>
      <c r="Q1430">
        <v>48</v>
      </c>
      <c r="R1430">
        <v>10</v>
      </c>
    </row>
    <row r="1431" spans="1:18" x14ac:dyDescent="0.2">
      <c r="A1431" s="108" t="s">
        <v>3120</v>
      </c>
      <c r="B1431" s="93" t="str">
        <f>VLOOKUP(K1431,杂项!$O$1:$P$54,2,FALSE)</f>
        <v>意志纹章</v>
      </c>
      <c r="C1431" s="93">
        <f t="shared" si="88"/>
        <v>15</v>
      </c>
      <c r="D1431" s="93" t="str">
        <f>VLOOKUP(M1431,杂项!$O$1:$P$54,2,FALSE)</f>
        <v>自由纹章</v>
      </c>
      <c r="E1431" s="93">
        <f t="shared" si="89"/>
        <v>15</v>
      </c>
      <c r="F1431" s="93" t="str">
        <f>VLOOKUP(O1431,杂项!$O$1:$P$54,2,FALSE)</f>
        <v>浪人之证</v>
      </c>
      <c r="G1431" s="93">
        <f t="shared" si="90"/>
        <v>12</v>
      </c>
      <c r="H1431" t="str">
        <f>VLOOKUP(Q1431,杂项!$O$1:$P$54,2,FALSE)</f>
        <v>战士之证</v>
      </c>
      <c r="I1431">
        <f t="shared" si="91"/>
        <v>12</v>
      </c>
      <c r="K1431" s="93">
        <v>20</v>
      </c>
      <c r="L1431">
        <v>15</v>
      </c>
      <c r="M1431">
        <v>19</v>
      </c>
      <c r="N1431">
        <v>15</v>
      </c>
      <c r="O1431">
        <v>13</v>
      </c>
      <c r="P1431">
        <v>12</v>
      </c>
      <c r="Q1431">
        <v>12</v>
      </c>
      <c r="R1431">
        <v>12</v>
      </c>
    </row>
    <row r="1432" spans="1:18" x14ac:dyDescent="0.2">
      <c r="A1432" s="108" t="s">
        <v>3121</v>
      </c>
      <c r="B1432" s="93" t="str">
        <f>VLOOKUP(K1432,杂项!$O$1:$P$54,2,FALSE)</f>
        <v>游侠之证</v>
      </c>
      <c r="C1432" s="93">
        <f t="shared" si="88"/>
        <v>18</v>
      </c>
      <c r="D1432" s="93" t="str">
        <f>VLOOKUP(M1432,杂项!$O$1:$P$54,2,FALSE)</f>
        <v>隐者之证</v>
      </c>
      <c r="E1432" s="93">
        <f t="shared" si="89"/>
        <v>18</v>
      </c>
      <c r="F1432" s="93" t="str">
        <f>VLOOKUP(O1432,杂项!$O$1:$P$54,2,FALSE)</f>
        <v>意志纹章</v>
      </c>
      <c r="G1432" s="93">
        <f t="shared" si="90"/>
        <v>15</v>
      </c>
      <c r="H1432" t="str">
        <f>VLOOKUP(Q1432,杂项!$O$1:$P$54,2,FALSE)</f>
        <v>自由纹章</v>
      </c>
      <c r="I1432">
        <f t="shared" si="91"/>
        <v>15</v>
      </c>
      <c r="K1432" s="93">
        <v>27</v>
      </c>
      <c r="L1432">
        <v>18</v>
      </c>
      <c r="M1432">
        <v>30</v>
      </c>
      <c r="N1432">
        <v>18</v>
      </c>
      <c r="O1432">
        <v>20</v>
      </c>
      <c r="P1432">
        <v>15</v>
      </c>
      <c r="Q1432">
        <v>19</v>
      </c>
      <c r="R1432">
        <v>15</v>
      </c>
    </row>
    <row r="1433" spans="1:18" x14ac:dyDescent="0.2">
      <c r="A1433" s="108" t="s">
        <v>3122</v>
      </c>
      <c r="B1433" s="93" t="str">
        <f>VLOOKUP(K1433,杂项!$O$1:$P$54,2,FALSE)</f>
        <v>混沌之印</v>
      </c>
      <c r="C1433" s="93">
        <f t="shared" si="88"/>
        <v>22</v>
      </c>
      <c r="D1433" s="93" t="str">
        <f>VLOOKUP(M1433,杂项!$O$1:$P$54,2,FALSE)</f>
        <v>奇迹之印</v>
      </c>
      <c r="E1433" s="93">
        <f t="shared" si="89"/>
        <v>22</v>
      </c>
      <c r="F1433" s="93" t="str">
        <f>VLOOKUP(O1433,杂项!$O$1:$P$54,2,FALSE)</f>
        <v>游侠之证</v>
      </c>
      <c r="G1433" s="93">
        <f t="shared" si="90"/>
        <v>20</v>
      </c>
      <c r="H1433" t="str">
        <f>VLOOKUP(Q1433,杂项!$O$1:$P$54,2,FALSE)</f>
        <v>隐者之证</v>
      </c>
      <c r="I1433">
        <f t="shared" si="91"/>
        <v>20</v>
      </c>
      <c r="K1433" s="93">
        <v>39</v>
      </c>
      <c r="L1433">
        <v>22</v>
      </c>
      <c r="M1433">
        <v>36</v>
      </c>
      <c r="N1433">
        <v>22</v>
      </c>
      <c r="O1433">
        <v>27</v>
      </c>
      <c r="P1433">
        <v>20</v>
      </c>
      <c r="Q1433">
        <v>30</v>
      </c>
      <c r="R1433">
        <v>20</v>
      </c>
    </row>
    <row r="1434" spans="1:18" x14ac:dyDescent="0.2">
      <c r="A1434" s="108" t="s">
        <v>3123</v>
      </c>
      <c r="B1434" s="93" t="str">
        <f>VLOOKUP(K1434,杂项!$O$1:$P$54,2,FALSE)</f>
        <v>战斗修行之证</v>
      </c>
      <c r="C1434" s="93">
        <f t="shared" si="88"/>
        <v>3</v>
      </c>
      <c r="D1434" s="93" t="e">
        <f>VLOOKUP(M1434,杂项!$O$1:$P$54,2,FALSE)</f>
        <v>#N/A</v>
      </c>
      <c r="E1434" s="93">
        <f t="shared" si="89"/>
        <v>0</v>
      </c>
      <c r="F1434" s="93" t="e">
        <f>VLOOKUP(O1434,杂项!$O$1:$P$54,2,FALSE)</f>
        <v>#N/A</v>
      </c>
      <c r="G1434" s="93">
        <f t="shared" si="90"/>
        <v>0</v>
      </c>
      <c r="H1434" t="e">
        <f>VLOOKUP(Q1434,杂项!$O$1:$P$54,2,FALSE)</f>
        <v>#N/A</v>
      </c>
      <c r="I1434">
        <f t="shared" si="91"/>
        <v>0</v>
      </c>
      <c r="K1434" s="93">
        <v>1</v>
      </c>
      <c r="L1434">
        <v>3</v>
      </c>
    </row>
    <row r="1435" spans="1:18" x14ac:dyDescent="0.2">
      <c r="A1435" s="108" t="s">
        <v>3124</v>
      </c>
      <c r="B1435" s="93" t="str">
        <f>VLOOKUP(K1435,杂项!$O$1:$P$54,2,FALSE)</f>
        <v>战斗修行之证</v>
      </c>
      <c r="C1435" s="93">
        <f t="shared" si="88"/>
        <v>5</v>
      </c>
      <c r="D1435" s="93" t="e">
        <f>VLOOKUP(M1435,杂项!$O$1:$P$54,2,FALSE)</f>
        <v>#N/A</v>
      </c>
      <c r="E1435" s="93">
        <f t="shared" si="89"/>
        <v>0</v>
      </c>
      <c r="F1435" s="93" t="e">
        <f>VLOOKUP(O1435,杂项!$O$1:$P$54,2,FALSE)</f>
        <v>#N/A</v>
      </c>
      <c r="G1435" s="93">
        <f t="shared" si="90"/>
        <v>0</v>
      </c>
      <c r="H1435" t="e">
        <f>VLOOKUP(Q1435,杂项!$O$1:$P$54,2,FALSE)</f>
        <v>#N/A</v>
      </c>
      <c r="I1435">
        <f t="shared" si="91"/>
        <v>0</v>
      </c>
      <c r="K1435" s="93">
        <v>1</v>
      </c>
      <c r="L1435">
        <v>5</v>
      </c>
    </row>
    <row r="1436" spans="1:18" x14ac:dyDescent="0.2">
      <c r="A1436" s="108" t="s">
        <v>3125</v>
      </c>
      <c r="B1436" s="93" t="str">
        <f>VLOOKUP(K1436,杂项!$O$1:$P$54,2,FALSE)</f>
        <v>力量绶带</v>
      </c>
      <c r="C1436" s="93">
        <f t="shared" si="88"/>
        <v>6</v>
      </c>
      <c r="D1436" s="93" t="str">
        <f>VLOOKUP(M1436,杂项!$O$1:$P$54,2,FALSE)</f>
        <v>战斗修行之证</v>
      </c>
      <c r="E1436" s="93">
        <f t="shared" si="89"/>
        <v>3</v>
      </c>
      <c r="F1436" s="93" t="str">
        <f>VLOOKUP(O1436,杂项!$O$1:$P$54,2,FALSE)</f>
        <v>生存修行之证</v>
      </c>
      <c r="G1436" s="93">
        <f t="shared" si="90"/>
        <v>3</v>
      </c>
      <c r="H1436" t="e">
        <f>VLOOKUP(Q1436,杂项!$O$1:$P$54,2,FALSE)</f>
        <v>#N/A</v>
      </c>
      <c r="I1436">
        <f t="shared" si="91"/>
        <v>0</v>
      </c>
      <c r="K1436" s="93">
        <v>6</v>
      </c>
      <c r="L1436">
        <v>6</v>
      </c>
      <c r="M1436">
        <v>1</v>
      </c>
      <c r="N1436">
        <v>3</v>
      </c>
      <c r="O1436">
        <v>2</v>
      </c>
      <c r="P1436">
        <v>3</v>
      </c>
    </row>
    <row r="1437" spans="1:18" x14ac:dyDescent="0.2">
      <c r="A1437" s="108" t="s">
        <v>3126</v>
      </c>
      <c r="B1437" s="93" t="str">
        <f>VLOOKUP(K1437,杂项!$O$1:$P$54,2,FALSE)</f>
        <v>斗技之证</v>
      </c>
      <c r="C1437" s="93">
        <f t="shared" si="88"/>
        <v>8</v>
      </c>
      <c r="D1437" s="93" t="str">
        <f>VLOOKUP(M1437,杂项!$O$1:$P$54,2,FALSE)</f>
        <v>护盾之证</v>
      </c>
      <c r="E1437" s="93">
        <f t="shared" si="89"/>
        <v>8</v>
      </c>
      <c r="F1437" s="93" t="str">
        <f>VLOOKUP(O1437,杂项!$O$1:$P$54,2,FALSE)</f>
        <v>力量绶带</v>
      </c>
      <c r="G1437" s="93">
        <f t="shared" si="90"/>
        <v>6</v>
      </c>
      <c r="H1437" t="str">
        <f>VLOOKUP(Q1437,杂项!$O$1:$P$54,2,FALSE)</f>
        <v>记忆绶带</v>
      </c>
      <c r="I1437">
        <f t="shared" si="91"/>
        <v>6</v>
      </c>
      <c r="K1437" s="93">
        <v>41</v>
      </c>
      <c r="L1437">
        <v>8</v>
      </c>
      <c r="M1437">
        <v>46</v>
      </c>
      <c r="N1437">
        <v>8</v>
      </c>
      <c r="O1437">
        <v>6</v>
      </c>
      <c r="P1437">
        <v>6</v>
      </c>
      <c r="Q1437">
        <v>11</v>
      </c>
      <c r="R1437">
        <v>6</v>
      </c>
    </row>
    <row r="1438" spans="1:18" x14ac:dyDescent="0.2">
      <c r="A1438" s="108" t="s">
        <v>3127</v>
      </c>
      <c r="B1438" s="93" t="str">
        <f>VLOOKUP(K1438,杂项!$O$1:$P$54,2,FALSE)</f>
        <v>无畏徽记</v>
      </c>
      <c r="C1438" s="93">
        <f t="shared" si="88"/>
        <v>10</v>
      </c>
      <c r="D1438" s="93" t="str">
        <f>VLOOKUP(M1438,杂项!$O$1:$P$54,2,FALSE)</f>
        <v>不屈徽记</v>
      </c>
      <c r="E1438" s="93">
        <f t="shared" si="89"/>
        <v>10</v>
      </c>
      <c r="F1438" s="93" t="str">
        <f>VLOOKUP(O1438,杂项!$O$1:$P$54,2,FALSE)</f>
        <v>斗技之证</v>
      </c>
      <c r="G1438" s="93">
        <f t="shared" si="90"/>
        <v>8</v>
      </c>
      <c r="H1438" t="str">
        <f>VLOOKUP(Q1438,杂项!$O$1:$P$54,2,FALSE)</f>
        <v>护盾之证</v>
      </c>
      <c r="I1438">
        <f t="shared" si="91"/>
        <v>8</v>
      </c>
      <c r="K1438" s="93">
        <v>48</v>
      </c>
      <c r="L1438">
        <v>10</v>
      </c>
      <c r="M1438">
        <v>49</v>
      </c>
      <c r="N1438">
        <v>10</v>
      </c>
      <c r="O1438">
        <v>41</v>
      </c>
      <c r="P1438">
        <v>8</v>
      </c>
      <c r="Q1438">
        <v>46</v>
      </c>
      <c r="R1438">
        <v>8</v>
      </c>
    </row>
    <row r="1439" spans="1:18" x14ac:dyDescent="0.2">
      <c r="A1439" s="108" t="s">
        <v>3128</v>
      </c>
      <c r="B1439" s="93" t="str">
        <f>VLOOKUP(K1439,杂项!$O$1:$P$54,2,FALSE)</f>
        <v>力量绶带</v>
      </c>
      <c r="C1439" s="93">
        <f t="shared" si="88"/>
        <v>6</v>
      </c>
      <c r="D1439" s="93" t="str">
        <f>VLOOKUP(M1439,杂项!$O$1:$P$54,2,FALSE)</f>
        <v>战斗修行之证</v>
      </c>
      <c r="E1439" s="93">
        <f t="shared" si="89"/>
        <v>3</v>
      </c>
      <c r="F1439" s="93" t="str">
        <f>VLOOKUP(O1439,杂项!$O$1:$P$54,2,FALSE)</f>
        <v>生存修行之证</v>
      </c>
      <c r="G1439" s="93">
        <f t="shared" si="90"/>
        <v>3</v>
      </c>
      <c r="H1439" t="e">
        <f>VLOOKUP(Q1439,杂项!$O$1:$P$54,2,FALSE)</f>
        <v>#N/A</v>
      </c>
      <c r="I1439">
        <f t="shared" si="91"/>
        <v>0</v>
      </c>
      <c r="K1439" s="93">
        <v>6</v>
      </c>
      <c r="L1439">
        <v>6</v>
      </c>
      <c r="M1439">
        <v>1</v>
      </c>
      <c r="N1439">
        <v>3</v>
      </c>
      <c r="O1439">
        <v>2</v>
      </c>
      <c r="P1439">
        <v>3</v>
      </c>
    </row>
    <row r="1440" spans="1:18" x14ac:dyDescent="0.2">
      <c r="A1440" s="108" t="s">
        <v>3129</v>
      </c>
      <c r="B1440" s="93" t="str">
        <f>VLOOKUP(K1440,杂项!$O$1:$P$54,2,FALSE)</f>
        <v>斗技之证</v>
      </c>
      <c r="C1440" s="93">
        <f t="shared" si="88"/>
        <v>8</v>
      </c>
      <c r="D1440" s="93" t="str">
        <f>VLOOKUP(M1440,杂项!$O$1:$P$54,2,FALSE)</f>
        <v>护盾之证</v>
      </c>
      <c r="E1440" s="93">
        <f t="shared" si="89"/>
        <v>8</v>
      </c>
      <c r="F1440" s="93" t="str">
        <f>VLOOKUP(O1440,杂项!$O$1:$P$54,2,FALSE)</f>
        <v>力量绶带</v>
      </c>
      <c r="G1440" s="93">
        <f t="shared" si="90"/>
        <v>6</v>
      </c>
      <c r="H1440" t="str">
        <f>VLOOKUP(Q1440,杂项!$O$1:$P$54,2,FALSE)</f>
        <v>守护绶带</v>
      </c>
      <c r="I1440">
        <f t="shared" si="91"/>
        <v>6</v>
      </c>
      <c r="K1440" s="93">
        <v>41</v>
      </c>
      <c r="L1440">
        <v>8</v>
      </c>
      <c r="M1440">
        <v>46</v>
      </c>
      <c r="N1440">
        <v>8</v>
      </c>
      <c r="O1440">
        <v>6</v>
      </c>
      <c r="P1440">
        <v>6</v>
      </c>
      <c r="Q1440">
        <v>7</v>
      </c>
      <c r="R1440">
        <v>6</v>
      </c>
    </row>
    <row r="1441" spans="1:18" x14ac:dyDescent="0.2">
      <c r="A1441" s="108" t="s">
        <v>3130</v>
      </c>
      <c r="B1441" s="93" t="str">
        <f>VLOOKUP(K1441,杂项!$O$1:$P$54,2,FALSE)</f>
        <v>无畏徽记</v>
      </c>
      <c r="C1441" s="93">
        <f t="shared" si="88"/>
        <v>10</v>
      </c>
      <c r="D1441" s="93" t="str">
        <f>VLOOKUP(M1441,杂项!$O$1:$P$54,2,FALSE)</f>
        <v>不屈徽记</v>
      </c>
      <c r="E1441" s="93">
        <f t="shared" si="89"/>
        <v>10</v>
      </c>
      <c r="F1441" s="93" t="str">
        <f>VLOOKUP(O1441,杂项!$O$1:$P$54,2,FALSE)</f>
        <v>斗技之证</v>
      </c>
      <c r="G1441" s="93">
        <f t="shared" si="90"/>
        <v>8</v>
      </c>
      <c r="H1441" t="str">
        <f>VLOOKUP(Q1441,杂项!$O$1:$P$54,2,FALSE)</f>
        <v>护盾之证</v>
      </c>
      <c r="I1441">
        <f t="shared" si="91"/>
        <v>8</v>
      </c>
      <c r="K1441" s="93">
        <v>48</v>
      </c>
      <c r="L1441">
        <v>10</v>
      </c>
      <c r="M1441">
        <v>49</v>
      </c>
      <c r="N1441">
        <v>10</v>
      </c>
      <c r="O1441">
        <v>41</v>
      </c>
      <c r="P1441">
        <v>8</v>
      </c>
      <c r="Q1441">
        <v>46</v>
      </c>
      <c r="R1441">
        <v>8</v>
      </c>
    </row>
    <row r="1442" spans="1:18" x14ac:dyDescent="0.2">
      <c r="A1442" s="108" t="s">
        <v>3131</v>
      </c>
      <c r="B1442" s="93" t="str">
        <f>VLOOKUP(K1442,杂项!$O$1:$P$54,2,FALSE)</f>
        <v>迅捷绶带</v>
      </c>
      <c r="C1442" s="93">
        <f t="shared" si="88"/>
        <v>6</v>
      </c>
      <c r="D1442" s="93" t="str">
        <f>VLOOKUP(M1442,杂项!$O$1:$P$54,2,FALSE)</f>
        <v>骑士修行之证</v>
      </c>
      <c r="E1442" s="93">
        <f t="shared" si="89"/>
        <v>3</v>
      </c>
      <c r="F1442" s="93" t="str">
        <f>VLOOKUP(O1442,杂项!$O$1:$P$54,2,FALSE)</f>
        <v>战斗修行之证</v>
      </c>
      <c r="G1442" s="93">
        <f t="shared" si="90"/>
        <v>3</v>
      </c>
      <c r="H1442" t="e">
        <f>VLOOKUP(Q1442,杂项!$O$1:$P$54,2,FALSE)</f>
        <v>#N/A</v>
      </c>
      <c r="I1442">
        <f t="shared" si="91"/>
        <v>0</v>
      </c>
      <c r="K1442" s="93">
        <v>8</v>
      </c>
      <c r="L1442">
        <v>6</v>
      </c>
      <c r="M1442">
        <v>3</v>
      </c>
      <c r="N1442">
        <v>3</v>
      </c>
      <c r="O1442">
        <v>1</v>
      </c>
      <c r="P1442">
        <v>3</v>
      </c>
    </row>
    <row r="1443" spans="1:18" x14ac:dyDescent="0.2">
      <c r="A1443" s="108" t="s">
        <v>3132</v>
      </c>
      <c r="B1443" s="93" t="str">
        <f>VLOOKUP(K1443,杂项!$O$1:$P$54,2,FALSE)</f>
        <v>骑术之证</v>
      </c>
      <c r="C1443" s="93">
        <f t="shared" si="88"/>
        <v>8</v>
      </c>
      <c r="D1443" s="93" t="str">
        <f>VLOOKUP(M1443,杂项!$O$1:$P$54,2,FALSE)</f>
        <v>巡林之证</v>
      </c>
      <c r="E1443" s="93">
        <f t="shared" si="89"/>
        <v>8</v>
      </c>
      <c r="F1443" s="93" t="str">
        <f>VLOOKUP(O1443,杂项!$O$1:$P$54,2,FALSE)</f>
        <v>迅捷绶带</v>
      </c>
      <c r="G1443" s="93">
        <f t="shared" si="90"/>
        <v>6</v>
      </c>
      <c r="H1443" t="str">
        <f>VLOOKUP(Q1443,杂项!$O$1:$P$54,2,FALSE)</f>
        <v>力量绶带</v>
      </c>
      <c r="I1443">
        <f t="shared" si="91"/>
        <v>6</v>
      </c>
      <c r="K1443" s="93">
        <v>43</v>
      </c>
      <c r="L1443">
        <v>8</v>
      </c>
      <c r="M1443">
        <v>42</v>
      </c>
      <c r="N1443">
        <v>8</v>
      </c>
      <c r="O1443">
        <v>8</v>
      </c>
      <c r="P1443">
        <v>6</v>
      </c>
      <c r="Q1443">
        <v>6</v>
      </c>
      <c r="R1443">
        <v>6</v>
      </c>
    </row>
    <row r="1444" spans="1:18" x14ac:dyDescent="0.2">
      <c r="A1444" s="108" t="s">
        <v>3133</v>
      </c>
      <c r="B1444" s="93" t="str">
        <f>VLOOKUP(K1444,杂项!$O$1:$P$54,2,FALSE)</f>
        <v>忠诚徽记</v>
      </c>
      <c r="C1444" s="93">
        <f t="shared" si="88"/>
        <v>10</v>
      </c>
      <c r="D1444" s="93" t="str">
        <f>VLOOKUP(M1444,杂项!$O$1:$P$54,2,FALSE)</f>
        <v>无畏徽记</v>
      </c>
      <c r="E1444" s="93">
        <f t="shared" si="89"/>
        <v>10</v>
      </c>
      <c r="F1444" s="93" t="str">
        <f>VLOOKUP(O1444,杂项!$O$1:$P$54,2,FALSE)</f>
        <v>骑术之证</v>
      </c>
      <c r="G1444" s="93">
        <f t="shared" si="90"/>
        <v>8</v>
      </c>
      <c r="H1444" t="str">
        <f>VLOOKUP(Q1444,杂项!$O$1:$P$54,2,FALSE)</f>
        <v>巡林之证</v>
      </c>
      <c r="I1444">
        <f t="shared" si="91"/>
        <v>8</v>
      </c>
      <c r="K1444" s="93">
        <v>53</v>
      </c>
      <c r="L1444">
        <v>10</v>
      </c>
      <c r="M1444">
        <v>48</v>
      </c>
      <c r="N1444">
        <v>10</v>
      </c>
      <c r="O1444">
        <v>43</v>
      </c>
      <c r="P1444">
        <v>8</v>
      </c>
      <c r="Q1444">
        <v>42</v>
      </c>
      <c r="R1444">
        <v>8</v>
      </c>
    </row>
    <row r="1445" spans="1:18" x14ac:dyDescent="0.2">
      <c r="A1445" s="108" t="s">
        <v>3134</v>
      </c>
      <c r="B1445" s="93" t="str">
        <f>VLOOKUP(K1445,杂项!$O$1:$P$54,2,FALSE)</f>
        <v>战士之证</v>
      </c>
      <c r="C1445" s="93">
        <f t="shared" si="88"/>
        <v>12</v>
      </c>
      <c r="D1445" s="93" t="str">
        <f>VLOOKUP(M1445,杂项!$O$1:$P$54,2,FALSE)</f>
        <v>卫士之证</v>
      </c>
      <c r="E1445" s="93">
        <f t="shared" si="89"/>
        <v>12</v>
      </c>
      <c r="F1445" s="93" t="str">
        <f>VLOOKUP(O1445,杂项!$O$1:$P$54,2,FALSE)</f>
        <v>无畏徽记</v>
      </c>
      <c r="G1445" s="93">
        <f t="shared" si="90"/>
        <v>10</v>
      </c>
      <c r="H1445" t="str">
        <f>VLOOKUP(Q1445,杂项!$O$1:$P$54,2,FALSE)</f>
        <v>不屈徽记</v>
      </c>
      <c r="I1445">
        <f t="shared" si="91"/>
        <v>10</v>
      </c>
      <c r="K1445" s="93">
        <v>12</v>
      </c>
      <c r="L1445">
        <v>12</v>
      </c>
      <c r="M1445">
        <v>47</v>
      </c>
      <c r="N1445">
        <v>12</v>
      </c>
      <c r="O1445">
        <v>48</v>
      </c>
      <c r="P1445">
        <v>10</v>
      </c>
      <c r="Q1445">
        <v>49</v>
      </c>
      <c r="R1445">
        <v>10</v>
      </c>
    </row>
    <row r="1446" spans="1:18" x14ac:dyDescent="0.2">
      <c r="A1446" s="108" t="s">
        <v>3135</v>
      </c>
      <c r="B1446" s="93" t="str">
        <f>VLOOKUP(K1446,杂项!$O$1:$P$54,2,FALSE)</f>
        <v>勇气纹章</v>
      </c>
      <c r="C1446" s="93">
        <f t="shared" si="88"/>
        <v>15</v>
      </c>
      <c r="D1446" s="93" t="str">
        <f>VLOOKUP(M1446,杂项!$O$1:$P$54,2,FALSE)</f>
        <v>秩序纹章</v>
      </c>
      <c r="E1446" s="93">
        <f t="shared" si="89"/>
        <v>15</v>
      </c>
      <c r="F1446" s="93" t="str">
        <f>VLOOKUP(O1446,杂项!$O$1:$P$54,2,FALSE)</f>
        <v>战士之证</v>
      </c>
      <c r="G1446" s="93">
        <f t="shared" si="90"/>
        <v>12</v>
      </c>
      <c r="H1446" t="str">
        <f>VLOOKUP(Q1446,杂项!$O$1:$P$54,2,FALSE)</f>
        <v>卫士之证</v>
      </c>
      <c r="I1446">
        <f t="shared" si="91"/>
        <v>12</v>
      </c>
      <c r="K1446" s="93">
        <v>17</v>
      </c>
      <c r="L1446">
        <v>15</v>
      </c>
      <c r="M1446">
        <v>18</v>
      </c>
      <c r="N1446">
        <v>15</v>
      </c>
      <c r="O1446">
        <v>12</v>
      </c>
      <c r="P1446">
        <v>12</v>
      </c>
      <c r="Q1446">
        <v>47</v>
      </c>
      <c r="R1446">
        <v>12</v>
      </c>
    </row>
    <row r="1447" spans="1:18" x14ac:dyDescent="0.2">
      <c r="A1447" s="108" t="s">
        <v>3136</v>
      </c>
      <c r="B1447" s="93" t="str">
        <f>VLOOKUP(K1447,杂项!$O$1:$P$54,2,FALSE)</f>
        <v>勇者之证</v>
      </c>
      <c r="C1447" s="93">
        <f t="shared" si="88"/>
        <v>18</v>
      </c>
      <c r="D1447" s="93" t="str">
        <f>VLOOKUP(M1447,杂项!$O$1:$P$54,2,FALSE)</f>
        <v>英雄之证</v>
      </c>
      <c r="E1447" s="93">
        <f t="shared" si="89"/>
        <v>18</v>
      </c>
      <c r="F1447" s="93" t="str">
        <f>VLOOKUP(O1447,杂项!$O$1:$P$54,2,FALSE)</f>
        <v>勇气纹章</v>
      </c>
      <c r="G1447" s="93">
        <f t="shared" si="90"/>
        <v>15</v>
      </c>
      <c r="H1447" t="str">
        <f>VLOOKUP(Q1447,杂项!$O$1:$P$54,2,FALSE)</f>
        <v>秩序纹章</v>
      </c>
      <c r="I1447">
        <f t="shared" si="91"/>
        <v>15</v>
      </c>
      <c r="K1447" s="93">
        <v>26</v>
      </c>
      <c r="L1447">
        <v>18</v>
      </c>
      <c r="M1447">
        <v>25</v>
      </c>
      <c r="N1447">
        <v>18</v>
      </c>
      <c r="O1447">
        <v>17</v>
      </c>
      <c r="P1447">
        <v>15</v>
      </c>
      <c r="Q1447">
        <v>18</v>
      </c>
      <c r="R1447">
        <v>15</v>
      </c>
    </row>
    <row r="1448" spans="1:18" x14ac:dyDescent="0.2">
      <c r="A1448" s="108" t="s">
        <v>3137</v>
      </c>
      <c r="B1448" s="93" t="str">
        <f>VLOOKUP(K1448,杂项!$O$1:$P$54,2,FALSE)</f>
        <v>正义之印</v>
      </c>
      <c r="C1448" s="93">
        <f t="shared" si="88"/>
        <v>22</v>
      </c>
      <c r="D1448" s="93" t="str">
        <f>VLOOKUP(M1448,杂项!$O$1:$P$54,2,FALSE)</f>
        <v>荣耀之印</v>
      </c>
      <c r="E1448" s="93">
        <f t="shared" si="89"/>
        <v>22</v>
      </c>
      <c r="F1448" s="93" t="str">
        <f>VLOOKUP(O1448,杂项!$O$1:$P$54,2,FALSE)</f>
        <v>勇者之证</v>
      </c>
      <c r="G1448" s="93">
        <f t="shared" si="90"/>
        <v>20</v>
      </c>
      <c r="H1448" t="str">
        <f>VLOOKUP(Q1448,杂项!$O$1:$P$54,2,FALSE)</f>
        <v>霸者之证</v>
      </c>
      <c r="I1448">
        <f t="shared" si="91"/>
        <v>20</v>
      </c>
      <c r="K1448" s="93">
        <v>32</v>
      </c>
      <c r="L1448">
        <v>22</v>
      </c>
      <c r="M1448">
        <v>38</v>
      </c>
      <c r="N1448">
        <v>22</v>
      </c>
      <c r="O1448">
        <v>26</v>
      </c>
      <c r="P1448">
        <v>20</v>
      </c>
      <c r="Q1448">
        <v>28</v>
      </c>
      <c r="R1448">
        <v>20</v>
      </c>
    </row>
    <row r="1449" spans="1:18" x14ac:dyDescent="0.2">
      <c r="A1449" s="108" t="s">
        <v>3138</v>
      </c>
      <c r="B1449" s="93" t="str">
        <f>VLOOKUP(K1449,杂项!$O$1:$P$54,2,FALSE)</f>
        <v>战士之证</v>
      </c>
      <c r="C1449" s="93">
        <f t="shared" si="88"/>
        <v>12</v>
      </c>
      <c r="D1449" s="93" t="str">
        <f>VLOOKUP(M1449,杂项!$O$1:$P$54,2,FALSE)</f>
        <v>卫士之证</v>
      </c>
      <c r="E1449" s="93">
        <f t="shared" si="89"/>
        <v>12</v>
      </c>
      <c r="F1449" s="93" t="str">
        <f>VLOOKUP(O1449,杂项!$O$1:$P$54,2,FALSE)</f>
        <v>无畏徽记</v>
      </c>
      <c r="G1449" s="93">
        <f t="shared" si="90"/>
        <v>10</v>
      </c>
      <c r="H1449" t="str">
        <f>VLOOKUP(Q1449,杂项!$O$1:$P$54,2,FALSE)</f>
        <v>不屈徽记</v>
      </c>
      <c r="I1449">
        <f t="shared" si="91"/>
        <v>10</v>
      </c>
      <c r="K1449" s="93">
        <v>12</v>
      </c>
      <c r="L1449">
        <v>12</v>
      </c>
      <c r="M1449">
        <v>47</v>
      </c>
      <c r="N1449">
        <v>12</v>
      </c>
      <c r="O1449">
        <v>48</v>
      </c>
      <c r="P1449">
        <v>10</v>
      </c>
      <c r="Q1449">
        <v>49</v>
      </c>
      <c r="R1449">
        <v>10</v>
      </c>
    </row>
    <row r="1450" spans="1:18" x14ac:dyDescent="0.2">
      <c r="A1450" s="108" t="s">
        <v>3139</v>
      </c>
      <c r="B1450" s="93" t="str">
        <f>VLOOKUP(K1450,杂项!$O$1:$P$54,2,FALSE)</f>
        <v>勇气纹章</v>
      </c>
      <c r="C1450" s="93">
        <f t="shared" si="88"/>
        <v>15</v>
      </c>
      <c r="D1450" s="93" t="str">
        <f>VLOOKUP(M1450,杂项!$O$1:$P$54,2,FALSE)</f>
        <v>秩序纹章</v>
      </c>
      <c r="E1450" s="93">
        <f t="shared" si="89"/>
        <v>15</v>
      </c>
      <c r="F1450" s="93" t="str">
        <f>VLOOKUP(O1450,杂项!$O$1:$P$54,2,FALSE)</f>
        <v>战士之证</v>
      </c>
      <c r="G1450" s="93">
        <f t="shared" si="90"/>
        <v>12</v>
      </c>
      <c r="H1450" t="str">
        <f>VLOOKUP(Q1450,杂项!$O$1:$P$54,2,FALSE)</f>
        <v>卫士之证</v>
      </c>
      <c r="I1450">
        <f t="shared" si="91"/>
        <v>12</v>
      </c>
      <c r="K1450" s="93">
        <v>17</v>
      </c>
      <c r="L1450">
        <v>15</v>
      </c>
      <c r="M1450">
        <v>18</v>
      </c>
      <c r="N1450">
        <v>15</v>
      </c>
      <c r="O1450">
        <v>12</v>
      </c>
      <c r="P1450">
        <v>12</v>
      </c>
      <c r="Q1450">
        <v>47</v>
      </c>
      <c r="R1450">
        <v>12</v>
      </c>
    </row>
    <row r="1451" spans="1:18" x14ac:dyDescent="0.2">
      <c r="A1451" s="108" t="s">
        <v>3140</v>
      </c>
      <c r="B1451" s="93" t="str">
        <f>VLOOKUP(K1451,杂项!$O$1:$P$54,2,FALSE)</f>
        <v>勇者之证</v>
      </c>
      <c r="C1451" s="93">
        <f t="shared" si="88"/>
        <v>18</v>
      </c>
      <c r="D1451" s="93" t="str">
        <f>VLOOKUP(M1451,杂项!$O$1:$P$54,2,FALSE)</f>
        <v>英雄之证</v>
      </c>
      <c r="E1451" s="93">
        <f t="shared" si="89"/>
        <v>18</v>
      </c>
      <c r="F1451" s="93" t="str">
        <f>VLOOKUP(O1451,杂项!$O$1:$P$54,2,FALSE)</f>
        <v>勇气纹章</v>
      </c>
      <c r="G1451" s="93">
        <f t="shared" si="90"/>
        <v>15</v>
      </c>
      <c r="H1451" t="str">
        <f>VLOOKUP(Q1451,杂项!$O$1:$P$54,2,FALSE)</f>
        <v>秩序纹章</v>
      </c>
      <c r="I1451">
        <f t="shared" si="91"/>
        <v>15</v>
      </c>
      <c r="K1451" s="93">
        <v>26</v>
      </c>
      <c r="L1451">
        <v>18</v>
      </c>
      <c r="M1451">
        <v>25</v>
      </c>
      <c r="N1451">
        <v>18</v>
      </c>
      <c r="O1451">
        <v>17</v>
      </c>
      <c r="P1451">
        <v>15</v>
      </c>
      <c r="Q1451">
        <v>18</v>
      </c>
      <c r="R1451">
        <v>15</v>
      </c>
    </row>
    <row r="1452" spans="1:18" x14ac:dyDescent="0.2">
      <c r="A1452" s="108" t="s">
        <v>3141</v>
      </c>
      <c r="B1452" s="93" t="str">
        <f>VLOOKUP(K1452,杂项!$O$1:$P$54,2,FALSE)</f>
        <v>命运之印</v>
      </c>
      <c r="C1452" s="93">
        <f t="shared" si="88"/>
        <v>22</v>
      </c>
      <c r="D1452" s="93" t="str">
        <f>VLOOKUP(M1452,杂项!$O$1:$P$54,2,FALSE)</f>
        <v>正义之印</v>
      </c>
      <c r="E1452" s="93">
        <f t="shared" si="89"/>
        <v>22</v>
      </c>
      <c r="F1452" s="93" t="str">
        <f>VLOOKUP(O1452,杂项!$O$1:$P$54,2,FALSE)</f>
        <v>英雄之证</v>
      </c>
      <c r="G1452" s="93">
        <f t="shared" si="90"/>
        <v>20</v>
      </c>
      <c r="H1452" t="str">
        <f>VLOOKUP(Q1452,杂项!$O$1:$P$54,2,FALSE)</f>
        <v>统帅之证</v>
      </c>
      <c r="I1452">
        <f t="shared" si="91"/>
        <v>20</v>
      </c>
      <c r="K1452" s="93">
        <v>33</v>
      </c>
      <c r="L1452">
        <v>22</v>
      </c>
      <c r="M1452">
        <v>32</v>
      </c>
      <c r="N1452">
        <v>22</v>
      </c>
      <c r="O1452">
        <v>25</v>
      </c>
      <c r="P1452">
        <v>20</v>
      </c>
      <c r="Q1452">
        <v>31</v>
      </c>
      <c r="R1452">
        <v>20</v>
      </c>
    </row>
    <row r="1453" spans="1:18" x14ac:dyDescent="0.2">
      <c r="A1453" t="s">
        <v>3142</v>
      </c>
      <c r="B1453" s="93" t="str">
        <f>VLOOKUP(K1453,杂项!$O$1:$P$54,2,FALSE)</f>
        <v>生存修行之证</v>
      </c>
      <c r="C1453" s="93">
        <f t="shared" si="88"/>
        <v>3</v>
      </c>
      <c r="D1453" s="93" t="e">
        <f>VLOOKUP(M1453,杂项!$O$1:$P$54,2,FALSE)</f>
        <v>#N/A</v>
      </c>
      <c r="E1453" s="93">
        <f t="shared" si="89"/>
        <v>0</v>
      </c>
      <c r="F1453" s="93" t="e">
        <f>VLOOKUP(O1453,杂项!$O$1:$P$54,2,FALSE)</f>
        <v>#N/A</v>
      </c>
      <c r="G1453" s="93">
        <f t="shared" si="90"/>
        <v>0</v>
      </c>
      <c r="H1453" t="e">
        <f>VLOOKUP(Q1453,杂项!$O$1:$P$54,2,FALSE)</f>
        <v>#N/A</v>
      </c>
      <c r="I1453">
        <f t="shared" si="91"/>
        <v>0</v>
      </c>
      <c r="K1453" s="93">
        <v>2</v>
      </c>
      <c r="L1453">
        <v>3</v>
      </c>
    </row>
    <row r="1454" spans="1:18" x14ac:dyDescent="0.2">
      <c r="A1454" t="s">
        <v>3143</v>
      </c>
      <c r="B1454" s="93" t="str">
        <f>VLOOKUP(K1454,杂项!$O$1:$P$54,2,FALSE)</f>
        <v>生存修行之证</v>
      </c>
      <c r="C1454" s="93">
        <f t="shared" si="88"/>
        <v>5</v>
      </c>
      <c r="D1454" s="93" t="e">
        <f>VLOOKUP(M1454,杂项!$O$1:$P$54,2,FALSE)</f>
        <v>#N/A</v>
      </c>
      <c r="E1454" s="93">
        <f t="shared" si="89"/>
        <v>0</v>
      </c>
      <c r="F1454" s="93" t="e">
        <f>VLOOKUP(O1454,杂项!$O$1:$P$54,2,FALSE)</f>
        <v>#N/A</v>
      </c>
      <c r="G1454" s="93">
        <f t="shared" si="90"/>
        <v>0</v>
      </c>
      <c r="H1454" t="e">
        <f>VLOOKUP(Q1454,杂项!$O$1:$P$54,2,FALSE)</f>
        <v>#N/A</v>
      </c>
      <c r="I1454">
        <f t="shared" si="91"/>
        <v>0</v>
      </c>
      <c r="K1454" s="93">
        <v>2</v>
      </c>
      <c r="L1454">
        <v>5</v>
      </c>
    </row>
    <row r="1455" spans="1:18" x14ac:dyDescent="0.2">
      <c r="A1455" t="s">
        <v>3144</v>
      </c>
      <c r="B1455" s="93" t="str">
        <f>VLOOKUP(K1455,杂项!$O$1:$P$54,2,FALSE)</f>
        <v>守护绶带</v>
      </c>
      <c r="C1455" s="93">
        <f t="shared" si="88"/>
        <v>6</v>
      </c>
      <c r="D1455" s="93" t="str">
        <f>VLOOKUP(M1455,杂项!$O$1:$P$54,2,FALSE)</f>
        <v>生存修行之证</v>
      </c>
      <c r="E1455" s="93">
        <f t="shared" si="89"/>
        <v>3</v>
      </c>
      <c r="F1455" s="93" t="str">
        <f>VLOOKUP(O1455,杂项!$O$1:$P$54,2,FALSE)</f>
        <v>战斗修行之证</v>
      </c>
      <c r="G1455" s="93">
        <f t="shared" si="90"/>
        <v>3</v>
      </c>
      <c r="H1455" t="e">
        <f>VLOOKUP(Q1455,杂项!$O$1:$P$54,2,FALSE)</f>
        <v>#N/A</v>
      </c>
      <c r="I1455">
        <f t="shared" si="91"/>
        <v>0</v>
      </c>
      <c r="K1455" s="93">
        <v>7</v>
      </c>
      <c r="L1455">
        <v>6</v>
      </c>
      <c r="M1455">
        <v>2</v>
      </c>
      <c r="N1455">
        <v>3</v>
      </c>
      <c r="O1455">
        <v>1</v>
      </c>
      <c r="P1455">
        <v>3</v>
      </c>
    </row>
    <row r="1456" spans="1:18" x14ac:dyDescent="0.2">
      <c r="A1456" t="s">
        <v>3145</v>
      </c>
      <c r="B1456" s="93" t="str">
        <f>VLOOKUP(K1456,杂项!$O$1:$P$54,2,FALSE)</f>
        <v>护盾之证</v>
      </c>
      <c r="C1456" s="93">
        <f t="shared" si="88"/>
        <v>8</v>
      </c>
      <c r="D1456" s="93" t="str">
        <f>VLOOKUP(M1456,杂项!$O$1:$P$54,2,FALSE)</f>
        <v>斗技之证</v>
      </c>
      <c r="E1456" s="93">
        <f t="shared" si="89"/>
        <v>8</v>
      </c>
      <c r="F1456" s="93" t="str">
        <f>VLOOKUP(O1456,杂项!$O$1:$P$54,2,FALSE)</f>
        <v>守护绶带</v>
      </c>
      <c r="G1456" s="93">
        <f t="shared" si="90"/>
        <v>6</v>
      </c>
      <c r="H1456" t="str">
        <f>VLOOKUP(Q1456,杂项!$O$1:$P$54,2,FALSE)</f>
        <v>力量绶带</v>
      </c>
      <c r="I1456">
        <f t="shared" si="91"/>
        <v>6</v>
      </c>
      <c r="K1456" s="93">
        <v>46</v>
      </c>
      <c r="L1456">
        <v>8</v>
      </c>
      <c r="M1456">
        <v>41</v>
      </c>
      <c r="N1456">
        <v>8</v>
      </c>
      <c r="O1456">
        <v>7</v>
      </c>
      <c r="P1456">
        <v>6</v>
      </c>
      <c r="Q1456">
        <v>6</v>
      </c>
      <c r="R1456">
        <v>6</v>
      </c>
    </row>
    <row r="1457" spans="1:18" x14ac:dyDescent="0.2">
      <c r="A1457" t="s">
        <v>3146</v>
      </c>
      <c r="B1457" s="93" t="str">
        <f>VLOOKUP(K1457,杂项!$O$1:$P$54,2,FALSE)</f>
        <v>不屈徽记</v>
      </c>
      <c r="C1457" s="93">
        <f t="shared" si="88"/>
        <v>10</v>
      </c>
      <c r="D1457" s="93" t="str">
        <f>VLOOKUP(M1457,杂项!$O$1:$P$54,2,FALSE)</f>
        <v>忠诚徽记</v>
      </c>
      <c r="E1457" s="93">
        <f t="shared" si="89"/>
        <v>10</v>
      </c>
      <c r="F1457" s="93" t="str">
        <f>VLOOKUP(O1457,杂项!$O$1:$P$54,2,FALSE)</f>
        <v>护盾之证</v>
      </c>
      <c r="G1457" s="93">
        <f t="shared" si="90"/>
        <v>8</v>
      </c>
      <c r="H1457" t="str">
        <f>VLOOKUP(Q1457,杂项!$O$1:$P$54,2,FALSE)</f>
        <v>斗技之证</v>
      </c>
      <c r="I1457">
        <f t="shared" si="91"/>
        <v>8</v>
      </c>
      <c r="K1457" s="93">
        <v>49</v>
      </c>
      <c r="L1457">
        <v>10</v>
      </c>
      <c r="M1457">
        <v>53</v>
      </c>
      <c r="N1457">
        <v>10</v>
      </c>
      <c r="O1457">
        <v>46</v>
      </c>
      <c r="P1457">
        <v>8</v>
      </c>
      <c r="Q1457">
        <v>41</v>
      </c>
      <c r="R1457">
        <v>8</v>
      </c>
    </row>
    <row r="1458" spans="1:18" x14ac:dyDescent="0.2">
      <c r="A1458" t="s">
        <v>3147</v>
      </c>
      <c r="B1458" s="93" t="str">
        <f>VLOOKUP(K1458,杂项!$O$1:$P$54,2,FALSE)</f>
        <v>记忆绶带</v>
      </c>
      <c r="C1458" s="93">
        <f t="shared" si="88"/>
        <v>6</v>
      </c>
      <c r="D1458" s="93" t="str">
        <f>VLOOKUP(M1458,杂项!$O$1:$P$54,2,FALSE)</f>
        <v>战斗修行之证</v>
      </c>
      <c r="E1458" s="93">
        <f t="shared" si="89"/>
        <v>3</v>
      </c>
      <c r="F1458" s="93" t="str">
        <f>VLOOKUP(O1458,杂项!$O$1:$P$54,2,FALSE)</f>
        <v>神职修行之证</v>
      </c>
      <c r="G1458" s="93">
        <f t="shared" si="90"/>
        <v>3</v>
      </c>
      <c r="H1458" t="e">
        <f>VLOOKUP(Q1458,杂项!$O$1:$P$54,2,FALSE)</f>
        <v>#N/A</v>
      </c>
      <c r="I1458">
        <f t="shared" si="91"/>
        <v>0</v>
      </c>
      <c r="K1458" s="93">
        <v>11</v>
      </c>
      <c r="L1458">
        <v>6</v>
      </c>
      <c r="M1458">
        <v>1</v>
      </c>
      <c r="N1458">
        <v>3</v>
      </c>
      <c r="O1458">
        <v>4</v>
      </c>
      <c r="P1458">
        <v>3</v>
      </c>
    </row>
    <row r="1459" spans="1:18" x14ac:dyDescent="0.2">
      <c r="A1459" t="s">
        <v>3148</v>
      </c>
      <c r="B1459" s="93" t="str">
        <f>VLOOKUP(K1459,杂项!$O$1:$P$54,2,FALSE)</f>
        <v>骑术之证</v>
      </c>
      <c r="C1459" s="93">
        <f t="shared" si="88"/>
        <v>8</v>
      </c>
      <c r="D1459" s="93" t="str">
        <f>VLOOKUP(M1459,杂项!$O$1:$P$54,2,FALSE)</f>
        <v>护盾之证</v>
      </c>
      <c r="E1459" s="93">
        <f t="shared" si="89"/>
        <v>8</v>
      </c>
      <c r="F1459" s="93" t="str">
        <f>VLOOKUP(O1459,杂项!$O$1:$P$54,2,FALSE)</f>
        <v>迅捷绶带</v>
      </c>
      <c r="G1459" s="93">
        <f t="shared" si="90"/>
        <v>6</v>
      </c>
      <c r="H1459" t="str">
        <f>VLOOKUP(Q1459,杂项!$O$1:$P$54,2,FALSE)</f>
        <v>心灵绶带</v>
      </c>
      <c r="I1459">
        <f t="shared" si="91"/>
        <v>6</v>
      </c>
      <c r="K1459" s="93">
        <v>43</v>
      </c>
      <c r="L1459">
        <v>8</v>
      </c>
      <c r="M1459">
        <v>46</v>
      </c>
      <c r="N1459">
        <v>8</v>
      </c>
      <c r="O1459">
        <v>8</v>
      </c>
      <c r="P1459">
        <v>6</v>
      </c>
      <c r="Q1459">
        <v>10</v>
      </c>
      <c r="R1459">
        <v>6</v>
      </c>
    </row>
    <row r="1460" spans="1:18" x14ac:dyDescent="0.2">
      <c r="A1460" t="s">
        <v>3149</v>
      </c>
      <c r="B1460" s="93" t="str">
        <f>VLOOKUP(K1460,杂项!$O$1:$P$54,2,FALSE)</f>
        <v>灵魂徽记</v>
      </c>
      <c r="C1460" s="93">
        <f t="shared" si="88"/>
        <v>10</v>
      </c>
      <c r="D1460" s="93" t="str">
        <f>VLOOKUP(M1460,杂项!$O$1:$P$54,2,FALSE)</f>
        <v>忠诚徽记</v>
      </c>
      <c r="E1460" s="93">
        <f t="shared" si="89"/>
        <v>10</v>
      </c>
      <c r="F1460" s="93" t="str">
        <f>VLOOKUP(O1460,杂项!$O$1:$P$54,2,FALSE)</f>
        <v>骑术之证</v>
      </c>
      <c r="G1460" s="93">
        <f t="shared" si="90"/>
        <v>8</v>
      </c>
      <c r="H1460" t="str">
        <f>VLOOKUP(Q1460,杂项!$O$1:$P$54,2,FALSE)</f>
        <v>护盾之证</v>
      </c>
      <c r="I1460">
        <f t="shared" si="91"/>
        <v>8</v>
      </c>
      <c r="K1460" s="93">
        <v>52</v>
      </c>
      <c r="L1460">
        <v>10</v>
      </c>
      <c r="M1460">
        <v>53</v>
      </c>
      <c r="N1460">
        <v>10</v>
      </c>
      <c r="O1460">
        <v>43</v>
      </c>
      <c r="P1460">
        <v>8</v>
      </c>
      <c r="Q1460">
        <v>46</v>
      </c>
      <c r="R1460">
        <v>8</v>
      </c>
    </row>
    <row r="1461" spans="1:18" x14ac:dyDescent="0.2">
      <c r="A1461" t="s">
        <v>3150</v>
      </c>
      <c r="B1461" s="93" t="str">
        <f>VLOOKUP(K1461,杂项!$O$1:$P$54,2,FALSE)</f>
        <v>记忆绶带</v>
      </c>
      <c r="C1461" s="93">
        <f t="shared" si="88"/>
        <v>6</v>
      </c>
      <c r="D1461" s="93" t="str">
        <f>VLOOKUP(M1461,杂项!$O$1:$P$54,2,FALSE)</f>
        <v>生存修行之证</v>
      </c>
      <c r="E1461" s="93">
        <f t="shared" si="89"/>
        <v>3</v>
      </c>
      <c r="F1461" s="93" t="str">
        <f>VLOOKUP(O1461,杂项!$O$1:$P$54,2,FALSE)</f>
        <v>战斗修行之证</v>
      </c>
      <c r="G1461" s="93">
        <f t="shared" si="90"/>
        <v>3</v>
      </c>
      <c r="H1461" t="e">
        <f>VLOOKUP(Q1461,杂项!$O$1:$P$54,2,FALSE)</f>
        <v>#N/A</v>
      </c>
      <c r="I1461">
        <f t="shared" si="91"/>
        <v>0</v>
      </c>
      <c r="K1461" s="93">
        <v>11</v>
      </c>
      <c r="L1461">
        <v>6</v>
      </c>
      <c r="M1461">
        <v>2</v>
      </c>
      <c r="N1461">
        <v>3</v>
      </c>
      <c r="O1461">
        <v>1</v>
      </c>
      <c r="P1461">
        <v>3</v>
      </c>
    </row>
    <row r="1462" spans="1:18" x14ac:dyDescent="0.2">
      <c r="A1462" t="s">
        <v>3151</v>
      </c>
      <c r="B1462" s="93" t="str">
        <f>VLOOKUP(K1462,杂项!$O$1:$P$54,2,FALSE)</f>
        <v>巡林之证</v>
      </c>
      <c r="C1462" s="93">
        <f t="shared" si="88"/>
        <v>8</v>
      </c>
      <c r="D1462" s="93" t="str">
        <f>VLOOKUP(M1462,杂项!$O$1:$P$54,2,FALSE)</f>
        <v>斗技之证</v>
      </c>
      <c r="E1462" s="93">
        <f t="shared" si="89"/>
        <v>8</v>
      </c>
      <c r="F1462" s="93" t="str">
        <f>VLOOKUP(O1462,杂项!$O$1:$P$54,2,FALSE)</f>
        <v>迅捷绶带</v>
      </c>
      <c r="G1462" s="93">
        <f t="shared" si="90"/>
        <v>6</v>
      </c>
      <c r="H1462" t="str">
        <f>VLOOKUP(Q1462,杂项!$O$1:$P$54,2,FALSE)</f>
        <v>记忆绶带</v>
      </c>
      <c r="I1462">
        <f t="shared" si="91"/>
        <v>6</v>
      </c>
      <c r="K1462" s="93">
        <v>42</v>
      </c>
      <c r="L1462">
        <v>8</v>
      </c>
      <c r="M1462">
        <v>41</v>
      </c>
      <c r="N1462">
        <v>8</v>
      </c>
      <c r="O1462">
        <v>8</v>
      </c>
      <c r="P1462">
        <v>6</v>
      </c>
      <c r="Q1462">
        <v>11</v>
      </c>
      <c r="R1462">
        <v>6</v>
      </c>
    </row>
    <row r="1463" spans="1:18" x14ac:dyDescent="0.2">
      <c r="A1463" t="s">
        <v>3152</v>
      </c>
      <c r="B1463" s="93" t="str">
        <f>VLOOKUP(K1463,杂项!$O$1:$P$54,2,FALSE)</f>
        <v>隐秘徽记</v>
      </c>
      <c r="C1463" s="93">
        <f t="shared" si="88"/>
        <v>10</v>
      </c>
      <c r="D1463" s="93" t="str">
        <f>VLOOKUP(M1463,杂项!$O$1:$P$54,2,FALSE)</f>
        <v>无畏徽记</v>
      </c>
      <c r="E1463" s="93">
        <f t="shared" si="89"/>
        <v>10</v>
      </c>
      <c r="F1463" s="93" t="str">
        <f>VLOOKUP(O1463,杂项!$O$1:$P$54,2,FALSE)</f>
        <v>巡林之证</v>
      </c>
      <c r="G1463" s="93">
        <f t="shared" si="90"/>
        <v>8</v>
      </c>
      <c r="H1463" t="str">
        <f>VLOOKUP(Q1463,杂项!$O$1:$P$54,2,FALSE)</f>
        <v>斗技之证</v>
      </c>
      <c r="I1463">
        <f t="shared" si="91"/>
        <v>8</v>
      </c>
      <c r="K1463" s="93">
        <v>50</v>
      </c>
      <c r="L1463">
        <v>10</v>
      </c>
      <c r="M1463">
        <v>48</v>
      </c>
      <c r="N1463">
        <v>10</v>
      </c>
      <c r="O1463">
        <v>42</v>
      </c>
      <c r="P1463">
        <v>8</v>
      </c>
      <c r="Q1463">
        <v>41</v>
      </c>
      <c r="R1463">
        <v>8</v>
      </c>
    </row>
    <row r="1464" spans="1:18" x14ac:dyDescent="0.2">
      <c r="A1464" t="s">
        <v>3153</v>
      </c>
      <c r="B1464" s="93" t="str">
        <f>VLOOKUP(K1464,杂项!$O$1:$P$54,2,FALSE)</f>
        <v>卫士之证</v>
      </c>
      <c r="C1464" s="93">
        <f t="shared" si="88"/>
        <v>12</v>
      </c>
      <c r="D1464" s="93" t="str">
        <f>VLOOKUP(M1464,杂项!$O$1:$P$54,2,FALSE)</f>
        <v>骑士之证</v>
      </c>
      <c r="E1464" s="93">
        <f t="shared" si="89"/>
        <v>12</v>
      </c>
      <c r="F1464" s="93" t="str">
        <f>VLOOKUP(O1464,杂项!$O$1:$P$54,2,FALSE)</f>
        <v>不屈徽记</v>
      </c>
      <c r="G1464" s="93">
        <f t="shared" si="90"/>
        <v>10</v>
      </c>
      <c r="H1464" t="str">
        <f>VLOOKUP(Q1464,杂项!$O$1:$P$54,2,FALSE)</f>
        <v>忠诚徽记</v>
      </c>
      <c r="I1464">
        <f t="shared" si="91"/>
        <v>10</v>
      </c>
      <c r="K1464" s="93">
        <v>47</v>
      </c>
      <c r="L1464">
        <v>12</v>
      </c>
      <c r="M1464">
        <v>14</v>
      </c>
      <c r="N1464">
        <v>12</v>
      </c>
      <c r="O1464">
        <v>49</v>
      </c>
      <c r="P1464">
        <v>10</v>
      </c>
      <c r="Q1464">
        <v>53</v>
      </c>
      <c r="R1464">
        <v>10</v>
      </c>
    </row>
    <row r="1465" spans="1:18" x14ac:dyDescent="0.2">
      <c r="A1465" t="s">
        <v>3154</v>
      </c>
      <c r="B1465" s="93" t="str">
        <f>VLOOKUP(K1465,杂项!$O$1:$P$54,2,FALSE)</f>
        <v>秩序纹章</v>
      </c>
      <c r="C1465" s="93">
        <f t="shared" si="88"/>
        <v>15</v>
      </c>
      <c r="D1465" s="93" t="str">
        <f>VLOOKUP(M1465,杂项!$O$1:$P$54,2,FALSE)</f>
        <v>勇气纹章</v>
      </c>
      <c r="E1465" s="93">
        <f t="shared" si="89"/>
        <v>15</v>
      </c>
      <c r="F1465" s="93" t="str">
        <f>VLOOKUP(O1465,杂项!$O$1:$P$54,2,FALSE)</f>
        <v>卫士之证</v>
      </c>
      <c r="G1465" s="93">
        <f t="shared" si="90"/>
        <v>12</v>
      </c>
      <c r="H1465" t="str">
        <f>VLOOKUP(Q1465,杂项!$O$1:$P$54,2,FALSE)</f>
        <v>骑士之证</v>
      </c>
      <c r="I1465">
        <f t="shared" si="91"/>
        <v>12</v>
      </c>
      <c r="K1465" s="93">
        <v>18</v>
      </c>
      <c r="L1465">
        <v>15</v>
      </c>
      <c r="M1465">
        <v>17</v>
      </c>
      <c r="N1465">
        <v>15</v>
      </c>
      <c r="O1465">
        <v>47</v>
      </c>
      <c r="P1465">
        <v>12</v>
      </c>
      <c r="Q1465">
        <v>14</v>
      </c>
      <c r="R1465">
        <v>12</v>
      </c>
    </row>
    <row r="1466" spans="1:18" x14ac:dyDescent="0.2">
      <c r="A1466" t="s">
        <v>3155</v>
      </c>
      <c r="B1466" s="93" t="str">
        <f>VLOOKUP(K1466,杂项!$O$1:$P$54,2,FALSE)</f>
        <v>英雄之证</v>
      </c>
      <c r="C1466" s="93">
        <f t="shared" si="88"/>
        <v>18</v>
      </c>
      <c r="D1466" s="93" t="str">
        <f>VLOOKUP(M1466,杂项!$O$1:$P$54,2,FALSE)</f>
        <v>统帅之证</v>
      </c>
      <c r="E1466" s="93">
        <f t="shared" si="89"/>
        <v>18</v>
      </c>
      <c r="F1466" s="93" t="str">
        <f>VLOOKUP(O1466,杂项!$O$1:$P$54,2,FALSE)</f>
        <v>秩序纹章</v>
      </c>
      <c r="G1466" s="93">
        <f t="shared" si="90"/>
        <v>15</v>
      </c>
      <c r="H1466" t="str">
        <f>VLOOKUP(Q1466,杂项!$O$1:$P$54,2,FALSE)</f>
        <v>勇气纹章</v>
      </c>
      <c r="I1466">
        <f t="shared" si="91"/>
        <v>15</v>
      </c>
      <c r="K1466" s="93">
        <v>25</v>
      </c>
      <c r="L1466">
        <v>18</v>
      </c>
      <c r="M1466">
        <v>31</v>
      </c>
      <c r="N1466">
        <v>18</v>
      </c>
      <c r="O1466">
        <v>18</v>
      </c>
      <c r="P1466">
        <v>15</v>
      </c>
      <c r="Q1466">
        <v>17</v>
      </c>
      <c r="R1466">
        <v>15</v>
      </c>
    </row>
    <row r="1467" spans="1:18" x14ac:dyDescent="0.2">
      <c r="A1467" t="s">
        <v>3156</v>
      </c>
      <c r="B1467" s="93" t="str">
        <f>VLOOKUP(K1467,杂项!$O$1:$P$54,2,FALSE)</f>
        <v>命运之印</v>
      </c>
      <c r="C1467" s="93">
        <f t="shared" si="88"/>
        <v>22</v>
      </c>
      <c r="D1467" s="93" t="str">
        <f>VLOOKUP(M1467,杂项!$O$1:$P$54,2,FALSE)</f>
        <v>正义之印</v>
      </c>
      <c r="E1467" s="93">
        <f t="shared" si="89"/>
        <v>22</v>
      </c>
      <c r="F1467" s="93" t="str">
        <f>VLOOKUP(O1467,杂项!$O$1:$P$54,2,FALSE)</f>
        <v>英雄之证</v>
      </c>
      <c r="G1467" s="93">
        <f t="shared" si="90"/>
        <v>20</v>
      </c>
      <c r="H1467" t="str">
        <f>VLOOKUP(Q1467,杂项!$O$1:$P$54,2,FALSE)</f>
        <v>统帅之证</v>
      </c>
      <c r="I1467">
        <f t="shared" si="91"/>
        <v>20</v>
      </c>
      <c r="K1467" s="93">
        <v>33</v>
      </c>
      <c r="L1467">
        <v>22</v>
      </c>
      <c r="M1467">
        <v>32</v>
      </c>
      <c r="N1467">
        <v>22</v>
      </c>
      <c r="O1467">
        <v>25</v>
      </c>
      <c r="P1467">
        <v>20</v>
      </c>
      <c r="Q1467">
        <v>31</v>
      </c>
      <c r="R1467">
        <v>20</v>
      </c>
    </row>
    <row r="1468" spans="1:18" x14ac:dyDescent="0.2">
      <c r="A1468" t="s">
        <v>3157</v>
      </c>
      <c r="B1468" s="93" t="str">
        <f>VLOOKUP(K1468,杂项!$O$1:$P$54,2,FALSE)</f>
        <v>骑士之证</v>
      </c>
      <c r="C1468" s="93">
        <f t="shared" si="88"/>
        <v>12</v>
      </c>
      <c r="D1468" s="93" t="str">
        <f>VLOOKUP(M1468,杂项!$O$1:$P$54,2,FALSE)</f>
        <v>祭司之证</v>
      </c>
      <c r="E1468" s="93">
        <f t="shared" si="89"/>
        <v>12</v>
      </c>
      <c r="F1468" s="93" t="str">
        <f>VLOOKUP(O1468,杂项!$O$1:$P$54,2,FALSE)</f>
        <v>灵魂徽记</v>
      </c>
      <c r="G1468" s="93">
        <f t="shared" si="90"/>
        <v>10</v>
      </c>
      <c r="H1468" t="str">
        <f>VLOOKUP(Q1468,杂项!$O$1:$P$54,2,FALSE)</f>
        <v>不屈徽记</v>
      </c>
      <c r="I1468">
        <f t="shared" si="91"/>
        <v>10</v>
      </c>
      <c r="K1468" s="93">
        <v>14</v>
      </c>
      <c r="L1468">
        <v>12</v>
      </c>
      <c r="M1468">
        <v>15</v>
      </c>
      <c r="N1468">
        <v>12</v>
      </c>
      <c r="O1468">
        <v>52</v>
      </c>
      <c r="P1468">
        <v>10</v>
      </c>
      <c r="Q1468">
        <v>49</v>
      </c>
      <c r="R1468">
        <v>10</v>
      </c>
    </row>
    <row r="1469" spans="1:18" x14ac:dyDescent="0.2">
      <c r="A1469" t="s">
        <v>3158</v>
      </c>
      <c r="B1469" s="93" t="str">
        <f>VLOOKUP(K1469,杂项!$O$1:$P$54,2,FALSE)</f>
        <v>慈爱纹章</v>
      </c>
      <c r="C1469" s="93">
        <f t="shared" si="88"/>
        <v>15</v>
      </c>
      <c r="D1469" s="93" t="str">
        <f>VLOOKUP(M1469,杂项!$O$1:$P$54,2,FALSE)</f>
        <v>希望纹章</v>
      </c>
      <c r="E1469" s="93">
        <f t="shared" si="89"/>
        <v>15</v>
      </c>
      <c r="F1469" s="93" t="str">
        <f>VLOOKUP(O1469,杂项!$O$1:$P$54,2,FALSE)</f>
        <v>骑士之证</v>
      </c>
      <c r="G1469" s="93">
        <f t="shared" si="90"/>
        <v>12</v>
      </c>
      <c r="H1469" t="str">
        <f>VLOOKUP(Q1469,杂项!$O$1:$P$54,2,FALSE)</f>
        <v>祭司之证</v>
      </c>
      <c r="I1469">
        <f t="shared" si="91"/>
        <v>12</v>
      </c>
      <c r="K1469" s="93">
        <v>24</v>
      </c>
      <c r="L1469">
        <v>15</v>
      </c>
      <c r="M1469">
        <v>23</v>
      </c>
      <c r="N1469">
        <v>15</v>
      </c>
      <c r="O1469">
        <v>14</v>
      </c>
      <c r="P1469">
        <v>12</v>
      </c>
      <c r="Q1469">
        <v>15</v>
      </c>
      <c r="R1469">
        <v>12</v>
      </c>
    </row>
    <row r="1470" spans="1:18" x14ac:dyDescent="0.2">
      <c r="A1470" t="s">
        <v>3159</v>
      </c>
      <c r="B1470" s="93" t="str">
        <f>VLOOKUP(K1470,杂项!$O$1:$P$54,2,FALSE)</f>
        <v>圣者之证</v>
      </c>
      <c r="C1470" s="93">
        <f t="shared" si="88"/>
        <v>18</v>
      </c>
      <c r="D1470" s="93" t="str">
        <f>VLOOKUP(M1470,杂项!$O$1:$P$54,2,FALSE)</f>
        <v>统帅之证</v>
      </c>
      <c r="E1470" s="93">
        <f t="shared" si="89"/>
        <v>18</v>
      </c>
      <c r="F1470" s="93" t="str">
        <f>VLOOKUP(O1470,杂项!$O$1:$P$54,2,FALSE)</f>
        <v>慈爱纹章</v>
      </c>
      <c r="G1470" s="93">
        <f t="shared" si="90"/>
        <v>15</v>
      </c>
      <c r="H1470" t="str">
        <f>VLOOKUP(Q1470,杂项!$O$1:$P$54,2,FALSE)</f>
        <v>希望纹章</v>
      </c>
      <c r="I1470">
        <f t="shared" si="91"/>
        <v>15</v>
      </c>
      <c r="K1470" s="93">
        <v>29</v>
      </c>
      <c r="L1470">
        <v>18</v>
      </c>
      <c r="M1470">
        <v>31</v>
      </c>
      <c r="N1470">
        <v>18</v>
      </c>
      <c r="O1470">
        <v>24</v>
      </c>
      <c r="P1470">
        <v>15</v>
      </c>
      <c r="Q1470">
        <v>23</v>
      </c>
      <c r="R1470">
        <v>15</v>
      </c>
    </row>
    <row r="1471" spans="1:18" x14ac:dyDescent="0.2">
      <c r="A1471" t="s">
        <v>3160</v>
      </c>
      <c r="B1471" s="93" t="str">
        <f>VLOOKUP(K1471,杂项!$O$1:$P$54,2,FALSE)</f>
        <v>审判之印</v>
      </c>
      <c r="C1471" s="93">
        <f t="shared" si="88"/>
        <v>22</v>
      </c>
      <c r="D1471" s="93" t="str">
        <f>VLOOKUP(M1471,杂项!$O$1:$P$54,2,FALSE)</f>
        <v>荣耀之印</v>
      </c>
      <c r="E1471" s="93">
        <f t="shared" si="89"/>
        <v>22</v>
      </c>
      <c r="F1471" s="93" t="str">
        <f>VLOOKUP(O1471,杂项!$O$1:$P$54,2,FALSE)</f>
        <v>圣者之证</v>
      </c>
      <c r="G1471" s="93">
        <f t="shared" si="90"/>
        <v>20</v>
      </c>
      <c r="H1471" t="str">
        <f>VLOOKUP(Q1471,杂项!$O$1:$P$54,2,FALSE)</f>
        <v>霸者之证</v>
      </c>
      <c r="I1471">
        <f t="shared" si="91"/>
        <v>20</v>
      </c>
      <c r="K1471" s="93">
        <v>37</v>
      </c>
      <c r="L1471">
        <v>22</v>
      </c>
      <c r="M1471">
        <v>38</v>
      </c>
      <c r="N1471">
        <v>22</v>
      </c>
      <c r="O1471">
        <v>29</v>
      </c>
      <c r="P1471">
        <v>20</v>
      </c>
      <c r="Q1471">
        <v>28</v>
      </c>
      <c r="R1471">
        <v>20</v>
      </c>
    </row>
    <row r="1472" spans="1:18" x14ac:dyDescent="0.2">
      <c r="A1472" t="s">
        <v>3161</v>
      </c>
      <c r="B1472" s="93" t="str">
        <f>VLOOKUP(K1472,杂项!$O$1:$P$54,2,FALSE)</f>
        <v>法术修行之证</v>
      </c>
      <c r="C1472" s="93">
        <f t="shared" si="88"/>
        <v>3</v>
      </c>
      <c r="D1472" s="93" t="e">
        <f>VLOOKUP(M1472,杂项!$O$1:$P$54,2,FALSE)</f>
        <v>#N/A</v>
      </c>
      <c r="E1472" s="93">
        <f t="shared" si="89"/>
        <v>0</v>
      </c>
      <c r="F1472" s="93" t="e">
        <f>VLOOKUP(O1472,杂项!$O$1:$P$54,2,FALSE)</f>
        <v>#N/A</v>
      </c>
      <c r="G1472" s="93">
        <f t="shared" si="90"/>
        <v>0</v>
      </c>
      <c r="H1472" t="e">
        <f>VLOOKUP(Q1472,杂项!$O$1:$P$54,2,FALSE)</f>
        <v>#N/A</v>
      </c>
      <c r="I1472">
        <f t="shared" si="91"/>
        <v>0</v>
      </c>
      <c r="K1472" s="93">
        <v>5</v>
      </c>
      <c r="L1472">
        <v>3</v>
      </c>
    </row>
    <row r="1473" spans="1:18" x14ac:dyDescent="0.2">
      <c r="A1473" t="s">
        <v>3162</v>
      </c>
      <c r="B1473" s="93" t="str">
        <f>VLOOKUP(K1473,杂项!$O$1:$P$54,2,FALSE)</f>
        <v>法术修行之证</v>
      </c>
      <c r="C1473" s="93">
        <f t="shared" si="88"/>
        <v>5</v>
      </c>
      <c r="D1473" s="93" t="e">
        <f>VLOOKUP(M1473,杂项!$O$1:$P$54,2,FALSE)</f>
        <v>#N/A</v>
      </c>
      <c r="E1473" s="93">
        <f t="shared" si="89"/>
        <v>0</v>
      </c>
      <c r="F1473" s="93" t="e">
        <f>VLOOKUP(O1473,杂项!$O$1:$P$54,2,FALSE)</f>
        <v>#N/A</v>
      </c>
      <c r="G1473" s="93">
        <f t="shared" si="90"/>
        <v>0</v>
      </c>
      <c r="H1473" t="e">
        <f>VLOOKUP(Q1473,杂项!$O$1:$P$54,2,FALSE)</f>
        <v>#N/A</v>
      </c>
      <c r="I1473">
        <f t="shared" si="91"/>
        <v>0</v>
      </c>
      <c r="K1473" s="93">
        <v>5</v>
      </c>
      <c r="L1473">
        <v>5</v>
      </c>
    </row>
    <row r="1474" spans="1:18" x14ac:dyDescent="0.2">
      <c r="A1474" t="s">
        <v>3163</v>
      </c>
      <c r="B1474" s="93" t="str">
        <f>VLOOKUP(K1474,杂项!$O$1:$P$54,2,FALSE)</f>
        <v>心灵绶带</v>
      </c>
      <c r="C1474" s="93">
        <f t="shared" ref="C1474:C1490" si="92">L1474</f>
        <v>6</v>
      </c>
      <c r="D1474" s="93" t="str">
        <f>VLOOKUP(M1474,杂项!$O$1:$P$54,2,FALSE)</f>
        <v>法术修行之证</v>
      </c>
      <c r="E1474" s="93">
        <f t="shared" ref="E1474:E1490" si="93">N1474</f>
        <v>3</v>
      </c>
      <c r="F1474" s="93" t="str">
        <f>VLOOKUP(O1474,杂项!$O$1:$P$54,2,FALSE)</f>
        <v>神职修行之证</v>
      </c>
      <c r="G1474" s="93">
        <f t="shared" ref="G1474:G1490" si="94">P1474</f>
        <v>3</v>
      </c>
      <c r="H1474" t="e">
        <f>VLOOKUP(Q1474,杂项!$O$1:$P$54,2,FALSE)</f>
        <v>#N/A</v>
      </c>
      <c r="I1474">
        <f t="shared" ref="I1474:I1490" si="95">R1474</f>
        <v>0</v>
      </c>
      <c r="K1474" s="93">
        <v>10</v>
      </c>
      <c r="L1474">
        <v>6</v>
      </c>
      <c r="M1474">
        <v>5</v>
      </c>
      <c r="N1474">
        <v>3</v>
      </c>
      <c r="O1474">
        <v>4</v>
      </c>
      <c r="P1474">
        <v>3</v>
      </c>
    </row>
    <row r="1475" spans="1:18" x14ac:dyDescent="0.2">
      <c r="A1475" t="s">
        <v>3164</v>
      </c>
      <c r="B1475" s="93" t="str">
        <f>VLOOKUP(K1475,杂项!$O$1:$P$54,2,FALSE)</f>
        <v>祈祷之证</v>
      </c>
      <c r="C1475" s="93">
        <f t="shared" si="92"/>
        <v>8</v>
      </c>
      <c r="D1475" s="93" t="str">
        <f>VLOOKUP(M1475,杂项!$O$1:$P$54,2,FALSE)</f>
        <v>魔法之证</v>
      </c>
      <c r="E1475" s="93">
        <f t="shared" si="93"/>
        <v>8</v>
      </c>
      <c r="F1475" s="93" t="str">
        <f>VLOOKUP(O1475,杂项!$O$1:$P$54,2,FALSE)</f>
        <v>心灵绶带</v>
      </c>
      <c r="G1475" s="93">
        <f t="shared" si="94"/>
        <v>6</v>
      </c>
      <c r="H1475" t="str">
        <f>VLOOKUP(Q1475,杂项!$O$1:$P$54,2,FALSE)</f>
        <v>智慧绶带</v>
      </c>
      <c r="I1475">
        <f t="shared" si="95"/>
        <v>6</v>
      </c>
      <c r="K1475" s="93">
        <v>44</v>
      </c>
      <c r="L1475">
        <v>8</v>
      </c>
      <c r="M1475">
        <v>45</v>
      </c>
      <c r="N1475">
        <v>8</v>
      </c>
      <c r="O1475">
        <v>10</v>
      </c>
      <c r="P1475">
        <v>6</v>
      </c>
      <c r="Q1475">
        <v>9</v>
      </c>
      <c r="R1475">
        <v>6</v>
      </c>
    </row>
    <row r="1476" spans="1:18" x14ac:dyDescent="0.2">
      <c r="A1476" t="s">
        <v>3165</v>
      </c>
      <c r="B1476" s="93" t="str">
        <f>VLOOKUP(K1476,杂项!$O$1:$P$54,2,FALSE)</f>
        <v>灵魂徽记</v>
      </c>
      <c r="C1476" s="93">
        <f t="shared" si="92"/>
        <v>10</v>
      </c>
      <c r="D1476" s="93" t="str">
        <f>VLOOKUP(M1476,杂项!$O$1:$P$54,2,FALSE)</f>
        <v>远见徽记</v>
      </c>
      <c r="E1476" s="93">
        <f t="shared" si="93"/>
        <v>10</v>
      </c>
      <c r="F1476" s="93" t="str">
        <f>VLOOKUP(O1476,杂项!$O$1:$P$54,2,FALSE)</f>
        <v>祈祷之证</v>
      </c>
      <c r="G1476" s="93">
        <f t="shared" si="94"/>
        <v>8</v>
      </c>
      <c r="H1476" t="str">
        <f>VLOOKUP(Q1476,杂项!$O$1:$P$54,2,FALSE)</f>
        <v>魔法之证</v>
      </c>
      <c r="I1476">
        <f t="shared" si="95"/>
        <v>8</v>
      </c>
      <c r="K1476" s="93">
        <v>52</v>
      </c>
      <c r="L1476">
        <v>10</v>
      </c>
      <c r="M1476">
        <v>51</v>
      </c>
      <c r="N1476">
        <v>10</v>
      </c>
      <c r="O1476">
        <v>44</v>
      </c>
      <c r="P1476">
        <v>8</v>
      </c>
      <c r="Q1476">
        <v>45</v>
      </c>
      <c r="R1476">
        <v>8</v>
      </c>
    </row>
    <row r="1477" spans="1:18" x14ac:dyDescent="0.2">
      <c r="A1477" t="s">
        <v>3166</v>
      </c>
      <c r="B1477" s="93" t="str">
        <f>VLOOKUP(K1477,杂项!$O$1:$P$54,2,FALSE)</f>
        <v>心灵绶带</v>
      </c>
      <c r="C1477" s="93">
        <f t="shared" si="92"/>
        <v>6</v>
      </c>
      <c r="D1477" s="93" t="str">
        <f>VLOOKUP(M1477,杂项!$O$1:$P$54,2,FALSE)</f>
        <v>法术修行之证</v>
      </c>
      <c r="E1477" s="93">
        <f t="shared" si="93"/>
        <v>3</v>
      </c>
      <c r="F1477" s="93" t="str">
        <f>VLOOKUP(O1477,杂项!$O$1:$P$54,2,FALSE)</f>
        <v>神职修行之证</v>
      </c>
      <c r="G1477" s="93">
        <f t="shared" si="94"/>
        <v>3</v>
      </c>
      <c r="H1477" t="e">
        <f>VLOOKUP(Q1477,杂项!$O$1:$P$54,2,FALSE)</f>
        <v>#N/A</v>
      </c>
      <c r="I1477">
        <f t="shared" si="95"/>
        <v>0</v>
      </c>
      <c r="K1477" s="93">
        <v>10</v>
      </c>
      <c r="L1477">
        <v>6</v>
      </c>
      <c r="M1477">
        <v>5</v>
      </c>
      <c r="N1477">
        <v>3</v>
      </c>
      <c r="O1477">
        <v>4</v>
      </c>
      <c r="P1477">
        <v>3</v>
      </c>
    </row>
    <row r="1478" spans="1:18" x14ac:dyDescent="0.2">
      <c r="A1478" t="s">
        <v>3167</v>
      </c>
      <c r="B1478" s="93" t="str">
        <f>VLOOKUP(K1478,杂项!$O$1:$P$54,2,FALSE)</f>
        <v>祈祷之证</v>
      </c>
      <c r="C1478" s="93">
        <f t="shared" si="92"/>
        <v>8</v>
      </c>
      <c r="D1478" s="93" t="str">
        <f>VLOOKUP(M1478,杂项!$O$1:$P$54,2,FALSE)</f>
        <v>魔法之证</v>
      </c>
      <c r="E1478" s="93">
        <f t="shared" si="93"/>
        <v>8</v>
      </c>
      <c r="F1478" s="93" t="str">
        <f>VLOOKUP(O1478,杂项!$O$1:$P$54,2,FALSE)</f>
        <v>心灵绶带</v>
      </c>
      <c r="G1478" s="93">
        <f t="shared" si="94"/>
        <v>6</v>
      </c>
      <c r="H1478" t="str">
        <f>VLOOKUP(Q1478,杂项!$O$1:$P$54,2,FALSE)</f>
        <v>智慧绶带</v>
      </c>
      <c r="I1478">
        <f t="shared" si="95"/>
        <v>6</v>
      </c>
      <c r="K1478" s="93">
        <v>44</v>
      </c>
      <c r="L1478">
        <v>8</v>
      </c>
      <c r="M1478">
        <v>45</v>
      </c>
      <c r="N1478">
        <v>8</v>
      </c>
      <c r="O1478">
        <v>10</v>
      </c>
      <c r="P1478">
        <v>6</v>
      </c>
      <c r="Q1478">
        <v>9</v>
      </c>
      <c r="R1478">
        <v>6</v>
      </c>
    </row>
    <row r="1479" spans="1:18" x14ac:dyDescent="0.2">
      <c r="A1479" t="s">
        <v>3168</v>
      </c>
      <c r="B1479" s="93" t="str">
        <f>VLOOKUP(K1479,杂项!$O$1:$P$54,2,FALSE)</f>
        <v>灵魂徽记</v>
      </c>
      <c r="C1479" s="93">
        <f t="shared" si="92"/>
        <v>10</v>
      </c>
      <c r="D1479" s="93" t="str">
        <f>VLOOKUP(M1479,杂项!$O$1:$P$54,2,FALSE)</f>
        <v>远见徽记</v>
      </c>
      <c r="E1479" s="93">
        <f t="shared" si="93"/>
        <v>10</v>
      </c>
      <c r="F1479" s="93" t="str">
        <f>VLOOKUP(O1479,杂项!$O$1:$P$54,2,FALSE)</f>
        <v>祈祷之证</v>
      </c>
      <c r="G1479" s="93">
        <f t="shared" si="94"/>
        <v>8</v>
      </c>
      <c r="H1479" t="str">
        <f>VLOOKUP(Q1479,杂项!$O$1:$P$54,2,FALSE)</f>
        <v>魔法之证</v>
      </c>
      <c r="I1479">
        <f t="shared" si="95"/>
        <v>8</v>
      </c>
      <c r="K1479" s="93">
        <v>52</v>
      </c>
      <c r="L1479">
        <v>10</v>
      </c>
      <c r="M1479">
        <v>51</v>
      </c>
      <c r="N1479">
        <v>10</v>
      </c>
      <c r="O1479">
        <v>44</v>
      </c>
      <c r="P1479">
        <v>8</v>
      </c>
      <c r="Q1479">
        <v>45</v>
      </c>
      <c r="R1479">
        <v>8</v>
      </c>
    </row>
    <row r="1480" spans="1:18" x14ac:dyDescent="0.2">
      <c r="A1480" t="s">
        <v>3169</v>
      </c>
      <c r="B1480" s="93" t="str">
        <f>VLOOKUP(K1480,杂项!$O$1:$P$54,2,FALSE)</f>
        <v>智慧绶带</v>
      </c>
      <c r="C1480" s="93">
        <f t="shared" si="92"/>
        <v>6</v>
      </c>
      <c r="D1480" s="93" t="str">
        <f>VLOOKUP(M1480,杂项!$O$1:$P$54,2,FALSE)</f>
        <v>法术修行之证</v>
      </c>
      <c r="E1480" s="93">
        <f t="shared" si="93"/>
        <v>3</v>
      </c>
      <c r="F1480" s="93" t="str">
        <f>VLOOKUP(O1480,杂项!$O$1:$P$54,2,FALSE)</f>
        <v>神职修行之证</v>
      </c>
      <c r="G1480" s="93">
        <f t="shared" si="94"/>
        <v>3</v>
      </c>
      <c r="H1480" t="e">
        <f>VLOOKUP(Q1480,杂项!$O$1:$P$54,2,FALSE)</f>
        <v>#N/A</v>
      </c>
      <c r="I1480">
        <f t="shared" si="95"/>
        <v>0</v>
      </c>
      <c r="K1480" s="93">
        <v>9</v>
      </c>
      <c r="L1480">
        <v>6</v>
      </c>
      <c r="M1480">
        <v>5</v>
      </c>
      <c r="N1480">
        <v>3</v>
      </c>
      <c r="O1480">
        <v>4</v>
      </c>
      <c r="P1480">
        <v>3</v>
      </c>
    </row>
    <row r="1481" spans="1:18" x14ac:dyDescent="0.2">
      <c r="A1481" t="s">
        <v>3170</v>
      </c>
      <c r="B1481" s="93" t="str">
        <f>VLOOKUP(K1481,杂项!$O$1:$P$54,2,FALSE)</f>
        <v>魔法之证</v>
      </c>
      <c r="C1481" s="93">
        <f t="shared" si="92"/>
        <v>8</v>
      </c>
      <c r="D1481" s="93" t="str">
        <f>VLOOKUP(M1481,杂项!$O$1:$P$54,2,FALSE)</f>
        <v>祈祷之证</v>
      </c>
      <c r="E1481" s="93">
        <f t="shared" si="93"/>
        <v>8</v>
      </c>
      <c r="F1481" s="93" t="str">
        <f>VLOOKUP(O1481,杂项!$O$1:$P$54,2,FALSE)</f>
        <v>智慧绶带</v>
      </c>
      <c r="G1481" s="93">
        <f t="shared" si="94"/>
        <v>6</v>
      </c>
      <c r="H1481" t="str">
        <f>VLOOKUP(Q1481,杂项!$O$1:$P$54,2,FALSE)</f>
        <v>心灵绶带</v>
      </c>
      <c r="I1481">
        <f t="shared" si="95"/>
        <v>6</v>
      </c>
      <c r="K1481" s="93">
        <v>45</v>
      </c>
      <c r="L1481">
        <v>8</v>
      </c>
      <c r="M1481">
        <v>44</v>
      </c>
      <c r="N1481">
        <v>8</v>
      </c>
      <c r="O1481">
        <v>9</v>
      </c>
      <c r="P1481">
        <v>6</v>
      </c>
      <c r="Q1481">
        <v>10</v>
      </c>
      <c r="R1481">
        <v>6</v>
      </c>
    </row>
    <row r="1482" spans="1:18" x14ac:dyDescent="0.2">
      <c r="A1482" t="s">
        <v>3171</v>
      </c>
      <c r="B1482" s="93" t="str">
        <f>VLOOKUP(K1482,杂项!$O$1:$P$54,2,FALSE)</f>
        <v>远见徽记</v>
      </c>
      <c r="C1482" s="93">
        <f t="shared" si="92"/>
        <v>10</v>
      </c>
      <c r="D1482" s="93" t="str">
        <f>VLOOKUP(M1482,杂项!$O$1:$P$54,2,FALSE)</f>
        <v>灵魂徽记</v>
      </c>
      <c r="E1482" s="93">
        <f t="shared" si="93"/>
        <v>10</v>
      </c>
      <c r="F1482" s="93" t="str">
        <f>VLOOKUP(O1482,杂项!$O$1:$P$54,2,FALSE)</f>
        <v>魔法之证</v>
      </c>
      <c r="G1482" s="93">
        <f t="shared" si="94"/>
        <v>8</v>
      </c>
      <c r="H1482" t="str">
        <f>VLOOKUP(Q1482,杂项!$O$1:$P$54,2,FALSE)</f>
        <v>祈祷之证</v>
      </c>
      <c r="I1482">
        <f t="shared" si="95"/>
        <v>8</v>
      </c>
      <c r="K1482" s="93">
        <v>51</v>
      </c>
      <c r="L1482">
        <v>10</v>
      </c>
      <c r="M1482">
        <v>52</v>
      </c>
      <c r="N1482">
        <v>10</v>
      </c>
      <c r="O1482">
        <v>45</v>
      </c>
      <c r="P1482">
        <v>8</v>
      </c>
      <c r="Q1482">
        <v>44</v>
      </c>
      <c r="R1482">
        <v>8</v>
      </c>
    </row>
    <row r="1483" spans="1:18" x14ac:dyDescent="0.2">
      <c r="A1483" t="s">
        <v>3172</v>
      </c>
      <c r="B1483" s="93" t="str">
        <f>VLOOKUP(K1483,杂项!$O$1:$P$54,2,FALSE)</f>
        <v>祭司之证</v>
      </c>
      <c r="C1483" s="93">
        <f t="shared" si="92"/>
        <v>12</v>
      </c>
      <c r="D1483" s="93" t="str">
        <f>VLOOKUP(M1483,杂项!$O$1:$P$54,2,FALSE)</f>
        <v>术士之证</v>
      </c>
      <c r="E1483" s="93">
        <f t="shared" si="93"/>
        <v>12</v>
      </c>
      <c r="F1483" s="93" t="str">
        <f>VLOOKUP(O1483,杂项!$O$1:$P$54,2,FALSE)</f>
        <v>灵魂徽记</v>
      </c>
      <c r="G1483" s="93">
        <f t="shared" si="94"/>
        <v>10</v>
      </c>
      <c r="H1483" t="str">
        <f>VLOOKUP(Q1483,杂项!$O$1:$P$54,2,FALSE)</f>
        <v>远见徽记</v>
      </c>
      <c r="I1483">
        <f t="shared" si="95"/>
        <v>10</v>
      </c>
      <c r="K1483" s="93">
        <v>15</v>
      </c>
      <c r="L1483">
        <v>12</v>
      </c>
      <c r="M1483">
        <v>16</v>
      </c>
      <c r="N1483">
        <v>12</v>
      </c>
      <c r="O1483">
        <v>52</v>
      </c>
      <c r="P1483">
        <v>10</v>
      </c>
      <c r="Q1483">
        <v>51</v>
      </c>
      <c r="R1483">
        <v>10</v>
      </c>
    </row>
    <row r="1484" spans="1:18" x14ac:dyDescent="0.2">
      <c r="A1484" t="s">
        <v>3173</v>
      </c>
      <c r="B1484" s="93" t="str">
        <f>VLOOKUP(K1484,杂项!$O$1:$P$54,2,FALSE)</f>
        <v>慈爱纹章</v>
      </c>
      <c r="C1484" s="93">
        <f t="shared" si="92"/>
        <v>15</v>
      </c>
      <c r="D1484" s="93" t="str">
        <f>VLOOKUP(M1484,杂项!$O$1:$P$54,2,FALSE)</f>
        <v>希望纹章</v>
      </c>
      <c r="E1484" s="93">
        <f t="shared" si="93"/>
        <v>15</v>
      </c>
      <c r="F1484" s="93" t="str">
        <f>VLOOKUP(O1484,杂项!$O$1:$P$54,2,FALSE)</f>
        <v>祭司之证</v>
      </c>
      <c r="G1484" s="93">
        <f t="shared" si="94"/>
        <v>12</v>
      </c>
      <c r="H1484" t="str">
        <f>VLOOKUP(Q1484,杂项!$O$1:$P$54,2,FALSE)</f>
        <v>术士之证</v>
      </c>
      <c r="I1484">
        <f t="shared" si="95"/>
        <v>12</v>
      </c>
      <c r="K1484" s="93">
        <v>24</v>
      </c>
      <c r="L1484">
        <v>15</v>
      </c>
      <c r="M1484">
        <v>23</v>
      </c>
      <c r="N1484">
        <v>15</v>
      </c>
      <c r="O1484">
        <v>15</v>
      </c>
      <c r="P1484">
        <v>12</v>
      </c>
      <c r="Q1484">
        <v>16</v>
      </c>
      <c r="R1484">
        <v>12</v>
      </c>
    </row>
    <row r="1485" spans="1:18" x14ac:dyDescent="0.2">
      <c r="A1485" t="s">
        <v>3174</v>
      </c>
      <c r="B1485" s="93" t="str">
        <f>VLOOKUP(K1485,杂项!$O$1:$P$54,2,FALSE)</f>
        <v>圣者之证</v>
      </c>
      <c r="C1485" s="93">
        <f t="shared" si="92"/>
        <v>18</v>
      </c>
      <c r="D1485" s="93" t="str">
        <f>VLOOKUP(M1485,杂项!$O$1:$P$54,2,FALSE)</f>
        <v>隐者之证</v>
      </c>
      <c r="E1485" s="93">
        <f t="shared" si="93"/>
        <v>18</v>
      </c>
      <c r="F1485" s="93" t="str">
        <f>VLOOKUP(O1485,杂项!$O$1:$P$54,2,FALSE)</f>
        <v>慈爱纹章</v>
      </c>
      <c r="G1485" s="93">
        <f t="shared" si="94"/>
        <v>15</v>
      </c>
      <c r="H1485" t="str">
        <f>VLOOKUP(Q1485,杂项!$O$1:$P$54,2,FALSE)</f>
        <v>希望纹章</v>
      </c>
      <c r="I1485">
        <f t="shared" si="95"/>
        <v>15</v>
      </c>
      <c r="K1485" s="93">
        <v>29</v>
      </c>
      <c r="L1485">
        <v>18</v>
      </c>
      <c r="M1485">
        <v>30</v>
      </c>
      <c r="N1485">
        <v>18</v>
      </c>
      <c r="O1485">
        <v>24</v>
      </c>
      <c r="P1485">
        <v>15</v>
      </c>
      <c r="Q1485">
        <v>23</v>
      </c>
      <c r="R1485">
        <v>15</v>
      </c>
    </row>
    <row r="1486" spans="1:18" x14ac:dyDescent="0.2">
      <c r="A1486" t="s">
        <v>3175</v>
      </c>
      <c r="B1486" s="93" t="str">
        <f>VLOOKUP(K1486,杂项!$O$1:$P$54,2,FALSE)</f>
        <v>审判之印</v>
      </c>
      <c r="C1486" s="93">
        <f t="shared" si="92"/>
        <v>22</v>
      </c>
      <c r="D1486" s="93" t="str">
        <f>VLOOKUP(M1486,杂项!$O$1:$P$54,2,FALSE)</f>
        <v>奥秘之印</v>
      </c>
      <c r="E1486" s="93">
        <f t="shared" si="93"/>
        <v>22</v>
      </c>
      <c r="F1486" s="93" t="str">
        <f>VLOOKUP(O1486,杂项!$O$1:$P$54,2,FALSE)</f>
        <v>圣者之证</v>
      </c>
      <c r="G1486" s="93">
        <f t="shared" si="94"/>
        <v>20</v>
      </c>
      <c r="H1486" t="str">
        <f>VLOOKUP(Q1486,杂项!$O$1:$P$54,2,FALSE)</f>
        <v>隐者之证</v>
      </c>
      <c r="I1486">
        <f t="shared" si="95"/>
        <v>20</v>
      </c>
      <c r="K1486" s="93">
        <v>37</v>
      </c>
      <c r="L1486">
        <v>22</v>
      </c>
      <c r="M1486">
        <v>35</v>
      </c>
      <c r="N1486">
        <v>22</v>
      </c>
      <c r="O1486">
        <v>29</v>
      </c>
      <c r="P1486">
        <v>20</v>
      </c>
      <c r="Q1486">
        <v>30</v>
      </c>
      <c r="R1486">
        <v>20</v>
      </c>
    </row>
    <row r="1487" spans="1:18" x14ac:dyDescent="0.2">
      <c r="A1487" t="s">
        <v>3176</v>
      </c>
      <c r="B1487" s="93" t="str">
        <f>VLOOKUP(K1487,杂项!$O$1:$P$54,2,FALSE)</f>
        <v>术士之证</v>
      </c>
      <c r="C1487" s="93">
        <f t="shared" si="92"/>
        <v>12</v>
      </c>
      <c r="D1487" s="93" t="str">
        <f>VLOOKUP(M1487,杂项!$O$1:$P$54,2,FALSE)</f>
        <v>祭司之证</v>
      </c>
      <c r="E1487" s="93">
        <f t="shared" si="93"/>
        <v>12</v>
      </c>
      <c r="F1487" s="93" t="str">
        <f>VLOOKUP(O1487,杂项!$O$1:$P$54,2,FALSE)</f>
        <v>远见徽记</v>
      </c>
      <c r="G1487" s="93">
        <f t="shared" si="94"/>
        <v>10</v>
      </c>
      <c r="H1487" t="str">
        <f>VLOOKUP(Q1487,杂项!$O$1:$P$54,2,FALSE)</f>
        <v>灵魂徽记</v>
      </c>
      <c r="I1487">
        <f t="shared" si="95"/>
        <v>10</v>
      </c>
      <c r="K1487" s="93">
        <v>16</v>
      </c>
      <c r="L1487">
        <v>12</v>
      </c>
      <c r="M1487">
        <v>15</v>
      </c>
      <c r="N1487">
        <v>12</v>
      </c>
      <c r="O1487">
        <v>51</v>
      </c>
      <c r="P1487">
        <v>10</v>
      </c>
      <c r="Q1487">
        <v>52</v>
      </c>
      <c r="R1487">
        <v>10</v>
      </c>
    </row>
    <row r="1488" spans="1:18" x14ac:dyDescent="0.2">
      <c r="A1488" t="s">
        <v>3177</v>
      </c>
      <c r="B1488" s="93" t="str">
        <f>VLOOKUP(K1488,杂项!$O$1:$P$54,2,FALSE)</f>
        <v>希望纹章</v>
      </c>
      <c r="C1488" s="93">
        <f t="shared" si="92"/>
        <v>15</v>
      </c>
      <c r="D1488" s="93" t="str">
        <f>VLOOKUP(M1488,杂项!$O$1:$P$54,2,FALSE)</f>
        <v>意志纹章</v>
      </c>
      <c r="E1488" s="93">
        <f t="shared" si="93"/>
        <v>15</v>
      </c>
      <c r="F1488" s="93" t="str">
        <f>VLOOKUP(O1488,杂项!$O$1:$P$54,2,FALSE)</f>
        <v>术士之证</v>
      </c>
      <c r="G1488" s="93">
        <f t="shared" si="94"/>
        <v>12</v>
      </c>
      <c r="H1488" t="str">
        <f>VLOOKUP(Q1488,杂项!$O$1:$P$54,2,FALSE)</f>
        <v>祭司之证</v>
      </c>
      <c r="I1488">
        <f t="shared" si="95"/>
        <v>12</v>
      </c>
      <c r="K1488" s="93">
        <v>23</v>
      </c>
      <c r="L1488">
        <v>15</v>
      </c>
      <c r="M1488">
        <v>20</v>
      </c>
      <c r="N1488">
        <v>15</v>
      </c>
      <c r="O1488">
        <v>16</v>
      </c>
      <c r="P1488">
        <v>12</v>
      </c>
      <c r="Q1488">
        <v>15</v>
      </c>
      <c r="R1488">
        <v>12</v>
      </c>
    </row>
    <row r="1489" spans="1:18" x14ac:dyDescent="0.2">
      <c r="A1489" t="s">
        <v>3178</v>
      </c>
      <c r="B1489" s="93" t="str">
        <f>VLOOKUP(K1489,杂项!$O$1:$P$54,2,FALSE)</f>
        <v>隐者之证</v>
      </c>
      <c r="C1489" s="93">
        <f t="shared" si="92"/>
        <v>18</v>
      </c>
      <c r="D1489" s="93" t="str">
        <f>VLOOKUP(M1489,杂项!$O$1:$P$54,2,FALSE)</f>
        <v>圣者之证</v>
      </c>
      <c r="E1489" s="93">
        <f t="shared" si="93"/>
        <v>18</v>
      </c>
      <c r="F1489" s="93" t="str">
        <f>VLOOKUP(O1489,杂项!$O$1:$P$54,2,FALSE)</f>
        <v>希望纹章</v>
      </c>
      <c r="G1489" s="93">
        <f t="shared" si="94"/>
        <v>15</v>
      </c>
      <c r="H1489" t="str">
        <f>VLOOKUP(Q1489,杂项!$O$1:$P$54,2,FALSE)</f>
        <v>意志纹章</v>
      </c>
      <c r="I1489">
        <f t="shared" si="95"/>
        <v>15</v>
      </c>
      <c r="K1489" s="93">
        <v>30</v>
      </c>
      <c r="L1489">
        <v>18</v>
      </c>
      <c r="M1489">
        <v>29</v>
      </c>
      <c r="N1489">
        <v>18</v>
      </c>
      <c r="O1489">
        <v>23</v>
      </c>
      <c r="P1489">
        <v>15</v>
      </c>
      <c r="Q1489">
        <v>20</v>
      </c>
      <c r="R1489">
        <v>15</v>
      </c>
    </row>
    <row r="1490" spans="1:18" x14ac:dyDescent="0.2">
      <c r="A1490" t="s">
        <v>3179</v>
      </c>
      <c r="B1490" s="93" t="str">
        <f>VLOOKUP(K1490,杂项!$O$1:$P$54,2,FALSE)</f>
        <v>奥秘之印</v>
      </c>
      <c r="C1490" s="93">
        <f t="shared" si="92"/>
        <v>22</v>
      </c>
      <c r="D1490" s="93" t="str">
        <f>VLOOKUP(M1490,杂项!$O$1:$P$54,2,FALSE)</f>
        <v>时光之印</v>
      </c>
      <c r="E1490" s="93">
        <f t="shared" si="93"/>
        <v>22</v>
      </c>
      <c r="F1490" s="93" t="str">
        <f>VLOOKUP(O1490,杂项!$O$1:$P$54,2,FALSE)</f>
        <v>游侠之证</v>
      </c>
      <c r="G1490" s="93">
        <f t="shared" si="94"/>
        <v>20</v>
      </c>
      <c r="H1490" t="str">
        <f>VLOOKUP(Q1490,杂项!$O$1:$P$54,2,FALSE)</f>
        <v>霸者之证</v>
      </c>
      <c r="I1490">
        <f t="shared" si="95"/>
        <v>20</v>
      </c>
      <c r="K1490" s="93">
        <v>35</v>
      </c>
      <c r="L1490">
        <v>22</v>
      </c>
      <c r="M1490">
        <v>40</v>
      </c>
      <c r="N1490">
        <v>22</v>
      </c>
      <c r="O1490">
        <v>27</v>
      </c>
      <c r="P1490">
        <v>20</v>
      </c>
      <c r="Q1490">
        <v>28</v>
      </c>
      <c r="R1490">
        <v>20</v>
      </c>
    </row>
  </sheetData>
  <autoFilter ref="A1:R1490" xr:uid="{00000000-0009-0000-0000-000006000000}"/>
  <phoneticPr fontId="19"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Q67"/>
  <sheetViews>
    <sheetView workbookViewId="0">
      <pane ySplit="1" topLeftCell="A2" activePane="bottomLeft" state="frozen"/>
      <selection pane="bottomLeft" activeCell="A48" sqref="A48:XFD48"/>
    </sheetView>
  </sheetViews>
  <sheetFormatPr defaultColWidth="8.875" defaultRowHeight="13.5" x14ac:dyDescent="0.15"/>
  <cols>
    <col min="1" max="1" width="5.625" style="5" customWidth="1"/>
    <col min="2" max="2" width="13.5" style="34" customWidth="1"/>
    <col min="3" max="10" width="8.875" style="34"/>
    <col min="11" max="11" width="9.875" style="34"/>
    <col min="12" max="15" width="8.875" style="34"/>
    <col min="16" max="16" width="9.875" style="34"/>
    <col min="17" max="17" width="13.5" style="34" customWidth="1"/>
    <col min="18" max="41" width="8.875" customWidth="1"/>
  </cols>
  <sheetData>
    <row r="1" spans="1:43" x14ac:dyDescent="0.2">
      <c r="A1" s="68" t="s">
        <v>485</v>
      </c>
      <c r="B1" s="69" t="s">
        <v>482</v>
      </c>
      <c r="C1" s="69" t="s">
        <v>8</v>
      </c>
      <c r="D1" s="70" t="s">
        <v>10</v>
      </c>
      <c r="E1" s="70" t="s">
        <v>14</v>
      </c>
      <c r="F1" s="71" t="s">
        <v>16</v>
      </c>
      <c r="G1" s="72" t="s">
        <v>1128</v>
      </c>
      <c r="H1" s="72" t="s">
        <v>1130</v>
      </c>
      <c r="I1" s="72" t="s">
        <v>1131</v>
      </c>
      <c r="J1" s="72" t="s">
        <v>4798</v>
      </c>
      <c r="K1" s="89" t="s">
        <v>506</v>
      </c>
      <c r="L1" s="72" t="s">
        <v>1128</v>
      </c>
      <c r="M1" s="72" t="s">
        <v>1130</v>
      </c>
      <c r="N1" s="72" t="s">
        <v>1131</v>
      </c>
      <c r="O1" s="72" t="s">
        <v>4798</v>
      </c>
      <c r="P1" s="72" t="s">
        <v>506</v>
      </c>
      <c r="Q1" s="89" t="s">
        <v>4799</v>
      </c>
      <c r="R1" s="93" t="s">
        <v>1693</v>
      </c>
      <c r="S1" s="93" t="s">
        <v>4800</v>
      </c>
      <c r="T1" s="93" t="s">
        <v>4801</v>
      </c>
      <c r="U1" s="93" t="s">
        <v>4802</v>
      </c>
      <c r="V1" s="93" t="s">
        <v>4803</v>
      </c>
      <c r="W1" s="93" t="s">
        <v>4804</v>
      </c>
      <c r="X1" s="93" t="s">
        <v>4805</v>
      </c>
      <c r="Y1" s="93" t="s">
        <v>4806</v>
      </c>
      <c r="Z1" s="93" t="s">
        <v>4807</v>
      </c>
      <c r="AA1" s="93" t="s">
        <v>4808</v>
      </c>
      <c r="AB1" s="93" t="s">
        <v>4809</v>
      </c>
      <c r="AC1" s="93" t="s">
        <v>4810</v>
      </c>
      <c r="AD1" s="93" t="s">
        <v>4811</v>
      </c>
      <c r="AE1" s="93" t="s">
        <v>8</v>
      </c>
      <c r="AF1" s="93" t="s">
        <v>10</v>
      </c>
      <c r="AG1" s="93" t="s">
        <v>14</v>
      </c>
      <c r="AH1" s="93" t="s">
        <v>16</v>
      </c>
      <c r="AI1" s="93" t="s">
        <v>9</v>
      </c>
      <c r="AJ1" s="93" t="s">
        <v>11</v>
      </c>
      <c r="AK1" s="93" t="s">
        <v>15</v>
      </c>
      <c r="AL1" s="93" t="s">
        <v>17</v>
      </c>
      <c r="AM1" s="93" t="s">
        <v>4812</v>
      </c>
      <c r="AN1" s="93" t="s">
        <v>4813</v>
      </c>
      <c r="AO1" s="93" t="s">
        <v>4814</v>
      </c>
    </row>
    <row r="2" spans="1:43" x14ac:dyDescent="0.2">
      <c r="A2" s="73">
        <v>102</v>
      </c>
      <c r="B2" s="74" t="s">
        <v>4815</v>
      </c>
      <c r="C2" s="75">
        <f>AE2*7.4*2+55</f>
        <v>765.40000000000009</v>
      </c>
      <c r="D2" s="76">
        <f>AF2*7.4*2+55</f>
        <v>602.6</v>
      </c>
      <c r="E2" s="76">
        <f>AG2*7.4*2+33</f>
        <v>417.8</v>
      </c>
      <c r="F2" s="77">
        <f>AH2*7.4*2+33</f>
        <v>269.8</v>
      </c>
      <c r="G2" s="78">
        <v>0.2</v>
      </c>
      <c r="H2" s="78">
        <v>0.2</v>
      </c>
      <c r="I2" s="78">
        <v>0.2</v>
      </c>
      <c r="J2" s="78"/>
      <c r="K2" s="90">
        <v>0.3</v>
      </c>
      <c r="L2" s="78">
        <v>0.5</v>
      </c>
      <c r="M2" s="78">
        <v>0.2</v>
      </c>
      <c r="N2" s="78">
        <v>0.2</v>
      </c>
      <c r="O2" s="78"/>
      <c r="P2" s="78">
        <v>0.3</v>
      </c>
      <c r="Q2" s="94" t="s">
        <v>4816</v>
      </c>
      <c r="R2" s="93" t="s">
        <v>4817</v>
      </c>
      <c r="S2" s="93" t="s">
        <v>550</v>
      </c>
      <c r="T2" s="93" t="s">
        <v>537</v>
      </c>
      <c r="U2" s="93" t="s">
        <v>707</v>
      </c>
      <c r="V2" s="93" t="s">
        <v>53</v>
      </c>
      <c r="W2" s="93" t="s">
        <v>531</v>
      </c>
      <c r="X2" s="93" t="s">
        <v>519</v>
      </c>
      <c r="Y2" s="93" t="s">
        <v>536</v>
      </c>
      <c r="Z2" s="93" t="s">
        <v>519</v>
      </c>
      <c r="AA2" s="93" t="s">
        <v>1310</v>
      </c>
      <c r="AB2" s="93" t="s">
        <v>4818</v>
      </c>
      <c r="AC2" s="93" t="s">
        <v>64</v>
      </c>
      <c r="AD2" s="93" t="s">
        <v>4819</v>
      </c>
      <c r="AE2" s="93">
        <v>48</v>
      </c>
      <c r="AF2" s="93" t="s">
        <v>1268</v>
      </c>
      <c r="AG2" s="93" t="s">
        <v>719</v>
      </c>
      <c r="AH2" s="93" t="s">
        <v>81</v>
      </c>
      <c r="AI2" s="93" t="s">
        <v>53</v>
      </c>
      <c r="AJ2" s="93" t="s">
        <v>1268</v>
      </c>
      <c r="AK2" s="93" t="s">
        <v>719</v>
      </c>
      <c r="AL2" s="93" t="s">
        <v>81</v>
      </c>
      <c r="AM2" s="93" t="s">
        <v>4820</v>
      </c>
      <c r="AN2" s="93" t="s">
        <v>531</v>
      </c>
      <c r="AO2" s="93" t="s">
        <v>529</v>
      </c>
      <c r="AQ2" s="98"/>
    </row>
    <row r="3" spans="1:43" x14ac:dyDescent="0.2">
      <c r="A3" s="73">
        <v>105</v>
      </c>
      <c r="B3" s="74" t="s">
        <v>4821</v>
      </c>
      <c r="C3" s="75">
        <f>AE3*7.4*2+55</f>
        <v>765.40000000000009</v>
      </c>
      <c r="D3" s="76">
        <f>AF3*7.4*2+55</f>
        <v>558.20000000000005</v>
      </c>
      <c r="E3" s="76">
        <f>AG3*7.4*2+33</f>
        <v>447.40000000000003</v>
      </c>
      <c r="F3" s="77">
        <f>AH3*7.4*2+33</f>
        <v>269.8</v>
      </c>
      <c r="G3" s="78">
        <v>0.2</v>
      </c>
      <c r="H3" s="78">
        <v>0.2</v>
      </c>
      <c r="I3" s="78">
        <v>0.2</v>
      </c>
      <c r="J3" s="78"/>
      <c r="K3" s="90"/>
      <c r="L3" s="78">
        <v>0.5</v>
      </c>
      <c r="M3" s="78">
        <v>0.2</v>
      </c>
      <c r="N3" s="78">
        <v>0.2</v>
      </c>
      <c r="O3" s="78"/>
      <c r="P3" s="78"/>
      <c r="Q3" s="94" t="s">
        <v>4816</v>
      </c>
      <c r="R3" s="93" t="s">
        <v>4822</v>
      </c>
      <c r="S3" s="93" t="s">
        <v>550</v>
      </c>
      <c r="T3" s="93" t="s">
        <v>537</v>
      </c>
      <c r="U3" s="93" t="s">
        <v>707</v>
      </c>
      <c r="V3" s="93" t="s">
        <v>53</v>
      </c>
      <c r="W3" s="93" t="s">
        <v>531</v>
      </c>
      <c r="X3" s="93" t="s">
        <v>519</v>
      </c>
      <c r="Y3" s="93" t="s">
        <v>536</v>
      </c>
      <c r="Z3" s="93" t="s">
        <v>519</v>
      </c>
      <c r="AA3" s="93" t="s">
        <v>1310</v>
      </c>
      <c r="AB3" s="93" t="s">
        <v>1373</v>
      </c>
      <c r="AC3" s="93" t="s">
        <v>64</v>
      </c>
      <c r="AD3" s="93" t="s">
        <v>4819</v>
      </c>
      <c r="AE3" s="93" t="s">
        <v>53</v>
      </c>
      <c r="AF3" s="93" t="s">
        <v>1266</v>
      </c>
      <c r="AG3" s="93" t="s">
        <v>728</v>
      </c>
      <c r="AH3" s="93" t="s">
        <v>81</v>
      </c>
      <c r="AI3" s="93" t="s">
        <v>53</v>
      </c>
      <c r="AJ3" s="93" t="s">
        <v>1266</v>
      </c>
      <c r="AK3" s="93" t="s">
        <v>728</v>
      </c>
      <c r="AL3" s="93" t="s">
        <v>81</v>
      </c>
      <c r="AM3" s="93" t="s">
        <v>4820</v>
      </c>
      <c r="AN3" s="93" t="s">
        <v>531</v>
      </c>
      <c r="AO3" s="93" t="s">
        <v>529</v>
      </c>
    </row>
    <row r="4" spans="1:43" x14ac:dyDescent="0.2">
      <c r="A4" s="73">
        <v>106</v>
      </c>
      <c r="B4" s="74" t="s">
        <v>4823</v>
      </c>
      <c r="C4" s="75">
        <f t="shared" ref="C4:C13" si="0">AE4*7.4*2+55</f>
        <v>765.40000000000009</v>
      </c>
      <c r="D4" s="76">
        <f t="shared" ref="D4:D13" si="1">AF4*7.4*2+55</f>
        <v>602.6</v>
      </c>
      <c r="E4" s="76">
        <f t="shared" ref="E4:E13" si="2">AG4*7.4*2+33</f>
        <v>373.40000000000003</v>
      </c>
      <c r="F4" s="77">
        <f t="shared" ref="F4:F13" si="3">AH4*7.4*2+33</f>
        <v>284.60000000000002</v>
      </c>
      <c r="G4" s="78">
        <v>0.2</v>
      </c>
      <c r="H4" s="78">
        <v>0.2</v>
      </c>
      <c r="I4" s="78">
        <v>0.2</v>
      </c>
      <c r="J4" s="78"/>
      <c r="K4" s="90"/>
      <c r="L4" s="78">
        <v>0.8</v>
      </c>
      <c r="M4" s="78">
        <v>0.5</v>
      </c>
      <c r="N4" s="78">
        <v>0.2</v>
      </c>
      <c r="O4" s="78"/>
      <c r="P4" s="78"/>
      <c r="Q4" s="94" t="s">
        <v>4816</v>
      </c>
      <c r="R4" s="93" t="s">
        <v>4824</v>
      </c>
      <c r="S4" s="93" t="s">
        <v>550</v>
      </c>
      <c r="T4" s="93" t="s">
        <v>537</v>
      </c>
      <c r="U4" s="93" t="s">
        <v>707</v>
      </c>
      <c r="V4" s="93" t="s">
        <v>53</v>
      </c>
      <c r="W4" s="93" t="s">
        <v>531</v>
      </c>
      <c r="X4" s="93" t="s">
        <v>519</v>
      </c>
      <c r="Y4" s="93" t="s">
        <v>536</v>
      </c>
      <c r="Z4" s="93" t="s">
        <v>519</v>
      </c>
      <c r="AA4" s="93" t="s">
        <v>1310</v>
      </c>
      <c r="AB4" s="93" t="s">
        <v>4825</v>
      </c>
      <c r="AC4" s="93" t="s">
        <v>64</v>
      </c>
      <c r="AD4" s="93" t="s">
        <v>4819</v>
      </c>
      <c r="AE4" s="93" t="s">
        <v>53</v>
      </c>
      <c r="AF4" s="93" t="s">
        <v>1268</v>
      </c>
      <c r="AG4" s="93" t="s">
        <v>701</v>
      </c>
      <c r="AH4" s="93" t="s">
        <v>43</v>
      </c>
      <c r="AI4" s="93" t="s">
        <v>53</v>
      </c>
      <c r="AJ4" s="93" t="s">
        <v>1268</v>
      </c>
      <c r="AK4" s="93" t="s">
        <v>701</v>
      </c>
      <c r="AL4" s="93" t="s">
        <v>43</v>
      </c>
      <c r="AM4" s="93" t="s">
        <v>4820</v>
      </c>
      <c r="AN4" s="93" t="s">
        <v>531</v>
      </c>
      <c r="AO4" s="93" t="s">
        <v>529</v>
      </c>
    </row>
    <row r="5" spans="1:43" x14ac:dyDescent="0.2">
      <c r="A5" s="73">
        <v>112</v>
      </c>
      <c r="B5" s="74" t="s">
        <v>4826</v>
      </c>
      <c r="C5" s="75">
        <f t="shared" si="0"/>
        <v>839.40000000000009</v>
      </c>
      <c r="D5" s="76">
        <f t="shared" si="1"/>
        <v>558.20000000000005</v>
      </c>
      <c r="E5" s="76">
        <f t="shared" si="2"/>
        <v>417.8</v>
      </c>
      <c r="F5" s="77">
        <f t="shared" si="3"/>
        <v>314.2</v>
      </c>
      <c r="G5" s="78">
        <v>0.2</v>
      </c>
      <c r="H5" s="78">
        <v>0.2</v>
      </c>
      <c r="I5" s="78">
        <v>0.2</v>
      </c>
      <c r="J5" s="78"/>
      <c r="K5" s="90"/>
      <c r="L5" s="78">
        <v>0.5</v>
      </c>
      <c r="M5" s="78">
        <v>0.2</v>
      </c>
      <c r="N5" s="78">
        <v>0.2</v>
      </c>
      <c r="O5" s="78"/>
      <c r="P5" s="78"/>
      <c r="Q5" s="94" t="s">
        <v>4816</v>
      </c>
      <c r="R5" s="93" t="s">
        <v>4827</v>
      </c>
      <c r="S5" s="93" t="s">
        <v>550</v>
      </c>
      <c r="T5" s="93" t="s">
        <v>537</v>
      </c>
      <c r="U5" s="93" t="s">
        <v>707</v>
      </c>
      <c r="V5" s="93" t="s">
        <v>53</v>
      </c>
      <c r="W5" s="93" t="s">
        <v>531</v>
      </c>
      <c r="X5" s="93" t="s">
        <v>519</v>
      </c>
      <c r="Y5" s="93" t="s">
        <v>536</v>
      </c>
      <c r="Z5" s="93" t="s">
        <v>519</v>
      </c>
      <c r="AA5" s="93" t="s">
        <v>1310</v>
      </c>
      <c r="AB5" s="93" t="s">
        <v>1373</v>
      </c>
      <c r="AC5" s="93" t="s">
        <v>64</v>
      </c>
      <c r="AD5" s="93" t="s">
        <v>4819</v>
      </c>
      <c r="AE5" s="93" t="s">
        <v>46</v>
      </c>
      <c r="AF5" s="93" t="s">
        <v>1266</v>
      </c>
      <c r="AG5" s="93" t="s">
        <v>719</v>
      </c>
      <c r="AH5" s="93" t="s">
        <v>679</v>
      </c>
      <c r="AI5" s="93" t="s">
        <v>46</v>
      </c>
      <c r="AJ5" s="93" t="s">
        <v>1266</v>
      </c>
      <c r="AK5" s="93" t="s">
        <v>719</v>
      </c>
      <c r="AL5" s="93" t="s">
        <v>679</v>
      </c>
      <c r="AM5" s="93" t="s">
        <v>4820</v>
      </c>
      <c r="AN5" s="93" t="s">
        <v>531</v>
      </c>
      <c r="AO5" s="93" t="s">
        <v>529</v>
      </c>
    </row>
    <row r="6" spans="1:43" x14ac:dyDescent="0.2">
      <c r="A6" s="73">
        <v>115</v>
      </c>
      <c r="B6" s="74" t="s">
        <v>4828</v>
      </c>
      <c r="C6" s="75">
        <f t="shared" si="0"/>
        <v>691.4</v>
      </c>
      <c r="D6" s="76">
        <f t="shared" si="1"/>
        <v>647</v>
      </c>
      <c r="E6" s="76">
        <f t="shared" si="2"/>
        <v>373.40000000000003</v>
      </c>
      <c r="F6" s="77">
        <f t="shared" si="3"/>
        <v>284.60000000000002</v>
      </c>
      <c r="G6" s="78">
        <v>0.2</v>
      </c>
      <c r="H6" s="78">
        <v>0.2</v>
      </c>
      <c r="I6" s="78">
        <v>0.2</v>
      </c>
      <c r="J6" s="78"/>
      <c r="K6" s="90"/>
      <c r="L6" s="78">
        <v>0.5</v>
      </c>
      <c r="M6" s="78">
        <v>0.2</v>
      </c>
      <c r="N6" s="78">
        <v>0.2</v>
      </c>
      <c r="O6" s="78"/>
      <c r="P6" s="78"/>
      <c r="Q6" s="94" t="s">
        <v>4816</v>
      </c>
      <c r="R6" s="93" t="s">
        <v>4829</v>
      </c>
      <c r="S6" s="93" t="s">
        <v>550</v>
      </c>
      <c r="T6" s="93" t="s">
        <v>537</v>
      </c>
      <c r="U6" s="93" t="s">
        <v>707</v>
      </c>
      <c r="V6" s="93" t="s">
        <v>53</v>
      </c>
      <c r="W6" s="93" t="s">
        <v>531</v>
      </c>
      <c r="X6" s="93" t="s">
        <v>519</v>
      </c>
      <c r="Y6" s="93" t="s">
        <v>536</v>
      </c>
      <c r="Z6" s="93" t="s">
        <v>519</v>
      </c>
      <c r="AA6" s="93" t="s">
        <v>1310</v>
      </c>
      <c r="AB6" s="93" t="s">
        <v>4830</v>
      </c>
      <c r="AC6" s="93" t="s">
        <v>64</v>
      </c>
      <c r="AD6" s="93" t="s">
        <v>4819</v>
      </c>
      <c r="AE6" s="93" t="s">
        <v>254</v>
      </c>
      <c r="AF6" s="93" t="s">
        <v>558</v>
      </c>
      <c r="AG6" s="93" t="s">
        <v>701</v>
      </c>
      <c r="AH6" s="93" t="s">
        <v>43</v>
      </c>
      <c r="AI6" s="93" t="s">
        <v>254</v>
      </c>
      <c r="AJ6" s="93" t="s">
        <v>558</v>
      </c>
      <c r="AK6" s="93" t="s">
        <v>701</v>
      </c>
      <c r="AL6" s="93" t="s">
        <v>43</v>
      </c>
      <c r="AM6" s="93" t="s">
        <v>4820</v>
      </c>
      <c r="AN6" s="93" t="s">
        <v>531</v>
      </c>
      <c r="AO6" s="93" t="s">
        <v>529</v>
      </c>
    </row>
    <row r="7" spans="1:43" x14ac:dyDescent="0.2">
      <c r="A7" s="73">
        <v>118</v>
      </c>
      <c r="B7" s="74" t="s">
        <v>4831</v>
      </c>
      <c r="C7" s="75">
        <f t="shared" si="0"/>
        <v>765.40000000000009</v>
      </c>
      <c r="D7" s="76">
        <f t="shared" si="1"/>
        <v>647</v>
      </c>
      <c r="E7" s="76">
        <f t="shared" si="2"/>
        <v>417.8</v>
      </c>
      <c r="F7" s="77">
        <f t="shared" si="3"/>
        <v>269.8</v>
      </c>
      <c r="G7" s="78">
        <v>0.2</v>
      </c>
      <c r="H7" s="78">
        <v>0.2</v>
      </c>
      <c r="I7" s="78">
        <v>0.2</v>
      </c>
      <c r="J7" s="78"/>
      <c r="K7" s="90"/>
      <c r="L7" s="78">
        <v>0.5</v>
      </c>
      <c r="M7" s="78">
        <v>0.2</v>
      </c>
      <c r="N7" s="78">
        <v>0.2</v>
      </c>
      <c r="O7" s="78"/>
      <c r="P7" s="78"/>
      <c r="Q7" s="95" t="s">
        <v>4816</v>
      </c>
      <c r="R7" s="93" t="s">
        <v>4832</v>
      </c>
      <c r="S7" s="93" t="s">
        <v>550</v>
      </c>
      <c r="T7" s="93" t="s">
        <v>537</v>
      </c>
      <c r="U7" s="93" t="s">
        <v>707</v>
      </c>
      <c r="V7" s="93" t="s">
        <v>53</v>
      </c>
      <c r="W7" s="93" t="s">
        <v>531</v>
      </c>
      <c r="X7" s="93" t="s">
        <v>519</v>
      </c>
      <c r="Y7" s="93" t="s">
        <v>536</v>
      </c>
      <c r="Z7" s="93" t="s">
        <v>519</v>
      </c>
      <c r="AA7" s="93" t="s">
        <v>1310</v>
      </c>
      <c r="AB7" s="93" t="s">
        <v>4825</v>
      </c>
      <c r="AC7" s="93" t="s">
        <v>64</v>
      </c>
      <c r="AD7" s="93" t="s">
        <v>4819</v>
      </c>
      <c r="AE7" s="93" t="s">
        <v>53</v>
      </c>
      <c r="AF7" s="93" t="s">
        <v>558</v>
      </c>
      <c r="AG7" s="93" t="s">
        <v>719</v>
      </c>
      <c r="AH7" s="93" t="s">
        <v>81</v>
      </c>
      <c r="AI7" s="93" t="s">
        <v>53</v>
      </c>
      <c r="AJ7" s="93" t="s">
        <v>558</v>
      </c>
      <c r="AK7" s="93" t="s">
        <v>719</v>
      </c>
      <c r="AL7" s="93" t="s">
        <v>81</v>
      </c>
      <c r="AM7" s="93" t="s">
        <v>4820</v>
      </c>
      <c r="AN7" s="93" t="s">
        <v>531</v>
      </c>
      <c r="AO7" s="93" t="s">
        <v>529</v>
      </c>
    </row>
    <row r="8" spans="1:43" x14ac:dyDescent="0.2">
      <c r="A8" s="73">
        <v>121</v>
      </c>
      <c r="B8" s="74" t="s">
        <v>4833</v>
      </c>
      <c r="C8" s="75">
        <f t="shared" si="0"/>
        <v>647</v>
      </c>
      <c r="D8" s="76">
        <f t="shared" si="1"/>
        <v>691.4</v>
      </c>
      <c r="E8" s="76">
        <f t="shared" si="2"/>
        <v>358.6</v>
      </c>
      <c r="F8" s="77">
        <f t="shared" si="3"/>
        <v>329</v>
      </c>
      <c r="G8" s="78">
        <v>0.5</v>
      </c>
      <c r="H8" s="78">
        <v>0.2</v>
      </c>
      <c r="I8" s="78">
        <v>0.2</v>
      </c>
      <c r="J8" s="78"/>
      <c r="K8" s="90"/>
      <c r="L8" s="78">
        <v>0.5</v>
      </c>
      <c r="M8" s="78">
        <v>0.2</v>
      </c>
      <c r="N8" s="78">
        <v>0.2</v>
      </c>
      <c r="O8" s="78"/>
      <c r="P8" s="78"/>
      <c r="Q8" s="95" t="s">
        <v>4816</v>
      </c>
      <c r="R8" s="93" t="s">
        <v>4834</v>
      </c>
      <c r="S8" s="93" t="s">
        <v>550</v>
      </c>
      <c r="T8" s="93" t="s">
        <v>537</v>
      </c>
      <c r="U8" s="93" t="s">
        <v>707</v>
      </c>
      <c r="V8" s="93" t="s">
        <v>53</v>
      </c>
      <c r="W8" s="93" t="s">
        <v>531</v>
      </c>
      <c r="X8" s="93" t="s">
        <v>519</v>
      </c>
      <c r="Y8" s="93" t="s">
        <v>536</v>
      </c>
      <c r="Z8" s="93" t="s">
        <v>519</v>
      </c>
      <c r="AA8" s="93" t="s">
        <v>1310</v>
      </c>
      <c r="AB8" s="93" t="s">
        <v>4825</v>
      </c>
      <c r="AC8" s="93" t="s">
        <v>64</v>
      </c>
      <c r="AD8" s="93" t="s">
        <v>4819</v>
      </c>
      <c r="AE8" s="93" t="s">
        <v>558</v>
      </c>
      <c r="AF8" s="93" t="s">
        <v>254</v>
      </c>
      <c r="AG8" s="93" t="s">
        <v>693</v>
      </c>
      <c r="AH8" s="93" t="s">
        <v>585</v>
      </c>
      <c r="AI8" s="93" t="s">
        <v>558</v>
      </c>
      <c r="AJ8" s="93" t="s">
        <v>254</v>
      </c>
      <c r="AK8" s="93" t="s">
        <v>693</v>
      </c>
      <c r="AL8" s="93" t="s">
        <v>585</v>
      </c>
      <c r="AM8" s="93" t="s">
        <v>4820</v>
      </c>
      <c r="AN8" s="93" t="s">
        <v>531</v>
      </c>
      <c r="AO8" s="93" t="s">
        <v>529</v>
      </c>
    </row>
    <row r="9" spans="1:43" x14ac:dyDescent="0.2">
      <c r="A9" s="73">
        <v>128</v>
      </c>
      <c r="B9" s="15" t="s">
        <v>4835</v>
      </c>
      <c r="C9" s="75">
        <f t="shared" si="0"/>
        <v>765.40000000000009</v>
      </c>
      <c r="D9" s="76">
        <f t="shared" si="1"/>
        <v>558.20000000000005</v>
      </c>
      <c r="E9" s="76">
        <f t="shared" si="2"/>
        <v>358.6</v>
      </c>
      <c r="F9" s="77">
        <f t="shared" si="3"/>
        <v>358.6</v>
      </c>
      <c r="G9" s="78">
        <v>0.2</v>
      </c>
      <c r="H9" s="78">
        <v>0.2</v>
      </c>
      <c r="I9" s="78">
        <v>0.2</v>
      </c>
      <c r="J9" s="78"/>
      <c r="K9" s="90"/>
      <c r="L9" s="78">
        <v>0.5</v>
      </c>
      <c r="M9" s="78">
        <v>0.2</v>
      </c>
      <c r="N9" s="78">
        <v>0.2</v>
      </c>
      <c r="O9" s="78"/>
      <c r="P9" s="78"/>
      <c r="Q9" s="95" t="s">
        <v>4816</v>
      </c>
      <c r="R9" s="93" t="s">
        <v>4836</v>
      </c>
      <c r="S9" s="93" t="s">
        <v>550</v>
      </c>
      <c r="T9" s="93" t="s">
        <v>537</v>
      </c>
      <c r="U9" s="93" t="s">
        <v>707</v>
      </c>
      <c r="V9" s="93" t="s">
        <v>53</v>
      </c>
      <c r="W9" s="93" t="s">
        <v>531</v>
      </c>
      <c r="X9" s="93" t="s">
        <v>519</v>
      </c>
      <c r="Y9" s="93" t="s">
        <v>536</v>
      </c>
      <c r="Z9" s="93" t="s">
        <v>519</v>
      </c>
      <c r="AA9" s="93" t="s">
        <v>1310</v>
      </c>
      <c r="AB9" s="93" t="s">
        <v>1373</v>
      </c>
      <c r="AC9" s="93" t="s">
        <v>64</v>
      </c>
      <c r="AD9" s="93" t="s">
        <v>4819</v>
      </c>
      <c r="AE9" s="93" t="s">
        <v>53</v>
      </c>
      <c r="AF9" s="93" t="s">
        <v>1266</v>
      </c>
      <c r="AG9" s="93" t="s">
        <v>693</v>
      </c>
      <c r="AH9" s="93" t="s">
        <v>693</v>
      </c>
      <c r="AI9" s="93" t="s">
        <v>53</v>
      </c>
      <c r="AJ9" s="93" t="s">
        <v>1266</v>
      </c>
      <c r="AK9" s="93" t="s">
        <v>693</v>
      </c>
      <c r="AL9" s="93" t="s">
        <v>693</v>
      </c>
      <c r="AM9" s="93" t="s">
        <v>4820</v>
      </c>
      <c r="AN9" s="93" t="s">
        <v>531</v>
      </c>
      <c r="AO9" s="93" t="s">
        <v>529</v>
      </c>
    </row>
    <row r="10" spans="1:43" x14ac:dyDescent="0.2">
      <c r="A10" s="73">
        <v>129</v>
      </c>
      <c r="B10" s="79" t="s">
        <v>4837</v>
      </c>
      <c r="C10" s="80">
        <f t="shared" si="0"/>
        <v>691.4</v>
      </c>
      <c r="D10" s="81">
        <f t="shared" si="1"/>
        <v>691.4</v>
      </c>
      <c r="E10" s="81">
        <f t="shared" si="2"/>
        <v>373.40000000000003</v>
      </c>
      <c r="F10" s="82">
        <f t="shared" si="3"/>
        <v>284.60000000000002</v>
      </c>
      <c r="G10" s="83">
        <v>0.65</v>
      </c>
      <c r="H10" s="83">
        <v>0.65</v>
      </c>
      <c r="I10" s="83">
        <v>0.65</v>
      </c>
      <c r="J10" s="83"/>
      <c r="K10" s="91"/>
      <c r="L10" s="83">
        <v>0.95</v>
      </c>
      <c r="M10" s="83">
        <v>0.65</v>
      </c>
      <c r="N10" s="83">
        <v>0.65</v>
      </c>
      <c r="O10" s="83"/>
      <c r="P10" s="83"/>
      <c r="Q10" s="96" t="s">
        <v>4816</v>
      </c>
      <c r="R10" s="93" t="s">
        <v>4838</v>
      </c>
      <c r="S10" s="93" t="s">
        <v>550</v>
      </c>
      <c r="T10" s="93" t="s">
        <v>537</v>
      </c>
      <c r="U10" s="93" t="s">
        <v>707</v>
      </c>
      <c r="V10" s="93" t="s">
        <v>53</v>
      </c>
      <c r="W10" s="93" t="s">
        <v>531</v>
      </c>
      <c r="X10" s="93" t="s">
        <v>519</v>
      </c>
      <c r="Y10" s="93" t="s">
        <v>536</v>
      </c>
      <c r="Z10" s="93" t="s">
        <v>519</v>
      </c>
      <c r="AA10" s="93" t="s">
        <v>1310</v>
      </c>
      <c r="AB10" s="93" t="s">
        <v>4825</v>
      </c>
      <c r="AC10" s="93" t="s">
        <v>64</v>
      </c>
      <c r="AD10" s="93" t="s">
        <v>4819</v>
      </c>
      <c r="AE10" s="93" t="s">
        <v>254</v>
      </c>
      <c r="AF10" s="93" t="s">
        <v>254</v>
      </c>
      <c r="AG10" s="93" t="s">
        <v>701</v>
      </c>
      <c r="AH10" s="93" t="s">
        <v>43</v>
      </c>
      <c r="AI10" s="93" t="s">
        <v>254</v>
      </c>
      <c r="AJ10" s="93" t="s">
        <v>254</v>
      </c>
      <c r="AK10" s="93" t="s">
        <v>701</v>
      </c>
      <c r="AL10" s="93" t="s">
        <v>43</v>
      </c>
      <c r="AM10" s="93" t="s">
        <v>4820</v>
      </c>
      <c r="AN10" s="93" t="s">
        <v>531</v>
      </c>
      <c r="AO10" s="93" t="s">
        <v>529</v>
      </c>
    </row>
    <row r="11" spans="1:43" x14ac:dyDescent="0.2">
      <c r="A11" s="73">
        <v>202</v>
      </c>
      <c r="B11" s="69" t="s">
        <v>4839</v>
      </c>
      <c r="C11" s="84">
        <f t="shared" si="0"/>
        <v>691.4</v>
      </c>
      <c r="D11" s="85">
        <f t="shared" si="1"/>
        <v>647</v>
      </c>
      <c r="E11" s="85">
        <f t="shared" si="2"/>
        <v>373.40000000000003</v>
      </c>
      <c r="F11" s="86">
        <f t="shared" si="3"/>
        <v>314.2</v>
      </c>
      <c r="G11" s="87">
        <v>0.5</v>
      </c>
      <c r="H11" s="87">
        <v>0.2</v>
      </c>
      <c r="I11" s="87"/>
      <c r="J11" s="87">
        <v>0.3</v>
      </c>
      <c r="K11" s="92">
        <v>0.2</v>
      </c>
      <c r="L11" s="87">
        <v>0.2</v>
      </c>
      <c r="M11" s="87">
        <v>0.5</v>
      </c>
      <c r="N11" s="87"/>
      <c r="O11" s="87">
        <v>0.3</v>
      </c>
      <c r="P11" s="87">
        <v>0.2</v>
      </c>
      <c r="Q11" s="71" t="s">
        <v>4816</v>
      </c>
      <c r="R11" s="93" t="s">
        <v>4840</v>
      </c>
      <c r="S11" s="93" t="s">
        <v>520</v>
      </c>
      <c r="T11" s="93" t="s">
        <v>550</v>
      </c>
      <c r="U11" s="93" t="s">
        <v>707</v>
      </c>
      <c r="V11" s="93" t="s">
        <v>53</v>
      </c>
      <c r="W11" s="93" t="s">
        <v>531</v>
      </c>
      <c r="X11" s="93" t="s">
        <v>536</v>
      </c>
      <c r="Y11" s="93" t="s">
        <v>536</v>
      </c>
      <c r="Z11" s="93" t="s">
        <v>519</v>
      </c>
      <c r="AA11" s="93" t="s">
        <v>1308</v>
      </c>
      <c r="AB11" s="93" t="s">
        <v>4841</v>
      </c>
      <c r="AC11" s="93" t="s">
        <v>64</v>
      </c>
      <c r="AD11" s="93" t="s">
        <v>4819</v>
      </c>
      <c r="AE11" s="93" t="s">
        <v>254</v>
      </c>
      <c r="AF11" s="93" t="s">
        <v>558</v>
      </c>
      <c r="AG11" s="93" t="s">
        <v>701</v>
      </c>
      <c r="AH11" s="93" t="s">
        <v>679</v>
      </c>
      <c r="AI11" s="93" t="s">
        <v>254</v>
      </c>
      <c r="AJ11" s="93" t="s">
        <v>558</v>
      </c>
      <c r="AK11" s="93" t="s">
        <v>701</v>
      </c>
      <c r="AL11" s="93" t="s">
        <v>679</v>
      </c>
      <c r="AM11" s="93" t="s">
        <v>4820</v>
      </c>
      <c r="AN11" s="93" t="s">
        <v>531</v>
      </c>
      <c r="AO11" s="93" t="s">
        <v>529</v>
      </c>
    </row>
    <row r="12" spans="1:43" x14ac:dyDescent="0.2">
      <c r="A12" s="73">
        <v>203</v>
      </c>
      <c r="B12" s="74" t="s">
        <v>4842</v>
      </c>
      <c r="C12" s="75">
        <f t="shared" si="0"/>
        <v>839.40000000000009</v>
      </c>
      <c r="D12" s="76">
        <f t="shared" si="1"/>
        <v>602.6</v>
      </c>
      <c r="E12" s="76">
        <f t="shared" si="2"/>
        <v>373.40000000000003</v>
      </c>
      <c r="F12" s="77">
        <f t="shared" si="3"/>
        <v>314.2</v>
      </c>
      <c r="G12" s="78">
        <v>0.2</v>
      </c>
      <c r="H12" s="78">
        <v>0.65</v>
      </c>
      <c r="I12" s="78"/>
      <c r="J12" s="78">
        <v>0.3</v>
      </c>
      <c r="K12" s="90">
        <v>0.2</v>
      </c>
      <c r="L12" s="78">
        <v>0.2</v>
      </c>
      <c r="M12" s="78">
        <v>0.65</v>
      </c>
      <c r="N12" s="78"/>
      <c r="O12" s="78">
        <v>0.3</v>
      </c>
      <c r="P12" s="78">
        <v>0.2</v>
      </c>
      <c r="Q12" s="94" t="s">
        <v>4816</v>
      </c>
      <c r="R12" s="93" t="s">
        <v>4843</v>
      </c>
      <c r="S12" s="93" t="s">
        <v>520</v>
      </c>
      <c r="T12" s="93" t="s">
        <v>550</v>
      </c>
      <c r="U12" s="93" t="s">
        <v>707</v>
      </c>
      <c r="V12" s="93" t="s">
        <v>53</v>
      </c>
      <c r="W12" s="93" t="s">
        <v>531</v>
      </c>
      <c r="X12" s="93" t="s">
        <v>536</v>
      </c>
      <c r="Y12" s="93" t="s">
        <v>536</v>
      </c>
      <c r="Z12" s="93" t="s">
        <v>519</v>
      </c>
      <c r="AA12" s="93" t="s">
        <v>1314</v>
      </c>
      <c r="AB12" s="93" t="s">
        <v>4844</v>
      </c>
      <c r="AC12" s="93" t="s">
        <v>64</v>
      </c>
      <c r="AD12" s="93" t="s">
        <v>4819</v>
      </c>
      <c r="AE12" s="93" t="s">
        <v>46</v>
      </c>
      <c r="AF12" s="93" t="s">
        <v>1268</v>
      </c>
      <c r="AG12" s="93" t="s">
        <v>701</v>
      </c>
      <c r="AH12" s="93" t="s">
        <v>679</v>
      </c>
      <c r="AI12" s="93" t="s">
        <v>46</v>
      </c>
      <c r="AJ12" s="93" t="s">
        <v>1268</v>
      </c>
      <c r="AK12" s="93" t="s">
        <v>701</v>
      </c>
      <c r="AL12" s="93" t="s">
        <v>679</v>
      </c>
      <c r="AM12" s="93" t="s">
        <v>4820</v>
      </c>
      <c r="AN12" s="93" t="s">
        <v>531</v>
      </c>
      <c r="AO12" s="93" t="s">
        <v>529</v>
      </c>
    </row>
    <row r="13" spans="1:43" x14ac:dyDescent="0.2">
      <c r="A13" s="73">
        <v>210</v>
      </c>
      <c r="B13" s="74" t="s">
        <v>4845</v>
      </c>
      <c r="C13" s="75">
        <f t="shared" si="0"/>
        <v>691.4</v>
      </c>
      <c r="D13" s="76">
        <f t="shared" si="1"/>
        <v>647</v>
      </c>
      <c r="E13" s="76">
        <f t="shared" si="2"/>
        <v>358.6</v>
      </c>
      <c r="F13" s="77">
        <f t="shared" si="3"/>
        <v>329</v>
      </c>
      <c r="G13" s="78">
        <v>0.35</v>
      </c>
      <c r="H13" s="78">
        <v>0.2</v>
      </c>
      <c r="I13" s="78"/>
      <c r="J13" s="78">
        <v>0.3</v>
      </c>
      <c r="K13" s="90">
        <v>0.35</v>
      </c>
      <c r="L13" s="78">
        <v>0.35</v>
      </c>
      <c r="M13" s="78">
        <v>0.2</v>
      </c>
      <c r="N13" s="78"/>
      <c r="O13" s="78">
        <v>0.3</v>
      </c>
      <c r="P13" s="78">
        <v>0.35</v>
      </c>
      <c r="Q13" s="94" t="s">
        <v>4816</v>
      </c>
      <c r="R13" s="93" t="s">
        <v>4846</v>
      </c>
      <c r="S13" s="93" t="s">
        <v>520</v>
      </c>
      <c r="T13" s="93" t="s">
        <v>550</v>
      </c>
      <c r="U13" s="93" t="s">
        <v>707</v>
      </c>
      <c r="V13" s="93" t="s">
        <v>53</v>
      </c>
      <c r="W13" s="93" t="s">
        <v>531</v>
      </c>
      <c r="X13" s="93" t="s">
        <v>536</v>
      </c>
      <c r="Y13" s="93" t="s">
        <v>536</v>
      </c>
      <c r="Z13" s="93" t="s">
        <v>519</v>
      </c>
      <c r="AA13" s="93" t="s">
        <v>1314</v>
      </c>
      <c r="AB13" s="93" t="s">
        <v>4847</v>
      </c>
      <c r="AC13" s="93" t="s">
        <v>64</v>
      </c>
      <c r="AD13" s="93" t="s">
        <v>4819</v>
      </c>
      <c r="AE13" s="93" t="s">
        <v>254</v>
      </c>
      <c r="AF13" s="93" t="s">
        <v>558</v>
      </c>
      <c r="AG13" s="93" t="s">
        <v>693</v>
      </c>
      <c r="AH13" s="93" t="s">
        <v>585</v>
      </c>
      <c r="AI13" s="93" t="s">
        <v>254</v>
      </c>
      <c r="AJ13" s="93" t="s">
        <v>558</v>
      </c>
      <c r="AK13" s="93" t="s">
        <v>693</v>
      </c>
      <c r="AL13" s="93" t="s">
        <v>585</v>
      </c>
      <c r="AM13" s="93" t="s">
        <v>4820</v>
      </c>
      <c r="AN13" s="93" t="s">
        <v>531</v>
      </c>
      <c r="AO13" s="93" t="s">
        <v>529</v>
      </c>
    </row>
    <row r="14" spans="1:43" x14ac:dyDescent="0.2">
      <c r="A14" s="73">
        <v>216</v>
      </c>
      <c r="B14" s="74" t="s">
        <v>4848</v>
      </c>
      <c r="C14" s="75">
        <f t="shared" ref="C14:C23" si="4">AE14*7.4*2+55</f>
        <v>691.4</v>
      </c>
      <c r="D14" s="76">
        <f t="shared" ref="D14:D23" si="5">AF14*7.4*2+55</f>
        <v>647</v>
      </c>
      <c r="E14" s="76">
        <f t="shared" ref="E14:E23" si="6">AG14*7.4*2+33</f>
        <v>358.6</v>
      </c>
      <c r="F14" s="77">
        <f t="shared" ref="F14:F23" si="7">AH14*7.4*2+33</f>
        <v>284.60000000000002</v>
      </c>
      <c r="G14" s="78">
        <v>0.65</v>
      </c>
      <c r="H14" s="78">
        <v>0.2</v>
      </c>
      <c r="I14" s="78"/>
      <c r="J14" s="78">
        <v>0.3</v>
      </c>
      <c r="K14" s="90">
        <v>0.2</v>
      </c>
      <c r="L14" s="78">
        <v>0.65</v>
      </c>
      <c r="M14" s="78">
        <v>0.2</v>
      </c>
      <c r="N14" s="78"/>
      <c r="O14" s="78">
        <v>0.3</v>
      </c>
      <c r="P14" s="78">
        <v>0.2</v>
      </c>
      <c r="Q14" s="94" t="s">
        <v>4816</v>
      </c>
      <c r="R14" s="93" t="s">
        <v>4849</v>
      </c>
      <c r="S14" s="93" t="s">
        <v>520</v>
      </c>
      <c r="T14" s="93" t="s">
        <v>550</v>
      </c>
      <c r="U14" s="93" t="s">
        <v>707</v>
      </c>
      <c r="V14" s="93" t="s">
        <v>53</v>
      </c>
      <c r="W14" s="93" t="s">
        <v>531</v>
      </c>
      <c r="X14" s="93" t="s">
        <v>536</v>
      </c>
      <c r="Y14" s="93" t="s">
        <v>536</v>
      </c>
      <c r="Z14" s="93" t="s">
        <v>519</v>
      </c>
      <c r="AA14" s="93" t="s">
        <v>1314</v>
      </c>
      <c r="AB14" s="93" t="s">
        <v>4850</v>
      </c>
      <c r="AC14" s="93" t="s">
        <v>64</v>
      </c>
      <c r="AD14" s="93" t="s">
        <v>4819</v>
      </c>
      <c r="AE14" s="93" t="s">
        <v>254</v>
      </c>
      <c r="AF14" s="93" t="s">
        <v>558</v>
      </c>
      <c r="AG14" s="93" t="s">
        <v>693</v>
      </c>
      <c r="AH14" s="93" t="s">
        <v>43</v>
      </c>
      <c r="AI14" s="93" t="s">
        <v>254</v>
      </c>
      <c r="AJ14" s="93" t="s">
        <v>558</v>
      </c>
      <c r="AK14" s="93" t="s">
        <v>693</v>
      </c>
      <c r="AL14" s="93" t="s">
        <v>43</v>
      </c>
      <c r="AM14" s="93" t="s">
        <v>4820</v>
      </c>
      <c r="AN14" s="93" t="s">
        <v>531</v>
      </c>
      <c r="AO14" s="93" t="s">
        <v>529</v>
      </c>
    </row>
    <row r="15" spans="1:43" x14ac:dyDescent="0.2">
      <c r="A15" s="73">
        <v>219</v>
      </c>
      <c r="B15" s="74" t="s">
        <v>4851</v>
      </c>
      <c r="C15" s="75">
        <f t="shared" si="4"/>
        <v>765.40000000000009</v>
      </c>
      <c r="D15" s="76">
        <f t="shared" si="5"/>
        <v>691.4</v>
      </c>
      <c r="E15" s="76">
        <f t="shared" si="6"/>
        <v>329</v>
      </c>
      <c r="F15" s="77">
        <f t="shared" si="7"/>
        <v>314.2</v>
      </c>
      <c r="G15" s="78">
        <v>0.5</v>
      </c>
      <c r="H15" s="78">
        <v>0.5</v>
      </c>
      <c r="I15" s="78"/>
      <c r="J15" s="78">
        <v>0.3</v>
      </c>
      <c r="K15" s="90">
        <v>0.2</v>
      </c>
      <c r="L15" s="78">
        <v>0.5</v>
      </c>
      <c r="M15" s="78">
        <v>0.5</v>
      </c>
      <c r="N15" s="78"/>
      <c r="O15" s="78">
        <v>0.3</v>
      </c>
      <c r="P15" s="78">
        <v>0.2</v>
      </c>
      <c r="Q15" s="94" t="s">
        <v>4816</v>
      </c>
      <c r="R15" s="93" t="s">
        <v>4852</v>
      </c>
      <c r="S15" s="93" t="s">
        <v>520</v>
      </c>
      <c r="T15" s="93" t="s">
        <v>550</v>
      </c>
      <c r="U15" s="93" t="s">
        <v>707</v>
      </c>
      <c r="V15" s="93" t="s">
        <v>53</v>
      </c>
      <c r="W15" s="93" t="s">
        <v>531</v>
      </c>
      <c r="X15" s="93" t="s">
        <v>536</v>
      </c>
      <c r="Y15" s="93" t="s">
        <v>536</v>
      </c>
      <c r="Z15" s="93" t="s">
        <v>519</v>
      </c>
      <c r="AA15" s="93" t="s">
        <v>1314</v>
      </c>
      <c r="AB15" s="93" t="s">
        <v>4850</v>
      </c>
      <c r="AC15" s="93" t="s">
        <v>64</v>
      </c>
      <c r="AD15" s="93" t="s">
        <v>4819</v>
      </c>
      <c r="AE15" s="93" t="s">
        <v>53</v>
      </c>
      <c r="AF15" s="93" t="s">
        <v>254</v>
      </c>
      <c r="AG15" s="93" t="s">
        <v>585</v>
      </c>
      <c r="AH15" s="93" t="s">
        <v>679</v>
      </c>
      <c r="AI15" s="93" t="s">
        <v>53</v>
      </c>
      <c r="AJ15" s="93" t="s">
        <v>254</v>
      </c>
      <c r="AK15" s="93" t="s">
        <v>585</v>
      </c>
      <c r="AL15" s="93" t="s">
        <v>679</v>
      </c>
      <c r="AM15" s="93" t="s">
        <v>4820</v>
      </c>
      <c r="AN15" s="93" t="s">
        <v>531</v>
      </c>
      <c r="AO15" s="93" t="s">
        <v>529</v>
      </c>
    </row>
    <row r="16" spans="1:43" x14ac:dyDescent="0.2">
      <c r="A16" s="73">
        <v>225</v>
      </c>
      <c r="B16" s="74" t="s">
        <v>4853</v>
      </c>
      <c r="C16" s="75">
        <f t="shared" si="4"/>
        <v>839.40000000000009</v>
      </c>
      <c r="D16" s="76">
        <f t="shared" si="5"/>
        <v>602.6</v>
      </c>
      <c r="E16" s="76">
        <f t="shared" si="6"/>
        <v>373.40000000000003</v>
      </c>
      <c r="F16" s="77">
        <f t="shared" si="7"/>
        <v>314.2</v>
      </c>
      <c r="G16" s="78">
        <v>0.2</v>
      </c>
      <c r="H16" s="78">
        <v>0.2</v>
      </c>
      <c r="I16" s="78"/>
      <c r="J16" s="78">
        <v>0.3</v>
      </c>
      <c r="K16" s="90">
        <v>0.2</v>
      </c>
      <c r="L16" s="78">
        <v>0.2</v>
      </c>
      <c r="M16" s="78">
        <v>0.2</v>
      </c>
      <c r="N16" s="78"/>
      <c r="O16" s="78">
        <v>0.3</v>
      </c>
      <c r="P16" s="78">
        <v>0.2</v>
      </c>
      <c r="Q16" s="94" t="s">
        <v>4816</v>
      </c>
      <c r="R16" s="93" t="s">
        <v>4854</v>
      </c>
      <c r="S16" s="93" t="s">
        <v>520</v>
      </c>
      <c r="T16" s="93" t="s">
        <v>550</v>
      </c>
      <c r="U16" s="93" t="s">
        <v>707</v>
      </c>
      <c r="V16" s="93" t="s">
        <v>53</v>
      </c>
      <c r="W16" s="93" t="s">
        <v>531</v>
      </c>
      <c r="X16" s="93" t="s">
        <v>536</v>
      </c>
      <c r="Y16" s="93" t="s">
        <v>536</v>
      </c>
      <c r="Z16" s="93" t="s">
        <v>519</v>
      </c>
      <c r="AA16" s="93" t="s">
        <v>1314</v>
      </c>
      <c r="AB16" s="93" t="s">
        <v>4855</v>
      </c>
      <c r="AC16" s="93" t="s">
        <v>64</v>
      </c>
      <c r="AD16" s="93" t="s">
        <v>4819</v>
      </c>
      <c r="AE16" s="93" t="s">
        <v>46</v>
      </c>
      <c r="AF16" s="93" t="s">
        <v>1268</v>
      </c>
      <c r="AG16" s="93" t="s">
        <v>701</v>
      </c>
      <c r="AH16" s="93" t="s">
        <v>679</v>
      </c>
      <c r="AI16" s="93" t="s">
        <v>46</v>
      </c>
      <c r="AJ16" s="93" t="s">
        <v>1268</v>
      </c>
      <c r="AK16" s="93" t="s">
        <v>701</v>
      </c>
      <c r="AL16" s="93" t="s">
        <v>679</v>
      </c>
      <c r="AM16" s="93" t="s">
        <v>4820</v>
      </c>
      <c r="AN16" s="93" t="s">
        <v>531</v>
      </c>
      <c r="AO16" s="93" t="s">
        <v>529</v>
      </c>
    </row>
    <row r="17" spans="1:41" x14ac:dyDescent="0.2">
      <c r="A17" s="73">
        <v>231</v>
      </c>
      <c r="B17" s="74" t="s">
        <v>4856</v>
      </c>
      <c r="C17" s="75">
        <f t="shared" si="4"/>
        <v>647</v>
      </c>
      <c r="D17" s="76">
        <f t="shared" si="5"/>
        <v>691.4</v>
      </c>
      <c r="E17" s="76">
        <f t="shared" si="6"/>
        <v>358.6</v>
      </c>
      <c r="F17" s="77">
        <f t="shared" si="7"/>
        <v>314.2</v>
      </c>
      <c r="G17" s="78">
        <v>0.35</v>
      </c>
      <c r="H17" s="78">
        <v>0.2</v>
      </c>
      <c r="I17" s="78"/>
      <c r="J17" s="78">
        <v>0.3</v>
      </c>
      <c r="K17" s="90">
        <v>0.2</v>
      </c>
      <c r="L17" s="78">
        <v>0.35</v>
      </c>
      <c r="M17" s="78">
        <v>0.2</v>
      </c>
      <c r="N17" s="78"/>
      <c r="O17" s="78">
        <v>0.3</v>
      </c>
      <c r="P17" s="78">
        <v>0.2</v>
      </c>
      <c r="Q17" s="94" t="s">
        <v>4816</v>
      </c>
      <c r="R17" s="93" t="s">
        <v>4857</v>
      </c>
      <c r="S17" s="93" t="s">
        <v>520</v>
      </c>
      <c r="T17" s="93" t="s">
        <v>550</v>
      </c>
      <c r="U17" s="93" t="s">
        <v>707</v>
      </c>
      <c r="V17" s="93" t="s">
        <v>53</v>
      </c>
      <c r="W17" s="93" t="s">
        <v>531</v>
      </c>
      <c r="X17" s="93" t="s">
        <v>536</v>
      </c>
      <c r="Y17" s="93" t="s">
        <v>536</v>
      </c>
      <c r="Z17" s="93" t="s">
        <v>519</v>
      </c>
      <c r="AA17" s="93" t="s">
        <v>1314</v>
      </c>
      <c r="AB17" s="93" t="s">
        <v>4858</v>
      </c>
      <c r="AC17" s="93" t="s">
        <v>64</v>
      </c>
      <c r="AD17" s="93" t="s">
        <v>4819</v>
      </c>
      <c r="AE17" s="93" t="s">
        <v>558</v>
      </c>
      <c r="AF17" s="93" t="s">
        <v>254</v>
      </c>
      <c r="AG17" s="93" t="s">
        <v>693</v>
      </c>
      <c r="AH17" s="93" t="s">
        <v>679</v>
      </c>
      <c r="AI17" s="93" t="s">
        <v>558</v>
      </c>
      <c r="AJ17" s="93" t="s">
        <v>254</v>
      </c>
      <c r="AK17" s="93" t="s">
        <v>693</v>
      </c>
      <c r="AL17" s="93" t="s">
        <v>679</v>
      </c>
      <c r="AM17" s="93" t="s">
        <v>4820</v>
      </c>
      <c r="AN17" s="93" t="s">
        <v>531</v>
      </c>
      <c r="AO17" s="93" t="s">
        <v>529</v>
      </c>
    </row>
    <row r="18" spans="1:41" x14ac:dyDescent="0.2">
      <c r="A18" s="73">
        <v>237</v>
      </c>
      <c r="B18" s="74" t="s">
        <v>4859</v>
      </c>
      <c r="C18" s="75">
        <f t="shared" si="4"/>
        <v>587.80000000000007</v>
      </c>
      <c r="D18" s="76">
        <f t="shared" si="5"/>
        <v>647</v>
      </c>
      <c r="E18" s="76">
        <f t="shared" si="6"/>
        <v>373.40000000000003</v>
      </c>
      <c r="F18" s="77">
        <f t="shared" si="7"/>
        <v>373.40000000000003</v>
      </c>
      <c r="G18" s="78">
        <v>0.65</v>
      </c>
      <c r="H18" s="78">
        <v>0.65</v>
      </c>
      <c r="I18" s="78">
        <v>0.45</v>
      </c>
      <c r="J18" s="78">
        <v>0.3</v>
      </c>
      <c r="K18" s="90">
        <v>0.2</v>
      </c>
      <c r="L18" s="78">
        <v>0.65</v>
      </c>
      <c r="M18" s="78">
        <v>0.65</v>
      </c>
      <c r="N18" s="78">
        <v>0.45</v>
      </c>
      <c r="O18" s="78">
        <v>0.3</v>
      </c>
      <c r="P18" s="78">
        <v>0.2</v>
      </c>
      <c r="Q18" s="94" t="s">
        <v>4816</v>
      </c>
      <c r="R18" s="93" t="s">
        <v>4860</v>
      </c>
      <c r="S18" s="93" t="s">
        <v>520</v>
      </c>
      <c r="T18" s="93" t="s">
        <v>550</v>
      </c>
      <c r="U18" s="93" t="s">
        <v>707</v>
      </c>
      <c r="V18" s="93" t="s">
        <v>53</v>
      </c>
      <c r="W18" s="93" t="s">
        <v>531</v>
      </c>
      <c r="X18" s="93" t="s">
        <v>536</v>
      </c>
      <c r="Y18" s="93" t="s">
        <v>536</v>
      </c>
      <c r="Z18" s="93" t="s">
        <v>519</v>
      </c>
      <c r="AA18" s="93" t="s">
        <v>1314</v>
      </c>
      <c r="AB18" s="93" t="s">
        <v>4861</v>
      </c>
      <c r="AC18" s="93" t="s">
        <v>64</v>
      </c>
      <c r="AD18" s="93" t="s">
        <v>4819</v>
      </c>
      <c r="AE18" s="93" t="s">
        <v>1267</v>
      </c>
      <c r="AF18" s="93" t="s">
        <v>558</v>
      </c>
      <c r="AG18" s="93" t="s">
        <v>701</v>
      </c>
      <c r="AH18" s="93" t="s">
        <v>701</v>
      </c>
      <c r="AI18" s="93" t="s">
        <v>1267</v>
      </c>
      <c r="AJ18" s="93" t="s">
        <v>558</v>
      </c>
      <c r="AK18" s="93" t="s">
        <v>701</v>
      </c>
      <c r="AL18" s="93" t="s">
        <v>701</v>
      </c>
      <c r="AM18" s="93" t="s">
        <v>4820</v>
      </c>
      <c r="AN18" s="93" t="s">
        <v>531</v>
      </c>
      <c r="AO18" s="93" t="s">
        <v>529</v>
      </c>
    </row>
    <row r="19" spans="1:41" x14ac:dyDescent="0.2">
      <c r="A19" s="73">
        <v>244</v>
      </c>
      <c r="B19" s="15" t="s">
        <v>4862</v>
      </c>
      <c r="C19" s="75">
        <f t="shared" si="4"/>
        <v>647</v>
      </c>
      <c r="D19" s="76">
        <f t="shared" si="5"/>
        <v>691.4</v>
      </c>
      <c r="E19" s="76">
        <f t="shared" si="6"/>
        <v>358.6</v>
      </c>
      <c r="F19" s="77">
        <f t="shared" si="7"/>
        <v>314.2</v>
      </c>
      <c r="G19" s="78">
        <v>0.2</v>
      </c>
      <c r="H19" s="78">
        <v>0.2</v>
      </c>
      <c r="I19" s="78"/>
      <c r="J19" s="78">
        <v>0.6</v>
      </c>
      <c r="K19" s="90">
        <v>0.2</v>
      </c>
      <c r="L19" s="78">
        <v>0.2</v>
      </c>
      <c r="M19" s="78">
        <v>0.2</v>
      </c>
      <c r="N19" s="78"/>
      <c r="O19" s="78">
        <v>0.3</v>
      </c>
      <c r="P19" s="78">
        <v>0.2</v>
      </c>
      <c r="Q19" s="94" t="s">
        <v>4816</v>
      </c>
      <c r="R19" s="93" t="s">
        <v>4863</v>
      </c>
      <c r="S19" s="93" t="s">
        <v>520</v>
      </c>
      <c r="T19" s="93" t="s">
        <v>550</v>
      </c>
      <c r="U19" s="93" t="s">
        <v>707</v>
      </c>
      <c r="V19" s="93" t="s">
        <v>53</v>
      </c>
      <c r="W19" s="93" t="s">
        <v>531</v>
      </c>
      <c r="X19" s="93" t="s">
        <v>536</v>
      </c>
      <c r="Y19" s="93" t="s">
        <v>536</v>
      </c>
      <c r="Z19" s="93" t="s">
        <v>519</v>
      </c>
      <c r="AA19" s="93" t="s">
        <v>1314</v>
      </c>
      <c r="AB19" s="93" t="s">
        <v>1397</v>
      </c>
      <c r="AC19" s="93" t="s">
        <v>64</v>
      </c>
      <c r="AD19" s="93" t="s">
        <v>4819</v>
      </c>
      <c r="AE19" s="93" t="s">
        <v>558</v>
      </c>
      <c r="AF19" s="93" t="s">
        <v>254</v>
      </c>
      <c r="AG19" s="93" t="s">
        <v>693</v>
      </c>
      <c r="AH19" s="93" t="s">
        <v>679</v>
      </c>
      <c r="AI19" s="93" t="s">
        <v>558</v>
      </c>
      <c r="AJ19" s="93" t="s">
        <v>254</v>
      </c>
      <c r="AK19" s="93" t="s">
        <v>693</v>
      </c>
      <c r="AL19" s="93" t="s">
        <v>679</v>
      </c>
      <c r="AM19" s="93" t="s">
        <v>4820</v>
      </c>
      <c r="AN19" s="93" t="s">
        <v>531</v>
      </c>
      <c r="AO19" s="93" t="s">
        <v>529</v>
      </c>
    </row>
    <row r="20" spans="1:41" x14ac:dyDescent="0.2">
      <c r="A20" s="73">
        <v>245</v>
      </c>
      <c r="B20" s="79" t="s">
        <v>4864</v>
      </c>
      <c r="C20" s="80">
        <f t="shared" si="4"/>
        <v>691.4</v>
      </c>
      <c r="D20" s="81">
        <f t="shared" si="5"/>
        <v>647</v>
      </c>
      <c r="E20" s="81">
        <f t="shared" si="6"/>
        <v>358.6</v>
      </c>
      <c r="F20" s="82">
        <f t="shared" si="7"/>
        <v>373.40000000000003</v>
      </c>
      <c r="G20" s="83">
        <v>0.2</v>
      </c>
      <c r="H20" s="83">
        <v>0.2</v>
      </c>
      <c r="I20" s="83"/>
      <c r="J20" s="83">
        <v>0.3</v>
      </c>
      <c r="K20" s="91">
        <v>0.2</v>
      </c>
      <c r="L20" s="83">
        <v>0.5</v>
      </c>
      <c r="M20" s="83">
        <v>0.2</v>
      </c>
      <c r="N20" s="83"/>
      <c r="O20" s="83">
        <v>0.3</v>
      </c>
      <c r="P20" s="83">
        <v>0.2</v>
      </c>
      <c r="Q20" s="97" t="s">
        <v>4816</v>
      </c>
      <c r="R20" s="93" t="s">
        <v>4865</v>
      </c>
      <c r="S20" s="93" t="s">
        <v>520</v>
      </c>
      <c r="T20" s="93" t="s">
        <v>550</v>
      </c>
      <c r="U20" s="93" t="s">
        <v>707</v>
      </c>
      <c r="V20" s="93" t="s">
        <v>53</v>
      </c>
      <c r="W20" s="93" t="s">
        <v>531</v>
      </c>
      <c r="X20" s="93" t="s">
        <v>536</v>
      </c>
      <c r="Y20" s="93" t="s">
        <v>536</v>
      </c>
      <c r="Z20" s="93" t="s">
        <v>519</v>
      </c>
      <c r="AA20" s="93" t="s">
        <v>1314</v>
      </c>
      <c r="AB20" s="93" t="s">
        <v>4847</v>
      </c>
      <c r="AC20" s="93" t="s">
        <v>64</v>
      </c>
      <c r="AD20" s="93" t="s">
        <v>4819</v>
      </c>
      <c r="AE20" s="93" t="s">
        <v>254</v>
      </c>
      <c r="AF20" s="93" t="s">
        <v>558</v>
      </c>
      <c r="AG20" s="93" t="s">
        <v>693</v>
      </c>
      <c r="AH20" s="93" t="s">
        <v>701</v>
      </c>
      <c r="AI20" s="93" t="s">
        <v>254</v>
      </c>
      <c r="AJ20" s="93" t="s">
        <v>558</v>
      </c>
      <c r="AK20" s="93" t="s">
        <v>693</v>
      </c>
      <c r="AL20" s="93" t="s">
        <v>701</v>
      </c>
      <c r="AM20" s="93" t="s">
        <v>4820</v>
      </c>
      <c r="AN20" s="93" t="s">
        <v>531</v>
      </c>
      <c r="AO20" s="93" t="s">
        <v>529</v>
      </c>
    </row>
    <row r="21" spans="1:41" x14ac:dyDescent="0.2">
      <c r="A21" s="73">
        <v>302</v>
      </c>
      <c r="B21" s="69" t="s">
        <v>4866</v>
      </c>
      <c r="C21" s="84">
        <f t="shared" si="4"/>
        <v>647</v>
      </c>
      <c r="D21" s="85">
        <f t="shared" si="5"/>
        <v>691.4</v>
      </c>
      <c r="E21" s="85">
        <f t="shared" si="6"/>
        <v>358.6</v>
      </c>
      <c r="F21" s="86">
        <f t="shared" si="7"/>
        <v>284.60000000000002</v>
      </c>
      <c r="G21" s="87">
        <v>0.4</v>
      </c>
      <c r="H21" s="87">
        <v>0.2</v>
      </c>
      <c r="I21" s="87"/>
      <c r="J21" s="87">
        <v>0.24</v>
      </c>
      <c r="K21" s="92">
        <v>0.2</v>
      </c>
      <c r="L21" s="87">
        <v>0.4</v>
      </c>
      <c r="M21" s="87">
        <v>0.2</v>
      </c>
      <c r="N21" s="87"/>
      <c r="O21" s="87"/>
      <c r="P21" s="87"/>
      <c r="Q21" s="71" t="s">
        <v>4816</v>
      </c>
      <c r="R21" s="93" t="s">
        <v>4867</v>
      </c>
      <c r="S21" s="93" t="s">
        <v>537</v>
      </c>
      <c r="T21" s="93" t="s">
        <v>520</v>
      </c>
      <c r="U21" s="93" t="s">
        <v>707</v>
      </c>
      <c r="V21" s="93" t="s">
        <v>1288</v>
      </c>
      <c r="W21" s="93" t="s">
        <v>531</v>
      </c>
      <c r="X21" s="93" t="s">
        <v>529</v>
      </c>
      <c r="Y21" s="93" t="s">
        <v>519</v>
      </c>
      <c r="Z21" s="93" t="s">
        <v>519</v>
      </c>
      <c r="AA21" s="93" t="s">
        <v>1309</v>
      </c>
      <c r="AB21" s="93" t="s">
        <v>1397</v>
      </c>
      <c r="AC21" s="93" t="s">
        <v>64</v>
      </c>
      <c r="AD21" s="93" t="s">
        <v>4868</v>
      </c>
      <c r="AE21" s="93" t="s">
        <v>558</v>
      </c>
      <c r="AF21" s="93" t="s">
        <v>254</v>
      </c>
      <c r="AG21" s="93" t="s">
        <v>693</v>
      </c>
      <c r="AH21" s="93" t="s">
        <v>43</v>
      </c>
      <c r="AI21" s="93" t="s">
        <v>558</v>
      </c>
      <c r="AJ21" s="93" t="s">
        <v>254</v>
      </c>
      <c r="AK21" s="93" t="s">
        <v>693</v>
      </c>
      <c r="AL21" s="93" t="s">
        <v>43</v>
      </c>
      <c r="AM21" s="93" t="s">
        <v>4820</v>
      </c>
      <c r="AN21" s="93" t="s">
        <v>531</v>
      </c>
      <c r="AO21" s="93" t="s">
        <v>296</v>
      </c>
    </row>
    <row r="22" spans="1:41" x14ac:dyDescent="0.2">
      <c r="A22" s="73">
        <v>308</v>
      </c>
      <c r="B22" s="74" t="s">
        <v>4869</v>
      </c>
      <c r="C22" s="75">
        <f t="shared" si="4"/>
        <v>691.4</v>
      </c>
      <c r="D22" s="76">
        <f t="shared" si="5"/>
        <v>691.4</v>
      </c>
      <c r="E22" s="76">
        <f t="shared" si="6"/>
        <v>358.6</v>
      </c>
      <c r="F22" s="77">
        <f t="shared" si="7"/>
        <v>314.2</v>
      </c>
      <c r="G22" s="78">
        <v>0.5</v>
      </c>
      <c r="H22" s="78">
        <v>0.5</v>
      </c>
      <c r="I22" s="78"/>
      <c r="J22" s="78">
        <v>0.24</v>
      </c>
      <c r="K22" s="90">
        <v>0.2</v>
      </c>
      <c r="L22" s="78">
        <v>0.2</v>
      </c>
      <c r="M22" s="78">
        <v>0.2</v>
      </c>
      <c r="N22" s="78"/>
      <c r="O22" s="78"/>
      <c r="P22" s="78"/>
      <c r="Q22" s="94" t="s">
        <v>4816</v>
      </c>
      <c r="R22" s="93" t="s">
        <v>4870</v>
      </c>
      <c r="S22" s="93" t="s">
        <v>537</v>
      </c>
      <c r="T22" s="93" t="s">
        <v>520</v>
      </c>
      <c r="U22" s="93" t="s">
        <v>707</v>
      </c>
      <c r="V22" s="93" t="s">
        <v>1288</v>
      </c>
      <c r="W22" s="93" t="s">
        <v>531</v>
      </c>
      <c r="X22" s="93" t="s">
        <v>529</v>
      </c>
      <c r="Y22" s="93" t="s">
        <v>519</v>
      </c>
      <c r="Z22" s="93" t="s">
        <v>519</v>
      </c>
      <c r="AA22" s="93" t="s">
        <v>1313</v>
      </c>
      <c r="AB22" s="93" t="s">
        <v>4871</v>
      </c>
      <c r="AC22" s="93" t="s">
        <v>64</v>
      </c>
      <c r="AD22" s="93" t="s">
        <v>4868</v>
      </c>
      <c r="AE22" s="93" t="s">
        <v>254</v>
      </c>
      <c r="AF22" s="93" t="s">
        <v>254</v>
      </c>
      <c r="AG22" s="93" t="s">
        <v>693</v>
      </c>
      <c r="AH22" s="93" t="s">
        <v>679</v>
      </c>
      <c r="AI22" s="93" t="s">
        <v>254</v>
      </c>
      <c r="AJ22" s="93" t="s">
        <v>254</v>
      </c>
      <c r="AK22" s="93" t="s">
        <v>693</v>
      </c>
      <c r="AL22" s="93" t="s">
        <v>679</v>
      </c>
      <c r="AM22" s="93" t="s">
        <v>4820</v>
      </c>
      <c r="AN22" s="93" t="s">
        <v>531</v>
      </c>
      <c r="AO22" s="93" t="s">
        <v>296</v>
      </c>
    </row>
    <row r="23" spans="1:41" x14ac:dyDescent="0.2">
      <c r="A23" s="73">
        <v>311</v>
      </c>
      <c r="B23" s="74" t="s">
        <v>4872</v>
      </c>
      <c r="C23" s="75">
        <f t="shared" si="4"/>
        <v>587.80000000000007</v>
      </c>
      <c r="D23" s="76">
        <f t="shared" si="5"/>
        <v>721</v>
      </c>
      <c r="E23" s="76">
        <f t="shared" si="6"/>
        <v>329</v>
      </c>
      <c r="F23" s="77">
        <f t="shared" si="7"/>
        <v>314.2</v>
      </c>
      <c r="G23" s="78">
        <v>0.65</v>
      </c>
      <c r="H23" s="78">
        <v>0.2</v>
      </c>
      <c r="I23" s="78"/>
      <c r="J23" s="78">
        <v>0.24</v>
      </c>
      <c r="K23" s="90">
        <v>0.2</v>
      </c>
      <c r="L23" s="78">
        <v>0.65</v>
      </c>
      <c r="M23" s="78">
        <v>0.2</v>
      </c>
      <c r="N23" s="78"/>
      <c r="O23" s="78"/>
      <c r="P23" s="78"/>
      <c r="Q23" s="94" t="s">
        <v>4816</v>
      </c>
      <c r="R23" s="93" t="s">
        <v>4873</v>
      </c>
      <c r="S23" s="93" t="s">
        <v>537</v>
      </c>
      <c r="T23" s="93" t="s">
        <v>520</v>
      </c>
      <c r="U23" s="93" t="s">
        <v>707</v>
      </c>
      <c r="V23" s="93" t="s">
        <v>1288</v>
      </c>
      <c r="W23" s="93" t="s">
        <v>531</v>
      </c>
      <c r="X23" s="93" t="s">
        <v>529</v>
      </c>
      <c r="Y23" s="93" t="s">
        <v>519</v>
      </c>
      <c r="Z23" s="93" t="s">
        <v>519</v>
      </c>
      <c r="AA23" s="93" t="s">
        <v>1313</v>
      </c>
      <c r="AB23" s="93" t="s">
        <v>205</v>
      </c>
      <c r="AC23" s="93" t="s">
        <v>64</v>
      </c>
      <c r="AD23" s="93" t="s">
        <v>4868</v>
      </c>
      <c r="AE23" s="93" t="s">
        <v>1267</v>
      </c>
      <c r="AF23" s="93" t="s">
        <v>1272</v>
      </c>
      <c r="AG23" s="93" t="s">
        <v>585</v>
      </c>
      <c r="AH23" s="93" t="s">
        <v>679</v>
      </c>
      <c r="AI23" s="93" t="s">
        <v>1267</v>
      </c>
      <c r="AJ23" s="93" t="s">
        <v>1272</v>
      </c>
      <c r="AK23" s="93" t="s">
        <v>585</v>
      </c>
      <c r="AL23" s="93" t="s">
        <v>679</v>
      </c>
      <c r="AM23" s="93" t="s">
        <v>4820</v>
      </c>
      <c r="AN23" s="93" t="s">
        <v>531</v>
      </c>
      <c r="AO23" s="93" t="s">
        <v>296</v>
      </c>
    </row>
    <row r="24" spans="1:41" x14ac:dyDescent="0.2">
      <c r="A24" s="73">
        <v>314</v>
      </c>
      <c r="B24" s="74" t="s">
        <v>4874</v>
      </c>
      <c r="C24" s="75">
        <f t="shared" ref="C24:C30" si="8">AE24*7.4*2+55</f>
        <v>647</v>
      </c>
      <c r="D24" s="76">
        <f t="shared" ref="D24:D30" si="9">AF24*7.4*2+55</f>
        <v>721</v>
      </c>
      <c r="E24" s="76">
        <f t="shared" ref="E24:E30" si="10">AG24*7.4*2+33</f>
        <v>329</v>
      </c>
      <c r="F24" s="77">
        <f t="shared" ref="F24:F30" si="11">AH24*7.4*2+33</f>
        <v>314.2</v>
      </c>
      <c r="G24" s="78">
        <v>0.2</v>
      </c>
      <c r="H24" s="78">
        <v>0.2</v>
      </c>
      <c r="I24" s="78"/>
      <c r="J24" s="78">
        <v>0.24</v>
      </c>
      <c r="K24" s="90">
        <v>0.2</v>
      </c>
      <c r="L24" s="78">
        <v>0.2</v>
      </c>
      <c r="M24" s="78">
        <v>0.2</v>
      </c>
      <c r="N24" s="78"/>
      <c r="O24" s="78"/>
      <c r="P24" s="78"/>
      <c r="Q24" s="94" t="s">
        <v>4816</v>
      </c>
      <c r="R24" s="93" t="s">
        <v>4875</v>
      </c>
      <c r="S24" s="93" t="s">
        <v>537</v>
      </c>
      <c r="T24" s="93" t="s">
        <v>520</v>
      </c>
      <c r="U24" s="93" t="s">
        <v>707</v>
      </c>
      <c r="V24" s="93" t="s">
        <v>1288</v>
      </c>
      <c r="W24" s="93" t="s">
        <v>531</v>
      </c>
      <c r="X24" s="93" t="s">
        <v>529</v>
      </c>
      <c r="Y24" s="93" t="s">
        <v>519</v>
      </c>
      <c r="Z24" s="93" t="s">
        <v>519</v>
      </c>
      <c r="AA24" s="93" t="s">
        <v>1313</v>
      </c>
      <c r="AB24" s="93" t="s">
        <v>205</v>
      </c>
      <c r="AC24" s="93" t="s">
        <v>64</v>
      </c>
      <c r="AD24" s="93" t="s">
        <v>4868</v>
      </c>
      <c r="AE24" s="93" t="s">
        <v>558</v>
      </c>
      <c r="AF24" s="93" t="s">
        <v>1272</v>
      </c>
      <c r="AG24" s="93" t="s">
        <v>585</v>
      </c>
      <c r="AH24" s="93" t="s">
        <v>679</v>
      </c>
      <c r="AI24" s="93" t="s">
        <v>558</v>
      </c>
      <c r="AJ24" s="93" t="s">
        <v>1272</v>
      </c>
      <c r="AK24" s="93" t="s">
        <v>585</v>
      </c>
      <c r="AL24" s="93" t="s">
        <v>679</v>
      </c>
      <c r="AM24" s="93" t="s">
        <v>4820</v>
      </c>
      <c r="AN24" s="93" t="s">
        <v>531</v>
      </c>
      <c r="AO24" s="93" t="s">
        <v>296</v>
      </c>
    </row>
    <row r="25" spans="1:41" x14ac:dyDescent="0.2">
      <c r="A25" s="73">
        <v>317</v>
      </c>
      <c r="B25" s="74" t="s">
        <v>4876</v>
      </c>
      <c r="C25" s="75">
        <f t="shared" si="8"/>
        <v>691.4</v>
      </c>
      <c r="D25" s="76">
        <f t="shared" si="9"/>
        <v>647</v>
      </c>
      <c r="E25" s="76">
        <f t="shared" si="10"/>
        <v>373.40000000000003</v>
      </c>
      <c r="F25" s="77">
        <f t="shared" si="11"/>
        <v>284.60000000000002</v>
      </c>
      <c r="G25" s="78">
        <v>0.2</v>
      </c>
      <c r="H25" s="78">
        <v>0.2</v>
      </c>
      <c r="I25" s="78"/>
      <c r="J25" s="78">
        <v>0.24</v>
      </c>
      <c r="K25" s="90">
        <v>0.65</v>
      </c>
      <c r="L25" s="78">
        <v>0.2</v>
      </c>
      <c r="M25" s="78">
        <v>0.2</v>
      </c>
      <c r="N25" s="78"/>
      <c r="O25" s="78"/>
      <c r="P25" s="78"/>
      <c r="Q25" s="94" t="s">
        <v>4816</v>
      </c>
      <c r="R25" s="93" t="s">
        <v>4877</v>
      </c>
      <c r="S25" s="93" t="s">
        <v>537</v>
      </c>
      <c r="T25" s="93" t="s">
        <v>520</v>
      </c>
      <c r="U25" s="93" t="s">
        <v>707</v>
      </c>
      <c r="V25" s="93" t="s">
        <v>1288</v>
      </c>
      <c r="W25" s="93" t="s">
        <v>531</v>
      </c>
      <c r="X25" s="93" t="s">
        <v>529</v>
      </c>
      <c r="Y25" s="93" t="s">
        <v>519</v>
      </c>
      <c r="Z25" s="93" t="s">
        <v>519</v>
      </c>
      <c r="AA25" s="93" t="s">
        <v>1313</v>
      </c>
      <c r="AB25" s="93" t="s">
        <v>4844</v>
      </c>
      <c r="AC25" s="93" t="s">
        <v>64</v>
      </c>
      <c r="AD25" s="93" t="s">
        <v>4868</v>
      </c>
      <c r="AE25" s="93" t="s">
        <v>254</v>
      </c>
      <c r="AF25" s="93" t="s">
        <v>558</v>
      </c>
      <c r="AG25" s="93" t="s">
        <v>701</v>
      </c>
      <c r="AH25" s="93" t="s">
        <v>43</v>
      </c>
      <c r="AI25" s="93" t="s">
        <v>254</v>
      </c>
      <c r="AJ25" s="93" t="s">
        <v>558</v>
      </c>
      <c r="AK25" s="93" t="s">
        <v>701</v>
      </c>
      <c r="AL25" s="93" t="s">
        <v>43</v>
      </c>
      <c r="AM25" s="93" t="s">
        <v>4820</v>
      </c>
      <c r="AN25" s="93" t="s">
        <v>531</v>
      </c>
      <c r="AO25" s="93" t="s">
        <v>296</v>
      </c>
    </row>
    <row r="26" spans="1:41" x14ac:dyDescent="0.2">
      <c r="A26" s="73">
        <v>320</v>
      </c>
      <c r="B26" s="74" t="s">
        <v>4878</v>
      </c>
      <c r="C26" s="75">
        <f t="shared" si="8"/>
        <v>691.4</v>
      </c>
      <c r="D26" s="76">
        <f t="shared" si="9"/>
        <v>691.4</v>
      </c>
      <c r="E26" s="76">
        <f t="shared" si="10"/>
        <v>373.40000000000003</v>
      </c>
      <c r="F26" s="77">
        <f t="shared" si="11"/>
        <v>284.60000000000002</v>
      </c>
      <c r="G26" s="78">
        <v>0.2</v>
      </c>
      <c r="H26" s="78">
        <v>0.2</v>
      </c>
      <c r="I26" s="78"/>
      <c r="J26" s="78">
        <v>0.24</v>
      </c>
      <c r="K26" s="90">
        <v>0.65</v>
      </c>
      <c r="L26" s="78">
        <v>0.2</v>
      </c>
      <c r="M26" s="78">
        <v>0.2</v>
      </c>
      <c r="N26" s="78"/>
      <c r="O26" s="78"/>
      <c r="P26" s="78">
        <v>0.45</v>
      </c>
      <c r="Q26" s="94" t="s">
        <v>4816</v>
      </c>
      <c r="R26" s="93" t="s">
        <v>4879</v>
      </c>
      <c r="S26" s="93" t="s">
        <v>537</v>
      </c>
      <c r="T26" s="93" t="s">
        <v>520</v>
      </c>
      <c r="U26" s="93" t="s">
        <v>707</v>
      </c>
      <c r="V26" s="93" t="s">
        <v>1288</v>
      </c>
      <c r="W26" s="93" t="s">
        <v>531</v>
      </c>
      <c r="X26" s="93" t="s">
        <v>529</v>
      </c>
      <c r="Y26" s="93" t="s">
        <v>519</v>
      </c>
      <c r="Z26" s="93" t="s">
        <v>519</v>
      </c>
      <c r="AA26" s="93" t="s">
        <v>1313</v>
      </c>
      <c r="AB26" s="93" t="s">
        <v>4855</v>
      </c>
      <c r="AC26" s="93" t="s">
        <v>64</v>
      </c>
      <c r="AD26" s="93" t="s">
        <v>4868</v>
      </c>
      <c r="AE26" s="93" t="s">
        <v>254</v>
      </c>
      <c r="AF26" s="93" t="s">
        <v>254</v>
      </c>
      <c r="AG26" s="93" t="s">
        <v>701</v>
      </c>
      <c r="AH26" s="93" t="s">
        <v>43</v>
      </c>
      <c r="AI26" s="93" t="s">
        <v>254</v>
      </c>
      <c r="AJ26" s="93" t="s">
        <v>254</v>
      </c>
      <c r="AK26" s="93" t="s">
        <v>701</v>
      </c>
      <c r="AL26" s="93" t="s">
        <v>43</v>
      </c>
      <c r="AM26" s="93" t="s">
        <v>4820</v>
      </c>
      <c r="AN26" s="93" t="s">
        <v>531</v>
      </c>
      <c r="AO26" s="93" t="s">
        <v>296</v>
      </c>
    </row>
    <row r="27" spans="1:41" x14ac:dyDescent="0.2">
      <c r="A27" s="73">
        <v>324</v>
      </c>
      <c r="B27" s="74" t="s">
        <v>4880</v>
      </c>
      <c r="C27" s="75">
        <f t="shared" si="8"/>
        <v>587.80000000000007</v>
      </c>
      <c r="D27" s="76">
        <f t="shared" si="9"/>
        <v>691.4</v>
      </c>
      <c r="E27" s="76">
        <f t="shared" si="10"/>
        <v>358.6</v>
      </c>
      <c r="F27" s="77">
        <f t="shared" si="11"/>
        <v>358.6</v>
      </c>
      <c r="G27" s="78">
        <v>0.65</v>
      </c>
      <c r="H27" s="78">
        <v>0.2</v>
      </c>
      <c r="I27" s="78"/>
      <c r="J27" s="78">
        <v>0.24</v>
      </c>
      <c r="K27" s="90">
        <v>0.2</v>
      </c>
      <c r="L27" s="78">
        <v>0.2</v>
      </c>
      <c r="M27" s="78">
        <v>0.2</v>
      </c>
      <c r="N27" s="78"/>
      <c r="O27" s="78"/>
      <c r="P27" s="78"/>
      <c r="Q27" s="94" t="s">
        <v>4816</v>
      </c>
      <c r="R27" s="93" t="s">
        <v>4881</v>
      </c>
      <c r="S27" s="93" t="s">
        <v>537</v>
      </c>
      <c r="T27" s="93" t="s">
        <v>520</v>
      </c>
      <c r="U27" s="93" t="s">
        <v>707</v>
      </c>
      <c r="V27" s="93" t="s">
        <v>1288</v>
      </c>
      <c r="W27" s="93" t="s">
        <v>531</v>
      </c>
      <c r="X27" s="93" t="s">
        <v>529</v>
      </c>
      <c r="Y27" s="93" t="s">
        <v>519</v>
      </c>
      <c r="Z27" s="93" t="s">
        <v>519</v>
      </c>
      <c r="AA27" s="93" t="s">
        <v>1313</v>
      </c>
      <c r="AB27" s="93" t="s">
        <v>4882</v>
      </c>
      <c r="AC27" s="93" t="s">
        <v>64</v>
      </c>
      <c r="AD27" s="93" t="s">
        <v>4868</v>
      </c>
      <c r="AE27" s="93" t="s">
        <v>1267</v>
      </c>
      <c r="AF27" s="93" t="s">
        <v>254</v>
      </c>
      <c r="AG27" s="93" t="s">
        <v>693</v>
      </c>
      <c r="AH27" s="93" t="s">
        <v>693</v>
      </c>
      <c r="AI27" s="93" t="s">
        <v>1267</v>
      </c>
      <c r="AJ27" s="93" t="s">
        <v>254</v>
      </c>
      <c r="AK27" s="93" t="s">
        <v>693</v>
      </c>
      <c r="AL27" s="93" t="s">
        <v>693</v>
      </c>
      <c r="AM27" s="93" t="s">
        <v>4820</v>
      </c>
      <c r="AN27" s="93" t="s">
        <v>531</v>
      </c>
      <c r="AO27" s="93" t="s">
        <v>296</v>
      </c>
    </row>
    <row r="28" spans="1:41" x14ac:dyDescent="0.2">
      <c r="A28" s="73">
        <v>326</v>
      </c>
      <c r="B28" s="74" t="s">
        <v>4883</v>
      </c>
      <c r="C28" s="75">
        <f t="shared" si="8"/>
        <v>647</v>
      </c>
      <c r="D28" s="76">
        <f t="shared" si="9"/>
        <v>647</v>
      </c>
      <c r="E28" s="76">
        <f t="shared" si="10"/>
        <v>358.6</v>
      </c>
      <c r="F28" s="77">
        <f t="shared" si="11"/>
        <v>417.8</v>
      </c>
      <c r="G28" s="78">
        <v>0.65</v>
      </c>
      <c r="H28" s="78">
        <v>0.65</v>
      </c>
      <c r="I28" s="78">
        <v>0.45</v>
      </c>
      <c r="J28" s="78">
        <v>0.24</v>
      </c>
      <c r="K28" s="90">
        <v>0.2</v>
      </c>
      <c r="L28" s="78">
        <v>0.65</v>
      </c>
      <c r="M28" s="78">
        <v>0.65</v>
      </c>
      <c r="N28" s="78">
        <v>0.45</v>
      </c>
      <c r="O28" s="78"/>
      <c r="P28" s="78"/>
      <c r="Q28" s="94" t="s">
        <v>4816</v>
      </c>
      <c r="R28" s="93" t="s">
        <v>4884</v>
      </c>
      <c r="S28" s="93" t="s">
        <v>537</v>
      </c>
      <c r="T28" s="93" t="s">
        <v>520</v>
      </c>
      <c r="U28" s="93" t="s">
        <v>707</v>
      </c>
      <c r="V28" s="93" t="s">
        <v>1288</v>
      </c>
      <c r="W28" s="93" t="s">
        <v>531</v>
      </c>
      <c r="X28" s="93" t="s">
        <v>529</v>
      </c>
      <c r="Y28" s="93" t="s">
        <v>519</v>
      </c>
      <c r="Z28" s="93" t="s">
        <v>519</v>
      </c>
      <c r="AA28" s="93" t="s">
        <v>1313</v>
      </c>
      <c r="AB28" s="93" t="s">
        <v>4882</v>
      </c>
      <c r="AC28" s="93" t="s">
        <v>64</v>
      </c>
      <c r="AD28" s="93" t="s">
        <v>4868</v>
      </c>
      <c r="AE28" s="93" t="s">
        <v>558</v>
      </c>
      <c r="AF28" s="93" t="s">
        <v>558</v>
      </c>
      <c r="AG28" s="93" t="s">
        <v>693</v>
      </c>
      <c r="AH28" s="93" t="s">
        <v>719</v>
      </c>
      <c r="AI28" s="93" t="s">
        <v>558</v>
      </c>
      <c r="AJ28" s="93" t="s">
        <v>558</v>
      </c>
      <c r="AK28" s="93" t="s">
        <v>693</v>
      </c>
      <c r="AL28" s="93" t="s">
        <v>719</v>
      </c>
      <c r="AM28" s="93" t="s">
        <v>4820</v>
      </c>
      <c r="AN28" s="93" t="s">
        <v>531</v>
      </c>
      <c r="AO28" s="93" t="s">
        <v>296</v>
      </c>
    </row>
    <row r="29" spans="1:41" x14ac:dyDescent="0.2">
      <c r="A29" s="73">
        <v>333</v>
      </c>
      <c r="B29" s="15" t="s">
        <v>4885</v>
      </c>
      <c r="C29" s="75">
        <f t="shared" si="8"/>
        <v>691.4</v>
      </c>
      <c r="D29" s="76">
        <f t="shared" si="9"/>
        <v>691.4</v>
      </c>
      <c r="E29" s="76">
        <f t="shared" si="10"/>
        <v>358.6</v>
      </c>
      <c r="F29" s="77">
        <f t="shared" si="11"/>
        <v>358.6</v>
      </c>
      <c r="G29" s="78">
        <v>0.5</v>
      </c>
      <c r="H29" s="78">
        <v>0.2</v>
      </c>
      <c r="I29" s="78">
        <v>0.3</v>
      </c>
      <c r="J29" s="78">
        <v>0.24</v>
      </c>
      <c r="K29" s="90">
        <v>0.2</v>
      </c>
      <c r="L29" s="78">
        <v>0.5</v>
      </c>
      <c r="M29" s="78">
        <v>0.2</v>
      </c>
      <c r="N29" s="78">
        <v>0.3</v>
      </c>
      <c r="O29" s="78"/>
      <c r="P29" s="78"/>
      <c r="Q29" s="95" t="s">
        <v>4886</v>
      </c>
      <c r="R29" s="93" t="s">
        <v>4887</v>
      </c>
      <c r="S29" s="93" t="s">
        <v>537</v>
      </c>
      <c r="T29" s="93" t="s">
        <v>520</v>
      </c>
      <c r="U29" s="93" t="s">
        <v>707</v>
      </c>
      <c r="V29" s="93" t="s">
        <v>1288</v>
      </c>
      <c r="W29" s="93" t="s">
        <v>531</v>
      </c>
      <c r="X29" s="93" t="s">
        <v>529</v>
      </c>
      <c r="Y29" s="93" t="s">
        <v>519</v>
      </c>
      <c r="Z29" s="93" t="s">
        <v>519</v>
      </c>
      <c r="AA29" s="93" t="s">
        <v>1313</v>
      </c>
      <c r="AB29" s="93" t="s">
        <v>1429</v>
      </c>
      <c r="AC29" s="93" t="s">
        <v>64</v>
      </c>
      <c r="AD29" s="93" t="s">
        <v>4868</v>
      </c>
      <c r="AE29" s="93" t="s">
        <v>254</v>
      </c>
      <c r="AF29" s="93" t="s">
        <v>254</v>
      </c>
      <c r="AG29" s="93" t="s">
        <v>693</v>
      </c>
      <c r="AH29" s="93" t="s">
        <v>693</v>
      </c>
      <c r="AI29" s="93" t="s">
        <v>254</v>
      </c>
      <c r="AJ29" s="93" t="s">
        <v>254</v>
      </c>
      <c r="AK29" s="93" t="s">
        <v>693</v>
      </c>
      <c r="AL29" s="93" t="s">
        <v>693</v>
      </c>
      <c r="AM29" s="93" t="s">
        <v>4820</v>
      </c>
      <c r="AN29" s="93" t="s">
        <v>531</v>
      </c>
      <c r="AO29" s="93" t="s">
        <v>296</v>
      </c>
    </row>
    <row r="30" spans="1:41" x14ac:dyDescent="0.2">
      <c r="A30" s="73">
        <v>334</v>
      </c>
      <c r="B30" s="79" t="s">
        <v>4888</v>
      </c>
      <c r="C30" s="80">
        <f t="shared" si="8"/>
        <v>691.4</v>
      </c>
      <c r="D30" s="81">
        <f t="shared" si="9"/>
        <v>691.4</v>
      </c>
      <c r="E30" s="81">
        <f t="shared" si="10"/>
        <v>373.40000000000003</v>
      </c>
      <c r="F30" s="82">
        <f t="shared" si="11"/>
        <v>284.60000000000002</v>
      </c>
      <c r="G30" s="83">
        <v>0.35</v>
      </c>
      <c r="H30" s="83">
        <v>0.2</v>
      </c>
      <c r="I30" s="83"/>
      <c r="J30" s="83">
        <v>0.24</v>
      </c>
      <c r="K30" s="91">
        <v>0.5</v>
      </c>
      <c r="L30" s="83">
        <v>0.35</v>
      </c>
      <c r="M30" s="83">
        <v>0.2</v>
      </c>
      <c r="N30" s="83"/>
      <c r="O30" s="83"/>
      <c r="P30" s="83">
        <v>0.3</v>
      </c>
      <c r="Q30" s="97" t="s">
        <v>4816</v>
      </c>
      <c r="R30" s="93" t="s">
        <v>4889</v>
      </c>
      <c r="S30" s="93" t="s">
        <v>537</v>
      </c>
      <c r="T30" s="93" t="s">
        <v>520</v>
      </c>
      <c r="U30" s="93" t="s">
        <v>707</v>
      </c>
      <c r="V30" s="93" t="s">
        <v>1288</v>
      </c>
      <c r="W30" s="93" t="s">
        <v>531</v>
      </c>
      <c r="X30" s="93" t="s">
        <v>529</v>
      </c>
      <c r="Y30" s="93" t="s">
        <v>536</v>
      </c>
      <c r="Z30" s="93" t="s">
        <v>519</v>
      </c>
      <c r="AA30" s="93" t="s">
        <v>1313</v>
      </c>
      <c r="AB30" s="93" t="s">
        <v>1384</v>
      </c>
      <c r="AC30" s="93" t="s">
        <v>64</v>
      </c>
      <c r="AD30" s="93" t="s">
        <v>4868</v>
      </c>
      <c r="AE30" s="93" t="s">
        <v>254</v>
      </c>
      <c r="AF30" s="93" t="s">
        <v>254</v>
      </c>
      <c r="AG30" s="93" t="s">
        <v>701</v>
      </c>
      <c r="AH30" s="93" t="s">
        <v>43</v>
      </c>
      <c r="AI30" s="93" t="s">
        <v>254</v>
      </c>
      <c r="AJ30" s="93" t="s">
        <v>254</v>
      </c>
      <c r="AK30" s="93" t="s">
        <v>701</v>
      </c>
      <c r="AL30" s="93" t="s">
        <v>43</v>
      </c>
      <c r="AM30" s="93" t="s">
        <v>4820</v>
      </c>
      <c r="AN30" s="93" t="s">
        <v>531</v>
      </c>
      <c r="AO30" s="93" t="s">
        <v>296</v>
      </c>
    </row>
    <row r="31" spans="1:41" x14ac:dyDescent="0.2">
      <c r="A31" s="73">
        <v>402</v>
      </c>
      <c r="B31" s="69" t="s">
        <v>4890</v>
      </c>
      <c r="C31" s="84">
        <f t="shared" ref="C31:C36" si="12">AE31*7.4*2+55</f>
        <v>647</v>
      </c>
      <c r="D31" s="85">
        <f t="shared" ref="D31:D36" si="13">AF31*7.4*2+55</f>
        <v>721</v>
      </c>
      <c r="E31" s="85">
        <f t="shared" ref="E31:E36" si="14">AG31*7.4*2+33</f>
        <v>329</v>
      </c>
      <c r="F31" s="86">
        <f t="shared" ref="F31:F36" si="15">AH31*7.4*2+33</f>
        <v>373.40000000000003</v>
      </c>
      <c r="G31" s="87">
        <v>0.5</v>
      </c>
      <c r="H31" s="87">
        <v>0.5</v>
      </c>
      <c r="I31" s="87"/>
      <c r="J31" s="87"/>
      <c r="K31" s="92"/>
      <c r="L31" s="87">
        <v>0.5</v>
      </c>
      <c r="M31" s="87">
        <v>0.5</v>
      </c>
      <c r="N31" s="87"/>
      <c r="O31" s="87"/>
      <c r="P31" s="87"/>
      <c r="Q31" s="71" t="s">
        <v>4816</v>
      </c>
      <c r="R31" s="93" t="s">
        <v>4891</v>
      </c>
      <c r="S31" s="93" t="s">
        <v>4892</v>
      </c>
      <c r="T31" s="93" t="s">
        <v>589</v>
      </c>
      <c r="U31" s="93" t="s">
        <v>136</v>
      </c>
      <c r="V31" s="93" t="s">
        <v>86</v>
      </c>
      <c r="W31" s="93" t="s">
        <v>531</v>
      </c>
      <c r="X31" s="93" t="s">
        <v>561</v>
      </c>
      <c r="Y31" s="93" t="s">
        <v>561</v>
      </c>
      <c r="Z31" s="93" t="s">
        <v>519</v>
      </c>
      <c r="AA31" s="93" t="s">
        <v>1311</v>
      </c>
      <c r="AB31" s="93" t="s">
        <v>1311</v>
      </c>
      <c r="AC31" s="93" t="s">
        <v>64</v>
      </c>
      <c r="AD31" s="93" t="s">
        <v>4868</v>
      </c>
      <c r="AE31" s="93" t="s">
        <v>558</v>
      </c>
      <c r="AF31" s="93" t="s">
        <v>1272</v>
      </c>
      <c r="AG31" s="93" t="s">
        <v>585</v>
      </c>
      <c r="AH31" s="93" t="s">
        <v>701</v>
      </c>
      <c r="AI31" s="93" t="s">
        <v>558</v>
      </c>
      <c r="AJ31" s="93" t="s">
        <v>1272</v>
      </c>
      <c r="AK31" s="93" t="s">
        <v>585</v>
      </c>
      <c r="AL31" s="93" t="s">
        <v>701</v>
      </c>
      <c r="AM31" s="93" t="s">
        <v>4820</v>
      </c>
      <c r="AN31" s="93" t="s">
        <v>531</v>
      </c>
      <c r="AO31" s="93" t="s">
        <v>296</v>
      </c>
    </row>
    <row r="32" spans="1:41" x14ac:dyDescent="0.2">
      <c r="A32" s="73">
        <v>403</v>
      </c>
      <c r="B32" s="74" t="s">
        <v>4893</v>
      </c>
      <c r="C32" s="75">
        <f t="shared" si="12"/>
        <v>691.4</v>
      </c>
      <c r="D32" s="76">
        <f t="shared" si="13"/>
        <v>691.4</v>
      </c>
      <c r="E32" s="76">
        <f t="shared" si="14"/>
        <v>358.6</v>
      </c>
      <c r="F32" s="77">
        <f t="shared" si="15"/>
        <v>417.8</v>
      </c>
      <c r="G32" s="78">
        <v>0.4</v>
      </c>
      <c r="H32" s="78">
        <v>0.4</v>
      </c>
      <c r="I32" s="78"/>
      <c r="J32" s="78"/>
      <c r="K32" s="90"/>
      <c r="L32" s="78">
        <v>0.4</v>
      </c>
      <c r="M32" s="78">
        <v>0.4</v>
      </c>
      <c r="N32" s="78"/>
      <c r="O32" s="78"/>
      <c r="P32" s="78"/>
      <c r="Q32" s="94" t="s">
        <v>4816</v>
      </c>
      <c r="R32" s="93" t="s">
        <v>4894</v>
      </c>
      <c r="S32" s="93" t="s">
        <v>4892</v>
      </c>
      <c r="T32" s="93" t="s">
        <v>589</v>
      </c>
      <c r="U32" s="93" t="s">
        <v>136</v>
      </c>
      <c r="V32" s="93" t="s">
        <v>86</v>
      </c>
      <c r="W32" s="93" t="s">
        <v>531</v>
      </c>
      <c r="X32" s="93" t="s">
        <v>561</v>
      </c>
      <c r="Y32" s="93" t="s">
        <v>561</v>
      </c>
      <c r="Z32" s="93" t="s">
        <v>519</v>
      </c>
      <c r="AA32" s="93" t="s">
        <v>1308</v>
      </c>
      <c r="AB32" s="93" t="s">
        <v>1308</v>
      </c>
      <c r="AC32" s="93" t="s">
        <v>64</v>
      </c>
      <c r="AD32" s="93" t="s">
        <v>4868</v>
      </c>
      <c r="AE32" s="93" t="s">
        <v>254</v>
      </c>
      <c r="AF32" s="93" t="s">
        <v>254</v>
      </c>
      <c r="AG32" s="93" t="s">
        <v>693</v>
      </c>
      <c r="AH32" s="93" t="s">
        <v>719</v>
      </c>
      <c r="AI32" s="93" t="s">
        <v>254</v>
      </c>
      <c r="AJ32" s="93" t="s">
        <v>254</v>
      </c>
      <c r="AK32" s="93" t="s">
        <v>693</v>
      </c>
      <c r="AL32" s="93" t="s">
        <v>719</v>
      </c>
      <c r="AM32" s="93" t="s">
        <v>4820</v>
      </c>
      <c r="AN32" s="93" t="s">
        <v>531</v>
      </c>
      <c r="AO32" s="93" t="s">
        <v>296</v>
      </c>
    </row>
    <row r="33" spans="1:41" x14ac:dyDescent="0.2">
      <c r="A33" s="73">
        <v>410</v>
      </c>
      <c r="B33" s="74" t="s">
        <v>4895</v>
      </c>
      <c r="C33" s="75">
        <f t="shared" si="12"/>
        <v>691.4</v>
      </c>
      <c r="D33" s="76">
        <f t="shared" si="13"/>
        <v>721</v>
      </c>
      <c r="E33" s="76">
        <f t="shared" si="14"/>
        <v>358.6</v>
      </c>
      <c r="F33" s="77">
        <f t="shared" si="15"/>
        <v>358.6</v>
      </c>
      <c r="G33" s="78">
        <v>0.2</v>
      </c>
      <c r="H33" s="78">
        <v>0.2</v>
      </c>
      <c r="I33" s="78"/>
      <c r="J33" s="78"/>
      <c r="K33" s="90"/>
      <c r="L33" s="78">
        <v>0.2</v>
      </c>
      <c r="M33" s="78">
        <v>0.2</v>
      </c>
      <c r="N33" s="78"/>
      <c r="O33" s="78"/>
      <c r="P33" s="78"/>
      <c r="Q33" s="94" t="s">
        <v>4816</v>
      </c>
      <c r="R33" s="93" t="s">
        <v>4896</v>
      </c>
      <c r="S33" s="93" t="s">
        <v>4892</v>
      </c>
      <c r="T33" s="93" t="s">
        <v>589</v>
      </c>
      <c r="U33" s="93" t="s">
        <v>136</v>
      </c>
      <c r="V33" s="93" t="s">
        <v>86</v>
      </c>
      <c r="W33" s="93" t="s">
        <v>531</v>
      </c>
      <c r="X33" s="93" t="s">
        <v>561</v>
      </c>
      <c r="Y33" s="93" t="s">
        <v>561</v>
      </c>
      <c r="Z33" s="93" t="s">
        <v>519</v>
      </c>
      <c r="AA33" s="93" t="s">
        <v>1308</v>
      </c>
      <c r="AB33" s="93" t="s">
        <v>1308</v>
      </c>
      <c r="AC33" s="93" t="s">
        <v>64</v>
      </c>
      <c r="AD33" s="93" t="s">
        <v>4868</v>
      </c>
      <c r="AE33" s="93" t="s">
        <v>254</v>
      </c>
      <c r="AF33" s="93" t="s">
        <v>1272</v>
      </c>
      <c r="AG33" s="93" t="s">
        <v>693</v>
      </c>
      <c r="AH33" s="93" t="s">
        <v>693</v>
      </c>
      <c r="AI33" s="93" t="s">
        <v>254</v>
      </c>
      <c r="AJ33" s="93" t="s">
        <v>1272</v>
      </c>
      <c r="AK33" s="93" t="s">
        <v>693</v>
      </c>
      <c r="AL33" s="93" t="s">
        <v>693</v>
      </c>
      <c r="AM33" s="93" t="s">
        <v>4820</v>
      </c>
      <c r="AN33" s="93" t="s">
        <v>531</v>
      </c>
      <c r="AO33" s="93" t="s">
        <v>296</v>
      </c>
    </row>
    <row r="34" spans="1:41" x14ac:dyDescent="0.2">
      <c r="A34" s="73">
        <v>413</v>
      </c>
      <c r="B34" s="74" t="s">
        <v>4897</v>
      </c>
      <c r="C34" s="75">
        <f t="shared" si="12"/>
        <v>691.4</v>
      </c>
      <c r="D34" s="76">
        <f t="shared" si="13"/>
        <v>721</v>
      </c>
      <c r="E34" s="76">
        <f t="shared" si="14"/>
        <v>358.6</v>
      </c>
      <c r="F34" s="77">
        <f t="shared" si="15"/>
        <v>358.6</v>
      </c>
      <c r="G34" s="78">
        <v>0.5</v>
      </c>
      <c r="H34" s="78">
        <v>0.2</v>
      </c>
      <c r="I34" s="78"/>
      <c r="J34" s="78"/>
      <c r="K34" s="90"/>
      <c r="L34" s="78">
        <v>0.5</v>
      </c>
      <c r="M34" s="78">
        <v>0.2</v>
      </c>
      <c r="N34" s="78"/>
      <c r="O34" s="78"/>
      <c r="P34" s="78"/>
      <c r="Q34" s="94" t="s">
        <v>4816</v>
      </c>
      <c r="R34" s="93" t="s">
        <v>4898</v>
      </c>
      <c r="S34" s="93" t="s">
        <v>4892</v>
      </c>
      <c r="T34" s="93" t="s">
        <v>589</v>
      </c>
      <c r="U34" s="93" t="s">
        <v>136</v>
      </c>
      <c r="V34" s="93" t="s">
        <v>86</v>
      </c>
      <c r="W34" s="93" t="s">
        <v>531</v>
      </c>
      <c r="X34" s="93" t="s">
        <v>561</v>
      </c>
      <c r="Y34" s="93" t="s">
        <v>561</v>
      </c>
      <c r="Z34" s="93" t="s">
        <v>519</v>
      </c>
      <c r="AA34" s="93" t="s">
        <v>1308</v>
      </c>
      <c r="AB34" s="93" t="s">
        <v>1308</v>
      </c>
      <c r="AC34" s="93" t="s">
        <v>64</v>
      </c>
      <c r="AD34" s="93" t="s">
        <v>4868</v>
      </c>
      <c r="AE34" s="93" t="s">
        <v>254</v>
      </c>
      <c r="AF34" s="93" t="s">
        <v>1272</v>
      </c>
      <c r="AG34" s="93" t="s">
        <v>693</v>
      </c>
      <c r="AH34" s="93" t="s">
        <v>693</v>
      </c>
      <c r="AI34" s="93" t="s">
        <v>254</v>
      </c>
      <c r="AJ34" s="93" t="s">
        <v>1272</v>
      </c>
      <c r="AK34" s="93" t="s">
        <v>693</v>
      </c>
      <c r="AL34" s="93" t="s">
        <v>693</v>
      </c>
      <c r="AM34" s="93" t="s">
        <v>4820</v>
      </c>
      <c r="AN34" s="93" t="s">
        <v>531</v>
      </c>
      <c r="AO34" s="93" t="s">
        <v>296</v>
      </c>
    </row>
    <row r="35" spans="1:41" x14ac:dyDescent="0.2">
      <c r="A35" s="73">
        <v>419</v>
      </c>
      <c r="B35" s="74" t="s">
        <v>4899</v>
      </c>
      <c r="C35" s="75">
        <f t="shared" si="12"/>
        <v>647</v>
      </c>
      <c r="D35" s="76">
        <f t="shared" si="13"/>
        <v>691.4</v>
      </c>
      <c r="E35" s="76">
        <f t="shared" si="14"/>
        <v>373.40000000000003</v>
      </c>
      <c r="F35" s="77">
        <f t="shared" si="15"/>
        <v>373.40000000000003</v>
      </c>
      <c r="G35" s="78">
        <v>0.2</v>
      </c>
      <c r="H35" s="78">
        <v>0.2</v>
      </c>
      <c r="I35" s="78"/>
      <c r="J35" s="78"/>
      <c r="K35" s="90"/>
      <c r="L35" s="78">
        <v>0.2</v>
      </c>
      <c r="M35" s="78">
        <v>0.2</v>
      </c>
      <c r="N35" s="78"/>
      <c r="O35" s="78"/>
      <c r="P35" s="78"/>
      <c r="Q35" s="94" t="s">
        <v>4816</v>
      </c>
      <c r="R35" s="93" t="s">
        <v>4900</v>
      </c>
      <c r="S35" s="93" t="s">
        <v>4892</v>
      </c>
      <c r="T35" s="93" t="s">
        <v>589</v>
      </c>
      <c r="U35" s="93" t="s">
        <v>136</v>
      </c>
      <c r="V35" s="93" t="s">
        <v>86</v>
      </c>
      <c r="W35" s="93" t="s">
        <v>531</v>
      </c>
      <c r="X35" s="93" t="s">
        <v>561</v>
      </c>
      <c r="Y35" s="93" t="s">
        <v>561</v>
      </c>
      <c r="Z35" s="93" t="s">
        <v>519</v>
      </c>
      <c r="AA35" s="93" t="s">
        <v>1308</v>
      </c>
      <c r="AB35" s="93" t="s">
        <v>1308</v>
      </c>
      <c r="AC35" s="93" t="s">
        <v>64</v>
      </c>
      <c r="AD35" s="93" t="s">
        <v>4868</v>
      </c>
      <c r="AE35" s="93" t="s">
        <v>558</v>
      </c>
      <c r="AF35" s="93" t="s">
        <v>254</v>
      </c>
      <c r="AG35" s="93" t="s">
        <v>701</v>
      </c>
      <c r="AH35" s="93" t="s">
        <v>701</v>
      </c>
      <c r="AI35" s="93" t="s">
        <v>558</v>
      </c>
      <c r="AJ35" s="93" t="s">
        <v>254</v>
      </c>
      <c r="AK35" s="93" t="s">
        <v>701</v>
      </c>
      <c r="AL35" s="93" t="s">
        <v>701</v>
      </c>
      <c r="AM35" s="93" t="s">
        <v>4820</v>
      </c>
      <c r="AN35" s="93" t="s">
        <v>531</v>
      </c>
      <c r="AO35" s="93" t="s">
        <v>296</v>
      </c>
    </row>
    <row r="36" spans="1:41" x14ac:dyDescent="0.2">
      <c r="A36" s="73">
        <v>420</v>
      </c>
      <c r="B36" s="15" t="s">
        <v>4901</v>
      </c>
      <c r="C36" s="75">
        <f t="shared" si="12"/>
        <v>691.4</v>
      </c>
      <c r="D36" s="76">
        <f t="shared" si="13"/>
        <v>721</v>
      </c>
      <c r="E36" s="76">
        <f t="shared" si="14"/>
        <v>358.6</v>
      </c>
      <c r="F36" s="77">
        <f t="shared" si="15"/>
        <v>358.6</v>
      </c>
      <c r="G36" s="78">
        <v>0.5</v>
      </c>
      <c r="H36" s="78">
        <v>0.2</v>
      </c>
      <c r="I36" s="78"/>
      <c r="J36" s="78"/>
      <c r="K36" s="90"/>
      <c r="L36" s="78">
        <v>0.2</v>
      </c>
      <c r="M36" s="78">
        <v>0.2</v>
      </c>
      <c r="N36" s="78"/>
      <c r="O36" s="78"/>
      <c r="P36" s="78"/>
      <c r="Q36" s="94" t="s">
        <v>4816</v>
      </c>
      <c r="R36" s="93" t="s">
        <v>4902</v>
      </c>
      <c r="S36" s="93" t="s">
        <v>4892</v>
      </c>
      <c r="T36" s="93" t="s">
        <v>589</v>
      </c>
      <c r="U36" s="93" t="s">
        <v>136</v>
      </c>
      <c r="V36" s="93" t="s">
        <v>86</v>
      </c>
      <c r="W36" s="93" t="s">
        <v>531</v>
      </c>
      <c r="X36" s="93" t="s">
        <v>561</v>
      </c>
      <c r="Y36" s="93" t="s">
        <v>561</v>
      </c>
      <c r="Z36" s="93" t="s">
        <v>519</v>
      </c>
      <c r="AA36" s="93" t="s">
        <v>1308</v>
      </c>
      <c r="AB36" s="93" t="s">
        <v>1308</v>
      </c>
      <c r="AC36" s="93" t="s">
        <v>64</v>
      </c>
      <c r="AD36" s="93" t="s">
        <v>4868</v>
      </c>
      <c r="AE36" s="93" t="s">
        <v>254</v>
      </c>
      <c r="AF36" s="93" t="s">
        <v>1272</v>
      </c>
      <c r="AG36" s="93" t="s">
        <v>693</v>
      </c>
      <c r="AH36" s="93" t="s">
        <v>693</v>
      </c>
      <c r="AI36" s="93" t="s">
        <v>254</v>
      </c>
      <c r="AJ36" s="93" t="s">
        <v>1272</v>
      </c>
      <c r="AK36" s="93" t="s">
        <v>693</v>
      </c>
      <c r="AL36" s="93" t="s">
        <v>693</v>
      </c>
      <c r="AM36" s="93" t="s">
        <v>4820</v>
      </c>
      <c r="AN36" s="93" t="s">
        <v>531</v>
      </c>
      <c r="AO36" s="93" t="s">
        <v>296</v>
      </c>
    </row>
    <row r="37" spans="1:41" x14ac:dyDescent="0.2">
      <c r="A37" s="73">
        <v>502</v>
      </c>
      <c r="B37" s="74" t="s">
        <v>4903</v>
      </c>
      <c r="C37" s="75">
        <f t="shared" ref="C37:C45" si="16">AE37*7.4*2+55</f>
        <v>691.4</v>
      </c>
      <c r="D37" s="76">
        <f t="shared" ref="D37:D45" si="17">AF37*7.4*2+55</f>
        <v>647</v>
      </c>
      <c r="E37" s="76">
        <f t="shared" ref="E37:E45" si="18">AG37*7.4*2+33</f>
        <v>373.40000000000003</v>
      </c>
      <c r="F37" s="77">
        <f t="shared" ref="F37:F45" si="19">AH37*7.4*2+33</f>
        <v>314.2</v>
      </c>
      <c r="G37" s="78">
        <v>0.5</v>
      </c>
      <c r="H37" s="78">
        <v>0.5</v>
      </c>
      <c r="I37" s="78"/>
      <c r="J37" s="78">
        <v>0.3</v>
      </c>
      <c r="K37" s="90"/>
      <c r="L37" s="78">
        <v>0.7</v>
      </c>
      <c r="M37" s="78">
        <v>0.5</v>
      </c>
      <c r="N37" s="78">
        <v>0.2</v>
      </c>
      <c r="O37" s="78">
        <v>0.3</v>
      </c>
      <c r="P37" s="78"/>
      <c r="Q37" s="94" t="s">
        <v>4816</v>
      </c>
      <c r="R37" s="93" t="s">
        <v>4904</v>
      </c>
      <c r="S37" s="93" t="s">
        <v>4892</v>
      </c>
      <c r="T37" s="93" t="s">
        <v>4892</v>
      </c>
      <c r="U37" s="93" t="s">
        <v>707</v>
      </c>
      <c r="V37" s="93" t="s">
        <v>53</v>
      </c>
      <c r="W37" s="93" t="s">
        <v>531</v>
      </c>
      <c r="X37" s="93" t="s">
        <v>296</v>
      </c>
      <c r="Y37" s="93" t="s">
        <v>529</v>
      </c>
      <c r="Z37" s="93" t="s">
        <v>519</v>
      </c>
      <c r="AA37" s="93" t="s">
        <v>1308</v>
      </c>
      <c r="AB37" s="93" t="s">
        <v>4905</v>
      </c>
      <c r="AC37" s="93" t="s">
        <v>64</v>
      </c>
      <c r="AD37" s="93" t="s">
        <v>4819</v>
      </c>
      <c r="AE37" s="93" t="s">
        <v>254</v>
      </c>
      <c r="AF37" s="93" t="s">
        <v>558</v>
      </c>
      <c r="AG37" s="93" t="s">
        <v>701</v>
      </c>
      <c r="AH37" s="93" t="s">
        <v>679</v>
      </c>
      <c r="AI37" s="93" t="s">
        <v>254</v>
      </c>
      <c r="AJ37" s="93" t="s">
        <v>558</v>
      </c>
      <c r="AK37" s="93" t="s">
        <v>701</v>
      </c>
      <c r="AL37" s="93" t="s">
        <v>679</v>
      </c>
      <c r="AM37" s="93" t="s">
        <v>4820</v>
      </c>
      <c r="AN37" s="93" t="s">
        <v>531</v>
      </c>
      <c r="AO37" s="93" t="s">
        <v>529</v>
      </c>
    </row>
    <row r="38" spans="1:41" x14ac:dyDescent="0.2">
      <c r="A38" s="73">
        <v>504</v>
      </c>
      <c r="B38" s="74" t="s">
        <v>4906</v>
      </c>
      <c r="C38" s="75">
        <f t="shared" si="16"/>
        <v>691.4</v>
      </c>
      <c r="D38" s="76">
        <f t="shared" si="17"/>
        <v>602.6</v>
      </c>
      <c r="E38" s="76">
        <f t="shared" si="18"/>
        <v>417.8</v>
      </c>
      <c r="F38" s="77">
        <f t="shared" si="19"/>
        <v>269.8</v>
      </c>
      <c r="G38" s="78">
        <v>0.2</v>
      </c>
      <c r="H38" s="78">
        <v>0.2</v>
      </c>
      <c r="I38" s="78"/>
      <c r="J38" s="78">
        <v>0.3</v>
      </c>
      <c r="K38" s="90">
        <v>0.5</v>
      </c>
      <c r="L38" s="78">
        <v>0.4</v>
      </c>
      <c r="M38" s="78">
        <v>0.2</v>
      </c>
      <c r="N38" s="78">
        <v>0.2</v>
      </c>
      <c r="O38" s="78">
        <v>0.3</v>
      </c>
      <c r="P38" s="78">
        <v>0.5</v>
      </c>
      <c r="Q38" s="94" t="s">
        <v>4816</v>
      </c>
      <c r="R38" s="93" t="s">
        <v>4907</v>
      </c>
      <c r="S38" s="93" t="s">
        <v>4892</v>
      </c>
      <c r="T38" s="93" t="s">
        <v>4892</v>
      </c>
      <c r="U38" s="93" t="s">
        <v>707</v>
      </c>
      <c r="V38" s="93" t="s">
        <v>53</v>
      </c>
      <c r="W38" s="93" t="s">
        <v>531</v>
      </c>
      <c r="X38" s="93" t="s">
        <v>296</v>
      </c>
      <c r="Y38" s="93" t="s">
        <v>529</v>
      </c>
      <c r="Z38" s="93" t="s">
        <v>519</v>
      </c>
      <c r="AA38" s="93" t="s">
        <v>1309</v>
      </c>
      <c r="AB38" s="93" t="s">
        <v>1378</v>
      </c>
      <c r="AC38" s="93" t="s">
        <v>64</v>
      </c>
      <c r="AD38" s="93" t="s">
        <v>4819</v>
      </c>
      <c r="AE38" s="93" t="s">
        <v>254</v>
      </c>
      <c r="AF38" s="93" t="s">
        <v>1268</v>
      </c>
      <c r="AG38" s="93" t="s">
        <v>719</v>
      </c>
      <c r="AH38" s="93" t="s">
        <v>81</v>
      </c>
      <c r="AI38" s="93" t="s">
        <v>254</v>
      </c>
      <c r="AJ38" s="93" t="s">
        <v>1268</v>
      </c>
      <c r="AK38" s="93" t="s">
        <v>719</v>
      </c>
      <c r="AL38" s="93" t="s">
        <v>81</v>
      </c>
      <c r="AM38" s="93" t="s">
        <v>4820</v>
      </c>
      <c r="AN38" s="93" t="s">
        <v>531</v>
      </c>
      <c r="AO38" s="93" t="s">
        <v>529</v>
      </c>
    </row>
    <row r="39" spans="1:41" x14ac:dyDescent="0.2">
      <c r="A39" s="73">
        <v>507</v>
      </c>
      <c r="B39" s="74" t="s">
        <v>4908</v>
      </c>
      <c r="C39" s="75">
        <f t="shared" si="16"/>
        <v>691.4</v>
      </c>
      <c r="D39" s="76">
        <f t="shared" si="17"/>
        <v>647</v>
      </c>
      <c r="E39" s="76">
        <f t="shared" si="18"/>
        <v>373.40000000000003</v>
      </c>
      <c r="F39" s="77">
        <f t="shared" si="19"/>
        <v>314.2</v>
      </c>
      <c r="G39" s="78">
        <v>0.65</v>
      </c>
      <c r="H39" s="78">
        <v>0.2</v>
      </c>
      <c r="I39" s="78"/>
      <c r="J39" s="78">
        <v>0.3</v>
      </c>
      <c r="K39" s="90"/>
      <c r="L39" s="78">
        <v>0.4</v>
      </c>
      <c r="M39" s="78">
        <v>0.2</v>
      </c>
      <c r="N39" s="78">
        <v>0.2</v>
      </c>
      <c r="O39" s="78">
        <v>0.3</v>
      </c>
      <c r="P39" s="78"/>
      <c r="Q39" s="94" t="s">
        <v>4816</v>
      </c>
      <c r="R39" s="93" t="s">
        <v>4909</v>
      </c>
      <c r="S39" s="93" t="s">
        <v>4892</v>
      </c>
      <c r="T39" s="93" t="s">
        <v>4892</v>
      </c>
      <c r="U39" s="93" t="s">
        <v>707</v>
      </c>
      <c r="V39" s="93" t="s">
        <v>53</v>
      </c>
      <c r="W39" s="93" t="s">
        <v>531</v>
      </c>
      <c r="X39" s="93" t="s">
        <v>296</v>
      </c>
      <c r="Y39" s="93" t="s">
        <v>529</v>
      </c>
      <c r="Z39" s="93" t="s">
        <v>536</v>
      </c>
      <c r="AA39" s="93" t="s">
        <v>1428</v>
      </c>
      <c r="AB39" s="93" t="s">
        <v>1428</v>
      </c>
      <c r="AC39" s="93" t="s">
        <v>64</v>
      </c>
      <c r="AD39" s="93" t="s">
        <v>4819</v>
      </c>
      <c r="AE39" s="93" t="s">
        <v>254</v>
      </c>
      <c r="AF39" s="93" t="s">
        <v>558</v>
      </c>
      <c r="AG39" s="93" t="s">
        <v>701</v>
      </c>
      <c r="AH39" s="93" t="s">
        <v>679</v>
      </c>
      <c r="AI39" s="93" t="s">
        <v>254</v>
      </c>
      <c r="AJ39" s="93" t="s">
        <v>558</v>
      </c>
      <c r="AK39" s="93" t="s">
        <v>701</v>
      </c>
      <c r="AL39" s="93" t="s">
        <v>679</v>
      </c>
      <c r="AM39" s="93" t="s">
        <v>4820</v>
      </c>
      <c r="AN39" s="93" t="s">
        <v>531</v>
      </c>
      <c r="AO39" s="93" t="s">
        <v>529</v>
      </c>
    </row>
    <row r="40" spans="1:41" x14ac:dyDescent="0.2">
      <c r="A40" s="73">
        <v>510</v>
      </c>
      <c r="B40" s="74" t="s">
        <v>4910</v>
      </c>
      <c r="C40" s="75">
        <f t="shared" si="16"/>
        <v>647</v>
      </c>
      <c r="D40" s="76">
        <f t="shared" si="17"/>
        <v>691.4</v>
      </c>
      <c r="E40" s="76">
        <f t="shared" si="18"/>
        <v>358.6</v>
      </c>
      <c r="F40" s="77">
        <f t="shared" si="19"/>
        <v>314.2</v>
      </c>
      <c r="G40" s="78">
        <v>0.65</v>
      </c>
      <c r="H40" s="78">
        <v>0.2</v>
      </c>
      <c r="I40" s="78"/>
      <c r="J40" s="78">
        <v>0.3</v>
      </c>
      <c r="K40" s="90"/>
      <c r="L40" s="78">
        <v>0.85</v>
      </c>
      <c r="M40" s="78">
        <v>0.2</v>
      </c>
      <c r="N40" s="78">
        <v>0.2</v>
      </c>
      <c r="O40" s="78">
        <v>0.3</v>
      </c>
      <c r="P40" s="78"/>
      <c r="Q40" s="94" t="s">
        <v>4816</v>
      </c>
      <c r="R40" s="93" t="s">
        <v>4911</v>
      </c>
      <c r="S40" s="93" t="s">
        <v>4892</v>
      </c>
      <c r="T40" s="93" t="s">
        <v>4892</v>
      </c>
      <c r="U40" s="93" t="s">
        <v>707</v>
      </c>
      <c r="V40" s="93" t="s">
        <v>53</v>
      </c>
      <c r="W40" s="93" t="s">
        <v>531</v>
      </c>
      <c r="X40" s="93" t="s">
        <v>296</v>
      </c>
      <c r="Y40" s="93" t="s">
        <v>529</v>
      </c>
      <c r="Z40" s="93" t="s">
        <v>519</v>
      </c>
      <c r="AA40" s="93" t="s">
        <v>1308</v>
      </c>
      <c r="AB40" s="93" t="s">
        <v>4912</v>
      </c>
      <c r="AC40" s="93" t="s">
        <v>64</v>
      </c>
      <c r="AD40" s="93" t="s">
        <v>4819</v>
      </c>
      <c r="AE40" s="93" t="s">
        <v>558</v>
      </c>
      <c r="AF40" s="93" t="s">
        <v>254</v>
      </c>
      <c r="AG40" s="93" t="s">
        <v>693</v>
      </c>
      <c r="AH40" s="93" t="s">
        <v>679</v>
      </c>
      <c r="AI40" s="93" t="s">
        <v>558</v>
      </c>
      <c r="AJ40" s="93" t="s">
        <v>254</v>
      </c>
      <c r="AK40" s="93" t="s">
        <v>693</v>
      </c>
      <c r="AL40" s="93" t="s">
        <v>679</v>
      </c>
      <c r="AM40" s="93" t="s">
        <v>4820</v>
      </c>
      <c r="AN40" s="93" t="s">
        <v>531</v>
      </c>
      <c r="AO40" s="93" t="s">
        <v>529</v>
      </c>
    </row>
    <row r="41" spans="1:41" x14ac:dyDescent="0.2">
      <c r="A41" s="73">
        <v>511</v>
      </c>
      <c r="B41" s="79" t="s">
        <v>4913</v>
      </c>
      <c r="C41" s="80">
        <f t="shared" si="16"/>
        <v>691.4</v>
      </c>
      <c r="D41" s="81">
        <f t="shared" si="17"/>
        <v>602.6</v>
      </c>
      <c r="E41" s="81">
        <f t="shared" si="18"/>
        <v>373.40000000000003</v>
      </c>
      <c r="F41" s="82">
        <f t="shared" si="19"/>
        <v>358.6</v>
      </c>
      <c r="G41" s="83">
        <v>0.4</v>
      </c>
      <c r="H41" s="83">
        <v>0.2</v>
      </c>
      <c r="I41" s="83"/>
      <c r="J41" s="83">
        <v>0.3</v>
      </c>
      <c r="K41" s="91">
        <v>0.45</v>
      </c>
      <c r="L41" s="83">
        <v>0.6</v>
      </c>
      <c r="M41" s="83">
        <v>0.2</v>
      </c>
      <c r="N41" s="83">
        <v>0.2</v>
      </c>
      <c r="O41" s="83">
        <v>0.3</v>
      </c>
      <c r="P41" s="83">
        <v>0.45</v>
      </c>
      <c r="Q41" s="96" t="s">
        <v>4886</v>
      </c>
      <c r="R41" s="93" t="s">
        <v>4914</v>
      </c>
      <c r="S41" s="93" t="s">
        <v>4892</v>
      </c>
      <c r="T41" s="93" t="s">
        <v>4892</v>
      </c>
      <c r="U41" s="93" t="s">
        <v>707</v>
      </c>
      <c r="V41" s="93" t="s">
        <v>53</v>
      </c>
      <c r="W41" s="93" t="s">
        <v>531</v>
      </c>
      <c r="X41" s="93" t="s">
        <v>296</v>
      </c>
      <c r="Y41" s="93" t="s">
        <v>561</v>
      </c>
      <c r="Z41" s="93" t="s">
        <v>519</v>
      </c>
      <c r="AA41" s="93" t="s">
        <v>1309</v>
      </c>
      <c r="AB41" s="93" t="s">
        <v>1378</v>
      </c>
      <c r="AC41" s="93" t="s">
        <v>64</v>
      </c>
      <c r="AD41" s="93" t="s">
        <v>4819</v>
      </c>
      <c r="AE41" s="93" t="s">
        <v>254</v>
      </c>
      <c r="AF41" s="93" t="s">
        <v>1268</v>
      </c>
      <c r="AG41" s="93" t="s">
        <v>701</v>
      </c>
      <c r="AH41" s="93" t="s">
        <v>693</v>
      </c>
      <c r="AI41" s="93" t="s">
        <v>254</v>
      </c>
      <c r="AJ41" s="93" t="s">
        <v>1268</v>
      </c>
      <c r="AK41" s="93" t="s">
        <v>701</v>
      </c>
      <c r="AL41" s="93" t="s">
        <v>693</v>
      </c>
      <c r="AM41" s="93" t="s">
        <v>4820</v>
      </c>
      <c r="AN41" s="93" t="s">
        <v>531</v>
      </c>
      <c r="AO41" s="93" t="s">
        <v>529</v>
      </c>
    </row>
    <row r="42" spans="1:41" x14ac:dyDescent="0.2">
      <c r="A42" s="73">
        <v>602</v>
      </c>
      <c r="B42" s="69" t="s">
        <v>4915</v>
      </c>
      <c r="C42" s="84">
        <f t="shared" si="16"/>
        <v>558.20000000000005</v>
      </c>
      <c r="D42" s="85">
        <f t="shared" si="17"/>
        <v>647</v>
      </c>
      <c r="E42" s="85">
        <f t="shared" si="18"/>
        <v>314.2</v>
      </c>
      <c r="F42" s="86">
        <f t="shared" si="19"/>
        <v>373.40000000000003</v>
      </c>
      <c r="G42" s="87">
        <v>0.3</v>
      </c>
      <c r="H42" s="87">
        <v>0.3</v>
      </c>
      <c r="I42" s="87"/>
      <c r="J42" s="87"/>
      <c r="K42" s="92"/>
      <c r="L42" s="87"/>
      <c r="M42" s="87"/>
      <c r="N42" s="87"/>
      <c r="O42" s="87"/>
      <c r="P42" s="87"/>
      <c r="Q42" s="71" t="s">
        <v>4816</v>
      </c>
      <c r="R42" s="93" t="s">
        <v>4916</v>
      </c>
      <c r="S42" s="93" t="s">
        <v>562</v>
      </c>
      <c r="T42" s="93" t="s">
        <v>4917</v>
      </c>
      <c r="U42" s="93" t="s">
        <v>707</v>
      </c>
      <c r="V42" s="93" t="s">
        <v>53</v>
      </c>
      <c r="W42" s="93" t="s">
        <v>531</v>
      </c>
      <c r="X42" s="93" t="s">
        <v>138</v>
      </c>
      <c r="Y42" s="93" t="s">
        <v>536</v>
      </c>
      <c r="Z42" s="93" t="s">
        <v>536</v>
      </c>
      <c r="AA42" s="93" t="s">
        <v>4918</v>
      </c>
      <c r="AB42" s="93" t="s">
        <v>4918</v>
      </c>
      <c r="AC42" s="93" t="s">
        <v>64</v>
      </c>
      <c r="AD42" s="93" t="s">
        <v>4819</v>
      </c>
      <c r="AE42" s="93" t="s">
        <v>1266</v>
      </c>
      <c r="AF42" s="93" t="s">
        <v>558</v>
      </c>
      <c r="AG42" s="93" t="s">
        <v>679</v>
      </c>
      <c r="AH42" s="93" t="s">
        <v>701</v>
      </c>
      <c r="AI42" s="93" t="s">
        <v>1266</v>
      </c>
      <c r="AJ42" s="93" t="s">
        <v>558</v>
      </c>
      <c r="AK42" s="93" t="s">
        <v>679</v>
      </c>
      <c r="AL42" s="93" t="s">
        <v>701</v>
      </c>
      <c r="AM42" s="93" t="s">
        <v>4820</v>
      </c>
      <c r="AN42" s="93" t="s">
        <v>531</v>
      </c>
      <c r="AO42" s="93" t="s">
        <v>529</v>
      </c>
    </row>
    <row r="43" spans="1:41" x14ac:dyDescent="0.2">
      <c r="A43" s="73">
        <v>607</v>
      </c>
      <c r="B43" s="74" t="s">
        <v>4919</v>
      </c>
      <c r="C43" s="75">
        <f t="shared" si="16"/>
        <v>587.80000000000007</v>
      </c>
      <c r="D43" s="76">
        <f t="shared" si="17"/>
        <v>647</v>
      </c>
      <c r="E43" s="76">
        <f t="shared" si="18"/>
        <v>284.60000000000002</v>
      </c>
      <c r="F43" s="77">
        <f t="shared" si="19"/>
        <v>373.40000000000003</v>
      </c>
      <c r="G43" s="78">
        <v>0.3</v>
      </c>
      <c r="H43" s="78">
        <v>0</v>
      </c>
      <c r="I43" s="78"/>
      <c r="J43" s="78"/>
      <c r="K43" s="90"/>
      <c r="L43" s="78"/>
      <c r="M43" s="78"/>
      <c r="N43" s="78"/>
      <c r="O43" s="78"/>
      <c r="P43" s="78"/>
      <c r="Q43" s="94" t="s">
        <v>4816</v>
      </c>
      <c r="R43" s="93" t="s">
        <v>4920</v>
      </c>
      <c r="S43" s="93" t="s">
        <v>562</v>
      </c>
      <c r="T43" s="93" t="s">
        <v>4917</v>
      </c>
      <c r="U43" s="93" t="s">
        <v>136</v>
      </c>
      <c r="V43" s="93" t="s">
        <v>86</v>
      </c>
      <c r="W43" s="93" t="s">
        <v>531</v>
      </c>
      <c r="X43" s="93" t="s">
        <v>138</v>
      </c>
      <c r="Y43" s="93" t="s">
        <v>561</v>
      </c>
      <c r="Z43" s="93" t="s">
        <v>536</v>
      </c>
      <c r="AA43" s="93" t="s">
        <v>1308</v>
      </c>
      <c r="AB43" s="93" t="s">
        <v>4918</v>
      </c>
      <c r="AC43" s="93" t="s">
        <v>64</v>
      </c>
      <c r="AD43" s="93" t="s">
        <v>4868</v>
      </c>
      <c r="AE43" s="93" t="s">
        <v>1267</v>
      </c>
      <c r="AF43" s="93" t="s">
        <v>558</v>
      </c>
      <c r="AG43" s="93" t="s">
        <v>43</v>
      </c>
      <c r="AH43" s="93" t="s">
        <v>701</v>
      </c>
      <c r="AI43" s="93" t="s">
        <v>1267</v>
      </c>
      <c r="AJ43" s="93" t="s">
        <v>558</v>
      </c>
      <c r="AK43" s="93" t="s">
        <v>43</v>
      </c>
      <c r="AL43" s="93" t="s">
        <v>701</v>
      </c>
      <c r="AM43" s="93" t="s">
        <v>4820</v>
      </c>
      <c r="AN43" s="93" t="s">
        <v>531</v>
      </c>
      <c r="AO43" s="93" t="s">
        <v>529</v>
      </c>
    </row>
    <row r="44" spans="1:41" x14ac:dyDescent="0.2">
      <c r="A44" s="73">
        <v>610</v>
      </c>
      <c r="B44" s="74" t="s">
        <v>4921</v>
      </c>
      <c r="C44" s="75">
        <f t="shared" si="16"/>
        <v>513.79999999999995</v>
      </c>
      <c r="D44" s="76">
        <f t="shared" si="17"/>
        <v>647</v>
      </c>
      <c r="E44" s="76">
        <f t="shared" si="18"/>
        <v>284.60000000000002</v>
      </c>
      <c r="F44" s="77">
        <f t="shared" si="19"/>
        <v>417.8</v>
      </c>
      <c r="G44" s="78">
        <v>0.45</v>
      </c>
      <c r="H44" s="78">
        <v>0.45</v>
      </c>
      <c r="I44" s="78"/>
      <c r="J44" s="78"/>
      <c r="K44" s="90"/>
      <c r="L44" s="78"/>
      <c r="M44" s="78"/>
      <c r="N44" s="78"/>
      <c r="O44" s="78"/>
      <c r="P44" s="78"/>
      <c r="Q44" s="94" t="s">
        <v>4816</v>
      </c>
      <c r="R44" s="93" t="s">
        <v>4922</v>
      </c>
      <c r="S44" s="93" t="s">
        <v>562</v>
      </c>
      <c r="T44" s="93" t="s">
        <v>4917</v>
      </c>
      <c r="U44" s="93" t="s">
        <v>707</v>
      </c>
      <c r="V44" s="93" t="s">
        <v>53</v>
      </c>
      <c r="W44" s="93" t="s">
        <v>531</v>
      </c>
      <c r="X44" s="93" t="s">
        <v>138</v>
      </c>
      <c r="Y44" s="93" t="s">
        <v>536</v>
      </c>
      <c r="Z44" s="93" t="s">
        <v>536</v>
      </c>
      <c r="AA44" s="93" t="s">
        <v>4918</v>
      </c>
      <c r="AB44" s="93" t="s">
        <v>4918</v>
      </c>
      <c r="AC44" s="93" t="s">
        <v>64</v>
      </c>
      <c r="AD44" s="93" t="s">
        <v>4819</v>
      </c>
      <c r="AE44" s="93" t="s">
        <v>1263</v>
      </c>
      <c r="AF44" s="93" t="s">
        <v>558</v>
      </c>
      <c r="AG44" s="93" t="s">
        <v>43</v>
      </c>
      <c r="AH44" s="93" t="s">
        <v>719</v>
      </c>
      <c r="AI44" s="93" t="s">
        <v>1263</v>
      </c>
      <c r="AJ44" s="93" t="s">
        <v>558</v>
      </c>
      <c r="AK44" s="93" t="s">
        <v>43</v>
      </c>
      <c r="AL44" s="93" t="s">
        <v>719</v>
      </c>
      <c r="AM44" s="93" t="s">
        <v>4820</v>
      </c>
      <c r="AN44" s="93" t="s">
        <v>531</v>
      </c>
      <c r="AO44" s="93" t="s">
        <v>529</v>
      </c>
    </row>
    <row r="45" spans="1:41" x14ac:dyDescent="0.2">
      <c r="A45" s="73">
        <v>613</v>
      </c>
      <c r="B45" s="74" t="s">
        <v>4923</v>
      </c>
      <c r="C45" s="75">
        <f t="shared" si="16"/>
        <v>558.20000000000005</v>
      </c>
      <c r="D45" s="76">
        <f t="shared" si="17"/>
        <v>647</v>
      </c>
      <c r="E45" s="76">
        <f t="shared" si="18"/>
        <v>314.2</v>
      </c>
      <c r="F45" s="77">
        <f t="shared" si="19"/>
        <v>373.40000000000003</v>
      </c>
      <c r="G45" s="78">
        <v>0.3</v>
      </c>
      <c r="H45" s="78">
        <v>0</v>
      </c>
      <c r="I45" s="78"/>
      <c r="J45" s="78"/>
      <c r="K45" s="90"/>
      <c r="L45" s="78"/>
      <c r="M45" s="78"/>
      <c r="N45" s="78"/>
      <c r="O45" s="78"/>
      <c r="P45" s="78"/>
      <c r="Q45" s="94" t="s">
        <v>4816</v>
      </c>
      <c r="R45" s="93" t="s">
        <v>4924</v>
      </c>
      <c r="S45" s="93" t="s">
        <v>562</v>
      </c>
      <c r="T45" s="93" t="s">
        <v>4917</v>
      </c>
      <c r="U45" s="93" t="s">
        <v>707</v>
      </c>
      <c r="V45" s="93" t="s">
        <v>53</v>
      </c>
      <c r="W45" s="93" t="s">
        <v>531</v>
      </c>
      <c r="X45" s="93" t="s">
        <v>138</v>
      </c>
      <c r="Y45" s="93" t="s">
        <v>536</v>
      </c>
      <c r="Z45" s="93" t="s">
        <v>536</v>
      </c>
      <c r="AA45" s="93" t="s">
        <v>4925</v>
      </c>
      <c r="AB45" s="93" t="s">
        <v>4925</v>
      </c>
      <c r="AC45" s="93" t="s">
        <v>64</v>
      </c>
      <c r="AD45" s="93" t="s">
        <v>4819</v>
      </c>
      <c r="AE45" s="93" t="s">
        <v>1266</v>
      </c>
      <c r="AF45" s="93" t="s">
        <v>558</v>
      </c>
      <c r="AG45" s="93" t="s">
        <v>679</v>
      </c>
      <c r="AH45" s="93" t="s">
        <v>701</v>
      </c>
      <c r="AI45" s="93" t="s">
        <v>1266</v>
      </c>
      <c r="AJ45" s="93" t="s">
        <v>558</v>
      </c>
      <c r="AK45" s="93" t="s">
        <v>679</v>
      </c>
      <c r="AL45" s="93" t="s">
        <v>701</v>
      </c>
      <c r="AM45" s="93" t="s">
        <v>4820</v>
      </c>
      <c r="AN45" s="93" t="s">
        <v>531</v>
      </c>
      <c r="AO45" s="93" t="s">
        <v>529</v>
      </c>
    </row>
    <row r="46" spans="1:41" x14ac:dyDescent="0.2">
      <c r="A46" s="73">
        <v>616</v>
      </c>
      <c r="B46" s="74" t="s">
        <v>4926</v>
      </c>
      <c r="C46" s="75">
        <f t="shared" ref="C46:C52" si="20">AE46*7.4*2+55</f>
        <v>513.79999999999995</v>
      </c>
      <c r="D46" s="76">
        <f t="shared" ref="D46:D52" si="21">AF46*7.4*2+55</f>
        <v>602.6</v>
      </c>
      <c r="E46" s="76">
        <f t="shared" ref="E46:E52" si="22">AG46*7.4*2+33</f>
        <v>284.60000000000002</v>
      </c>
      <c r="F46" s="77">
        <f t="shared" ref="F46:F52" si="23">AH46*7.4*2+33</f>
        <v>329</v>
      </c>
      <c r="G46" s="78">
        <v>0</v>
      </c>
      <c r="H46" s="78">
        <v>0</v>
      </c>
      <c r="I46" s="78"/>
      <c r="J46" s="78"/>
      <c r="K46" s="90"/>
      <c r="L46" s="78"/>
      <c r="M46" s="78"/>
      <c r="N46" s="78"/>
      <c r="O46" s="78">
        <v>-0.1</v>
      </c>
      <c r="P46" s="78"/>
      <c r="Q46" s="94" t="s">
        <v>4816</v>
      </c>
      <c r="R46" s="93" t="s">
        <v>4927</v>
      </c>
      <c r="S46" s="93" t="s">
        <v>562</v>
      </c>
      <c r="T46" s="93" t="s">
        <v>4917</v>
      </c>
      <c r="U46" s="93" t="s">
        <v>707</v>
      </c>
      <c r="V46" s="93" t="s">
        <v>53</v>
      </c>
      <c r="W46" s="93" t="s">
        <v>531</v>
      </c>
      <c r="X46" s="93" t="s">
        <v>138</v>
      </c>
      <c r="Y46" s="93" t="s">
        <v>536</v>
      </c>
      <c r="Z46" s="93" t="s">
        <v>536</v>
      </c>
      <c r="AA46" s="93" t="s">
        <v>1373</v>
      </c>
      <c r="AB46" s="93" t="s">
        <v>1373</v>
      </c>
      <c r="AC46" s="93" t="s">
        <v>64</v>
      </c>
      <c r="AD46" s="93" t="s">
        <v>4819</v>
      </c>
      <c r="AE46" s="93" t="s">
        <v>1263</v>
      </c>
      <c r="AF46" s="93" t="s">
        <v>1268</v>
      </c>
      <c r="AG46" s="93" t="s">
        <v>43</v>
      </c>
      <c r="AH46" s="93" t="s">
        <v>585</v>
      </c>
      <c r="AI46" s="93" t="s">
        <v>1263</v>
      </c>
      <c r="AJ46" s="93" t="s">
        <v>1268</v>
      </c>
      <c r="AK46" s="93" t="s">
        <v>43</v>
      </c>
      <c r="AL46" s="93" t="s">
        <v>585</v>
      </c>
      <c r="AM46" s="93" t="s">
        <v>4820</v>
      </c>
      <c r="AN46" s="93" t="s">
        <v>531</v>
      </c>
      <c r="AO46" s="93" t="s">
        <v>529</v>
      </c>
    </row>
    <row r="47" spans="1:41" x14ac:dyDescent="0.2">
      <c r="A47" s="73">
        <v>621</v>
      </c>
      <c r="B47" s="74" t="s">
        <v>4928</v>
      </c>
      <c r="C47" s="75">
        <f t="shared" si="20"/>
        <v>558.20000000000005</v>
      </c>
      <c r="D47" s="76">
        <f t="shared" si="21"/>
        <v>602.6</v>
      </c>
      <c r="E47" s="76">
        <f t="shared" si="22"/>
        <v>314.2</v>
      </c>
      <c r="F47" s="77">
        <f t="shared" si="23"/>
        <v>373.40000000000003</v>
      </c>
      <c r="G47" s="78">
        <v>0.7</v>
      </c>
      <c r="H47" s="78">
        <v>0.4</v>
      </c>
      <c r="I47" s="78"/>
      <c r="J47" s="78"/>
      <c r="K47" s="90">
        <v>0.3</v>
      </c>
      <c r="L47" s="78">
        <v>0.2</v>
      </c>
      <c r="M47" s="78">
        <v>0.2</v>
      </c>
      <c r="N47" s="78"/>
      <c r="O47" s="78"/>
      <c r="P47" s="78">
        <v>0.3</v>
      </c>
      <c r="Q47" s="95" t="s">
        <v>4886</v>
      </c>
      <c r="R47" s="93" t="s">
        <v>4929</v>
      </c>
      <c r="S47" s="93" t="s">
        <v>4892</v>
      </c>
      <c r="T47" s="93" t="s">
        <v>4917</v>
      </c>
      <c r="U47" s="93" t="s">
        <v>707</v>
      </c>
      <c r="V47" s="93" t="s">
        <v>53</v>
      </c>
      <c r="W47" s="93" t="s">
        <v>531</v>
      </c>
      <c r="X47" s="93" t="s">
        <v>55</v>
      </c>
      <c r="Y47" s="93" t="s">
        <v>536</v>
      </c>
      <c r="Z47" s="93" t="s">
        <v>536</v>
      </c>
      <c r="AA47" s="93" t="s">
        <v>1369</v>
      </c>
      <c r="AB47" s="93" t="s">
        <v>1369</v>
      </c>
      <c r="AC47" s="93" t="s">
        <v>64</v>
      </c>
      <c r="AD47" s="93" t="s">
        <v>4819</v>
      </c>
      <c r="AE47" s="93" t="s">
        <v>1266</v>
      </c>
      <c r="AF47" s="93" t="s">
        <v>1268</v>
      </c>
      <c r="AG47" s="93" t="s">
        <v>679</v>
      </c>
      <c r="AH47" s="93" t="s">
        <v>701</v>
      </c>
      <c r="AI47" s="93" t="s">
        <v>1266</v>
      </c>
      <c r="AJ47" s="93" t="s">
        <v>1268</v>
      </c>
      <c r="AK47" s="93" t="s">
        <v>679</v>
      </c>
      <c r="AL47" s="93" t="s">
        <v>701</v>
      </c>
      <c r="AM47" s="93" t="s">
        <v>4820</v>
      </c>
      <c r="AN47" s="93" t="s">
        <v>531</v>
      </c>
      <c r="AO47" s="93" t="s">
        <v>529</v>
      </c>
    </row>
    <row r="48" spans="1:41" x14ac:dyDescent="0.2">
      <c r="A48" s="73">
        <v>622</v>
      </c>
      <c r="B48" s="74" t="s">
        <v>4930</v>
      </c>
      <c r="C48" s="75">
        <f t="shared" si="20"/>
        <v>558.20000000000005</v>
      </c>
      <c r="D48" s="76">
        <f t="shared" si="21"/>
        <v>647</v>
      </c>
      <c r="E48" s="76">
        <f t="shared" si="22"/>
        <v>284.60000000000002</v>
      </c>
      <c r="F48" s="77">
        <f t="shared" si="23"/>
        <v>447.40000000000003</v>
      </c>
      <c r="G48" s="78">
        <v>0.85</v>
      </c>
      <c r="H48" s="78">
        <v>0.4</v>
      </c>
      <c r="I48" s="78">
        <v>0.65</v>
      </c>
      <c r="J48" s="78"/>
      <c r="K48" s="90">
        <v>0.3</v>
      </c>
      <c r="L48" s="78">
        <v>0.65</v>
      </c>
      <c r="M48" s="78">
        <v>0.2</v>
      </c>
      <c r="N48" s="78">
        <v>0.65</v>
      </c>
      <c r="O48" s="78"/>
      <c r="P48" s="78">
        <v>0.3</v>
      </c>
      <c r="Q48" s="94" t="s">
        <v>4886</v>
      </c>
      <c r="R48" s="93" t="s">
        <v>4931</v>
      </c>
      <c r="S48" s="93" t="s">
        <v>4892</v>
      </c>
      <c r="T48" s="93" t="s">
        <v>4917</v>
      </c>
      <c r="U48" s="93" t="s">
        <v>707</v>
      </c>
      <c r="V48" s="93" t="s">
        <v>53</v>
      </c>
      <c r="W48" s="93" t="s">
        <v>531</v>
      </c>
      <c r="X48" s="93" t="s">
        <v>55</v>
      </c>
      <c r="Y48" s="93" t="s">
        <v>561</v>
      </c>
      <c r="Z48" s="93" t="s">
        <v>536</v>
      </c>
      <c r="AA48" s="93" t="s">
        <v>1369</v>
      </c>
      <c r="AB48" s="93" t="s">
        <v>1369</v>
      </c>
      <c r="AC48" s="93" t="s">
        <v>64</v>
      </c>
      <c r="AD48" s="93" t="s">
        <v>4868</v>
      </c>
      <c r="AE48" s="93" t="s">
        <v>1266</v>
      </c>
      <c r="AF48" s="93" t="s">
        <v>558</v>
      </c>
      <c r="AG48" s="93" t="s">
        <v>43</v>
      </c>
      <c r="AH48" s="93" t="s">
        <v>728</v>
      </c>
      <c r="AI48" s="93" t="s">
        <v>1266</v>
      </c>
      <c r="AJ48" s="93" t="s">
        <v>558</v>
      </c>
      <c r="AK48" s="93" t="s">
        <v>43</v>
      </c>
      <c r="AL48" s="93" t="s">
        <v>728</v>
      </c>
      <c r="AM48" s="93" t="s">
        <v>4820</v>
      </c>
      <c r="AN48" s="93" t="s">
        <v>531</v>
      </c>
      <c r="AO48" s="93" t="s">
        <v>296</v>
      </c>
    </row>
    <row r="49" spans="1:41" x14ac:dyDescent="0.2">
      <c r="A49" s="73">
        <v>631</v>
      </c>
      <c r="B49" s="74" t="s">
        <v>4932</v>
      </c>
      <c r="C49" s="75">
        <f t="shared" si="20"/>
        <v>587.80000000000007</v>
      </c>
      <c r="D49" s="76">
        <f t="shared" si="21"/>
        <v>602.6</v>
      </c>
      <c r="E49" s="76">
        <f t="shared" si="22"/>
        <v>329</v>
      </c>
      <c r="F49" s="77">
        <f t="shared" si="23"/>
        <v>329</v>
      </c>
      <c r="G49" s="78">
        <v>0</v>
      </c>
      <c r="H49" s="78">
        <v>0</v>
      </c>
      <c r="I49" s="78"/>
      <c r="J49" s="78"/>
      <c r="K49" s="90"/>
      <c r="L49" s="78"/>
      <c r="M49" s="78"/>
      <c r="N49" s="78"/>
      <c r="O49" s="78"/>
      <c r="P49" s="78"/>
      <c r="Q49" s="94" t="s">
        <v>4816</v>
      </c>
      <c r="R49" s="93" t="s">
        <v>4933</v>
      </c>
      <c r="S49" s="93" t="s">
        <v>562</v>
      </c>
      <c r="T49" s="93" t="s">
        <v>4917</v>
      </c>
      <c r="U49" s="93" t="s">
        <v>707</v>
      </c>
      <c r="V49" s="93" t="s">
        <v>1288</v>
      </c>
      <c r="W49" s="93" t="s">
        <v>531</v>
      </c>
      <c r="X49" s="93" t="s">
        <v>138</v>
      </c>
      <c r="Y49" s="93" t="s">
        <v>519</v>
      </c>
      <c r="Z49" s="93" t="s">
        <v>536</v>
      </c>
      <c r="AA49" s="93" t="s">
        <v>4934</v>
      </c>
      <c r="AB49" s="93" t="s">
        <v>4934</v>
      </c>
      <c r="AC49" s="93" t="s">
        <v>64</v>
      </c>
      <c r="AD49" s="93" t="s">
        <v>4868</v>
      </c>
      <c r="AE49" s="93" t="s">
        <v>1267</v>
      </c>
      <c r="AF49" s="93" t="s">
        <v>1268</v>
      </c>
      <c r="AG49" s="93" t="s">
        <v>585</v>
      </c>
      <c r="AH49" s="93" t="s">
        <v>585</v>
      </c>
      <c r="AI49" s="93" t="s">
        <v>1267</v>
      </c>
      <c r="AJ49" s="93" t="s">
        <v>1268</v>
      </c>
      <c r="AK49" s="93" t="s">
        <v>585</v>
      </c>
      <c r="AL49" s="93" t="s">
        <v>585</v>
      </c>
      <c r="AM49" s="93" t="s">
        <v>4820</v>
      </c>
      <c r="AN49" s="93" t="s">
        <v>531</v>
      </c>
      <c r="AO49" s="93" t="s">
        <v>296</v>
      </c>
    </row>
    <row r="50" spans="1:41" x14ac:dyDescent="0.2">
      <c r="A50" s="73">
        <v>634</v>
      </c>
      <c r="B50" s="74" t="s">
        <v>4935</v>
      </c>
      <c r="C50" s="75">
        <f t="shared" si="20"/>
        <v>647</v>
      </c>
      <c r="D50" s="76">
        <f t="shared" si="21"/>
        <v>602.6</v>
      </c>
      <c r="E50" s="76">
        <f t="shared" si="22"/>
        <v>358.6</v>
      </c>
      <c r="F50" s="77">
        <f t="shared" si="23"/>
        <v>314.2</v>
      </c>
      <c r="G50" s="78">
        <v>0</v>
      </c>
      <c r="H50" s="78">
        <v>0</v>
      </c>
      <c r="I50" s="78"/>
      <c r="J50" s="78"/>
      <c r="K50" s="90"/>
      <c r="L50" s="78"/>
      <c r="M50" s="78"/>
      <c r="N50" s="78"/>
      <c r="O50" s="78"/>
      <c r="P50" s="78"/>
      <c r="Q50" s="94" t="s">
        <v>4816</v>
      </c>
      <c r="R50" s="93" t="s">
        <v>4936</v>
      </c>
      <c r="S50" s="93" t="s">
        <v>562</v>
      </c>
      <c r="T50" s="93" t="s">
        <v>4917</v>
      </c>
      <c r="U50" s="93" t="s">
        <v>707</v>
      </c>
      <c r="V50" s="93" t="s">
        <v>1288</v>
      </c>
      <c r="W50" s="93" t="s">
        <v>531</v>
      </c>
      <c r="X50" s="93" t="s">
        <v>138</v>
      </c>
      <c r="Y50" s="93" t="s">
        <v>519</v>
      </c>
      <c r="Z50" s="93" t="s">
        <v>536</v>
      </c>
      <c r="AA50" s="93" t="s">
        <v>4937</v>
      </c>
      <c r="AB50" s="93" t="s">
        <v>4937</v>
      </c>
      <c r="AC50" s="93" t="s">
        <v>64</v>
      </c>
      <c r="AD50" s="93" t="s">
        <v>4868</v>
      </c>
      <c r="AE50" s="93" t="s">
        <v>558</v>
      </c>
      <c r="AF50" s="93" t="s">
        <v>1268</v>
      </c>
      <c r="AG50" s="93" t="s">
        <v>693</v>
      </c>
      <c r="AH50" s="93" t="s">
        <v>679</v>
      </c>
      <c r="AI50" s="93" t="s">
        <v>558</v>
      </c>
      <c r="AJ50" s="93" t="s">
        <v>1268</v>
      </c>
      <c r="AK50" s="93" t="s">
        <v>693</v>
      </c>
      <c r="AL50" s="93" t="s">
        <v>679</v>
      </c>
      <c r="AM50" s="93" t="s">
        <v>4820</v>
      </c>
      <c r="AN50" s="93" t="s">
        <v>531</v>
      </c>
      <c r="AO50" s="93" t="s">
        <v>296</v>
      </c>
    </row>
    <row r="51" spans="1:41" x14ac:dyDescent="0.2">
      <c r="A51" s="73">
        <v>635</v>
      </c>
      <c r="B51" s="79" t="s">
        <v>4938</v>
      </c>
      <c r="C51" s="80">
        <f t="shared" si="20"/>
        <v>558.20000000000005</v>
      </c>
      <c r="D51" s="81">
        <f t="shared" si="21"/>
        <v>602.6</v>
      </c>
      <c r="E51" s="81">
        <f t="shared" si="22"/>
        <v>284.60000000000002</v>
      </c>
      <c r="F51" s="82">
        <f t="shared" si="23"/>
        <v>329</v>
      </c>
      <c r="G51" s="83">
        <v>0</v>
      </c>
      <c r="H51" s="83">
        <v>0</v>
      </c>
      <c r="I51" s="83"/>
      <c r="J51" s="83">
        <v>0.15</v>
      </c>
      <c r="K51" s="91"/>
      <c r="L51" s="83"/>
      <c r="M51" s="83"/>
      <c r="N51" s="83"/>
      <c r="O51" s="83">
        <v>0.15</v>
      </c>
      <c r="P51" s="83"/>
      <c r="Q51" s="97" t="s">
        <v>4816</v>
      </c>
      <c r="R51" s="93" t="s">
        <v>4939</v>
      </c>
      <c r="S51" s="93" t="s">
        <v>562</v>
      </c>
      <c r="T51" s="93" t="s">
        <v>4917</v>
      </c>
      <c r="U51" s="93" t="s">
        <v>707</v>
      </c>
      <c r="V51" s="93" t="s">
        <v>53</v>
      </c>
      <c r="W51" s="93" t="s">
        <v>531</v>
      </c>
      <c r="X51" s="93" t="s">
        <v>138</v>
      </c>
      <c r="Y51" s="93" t="s">
        <v>536</v>
      </c>
      <c r="Z51" s="93" t="s">
        <v>536</v>
      </c>
      <c r="AA51" s="93" t="s">
        <v>1432</v>
      </c>
      <c r="AB51" s="93" t="s">
        <v>1432</v>
      </c>
      <c r="AC51" s="93" t="s">
        <v>64</v>
      </c>
      <c r="AD51" s="93" t="s">
        <v>4819</v>
      </c>
      <c r="AE51" s="93" t="s">
        <v>1266</v>
      </c>
      <c r="AF51" s="93" t="s">
        <v>1268</v>
      </c>
      <c r="AG51" s="93" t="s">
        <v>43</v>
      </c>
      <c r="AH51" s="93" t="s">
        <v>585</v>
      </c>
      <c r="AI51" s="93" t="s">
        <v>1266</v>
      </c>
      <c r="AJ51" s="93" t="s">
        <v>1268</v>
      </c>
      <c r="AK51" s="93" t="s">
        <v>43</v>
      </c>
      <c r="AL51" s="93" t="s">
        <v>585</v>
      </c>
      <c r="AM51" s="93" t="s">
        <v>4820</v>
      </c>
      <c r="AN51" s="93" t="s">
        <v>531</v>
      </c>
      <c r="AO51" s="93" t="s">
        <v>529</v>
      </c>
    </row>
    <row r="52" spans="1:41" x14ac:dyDescent="0.2">
      <c r="A52" s="73">
        <v>636</v>
      </c>
      <c r="B52" s="88" t="s">
        <v>4940</v>
      </c>
      <c r="C52" s="84">
        <f t="shared" si="20"/>
        <v>691.4</v>
      </c>
      <c r="D52" s="85">
        <f t="shared" si="21"/>
        <v>602.6</v>
      </c>
      <c r="E52" s="85">
        <f t="shared" si="22"/>
        <v>358.6</v>
      </c>
      <c r="F52" s="86">
        <f t="shared" si="23"/>
        <v>314.2</v>
      </c>
      <c r="G52" s="87">
        <v>0.4</v>
      </c>
      <c r="H52" s="87">
        <v>0.4</v>
      </c>
      <c r="I52" s="87"/>
      <c r="J52" s="87"/>
      <c r="K52" s="92">
        <v>0.3</v>
      </c>
      <c r="L52" s="87">
        <v>0.4</v>
      </c>
      <c r="M52" s="87">
        <v>0.4</v>
      </c>
      <c r="N52" s="87"/>
      <c r="O52" s="87"/>
      <c r="P52" s="87">
        <v>0.3</v>
      </c>
      <c r="Q52" s="71" t="s">
        <v>4886</v>
      </c>
      <c r="R52" s="93" t="s">
        <v>4941</v>
      </c>
      <c r="S52" s="93" t="s">
        <v>4892</v>
      </c>
      <c r="T52" s="93" t="s">
        <v>4917</v>
      </c>
      <c r="U52" s="93" t="s">
        <v>707</v>
      </c>
      <c r="V52" s="93" t="s">
        <v>53</v>
      </c>
      <c r="W52" s="93" t="s">
        <v>531</v>
      </c>
      <c r="X52" s="93" t="s">
        <v>55</v>
      </c>
      <c r="Y52" s="93" t="s">
        <v>536</v>
      </c>
      <c r="Z52" s="93" t="s">
        <v>536</v>
      </c>
      <c r="AA52" s="93" t="s">
        <v>1369</v>
      </c>
      <c r="AB52" s="93" t="s">
        <v>1369</v>
      </c>
      <c r="AC52" s="93" t="s">
        <v>64</v>
      </c>
      <c r="AD52" s="93" t="s">
        <v>4819</v>
      </c>
      <c r="AE52" s="93" t="s">
        <v>254</v>
      </c>
      <c r="AF52" s="93" t="s">
        <v>1268</v>
      </c>
      <c r="AG52" s="93" t="s">
        <v>693</v>
      </c>
      <c r="AH52" s="93" t="s">
        <v>679</v>
      </c>
      <c r="AI52" s="93" t="s">
        <v>254</v>
      </c>
      <c r="AJ52" s="93" t="s">
        <v>1268</v>
      </c>
      <c r="AK52" s="93" t="s">
        <v>693</v>
      </c>
      <c r="AL52" s="93" t="s">
        <v>679</v>
      </c>
      <c r="AM52" s="93" t="s">
        <v>4820</v>
      </c>
      <c r="AN52" s="93" t="s">
        <v>531</v>
      </c>
      <c r="AO52" s="93" t="s">
        <v>529</v>
      </c>
    </row>
    <row r="53" spans="1:41" x14ac:dyDescent="0.2">
      <c r="A53" s="73">
        <v>802</v>
      </c>
      <c r="B53" s="74" t="s">
        <v>4942</v>
      </c>
      <c r="C53" s="75">
        <f t="shared" ref="C53:C58" si="24">AE53*7.4*2+55</f>
        <v>558.20000000000005</v>
      </c>
      <c r="D53" s="76">
        <f t="shared" ref="D53:D58" si="25">AF53*7.4*2+55</f>
        <v>513.79999999999995</v>
      </c>
      <c r="E53" s="76">
        <f t="shared" ref="E53:E58" si="26">AG53*7.4*2+33</f>
        <v>314.2</v>
      </c>
      <c r="F53" s="77">
        <f t="shared" ref="F53:F58" si="27">AH53*7.4*2+33</f>
        <v>447.40000000000003</v>
      </c>
      <c r="G53" s="78">
        <v>0.2</v>
      </c>
      <c r="H53" s="78">
        <v>0.5</v>
      </c>
      <c r="I53" s="78"/>
      <c r="J53" s="78">
        <v>0.3</v>
      </c>
      <c r="K53" s="90">
        <v>0.3</v>
      </c>
      <c r="L53" s="78">
        <v>0.2</v>
      </c>
      <c r="M53" s="78">
        <v>0.5</v>
      </c>
      <c r="N53" s="78"/>
      <c r="O53" s="78">
        <v>0.3</v>
      </c>
      <c r="P53" s="78">
        <v>0.3</v>
      </c>
      <c r="Q53" s="94" t="s">
        <v>4886</v>
      </c>
      <c r="R53" s="93" t="s">
        <v>4943</v>
      </c>
      <c r="S53" s="93" t="s">
        <v>618</v>
      </c>
      <c r="T53" s="93" t="s">
        <v>4917</v>
      </c>
      <c r="U53" s="93" t="s">
        <v>707</v>
      </c>
      <c r="V53" s="93" t="s">
        <v>53</v>
      </c>
      <c r="W53" s="93" t="s">
        <v>531</v>
      </c>
      <c r="X53" s="93" t="s">
        <v>47</v>
      </c>
      <c r="Y53" s="93" t="s">
        <v>536</v>
      </c>
      <c r="Z53" s="93" t="s">
        <v>536</v>
      </c>
      <c r="AA53" s="93" t="s">
        <v>4944</v>
      </c>
      <c r="AB53" s="93" t="s">
        <v>4944</v>
      </c>
      <c r="AC53" s="93" t="s">
        <v>64</v>
      </c>
      <c r="AD53" s="93" t="s">
        <v>4819</v>
      </c>
      <c r="AE53" s="93" t="s">
        <v>1266</v>
      </c>
      <c r="AF53" s="93" t="s">
        <v>1263</v>
      </c>
      <c r="AG53" s="93" t="s">
        <v>679</v>
      </c>
      <c r="AH53" s="93" t="s">
        <v>728</v>
      </c>
      <c r="AI53" s="93" t="s">
        <v>1266</v>
      </c>
      <c r="AJ53" s="93" t="s">
        <v>1263</v>
      </c>
      <c r="AK53" s="93" t="s">
        <v>679</v>
      </c>
      <c r="AL53" s="93" t="s">
        <v>728</v>
      </c>
      <c r="AM53" s="93" t="s">
        <v>4820</v>
      </c>
      <c r="AN53" s="93" t="s">
        <v>531</v>
      </c>
      <c r="AO53" s="93" t="s">
        <v>529</v>
      </c>
    </row>
    <row r="54" spans="1:41" x14ac:dyDescent="0.2">
      <c r="A54" s="73">
        <v>805</v>
      </c>
      <c r="B54" s="74" t="s">
        <v>4945</v>
      </c>
      <c r="C54" s="75">
        <f t="shared" si="24"/>
        <v>558.20000000000005</v>
      </c>
      <c r="D54" s="76">
        <f t="shared" si="25"/>
        <v>558.20000000000005</v>
      </c>
      <c r="E54" s="76">
        <f t="shared" si="26"/>
        <v>314.2</v>
      </c>
      <c r="F54" s="77">
        <f t="shared" si="27"/>
        <v>417.8</v>
      </c>
      <c r="G54" s="78">
        <v>0.2</v>
      </c>
      <c r="H54" s="78">
        <v>0.5</v>
      </c>
      <c r="I54" s="78"/>
      <c r="J54" s="78">
        <v>0.3</v>
      </c>
      <c r="K54" s="90">
        <v>0.3</v>
      </c>
      <c r="L54" s="78">
        <v>0.2</v>
      </c>
      <c r="M54" s="78">
        <v>0.5</v>
      </c>
      <c r="N54" s="78"/>
      <c r="O54" s="78">
        <v>0.3</v>
      </c>
      <c r="P54" s="78">
        <v>0.3</v>
      </c>
      <c r="Q54" s="94" t="s">
        <v>4886</v>
      </c>
      <c r="R54" s="93" t="s">
        <v>4946</v>
      </c>
      <c r="S54" s="93" t="s">
        <v>618</v>
      </c>
      <c r="T54" s="93" t="s">
        <v>4917</v>
      </c>
      <c r="U54" s="93" t="s">
        <v>707</v>
      </c>
      <c r="V54" s="93" t="s">
        <v>53</v>
      </c>
      <c r="W54" s="93" t="s">
        <v>531</v>
      </c>
      <c r="X54" s="93" t="s">
        <v>47</v>
      </c>
      <c r="Y54" s="93" t="s">
        <v>519</v>
      </c>
      <c r="Z54" s="93" t="s">
        <v>536</v>
      </c>
      <c r="AA54" s="93" t="s">
        <v>4944</v>
      </c>
      <c r="AB54" s="93" t="s">
        <v>4944</v>
      </c>
      <c r="AC54" s="93" t="s">
        <v>64</v>
      </c>
      <c r="AD54" s="93" t="s">
        <v>4819</v>
      </c>
      <c r="AE54" s="93" t="s">
        <v>1266</v>
      </c>
      <c r="AF54" s="93" t="s">
        <v>1266</v>
      </c>
      <c r="AG54" s="93" t="s">
        <v>679</v>
      </c>
      <c r="AH54" s="93" t="s">
        <v>719</v>
      </c>
      <c r="AI54" s="93" t="s">
        <v>1266</v>
      </c>
      <c r="AJ54" s="93" t="s">
        <v>1266</v>
      </c>
      <c r="AK54" s="93" t="s">
        <v>679</v>
      </c>
      <c r="AL54" s="93" t="s">
        <v>719</v>
      </c>
      <c r="AM54" s="93" t="s">
        <v>4820</v>
      </c>
      <c r="AN54" s="93" t="s">
        <v>531</v>
      </c>
      <c r="AO54" s="93" t="s">
        <v>296</v>
      </c>
    </row>
    <row r="55" spans="1:41" x14ac:dyDescent="0.2">
      <c r="A55" s="73">
        <v>806</v>
      </c>
      <c r="B55" s="74" t="s">
        <v>4947</v>
      </c>
      <c r="C55" s="75">
        <f t="shared" si="24"/>
        <v>587.80000000000007</v>
      </c>
      <c r="D55" s="76">
        <f t="shared" si="25"/>
        <v>513.79999999999995</v>
      </c>
      <c r="E55" s="76">
        <f t="shared" si="26"/>
        <v>284.60000000000002</v>
      </c>
      <c r="F55" s="77">
        <f t="shared" si="27"/>
        <v>447.40000000000003</v>
      </c>
      <c r="G55" s="78">
        <v>0.2</v>
      </c>
      <c r="H55" s="78">
        <v>0.2</v>
      </c>
      <c r="I55" s="78"/>
      <c r="J55" s="78">
        <v>0.3</v>
      </c>
      <c r="K55" s="90">
        <v>0.3</v>
      </c>
      <c r="L55" s="78">
        <v>0.2</v>
      </c>
      <c r="M55" s="78">
        <v>0.2</v>
      </c>
      <c r="N55" s="78"/>
      <c r="O55" s="78">
        <v>0.3</v>
      </c>
      <c r="P55" s="78">
        <v>0.3</v>
      </c>
      <c r="Q55" s="94" t="s">
        <v>4886</v>
      </c>
      <c r="R55" s="93" t="s">
        <v>4948</v>
      </c>
      <c r="S55" s="93" t="s">
        <v>618</v>
      </c>
      <c r="T55" s="93" t="s">
        <v>4917</v>
      </c>
      <c r="U55" s="93" t="s">
        <v>707</v>
      </c>
      <c r="V55" s="93" t="s">
        <v>53</v>
      </c>
      <c r="W55" s="93" t="s">
        <v>531</v>
      </c>
      <c r="X55" s="93" t="s">
        <v>47</v>
      </c>
      <c r="Y55" s="93" t="s">
        <v>536</v>
      </c>
      <c r="Z55" s="93" t="s">
        <v>536</v>
      </c>
      <c r="AA55" s="93" t="s">
        <v>1308</v>
      </c>
      <c r="AB55" s="93" t="s">
        <v>4944</v>
      </c>
      <c r="AC55" s="93" t="s">
        <v>64</v>
      </c>
      <c r="AD55" s="93" t="s">
        <v>4819</v>
      </c>
      <c r="AE55" s="93" t="s">
        <v>1267</v>
      </c>
      <c r="AF55" s="93" t="s">
        <v>1263</v>
      </c>
      <c r="AG55" s="93" t="s">
        <v>43</v>
      </c>
      <c r="AH55" s="93" t="s">
        <v>728</v>
      </c>
      <c r="AI55" s="93" t="s">
        <v>1267</v>
      </c>
      <c r="AJ55" s="93" t="s">
        <v>1263</v>
      </c>
      <c r="AK55" s="93" t="s">
        <v>43</v>
      </c>
      <c r="AL55" s="93" t="s">
        <v>728</v>
      </c>
      <c r="AM55" s="93" t="s">
        <v>4820</v>
      </c>
      <c r="AN55" s="93" t="s">
        <v>531</v>
      </c>
      <c r="AO55" s="93" t="s">
        <v>529</v>
      </c>
    </row>
    <row r="56" spans="1:41" x14ac:dyDescent="0.2">
      <c r="A56" s="73">
        <v>811</v>
      </c>
      <c r="B56" s="74" t="s">
        <v>4949</v>
      </c>
      <c r="C56" s="75">
        <f t="shared" si="24"/>
        <v>647</v>
      </c>
      <c r="D56" s="76">
        <f t="shared" si="25"/>
        <v>602.6</v>
      </c>
      <c r="E56" s="76">
        <f t="shared" si="26"/>
        <v>358.6</v>
      </c>
      <c r="F56" s="77">
        <f t="shared" si="27"/>
        <v>329</v>
      </c>
      <c r="G56" s="78">
        <v>0.2</v>
      </c>
      <c r="H56" s="78">
        <v>0.5</v>
      </c>
      <c r="I56" s="78"/>
      <c r="J56" s="78">
        <v>0.3</v>
      </c>
      <c r="K56" s="90">
        <v>0.3</v>
      </c>
      <c r="L56" s="78">
        <v>0.2</v>
      </c>
      <c r="M56" s="78">
        <v>0.5</v>
      </c>
      <c r="N56" s="78"/>
      <c r="O56" s="78">
        <v>0.3</v>
      </c>
      <c r="P56" s="78">
        <v>0.3</v>
      </c>
      <c r="Q56" s="94" t="s">
        <v>4816</v>
      </c>
      <c r="R56" s="93" t="s">
        <v>4950</v>
      </c>
      <c r="S56" s="93" t="s">
        <v>618</v>
      </c>
      <c r="T56" s="93" t="s">
        <v>4892</v>
      </c>
      <c r="U56" s="93" t="s">
        <v>707</v>
      </c>
      <c r="V56" s="93" t="s">
        <v>53</v>
      </c>
      <c r="W56" s="93" t="s">
        <v>531</v>
      </c>
      <c r="X56" s="93" t="s">
        <v>47</v>
      </c>
      <c r="Y56" s="93" t="s">
        <v>536</v>
      </c>
      <c r="Z56" s="93" t="s">
        <v>519</v>
      </c>
      <c r="AA56" s="93" t="s">
        <v>1308</v>
      </c>
      <c r="AB56" s="93" t="s">
        <v>4951</v>
      </c>
      <c r="AC56" s="93" t="s">
        <v>64</v>
      </c>
      <c r="AD56" s="93" t="s">
        <v>4819</v>
      </c>
      <c r="AE56" s="93" t="s">
        <v>558</v>
      </c>
      <c r="AF56" s="93" t="s">
        <v>1268</v>
      </c>
      <c r="AG56" s="93" t="s">
        <v>693</v>
      </c>
      <c r="AH56" s="93" t="s">
        <v>585</v>
      </c>
      <c r="AI56" s="93" t="s">
        <v>558</v>
      </c>
      <c r="AJ56" s="93" t="s">
        <v>1268</v>
      </c>
      <c r="AK56" s="93" t="s">
        <v>693</v>
      </c>
      <c r="AL56" s="93" t="s">
        <v>585</v>
      </c>
      <c r="AM56" s="93" t="s">
        <v>4820</v>
      </c>
      <c r="AN56" s="93" t="s">
        <v>531</v>
      </c>
      <c r="AO56" s="93" t="s">
        <v>529</v>
      </c>
    </row>
    <row r="57" spans="1:41" x14ac:dyDescent="0.2">
      <c r="A57" s="73">
        <v>812</v>
      </c>
      <c r="B57" s="74" t="s">
        <v>4952</v>
      </c>
      <c r="C57" s="75">
        <f t="shared" si="24"/>
        <v>587.80000000000007</v>
      </c>
      <c r="D57" s="76">
        <f t="shared" si="25"/>
        <v>647</v>
      </c>
      <c r="E57" s="76">
        <f t="shared" si="26"/>
        <v>329</v>
      </c>
      <c r="F57" s="77">
        <f t="shared" si="27"/>
        <v>329</v>
      </c>
      <c r="G57" s="78">
        <v>0.65</v>
      </c>
      <c r="H57" s="78">
        <v>0.65</v>
      </c>
      <c r="I57" s="78">
        <v>0.45</v>
      </c>
      <c r="J57" s="78">
        <v>0.3</v>
      </c>
      <c r="K57" s="90">
        <v>0.3</v>
      </c>
      <c r="L57" s="78">
        <v>0.65</v>
      </c>
      <c r="M57" s="78">
        <v>0.65</v>
      </c>
      <c r="N57" s="78">
        <v>0.45</v>
      </c>
      <c r="O57" s="78">
        <v>0.3</v>
      </c>
      <c r="P57" s="78">
        <v>0.3</v>
      </c>
      <c r="Q57" s="94" t="s">
        <v>4816</v>
      </c>
      <c r="R57" s="93" t="s">
        <v>4953</v>
      </c>
      <c r="S57" s="93" t="s">
        <v>618</v>
      </c>
      <c r="T57" s="93" t="s">
        <v>4892</v>
      </c>
      <c r="U57" s="93" t="s">
        <v>707</v>
      </c>
      <c r="V57" s="93" t="s">
        <v>53</v>
      </c>
      <c r="W57" s="93" t="s">
        <v>531</v>
      </c>
      <c r="X57" s="93" t="s">
        <v>47</v>
      </c>
      <c r="Y57" s="93" t="s">
        <v>536</v>
      </c>
      <c r="Z57" s="93" t="s">
        <v>519</v>
      </c>
      <c r="AA57" s="93" t="s">
        <v>1308</v>
      </c>
      <c r="AB57" s="93" t="s">
        <v>4951</v>
      </c>
      <c r="AC57" s="93" t="s">
        <v>64</v>
      </c>
      <c r="AD57" s="93" t="s">
        <v>4819</v>
      </c>
      <c r="AE57" s="93" t="s">
        <v>1267</v>
      </c>
      <c r="AF57" s="93" t="s">
        <v>558</v>
      </c>
      <c r="AG57" s="93" t="s">
        <v>585</v>
      </c>
      <c r="AH57" s="93" t="s">
        <v>585</v>
      </c>
      <c r="AI57" s="93" t="s">
        <v>1267</v>
      </c>
      <c r="AJ57" s="93" t="s">
        <v>558</v>
      </c>
      <c r="AK57" s="93" t="s">
        <v>585</v>
      </c>
      <c r="AL57" s="93" t="s">
        <v>585</v>
      </c>
      <c r="AM57" s="93" t="s">
        <v>4820</v>
      </c>
      <c r="AN57" s="93" t="s">
        <v>531</v>
      </c>
      <c r="AO57" s="93" t="s">
        <v>529</v>
      </c>
    </row>
    <row r="58" spans="1:41" x14ac:dyDescent="0.2">
      <c r="A58" s="73">
        <v>813</v>
      </c>
      <c r="B58" s="79" t="s">
        <v>4954</v>
      </c>
      <c r="C58" s="80">
        <f t="shared" si="24"/>
        <v>647</v>
      </c>
      <c r="D58" s="81">
        <f t="shared" si="25"/>
        <v>513.79999999999995</v>
      </c>
      <c r="E58" s="81">
        <f t="shared" si="26"/>
        <v>329</v>
      </c>
      <c r="F58" s="82">
        <f t="shared" si="27"/>
        <v>373.40000000000003</v>
      </c>
      <c r="G58" s="83">
        <v>0.2</v>
      </c>
      <c r="H58" s="83">
        <v>0.2</v>
      </c>
      <c r="I58" s="83"/>
      <c r="J58" s="83">
        <v>0.3</v>
      </c>
      <c r="K58" s="91">
        <v>0.3</v>
      </c>
      <c r="L58" s="83">
        <v>0.2</v>
      </c>
      <c r="M58" s="83">
        <v>0.2</v>
      </c>
      <c r="N58" s="83"/>
      <c r="O58" s="83">
        <v>0.3</v>
      </c>
      <c r="P58" s="83">
        <v>0.3</v>
      </c>
      <c r="Q58" s="97" t="s">
        <v>4886</v>
      </c>
      <c r="R58" s="93" t="s">
        <v>4955</v>
      </c>
      <c r="S58" s="93" t="s">
        <v>618</v>
      </c>
      <c r="T58" s="93" t="s">
        <v>4917</v>
      </c>
      <c r="U58" s="93" t="s">
        <v>707</v>
      </c>
      <c r="V58" s="93" t="s">
        <v>53</v>
      </c>
      <c r="W58" s="93" t="s">
        <v>531</v>
      </c>
      <c r="X58" s="93" t="s">
        <v>47</v>
      </c>
      <c r="Y58" s="93" t="s">
        <v>536</v>
      </c>
      <c r="Z58" s="93" t="s">
        <v>536</v>
      </c>
      <c r="AA58" s="93" t="s">
        <v>1369</v>
      </c>
      <c r="AB58" s="93" t="s">
        <v>1369</v>
      </c>
      <c r="AC58" s="93" t="s">
        <v>64</v>
      </c>
      <c r="AD58" s="93" t="s">
        <v>4819</v>
      </c>
      <c r="AE58" s="93" t="s">
        <v>558</v>
      </c>
      <c r="AF58" s="93" t="s">
        <v>1263</v>
      </c>
      <c r="AG58" s="93" t="s">
        <v>585</v>
      </c>
      <c r="AH58" s="93" t="s">
        <v>701</v>
      </c>
      <c r="AI58" s="93" t="s">
        <v>558</v>
      </c>
      <c r="AJ58" s="93" t="s">
        <v>1263</v>
      </c>
      <c r="AK58" s="93" t="s">
        <v>585</v>
      </c>
      <c r="AL58" s="93" t="s">
        <v>701</v>
      </c>
      <c r="AM58" s="93" t="s">
        <v>4820</v>
      </c>
      <c r="AN58" s="93" t="s">
        <v>531</v>
      </c>
      <c r="AO58" s="93" t="s">
        <v>529</v>
      </c>
    </row>
    <row r="59" spans="1:41" x14ac:dyDescent="0.2">
      <c r="A59" s="73">
        <v>1006</v>
      </c>
      <c r="B59" s="69" t="s">
        <v>4956</v>
      </c>
      <c r="C59" s="84">
        <f t="shared" ref="C59:C62" si="28">AE59*7.4*2.1+55</f>
        <v>723.22</v>
      </c>
      <c r="D59" s="85">
        <f t="shared" ref="D59:D62" si="29">AF59*7.4*2.1+55</f>
        <v>676.6</v>
      </c>
      <c r="E59" s="85">
        <f t="shared" ref="E59:E62" si="30">AG59*7.4*2.1+33</f>
        <v>374.88000000000005</v>
      </c>
      <c r="F59" s="86">
        <f t="shared" ref="F59:F62" si="31">AH59*7.4*2.1+33</f>
        <v>328.26</v>
      </c>
      <c r="G59" s="87">
        <v>0.4</v>
      </c>
      <c r="H59" s="87">
        <v>0.4</v>
      </c>
      <c r="I59" s="87"/>
      <c r="J59" s="87"/>
      <c r="K59" s="92"/>
      <c r="L59" s="87">
        <v>0.2</v>
      </c>
      <c r="M59" s="87">
        <v>0.7</v>
      </c>
      <c r="N59" s="87">
        <v>0.4</v>
      </c>
      <c r="O59" s="87"/>
      <c r="P59" s="87"/>
      <c r="Q59" s="71" t="s">
        <v>4816</v>
      </c>
      <c r="R59" s="93" t="s">
        <v>4957</v>
      </c>
      <c r="S59" s="93" t="s">
        <v>4892</v>
      </c>
      <c r="T59" s="93" t="s">
        <v>609</v>
      </c>
      <c r="U59" s="93" t="s">
        <v>707</v>
      </c>
      <c r="V59" s="93" t="s">
        <v>53</v>
      </c>
      <c r="W59" s="93" t="s">
        <v>531</v>
      </c>
      <c r="X59" s="93" t="s">
        <v>45</v>
      </c>
      <c r="Y59" s="93" t="s">
        <v>536</v>
      </c>
      <c r="Z59" s="93" t="s">
        <v>519</v>
      </c>
      <c r="AA59" s="93" t="s">
        <v>1308</v>
      </c>
      <c r="AB59" s="93" t="s">
        <v>1397</v>
      </c>
      <c r="AC59" s="93" t="s">
        <v>64</v>
      </c>
      <c r="AD59" s="93" t="s">
        <v>4868</v>
      </c>
      <c r="AE59" s="93" t="s">
        <v>254</v>
      </c>
      <c r="AF59" s="93" t="s">
        <v>558</v>
      </c>
      <c r="AG59" s="93" t="s">
        <v>693</v>
      </c>
      <c r="AH59" s="93" t="s">
        <v>679</v>
      </c>
      <c r="AI59" s="93" t="s">
        <v>254</v>
      </c>
      <c r="AJ59" s="93" t="s">
        <v>558</v>
      </c>
      <c r="AK59" s="93" t="s">
        <v>693</v>
      </c>
      <c r="AL59" s="93" t="s">
        <v>679</v>
      </c>
      <c r="AM59" s="93" t="s">
        <v>4820</v>
      </c>
      <c r="AN59" s="93" t="s">
        <v>531</v>
      </c>
      <c r="AO59" s="93" t="s">
        <v>529</v>
      </c>
    </row>
    <row r="60" spans="1:41" x14ac:dyDescent="0.2">
      <c r="A60" s="73">
        <v>1009</v>
      </c>
      <c r="B60" s="74" t="s">
        <v>4958</v>
      </c>
      <c r="C60" s="75">
        <f t="shared" si="28"/>
        <v>676.6</v>
      </c>
      <c r="D60" s="76">
        <f t="shared" si="29"/>
        <v>676.6</v>
      </c>
      <c r="E60" s="76">
        <f t="shared" si="30"/>
        <v>374.88000000000005</v>
      </c>
      <c r="F60" s="77">
        <f t="shared" si="31"/>
        <v>343.8</v>
      </c>
      <c r="G60" s="78">
        <v>0.7</v>
      </c>
      <c r="H60" s="78">
        <v>0.4</v>
      </c>
      <c r="I60" s="78"/>
      <c r="J60" s="78"/>
      <c r="K60" s="90"/>
      <c r="L60" s="78">
        <v>0.2</v>
      </c>
      <c r="M60" s="78">
        <v>0.4</v>
      </c>
      <c r="N60" s="78">
        <v>0.4</v>
      </c>
      <c r="O60" s="78"/>
      <c r="P60" s="78"/>
      <c r="Q60" s="94" t="s">
        <v>4816</v>
      </c>
      <c r="R60" s="93" t="s">
        <v>4959</v>
      </c>
      <c r="S60" s="93" t="s">
        <v>4892</v>
      </c>
      <c r="T60" s="93" t="s">
        <v>609</v>
      </c>
      <c r="U60" s="93" t="s">
        <v>707</v>
      </c>
      <c r="V60" s="93" t="s">
        <v>53</v>
      </c>
      <c r="W60" s="93" t="s">
        <v>531</v>
      </c>
      <c r="X60" s="93" t="s">
        <v>45</v>
      </c>
      <c r="Y60" s="93" t="s">
        <v>519</v>
      </c>
      <c r="Z60" s="93" t="s">
        <v>519</v>
      </c>
      <c r="AA60" s="93" t="s">
        <v>1309</v>
      </c>
      <c r="AB60" s="93" t="s">
        <v>1397</v>
      </c>
      <c r="AC60" s="93" t="s">
        <v>64</v>
      </c>
      <c r="AD60" s="93" t="s">
        <v>4819</v>
      </c>
      <c r="AE60" s="93" t="s">
        <v>558</v>
      </c>
      <c r="AF60" s="93" t="s">
        <v>558</v>
      </c>
      <c r="AG60" s="93" t="s">
        <v>693</v>
      </c>
      <c r="AH60" s="93" t="s">
        <v>585</v>
      </c>
      <c r="AI60" s="93" t="s">
        <v>558</v>
      </c>
      <c r="AJ60" s="93" t="s">
        <v>558</v>
      </c>
      <c r="AK60" s="93" t="s">
        <v>693</v>
      </c>
      <c r="AL60" s="93" t="s">
        <v>585</v>
      </c>
      <c r="AM60" s="93" t="s">
        <v>4820</v>
      </c>
      <c r="AN60" s="93" t="s">
        <v>531</v>
      </c>
      <c r="AO60" s="93" t="s">
        <v>296</v>
      </c>
    </row>
    <row r="61" spans="1:41" x14ac:dyDescent="0.2">
      <c r="A61" s="73">
        <v>1015</v>
      </c>
      <c r="B61" s="74" t="s">
        <v>4960</v>
      </c>
      <c r="C61" s="75">
        <f t="shared" si="28"/>
        <v>583.36</v>
      </c>
      <c r="D61" s="76">
        <f t="shared" si="29"/>
        <v>676.6</v>
      </c>
      <c r="E61" s="76">
        <f t="shared" si="30"/>
        <v>343.8</v>
      </c>
      <c r="F61" s="77">
        <f t="shared" si="31"/>
        <v>328.26</v>
      </c>
      <c r="G61" s="78">
        <v>0.4</v>
      </c>
      <c r="H61" s="78">
        <v>0.4</v>
      </c>
      <c r="I61" s="78"/>
      <c r="J61" s="78"/>
      <c r="K61" s="90"/>
      <c r="L61" s="78">
        <v>0.2</v>
      </c>
      <c r="M61" s="78">
        <v>0.4</v>
      </c>
      <c r="N61" s="78">
        <v>0.4</v>
      </c>
      <c r="O61" s="78"/>
      <c r="P61" s="78"/>
      <c r="Q61" s="94" t="s">
        <v>4816</v>
      </c>
      <c r="R61" s="93" t="s">
        <v>4961</v>
      </c>
      <c r="S61" s="93" t="s">
        <v>4892</v>
      </c>
      <c r="T61" s="93" t="s">
        <v>609</v>
      </c>
      <c r="U61" s="93" t="s">
        <v>707</v>
      </c>
      <c r="V61" s="93" t="s">
        <v>53</v>
      </c>
      <c r="W61" s="93" t="s">
        <v>531</v>
      </c>
      <c r="X61" s="93" t="s">
        <v>45</v>
      </c>
      <c r="Y61" s="93" t="s">
        <v>536</v>
      </c>
      <c r="Z61" s="93" t="s">
        <v>536</v>
      </c>
      <c r="AA61" s="93" t="s">
        <v>1363</v>
      </c>
      <c r="AB61" s="93" t="s">
        <v>1363</v>
      </c>
      <c r="AC61" s="93" t="s">
        <v>64</v>
      </c>
      <c r="AD61" s="93" t="s">
        <v>4819</v>
      </c>
      <c r="AE61" s="93" t="s">
        <v>1266</v>
      </c>
      <c r="AF61" s="93" t="s">
        <v>558</v>
      </c>
      <c r="AG61" s="93" t="s">
        <v>585</v>
      </c>
      <c r="AH61" s="93" t="s">
        <v>679</v>
      </c>
      <c r="AI61" s="93" t="s">
        <v>1266</v>
      </c>
      <c r="AJ61" s="93" t="s">
        <v>558</v>
      </c>
      <c r="AK61" s="93" t="s">
        <v>585</v>
      </c>
      <c r="AL61" s="93" t="s">
        <v>679</v>
      </c>
      <c r="AM61" s="93" t="s">
        <v>4820</v>
      </c>
      <c r="AN61" s="93" t="s">
        <v>531</v>
      </c>
      <c r="AO61" s="93" t="s">
        <v>529</v>
      </c>
    </row>
    <row r="62" spans="1:41" x14ac:dyDescent="0.2">
      <c r="A62" s="73">
        <v>1031</v>
      </c>
      <c r="B62" s="79" t="s">
        <v>4962</v>
      </c>
      <c r="C62" s="80">
        <f t="shared" si="28"/>
        <v>723.22</v>
      </c>
      <c r="D62" s="81">
        <f t="shared" si="29"/>
        <v>629.98</v>
      </c>
      <c r="E62" s="81">
        <f t="shared" si="30"/>
        <v>374.88000000000005</v>
      </c>
      <c r="F62" s="82">
        <f t="shared" si="31"/>
        <v>374.88000000000005</v>
      </c>
      <c r="G62" s="83">
        <v>0.4</v>
      </c>
      <c r="H62" s="83">
        <v>0.4</v>
      </c>
      <c r="I62" s="83"/>
      <c r="J62" s="83"/>
      <c r="K62" s="91"/>
      <c r="L62" s="83">
        <v>0.2</v>
      </c>
      <c r="M62" s="83">
        <v>0.4</v>
      </c>
      <c r="N62" s="83">
        <v>0.4</v>
      </c>
      <c r="O62" s="83"/>
      <c r="P62" s="83"/>
      <c r="Q62" s="96" t="s">
        <v>4886</v>
      </c>
      <c r="R62" s="93" t="s">
        <v>4963</v>
      </c>
      <c r="S62" s="93" t="s">
        <v>4892</v>
      </c>
      <c r="T62" s="93" t="s">
        <v>609</v>
      </c>
      <c r="U62" s="93" t="s">
        <v>707</v>
      </c>
      <c r="V62" s="93" t="s">
        <v>53</v>
      </c>
      <c r="W62" s="93" t="s">
        <v>531</v>
      </c>
      <c r="X62" s="93" t="s">
        <v>45</v>
      </c>
      <c r="Y62" s="93" t="s">
        <v>536</v>
      </c>
      <c r="Z62" s="93" t="s">
        <v>536</v>
      </c>
      <c r="AA62" s="93" t="s">
        <v>1430</v>
      </c>
      <c r="AB62" s="93" t="s">
        <v>1430</v>
      </c>
      <c r="AC62" s="93" t="s">
        <v>64</v>
      </c>
      <c r="AD62" s="93" t="s">
        <v>4819</v>
      </c>
      <c r="AE62" s="93" t="s">
        <v>254</v>
      </c>
      <c r="AF62" s="93" t="s">
        <v>1268</v>
      </c>
      <c r="AG62" s="93" t="s">
        <v>693</v>
      </c>
      <c r="AH62" s="93" t="s">
        <v>693</v>
      </c>
      <c r="AI62" s="93" t="s">
        <v>254</v>
      </c>
      <c r="AJ62" s="93" t="s">
        <v>1268</v>
      </c>
      <c r="AK62" s="93" t="s">
        <v>693</v>
      </c>
      <c r="AL62" s="93" t="s">
        <v>693</v>
      </c>
      <c r="AM62" s="93" t="s">
        <v>4820</v>
      </c>
      <c r="AN62" s="93" t="s">
        <v>531</v>
      </c>
      <c r="AO62" s="93" t="s">
        <v>296</v>
      </c>
    </row>
    <row r="63" spans="1:41" x14ac:dyDescent="0.2">
      <c r="A63" s="73">
        <v>1101</v>
      </c>
      <c r="B63" s="69" t="s">
        <v>4964</v>
      </c>
      <c r="C63" s="84">
        <f t="shared" ref="C63:C67" si="32">AE63*7.4*2+55</f>
        <v>647</v>
      </c>
      <c r="D63" s="85">
        <f t="shared" ref="D63:D67" si="33">AF63*7.4*2+55</f>
        <v>647</v>
      </c>
      <c r="E63" s="85">
        <f t="shared" ref="E63:E67" si="34">AG63*7.4*2+33</f>
        <v>329</v>
      </c>
      <c r="F63" s="86">
        <f t="shared" ref="F63:F67" si="35">AH63*7.4*2+33</f>
        <v>329</v>
      </c>
      <c r="G63" s="87">
        <v>0.15</v>
      </c>
      <c r="H63" s="87">
        <v>0</v>
      </c>
      <c r="I63" s="87"/>
      <c r="J63" s="87"/>
      <c r="K63" s="92"/>
      <c r="L63" s="87">
        <v>0.15</v>
      </c>
      <c r="M63" s="87"/>
      <c r="N63" s="87"/>
      <c r="O63" s="87"/>
      <c r="P63" s="87"/>
      <c r="Q63" s="71" t="s">
        <v>4816</v>
      </c>
      <c r="R63" s="93" t="s">
        <v>4965</v>
      </c>
      <c r="S63" s="93" t="s">
        <v>4892</v>
      </c>
      <c r="T63" s="93" t="s">
        <v>4917</v>
      </c>
      <c r="U63" s="93" t="s">
        <v>707</v>
      </c>
      <c r="V63" s="93" t="s">
        <v>53</v>
      </c>
      <c r="W63" s="93" t="s">
        <v>531</v>
      </c>
      <c r="X63" s="93" t="s">
        <v>278</v>
      </c>
      <c r="Y63" s="93" t="s">
        <v>536</v>
      </c>
      <c r="Z63" s="93" t="s">
        <v>536</v>
      </c>
      <c r="AA63" s="93" t="s">
        <v>4937</v>
      </c>
      <c r="AB63" s="93" t="s">
        <v>4937</v>
      </c>
      <c r="AC63" s="93" t="s">
        <v>64</v>
      </c>
      <c r="AD63" s="93" t="s">
        <v>4819</v>
      </c>
      <c r="AE63" s="93" t="s">
        <v>558</v>
      </c>
      <c r="AF63" s="93" t="s">
        <v>558</v>
      </c>
      <c r="AG63" s="93" t="s">
        <v>585</v>
      </c>
      <c r="AH63" s="93" t="s">
        <v>585</v>
      </c>
      <c r="AI63" s="93" t="s">
        <v>558</v>
      </c>
      <c r="AJ63" s="93" t="s">
        <v>558</v>
      </c>
      <c r="AK63" s="93" t="s">
        <v>585</v>
      </c>
      <c r="AL63" s="93" t="s">
        <v>585</v>
      </c>
      <c r="AM63" s="93" t="s">
        <v>4820</v>
      </c>
      <c r="AN63" s="93" t="s">
        <v>531</v>
      </c>
      <c r="AO63" s="93" t="s">
        <v>529</v>
      </c>
    </row>
    <row r="64" spans="1:41" x14ac:dyDescent="0.2">
      <c r="A64" s="73">
        <v>1104</v>
      </c>
      <c r="B64" s="74" t="s">
        <v>4966</v>
      </c>
      <c r="C64" s="75">
        <f t="shared" si="32"/>
        <v>647</v>
      </c>
      <c r="D64" s="76">
        <f t="shared" si="33"/>
        <v>647</v>
      </c>
      <c r="E64" s="76">
        <f t="shared" si="34"/>
        <v>358.6</v>
      </c>
      <c r="F64" s="77">
        <f t="shared" si="35"/>
        <v>358.6</v>
      </c>
      <c r="G64" s="78">
        <v>0.2</v>
      </c>
      <c r="H64" s="78">
        <v>0</v>
      </c>
      <c r="I64" s="78"/>
      <c r="J64" s="78"/>
      <c r="K64" s="90"/>
      <c r="L64" s="78">
        <v>0.2</v>
      </c>
      <c r="M64" s="78"/>
      <c r="N64" s="78"/>
      <c r="O64" s="78"/>
      <c r="P64" s="78"/>
      <c r="Q64" s="94" t="s">
        <v>4816</v>
      </c>
      <c r="R64" s="93" t="s">
        <v>4967</v>
      </c>
      <c r="S64" s="93" t="s">
        <v>4892</v>
      </c>
      <c r="T64" s="93" t="s">
        <v>4892</v>
      </c>
      <c r="U64" s="93" t="s">
        <v>707</v>
      </c>
      <c r="V64" s="93" t="s">
        <v>53</v>
      </c>
      <c r="W64" s="93" t="s">
        <v>531</v>
      </c>
      <c r="X64" s="93" t="s">
        <v>278</v>
      </c>
      <c r="Y64" s="93" t="s">
        <v>536</v>
      </c>
      <c r="Z64" s="93" t="s">
        <v>536</v>
      </c>
      <c r="AA64" s="93" t="s">
        <v>4937</v>
      </c>
      <c r="AB64" s="93" t="s">
        <v>4937</v>
      </c>
      <c r="AC64" s="93" t="s">
        <v>64</v>
      </c>
      <c r="AD64" s="93" t="s">
        <v>4819</v>
      </c>
      <c r="AE64" s="93" t="s">
        <v>558</v>
      </c>
      <c r="AF64" s="93" t="s">
        <v>558</v>
      </c>
      <c r="AG64" s="93" t="s">
        <v>693</v>
      </c>
      <c r="AH64" s="93" t="s">
        <v>693</v>
      </c>
      <c r="AI64" s="93" t="s">
        <v>558</v>
      </c>
      <c r="AJ64" s="93" t="s">
        <v>558</v>
      </c>
      <c r="AK64" s="93" t="s">
        <v>693</v>
      </c>
      <c r="AL64" s="93" t="s">
        <v>693</v>
      </c>
      <c r="AM64" s="93" t="s">
        <v>4820</v>
      </c>
      <c r="AN64" s="93" t="s">
        <v>531</v>
      </c>
      <c r="AO64" s="93" t="s">
        <v>529</v>
      </c>
    </row>
    <row r="65" spans="1:41" x14ac:dyDescent="0.2">
      <c r="A65" s="73">
        <v>1105</v>
      </c>
      <c r="B65" s="74" t="s">
        <v>4968</v>
      </c>
      <c r="C65" s="75">
        <f t="shared" si="32"/>
        <v>587.80000000000007</v>
      </c>
      <c r="D65" s="76">
        <f t="shared" si="33"/>
        <v>691.4</v>
      </c>
      <c r="E65" s="76">
        <f t="shared" si="34"/>
        <v>329</v>
      </c>
      <c r="F65" s="77">
        <f t="shared" si="35"/>
        <v>329</v>
      </c>
      <c r="G65" s="78">
        <v>0</v>
      </c>
      <c r="H65" s="78">
        <v>0</v>
      </c>
      <c r="I65" s="78"/>
      <c r="J65" s="78"/>
      <c r="K65" s="90"/>
      <c r="L65" s="78"/>
      <c r="M65" s="78"/>
      <c r="N65" s="78"/>
      <c r="O65" s="78"/>
      <c r="P65" s="78"/>
      <c r="Q65" s="94" t="s">
        <v>4816</v>
      </c>
      <c r="R65" s="93" t="s">
        <v>4969</v>
      </c>
      <c r="S65" s="93" t="s">
        <v>4892</v>
      </c>
      <c r="T65" s="93" t="s">
        <v>4917</v>
      </c>
      <c r="U65" s="93" t="s">
        <v>707</v>
      </c>
      <c r="V65" s="93" t="s">
        <v>53</v>
      </c>
      <c r="W65" s="93" t="s">
        <v>531</v>
      </c>
      <c r="X65" s="93" t="s">
        <v>278</v>
      </c>
      <c r="Y65" s="93" t="s">
        <v>536</v>
      </c>
      <c r="Z65" s="93" t="s">
        <v>536</v>
      </c>
      <c r="AA65" s="93" t="s">
        <v>4970</v>
      </c>
      <c r="AB65" s="93" t="s">
        <v>4970</v>
      </c>
      <c r="AC65" s="93" t="s">
        <v>64</v>
      </c>
      <c r="AD65" s="93" t="s">
        <v>4819</v>
      </c>
      <c r="AE65" s="93" t="s">
        <v>1267</v>
      </c>
      <c r="AF65" s="93" t="s">
        <v>254</v>
      </c>
      <c r="AG65" s="93" t="s">
        <v>585</v>
      </c>
      <c r="AH65" s="93" t="s">
        <v>585</v>
      </c>
      <c r="AI65" s="93" t="s">
        <v>1267</v>
      </c>
      <c r="AJ65" s="93" t="s">
        <v>254</v>
      </c>
      <c r="AK65" s="93" t="s">
        <v>585</v>
      </c>
      <c r="AL65" s="93" t="s">
        <v>585</v>
      </c>
      <c r="AM65" s="93" t="s">
        <v>4820</v>
      </c>
      <c r="AN65" s="93" t="s">
        <v>531</v>
      </c>
      <c r="AO65" s="93" t="s">
        <v>529</v>
      </c>
    </row>
    <row r="66" spans="1:41" x14ac:dyDescent="0.2">
      <c r="A66" s="73">
        <v>1111</v>
      </c>
      <c r="B66" s="74" t="s">
        <v>4971</v>
      </c>
      <c r="C66" s="75">
        <f t="shared" si="32"/>
        <v>647</v>
      </c>
      <c r="D66" s="76">
        <f t="shared" si="33"/>
        <v>602.6</v>
      </c>
      <c r="E66" s="76">
        <f t="shared" si="34"/>
        <v>358.6</v>
      </c>
      <c r="F66" s="77">
        <f t="shared" si="35"/>
        <v>417.8</v>
      </c>
      <c r="G66" s="78">
        <v>0</v>
      </c>
      <c r="H66" s="78">
        <v>0</v>
      </c>
      <c r="I66" s="78"/>
      <c r="J66" s="78"/>
      <c r="K66" s="90"/>
      <c r="L66" s="78"/>
      <c r="M66" s="78"/>
      <c r="N66" s="78"/>
      <c r="O66" s="78"/>
      <c r="P66" s="78"/>
      <c r="Q66" s="94" t="s">
        <v>4816</v>
      </c>
      <c r="R66" s="93" t="s">
        <v>4972</v>
      </c>
      <c r="S66" s="93" t="s">
        <v>4892</v>
      </c>
      <c r="T66" s="93" t="s">
        <v>4917</v>
      </c>
      <c r="U66" s="93" t="s">
        <v>707</v>
      </c>
      <c r="V66" s="93" t="s">
        <v>53</v>
      </c>
      <c r="W66" s="93" t="s">
        <v>531</v>
      </c>
      <c r="X66" s="93" t="s">
        <v>278</v>
      </c>
      <c r="Y66" s="93" t="s">
        <v>536</v>
      </c>
      <c r="Z66" s="93" t="s">
        <v>536</v>
      </c>
      <c r="AA66" s="93" t="s">
        <v>4973</v>
      </c>
      <c r="AB66" s="93" t="s">
        <v>4973</v>
      </c>
      <c r="AC66" s="93" t="s">
        <v>64</v>
      </c>
      <c r="AD66" s="93" t="s">
        <v>4819</v>
      </c>
      <c r="AE66" s="93" t="s">
        <v>558</v>
      </c>
      <c r="AF66" s="93" t="s">
        <v>1268</v>
      </c>
      <c r="AG66" s="93" t="s">
        <v>693</v>
      </c>
      <c r="AH66" s="93" t="s">
        <v>719</v>
      </c>
      <c r="AI66" s="93" t="s">
        <v>558</v>
      </c>
      <c r="AJ66" s="93" t="s">
        <v>1268</v>
      </c>
      <c r="AK66" s="93" t="s">
        <v>693</v>
      </c>
      <c r="AL66" s="93" t="s">
        <v>719</v>
      </c>
      <c r="AM66" s="93" t="s">
        <v>4820</v>
      </c>
      <c r="AN66" s="93" t="s">
        <v>531</v>
      </c>
      <c r="AO66" s="93" t="s">
        <v>529</v>
      </c>
    </row>
    <row r="67" spans="1:41" x14ac:dyDescent="0.2">
      <c r="A67" s="99">
        <v>1112</v>
      </c>
      <c r="B67" s="79" t="s">
        <v>4974</v>
      </c>
      <c r="C67" s="80">
        <f t="shared" si="32"/>
        <v>587.80000000000007</v>
      </c>
      <c r="D67" s="81">
        <f t="shared" si="33"/>
        <v>691.4</v>
      </c>
      <c r="E67" s="81">
        <f t="shared" si="34"/>
        <v>329</v>
      </c>
      <c r="F67" s="82">
        <f t="shared" si="35"/>
        <v>329</v>
      </c>
      <c r="G67" s="83">
        <v>0</v>
      </c>
      <c r="H67" s="83">
        <v>0</v>
      </c>
      <c r="I67" s="83"/>
      <c r="J67" s="83"/>
      <c r="K67" s="91"/>
      <c r="L67" s="83"/>
      <c r="M67" s="83"/>
      <c r="N67" s="83"/>
      <c r="O67" s="83"/>
      <c r="P67" s="83"/>
      <c r="Q67" s="97" t="s">
        <v>4816</v>
      </c>
      <c r="R67" s="93" t="s">
        <v>4975</v>
      </c>
      <c r="S67" s="93" t="s">
        <v>4892</v>
      </c>
      <c r="T67" s="93" t="s">
        <v>4917</v>
      </c>
      <c r="U67" s="93" t="s">
        <v>707</v>
      </c>
      <c r="V67" s="93" t="s">
        <v>53</v>
      </c>
      <c r="W67" s="93" t="s">
        <v>531</v>
      </c>
      <c r="X67" s="93" t="s">
        <v>278</v>
      </c>
      <c r="Y67" s="93" t="s">
        <v>536</v>
      </c>
      <c r="Z67" s="93" t="s">
        <v>536</v>
      </c>
      <c r="AA67" s="93" t="s">
        <v>4937</v>
      </c>
      <c r="AB67" s="93" t="s">
        <v>4937</v>
      </c>
      <c r="AC67" s="93" t="s">
        <v>64</v>
      </c>
      <c r="AD67" s="93" t="s">
        <v>4819</v>
      </c>
      <c r="AE67" s="93" t="s">
        <v>1267</v>
      </c>
      <c r="AF67" s="93" t="s">
        <v>254</v>
      </c>
      <c r="AG67" s="93" t="s">
        <v>585</v>
      </c>
      <c r="AH67" s="93" t="s">
        <v>585</v>
      </c>
      <c r="AI67" s="93" t="s">
        <v>1267</v>
      </c>
      <c r="AJ67" s="93" t="s">
        <v>254</v>
      </c>
      <c r="AK67" s="93" t="s">
        <v>585</v>
      </c>
      <c r="AL67" s="93" t="s">
        <v>585</v>
      </c>
      <c r="AM67" s="93" t="s">
        <v>4820</v>
      </c>
      <c r="AN67" s="93" t="s">
        <v>531</v>
      </c>
      <c r="AO67" s="93" t="s">
        <v>296</v>
      </c>
    </row>
  </sheetData>
  <autoFilter ref="A1:AO67" xr:uid="{00000000-0009-0000-0000-000009000000}"/>
  <phoneticPr fontId="19"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O1776"/>
  <sheetViews>
    <sheetView topLeftCell="A202" workbookViewId="0">
      <selection activeCell="H208" sqref="H208"/>
    </sheetView>
  </sheetViews>
  <sheetFormatPr defaultColWidth="8.875" defaultRowHeight="13.5" x14ac:dyDescent="0.15"/>
  <cols>
    <col min="2" max="2" width="60.25" style="100" customWidth="1"/>
    <col min="4" max="4" width="14.125" customWidth="1"/>
    <col min="5" max="5" width="3.625" customWidth="1"/>
    <col min="6" max="6" width="15.25" customWidth="1"/>
    <col min="7" max="7" width="3.625" customWidth="1"/>
    <col min="8" max="8" width="15.25" customWidth="1"/>
    <col min="9" max="9" width="3.625" customWidth="1"/>
    <col min="10" max="10" width="5.625" customWidth="1"/>
    <col min="11" max="11" width="3.625" customWidth="1"/>
    <col min="12" max="12" width="5.625" customWidth="1"/>
    <col min="13" max="13" width="3.625" customWidth="1"/>
    <col min="14" max="14" width="5.625" customWidth="1"/>
    <col min="15" max="15" width="3.625" customWidth="1"/>
  </cols>
  <sheetData>
    <row r="1" spans="1:13" x14ac:dyDescent="0.2">
      <c r="A1" s="93" t="s">
        <v>485</v>
      </c>
      <c r="B1" s="93" t="s">
        <v>3180</v>
      </c>
      <c r="C1" s="93" t="s">
        <v>3181</v>
      </c>
      <c r="J1" s="93"/>
    </row>
    <row r="2" spans="1:13" x14ac:dyDescent="0.2">
      <c r="A2" s="103">
        <v>1010</v>
      </c>
      <c r="B2" s="93" t="s">
        <v>3182</v>
      </c>
      <c r="C2" s="103">
        <v>500</v>
      </c>
      <c r="D2" t="str">
        <f>VLOOKUP(J2,杂项!K:L,2,FALSE)</f>
        <v>初级步兵教材</v>
      </c>
      <c r="E2">
        <f t="shared" ref="E2:E65" si="0">K2</f>
        <v>1</v>
      </c>
      <c r="F2" t="e">
        <f>VLOOKUP(L2,杂项!K:L,2,FALSE)</f>
        <v>#N/A</v>
      </c>
      <c r="G2">
        <f t="shared" ref="G2:G65" si="1">M2</f>
        <v>0</v>
      </c>
      <c r="H2" t="e">
        <f>VLOOKUP(N2,杂项!K:L,2,FALSE)</f>
        <v>#N/A</v>
      </c>
      <c r="I2">
        <f t="shared" ref="I2:I65" si="2">O2</f>
        <v>0</v>
      </c>
      <c r="J2" s="93">
        <v>6001</v>
      </c>
      <c r="K2">
        <v>1</v>
      </c>
    </row>
    <row r="3" spans="1:13" x14ac:dyDescent="0.2">
      <c r="A3" s="103">
        <v>1011</v>
      </c>
      <c r="B3" s="93" t="s">
        <v>3183</v>
      </c>
      <c r="C3" s="103">
        <v>750</v>
      </c>
      <c r="D3" t="str">
        <f>VLOOKUP(J3,杂项!K:L,2,FALSE)</f>
        <v>初级步兵教材</v>
      </c>
      <c r="E3">
        <f t="shared" si="0"/>
        <v>2</v>
      </c>
      <c r="F3" t="str">
        <f>VLOOKUP(L3,杂项!K:L,2,FALSE)</f>
        <v>红龙特饮</v>
      </c>
      <c r="G3">
        <f t="shared" si="1"/>
        <v>1</v>
      </c>
      <c r="H3" t="e">
        <f>VLOOKUP(N3,杂项!K:L,2,FALSE)</f>
        <v>#N/A</v>
      </c>
      <c r="I3">
        <f t="shared" si="2"/>
        <v>0</v>
      </c>
      <c r="J3" s="93">
        <v>6001</v>
      </c>
      <c r="K3">
        <v>2</v>
      </c>
      <c r="L3">
        <v>6019</v>
      </c>
      <c r="M3">
        <v>1</v>
      </c>
    </row>
    <row r="4" spans="1:13" x14ac:dyDescent="0.2">
      <c r="A4" s="103">
        <v>1012</v>
      </c>
      <c r="B4" s="93" t="s">
        <v>3184</v>
      </c>
      <c r="C4" s="103">
        <v>1100</v>
      </c>
      <c r="D4" t="str">
        <f>VLOOKUP(J4,杂项!K:L,2,FALSE)</f>
        <v>初级步兵教材</v>
      </c>
      <c r="E4">
        <f t="shared" si="0"/>
        <v>2</v>
      </c>
      <c r="F4" t="str">
        <f>VLOOKUP(L4,杂项!K:L,2,FALSE)</f>
        <v>红龙特饮</v>
      </c>
      <c r="G4">
        <f t="shared" si="1"/>
        <v>2</v>
      </c>
      <c r="H4" t="e">
        <f>VLOOKUP(N4,杂项!K:L,2,FALSE)</f>
        <v>#N/A</v>
      </c>
      <c r="I4">
        <f t="shared" si="2"/>
        <v>0</v>
      </c>
      <c r="J4" s="93">
        <v>6001</v>
      </c>
      <c r="K4">
        <v>2</v>
      </c>
      <c r="L4">
        <v>6019</v>
      </c>
      <c r="M4">
        <v>2</v>
      </c>
    </row>
    <row r="5" spans="1:13" x14ac:dyDescent="0.2">
      <c r="A5" s="103">
        <v>1013</v>
      </c>
      <c r="B5" s="93" t="s">
        <v>3185</v>
      </c>
      <c r="C5" s="103">
        <v>1700</v>
      </c>
      <c r="D5" t="str">
        <f>VLOOKUP(J5,杂项!K:L,2,FALSE)</f>
        <v>初级步兵教材</v>
      </c>
      <c r="E5">
        <f t="shared" si="0"/>
        <v>3</v>
      </c>
      <c r="F5" t="str">
        <f>VLOOKUP(L5,杂项!K:L,2,FALSE)</f>
        <v>红龙特饮</v>
      </c>
      <c r="G5">
        <f t="shared" si="1"/>
        <v>3</v>
      </c>
      <c r="H5" t="e">
        <f>VLOOKUP(N5,杂项!K:L,2,FALSE)</f>
        <v>#N/A</v>
      </c>
      <c r="I5">
        <f t="shared" si="2"/>
        <v>0</v>
      </c>
      <c r="J5" s="93">
        <v>6001</v>
      </c>
      <c r="K5">
        <v>3</v>
      </c>
      <c r="L5">
        <v>6019</v>
      </c>
      <c r="M5">
        <v>3</v>
      </c>
    </row>
    <row r="6" spans="1:13" x14ac:dyDescent="0.2">
      <c r="A6" s="103">
        <v>1014</v>
      </c>
      <c r="B6" s="93" t="s">
        <v>3186</v>
      </c>
      <c r="C6" s="103">
        <v>2600</v>
      </c>
      <c r="D6" t="str">
        <f>VLOOKUP(J6,杂项!K:L,2,FALSE)</f>
        <v>初级步兵教材</v>
      </c>
      <c r="E6">
        <f t="shared" si="0"/>
        <v>3</v>
      </c>
      <c r="F6" t="str">
        <f>VLOOKUP(L6,杂项!K:L,2,FALSE)</f>
        <v>红龙特饮</v>
      </c>
      <c r="G6">
        <f t="shared" si="1"/>
        <v>4</v>
      </c>
      <c r="H6" t="e">
        <f>VLOOKUP(N6,杂项!K:L,2,FALSE)</f>
        <v>#N/A</v>
      </c>
      <c r="I6">
        <f t="shared" si="2"/>
        <v>0</v>
      </c>
      <c r="J6" s="93">
        <v>6001</v>
      </c>
      <c r="K6">
        <v>3</v>
      </c>
      <c r="L6">
        <v>6019</v>
      </c>
      <c r="M6">
        <v>4</v>
      </c>
    </row>
    <row r="7" spans="1:13" x14ac:dyDescent="0.2">
      <c r="A7" s="103">
        <v>1020</v>
      </c>
      <c r="B7" s="93" t="s">
        <v>3187</v>
      </c>
      <c r="C7" s="103">
        <v>500</v>
      </c>
      <c r="D7" t="str">
        <f>VLOOKUP(J7,杂项!K:L,2,FALSE)</f>
        <v>初级步兵教材</v>
      </c>
      <c r="E7">
        <f t="shared" si="0"/>
        <v>1</v>
      </c>
      <c r="F7" t="e">
        <f>VLOOKUP(L7,杂项!K:L,2,FALSE)</f>
        <v>#N/A</v>
      </c>
      <c r="G7">
        <f t="shared" si="1"/>
        <v>0</v>
      </c>
      <c r="H7" t="e">
        <f>VLOOKUP(N7,杂项!K:L,2,FALSE)</f>
        <v>#N/A</v>
      </c>
      <c r="I7">
        <f t="shared" si="2"/>
        <v>0</v>
      </c>
      <c r="J7" s="93">
        <v>6001</v>
      </c>
      <c r="K7">
        <v>1</v>
      </c>
    </row>
    <row r="8" spans="1:13" x14ac:dyDescent="0.2">
      <c r="A8" s="103">
        <v>1021</v>
      </c>
      <c r="B8" s="93" t="s">
        <v>3188</v>
      </c>
      <c r="C8" s="103">
        <v>750</v>
      </c>
      <c r="D8" t="str">
        <f>VLOOKUP(J8,杂项!K:L,2,FALSE)</f>
        <v>初级步兵教材</v>
      </c>
      <c r="E8">
        <f t="shared" si="0"/>
        <v>2</v>
      </c>
      <c r="F8" t="str">
        <f>VLOOKUP(L8,杂项!K:L,2,FALSE)</f>
        <v>加力特饮</v>
      </c>
      <c r="G8">
        <f t="shared" si="1"/>
        <v>1</v>
      </c>
      <c r="H8" t="e">
        <f>VLOOKUP(N8,杂项!K:L,2,FALSE)</f>
        <v>#N/A</v>
      </c>
      <c r="I8">
        <f t="shared" si="2"/>
        <v>0</v>
      </c>
      <c r="J8" s="93">
        <v>6001</v>
      </c>
      <c r="K8">
        <v>2</v>
      </c>
      <c r="L8">
        <v>6020</v>
      </c>
      <c r="M8">
        <v>1</v>
      </c>
    </row>
    <row r="9" spans="1:13" x14ac:dyDescent="0.2">
      <c r="A9" s="103">
        <v>1022</v>
      </c>
      <c r="B9" s="93" t="s">
        <v>3189</v>
      </c>
      <c r="C9" s="103">
        <v>1100</v>
      </c>
      <c r="D9" t="str">
        <f>VLOOKUP(J9,杂项!K:L,2,FALSE)</f>
        <v>初级步兵教材</v>
      </c>
      <c r="E9">
        <f t="shared" si="0"/>
        <v>2</v>
      </c>
      <c r="F9" t="str">
        <f>VLOOKUP(L9,杂项!K:L,2,FALSE)</f>
        <v>加力特饮</v>
      </c>
      <c r="G9">
        <f t="shared" si="1"/>
        <v>2</v>
      </c>
      <c r="H9" t="e">
        <f>VLOOKUP(N9,杂项!K:L,2,FALSE)</f>
        <v>#N/A</v>
      </c>
      <c r="I9">
        <f t="shared" si="2"/>
        <v>0</v>
      </c>
      <c r="J9" s="93">
        <v>6001</v>
      </c>
      <c r="K9">
        <v>2</v>
      </c>
      <c r="L9">
        <v>6020</v>
      </c>
      <c r="M9">
        <v>2</v>
      </c>
    </row>
    <row r="10" spans="1:13" x14ac:dyDescent="0.2">
      <c r="A10" s="103">
        <v>1023</v>
      </c>
      <c r="B10" s="93" t="s">
        <v>3190</v>
      </c>
      <c r="C10" s="103">
        <v>1700</v>
      </c>
      <c r="D10" t="str">
        <f>VLOOKUP(J10,杂项!K:L,2,FALSE)</f>
        <v>初级步兵教材</v>
      </c>
      <c r="E10">
        <f t="shared" si="0"/>
        <v>3</v>
      </c>
      <c r="F10" t="str">
        <f>VLOOKUP(L10,杂项!K:L,2,FALSE)</f>
        <v>加力特饮</v>
      </c>
      <c r="G10">
        <f t="shared" si="1"/>
        <v>3</v>
      </c>
      <c r="H10" t="e">
        <f>VLOOKUP(N10,杂项!K:L,2,FALSE)</f>
        <v>#N/A</v>
      </c>
      <c r="I10">
        <f t="shared" si="2"/>
        <v>0</v>
      </c>
      <c r="J10" s="93">
        <v>6001</v>
      </c>
      <c r="K10">
        <v>3</v>
      </c>
      <c r="L10">
        <v>6020</v>
      </c>
      <c r="M10">
        <v>3</v>
      </c>
    </row>
    <row r="11" spans="1:13" x14ac:dyDescent="0.2">
      <c r="A11" s="103">
        <v>1024</v>
      </c>
      <c r="B11" s="93" t="s">
        <v>3191</v>
      </c>
      <c r="C11" s="103">
        <v>2600</v>
      </c>
      <c r="D11" t="str">
        <f>VLOOKUP(J11,杂项!K:L,2,FALSE)</f>
        <v>初级步兵教材</v>
      </c>
      <c r="E11">
        <f t="shared" si="0"/>
        <v>3</v>
      </c>
      <c r="F11" t="str">
        <f>VLOOKUP(L11,杂项!K:L,2,FALSE)</f>
        <v>加力特饮</v>
      </c>
      <c r="G11">
        <f t="shared" si="1"/>
        <v>4</v>
      </c>
      <c r="H11" t="e">
        <f>VLOOKUP(N11,杂项!K:L,2,FALSE)</f>
        <v>#N/A</v>
      </c>
      <c r="I11">
        <f t="shared" si="2"/>
        <v>0</v>
      </c>
      <c r="J11" s="93">
        <v>6001</v>
      </c>
      <c r="K11">
        <v>3</v>
      </c>
      <c r="L11">
        <v>6020</v>
      </c>
      <c r="M11">
        <v>4</v>
      </c>
    </row>
    <row r="12" spans="1:13" x14ac:dyDescent="0.2">
      <c r="A12" s="103">
        <v>1030</v>
      </c>
      <c r="B12" s="93" t="s">
        <v>3192</v>
      </c>
      <c r="C12" s="103">
        <v>800</v>
      </c>
      <c r="D12" t="str">
        <f>VLOOKUP(J12,杂项!K:L,2,FALSE)</f>
        <v>初级步兵教材</v>
      </c>
      <c r="E12">
        <f t="shared" si="0"/>
        <v>3</v>
      </c>
      <c r="F12" t="e">
        <f>VLOOKUP(L12,杂项!K:L,2,FALSE)</f>
        <v>#N/A</v>
      </c>
      <c r="G12">
        <f t="shared" si="1"/>
        <v>0</v>
      </c>
      <c r="H12" t="e">
        <f>VLOOKUP(N12,杂项!K:L,2,FALSE)</f>
        <v>#N/A</v>
      </c>
      <c r="I12">
        <f t="shared" si="2"/>
        <v>0</v>
      </c>
      <c r="J12" s="93">
        <v>6001</v>
      </c>
      <c r="K12">
        <v>3</v>
      </c>
    </row>
    <row r="13" spans="1:13" x14ac:dyDescent="0.2">
      <c r="A13" s="103">
        <v>1031</v>
      </c>
      <c r="B13" s="93" t="s">
        <v>3193</v>
      </c>
      <c r="C13" s="103">
        <v>1200</v>
      </c>
      <c r="D13" t="str">
        <f>VLOOKUP(J13,杂项!K:L,2,FALSE)</f>
        <v>初级步兵教材</v>
      </c>
      <c r="E13">
        <f t="shared" si="0"/>
        <v>3</v>
      </c>
      <c r="F13" t="str">
        <f>VLOOKUP(L13,杂项!K:L,2,FALSE)</f>
        <v>红龙特饮</v>
      </c>
      <c r="G13">
        <f t="shared" si="1"/>
        <v>3</v>
      </c>
      <c r="H13" t="e">
        <f>VLOOKUP(N13,杂项!K:L,2,FALSE)</f>
        <v>#N/A</v>
      </c>
      <c r="I13">
        <f t="shared" si="2"/>
        <v>0</v>
      </c>
      <c r="J13" s="93">
        <v>6001</v>
      </c>
      <c r="K13">
        <v>3</v>
      </c>
      <c r="L13">
        <v>6019</v>
      </c>
      <c r="M13">
        <v>3</v>
      </c>
    </row>
    <row r="14" spans="1:13" x14ac:dyDescent="0.2">
      <c r="A14" s="103">
        <v>1032</v>
      </c>
      <c r="B14" s="93" t="s">
        <v>3194</v>
      </c>
      <c r="C14" s="103">
        <v>1800</v>
      </c>
      <c r="D14" t="str">
        <f>VLOOKUP(J14,杂项!K:L,2,FALSE)</f>
        <v>初级步兵教材</v>
      </c>
      <c r="E14">
        <f t="shared" si="0"/>
        <v>4</v>
      </c>
      <c r="F14" t="str">
        <f>VLOOKUP(L14,杂项!K:L,2,FALSE)</f>
        <v>红龙特饮</v>
      </c>
      <c r="G14">
        <f t="shared" si="1"/>
        <v>3</v>
      </c>
      <c r="H14" t="e">
        <f>VLOOKUP(N14,杂项!K:L,2,FALSE)</f>
        <v>#N/A</v>
      </c>
      <c r="I14">
        <f t="shared" si="2"/>
        <v>0</v>
      </c>
      <c r="J14" s="93">
        <v>6001</v>
      </c>
      <c r="K14">
        <v>4</v>
      </c>
      <c r="L14">
        <v>6019</v>
      </c>
      <c r="M14">
        <v>3</v>
      </c>
    </row>
    <row r="15" spans="1:13" x14ac:dyDescent="0.2">
      <c r="A15" s="103">
        <v>1033</v>
      </c>
      <c r="B15" s="93" t="s">
        <v>3195</v>
      </c>
      <c r="C15" s="103">
        <v>2700</v>
      </c>
      <c r="D15" t="str">
        <f>VLOOKUP(J15,杂项!K:L,2,FALSE)</f>
        <v>初级步兵教材</v>
      </c>
      <c r="E15">
        <f t="shared" si="0"/>
        <v>5</v>
      </c>
      <c r="F15" t="str">
        <f>VLOOKUP(L15,杂项!K:L,2,FALSE)</f>
        <v>红龙特饮</v>
      </c>
      <c r="G15">
        <f t="shared" si="1"/>
        <v>4</v>
      </c>
      <c r="H15" t="e">
        <f>VLOOKUP(N15,杂项!K:L,2,FALSE)</f>
        <v>#N/A</v>
      </c>
      <c r="I15">
        <f t="shared" si="2"/>
        <v>0</v>
      </c>
      <c r="J15" s="93">
        <v>6001</v>
      </c>
      <c r="K15">
        <v>5</v>
      </c>
      <c r="L15">
        <v>6019</v>
      </c>
      <c r="M15">
        <v>4</v>
      </c>
    </row>
    <row r="16" spans="1:13" x14ac:dyDescent="0.2">
      <c r="A16" s="103">
        <v>1034</v>
      </c>
      <c r="B16" s="93" t="s">
        <v>3196</v>
      </c>
      <c r="C16" s="103">
        <v>4100</v>
      </c>
      <c r="D16" t="str">
        <f>VLOOKUP(J16,杂项!K:L,2,FALSE)</f>
        <v>初级步兵教材</v>
      </c>
      <c r="E16">
        <f t="shared" si="0"/>
        <v>5</v>
      </c>
      <c r="F16" t="str">
        <f>VLOOKUP(L16,杂项!K:L,2,FALSE)</f>
        <v>红龙特饮</v>
      </c>
      <c r="G16">
        <f t="shared" si="1"/>
        <v>5</v>
      </c>
      <c r="H16" t="e">
        <f>VLOOKUP(N16,杂项!K:L,2,FALSE)</f>
        <v>#N/A</v>
      </c>
      <c r="I16">
        <f t="shared" si="2"/>
        <v>0</v>
      </c>
      <c r="J16" s="93">
        <v>6001</v>
      </c>
      <c r="K16">
        <v>5</v>
      </c>
      <c r="L16">
        <v>6019</v>
      </c>
      <c r="M16">
        <v>5</v>
      </c>
    </row>
    <row r="17" spans="1:13" x14ac:dyDescent="0.2">
      <c r="A17" s="103">
        <v>1035</v>
      </c>
      <c r="B17" s="93" t="s">
        <v>3197</v>
      </c>
      <c r="C17" s="103">
        <v>6200</v>
      </c>
      <c r="D17" t="str">
        <f>VLOOKUP(J17,杂项!K:L,2,FALSE)</f>
        <v>中级步兵教材</v>
      </c>
      <c r="E17">
        <f t="shared" si="0"/>
        <v>3</v>
      </c>
      <c r="F17" t="str">
        <f>VLOOKUP(L17,杂项!K:L,2,FALSE)</f>
        <v>红龙特饮</v>
      </c>
      <c r="G17">
        <f t="shared" si="1"/>
        <v>5</v>
      </c>
      <c r="H17" t="e">
        <f>VLOOKUP(N17,杂项!K:L,2,FALSE)</f>
        <v>#N/A</v>
      </c>
      <c r="I17">
        <f t="shared" si="2"/>
        <v>0</v>
      </c>
      <c r="J17" s="93">
        <v>6002</v>
      </c>
      <c r="K17">
        <v>3</v>
      </c>
      <c r="L17">
        <v>6019</v>
      </c>
      <c r="M17">
        <v>5</v>
      </c>
    </row>
    <row r="18" spans="1:13" x14ac:dyDescent="0.2">
      <c r="A18" s="103">
        <v>1036</v>
      </c>
      <c r="B18" s="93" t="s">
        <v>3198</v>
      </c>
      <c r="C18" s="103">
        <v>9300</v>
      </c>
      <c r="D18" t="str">
        <f>VLOOKUP(J18,杂项!K:L,2,FALSE)</f>
        <v>中级步兵教材</v>
      </c>
      <c r="E18">
        <f t="shared" si="0"/>
        <v>4</v>
      </c>
      <c r="F18" t="str">
        <f>VLOOKUP(L18,杂项!K:L,2,FALSE)</f>
        <v>弹簧棒</v>
      </c>
      <c r="G18">
        <f t="shared" si="1"/>
        <v>3</v>
      </c>
      <c r="H18" t="e">
        <f>VLOOKUP(N18,杂项!K:L,2,FALSE)</f>
        <v>#N/A</v>
      </c>
      <c r="I18">
        <f t="shared" si="2"/>
        <v>0</v>
      </c>
      <c r="J18" s="93">
        <v>6002</v>
      </c>
      <c r="K18">
        <v>4</v>
      </c>
      <c r="L18">
        <v>6026</v>
      </c>
      <c r="M18">
        <v>3</v>
      </c>
    </row>
    <row r="19" spans="1:13" x14ac:dyDescent="0.2">
      <c r="A19" s="103">
        <v>1037</v>
      </c>
      <c r="B19" s="93" t="s">
        <v>3199</v>
      </c>
      <c r="C19" s="103">
        <v>14000</v>
      </c>
      <c r="D19" t="str">
        <f>VLOOKUP(J19,杂项!K:L,2,FALSE)</f>
        <v>中级步兵教材</v>
      </c>
      <c r="E19">
        <f t="shared" si="0"/>
        <v>5</v>
      </c>
      <c r="F19" t="str">
        <f>VLOOKUP(L19,杂项!K:L,2,FALSE)</f>
        <v>弹簧棒</v>
      </c>
      <c r="G19">
        <f t="shared" si="1"/>
        <v>5</v>
      </c>
      <c r="H19" t="e">
        <f>VLOOKUP(N19,杂项!K:L,2,FALSE)</f>
        <v>#N/A</v>
      </c>
      <c r="I19">
        <f t="shared" si="2"/>
        <v>0</v>
      </c>
      <c r="J19" s="93">
        <v>6002</v>
      </c>
      <c r="K19">
        <v>5</v>
      </c>
      <c r="L19">
        <v>6026</v>
      </c>
      <c r="M19">
        <v>5</v>
      </c>
    </row>
    <row r="20" spans="1:13" x14ac:dyDescent="0.2">
      <c r="A20" s="103">
        <v>1038</v>
      </c>
      <c r="B20" s="93" t="s">
        <v>3200</v>
      </c>
      <c r="C20" s="103">
        <v>21000</v>
      </c>
      <c r="D20" t="str">
        <f>VLOOKUP(J20,杂项!K:L,2,FALSE)</f>
        <v>中级步兵教材</v>
      </c>
      <c r="E20">
        <f t="shared" si="0"/>
        <v>6</v>
      </c>
      <c r="F20" t="str">
        <f>VLOOKUP(L20,杂项!K:L,2,FALSE)</f>
        <v>弹簧棒</v>
      </c>
      <c r="G20">
        <f t="shared" si="1"/>
        <v>6</v>
      </c>
      <c r="H20" t="e">
        <f>VLOOKUP(N20,杂项!K:L,2,FALSE)</f>
        <v>#N/A</v>
      </c>
      <c r="I20">
        <f t="shared" si="2"/>
        <v>0</v>
      </c>
      <c r="J20" s="93">
        <v>6002</v>
      </c>
      <c r="K20">
        <v>6</v>
      </c>
      <c r="L20">
        <v>6026</v>
      </c>
      <c r="M20">
        <v>6</v>
      </c>
    </row>
    <row r="21" spans="1:13" x14ac:dyDescent="0.2">
      <c r="A21" s="103">
        <v>1039</v>
      </c>
      <c r="B21" s="93" t="s">
        <v>3201</v>
      </c>
      <c r="C21" s="103">
        <v>32000</v>
      </c>
      <c r="D21" t="str">
        <f>VLOOKUP(J21,杂项!K:L,2,FALSE)</f>
        <v>中级步兵教材</v>
      </c>
      <c r="E21">
        <f t="shared" si="0"/>
        <v>8</v>
      </c>
      <c r="F21" t="str">
        <f>VLOOKUP(L21,杂项!K:L,2,FALSE)</f>
        <v>弹簧棒</v>
      </c>
      <c r="G21">
        <f t="shared" si="1"/>
        <v>8</v>
      </c>
      <c r="H21" t="e">
        <f>VLOOKUP(N21,杂项!K:L,2,FALSE)</f>
        <v>#N/A</v>
      </c>
      <c r="I21">
        <f t="shared" si="2"/>
        <v>0</v>
      </c>
      <c r="J21" s="93">
        <v>6002</v>
      </c>
      <c r="K21">
        <v>8</v>
      </c>
      <c r="L21">
        <v>6026</v>
      </c>
      <c r="M21">
        <v>8</v>
      </c>
    </row>
    <row r="22" spans="1:13" x14ac:dyDescent="0.2">
      <c r="A22" s="103">
        <v>1040</v>
      </c>
      <c r="B22" s="93" t="s">
        <v>3202</v>
      </c>
      <c r="C22" s="103">
        <v>800</v>
      </c>
      <c r="D22" t="str">
        <f>VLOOKUP(J22,杂项!K:L,2,FALSE)</f>
        <v>初级步兵教材</v>
      </c>
      <c r="E22">
        <f t="shared" si="0"/>
        <v>3</v>
      </c>
      <c r="F22" t="e">
        <f>VLOOKUP(L22,杂项!K:L,2,FALSE)</f>
        <v>#N/A</v>
      </c>
      <c r="G22">
        <f t="shared" si="1"/>
        <v>0</v>
      </c>
      <c r="H22" t="e">
        <f>VLOOKUP(N22,杂项!K:L,2,FALSE)</f>
        <v>#N/A</v>
      </c>
      <c r="I22">
        <f t="shared" si="2"/>
        <v>0</v>
      </c>
      <c r="J22" s="93">
        <v>6001</v>
      </c>
      <c r="K22">
        <v>3</v>
      </c>
    </row>
    <row r="23" spans="1:13" x14ac:dyDescent="0.2">
      <c r="A23" s="103">
        <v>1041</v>
      </c>
      <c r="B23" s="93" t="s">
        <v>3203</v>
      </c>
      <c r="C23" s="103">
        <v>1200</v>
      </c>
      <c r="D23" t="str">
        <f>VLOOKUP(J23,杂项!K:L,2,FALSE)</f>
        <v>初级步兵教材</v>
      </c>
      <c r="E23">
        <f t="shared" si="0"/>
        <v>3</v>
      </c>
      <c r="F23" t="str">
        <f>VLOOKUP(L23,杂项!K:L,2,FALSE)</f>
        <v>加力特饮</v>
      </c>
      <c r="G23">
        <f t="shared" si="1"/>
        <v>3</v>
      </c>
      <c r="H23" t="e">
        <f>VLOOKUP(N23,杂项!K:L,2,FALSE)</f>
        <v>#N/A</v>
      </c>
      <c r="I23">
        <f t="shared" si="2"/>
        <v>0</v>
      </c>
      <c r="J23" s="93">
        <v>6001</v>
      </c>
      <c r="K23">
        <v>3</v>
      </c>
      <c r="L23">
        <v>6020</v>
      </c>
      <c r="M23">
        <v>3</v>
      </c>
    </row>
    <row r="24" spans="1:13" x14ac:dyDescent="0.2">
      <c r="A24" s="103">
        <v>1042</v>
      </c>
      <c r="B24" s="93" t="s">
        <v>3204</v>
      </c>
      <c r="C24" s="103">
        <v>1800</v>
      </c>
      <c r="D24" t="str">
        <f>VLOOKUP(J24,杂项!K:L,2,FALSE)</f>
        <v>初级步兵教材</v>
      </c>
      <c r="E24">
        <f t="shared" si="0"/>
        <v>4</v>
      </c>
      <c r="F24" t="str">
        <f>VLOOKUP(L24,杂项!K:L,2,FALSE)</f>
        <v>加力特饮</v>
      </c>
      <c r="G24">
        <f t="shared" si="1"/>
        <v>3</v>
      </c>
      <c r="H24" t="e">
        <f>VLOOKUP(N24,杂项!K:L,2,FALSE)</f>
        <v>#N/A</v>
      </c>
      <c r="I24">
        <f t="shared" si="2"/>
        <v>0</v>
      </c>
      <c r="J24" s="93">
        <v>6001</v>
      </c>
      <c r="K24">
        <v>4</v>
      </c>
      <c r="L24">
        <v>6020</v>
      </c>
      <c r="M24">
        <v>3</v>
      </c>
    </row>
    <row r="25" spans="1:13" x14ac:dyDescent="0.2">
      <c r="A25" s="103">
        <v>1043</v>
      </c>
      <c r="B25" s="93" t="s">
        <v>3205</v>
      </c>
      <c r="C25" s="103">
        <v>2700</v>
      </c>
      <c r="D25" t="str">
        <f>VLOOKUP(J25,杂项!K:L,2,FALSE)</f>
        <v>初级步兵教材</v>
      </c>
      <c r="E25">
        <f t="shared" si="0"/>
        <v>5</v>
      </c>
      <c r="F25" t="str">
        <f>VLOOKUP(L25,杂项!K:L,2,FALSE)</f>
        <v>加力特饮</v>
      </c>
      <c r="G25">
        <f t="shared" si="1"/>
        <v>4</v>
      </c>
      <c r="H25" t="e">
        <f>VLOOKUP(N25,杂项!K:L,2,FALSE)</f>
        <v>#N/A</v>
      </c>
      <c r="I25">
        <f t="shared" si="2"/>
        <v>0</v>
      </c>
      <c r="J25" s="93">
        <v>6001</v>
      </c>
      <c r="K25">
        <v>5</v>
      </c>
      <c r="L25">
        <v>6020</v>
      </c>
      <c r="M25">
        <v>4</v>
      </c>
    </row>
    <row r="26" spans="1:13" x14ac:dyDescent="0.2">
      <c r="A26" s="103">
        <v>1044</v>
      </c>
      <c r="B26" s="93" t="s">
        <v>3206</v>
      </c>
      <c r="C26" s="103">
        <v>4100</v>
      </c>
      <c r="D26" t="str">
        <f>VLOOKUP(J26,杂项!K:L,2,FALSE)</f>
        <v>初级步兵教材</v>
      </c>
      <c r="E26">
        <f t="shared" si="0"/>
        <v>5</v>
      </c>
      <c r="F26" t="str">
        <f>VLOOKUP(L26,杂项!K:L,2,FALSE)</f>
        <v>加力特饮</v>
      </c>
      <c r="G26">
        <f t="shared" si="1"/>
        <v>5</v>
      </c>
      <c r="H26" t="e">
        <f>VLOOKUP(N26,杂项!K:L,2,FALSE)</f>
        <v>#N/A</v>
      </c>
      <c r="I26">
        <f t="shared" si="2"/>
        <v>0</v>
      </c>
      <c r="J26" s="93">
        <v>6001</v>
      </c>
      <c r="K26">
        <v>5</v>
      </c>
      <c r="L26">
        <v>6020</v>
      </c>
      <c r="M26">
        <v>5</v>
      </c>
    </row>
    <row r="27" spans="1:13" x14ac:dyDescent="0.2">
      <c r="A27" s="103">
        <v>1045</v>
      </c>
      <c r="B27" s="93" t="s">
        <v>3207</v>
      </c>
      <c r="C27" s="103">
        <v>6200</v>
      </c>
      <c r="D27" t="str">
        <f>VLOOKUP(J27,杂项!K:L,2,FALSE)</f>
        <v>中级步兵教材</v>
      </c>
      <c r="E27">
        <f t="shared" si="0"/>
        <v>3</v>
      </c>
      <c r="F27" t="str">
        <f>VLOOKUP(L27,杂项!K:L,2,FALSE)</f>
        <v>加力特饮</v>
      </c>
      <c r="G27">
        <f t="shared" si="1"/>
        <v>5</v>
      </c>
      <c r="H27" t="e">
        <f>VLOOKUP(N27,杂项!K:L,2,FALSE)</f>
        <v>#N/A</v>
      </c>
      <c r="I27">
        <f t="shared" si="2"/>
        <v>0</v>
      </c>
      <c r="J27" s="93">
        <v>6002</v>
      </c>
      <c r="K27">
        <v>3</v>
      </c>
      <c r="L27">
        <v>6020</v>
      </c>
      <c r="M27">
        <v>5</v>
      </c>
    </row>
    <row r="28" spans="1:13" x14ac:dyDescent="0.2">
      <c r="A28" s="103">
        <v>1046</v>
      </c>
      <c r="B28" s="93" t="s">
        <v>3208</v>
      </c>
      <c r="C28" s="103">
        <v>9300</v>
      </c>
      <c r="D28" t="str">
        <f>VLOOKUP(J28,杂项!K:L,2,FALSE)</f>
        <v>中级步兵教材</v>
      </c>
      <c r="E28">
        <f t="shared" si="0"/>
        <v>4</v>
      </c>
      <c r="F28" t="str">
        <f>VLOOKUP(L28,杂项!K:L,2,FALSE)</f>
        <v>铁哑铃</v>
      </c>
      <c r="G28">
        <f t="shared" si="1"/>
        <v>3</v>
      </c>
      <c r="H28" t="e">
        <f>VLOOKUP(N28,杂项!K:L,2,FALSE)</f>
        <v>#N/A</v>
      </c>
      <c r="I28">
        <f t="shared" si="2"/>
        <v>0</v>
      </c>
      <c r="J28" s="93">
        <v>6002</v>
      </c>
      <c r="K28">
        <v>4</v>
      </c>
      <c r="L28">
        <v>6025</v>
      </c>
      <c r="M28">
        <v>3</v>
      </c>
    </row>
    <row r="29" spans="1:13" x14ac:dyDescent="0.2">
      <c r="A29" s="103">
        <v>1047</v>
      </c>
      <c r="B29" s="93" t="s">
        <v>3209</v>
      </c>
      <c r="C29" s="103">
        <v>14000</v>
      </c>
      <c r="D29" t="str">
        <f>VLOOKUP(J29,杂项!K:L,2,FALSE)</f>
        <v>中级步兵教材</v>
      </c>
      <c r="E29">
        <f t="shared" si="0"/>
        <v>5</v>
      </c>
      <c r="F29" t="str">
        <f>VLOOKUP(L29,杂项!K:L,2,FALSE)</f>
        <v>铁哑铃</v>
      </c>
      <c r="G29">
        <f t="shared" si="1"/>
        <v>5</v>
      </c>
      <c r="H29" t="e">
        <f>VLOOKUP(N29,杂项!K:L,2,FALSE)</f>
        <v>#N/A</v>
      </c>
      <c r="I29">
        <f t="shared" si="2"/>
        <v>0</v>
      </c>
      <c r="J29" s="93">
        <v>6002</v>
      </c>
      <c r="K29">
        <v>5</v>
      </c>
      <c r="L29">
        <v>6025</v>
      </c>
      <c r="M29">
        <v>5</v>
      </c>
    </row>
    <row r="30" spans="1:13" x14ac:dyDescent="0.2">
      <c r="A30" s="103">
        <v>1048</v>
      </c>
      <c r="B30" s="93" t="s">
        <v>3210</v>
      </c>
      <c r="C30" s="103">
        <v>21000</v>
      </c>
      <c r="D30" t="str">
        <f>VLOOKUP(J30,杂项!K:L,2,FALSE)</f>
        <v>中级步兵教材</v>
      </c>
      <c r="E30">
        <f t="shared" si="0"/>
        <v>6</v>
      </c>
      <c r="F30" t="str">
        <f>VLOOKUP(L30,杂项!K:L,2,FALSE)</f>
        <v>铁哑铃</v>
      </c>
      <c r="G30">
        <f t="shared" si="1"/>
        <v>6</v>
      </c>
      <c r="H30" t="e">
        <f>VLOOKUP(N30,杂项!K:L,2,FALSE)</f>
        <v>#N/A</v>
      </c>
      <c r="I30">
        <f t="shared" si="2"/>
        <v>0</v>
      </c>
      <c r="J30" s="93">
        <v>6002</v>
      </c>
      <c r="K30">
        <v>6</v>
      </c>
      <c r="L30">
        <v>6025</v>
      </c>
      <c r="M30">
        <v>6</v>
      </c>
    </row>
    <row r="31" spans="1:13" x14ac:dyDescent="0.2">
      <c r="A31" s="103">
        <v>1049</v>
      </c>
      <c r="B31" s="93" t="s">
        <v>3211</v>
      </c>
      <c r="C31" s="103">
        <v>32000</v>
      </c>
      <c r="D31" t="str">
        <f>VLOOKUP(J31,杂项!K:L,2,FALSE)</f>
        <v>中级步兵教材</v>
      </c>
      <c r="E31">
        <f t="shared" si="0"/>
        <v>8</v>
      </c>
      <c r="F31" t="str">
        <f>VLOOKUP(L31,杂项!K:L,2,FALSE)</f>
        <v>铁哑铃</v>
      </c>
      <c r="G31">
        <f t="shared" si="1"/>
        <v>8</v>
      </c>
      <c r="H31" t="e">
        <f>VLOOKUP(N31,杂项!K:L,2,FALSE)</f>
        <v>#N/A</v>
      </c>
      <c r="I31">
        <f t="shared" si="2"/>
        <v>0</v>
      </c>
      <c r="J31" s="93">
        <v>6002</v>
      </c>
      <c r="K31">
        <v>8</v>
      </c>
      <c r="L31">
        <v>6025</v>
      </c>
      <c r="M31">
        <v>8</v>
      </c>
    </row>
    <row r="32" spans="1:13" x14ac:dyDescent="0.2">
      <c r="A32" s="103">
        <v>1050</v>
      </c>
      <c r="B32" s="93" t="s">
        <v>3212</v>
      </c>
      <c r="C32" s="103">
        <v>1500</v>
      </c>
      <c r="D32" t="str">
        <f>VLOOKUP(J32,杂项!K:L,2,FALSE)</f>
        <v>中级步兵教材</v>
      </c>
      <c r="E32">
        <f t="shared" si="0"/>
        <v>1</v>
      </c>
      <c r="F32" t="str">
        <f>VLOOKUP(L32,杂项!K:L,2,FALSE)</f>
        <v>弹簧棒</v>
      </c>
      <c r="G32">
        <f t="shared" si="1"/>
        <v>2</v>
      </c>
      <c r="H32" t="e">
        <f>VLOOKUP(N32,杂项!K:L,2,FALSE)</f>
        <v>#N/A</v>
      </c>
      <c r="I32">
        <f t="shared" si="2"/>
        <v>0</v>
      </c>
      <c r="J32" s="93">
        <v>6002</v>
      </c>
      <c r="K32">
        <v>1</v>
      </c>
      <c r="L32">
        <v>6026</v>
      </c>
      <c r="M32">
        <v>2</v>
      </c>
    </row>
    <row r="33" spans="1:15" x14ac:dyDescent="0.2">
      <c r="A33" s="103">
        <v>1051</v>
      </c>
      <c r="B33" s="93" t="s">
        <v>3213</v>
      </c>
      <c r="C33" s="103">
        <v>2300</v>
      </c>
      <c r="D33" t="str">
        <f>VLOOKUP(J33,杂项!K:L,2,FALSE)</f>
        <v>中级步兵教材</v>
      </c>
      <c r="E33">
        <f t="shared" si="0"/>
        <v>2</v>
      </c>
      <c r="F33" t="str">
        <f>VLOOKUP(L33,杂项!K:L,2,FALSE)</f>
        <v>弹簧棒</v>
      </c>
      <c r="G33">
        <f t="shared" si="1"/>
        <v>3</v>
      </c>
      <c r="H33" t="e">
        <f>VLOOKUP(N33,杂项!K:L,2,FALSE)</f>
        <v>#N/A</v>
      </c>
      <c r="I33">
        <f t="shared" si="2"/>
        <v>0</v>
      </c>
      <c r="J33" s="93">
        <v>6002</v>
      </c>
      <c r="K33">
        <v>2</v>
      </c>
      <c r="L33">
        <v>6026</v>
      </c>
      <c r="M33">
        <v>3</v>
      </c>
    </row>
    <row r="34" spans="1:15" x14ac:dyDescent="0.2">
      <c r="A34" s="103">
        <v>1052</v>
      </c>
      <c r="B34" s="93" t="s">
        <v>3214</v>
      </c>
      <c r="C34" s="103">
        <v>3500</v>
      </c>
      <c r="D34" t="str">
        <f>VLOOKUP(J34,杂项!K:L,2,FALSE)</f>
        <v>中级步兵教材</v>
      </c>
      <c r="E34">
        <f t="shared" si="0"/>
        <v>4</v>
      </c>
      <c r="F34" t="str">
        <f>VLOOKUP(L34,杂项!K:L,2,FALSE)</f>
        <v>弹簧棒</v>
      </c>
      <c r="G34">
        <f t="shared" si="1"/>
        <v>4</v>
      </c>
      <c r="H34" t="e">
        <f>VLOOKUP(N34,杂项!K:L,2,FALSE)</f>
        <v>#N/A</v>
      </c>
      <c r="I34">
        <f t="shared" si="2"/>
        <v>0</v>
      </c>
      <c r="J34" s="93">
        <v>6002</v>
      </c>
      <c r="K34">
        <v>4</v>
      </c>
      <c r="L34">
        <v>6026</v>
      </c>
      <c r="M34">
        <v>4</v>
      </c>
    </row>
    <row r="35" spans="1:15" x14ac:dyDescent="0.2">
      <c r="A35" s="103">
        <v>1053</v>
      </c>
      <c r="B35" s="93" t="s">
        <v>3215</v>
      </c>
      <c r="C35" s="103">
        <v>5300</v>
      </c>
      <c r="D35" t="str">
        <f>VLOOKUP(J35,杂项!K:L,2,FALSE)</f>
        <v>中级步兵教材</v>
      </c>
      <c r="E35">
        <f t="shared" si="0"/>
        <v>6</v>
      </c>
      <c r="F35" t="str">
        <f>VLOOKUP(L35,杂项!K:L,2,FALSE)</f>
        <v>弹簧棒</v>
      </c>
      <c r="G35">
        <f t="shared" si="1"/>
        <v>5</v>
      </c>
      <c r="H35" t="e">
        <f>VLOOKUP(N35,杂项!K:L,2,FALSE)</f>
        <v>#N/A</v>
      </c>
      <c r="I35">
        <f t="shared" si="2"/>
        <v>0</v>
      </c>
      <c r="J35" s="93">
        <v>6002</v>
      </c>
      <c r="K35">
        <v>6</v>
      </c>
      <c r="L35">
        <v>6026</v>
      </c>
      <c r="M35">
        <v>5</v>
      </c>
    </row>
    <row r="36" spans="1:15" x14ac:dyDescent="0.2">
      <c r="A36" s="103">
        <v>1054</v>
      </c>
      <c r="B36" s="93" t="s">
        <v>3216</v>
      </c>
      <c r="C36" s="103">
        <v>8000</v>
      </c>
      <c r="D36" t="str">
        <f>VLOOKUP(J36,杂项!K:L,2,FALSE)</f>
        <v>中级步兵教材</v>
      </c>
      <c r="E36">
        <f t="shared" si="0"/>
        <v>8</v>
      </c>
      <c r="F36" t="str">
        <f>VLOOKUP(L36,杂项!K:L,2,FALSE)</f>
        <v>弹簧棒</v>
      </c>
      <c r="G36">
        <f t="shared" si="1"/>
        <v>6</v>
      </c>
      <c r="H36" t="e">
        <f>VLOOKUP(N36,杂项!K:L,2,FALSE)</f>
        <v>#N/A</v>
      </c>
      <c r="I36">
        <f t="shared" si="2"/>
        <v>0</v>
      </c>
      <c r="J36" s="93">
        <v>6002</v>
      </c>
      <c r="K36">
        <v>8</v>
      </c>
      <c r="L36">
        <v>6026</v>
      </c>
      <c r="M36">
        <v>6</v>
      </c>
    </row>
    <row r="37" spans="1:15" x14ac:dyDescent="0.2">
      <c r="A37" s="103">
        <v>1055</v>
      </c>
      <c r="B37" s="93" t="s">
        <v>3217</v>
      </c>
      <c r="C37" s="103">
        <v>12000</v>
      </c>
      <c r="D37" t="str">
        <f>VLOOKUP(J37,杂项!K:L,2,FALSE)</f>
        <v>高级步兵教材</v>
      </c>
      <c r="E37">
        <f t="shared" si="0"/>
        <v>3</v>
      </c>
      <c r="F37" t="str">
        <f>VLOOKUP(L37,杂项!K:L,2,FALSE)</f>
        <v>沙袋</v>
      </c>
      <c r="G37">
        <f t="shared" si="1"/>
        <v>2</v>
      </c>
      <c r="H37" t="e">
        <f>VLOOKUP(N37,杂项!K:L,2,FALSE)</f>
        <v>#N/A</v>
      </c>
      <c r="I37">
        <f t="shared" si="2"/>
        <v>0</v>
      </c>
      <c r="J37" s="93">
        <v>6003</v>
      </c>
      <c r="K37">
        <v>3</v>
      </c>
      <c r="L37">
        <v>6032</v>
      </c>
      <c r="M37">
        <v>2</v>
      </c>
    </row>
    <row r="38" spans="1:15" x14ac:dyDescent="0.2">
      <c r="A38" s="103">
        <v>1056</v>
      </c>
      <c r="B38" s="93" t="s">
        <v>3218</v>
      </c>
      <c r="C38" s="103">
        <v>18000</v>
      </c>
      <c r="D38" t="str">
        <f>VLOOKUP(J38,杂项!K:L,2,FALSE)</f>
        <v>高级步兵教材</v>
      </c>
      <c r="E38">
        <f t="shared" si="0"/>
        <v>5</v>
      </c>
      <c r="F38" t="str">
        <f>VLOOKUP(L38,杂项!K:L,2,FALSE)</f>
        <v>沙袋</v>
      </c>
      <c r="G38">
        <f t="shared" si="1"/>
        <v>4</v>
      </c>
      <c r="H38" t="e">
        <f>VLOOKUP(N38,杂项!K:L,2,FALSE)</f>
        <v>#N/A</v>
      </c>
      <c r="I38">
        <f t="shared" si="2"/>
        <v>0</v>
      </c>
      <c r="J38" s="93">
        <v>6003</v>
      </c>
      <c r="K38">
        <v>5</v>
      </c>
      <c r="L38">
        <v>6032</v>
      </c>
      <c r="M38">
        <v>4</v>
      </c>
    </row>
    <row r="39" spans="1:15" x14ac:dyDescent="0.2">
      <c r="A39" s="103">
        <v>1057</v>
      </c>
      <c r="B39" s="93" t="s">
        <v>3219</v>
      </c>
      <c r="C39" s="103">
        <v>27000</v>
      </c>
      <c r="D39" t="str">
        <f>VLOOKUP(J39,杂项!K:L,2,FALSE)</f>
        <v>高级步兵教材</v>
      </c>
      <c r="E39">
        <f t="shared" si="0"/>
        <v>8</v>
      </c>
      <c r="F39" t="str">
        <f>VLOOKUP(L39,杂项!K:L,2,FALSE)</f>
        <v>沙袋</v>
      </c>
      <c r="G39">
        <f t="shared" si="1"/>
        <v>6</v>
      </c>
      <c r="H39" t="str">
        <f>VLOOKUP(N39,杂项!K:L,2,FALSE)</f>
        <v>健腹轮</v>
      </c>
      <c r="I39">
        <f t="shared" si="2"/>
        <v>2</v>
      </c>
      <c r="J39" s="93">
        <v>6003</v>
      </c>
      <c r="K39">
        <v>8</v>
      </c>
      <c r="L39">
        <v>6032</v>
      </c>
      <c r="M39">
        <v>6</v>
      </c>
      <c r="N39">
        <v>6034</v>
      </c>
      <c r="O39">
        <v>2</v>
      </c>
    </row>
    <row r="40" spans="1:15" x14ac:dyDescent="0.2">
      <c r="A40" s="103">
        <v>1058</v>
      </c>
      <c r="B40" s="93" t="s">
        <v>3220</v>
      </c>
      <c r="C40" s="103">
        <v>41000</v>
      </c>
      <c r="D40" t="str">
        <f>VLOOKUP(J40,杂项!K:L,2,FALSE)</f>
        <v>高级步兵教材</v>
      </c>
      <c r="E40">
        <f t="shared" si="0"/>
        <v>12</v>
      </c>
      <c r="F40" t="str">
        <f>VLOOKUP(L40,杂项!K:L,2,FALSE)</f>
        <v>沙袋</v>
      </c>
      <c r="G40">
        <f t="shared" si="1"/>
        <v>8</v>
      </c>
      <c r="H40" t="str">
        <f>VLOOKUP(N40,杂项!K:L,2,FALSE)</f>
        <v>健腹轮</v>
      </c>
      <c r="I40">
        <f t="shared" si="2"/>
        <v>3</v>
      </c>
      <c r="J40" s="93">
        <v>6003</v>
      </c>
      <c r="K40">
        <v>12</v>
      </c>
      <c r="L40">
        <v>6032</v>
      </c>
      <c r="M40">
        <v>8</v>
      </c>
      <c r="N40">
        <v>6034</v>
      </c>
      <c r="O40">
        <v>3</v>
      </c>
    </row>
    <row r="41" spans="1:15" x14ac:dyDescent="0.2">
      <c r="A41" s="103">
        <v>1059</v>
      </c>
      <c r="B41" s="93" t="s">
        <v>3221</v>
      </c>
      <c r="C41" s="103">
        <v>62000</v>
      </c>
      <c r="D41" t="str">
        <f>VLOOKUP(J41,杂项!K:L,2,FALSE)</f>
        <v>高级步兵教材</v>
      </c>
      <c r="E41">
        <f t="shared" si="0"/>
        <v>16</v>
      </c>
      <c r="F41" t="str">
        <f>VLOOKUP(L41,杂项!K:L,2,FALSE)</f>
        <v>沙袋</v>
      </c>
      <c r="G41">
        <f t="shared" si="1"/>
        <v>10</v>
      </c>
      <c r="H41" t="str">
        <f>VLOOKUP(N41,杂项!K:L,2,FALSE)</f>
        <v>健腹轮</v>
      </c>
      <c r="I41">
        <f t="shared" si="2"/>
        <v>4</v>
      </c>
      <c r="J41" s="93">
        <v>6003</v>
      </c>
      <c r="K41">
        <v>16</v>
      </c>
      <c r="L41">
        <v>6032</v>
      </c>
      <c r="M41">
        <v>10</v>
      </c>
      <c r="N41">
        <v>6034</v>
      </c>
      <c r="O41">
        <v>4</v>
      </c>
    </row>
    <row r="42" spans="1:15" x14ac:dyDescent="0.2">
      <c r="A42" s="103">
        <v>1060</v>
      </c>
      <c r="B42" s="93" t="s">
        <v>3222</v>
      </c>
      <c r="C42" s="103">
        <v>1500</v>
      </c>
      <c r="D42" t="str">
        <f>VLOOKUP(J42,杂项!K:L,2,FALSE)</f>
        <v>中级步兵教材</v>
      </c>
      <c r="E42">
        <f t="shared" si="0"/>
        <v>1</v>
      </c>
      <c r="F42" t="str">
        <f>VLOOKUP(L42,杂项!K:L,2,FALSE)</f>
        <v>弹簧棒</v>
      </c>
      <c r="G42">
        <f t="shared" si="1"/>
        <v>2</v>
      </c>
      <c r="H42" t="e">
        <f>VLOOKUP(N42,杂项!K:L,2,FALSE)</f>
        <v>#N/A</v>
      </c>
      <c r="I42">
        <f t="shared" si="2"/>
        <v>0</v>
      </c>
      <c r="J42" s="93">
        <v>6002</v>
      </c>
      <c r="K42">
        <v>1</v>
      </c>
      <c r="L42">
        <v>6026</v>
      </c>
      <c r="M42">
        <v>2</v>
      </c>
    </row>
    <row r="43" spans="1:15" x14ac:dyDescent="0.2">
      <c r="A43" s="103">
        <v>1061</v>
      </c>
      <c r="B43" s="93" t="s">
        <v>3223</v>
      </c>
      <c r="C43" s="103">
        <v>2300</v>
      </c>
      <c r="D43" t="str">
        <f>VLOOKUP(J43,杂项!K:L,2,FALSE)</f>
        <v>中级步兵教材</v>
      </c>
      <c r="E43">
        <f t="shared" si="0"/>
        <v>2</v>
      </c>
      <c r="F43" t="str">
        <f>VLOOKUP(L43,杂项!K:L,2,FALSE)</f>
        <v>弹簧棒</v>
      </c>
      <c r="G43">
        <f t="shared" si="1"/>
        <v>3</v>
      </c>
      <c r="H43" t="e">
        <f>VLOOKUP(N43,杂项!K:L,2,FALSE)</f>
        <v>#N/A</v>
      </c>
      <c r="I43">
        <f t="shared" si="2"/>
        <v>0</v>
      </c>
      <c r="J43" s="93">
        <v>6002</v>
      </c>
      <c r="K43">
        <v>2</v>
      </c>
      <c r="L43">
        <v>6026</v>
      </c>
      <c r="M43">
        <v>3</v>
      </c>
    </row>
    <row r="44" spans="1:15" x14ac:dyDescent="0.2">
      <c r="A44" s="103">
        <v>1062</v>
      </c>
      <c r="B44" s="93" t="s">
        <v>3224</v>
      </c>
      <c r="C44" s="103">
        <v>3500</v>
      </c>
      <c r="D44" t="str">
        <f>VLOOKUP(J44,杂项!K:L,2,FALSE)</f>
        <v>中级步兵教材</v>
      </c>
      <c r="E44">
        <f t="shared" si="0"/>
        <v>4</v>
      </c>
      <c r="F44" t="str">
        <f>VLOOKUP(L44,杂项!K:L,2,FALSE)</f>
        <v>弹簧棒</v>
      </c>
      <c r="G44">
        <f t="shared" si="1"/>
        <v>4</v>
      </c>
      <c r="H44" t="e">
        <f>VLOOKUP(N44,杂项!K:L,2,FALSE)</f>
        <v>#N/A</v>
      </c>
      <c r="I44">
        <f t="shared" si="2"/>
        <v>0</v>
      </c>
      <c r="J44" s="93">
        <v>6002</v>
      </c>
      <c r="K44">
        <v>4</v>
      </c>
      <c r="L44">
        <v>6026</v>
      </c>
      <c r="M44">
        <v>4</v>
      </c>
    </row>
    <row r="45" spans="1:15" x14ac:dyDescent="0.2">
      <c r="A45" s="103">
        <v>1063</v>
      </c>
      <c r="B45" s="93" t="s">
        <v>3225</v>
      </c>
      <c r="C45" s="103">
        <v>5300</v>
      </c>
      <c r="D45" t="str">
        <f>VLOOKUP(J45,杂项!K:L,2,FALSE)</f>
        <v>中级步兵教材</v>
      </c>
      <c r="E45">
        <f t="shared" si="0"/>
        <v>6</v>
      </c>
      <c r="F45" t="str">
        <f>VLOOKUP(L45,杂项!K:L,2,FALSE)</f>
        <v>弹簧棒</v>
      </c>
      <c r="G45">
        <f t="shared" si="1"/>
        <v>5</v>
      </c>
      <c r="H45" t="e">
        <f>VLOOKUP(N45,杂项!K:L,2,FALSE)</f>
        <v>#N/A</v>
      </c>
      <c r="I45">
        <f t="shared" si="2"/>
        <v>0</v>
      </c>
      <c r="J45" s="93">
        <v>6002</v>
      </c>
      <c r="K45">
        <v>6</v>
      </c>
      <c r="L45">
        <v>6026</v>
      </c>
      <c r="M45">
        <v>5</v>
      </c>
    </row>
    <row r="46" spans="1:15" x14ac:dyDescent="0.2">
      <c r="A46" s="103">
        <v>1064</v>
      </c>
      <c r="B46" s="93" t="s">
        <v>3226</v>
      </c>
      <c r="C46" s="103">
        <v>8000</v>
      </c>
      <c r="D46" t="str">
        <f>VLOOKUP(J46,杂项!K:L,2,FALSE)</f>
        <v>中级步兵教材</v>
      </c>
      <c r="E46">
        <f t="shared" si="0"/>
        <v>8</v>
      </c>
      <c r="F46" t="str">
        <f>VLOOKUP(L46,杂项!K:L,2,FALSE)</f>
        <v>弹簧棒</v>
      </c>
      <c r="G46">
        <f t="shared" si="1"/>
        <v>6</v>
      </c>
      <c r="H46" t="e">
        <f>VLOOKUP(N46,杂项!K:L,2,FALSE)</f>
        <v>#N/A</v>
      </c>
      <c r="I46">
        <f t="shared" si="2"/>
        <v>0</v>
      </c>
      <c r="J46" s="93">
        <v>6002</v>
      </c>
      <c r="K46">
        <v>8</v>
      </c>
      <c r="L46">
        <v>6026</v>
      </c>
      <c r="M46">
        <v>6</v>
      </c>
    </row>
    <row r="47" spans="1:15" x14ac:dyDescent="0.2">
      <c r="A47" s="103">
        <v>1070</v>
      </c>
      <c r="B47" s="93" t="s">
        <v>3227</v>
      </c>
      <c r="C47" s="103">
        <v>8000</v>
      </c>
      <c r="D47" t="str">
        <f>VLOOKUP(J47,杂项!K:L,2,FALSE)</f>
        <v>高级步兵教材</v>
      </c>
      <c r="E47">
        <f t="shared" si="0"/>
        <v>3</v>
      </c>
      <c r="F47" t="str">
        <f>VLOOKUP(L47,杂项!K:L,2,FALSE)</f>
        <v>杠铃</v>
      </c>
      <c r="G47">
        <f t="shared" si="1"/>
        <v>3</v>
      </c>
      <c r="H47" t="e">
        <f>VLOOKUP(N47,杂项!K:L,2,FALSE)</f>
        <v>#N/A</v>
      </c>
      <c r="I47">
        <f t="shared" si="2"/>
        <v>0</v>
      </c>
      <c r="J47" s="93">
        <v>6003</v>
      </c>
      <c r="K47">
        <v>3</v>
      </c>
      <c r="L47">
        <v>6031</v>
      </c>
      <c r="M47">
        <v>3</v>
      </c>
    </row>
    <row r="48" spans="1:15" x14ac:dyDescent="0.2">
      <c r="A48" s="103">
        <v>1071</v>
      </c>
      <c r="B48" s="93" t="s">
        <v>3228</v>
      </c>
      <c r="C48" s="103">
        <v>12000</v>
      </c>
      <c r="D48" t="str">
        <f>VLOOKUP(J48,杂项!K:L,2,FALSE)</f>
        <v>高级步兵教材</v>
      </c>
      <c r="E48">
        <f t="shared" si="0"/>
        <v>5</v>
      </c>
      <c r="F48" t="str">
        <f>VLOOKUP(L48,杂项!K:L,2,FALSE)</f>
        <v>杠铃</v>
      </c>
      <c r="G48">
        <f t="shared" si="1"/>
        <v>4</v>
      </c>
      <c r="H48" t="e">
        <f>VLOOKUP(N48,杂项!K:L,2,FALSE)</f>
        <v>#N/A</v>
      </c>
      <c r="I48">
        <f t="shared" si="2"/>
        <v>0</v>
      </c>
      <c r="J48" s="93">
        <v>6003</v>
      </c>
      <c r="K48">
        <v>5</v>
      </c>
      <c r="L48">
        <v>6031</v>
      </c>
      <c r="M48">
        <v>4</v>
      </c>
    </row>
    <row r="49" spans="1:15" x14ac:dyDescent="0.2">
      <c r="A49" s="103">
        <v>1072</v>
      </c>
      <c r="B49" s="93" t="s">
        <v>3229</v>
      </c>
      <c r="C49" s="103">
        <v>18000</v>
      </c>
      <c r="D49" t="str">
        <f>VLOOKUP(J49,杂项!K:L,2,FALSE)</f>
        <v>高级步兵教材</v>
      </c>
      <c r="E49">
        <f t="shared" si="0"/>
        <v>8</v>
      </c>
      <c r="F49" t="str">
        <f>VLOOKUP(L49,杂项!K:L,2,FALSE)</f>
        <v>杠铃</v>
      </c>
      <c r="G49">
        <f t="shared" si="1"/>
        <v>6</v>
      </c>
      <c r="H49" t="str">
        <f>VLOOKUP(N49,杂项!K:L,2,FALSE)</f>
        <v>健腹轮</v>
      </c>
      <c r="I49">
        <f t="shared" si="2"/>
        <v>2</v>
      </c>
      <c r="J49" s="93">
        <v>6003</v>
      </c>
      <c r="K49">
        <v>8</v>
      </c>
      <c r="L49">
        <v>6031</v>
      </c>
      <c r="M49">
        <v>6</v>
      </c>
      <c r="N49">
        <v>6034</v>
      </c>
      <c r="O49">
        <v>2</v>
      </c>
    </row>
    <row r="50" spans="1:15" x14ac:dyDescent="0.2">
      <c r="A50" s="103">
        <v>1073</v>
      </c>
      <c r="B50" s="93" t="s">
        <v>3230</v>
      </c>
      <c r="C50" s="103">
        <v>27000</v>
      </c>
      <c r="D50" t="str">
        <f>VLOOKUP(J50,杂项!K:L,2,FALSE)</f>
        <v>高级步兵教材</v>
      </c>
      <c r="E50">
        <f t="shared" si="0"/>
        <v>12</v>
      </c>
      <c r="F50" t="str">
        <f>VLOOKUP(L50,杂项!K:L,2,FALSE)</f>
        <v>杠铃</v>
      </c>
      <c r="G50">
        <f t="shared" si="1"/>
        <v>8</v>
      </c>
      <c r="H50" t="str">
        <f>VLOOKUP(N50,杂项!K:L,2,FALSE)</f>
        <v>健腹轮</v>
      </c>
      <c r="I50">
        <f t="shared" si="2"/>
        <v>4</v>
      </c>
      <c r="J50" s="93">
        <v>6003</v>
      </c>
      <c r="K50">
        <v>12</v>
      </c>
      <c r="L50">
        <v>6031</v>
      </c>
      <c r="M50">
        <v>8</v>
      </c>
      <c r="N50">
        <v>6034</v>
      </c>
      <c r="O50">
        <v>4</v>
      </c>
    </row>
    <row r="51" spans="1:15" x14ac:dyDescent="0.2">
      <c r="A51" s="103">
        <v>1074</v>
      </c>
      <c r="B51" s="93" t="s">
        <v>3231</v>
      </c>
      <c r="C51" s="103">
        <v>41000</v>
      </c>
      <c r="D51" t="str">
        <f>VLOOKUP(J51,杂项!K:L,2,FALSE)</f>
        <v>高级步兵教材</v>
      </c>
      <c r="E51">
        <f t="shared" si="0"/>
        <v>15</v>
      </c>
      <c r="F51" t="str">
        <f>VLOOKUP(L51,杂项!K:L,2,FALSE)</f>
        <v>杠铃</v>
      </c>
      <c r="G51">
        <f t="shared" si="1"/>
        <v>10</v>
      </c>
      <c r="H51" t="str">
        <f>VLOOKUP(N51,杂项!K:L,2,FALSE)</f>
        <v>健腹轮</v>
      </c>
      <c r="I51">
        <f t="shared" si="2"/>
        <v>6</v>
      </c>
      <c r="J51" s="93">
        <v>6003</v>
      </c>
      <c r="K51">
        <v>15</v>
      </c>
      <c r="L51">
        <v>6031</v>
      </c>
      <c r="M51">
        <v>10</v>
      </c>
      <c r="N51">
        <v>6034</v>
      </c>
      <c r="O51">
        <v>6</v>
      </c>
    </row>
    <row r="52" spans="1:15" x14ac:dyDescent="0.2">
      <c r="A52" s="103">
        <v>1075</v>
      </c>
      <c r="B52" s="93" t="s">
        <v>3232</v>
      </c>
      <c r="C52" s="103">
        <v>62000</v>
      </c>
      <c r="D52" t="str">
        <f>VLOOKUP(J52,杂项!K:L,2,FALSE)</f>
        <v>特级步兵教材</v>
      </c>
      <c r="E52">
        <f t="shared" si="0"/>
        <v>5</v>
      </c>
      <c r="F52" t="str">
        <f>VLOOKUP(L52,杂项!K:L,2,FALSE)</f>
        <v>Brown♂精油</v>
      </c>
      <c r="G52">
        <f t="shared" si="1"/>
        <v>2</v>
      </c>
      <c r="H52" t="str">
        <f>VLOOKUP(N52,杂项!K:L,2,FALSE)</f>
        <v>Pretty♂喷雾</v>
      </c>
      <c r="I52">
        <f t="shared" si="2"/>
        <v>2</v>
      </c>
      <c r="J52" s="93">
        <v>6043</v>
      </c>
      <c r="K52">
        <v>5</v>
      </c>
      <c r="L52">
        <v>6037</v>
      </c>
      <c r="M52">
        <v>2</v>
      </c>
      <c r="N52">
        <v>6040</v>
      </c>
      <c r="O52">
        <v>2</v>
      </c>
    </row>
    <row r="53" spans="1:15" x14ac:dyDescent="0.2">
      <c r="A53" s="103">
        <v>1076</v>
      </c>
      <c r="B53" s="93" t="s">
        <v>3233</v>
      </c>
      <c r="C53" s="103">
        <v>93000</v>
      </c>
      <c r="D53" t="str">
        <f>VLOOKUP(J53,杂项!K:L,2,FALSE)</f>
        <v>特级步兵教材</v>
      </c>
      <c r="E53">
        <f t="shared" si="0"/>
        <v>10</v>
      </c>
      <c r="F53" t="str">
        <f>VLOOKUP(L53,杂项!K:L,2,FALSE)</f>
        <v>Brown♂精油</v>
      </c>
      <c r="G53">
        <f t="shared" si="1"/>
        <v>3</v>
      </c>
      <c r="H53" t="str">
        <f>VLOOKUP(N53,杂项!K:L,2,FALSE)</f>
        <v>Pretty♂喷雾</v>
      </c>
      <c r="I53">
        <f t="shared" si="2"/>
        <v>3</v>
      </c>
      <c r="J53" s="93">
        <v>6043</v>
      </c>
      <c r="K53">
        <v>10</v>
      </c>
      <c r="L53">
        <v>6037</v>
      </c>
      <c r="M53">
        <v>3</v>
      </c>
      <c r="N53">
        <v>6040</v>
      </c>
      <c r="O53">
        <v>3</v>
      </c>
    </row>
    <row r="54" spans="1:15" x14ac:dyDescent="0.2">
      <c r="A54" s="103">
        <v>1077</v>
      </c>
      <c r="B54" s="93" t="s">
        <v>3234</v>
      </c>
      <c r="C54" s="103">
        <v>140000</v>
      </c>
      <c r="D54" t="str">
        <f>VLOOKUP(J54,杂项!K:L,2,FALSE)</f>
        <v>特级步兵教材</v>
      </c>
      <c r="E54">
        <f t="shared" si="0"/>
        <v>20</v>
      </c>
      <c r="F54" t="str">
        <f>VLOOKUP(L54,杂项!K:L,2,FALSE)</f>
        <v>Brown♂精油</v>
      </c>
      <c r="G54">
        <f t="shared" si="1"/>
        <v>5</v>
      </c>
      <c r="H54" t="str">
        <f>VLOOKUP(N54,杂项!K:L,2,FALSE)</f>
        <v>Pretty♂喷雾</v>
      </c>
      <c r="I54">
        <f t="shared" si="2"/>
        <v>5</v>
      </c>
      <c r="J54" s="93">
        <v>6043</v>
      </c>
      <c r="K54">
        <v>20</v>
      </c>
      <c r="L54">
        <v>6037</v>
      </c>
      <c r="M54">
        <v>5</v>
      </c>
      <c r="N54">
        <v>6040</v>
      </c>
      <c r="O54">
        <v>5</v>
      </c>
    </row>
    <row r="55" spans="1:15" x14ac:dyDescent="0.2">
      <c r="A55" s="103">
        <v>1078</v>
      </c>
      <c r="B55" s="93" t="s">
        <v>3235</v>
      </c>
      <c r="C55" s="103">
        <v>210000</v>
      </c>
      <c r="D55" t="str">
        <f>VLOOKUP(J55,杂项!K:L,2,FALSE)</f>
        <v>特级步兵教材</v>
      </c>
      <c r="E55">
        <f t="shared" si="0"/>
        <v>30</v>
      </c>
      <c r="F55" t="str">
        <f>VLOOKUP(L55,杂项!K:L,2,FALSE)</f>
        <v>Brown♂精油</v>
      </c>
      <c r="G55">
        <f t="shared" si="1"/>
        <v>7</v>
      </c>
      <c r="H55" t="str">
        <f>VLOOKUP(N55,杂项!K:L,2,FALSE)</f>
        <v>Pretty♂喷雾</v>
      </c>
      <c r="I55">
        <f t="shared" si="2"/>
        <v>7</v>
      </c>
      <c r="J55" s="93">
        <v>6043</v>
      </c>
      <c r="K55">
        <v>30</v>
      </c>
      <c r="L55">
        <v>6037</v>
      </c>
      <c r="M55">
        <v>7</v>
      </c>
      <c r="N55">
        <v>6040</v>
      </c>
      <c r="O55">
        <v>7</v>
      </c>
    </row>
    <row r="56" spans="1:15" x14ac:dyDescent="0.2">
      <c r="A56" s="103">
        <v>1079</v>
      </c>
      <c r="B56" s="93" t="s">
        <v>3236</v>
      </c>
      <c r="C56" s="103">
        <v>320000</v>
      </c>
      <c r="D56" t="str">
        <f>VLOOKUP(J56,杂项!K:L,2,FALSE)</f>
        <v>特级步兵教材</v>
      </c>
      <c r="E56">
        <f t="shared" si="0"/>
        <v>40</v>
      </c>
      <c r="F56" t="str">
        <f>VLOOKUP(L56,杂项!K:L,2,FALSE)</f>
        <v>Brown♂精油</v>
      </c>
      <c r="G56">
        <f t="shared" si="1"/>
        <v>9</v>
      </c>
      <c r="H56" t="str">
        <f>VLOOKUP(N56,杂项!K:L,2,FALSE)</f>
        <v>Pretty♂喷雾</v>
      </c>
      <c r="I56">
        <f t="shared" si="2"/>
        <v>9</v>
      </c>
      <c r="J56" s="93">
        <v>6043</v>
      </c>
      <c r="K56">
        <v>40</v>
      </c>
      <c r="L56">
        <v>6037</v>
      </c>
      <c r="M56">
        <v>9</v>
      </c>
      <c r="N56">
        <v>6040</v>
      </c>
      <c r="O56">
        <v>9</v>
      </c>
    </row>
    <row r="57" spans="1:15" x14ac:dyDescent="0.2">
      <c r="A57" s="103">
        <v>1080</v>
      </c>
      <c r="B57" s="93" t="s">
        <v>3237</v>
      </c>
      <c r="C57" s="103">
        <v>10000</v>
      </c>
      <c r="D57" t="str">
        <f>VLOOKUP(J57,杂项!K:L,2,FALSE)</f>
        <v>特级步兵教材</v>
      </c>
      <c r="E57">
        <f t="shared" si="0"/>
        <v>1</v>
      </c>
      <c r="F57" t="e">
        <f>VLOOKUP(L57,杂项!K:L,2,FALSE)</f>
        <v>#N/A</v>
      </c>
      <c r="G57">
        <f t="shared" si="1"/>
        <v>0</v>
      </c>
      <c r="H57" t="e">
        <f>VLOOKUP(N57,杂项!K:L,2,FALSE)</f>
        <v>#N/A</v>
      </c>
      <c r="I57">
        <f t="shared" si="2"/>
        <v>0</v>
      </c>
      <c r="J57" s="93">
        <v>6043</v>
      </c>
      <c r="K57">
        <v>1</v>
      </c>
    </row>
    <row r="58" spans="1:15" x14ac:dyDescent="0.2">
      <c r="A58" s="103">
        <v>1081</v>
      </c>
      <c r="B58" s="93" t="s">
        <v>3238</v>
      </c>
      <c r="C58" s="103">
        <v>15000</v>
      </c>
      <c r="D58" t="str">
        <f>VLOOKUP(J58,杂项!K:L,2,FALSE)</f>
        <v>高级步兵教材</v>
      </c>
      <c r="E58">
        <f t="shared" si="0"/>
        <v>5</v>
      </c>
      <c r="F58" t="str">
        <f>VLOOKUP(L58,杂项!K:L,2,FALSE)</f>
        <v>沙袋</v>
      </c>
      <c r="G58">
        <f t="shared" si="1"/>
        <v>6</v>
      </c>
      <c r="H58" t="e">
        <f>VLOOKUP(N58,杂项!K:L,2,FALSE)</f>
        <v>#N/A</v>
      </c>
      <c r="I58">
        <f t="shared" si="2"/>
        <v>0</v>
      </c>
      <c r="J58" s="93">
        <v>6003</v>
      </c>
      <c r="K58">
        <v>5</v>
      </c>
      <c r="L58">
        <v>6032</v>
      </c>
      <c r="M58">
        <v>6</v>
      </c>
    </row>
    <row r="59" spans="1:15" x14ac:dyDescent="0.2">
      <c r="A59" s="103">
        <v>1082</v>
      </c>
      <c r="B59" s="93" t="s">
        <v>3239</v>
      </c>
      <c r="C59" s="103">
        <v>23000</v>
      </c>
      <c r="D59" t="str">
        <f>VLOOKUP(J59,杂项!K:L,2,FALSE)</f>
        <v>高级步兵教材</v>
      </c>
      <c r="E59">
        <f t="shared" si="0"/>
        <v>15</v>
      </c>
      <c r="F59" t="str">
        <f>VLOOKUP(L59,杂项!K:L,2,FALSE)</f>
        <v>沙袋</v>
      </c>
      <c r="G59">
        <f t="shared" si="1"/>
        <v>10</v>
      </c>
      <c r="H59" t="str">
        <f>VLOOKUP(N59,杂项!K:L,2,FALSE)</f>
        <v>平衡球</v>
      </c>
      <c r="I59">
        <f t="shared" si="2"/>
        <v>6</v>
      </c>
      <c r="J59" s="93">
        <v>6003</v>
      </c>
      <c r="K59">
        <v>15</v>
      </c>
      <c r="L59">
        <v>6032</v>
      </c>
      <c r="M59">
        <v>10</v>
      </c>
      <c r="N59">
        <v>6036</v>
      </c>
      <c r="O59">
        <v>6</v>
      </c>
    </row>
    <row r="60" spans="1:15" x14ac:dyDescent="0.2">
      <c r="A60" s="103">
        <v>1083</v>
      </c>
      <c r="B60" s="93" t="s">
        <v>3240</v>
      </c>
      <c r="C60" s="103">
        <v>35000</v>
      </c>
      <c r="D60" t="str">
        <f>VLOOKUP(J60,杂项!K:L,2,FALSE)</f>
        <v>高级步兵教材</v>
      </c>
      <c r="E60">
        <f t="shared" si="0"/>
        <v>25</v>
      </c>
      <c r="F60" t="str">
        <f>VLOOKUP(L60,杂项!K:L,2,FALSE)</f>
        <v>沙袋</v>
      </c>
      <c r="G60">
        <f t="shared" si="1"/>
        <v>12</v>
      </c>
      <c r="H60" t="str">
        <f>VLOOKUP(N60,杂项!K:L,2,FALSE)</f>
        <v>平衡球</v>
      </c>
      <c r="I60">
        <f t="shared" si="2"/>
        <v>8</v>
      </c>
      <c r="J60" s="93">
        <v>6003</v>
      </c>
      <c r="K60">
        <v>25</v>
      </c>
      <c r="L60">
        <v>6032</v>
      </c>
      <c r="M60">
        <v>12</v>
      </c>
      <c r="N60">
        <v>6036</v>
      </c>
      <c r="O60">
        <v>8</v>
      </c>
    </row>
    <row r="61" spans="1:15" x14ac:dyDescent="0.2">
      <c r="A61" s="103">
        <v>1084</v>
      </c>
      <c r="B61" s="93" t="s">
        <v>3241</v>
      </c>
      <c r="C61" s="103">
        <v>53000</v>
      </c>
      <c r="D61" t="str">
        <f>VLOOKUP(J61,杂项!K:L,2,FALSE)</f>
        <v>特级步兵教材</v>
      </c>
      <c r="E61">
        <f t="shared" si="0"/>
        <v>3</v>
      </c>
      <c r="F61" t="str">
        <f>VLOOKUP(L61,杂项!K:L,2,FALSE)</f>
        <v>沙袋</v>
      </c>
      <c r="G61">
        <f t="shared" si="1"/>
        <v>14</v>
      </c>
      <c r="H61" t="str">
        <f>VLOOKUP(N61,杂项!K:L,2,FALSE)</f>
        <v>平衡球</v>
      </c>
      <c r="I61">
        <f t="shared" si="2"/>
        <v>10</v>
      </c>
      <c r="J61" s="93">
        <v>6043</v>
      </c>
      <c r="K61">
        <v>3</v>
      </c>
      <c r="L61">
        <v>6032</v>
      </c>
      <c r="M61">
        <v>14</v>
      </c>
      <c r="N61">
        <v>6036</v>
      </c>
      <c r="O61">
        <v>10</v>
      </c>
    </row>
    <row r="62" spans="1:15" x14ac:dyDescent="0.2">
      <c r="A62" s="103">
        <v>1085</v>
      </c>
      <c r="B62" s="93" t="s">
        <v>3242</v>
      </c>
      <c r="C62" s="103">
        <v>80000</v>
      </c>
      <c r="D62" t="str">
        <f>VLOOKUP(J62,杂项!K:L,2,FALSE)</f>
        <v>特级步兵教材</v>
      </c>
      <c r="E62">
        <f t="shared" si="0"/>
        <v>5</v>
      </c>
      <c r="F62" t="str">
        <f>VLOOKUP(L62,杂项!K:L,2,FALSE)</f>
        <v>Dark♂锁链</v>
      </c>
      <c r="G62">
        <f t="shared" si="1"/>
        <v>2</v>
      </c>
      <c r="H62" t="str">
        <f>VLOOKUP(N62,杂项!K:L,2,FALSE)</f>
        <v>Burning♂背带</v>
      </c>
      <c r="I62">
        <f t="shared" si="2"/>
        <v>2</v>
      </c>
      <c r="J62" s="93">
        <v>6043</v>
      </c>
      <c r="K62">
        <v>5</v>
      </c>
      <c r="L62">
        <v>6038</v>
      </c>
      <c r="M62">
        <v>2</v>
      </c>
      <c r="N62">
        <v>6042</v>
      </c>
      <c r="O62">
        <v>2</v>
      </c>
    </row>
    <row r="63" spans="1:15" x14ac:dyDescent="0.2">
      <c r="A63" s="103">
        <v>1086</v>
      </c>
      <c r="B63" s="93" t="s">
        <v>3243</v>
      </c>
      <c r="C63" s="103">
        <v>120000</v>
      </c>
      <c r="D63" t="str">
        <f>VLOOKUP(J63,杂项!K:L,2,FALSE)</f>
        <v>特级步兵教材</v>
      </c>
      <c r="E63">
        <f t="shared" si="0"/>
        <v>10</v>
      </c>
      <c r="F63" t="str">
        <f>VLOOKUP(L63,杂项!K:L,2,FALSE)</f>
        <v>Dark♂锁链</v>
      </c>
      <c r="G63">
        <f t="shared" si="1"/>
        <v>3</v>
      </c>
      <c r="H63" t="str">
        <f>VLOOKUP(N63,杂项!K:L,2,FALSE)</f>
        <v>Burning♂背带</v>
      </c>
      <c r="I63">
        <f t="shared" si="2"/>
        <v>3</v>
      </c>
      <c r="J63" s="93">
        <v>6043</v>
      </c>
      <c r="K63">
        <v>10</v>
      </c>
      <c r="L63">
        <v>6038</v>
      </c>
      <c r="M63">
        <v>3</v>
      </c>
      <c r="N63">
        <v>6042</v>
      </c>
      <c r="O63">
        <v>3</v>
      </c>
    </row>
    <row r="64" spans="1:15" x14ac:dyDescent="0.2">
      <c r="A64" s="103">
        <v>1087</v>
      </c>
      <c r="B64" s="93" t="s">
        <v>3244</v>
      </c>
      <c r="C64" s="103">
        <v>180000</v>
      </c>
      <c r="D64" t="str">
        <f>VLOOKUP(J64,杂项!K:L,2,FALSE)</f>
        <v>特级步兵教材</v>
      </c>
      <c r="E64">
        <f t="shared" si="0"/>
        <v>20</v>
      </c>
      <c r="F64" t="str">
        <f>VLOOKUP(L64,杂项!K:L,2,FALSE)</f>
        <v>Dark♂锁链</v>
      </c>
      <c r="G64">
        <f t="shared" si="1"/>
        <v>5</v>
      </c>
      <c r="H64" t="str">
        <f>VLOOKUP(N64,杂项!K:L,2,FALSE)</f>
        <v>Burning♂背带</v>
      </c>
      <c r="I64">
        <f t="shared" si="2"/>
        <v>5</v>
      </c>
      <c r="J64" s="93">
        <v>6043</v>
      </c>
      <c r="K64">
        <v>20</v>
      </c>
      <c r="L64">
        <v>6038</v>
      </c>
      <c r="M64">
        <v>5</v>
      </c>
      <c r="N64">
        <v>6042</v>
      </c>
      <c r="O64">
        <v>5</v>
      </c>
    </row>
    <row r="65" spans="1:15" x14ac:dyDescent="0.2">
      <c r="A65" s="103">
        <v>1088</v>
      </c>
      <c r="B65" s="93" t="s">
        <v>3245</v>
      </c>
      <c r="C65" s="103">
        <v>270000</v>
      </c>
      <c r="D65" t="str">
        <f>VLOOKUP(J65,杂项!K:L,2,FALSE)</f>
        <v>特级步兵教材</v>
      </c>
      <c r="E65">
        <f t="shared" si="0"/>
        <v>30</v>
      </c>
      <c r="F65" t="str">
        <f>VLOOKUP(L65,杂项!K:L,2,FALSE)</f>
        <v>Dark♂锁链</v>
      </c>
      <c r="G65">
        <f t="shared" si="1"/>
        <v>7</v>
      </c>
      <c r="H65" t="str">
        <f>VLOOKUP(N65,杂项!K:L,2,FALSE)</f>
        <v>Burning♂背带</v>
      </c>
      <c r="I65">
        <f t="shared" si="2"/>
        <v>7</v>
      </c>
      <c r="J65" s="93">
        <v>6043</v>
      </c>
      <c r="K65">
        <v>30</v>
      </c>
      <c r="L65">
        <v>6038</v>
      </c>
      <c r="M65">
        <v>7</v>
      </c>
      <c r="N65">
        <v>6042</v>
      </c>
      <c r="O65">
        <v>7</v>
      </c>
    </row>
    <row r="66" spans="1:15" x14ac:dyDescent="0.2">
      <c r="A66" s="93">
        <v>1089</v>
      </c>
      <c r="B66" s="93" t="s">
        <v>3246</v>
      </c>
      <c r="C66" s="103">
        <v>410000</v>
      </c>
      <c r="D66" t="str">
        <f>VLOOKUP(J66,杂项!K:L,2,FALSE)</f>
        <v>特级步兵教材</v>
      </c>
      <c r="E66">
        <f t="shared" ref="E66:E129" si="3">K66</f>
        <v>40</v>
      </c>
      <c r="F66" t="str">
        <f>VLOOKUP(L66,杂项!K:L,2,FALSE)</f>
        <v>Dark♂锁链</v>
      </c>
      <c r="G66">
        <f t="shared" ref="G66:G129" si="4">M66</f>
        <v>9</v>
      </c>
      <c r="H66" t="str">
        <f>VLOOKUP(N66,杂项!K:L,2,FALSE)</f>
        <v>Burning♂背带</v>
      </c>
      <c r="I66">
        <f t="shared" ref="I66:I129" si="5">O66</f>
        <v>9</v>
      </c>
      <c r="J66" s="93">
        <v>6043</v>
      </c>
      <c r="K66">
        <v>40</v>
      </c>
      <c r="L66">
        <v>6038</v>
      </c>
      <c r="M66">
        <v>9</v>
      </c>
      <c r="N66">
        <v>6042</v>
      </c>
      <c r="O66">
        <v>9</v>
      </c>
    </row>
    <row r="67" spans="1:15" x14ac:dyDescent="0.2">
      <c r="A67" s="103">
        <v>1090</v>
      </c>
      <c r="B67" s="93" t="s">
        <v>3247</v>
      </c>
      <c r="C67" s="103">
        <v>800</v>
      </c>
      <c r="D67" t="str">
        <f>VLOOKUP(J67,杂项!K:L,2,FALSE)</f>
        <v>初级步兵教材</v>
      </c>
      <c r="E67">
        <f t="shared" si="3"/>
        <v>3</v>
      </c>
      <c r="F67" t="e">
        <f>VLOOKUP(L67,杂项!K:L,2,FALSE)</f>
        <v>#N/A</v>
      </c>
      <c r="G67">
        <f t="shared" si="4"/>
        <v>0</v>
      </c>
      <c r="H67" t="e">
        <f>VLOOKUP(N67,杂项!K:L,2,FALSE)</f>
        <v>#N/A</v>
      </c>
      <c r="I67">
        <f t="shared" si="5"/>
        <v>0</v>
      </c>
      <c r="J67" s="93">
        <v>6001</v>
      </c>
      <c r="K67">
        <v>3</v>
      </c>
    </row>
    <row r="68" spans="1:15" x14ac:dyDescent="0.2">
      <c r="A68" s="103">
        <v>1091</v>
      </c>
      <c r="B68" s="93" t="s">
        <v>3248</v>
      </c>
      <c r="C68" s="103">
        <v>1200</v>
      </c>
      <c r="D68" t="str">
        <f>VLOOKUP(J68,杂项!K:L,2,FALSE)</f>
        <v>初级步兵教材</v>
      </c>
      <c r="E68">
        <f t="shared" si="3"/>
        <v>3</v>
      </c>
      <c r="F68" t="str">
        <f>VLOOKUP(L68,杂项!K:L,2,FALSE)</f>
        <v>红龙特饮</v>
      </c>
      <c r="G68">
        <f t="shared" si="4"/>
        <v>3</v>
      </c>
      <c r="H68" t="e">
        <f>VLOOKUP(N68,杂项!K:L,2,FALSE)</f>
        <v>#N/A</v>
      </c>
      <c r="I68">
        <f t="shared" si="5"/>
        <v>0</v>
      </c>
      <c r="J68" s="93">
        <v>6001</v>
      </c>
      <c r="K68">
        <v>3</v>
      </c>
      <c r="L68">
        <v>6019</v>
      </c>
      <c r="M68">
        <v>3</v>
      </c>
    </row>
    <row r="69" spans="1:15" x14ac:dyDescent="0.2">
      <c r="A69" s="103">
        <v>1092</v>
      </c>
      <c r="B69" s="93" t="s">
        <v>3249</v>
      </c>
      <c r="C69" s="103">
        <v>1800</v>
      </c>
      <c r="D69" t="str">
        <f>VLOOKUP(J69,杂项!K:L,2,FALSE)</f>
        <v>初级步兵教材</v>
      </c>
      <c r="E69">
        <f t="shared" si="3"/>
        <v>4</v>
      </c>
      <c r="F69" t="str">
        <f>VLOOKUP(L69,杂项!K:L,2,FALSE)</f>
        <v>红龙特饮</v>
      </c>
      <c r="G69">
        <f t="shared" si="4"/>
        <v>3</v>
      </c>
      <c r="H69" t="e">
        <f>VLOOKUP(N69,杂项!K:L,2,FALSE)</f>
        <v>#N/A</v>
      </c>
      <c r="I69">
        <f t="shared" si="5"/>
        <v>0</v>
      </c>
      <c r="J69" s="93">
        <v>6001</v>
      </c>
      <c r="K69">
        <v>4</v>
      </c>
      <c r="L69">
        <v>6019</v>
      </c>
      <c r="M69">
        <v>3</v>
      </c>
    </row>
    <row r="70" spans="1:15" x14ac:dyDescent="0.2">
      <c r="A70" s="103">
        <v>1093</v>
      </c>
      <c r="B70" s="93" t="s">
        <v>3250</v>
      </c>
      <c r="C70" s="103">
        <v>2700</v>
      </c>
      <c r="D70" t="str">
        <f>VLOOKUP(J70,杂项!K:L,2,FALSE)</f>
        <v>初级步兵教材</v>
      </c>
      <c r="E70">
        <f t="shared" si="3"/>
        <v>5</v>
      </c>
      <c r="F70" t="str">
        <f>VLOOKUP(L70,杂项!K:L,2,FALSE)</f>
        <v>红龙特饮</v>
      </c>
      <c r="G70">
        <f t="shared" si="4"/>
        <v>4</v>
      </c>
      <c r="H70" t="e">
        <f>VLOOKUP(N70,杂项!K:L,2,FALSE)</f>
        <v>#N/A</v>
      </c>
      <c r="I70">
        <f t="shared" si="5"/>
        <v>0</v>
      </c>
      <c r="J70" s="93">
        <v>6001</v>
      </c>
      <c r="K70">
        <v>5</v>
      </c>
      <c r="L70">
        <v>6019</v>
      </c>
      <c r="M70">
        <v>4</v>
      </c>
    </row>
    <row r="71" spans="1:15" x14ac:dyDescent="0.2">
      <c r="A71" s="103">
        <v>1094</v>
      </c>
      <c r="B71" s="93" t="s">
        <v>3251</v>
      </c>
      <c r="C71" s="103">
        <v>4100</v>
      </c>
      <c r="D71" t="str">
        <f>VLOOKUP(J71,杂项!K:L,2,FALSE)</f>
        <v>初级步兵教材</v>
      </c>
      <c r="E71">
        <f t="shared" si="3"/>
        <v>5</v>
      </c>
      <c r="F71" t="str">
        <f>VLOOKUP(L71,杂项!K:L,2,FALSE)</f>
        <v>红龙特饮</v>
      </c>
      <c r="G71">
        <f t="shared" si="4"/>
        <v>5</v>
      </c>
      <c r="H71" t="e">
        <f>VLOOKUP(N71,杂项!K:L,2,FALSE)</f>
        <v>#N/A</v>
      </c>
      <c r="I71">
        <f t="shared" si="5"/>
        <v>0</v>
      </c>
      <c r="J71" s="93">
        <v>6001</v>
      </c>
      <c r="K71">
        <v>5</v>
      </c>
      <c r="L71">
        <v>6019</v>
      </c>
      <c r="M71">
        <v>5</v>
      </c>
    </row>
    <row r="72" spans="1:15" x14ac:dyDescent="0.2">
      <c r="A72" s="103">
        <v>1095</v>
      </c>
      <c r="B72" s="93" t="s">
        <v>3252</v>
      </c>
      <c r="C72" s="103">
        <v>6200</v>
      </c>
      <c r="D72" t="str">
        <f>VLOOKUP(J72,杂项!K:L,2,FALSE)</f>
        <v>中级步兵教材</v>
      </c>
      <c r="E72">
        <f t="shared" si="3"/>
        <v>3</v>
      </c>
      <c r="F72" t="str">
        <f>VLOOKUP(L72,杂项!K:L,2,FALSE)</f>
        <v>红龙特饮</v>
      </c>
      <c r="G72">
        <f t="shared" si="4"/>
        <v>5</v>
      </c>
      <c r="H72" t="e">
        <f>VLOOKUP(N72,杂项!K:L,2,FALSE)</f>
        <v>#N/A</v>
      </c>
      <c r="I72">
        <f t="shared" si="5"/>
        <v>0</v>
      </c>
      <c r="J72" s="93">
        <v>6002</v>
      </c>
      <c r="K72">
        <v>3</v>
      </c>
      <c r="L72">
        <v>6019</v>
      </c>
      <c r="M72">
        <v>5</v>
      </c>
    </row>
    <row r="73" spans="1:15" x14ac:dyDescent="0.2">
      <c r="A73" s="103">
        <v>1096</v>
      </c>
      <c r="B73" s="93" t="s">
        <v>3253</v>
      </c>
      <c r="C73" s="103">
        <v>9300</v>
      </c>
      <c r="D73" t="str">
        <f>VLOOKUP(J73,杂项!K:L,2,FALSE)</f>
        <v>中级步兵教材</v>
      </c>
      <c r="E73">
        <f t="shared" si="3"/>
        <v>4</v>
      </c>
      <c r="F73" t="str">
        <f>VLOOKUP(L73,杂项!K:L,2,FALSE)</f>
        <v>弹簧棒</v>
      </c>
      <c r="G73">
        <f t="shared" si="4"/>
        <v>3</v>
      </c>
      <c r="H73" t="e">
        <f>VLOOKUP(N73,杂项!K:L,2,FALSE)</f>
        <v>#N/A</v>
      </c>
      <c r="I73">
        <f t="shared" si="5"/>
        <v>0</v>
      </c>
      <c r="J73" s="93">
        <v>6002</v>
      </c>
      <c r="K73">
        <v>4</v>
      </c>
      <c r="L73">
        <v>6026</v>
      </c>
      <c r="M73">
        <v>3</v>
      </c>
    </row>
    <row r="74" spans="1:15" x14ac:dyDescent="0.2">
      <c r="A74" s="103">
        <v>1097</v>
      </c>
      <c r="B74" s="93" t="s">
        <v>3254</v>
      </c>
      <c r="C74" s="103">
        <v>14000</v>
      </c>
      <c r="D74" t="str">
        <f>VLOOKUP(J74,杂项!K:L,2,FALSE)</f>
        <v>中级步兵教材</v>
      </c>
      <c r="E74">
        <f t="shared" si="3"/>
        <v>5</v>
      </c>
      <c r="F74" t="str">
        <f>VLOOKUP(L74,杂项!K:L,2,FALSE)</f>
        <v>弹簧棒</v>
      </c>
      <c r="G74">
        <f t="shared" si="4"/>
        <v>5</v>
      </c>
      <c r="H74" t="e">
        <f>VLOOKUP(N74,杂项!K:L,2,FALSE)</f>
        <v>#N/A</v>
      </c>
      <c r="I74">
        <f t="shared" si="5"/>
        <v>0</v>
      </c>
      <c r="J74" s="93">
        <v>6002</v>
      </c>
      <c r="K74">
        <v>5</v>
      </c>
      <c r="L74">
        <v>6026</v>
      </c>
      <c r="M74">
        <v>5</v>
      </c>
    </row>
    <row r="75" spans="1:15" x14ac:dyDescent="0.2">
      <c r="A75" s="103">
        <v>1098</v>
      </c>
      <c r="B75" s="93" t="s">
        <v>3255</v>
      </c>
      <c r="C75" s="103">
        <v>21000</v>
      </c>
      <c r="D75" t="str">
        <f>VLOOKUP(J75,杂项!K:L,2,FALSE)</f>
        <v>中级步兵教材</v>
      </c>
      <c r="E75">
        <f t="shared" si="3"/>
        <v>6</v>
      </c>
      <c r="F75" t="str">
        <f>VLOOKUP(L75,杂项!K:L,2,FALSE)</f>
        <v>弹簧棒</v>
      </c>
      <c r="G75">
        <f t="shared" si="4"/>
        <v>6</v>
      </c>
      <c r="H75" t="e">
        <f>VLOOKUP(N75,杂项!K:L,2,FALSE)</f>
        <v>#N/A</v>
      </c>
      <c r="I75">
        <f t="shared" si="5"/>
        <v>0</v>
      </c>
      <c r="J75" s="93">
        <v>6002</v>
      </c>
      <c r="K75">
        <v>6</v>
      </c>
      <c r="L75">
        <v>6026</v>
      </c>
      <c r="M75">
        <v>6</v>
      </c>
    </row>
    <row r="76" spans="1:15" x14ac:dyDescent="0.2">
      <c r="A76" s="103">
        <v>1099</v>
      </c>
      <c r="B76" s="93" t="s">
        <v>3256</v>
      </c>
      <c r="C76" s="103">
        <v>32000</v>
      </c>
      <c r="D76" t="str">
        <f>VLOOKUP(J76,杂项!K:L,2,FALSE)</f>
        <v>中级步兵教材</v>
      </c>
      <c r="E76">
        <f t="shared" si="3"/>
        <v>8</v>
      </c>
      <c r="F76" t="str">
        <f>VLOOKUP(L76,杂项!K:L,2,FALSE)</f>
        <v>弹簧棒</v>
      </c>
      <c r="G76">
        <f t="shared" si="4"/>
        <v>8</v>
      </c>
      <c r="H76" t="e">
        <f>VLOOKUP(N76,杂项!K:L,2,FALSE)</f>
        <v>#N/A</v>
      </c>
      <c r="I76">
        <f t="shared" si="5"/>
        <v>0</v>
      </c>
      <c r="J76" s="93">
        <v>6002</v>
      </c>
      <c r="K76">
        <v>8</v>
      </c>
      <c r="L76">
        <v>6026</v>
      </c>
      <c r="M76">
        <v>8</v>
      </c>
    </row>
    <row r="77" spans="1:15" x14ac:dyDescent="0.2">
      <c r="A77" s="103">
        <v>1100</v>
      </c>
      <c r="B77" s="93" t="s">
        <v>3257</v>
      </c>
      <c r="C77" s="103">
        <v>1500</v>
      </c>
      <c r="D77" t="str">
        <f>VLOOKUP(J77,杂项!K:L,2,FALSE)</f>
        <v>中级步兵教材</v>
      </c>
      <c r="E77">
        <f t="shared" si="3"/>
        <v>1</v>
      </c>
      <c r="F77" t="str">
        <f>VLOOKUP(L77,杂项!K:L,2,FALSE)</f>
        <v>铁哑铃</v>
      </c>
      <c r="G77">
        <f t="shared" si="4"/>
        <v>2</v>
      </c>
      <c r="H77" t="e">
        <f>VLOOKUP(N77,杂项!K:L,2,FALSE)</f>
        <v>#N/A</v>
      </c>
      <c r="I77">
        <f t="shared" si="5"/>
        <v>0</v>
      </c>
      <c r="J77" s="93">
        <v>6002</v>
      </c>
      <c r="K77">
        <v>1</v>
      </c>
      <c r="L77">
        <v>6025</v>
      </c>
      <c r="M77">
        <v>2</v>
      </c>
    </row>
    <row r="78" spans="1:15" x14ac:dyDescent="0.2">
      <c r="A78" s="103">
        <v>1101</v>
      </c>
      <c r="B78" s="93" t="s">
        <v>3258</v>
      </c>
      <c r="C78" s="103">
        <v>2300</v>
      </c>
      <c r="D78" t="str">
        <f>VLOOKUP(J78,杂项!K:L,2,FALSE)</f>
        <v>中级步兵教材</v>
      </c>
      <c r="E78">
        <f t="shared" si="3"/>
        <v>2</v>
      </c>
      <c r="F78" t="str">
        <f>VLOOKUP(L78,杂项!K:L,2,FALSE)</f>
        <v>铁哑铃</v>
      </c>
      <c r="G78">
        <f t="shared" si="4"/>
        <v>3</v>
      </c>
      <c r="H78" t="e">
        <f>VLOOKUP(N78,杂项!K:L,2,FALSE)</f>
        <v>#N/A</v>
      </c>
      <c r="I78">
        <f t="shared" si="5"/>
        <v>0</v>
      </c>
      <c r="J78" s="93">
        <v>6002</v>
      </c>
      <c r="K78">
        <v>2</v>
      </c>
      <c r="L78">
        <v>6025</v>
      </c>
      <c r="M78">
        <v>3</v>
      </c>
    </row>
    <row r="79" spans="1:15" x14ac:dyDescent="0.2">
      <c r="A79" s="103">
        <v>1102</v>
      </c>
      <c r="B79" s="93" t="s">
        <v>3259</v>
      </c>
      <c r="C79" s="103">
        <v>3500</v>
      </c>
      <c r="D79" t="str">
        <f>VLOOKUP(J79,杂项!K:L,2,FALSE)</f>
        <v>中级步兵教材</v>
      </c>
      <c r="E79">
        <f t="shared" si="3"/>
        <v>4</v>
      </c>
      <c r="F79" t="str">
        <f>VLOOKUP(L79,杂项!K:L,2,FALSE)</f>
        <v>铁哑铃</v>
      </c>
      <c r="G79">
        <f t="shared" si="4"/>
        <v>4</v>
      </c>
      <c r="H79" t="e">
        <f>VLOOKUP(N79,杂项!K:L,2,FALSE)</f>
        <v>#N/A</v>
      </c>
      <c r="I79">
        <f t="shared" si="5"/>
        <v>0</v>
      </c>
      <c r="J79" s="93">
        <v>6002</v>
      </c>
      <c r="K79">
        <v>4</v>
      </c>
      <c r="L79">
        <v>6025</v>
      </c>
      <c r="M79">
        <v>4</v>
      </c>
    </row>
    <row r="80" spans="1:15" x14ac:dyDescent="0.2">
      <c r="A80" s="103">
        <v>1103</v>
      </c>
      <c r="B80" s="93" t="s">
        <v>3260</v>
      </c>
      <c r="C80" s="103">
        <v>5300</v>
      </c>
      <c r="D80" t="str">
        <f>VLOOKUP(J80,杂项!K:L,2,FALSE)</f>
        <v>中级步兵教材</v>
      </c>
      <c r="E80">
        <f t="shared" si="3"/>
        <v>6</v>
      </c>
      <c r="F80" t="str">
        <f>VLOOKUP(L80,杂项!K:L,2,FALSE)</f>
        <v>铁哑铃</v>
      </c>
      <c r="G80">
        <f t="shared" si="4"/>
        <v>5</v>
      </c>
      <c r="H80" t="e">
        <f>VLOOKUP(N80,杂项!K:L,2,FALSE)</f>
        <v>#N/A</v>
      </c>
      <c r="I80">
        <f t="shared" si="5"/>
        <v>0</v>
      </c>
      <c r="J80" s="93">
        <v>6002</v>
      </c>
      <c r="K80">
        <v>6</v>
      </c>
      <c r="L80">
        <v>6025</v>
      </c>
      <c r="M80">
        <v>5</v>
      </c>
    </row>
    <row r="81" spans="1:15" x14ac:dyDescent="0.2">
      <c r="A81" s="103">
        <v>1104</v>
      </c>
      <c r="B81" s="93" t="s">
        <v>3261</v>
      </c>
      <c r="C81" s="103">
        <v>8000</v>
      </c>
      <c r="D81" t="str">
        <f>VLOOKUP(J81,杂项!K:L,2,FALSE)</f>
        <v>中级步兵教材</v>
      </c>
      <c r="E81">
        <f t="shared" si="3"/>
        <v>8</v>
      </c>
      <c r="F81" t="str">
        <f>VLOOKUP(L81,杂项!K:L,2,FALSE)</f>
        <v>铁哑铃</v>
      </c>
      <c r="G81">
        <f t="shared" si="4"/>
        <v>6</v>
      </c>
      <c r="H81" t="e">
        <f>VLOOKUP(N81,杂项!K:L,2,FALSE)</f>
        <v>#N/A</v>
      </c>
      <c r="I81">
        <f t="shared" si="5"/>
        <v>0</v>
      </c>
      <c r="J81" s="93">
        <v>6002</v>
      </c>
      <c r="K81">
        <v>8</v>
      </c>
      <c r="L81">
        <v>6025</v>
      </c>
      <c r="M81">
        <v>6</v>
      </c>
    </row>
    <row r="82" spans="1:15" x14ac:dyDescent="0.2">
      <c r="A82" s="103">
        <v>1105</v>
      </c>
      <c r="B82" s="93" t="s">
        <v>3262</v>
      </c>
      <c r="C82" s="103">
        <v>12000</v>
      </c>
      <c r="D82" t="str">
        <f>VLOOKUP(J82,杂项!K:L,2,FALSE)</f>
        <v>高级步兵教材</v>
      </c>
      <c r="E82">
        <f t="shared" si="3"/>
        <v>3</v>
      </c>
      <c r="F82" t="str">
        <f>VLOOKUP(L82,杂项!K:L,2,FALSE)</f>
        <v>杠铃</v>
      </c>
      <c r="G82">
        <f t="shared" si="4"/>
        <v>2</v>
      </c>
      <c r="H82" t="e">
        <f>VLOOKUP(N82,杂项!K:L,2,FALSE)</f>
        <v>#N/A</v>
      </c>
      <c r="I82">
        <f t="shared" si="5"/>
        <v>0</v>
      </c>
      <c r="J82" s="93">
        <v>6003</v>
      </c>
      <c r="K82">
        <v>3</v>
      </c>
      <c r="L82">
        <v>6031</v>
      </c>
      <c r="M82">
        <v>2</v>
      </c>
    </row>
    <row r="83" spans="1:15" x14ac:dyDescent="0.2">
      <c r="A83" s="103">
        <v>1106</v>
      </c>
      <c r="B83" s="93" t="s">
        <v>3263</v>
      </c>
      <c r="C83" s="103">
        <v>18000</v>
      </c>
      <c r="D83" t="str">
        <f>VLOOKUP(J83,杂项!K:L,2,FALSE)</f>
        <v>高级步兵教材</v>
      </c>
      <c r="E83">
        <f t="shared" si="3"/>
        <v>5</v>
      </c>
      <c r="F83" t="str">
        <f>VLOOKUP(L83,杂项!K:L,2,FALSE)</f>
        <v>杠铃</v>
      </c>
      <c r="G83">
        <f t="shared" si="4"/>
        <v>4</v>
      </c>
      <c r="H83" t="e">
        <f>VLOOKUP(N83,杂项!K:L,2,FALSE)</f>
        <v>#N/A</v>
      </c>
      <c r="I83">
        <f t="shared" si="5"/>
        <v>0</v>
      </c>
      <c r="J83" s="93">
        <v>6003</v>
      </c>
      <c r="K83">
        <v>5</v>
      </c>
      <c r="L83">
        <v>6031</v>
      </c>
      <c r="M83">
        <v>4</v>
      </c>
    </row>
    <row r="84" spans="1:15" x14ac:dyDescent="0.2">
      <c r="A84" s="103">
        <v>1107</v>
      </c>
      <c r="B84" s="93" t="s">
        <v>3264</v>
      </c>
      <c r="C84" s="103">
        <v>27000</v>
      </c>
      <c r="D84" t="str">
        <f>VLOOKUP(J84,杂项!K:L,2,FALSE)</f>
        <v>高级步兵教材</v>
      </c>
      <c r="E84">
        <f t="shared" si="3"/>
        <v>8</v>
      </c>
      <c r="F84" t="str">
        <f>VLOOKUP(L84,杂项!K:L,2,FALSE)</f>
        <v>杠铃</v>
      </c>
      <c r="G84">
        <f t="shared" si="4"/>
        <v>6</v>
      </c>
      <c r="H84" t="str">
        <f>VLOOKUP(N84,杂项!K:L,2,FALSE)</f>
        <v>健腹轮</v>
      </c>
      <c r="I84">
        <f t="shared" si="5"/>
        <v>2</v>
      </c>
      <c r="J84" s="93">
        <v>6003</v>
      </c>
      <c r="K84">
        <v>8</v>
      </c>
      <c r="L84">
        <v>6031</v>
      </c>
      <c r="M84">
        <v>6</v>
      </c>
      <c r="N84">
        <v>6034</v>
      </c>
      <c r="O84">
        <v>2</v>
      </c>
    </row>
    <row r="85" spans="1:15" x14ac:dyDescent="0.2">
      <c r="A85" s="103">
        <v>1108</v>
      </c>
      <c r="B85" s="93" t="s">
        <v>3265</v>
      </c>
      <c r="C85" s="103">
        <v>41000</v>
      </c>
      <c r="D85" t="str">
        <f>VLOOKUP(J85,杂项!K:L,2,FALSE)</f>
        <v>高级步兵教材</v>
      </c>
      <c r="E85">
        <f t="shared" si="3"/>
        <v>12</v>
      </c>
      <c r="F85" t="str">
        <f>VLOOKUP(L85,杂项!K:L,2,FALSE)</f>
        <v>杠铃</v>
      </c>
      <c r="G85">
        <f t="shared" si="4"/>
        <v>8</v>
      </c>
      <c r="H85" t="str">
        <f>VLOOKUP(N85,杂项!K:L,2,FALSE)</f>
        <v>健腹轮</v>
      </c>
      <c r="I85">
        <f t="shared" si="5"/>
        <v>3</v>
      </c>
      <c r="J85" s="93">
        <v>6003</v>
      </c>
      <c r="K85">
        <v>12</v>
      </c>
      <c r="L85">
        <v>6031</v>
      </c>
      <c r="M85">
        <v>8</v>
      </c>
      <c r="N85">
        <v>6034</v>
      </c>
      <c r="O85">
        <v>3</v>
      </c>
    </row>
    <row r="86" spans="1:15" x14ac:dyDescent="0.2">
      <c r="A86" s="103">
        <v>1109</v>
      </c>
      <c r="B86" s="93" t="s">
        <v>3266</v>
      </c>
      <c r="C86" s="103">
        <v>62000</v>
      </c>
      <c r="D86" t="str">
        <f>VLOOKUP(J86,杂项!K:L,2,FALSE)</f>
        <v>高级步兵教材</v>
      </c>
      <c r="E86">
        <f t="shared" si="3"/>
        <v>16</v>
      </c>
      <c r="F86" t="str">
        <f>VLOOKUP(L86,杂项!K:L,2,FALSE)</f>
        <v>杠铃</v>
      </c>
      <c r="G86">
        <f t="shared" si="4"/>
        <v>10</v>
      </c>
      <c r="H86" t="str">
        <f>VLOOKUP(N86,杂项!K:L,2,FALSE)</f>
        <v>健腹轮</v>
      </c>
      <c r="I86">
        <f t="shared" si="5"/>
        <v>4</v>
      </c>
      <c r="J86" s="93">
        <v>6003</v>
      </c>
      <c r="K86">
        <v>16</v>
      </c>
      <c r="L86">
        <v>6031</v>
      </c>
      <c r="M86">
        <v>10</v>
      </c>
      <c r="N86">
        <v>6034</v>
      </c>
      <c r="O86">
        <v>4</v>
      </c>
    </row>
    <row r="87" spans="1:15" x14ac:dyDescent="0.2">
      <c r="A87" s="103">
        <v>11100</v>
      </c>
      <c r="B87" s="93" t="s">
        <v>3267</v>
      </c>
      <c r="C87" s="103">
        <v>74000</v>
      </c>
      <c r="D87" t="str">
        <f>VLOOKUP(J87,杂项!K:L,2,FALSE)</f>
        <v>高级步兵教材</v>
      </c>
      <c r="E87">
        <f t="shared" si="3"/>
        <v>20</v>
      </c>
      <c r="F87" t="str">
        <f>VLOOKUP(L87,杂项!K:L,2,FALSE)</f>
        <v>杠铃</v>
      </c>
      <c r="G87">
        <f t="shared" si="4"/>
        <v>12</v>
      </c>
      <c r="H87" t="str">
        <f>VLOOKUP(N87,杂项!K:L,2,FALSE)</f>
        <v>健腹轮</v>
      </c>
      <c r="I87">
        <f t="shared" si="5"/>
        <v>5</v>
      </c>
      <c r="J87" s="93">
        <v>6003</v>
      </c>
      <c r="K87">
        <v>20</v>
      </c>
      <c r="L87">
        <v>6031</v>
      </c>
      <c r="M87">
        <v>12</v>
      </c>
      <c r="N87">
        <v>6034</v>
      </c>
      <c r="O87">
        <v>5</v>
      </c>
    </row>
    <row r="88" spans="1:15" x14ac:dyDescent="0.2">
      <c r="A88" s="103">
        <v>11101</v>
      </c>
      <c r="B88" s="93" t="s">
        <v>3268</v>
      </c>
      <c r="C88" s="103">
        <v>90000</v>
      </c>
      <c r="D88" t="str">
        <f>VLOOKUP(J88,杂项!K:L,2,FALSE)</f>
        <v>高级步兵教材</v>
      </c>
      <c r="E88">
        <f t="shared" si="3"/>
        <v>25</v>
      </c>
      <c r="F88" t="str">
        <f>VLOOKUP(L88,杂项!K:L,2,FALSE)</f>
        <v>杠铃</v>
      </c>
      <c r="G88">
        <f t="shared" si="4"/>
        <v>15</v>
      </c>
      <c r="H88" t="str">
        <f>VLOOKUP(N88,杂项!K:L,2,FALSE)</f>
        <v>健腹轮</v>
      </c>
      <c r="I88">
        <f t="shared" si="5"/>
        <v>6</v>
      </c>
      <c r="J88" s="93">
        <v>6003</v>
      </c>
      <c r="K88">
        <v>25</v>
      </c>
      <c r="L88">
        <v>6031</v>
      </c>
      <c r="M88">
        <v>15</v>
      </c>
      <c r="N88">
        <v>6034</v>
      </c>
      <c r="O88">
        <v>6</v>
      </c>
    </row>
    <row r="89" spans="1:15" x14ac:dyDescent="0.2">
      <c r="A89" s="103">
        <v>11102</v>
      </c>
      <c r="B89" s="93" t="s">
        <v>3269</v>
      </c>
      <c r="C89" s="103">
        <v>110000</v>
      </c>
      <c r="D89" t="str">
        <f>VLOOKUP(J89,杂项!K:L,2,FALSE)</f>
        <v>高级步兵教材</v>
      </c>
      <c r="E89">
        <f t="shared" si="3"/>
        <v>30</v>
      </c>
      <c r="F89" t="str">
        <f>VLOOKUP(L89,杂项!K:L,2,FALSE)</f>
        <v>杠铃</v>
      </c>
      <c r="G89">
        <f t="shared" si="4"/>
        <v>18</v>
      </c>
      <c r="H89" t="str">
        <f>VLOOKUP(N89,杂项!K:L,2,FALSE)</f>
        <v>健腹轮</v>
      </c>
      <c r="I89">
        <f t="shared" si="5"/>
        <v>8</v>
      </c>
      <c r="J89" s="93">
        <v>6003</v>
      </c>
      <c r="K89">
        <v>30</v>
      </c>
      <c r="L89">
        <v>6031</v>
      </c>
      <c r="M89">
        <v>18</v>
      </c>
      <c r="N89">
        <v>6034</v>
      </c>
      <c r="O89">
        <v>8</v>
      </c>
    </row>
    <row r="90" spans="1:15" x14ac:dyDescent="0.2">
      <c r="A90" s="103">
        <v>11103</v>
      </c>
      <c r="B90" s="93" t="s">
        <v>3270</v>
      </c>
      <c r="C90" s="103">
        <v>130000</v>
      </c>
      <c r="D90" t="str">
        <f>VLOOKUP(J90,杂项!K:L,2,FALSE)</f>
        <v>高级步兵教材</v>
      </c>
      <c r="E90">
        <f t="shared" si="3"/>
        <v>40</v>
      </c>
      <c r="F90" t="str">
        <f>VLOOKUP(L90,杂项!K:L,2,FALSE)</f>
        <v>杠铃</v>
      </c>
      <c r="G90">
        <f t="shared" si="4"/>
        <v>22</v>
      </c>
      <c r="H90" t="str">
        <f>VLOOKUP(N90,杂项!K:L,2,FALSE)</f>
        <v>健腹轮</v>
      </c>
      <c r="I90">
        <f t="shared" si="5"/>
        <v>10</v>
      </c>
      <c r="J90" s="93">
        <v>6003</v>
      </c>
      <c r="K90">
        <v>40</v>
      </c>
      <c r="L90">
        <v>6031</v>
      </c>
      <c r="M90">
        <v>22</v>
      </c>
      <c r="N90">
        <v>6034</v>
      </c>
      <c r="O90">
        <v>10</v>
      </c>
    </row>
    <row r="91" spans="1:15" x14ac:dyDescent="0.2">
      <c r="A91" s="103">
        <v>11104</v>
      </c>
      <c r="B91" s="93" t="s">
        <v>3271</v>
      </c>
      <c r="C91" s="103">
        <v>160000</v>
      </c>
      <c r="D91" t="str">
        <f>VLOOKUP(J91,杂项!K:L,2,FALSE)</f>
        <v>高级步兵教材</v>
      </c>
      <c r="E91">
        <f t="shared" si="3"/>
        <v>50</v>
      </c>
      <c r="F91" t="str">
        <f>VLOOKUP(L91,杂项!K:L,2,FALSE)</f>
        <v>杠铃</v>
      </c>
      <c r="G91">
        <f t="shared" si="4"/>
        <v>26</v>
      </c>
      <c r="H91" t="str">
        <f>VLOOKUP(N91,杂项!K:L,2,FALSE)</f>
        <v>健腹轮</v>
      </c>
      <c r="I91">
        <f t="shared" si="5"/>
        <v>12</v>
      </c>
      <c r="J91" s="93">
        <v>6003</v>
      </c>
      <c r="K91">
        <v>50</v>
      </c>
      <c r="L91">
        <v>6031</v>
      </c>
      <c r="M91">
        <v>26</v>
      </c>
      <c r="N91">
        <v>6034</v>
      </c>
      <c r="O91">
        <v>12</v>
      </c>
    </row>
    <row r="92" spans="1:15" x14ac:dyDescent="0.2">
      <c r="A92" s="103">
        <v>1110</v>
      </c>
      <c r="B92" s="93" t="s">
        <v>3188</v>
      </c>
      <c r="C92" s="103">
        <v>1500</v>
      </c>
      <c r="D92" t="str">
        <f>VLOOKUP(J92,杂项!K:L,2,FALSE)</f>
        <v>中级步兵教材</v>
      </c>
      <c r="E92">
        <f t="shared" si="3"/>
        <v>1</v>
      </c>
      <c r="F92" t="str">
        <f>VLOOKUP(L92,杂项!K:L,2,FALSE)</f>
        <v>铁哑铃</v>
      </c>
      <c r="G92">
        <f t="shared" si="4"/>
        <v>2</v>
      </c>
      <c r="H92" t="e">
        <f>VLOOKUP(N92,杂项!K:L,2,FALSE)</f>
        <v>#N/A</v>
      </c>
      <c r="I92">
        <f t="shared" si="5"/>
        <v>0</v>
      </c>
      <c r="J92" s="93">
        <v>6002</v>
      </c>
      <c r="K92">
        <v>1</v>
      </c>
      <c r="L92">
        <v>6025</v>
      </c>
      <c r="M92">
        <v>2</v>
      </c>
    </row>
    <row r="93" spans="1:15" x14ac:dyDescent="0.2">
      <c r="A93" s="103">
        <v>1111</v>
      </c>
      <c r="B93" s="93" t="s">
        <v>3189</v>
      </c>
      <c r="C93" s="103">
        <v>2300</v>
      </c>
      <c r="D93" t="str">
        <f>VLOOKUP(J93,杂项!K:L,2,FALSE)</f>
        <v>中级步兵教材</v>
      </c>
      <c r="E93">
        <f t="shared" si="3"/>
        <v>2</v>
      </c>
      <c r="F93" t="str">
        <f>VLOOKUP(L93,杂项!K:L,2,FALSE)</f>
        <v>铁哑铃</v>
      </c>
      <c r="G93">
        <f t="shared" si="4"/>
        <v>3</v>
      </c>
      <c r="H93" t="e">
        <f>VLOOKUP(N93,杂项!K:L,2,FALSE)</f>
        <v>#N/A</v>
      </c>
      <c r="I93">
        <f t="shared" si="5"/>
        <v>0</v>
      </c>
      <c r="J93" s="93">
        <v>6002</v>
      </c>
      <c r="K93">
        <v>2</v>
      </c>
      <c r="L93">
        <v>6025</v>
      </c>
      <c r="M93">
        <v>3</v>
      </c>
    </row>
    <row r="94" spans="1:15" x14ac:dyDescent="0.2">
      <c r="A94" s="103">
        <v>1112</v>
      </c>
      <c r="B94" s="93" t="s">
        <v>3190</v>
      </c>
      <c r="C94" s="103">
        <v>3500</v>
      </c>
      <c r="D94" t="str">
        <f>VLOOKUP(J94,杂项!K:L,2,FALSE)</f>
        <v>中级步兵教材</v>
      </c>
      <c r="E94">
        <f t="shared" si="3"/>
        <v>4</v>
      </c>
      <c r="F94" t="str">
        <f>VLOOKUP(L94,杂项!K:L,2,FALSE)</f>
        <v>铁哑铃</v>
      </c>
      <c r="G94">
        <f t="shared" si="4"/>
        <v>4</v>
      </c>
      <c r="H94" t="e">
        <f>VLOOKUP(N94,杂项!K:L,2,FALSE)</f>
        <v>#N/A</v>
      </c>
      <c r="I94">
        <f t="shared" si="5"/>
        <v>0</v>
      </c>
      <c r="J94" s="93">
        <v>6002</v>
      </c>
      <c r="K94">
        <v>4</v>
      </c>
      <c r="L94">
        <v>6025</v>
      </c>
      <c r="M94">
        <v>4</v>
      </c>
    </row>
    <row r="95" spans="1:15" x14ac:dyDescent="0.2">
      <c r="A95" s="103">
        <v>1113</v>
      </c>
      <c r="B95" s="93" t="s">
        <v>3272</v>
      </c>
      <c r="C95" s="103">
        <v>5300</v>
      </c>
      <c r="D95" t="str">
        <f>VLOOKUP(J95,杂项!K:L,2,FALSE)</f>
        <v>中级步兵教材</v>
      </c>
      <c r="E95">
        <f t="shared" si="3"/>
        <v>6</v>
      </c>
      <c r="F95" t="str">
        <f>VLOOKUP(L95,杂项!K:L,2,FALSE)</f>
        <v>铁哑铃</v>
      </c>
      <c r="G95">
        <f t="shared" si="4"/>
        <v>5</v>
      </c>
      <c r="H95" t="e">
        <f>VLOOKUP(N95,杂项!K:L,2,FALSE)</f>
        <v>#N/A</v>
      </c>
      <c r="I95">
        <f t="shared" si="5"/>
        <v>0</v>
      </c>
      <c r="J95" s="93">
        <v>6002</v>
      </c>
      <c r="K95">
        <v>6</v>
      </c>
      <c r="L95">
        <v>6025</v>
      </c>
      <c r="M95">
        <v>5</v>
      </c>
    </row>
    <row r="96" spans="1:15" x14ac:dyDescent="0.2">
      <c r="A96" s="103">
        <v>1114</v>
      </c>
      <c r="B96" s="93" t="s">
        <v>3273</v>
      </c>
      <c r="C96" s="103">
        <v>8000</v>
      </c>
      <c r="D96" t="str">
        <f>VLOOKUP(J96,杂项!K:L,2,FALSE)</f>
        <v>中级步兵教材</v>
      </c>
      <c r="E96">
        <f t="shared" si="3"/>
        <v>8</v>
      </c>
      <c r="F96" t="str">
        <f>VLOOKUP(L96,杂项!K:L,2,FALSE)</f>
        <v>铁哑铃</v>
      </c>
      <c r="G96">
        <f t="shared" si="4"/>
        <v>6</v>
      </c>
      <c r="H96" t="e">
        <f>VLOOKUP(N96,杂项!K:L,2,FALSE)</f>
        <v>#N/A</v>
      </c>
      <c r="I96">
        <f t="shared" si="5"/>
        <v>0</v>
      </c>
      <c r="J96" s="93">
        <v>6002</v>
      </c>
      <c r="K96">
        <v>8</v>
      </c>
      <c r="L96">
        <v>6025</v>
      </c>
      <c r="M96">
        <v>6</v>
      </c>
    </row>
    <row r="97" spans="1:15" x14ac:dyDescent="0.2">
      <c r="A97" s="103">
        <v>1115</v>
      </c>
      <c r="B97" s="93" t="s">
        <v>3274</v>
      </c>
      <c r="C97" s="103">
        <v>12000</v>
      </c>
      <c r="D97" t="str">
        <f>VLOOKUP(J97,杂项!K:L,2,FALSE)</f>
        <v>高级步兵教材</v>
      </c>
      <c r="E97">
        <f t="shared" si="3"/>
        <v>3</v>
      </c>
      <c r="F97" t="str">
        <f>VLOOKUP(L97,杂项!K:L,2,FALSE)</f>
        <v>杠铃</v>
      </c>
      <c r="G97">
        <f t="shared" si="4"/>
        <v>2</v>
      </c>
      <c r="H97" t="e">
        <f>VLOOKUP(N97,杂项!K:L,2,FALSE)</f>
        <v>#N/A</v>
      </c>
      <c r="I97">
        <f t="shared" si="5"/>
        <v>0</v>
      </c>
      <c r="J97" s="93">
        <v>6003</v>
      </c>
      <c r="K97">
        <v>3</v>
      </c>
      <c r="L97">
        <v>6031</v>
      </c>
      <c r="M97">
        <v>2</v>
      </c>
    </row>
    <row r="98" spans="1:15" x14ac:dyDescent="0.2">
      <c r="A98" s="103">
        <v>1116</v>
      </c>
      <c r="B98" s="93" t="s">
        <v>3275</v>
      </c>
      <c r="C98" s="103">
        <v>18000</v>
      </c>
      <c r="D98" t="str">
        <f>VLOOKUP(J98,杂项!K:L,2,FALSE)</f>
        <v>高级步兵教材</v>
      </c>
      <c r="E98">
        <f t="shared" si="3"/>
        <v>5</v>
      </c>
      <c r="F98" t="str">
        <f>VLOOKUP(L98,杂项!K:L,2,FALSE)</f>
        <v>杠铃</v>
      </c>
      <c r="G98">
        <f t="shared" si="4"/>
        <v>4</v>
      </c>
      <c r="H98" t="e">
        <f>VLOOKUP(N98,杂项!K:L,2,FALSE)</f>
        <v>#N/A</v>
      </c>
      <c r="I98">
        <f t="shared" si="5"/>
        <v>0</v>
      </c>
      <c r="J98" s="93">
        <v>6003</v>
      </c>
      <c r="K98">
        <v>5</v>
      </c>
      <c r="L98">
        <v>6031</v>
      </c>
      <c r="M98">
        <v>4</v>
      </c>
    </row>
    <row r="99" spans="1:15" x14ac:dyDescent="0.2">
      <c r="A99" s="103">
        <v>1117</v>
      </c>
      <c r="B99" s="93" t="s">
        <v>3276</v>
      </c>
      <c r="C99" s="103">
        <v>27000</v>
      </c>
      <c r="D99" t="str">
        <f>VLOOKUP(J99,杂项!K:L,2,FALSE)</f>
        <v>高级步兵教材</v>
      </c>
      <c r="E99">
        <f t="shared" si="3"/>
        <v>8</v>
      </c>
      <c r="F99" t="str">
        <f>VLOOKUP(L99,杂项!K:L,2,FALSE)</f>
        <v>杠铃</v>
      </c>
      <c r="G99">
        <f t="shared" si="4"/>
        <v>6</v>
      </c>
      <c r="H99" t="str">
        <f>VLOOKUP(N99,杂项!K:L,2,FALSE)</f>
        <v>健腹轮</v>
      </c>
      <c r="I99">
        <f t="shared" si="5"/>
        <v>2</v>
      </c>
      <c r="J99" s="93">
        <v>6003</v>
      </c>
      <c r="K99">
        <v>8</v>
      </c>
      <c r="L99">
        <v>6031</v>
      </c>
      <c r="M99">
        <v>6</v>
      </c>
      <c r="N99">
        <v>6034</v>
      </c>
      <c r="O99">
        <v>2</v>
      </c>
    </row>
    <row r="100" spans="1:15" x14ac:dyDescent="0.2">
      <c r="A100" s="103">
        <v>1118</v>
      </c>
      <c r="B100" s="93" t="s">
        <v>3277</v>
      </c>
      <c r="C100" s="103">
        <v>41000</v>
      </c>
      <c r="D100" t="str">
        <f>VLOOKUP(J100,杂项!K:L,2,FALSE)</f>
        <v>高级步兵教材</v>
      </c>
      <c r="E100">
        <f t="shared" si="3"/>
        <v>12</v>
      </c>
      <c r="F100" t="str">
        <f>VLOOKUP(L100,杂项!K:L,2,FALSE)</f>
        <v>杠铃</v>
      </c>
      <c r="G100">
        <f t="shared" si="4"/>
        <v>8</v>
      </c>
      <c r="H100" t="str">
        <f>VLOOKUP(N100,杂项!K:L,2,FALSE)</f>
        <v>健腹轮</v>
      </c>
      <c r="I100">
        <f t="shared" si="5"/>
        <v>3</v>
      </c>
      <c r="J100" s="93">
        <v>6003</v>
      </c>
      <c r="K100">
        <v>12</v>
      </c>
      <c r="L100">
        <v>6031</v>
      </c>
      <c r="M100">
        <v>8</v>
      </c>
      <c r="N100">
        <v>6034</v>
      </c>
      <c r="O100">
        <v>3</v>
      </c>
    </row>
    <row r="101" spans="1:15" x14ac:dyDescent="0.2">
      <c r="A101" s="103">
        <v>1119</v>
      </c>
      <c r="B101" s="93" t="s">
        <v>3278</v>
      </c>
      <c r="C101" s="103">
        <v>62000</v>
      </c>
      <c r="D101" t="str">
        <f>VLOOKUP(J101,杂项!K:L,2,FALSE)</f>
        <v>高级步兵教材</v>
      </c>
      <c r="E101">
        <f t="shared" si="3"/>
        <v>16</v>
      </c>
      <c r="F101" t="str">
        <f>VLOOKUP(L101,杂项!K:L,2,FALSE)</f>
        <v>杠铃</v>
      </c>
      <c r="G101">
        <f t="shared" si="4"/>
        <v>10</v>
      </c>
      <c r="H101" t="str">
        <f>VLOOKUP(N101,杂项!K:L,2,FALSE)</f>
        <v>健腹轮</v>
      </c>
      <c r="I101">
        <f t="shared" si="5"/>
        <v>4</v>
      </c>
      <c r="J101" s="93">
        <v>6003</v>
      </c>
      <c r="K101">
        <v>16</v>
      </c>
      <c r="L101">
        <v>6031</v>
      </c>
      <c r="M101">
        <v>10</v>
      </c>
      <c r="N101">
        <v>6034</v>
      </c>
      <c r="O101">
        <v>4</v>
      </c>
    </row>
    <row r="102" spans="1:15" x14ac:dyDescent="0.2">
      <c r="A102" s="103">
        <v>11110</v>
      </c>
      <c r="B102" s="93" t="s">
        <v>3279</v>
      </c>
      <c r="C102" s="103">
        <v>74000</v>
      </c>
      <c r="D102" t="str">
        <f>VLOOKUP(J102,杂项!K:L,2,FALSE)</f>
        <v>高级步兵教材</v>
      </c>
      <c r="E102">
        <f t="shared" si="3"/>
        <v>20</v>
      </c>
      <c r="F102" t="str">
        <f>VLOOKUP(L102,杂项!K:L,2,FALSE)</f>
        <v>杠铃</v>
      </c>
      <c r="G102">
        <f t="shared" si="4"/>
        <v>12</v>
      </c>
      <c r="H102" t="str">
        <f>VLOOKUP(N102,杂项!K:L,2,FALSE)</f>
        <v>健腹轮</v>
      </c>
      <c r="I102">
        <f t="shared" si="5"/>
        <v>5</v>
      </c>
      <c r="J102" s="93">
        <v>6003</v>
      </c>
      <c r="K102">
        <v>20</v>
      </c>
      <c r="L102">
        <v>6031</v>
      </c>
      <c r="M102">
        <v>12</v>
      </c>
      <c r="N102">
        <v>6034</v>
      </c>
      <c r="O102">
        <v>5</v>
      </c>
    </row>
    <row r="103" spans="1:15" x14ac:dyDescent="0.2">
      <c r="A103" s="103">
        <v>11111</v>
      </c>
      <c r="B103" s="93" t="s">
        <v>3280</v>
      </c>
      <c r="C103" s="103">
        <v>90000</v>
      </c>
      <c r="D103" t="str">
        <f>VLOOKUP(J103,杂项!K:L,2,FALSE)</f>
        <v>高级步兵教材</v>
      </c>
      <c r="E103">
        <f t="shared" si="3"/>
        <v>25</v>
      </c>
      <c r="F103" t="str">
        <f>VLOOKUP(L103,杂项!K:L,2,FALSE)</f>
        <v>杠铃</v>
      </c>
      <c r="G103">
        <f t="shared" si="4"/>
        <v>15</v>
      </c>
      <c r="H103" t="str">
        <f>VLOOKUP(N103,杂项!K:L,2,FALSE)</f>
        <v>健腹轮</v>
      </c>
      <c r="I103">
        <f t="shared" si="5"/>
        <v>6</v>
      </c>
      <c r="J103" s="93">
        <v>6003</v>
      </c>
      <c r="K103">
        <v>25</v>
      </c>
      <c r="L103">
        <v>6031</v>
      </c>
      <c r="M103">
        <v>15</v>
      </c>
      <c r="N103">
        <v>6034</v>
      </c>
      <c r="O103">
        <v>6</v>
      </c>
    </row>
    <row r="104" spans="1:15" x14ac:dyDescent="0.2">
      <c r="A104" s="103">
        <v>11112</v>
      </c>
      <c r="B104" s="93" t="s">
        <v>3281</v>
      </c>
      <c r="C104" s="103">
        <v>110000</v>
      </c>
      <c r="D104" t="str">
        <f>VLOOKUP(J104,杂项!K:L,2,FALSE)</f>
        <v>高级步兵教材</v>
      </c>
      <c r="E104">
        <f t="shared" si="3"/>
        <v>30</v>
      </c>
      <c r="F104" t="str">
        <f>VLOOKUP(L104,杂项!K:L,2,FALSE)</f>
        <v>杠铃</v>
      </c>
      <c r="G104">
        <f t="shared" si="4"/>
        <v>18</v>
      </c>
      <c r="H104" t="str">
        <f>VLOOKUP(N104,杂项!K:L,2,FALSE)</f>
        <v>健腹轮</v>
      </c>
      <c r="I104">
        <f t="shared" si="5"/>
        <v>8</v>
      </c>
      <c r="J104" s="93">
        <v>6003</v>
      </c>
      <c r="K104">
        <v>30</v>
      </c>
      <c r="L104">
        <v>6031</v>
      </c>
      <c r="M104">
        <v>18</v>
      </c>
      <c r="N104">
        <v>6034</v>
      </c>
      <c r="O104">
        <v>8</v>
      </c>
    </row>
    <row r="105" spans="1:15" x14ac:dyDescent="0.2">
      <c r="A105" s="103">
        <v>11113</v>
      </c>
      <c r="B105" s="93" t="s">
        <v>3282</v>
      </c>
      <c r="C105" s="103">
        <v>130000</v>
      </c>
      <c r="D105" t="str">
        <f>VLOOKUP(J105,杂项!K:L,2,FALSE)</f>
        <v>高级步兵教材</v>
      </c>
      <c r="E105">
        <f t="shared" si="3"/>
        <v>40</v>
      </c>
      <c r="F105" t="str">
        <f>VLOOKUP(L105,杂项!K:L,2,FALSE)</f>
        <v>杠铃</v>
      </c>
      <c r="G105">
        <f t="shared" si="4"/>
        <v>22</v>
      </c>
      <c r="H105" t="str">
        <f>VLOOKUP(N105,杂项!K:L,2,FALSE)</f>
        <v>健腹轮</v>
      </c>
      <c r="I105">
        <f t="shared" si="5"/>
        <v>10</v>
      </c>
      <c r="J105" s="93">
        <v>6003</v>
      </c>
      <c r="K105">
        <v>40</v>
      </c>
      <c r="L105">
        <v>6031</v>
      </c>
      <c r="M105">
        <v>22</v>
      </c>
      <c r="N105">
        <v>6034</v>
      </c>
      <c r="O105">
        <v>10</v>
      </c>
    </row>
    <row r="106" spans="1:15" x14ac:dyDescent="0.2">
      <c r="A106" s="103">
        <v>11114</v>
      </c>
      <c r="B106" s="93" t="s">
        <v>3283</v>
      </c>
      <c r="C106" s="103">
        <v>160000</v>
      </c>
      <c r="D106" t="str">
        <f>VLOOKUP(J106,杂项!K:L,2,FALSE)</f>
        <v>高级步兵教材</v>
      </c>
      <c r="E106">
        <f t="shared" si="3"/>
        <v>50</v>
      </c>
      <c r="F106" t="str">
        <f>VLOOKUP(L106,杂项!K:L,2,FALSE)</f>
        <v>杠铃</v>
      </c>
      <c r="G106">
        <f t="shared" si="4"/>
        <v>26</v>
      </c>
      <c r="H106" t="str">
        <f>VLOOKUP(N106,杂项!K:L,2,FALSE)</f>
        <v>健腹轮</v>
      </c>
      <c r="I106">
        <f t="shared" si="5"/>
        <v>12</v>
      </c>
      <c r="J106" s="93">
        <v>6003</v>
      </c>
      <c r="K106">
        <v>50</v>
      </c>
      <c r="L106">
        <v>6031</v>
      </c>
      <c r="M106">
        <v>26</v>
      </c>
      <c r="N106">
        <v>6034</v>
      </c>
      <c r="O106">
        <v>12</v>
      </c>
    </row>
    <row r="107" spans="1:15" x14ac:dyDescent="0.2">
      <c r="A107" s="103">
        <v>1120</v>
      </c>
      <c r="B107" s="93" t="s">
        <v>3284</v>
      </c>
      <c r="C107" s="103">
        <v>1500</v>
      </c>
      <c r="D107" t="str">
        <f>VLOOKUP(J107,杂项!K:L,2,FALSE)</f>
        <v>中级步兵教材</v>
      </c>
      <c r="E107">
        <f t="shared" si="3"/>
        <v>1</v>
      </c>
      <c r="F107" t="str">
        <f>VLOOKUP(L107,杂项!K:L,2,FALSE)</f>
        <v>弹簧棒</v>
      </c>
      <c r="G107">
        <f t="shared" si="4"/>
        <v>2</v>
      </c>
      <c r="H107" t="e">
        <f>VLOOKUP(N107,杂项!K:L,2,FALSE)</f>
        <v>#N/A</v>
      </c>
      <c r="I107">
        <f t="shared" si="5"/>
        <v>0</v>
      </c>
      <c r="J107" s="93">
        <v>6002</v>
      </c>
      <c r="K107">
        <v>1</v>
      </c>
      <c r="L107">
        <v>6026</v>
      </c>
      <c r="M107">
        <v>2</v>
      </c>
    </row>
    <row r="108" spans="1:15" x14ac:dyDescent="0.2">
      <c r="A108" s="103">
        <v>1121</v>
      </c>
      <c r="B108" s="93" t="s">
        <v>3285</v>
      </c>
      <c r="C108" s="103">
        <v>2300</v>
      </c>
      <c r="D108" t="str">
        <f>VLOOKUP(J108,杂项!K:L,2,FALSE)</f>
        <v>中级步兵教材</v>
      </c>
      <c r="E108">
        <f t="shared" si="3"/>
        <v>2</v>
      </c>
      <c r="F108" t="str">
        <f>VLOOKUP(L108,杂项!K:L,2,FALSE)</f>
        <v>弹簧棒</v>
      </c>
      <c r="G108">
        <f t="shared" si="4"/>
        <v>3</v>
      </c>
      <c r="H108" t="e">
        <f>VLOOKUP(N108,杂项!K:L,2,FALSE)</f>
        <v>#N/A</v>
      </c>
      <c r="I108">
        <f t="shared" si="5"/>
        <v>0</v>
      </c>
      <c r="J108" s="93">
        <v>6002</v>
      </c>
      <c r="K108">
        <v>2</v>
      </c>
      <c r="L108">
        <v>6026</v>
      </c>
      <c r="M108">
        <v>3</v>
      </c>
    </row>
    <row r="109" spans="1:15" x14ac:dyDescent="0.2">
      <c r="A109" s="103">
        <v>1122</v>
      </c>
      <c r="B109" s="93" t="s">
        <v>3286</v>
      </c>
      <c r="C109" s="103">
        <v>3500</v>
      </c>
      <c r="D109" t="str">
        <f>VLOOKUP(J109,杂项!K:L,2,FALSE)</f>
        <v>中级步兵教材</v>
      </c>
      <c r="E109">
        <f t="shared" si="3"/>
        <v>4</v>
      </c>
      <c r="F109" t="str">
        <f>VLOOKUP(L109,杂项!K:L,2,FALSE)</f>
        <v>弹簧棒</v>
      </c>
      <c r="G109">
        <f t="shared" si="4"/>
        <v>4</v>
      </c>
      <c r="H109" t="e">
        <f>VLOOKUP(N109,杂项!K:L,2,FALSE)</f>
        <v>#N/A</v>
      </c>
      <c r="I109">
        <f t="shared" si="5"/>
        <v>0</v>
      </c>
      <c r="J109" s="93">
        <v>6002</v>
      </c>
      <c r="K109">
        <v>4</v>
      </c>
      <c r="L109">
        <v>6026</v>
      </c>
      <c r="M109">
        <v>4</v>
      </c>
    </row>
    <row r="110" spans="1:15" x14ac:dyDescent="0.2">
      <c r="A110" s="103">
        <v>1123</v>
      </c>
      <c r="B110" s="93" t="s">
        <v>3287</v>
      </c>
      <c r="C110" s="103">
        <v>5300</v>
      </c>
      <c r="D110" t="str">
        <f>VLOOKUP(J110,杂项!K:L,2,FALSE)</f>
        <v>中级步兵教材</v>
      </c>
      <c r="E110">
        <f t="shared" si="3"/>
        <v>6</v>
      </c>
      <c r="F110" t="str">
        <f>VLOOKUP(L110,杂项!K:L,2,FALSE)</f>
        <v>弹簧棒</v>
      </c>
      <c r="G110">
        <f t="shared" si="4"/>
        <v>5</v>
      </c>
      <c r="H110" t="e">
        <f>VLOOKUP(N110,杂项!K:L,2,FALSE)</f>
        <v>#N/A</v>
      </c>
      <c r="I110">
        <f t="shared" si="5"/>
        <v>0</v>
      </c>
      <c r="J110" s="93">
        <v>6002</v>
      </c>
      <c r="K110">
        <v>6</v>
      </c>
      <c r="L110">
        <v>6026</v>
      </c>
      <c r="M110">
        <v>5</v>
      </c>
    </row>
    <row r="111" spans="1:15" x14ac:dyDescent="0.2">
      <c r="A111" s="103">
        <v>1124</v>
      </c>
      <c r="B111" s="93" t="s">
        <v>3288</v>
      </c>
      <c r="C111" s="103">
        <v>8000</v>
      </c>
      <c r="D111" t="str">
        <f>VLOOKUP(J111,杂项!K:L,2,FALSE)</f>
        <v>中级步兵教材</v>
      </c>
      <c r="E111">
        <f t="shared" si="3"/>
        <v>8</v>
      </c>
      <c r="F111" t="str">
        <f>VLOOKUP(L111,杂项!K:L,2,FALSE)</f>
        <v>弹簧棒</v>
      </c>
      <c r="G111">
        <f t="shared" si="4"/>
        <v>6</v>
      </c>
      <c r="H111" t="e">
        <f>VLOOKUP(N111,杂项!K:L,2,FALSE)</f>
        <v>#N/A</v>
      </c>
      <c r="I111">
        <f t="shared" si="5"/>
        <v>0</v>
      </c>
      <c r="J111" s="93">
        <v>6002</v>
      </c>
      <c r="K111">
        <v>8</v>
      </c>
      <c r="L111">
        <v>6026</v>
      </c>
      <c r="M111">
        <v>6</v>
      </c>
    </row>
    <row r="112" spans="1:15" x14ac:dyDescent="0.2">
      <c r="A112" s="103">
        <v>1130</v>
      </c>
      <c r="B112" s="93" t="s">
        <v>3289</v>
      </c>
      <c r="C112" s="103">
        <v>1500</v>
      </c>
      <c r="D112" t="str">
        <f>VLOOKUP(J112,杂项!K:L,2,FALSE)</f>
        <v>中级步兵教材</v>
      </c>
      <c r="E112">
        <f t="shared" si="3"/>
        <v>1</v>
      </c>
      <c r="F112" t="str">
        <f>VLOOKUP(L112,杂项!K:L,2,FALSE)</f>
        <v>铁哑铃</v>
      </c>
      <c r="G112">
        <f t="shared" si="4"/>
        <v>2</v>
      </c>
      <c r="H112" t="e">
        <f>VLOOKUP(N112,杂项!K:L,2,FALSE)</f>
        <v>#N/A</v>
      </c>
      <c r="I112">
        <f t="shared" si="5"/>
        <v>0</v>
      </c>
      <c r="J112" s="93">
        <v>6002</v>
      </c>
      <c r="K112">
        <v>1</v>
      </c>
      <c r="L112">
        <v>6025</v>
      </c>
      <c r="M112">
        <v>2</v>
      </c>
    </row>
    <row r="113" spans="1:15" x14ac:dyDescent="0.2">
      <c r="A113" s="103">
        <v>1131</v>
      </c>
      <c r="B113" s="93" t="s">
        <v>3290</v>
      </c>
      <c r="C113" s="103">
        <v>2300</v>
      </c>
      <c r="D113" t="str">
        <f>VLOOKUP(J113,杂项!K:L,2,FALSE)</f>
        <v>中级步兵教材</v>
      </c>
      <c r="E113">
        <f t="shared" si="3"/>
        <v>2</v>
      </c>
      <c r="F113" t="str">
        <f>VLOOKUP(L113,杂项!K:L,2,FALSE)</f>
        <v>铁哑铃</v>
      </c>
      <c r="G113">
        <f t="shared" si="4"/>
        <v>3</v>
      </c>
      <c r="H113" t="e">
        <f>VLOOKUP(N113,杂项!K:L,2,FALSE)</f>
        <v>#N/A</v>
      </c>
      <c r="I113">
        <f t="shared" si="5"/>
        <v>0</v>
      </c>
      <c r="J113" s="93">
        <v>6002</v>
      </c>
      <c r="K113">
        <v>2</v>
      </c>
      <c r="L113">
        <v>6025</v>
      </c>
      <c r="M113">
        <v>3</v>
      </c>
    </row>
    <row r="114" spans="1:15" x14ac:dyDescent="0.2">
      <c r="A114" s="103">
        <v>1132</v>
      </c>
      <c r="B114" s="93" t="s">
        <v>3291</v>
      </c>
      <c r="C114" s="103">
        <v>3500</v>
      </c>
      <c r="D114" t="str">
        <f>VLOOKUP(J114,杂项!K:L,2,FALSE)</f>
        <v>中级步兵教材</v>
      </c>
      <c r="E114">
        <f t="shared" si="3"/>
        <v>4</v>
      </c>
      <c r="F114" t="str">
        <f>VLOOKUP(L114,杂项!K:L,2,FALSE)</f>
        <v>铁哑铃</v>
      </c>
      <c r="G114">
        <f t="shared" si="4"/>
        <v>4</v>
      </c>
      <c r="H114" t="e">
        <f>VLOOKUP(N114,杂项!K:L,2,FALSE)</f>
        <v>#N/A</v>
      </c>
      <c r="I114">
        <f t="shared" si="5"/>
        <v>0</v>
      </c>
      <c r="J114" s="93">
        <v>6002</v>
      </c>
      <c r="K114">
        <v>4</v>
      </c>
      <c r="L114">
        <v>6025</v>
      </c>
      <c r="M114">
        <v>4</v>
      </c>
    </row>
    <row r="115" spans="1:15" x14ac:dyDescent="0.2">
      <c r="A115" s="103">
        <v>1133</v>
      </c>
      <c r="B115" s="93" t="s">
        <v>3292</v>
      </c>
      <c r="C115" s="103">
        <v>5300</v>
      </c>
      <c r="D115" t="str">
        <f>VLOOKUP(J115,杂项!K:L,2,FALSE)</f>
        <v>中级步兵教材</v>
      </c>
      <c r="E115">
        <f t="shared" si="3"/>
        <v>6</v>
      </c>
      <c r="F115" t="str">
        <f>VLOOKUP(L115,杂项!K:L,2,FALSE)</f>
        <v>铁哑铃</v>
      </c>
      <c r="G115">
        <f t="shared" si="4"/>
        <v>5</v>
      </c>
      <c r="H115" t="e">
        <f>VLOOKUP(N115,杂项!K:L,2,FALSE)</f>
        <v>#N/A</v>
      </c>
      <c r="I115">
        <f t="shared" si="5"/>
        <v>0</v>
      </c>
      <c r="J115" s="93">
        <v>6002</v>
      </c>
      <c r="K115">
        <v>6</v>
      </c>
      <c r="L115">
        <v>6025</v>
      </c>
      <c r="M115">
        <v>5</v>
      </c>
    </row>
    <row r="116" spans="1:15" x14ac:dyDescent="0.2">
      <c r="A116" s="103">
        <v>1134</v>
      </c>
      <c r="B116" s="93" t="s">
        <v>3293</v>
      </c>
      <c r="C116" s="103">
        <v>8000</v>
      </c>
      <c r="D116" t="str">
        <f>VLOOKUP(J116,杂项!K:L,2,FALSE)</f>
        <v>中级步兵教材</v>
      </c>
      <c r="E116">
        <f t="shared" si="3"/>
        <v>8</v>
      </c>
      <c r="F116" t="str">
        <f>VLOOKUP(L116,杂项!K:L,2,FALSE)</f>
        <v>铁哑铃</v>
      </c>
      <c r="G116">
        <f t="shared" si="4"/>
        <v>6</v>
      </c>
      <c r="H116" t="e">
        <f>VLOOKUP(N116,杂项!K:L,2,FALSE)</f>
        <v>#N/A</v>
      </c>
      <c r="I116">
        <f t="shared" si="5"/>
        <v>0</v>
      </c>
      <c r="J116" s="93">
        <v>6002</v>
      </c>
      <c r="K116">
        <v>8</v>
      </c>
      <c r="L116">
        <v>6025</v>
      </c>
      <c r="M116">
        <v>6</v>
      </c>
    </row>
    <row r="117" spans="1:15" x14ac:dyDescent="0.2">
      <c r="A117" s="103">
        <v>1140</v>
      </c>
      <c r="B117" s="93" t="s">
        <v>3294</v>
      </c>
      <c r="C117" s="103">
        <v>1500</v>
      </c>
      <c r="D117" t="str">
        <f>VLOOKUP(J117,杂项!K:L,2,FALSE)</f>
        <v>中级步兵教材</v>
      </c>
      <c r="E117">
        <f t="shared" si="3"/>
        <v>1</v>
      </c>
      <c r="F117" t="str">
        <f>VLOOKUP(L117,杂项!K:L,2,FALSE)</f>
        <v>弹簧棒</v>
      </c>
      <c r="G117">
        <f t="shared" si="4"/>
        <v>2</v>
      </c>
      <c r="H117" t="e">
        <f>VLOOKUP(N117,杂项!K:L,2,FALSE)</f>
        <v>#N/A</v>
      </c>
      <c r="I117">
        <f t="shared" si="5"/>
        <v>0</v>
      </c>
      <c r="J117" s="93">
        <v>6002</v>
      </c>
      <c r="K117">
        <v>1</v>
      </c>
      <c r="L117">
        <v>6026</v>
      </c>
      <c r="M117">
        <v>2</v>
      </c>
    </row>
    <row r="118" spans="1:15" x14ac:dyDescent="0.2">
      <c r="A118" s="103">
        <v>1141</v>
      </c>
      <c r="B118" s="93" t="s">
        <v>3295</v>
      </c>
      <c r="C118" s="103">
        <v>2300</v>
      </c>
      <c r="D118" t="str">
        <f>VLOOKUP(J118,杂项!K:L,2,FALSE)</f>
        <v>中级步兵教材</v>
      </c>
      <c r="E118">
        <f t="shared" si="3"/>
        <v>2</v>
      </c>
      <c r="F118" t="str">
        <f>VLOOKUP(L118,杂项!K:L,2,FALSE)</f>
        <v>弹簧棒</v>
      </c>
      <c r="G118">
        <f t="shared" si="4"/>
        <v>3</v>
      </c>
      <c r="H118" t="e">
        <f>VLOOKUP(N118,杂项!K:L,2,FALSE)</f>
        <v>#N/A</v>
      </c>
      <c r="I118">
        <f t="shared" si="5"/>
        <v>0</v>
      </c>
      <c r="J118" s="93">
        <v>6002</v>
      </c>
      <c r="K118">
        <v>2</v>
      </c>
      <c r="L118">
        <v>6026</v>
      </c>
      <c r="M118">
        <v>3</v>
      </c>
    </row>
    <row r="119" spans="1:15" x14ac:dyDescent="0.2">
      <c r="A119" s="103">
        <v>1142</v>
      </c>
      <c r="B119" s="93" t="s">
        <v>3296</v>
      </c>
      <c r="C119" s="103">
        <v>3500</v>
      </c>
      <c r="D119" t="str">
        <f>VLOOKUP(J119,杂项!K:L,2,FALSE)</f>
        <v>中级步兵教材</v>
      </c>
      <c r="E119">
        <f t="shared" si="3"/>
        <v>4</v>
      </c>
      <c r="F119" t="str">
        <f>VLOOKUP(L119,杂项!K:L,2,FALSE)</f>
        <v>弹簧棒</v>
      </c>
      <c r="G119">
        <f t="shared" si="4"/>
        <v>4</v>
      </c>
      <c r="H119" t="e">
        <f>VLOOKUP(N119,杂项!K:L,2,FALSE)</f>
        <v>#N/A</v>
      </c>
      <c r="I119">
        <f t="shared" si="5"/>
        <v>0</v>
      </c>
      <c r="J119" s="93">
        <v>6002</v>
      </c>
      <c r="K119">
        <v>4</v>
      </c>
      <c r="L119">
        <v>6026</v>
      </c>
      <c r="M119">
        <v>4</v>
      </c>
    </row>
    <row r="120" spans="1:15" x14ac:dyDescent="0.2">
      <c r="A120" s="103">
        <v>1143</v>
      </c>
      <c r="B120" s="93" t="s">
        <v>3297</v>
      </c>
      <c r="C120" s="103">
        <v>5300</v>
      </c>
      <c r="D120" t="str">
        <f>VLOOKUP(J120,杂项!K:L,2,FALSE)</f>
        <v>中级步兵教材</v>
      </c>
      <c r="E120">
        <f t="shared" si="3"/>
        <v>6</v>
      </c>
      <c r="F120" t="str">
        <f>VLOOKUP(L120,杂项!K:L,2,FALSE)</f>
        <v>弹簧棒</v>
      </c>
      <c r="G120">
        <f t="shared" si="4"/>
        <v>5</v>
      </c>
      <c r="H120" t="e">
        <f>VLOOKUP(N120,杂项!K:L,2,FALSE)</f>
        <v>#N/A</v>
      </c>
      <c r="I120">
        <f t="shared" si="5"/>
        <v>0</v>
      </c>
      <c r="J120" s="93">
        <v>6002</v>
      </c>
      <c r="K120">
        <v>6</v>
      </c>
      <c r="L120">
        <v>6026</v>
      </c>
      <c r="M120">
        <v>5</v>
      </c>
    </row>
    <row r="121" spans="1:15" x14ac:dyDescent="0.2">
      <c r="A121" s="103">
        <v>1144</v>
      </c>
      <c r="B121" s="93" t="s">
        <v>3298</v>
      </c>
      <c r="C121" s="103">
        <v>8000</v>
      </c>
      <c r="D121" t="str">
        <f>VLOOKUP(J121,杂项!K:L,2,FALSE)</f>
        <v>中级步兵教材</v>
      </c>
      <c r="E121">
        <f t="shared" si="3"/>
        <v>8</v>
      </c>
      <c r="F121" t="str">
        <f>VLOOKUP(L121,杂项!K:L,2,FALSE)</f>
        <v>弹簧棒</v>
      </c>
      <c r="G121">
        <f t="shared" si="4"/>
        <v>6</v>
      </c>
      <c r="H121" t="e">
        <f>VLOOKUP(N121,杂项!K:L,2,FALSE)</f>
        <v>#N/A</v>
      </c>
      <c r="I121">
        <f t="shared" si="5"/>
        <v>0</v>
      </c>
      <c r="J121" s="93">
        <v>6002</v>
      </c>
      <c r="K121">
        <v>8</v>
      </c>
      <c r="L121">
        <v>6026</v>
      </c>
      <c r="M121">
        <v>6</v>
      </c>
    </row>
    <row r="122" spans="1:15" x14ac:dyDescent="0.2">
      <c r="A122" s="103">
        <v>1150</v>
      </c>
      <c r="B122" s="93" t="s">
        <v>3299</v>
      </c>
      <c r="C122" s="103">
        <v>10000</v>
      </c>
      <c r="D122" t="str">
        <f>VLOOKUP(J122,杂项!K:L,2,FALSE)</f>
        <v>特级步兵教材</v>
      </c>
      <c r="E122">
        <f t="shared" si="3"/>
        <v>1</v>
      </c>
      <c r="F122" t="e">
        <f>VLOOKUP(L122,杂项!K:L,2,FALSE)</f>
        <v>#N/A</v>
      </c>
      <c r="G122">
        <f t="shared" si="4"/>
        <v>0</v>
      </c>
      <c r="H122" t="e">
        <f>VLOOKUP(N122,杂项!K:L,2,FALSE)</f>
        <v>#N/A</v>
      </c>
      <c r="I122">
        <f t="shared" si="5"/>
        <v>0</v>
      </c>
      <c r="J122" s="93">
        <v>6043</v>
      </c>
      <c r="K122">
        <v>1</v>
      </c>
    </row>
    <row r="123" spans="1:15" x14ac:dyDescent="0.2">
      <c r="A123" s="103">
        <v>1151</v>
      </c>
      <c r="B123" s="93" t="s">
        <v>3300</v>
      </c>
      <c r="C123" s="103">
        <v>15000</v>
      </c>
      <c r="D123" t="str">
        <f>VLOOKUP(J123,杂项!K:L,2,FALSE)</f>
        <v>高级步兵教材</v>
      </c>
      <c r="E123">
        <f t="shared" si="3"/>
        <v>5</v>
      </c>
      <c r="F123" t="str">
        <f>VLOOKUP(L123,杂项!K:L,2,FALSE)</f>
        <v>沙袋</v>
      </c>
      <c r="G123">
        <f t="shared" si="4"/>
        <v>6</v>
      </c>
      <c r="H123" t="e">
        <f>VLOOKUP(N123,杂项!K:L,2,FALSE)</f>
        <v>#N/A</v>
      </c>
      <c r="I123">
        <f t="shared" si="5"/>
        <v>0</v>
      </c>
      <c r="J123" s="93">
        <v>6003</v>
      </c>
      <c r="K123">
        <v>5</v>
      </c>
      <c r="L123">
        <v>6032</v>
      </c>
      <c r="M123">
        <v>6</v>
      </c>
    </row>
    <row r="124" spans="1:15" x14ac:dyDescent="0.2">
      <c r="A124" s="103">
        <v>1152</v>
      </c>
      <c r="B124" s="93" t="s">
        <v>3301</v>
      </c>
      <c r="C124" s="103">
        <v>23000</v>
      </c>
      <c r="D124" t="str">
        <f>VLOOKUP(J124,杂项!K:L,2,FALSE)</f>
        <v>高级步兵教材</v>
      </c>
      <c r="E124">
        <f t="shared" si="3"/>
        <v>15</v>
      </c>
      <c r="F124" t="str">
        <f>VLOOKUP(L124,杂项!K:L,2,FALSE)</f>
        <v>沙袋</v>
      </c>
      <c r="G124">
        <f t="shared" si="4"/>
        <v>10</v>
      </c>
      <c r="H124" t="str">
        <f>VLOOKUP(N124,杂项!K:L,2,FALSE)</f>
        <v>瑜伽垫</v>
      </c>
      <c r="I124">
        <f t="shared" si="5"/>
        <v>6</v>
      </c>
      <c r="J124" s="93">
        <v>6003</v>
      </c>
      <c r="K124">
        <v>15</v>
      </c>
      <c r="L124">
        <v>6032</v>
      </c>
      <c r="M124">
        <v>10</v>
      </c>
      <c r="N124">
        <v>6035</v>
      </c>
      <c r="O124">
        <v>6</v>
      </c>
    </row>
    <row r="125" spans="1:15" x14ac:dyDescent="0.2">
      <c r="A125" s="103">
        <v>1153</v>
      </c>
      <c r="B125" s="93" t="s">
        <v>3302</v>
      </c>
      <c r="C125" s="103">
        <v>35000</v>
      </c>
      <c r="D125" t="str">
        <f>VLOOKUP(J125,杂项!K:L,2,FALSE)</f>
        <v>高级步兵教材</v>
      </c>
      <c r="E125">
        <f t="shared" si="3"/>
        <v>25</v>
      </c>
      <c r="F125" t="str">
        <f>VLOOKUP(L125,杂项!K:L,2,FALSE)</f>
        <v>沙袋</v>
      </c>
      <c r="G125">
        <f t="shared" si="4"/>
        <v>12</v>
      </c>
      <c r="H125" t="str">
        <f>VLOOKUP(N125,杂项!K:L,2,FALSE)</f>
        <v>瑜伽垫</v>
      </c>
      <c r="I125">
        <f t="shared" si="5"/>
        <v>8</v>
      </c>
      <c r="J125" s="93">
        <v>6003</v>
      </c>
      <c r="K125">
        <v>25</v>
      </c>
      <c r="L125">
        <v>6032</v>
      </c>
      <c r="M125">
        <v>12</v>
      </c>
      <c r="N125">
        <v>6035</v>
      </c>
      <c r="O125">
        <v>8</v>
      </c>
    </row>
    <row r="126" spans="1:15" x14ac:dyDescent="0.2">
      <c r="A126" s="103">
        <v>1154</v>
      </c>
      <c r="B126" s="93" t="s">
        <v>3303</v>
      </c>
      <c r="C126" s="103">
        <v>53000</v>
      </c>
      <c r="D126" t="str">
        <f>VLOOKUP(J126,杂项!K:L,2,FALSE)</f>
        <v>特级步兵教材</v>
      </c>
      <c r="E126">
        <f t="shared" si="3"/>
        <v>3</v>
      </c>
      <c r="F126" t="str">
        <f>VLOOKUP(L126,杂项!K:L,2,FALSE)</f>
        <v>沙袋</v>
      </c>
      <c r="G126">
        <f t="shared" si="4"/>
        <v>14</v>
      </c>
      <c r="H126" t="str">
        <f>VLOOKUP(N126,杂项!K:L,2,FALSE)</f>
        <v>瑜伽垫</v>
      </c>
      <c r="I126">
        <f t="shared" si="5"/>
        <v>10</v>
      </c>
      <c r="J126" s="93">
        <v>6043</v>
      </c>
      <c r="K126">
        <v>3</v>
      </c>
      <c r="L126">
        <v>6032</v>
      </c>
      <c r="M126">
        <v>14</v>
      </c>
      <c r="N126">
        <v>6035</v>
      </c>
      <c r="O126">
        <v>10</v>
      </c>
    </row>
    <row r="127" spans="1:15" x14ac:dyDescent="0.2">
      <c r="A127" s="103">
        <v>1155</v>
      </c>
      <c r="B127" s="93" t="s">
        <v>3304</v>
      </c>
      <c r="C127" s="103">
        <v>80000</v>
      </c>
      <c r="D127" t="str">
        <f>VLOOKUP(J127,杂项!K:L,2,FALSE)</f>
        <v>特级步兵教材</v>
      </c>
      <c r="E127">
        <f t="shared" si="3"/>
        <v>5</v>
      </c>
      <c r="F127" t="str">
        <f>VLOOKUP(L127,杂项!K:L,2,FALSE)</f>
        <v>Dark♂锁链</v>
      </c>
      <c r="G127">
        <f t="shared" si="4"/>
        <v>2</v>
      </c>
      <c r="H127" t="str">
        <f>VLOOKUP(N127,杂项!K:L,2,FALSE)</f>
        <v>Crazy♂短裤</v>
      </c>
      <c r="I127">
        <f t="shared" si="5"/>
        <v>2</v>
      </c>
      <c r="J127" s="93">
        <v>6043</v>
      </c>
      <c r="K127">
        <v>5</v>
      </c>
      <c r="L127">
        <v>6038</v>
      </c>
      <c r="M127">
        <v>2</v>
      </c>
      <c r="N127">
        <v>6041</v>
      </c>
      <c r="O127">
        <v>2</v>
      </c>
    </row>
    <row r="128" spans="1:15" x14ac:dyDescent="0.2">
      <c r="A128" s="103">
        <v>1156</v>
      </c>
      <c r="B128" s="93" t="s">
        <v>3305</v>
      </c>
      <c r="C128" s="103">
        <v>120000</v>
      </c>
      <c r="D128" t="str">
        <f>VLOOKUP(J128,杂项!K:L,2,FALSE)</f>
        <v>特级步兵教材</v>
      </c>
      <c r="E128">
        <f t="shared" si="3"/>
        <v>10</v>
      </c>
      <c r="F128" t="str">
        <f>VLOOKUP(L128,杂项!K:L,2,FALSE)</f>
        <v>Dark♂锁链</v>
      </c>
      <c r="G128">
        <f t="shared" si="4"/>
        <v>3</v>
      </c>
      <c r="H128" t="str">
        <f>VLOOKUP(N128,杂项!K:L,2,FALSE)</f>
        <v>Crazy♂短裤</v>
      </c>
      <c r="I128">
        <f t="shared" si="5"/>
        <v>3</v>
      </c>
      <c r="J128" s="93">
        <v>6043</v>
      </c>
      <c r="K128">
        <v>10</v>
      </c>
      <c r="L128">
        <v>6038</v>
      </c>
      <c r="M128">
        <v>3</v>
      </c>
      <c r="N128">
        <v>6041</v>
      </c>
      <c r="O128">
        <v>3</v>
      </c>
    </row>
    <row r="129" spans="1:15" x14ac:dyDescent="0.2">
      <c r="A129" s="103">
        <v>1157</v>
      </c>
      <c r="B129" s="93" t="s">
        <v>3306</v>
      </c>
      <c r="C129" s="103">
        <v>180000</v>
      </c>
      <c r="D129" t="str">
        <f>VLOOKUP(J129,杂项!K:L,2,FALSE)</f>
        <v>特级步兵教材</v>
      </c>
      <c r="E129">
        <f t="shared" si="3"/>
        <v>20</v>
      </c>
      <c r="F129" t="str">
        <f>VLOOKUP(L129,杂项!K:L,2,FALSE)</f>
        <v>Dark♂锁链</v>
      </c>
      <c r="G129">
        <f t="shared" si="4"/>
        <v>5</v>
      </c>
      <c r="H129" t="str">
        <f>VLOOKUP(N129,杂项!K:L,2,FALSE)</f>
        <v>Crazy♂短裤</v>
      </c>
      <c r="I129">
        <f t="shared" si="5"/>
        <v>5</v>
      </c>
      <c r="J129" s="93">
        <v>6043</v>
      </c>
      <c r="K129">
        <v>20</v>
      </c>
      <c r="L129">
        <v>6038</v>
      </c>
      <c r="M129">
        <v>5</v>
      </c>
      <c r="N129">
        <v>6041</v>
      </c>
      <c r="O129">
        <v>5</v>
      </c>
    </row>
    <row r="130" spans="1:15" x14ac:dyDescent="0.2">
      <c r="A130" s="103">
        <v>1158</v>
      </c>
      <c r="B130" s="93" t="s">
        <v>3307</v>
      </c>
      <c r="C130" s="103">
        <v>270000</v>
      </c>
      <c r="D130" t="str">
        <f>VLOOKUP(J130,杂项!K:L,2,FALSE)</f>
        <v>特级步兵教材</v>
      </c>
      <c r="E130">
        <f t="shared" ref="E130:E193" si="6">K130</f>
        <v>30</v>
      </c>
      <c r="F130" t="str">
        <f>VLOOKUP(L130,杂项!K:L,2,FALSE)</f>
        <v>Dark♂锁链</v>
      </c>
      <c r="G130">
        <f t="shared" ref="G130:G193" si="7">M130</f>
        <v>7</v>
      </c>
      <c r="H130" t="str">
        <f>VLOOKUP(N130,杂项!K:L,2,FALSE)</f>
        <v>Crazy♂短裤</v>
      </c>
      <c r="I130">
        <f t="shared" ref="I130:I193" si="8">O130</f>
        <v>7</v>
      </c>
      <c r="J130" s="93">
        <v>6043</v>
      </c>
      <c r="K130">
        <v>30</v>
      </c>
      <c r="L130">
        <v>6038</v>
      </c>
      <c r="M130">
        <v>7</v>
      </c>
      <c r="N130">
        <v>6041</v>
      </c>
      <c r="O130">
        <v>7</v>
      </c>
    </row>
    <row r="131" spans="1:15" x14ac:dyDescent="0.2">
      <c r="A131" s="103">
        <v>1159</v>
      </c>
      <c r="B131" s="93" t="s">
        <v>3308</v>
      </c>
      <c r="C131" s="103">
        <v>410000</v>
      </c>
      <c r="D131" t="str">
        <f>VLOOKUP(J131,杂项!K:L,2,FALSE)</f>
        <v>特级步兵教材</v>
      </c>
      <c r="E131">
        <f t="shared" si="6"/>
        <v>40</v>
      </c>
      <c r="F131" t="str">
        <f>VLOOKUP(L131,杂项!K:L,2,FALSE)</f>
        <v>Dark♂锁链</v>
      </c>
      <c r="G131">
        <f t="shared" si="7"/>
        <v>9</v>
      </c>
      <c r="H131" t="str">
        <f>VLOOKUP(N131,杂项!K:L,2,FALSE)</f>
        <v>Crazy♂短裤</v>
      </c>
      <c r="I131">
        <f t="shared" si="8"/>
        <v>9</v>
      </c>
      <c r="J131" s="93">
        <v>6043</v>
      </c>
      <c r="K131">
        <v>40</v>
      </c>
      <c r="L131">
        <v>6038</v>
      </c>
      <c r="M131">
        <v>9</v>
      </c>
      <c r="N131">
        <v>6041</v>
      </c>
      <c r="O131">
        <v>9</v>
      </c>
    </row>
    <row r="132" spans="1:15" x14ac:dyDescent="0.2">
      <c r="A132" s="103">
        <v>1160</v>
      </c>
      <c r="B132" s="93" t="s">
        <v>3309</v>
      </c>
      <c r="C132" s="103">
        <v>8000</v>
      </c>
      <c r="D132" t="str">
        <f>VLOOKUP(J132,杂项!K:L,2,FALSE)</f>
        <v>高级步兵教材</v>
      </c>
      <c r="E132">
        <f t="shared" si="6"/>
        <v>3</v>
      </c>
      <c r="F132" t="str">
        <f>VLOOKUP(L132,杂项!K:L,2,FALSE)</f>
        <v>杠铃</v>
      </c>
      <c r="G132">
        <f t="shared" si="7"/>
        <v>3</v>
      </c>
      <c r="H132" t="e">
        <f>VLOOKUP(N132,杂项!K:L,2,FALSE)</f>
        <v>#N/A</v>
      </c>
      <c r="I132">
        <f t="shared" si="8"/>
        <v>0</v>
      </c>
      <c r="J132" s="93">
        <v>6003</v>
      </c>
      <c r="K132">
        <v>3</v>
      </c>
      <c r="L132">
        <v>6031</v>
      </c>
      <c r="M132">
        <v>3</v>
      </c>
    </row>
    <row r="133" spans="1:15" x14ac:dyDescent="0.2">
      <c r="A133" s="103">
        <v>1161</v>
      </c>
      <c r="B133" s="93" t="s">
        <v>3310</v>
      </c>
      <c r="C133" s="103">
        <v>12000</v>
      </c>
      <c r="D133" t="str">
        <f>VLOOKUP(J133,杂项!K:L,2,FALSE)</f>
        <v>高级步兵教材</v>
      </c>
      <c r="E133">
        <f t="shared" si="6"/>
        <v>5</v>
      </c>
      <c r="F133" t="str">
        <f>VLOOKUP(L133,杂项!K:L,2,FALSE)</f>
        <v>杠铃</v>
      </c>
      <c r="G133">
        <f t="shared" si="7"/>
        <v>4</v>
      </c>
      <c r="H133" t="e">
        <f>VLOOKUP(N133,杂项!K:L,2,FALSE)</f>
        <v>#N/A</v>
      </c>
      <c r="I133">
        <f t="shared" si="8"/>
        <v>0</v>
      </c>
      <c r="J133" s="93">
        <v>6003</v>
      </c>
      <c r="K133">
        <v>5</v>
      </c>
      <c r="L133">
        <v>6031</v>
      </c>
      <c r="M133">
        <v>4</v>
      </c>
    </row>
    <row r="134" spans="1:15" x14ac:dyDescent="0.2">
      <c r="A134" s="103">
        <v>1162</v>
      </c>
      <c r="B134" s="93" t="s">
        <v>3311</v>
      </c>
      <c r="C134" s="103">
        <v>18000</v>
      </c>
      <c r="D134" t="str">
        <f>VLOOKUP(J134,杂项!K:L,2,FALSE)</f>
        <v>高级步兵教材</v>
      </c>
      <c r="E134">
        <f t="shared" si="6"/>
        <v>8</v>
      </c>
      <c r="F134" t="str">
        <f>VLOOKUP(L134,杂项!K:L,2,FALSE)</f>
        <v>杠铃</v>
      </c>
      <c r="G134">
        <f t="shared" si="7"/>
        <v>6</v>
      </c>
      <c r="H134" t="str">
        <f>VLOOKUP(N134,杂项!K:L,2,FALSE)</f>
        <v>平衡球</v>
      </c>
      <c r="I134">
        <f t="shared" si="8"/>
        <v>2</v>
      </c>
      <c r="J134" s="93">
        <v>6003</v>
      </c>
      <c r="K134">
        <v>8</v>
      </c>
      <c r="L134">
        <v>6031</v>
      </c>
      <c r="M134">
        <v>6</v>
      </c>
      <c r="N134">
        <v>6036</v>
      </c>
      <c r="O134">
        <v>2</v>
      </c>
    </row>
    <row r="135" spans="1:15" x14ac:dyDescent="0.2">
      <c r="A135" s="103">
        <v>1163</v>
      </c>
      <c r="B135" s="93" t="s">
        <v>3312</v>
      </c>
      <c r="C135" s="103">
        <v>27000</v>
      </c>
      <c r="D135" t="str">
        <f>VLOOKUP(J135,杂项!K:L,2,FALSE)</f>
        <v>高级步兵教材</v>
      </c>
      <c r="E135">
        <f t="shared" si="6"/>
        <v>12</v>
      </c>
      <c r="F135" t="str">
        <f>VLOOKUP(L135,杂项!K:L,2,FALSE)</f>
        <v>杠铃</v>
      </c>
      <c r="G135">
        <f t="shared" si="7"/>
        <v>8</v>
      </c>
      <c r="H135" t="str">
        <f>VLOOKUP(N135,杂项!K:L,2,FALSE)</f>
        <v>平衡球</v>
      </c>
      <c r="I135">
        <f t="shared" si="8"/>
        <v>4</v>
      </c>
      <c r="J135" s="93">
        <v>6003</v>
      </c>
      <c r="K135">
        <v>12</v>
      </c>
      <c r="L135">
        <v>6031</v>
      </c>
      <c r="M135">
        <v>8</v>
      </c>
      <c r="N135">
        <v>6036</v>
      </c>
      <c r="O135">
        <v>4</v>
      </c>
    </row>
    <row r="136" spans="1:15" x14ac:dyDescent="0.2">
      <c r="A136" s="103">
        <v>1164</v>
      </c>
      <c r="B136" s="93" t="s">
        <v>3313</v>
      </c>
      <c r="C136" s="103">
        <v>41000</v>
      </c>
      <c r="D136" t="str">
        <f>VLOOKUP(J136,杂项!K:L,2,FALSE)</f>
        <v>高级步兵教材</v>
      </c>
      <c r="E136">
        <f t="shared" si="6"/>
        <v>15</v>
      </c>
      <c r="F136" t="str">
        <f>VLOOKUP(L136,杂项!K:L,2,FALSE)</f>
        <v>杠铃</v>
      </c>
      <c r="G136">
        <f t="shared" si="7"/>
        <v>10</v>
      </c>
      <c r="H136" t="str">
        <f>VLOOKUP(N136,杂项!K:L,2,FALSE)</f>
        <v>平衡球</v>
      </c>
      <c r="I136">
        <f t="shared" si="8"/>
        <v>6</v>
      </c>
      <c r="J136" s="93">
        <v>6003</v>
      </c>
      <c r="K136">
        <v>15</v>
      </c>
      <c r="L136">
        <v>6031</v>
      </c>
      <c r="M136">
        <v>10</v>
      </c>
      <c r="N136">
        <v>6036</v>
      </c>
      <c r="O136">
        <v>6</v>
      </c>
    </row>
    <row r="137" spans="1:15" x14ac:dyDescent="0.2">
      <c r="A137" s="103">
        <v>1165</v>
      </c>
      <c r="B137" s="93" t="s">
        <v>3314</v>
      </c>
      <c r="C137" s="103">
        <v>62000</v>
      </c>
      <c r="D137" t="str">
        <f>VLOOKUP(J137,杂项!K:L,2,FALSE)</f>
        <v>特级步兵教材</v>
      </c>
      <c r="E137">
        <f t="shared" si="6"/>
        <v>5</v>
      </c>
      <c r="F137" t="str">
        <f>VLOOKUP(L137,杂项!K:L,2,FALSE)</f>
        <v>Brown♂精油</v>
      </c>
      <c r="G137">
        <f t="shared" si="7"/>
        <v>2</v>
      </c>
      <c r="H137" t="str">
        <f>VLOOKUP(N137,杂项!K:L,2,FALSE)</f>
        <v>Burning♂背带</v>
      </c>
      <c r="I137">
        <f t="shared" si="8"/>
        <v>2</v>
      </c>
      <c r="J137" s="93">
        <v>6043</v>
      </c>
      <c r="K137">
        <v>5</v>
      </c>
      <c r="L137">
        <v>6037</v>
      </c>
      <c r="M137">
        <v>2</v>
      </c>
      <c r="N137">
        <v>6042</v>
      </c>
      <c r="O137">
        <v>2</v>
      </c>
    </row>
    <row r="138" spans="1:15" x14ac:dyDescent="0.2">
      <c r="A138" s="103">
        <v>1166</v>
      </c>
      <c r="B138" s="93" t="s">
        <v>3315</v>
      </c>
      <c r="C138" s="103">
        <v>93000</v>
      </c>
      <c r="D138" t="str">
        <f>VLOOKUP(J138,杂项!K:L,2,FALSE)</f>
        <v>特级步兵教材</v>
      </c>
      <c r="E138">
        <f t="shared" si="6"/>
        <v>10</v>
      </c>
      <c r="F138" t="str">
        <f>VLOOKUP(L138,杂项!K:L,2,FALSE)</f>
        <v>Brown♂精油</v>
      </c>
      <c r="G138">
        <f t="shared" si="7"/>
        <v>3</v>
      </c>
      <c r="H138" t="str">
        <f>VLOOKUP(N138,杂项!K:L,2,FALSE)</f>
        <v>Burning♂背带</v>
      </c>
      <c r="I138">
        <f t="shared" si="8"/>
        <v>3</v>
      </c>
      <c r="J138" s="93">
        <v>6043</v>
      </c>
      <c r="K138">
        <v>10</v>
      </c>
      <c r="L138">
        <v>6037</v>
      </c>
      <c r="M138">
        <v>3</v>
      </c>
      <c r="N138">
        <v>6042</v>
      </c>
      <c r="O138">
        <v>3</v>
      </c>
    </row>
    <row r="139" spans="1:15" x14ac:dyDescent="0.2">
      <c r="A139" s="103">
        <v>1167</v>
      </c>
      <c r="B139" s="93" t="s">
        <v>3316</v>
      </c>
      <c r="C139" s="103">
        <v>140000</v>
      </c>
      <c r="D139" t="str">
        <f>VLOOKUP(J139,杂项!K:L,2,FALSE)</f>
        <v>特级步兵教材</v>
      </c>
      <c r="E139">
        <f t="shared" si="6"/>
        <v>20</v>
      </c>
      <c r="F139" t="str">
        <f>VLOOKUP(L139,杂项!K:L,2,FALSE)</f>
        <v>Brown♂精油</v>
      </c>
      <c r="G139">
        <f t="shared" si="7"/>
        <v>5</v>
      </c>
      <c r="H139" t="str">
        <f>VLOOKUP(N139,杂项!K:L,2,FALSE)</f>
        <v>Burning♂背带</v>
      </c>
      <c r="I139">
        <f t="shared" si="8"/>
        <v>5</v>
      </c>
      <c r="J139" s="93">
        <v>6043</v>
      </c>
      <c r="K139">
        <v>20</v>
      </c>
      <c r="L139">
        <v>6037</v>
      </c>
      <c r="M139">
        <v>5</v>
      </c>
      <c r="N139">
        <v>6042</v>
      </c>
      <c r="O139">
        <v>5</v>
      </c>
    </row>
    <row r="140" spans="1:15" x14ac:dyDescent="0.2">
      <c r="A140" s="103">
        <v>1168</v>
      </c>
      <c r="B140" s="93" t="s">
        <v>3317</v>
      </c>
      <c r="C140" s="103">
        <v>210000</v>
      </c>
      <c r="D140" t="str">
        <f>VLOOKUP(J140,杂项!K:L,2,FALSE)</f>
        <v>特级步兵教材</v>
      </c>
      <c r="E140">
        <f t="shared" si="6"/>
        <v>30</v>
      </c>
      <c r="F140" t="str">
        <f>VLOOKUP(L140,杂项!K:L,2,FALSE)</f>
        <v>Brown♂精油</v>
      </c>
      <c r="G140">
        <f t="shared" si="7"/>
        <v>7</v>
      </c>
      <c r="H140" t="str">
        <f>VLOOKUP(N140,杂项!K:L,2,FALSE)</f>
        <v>Burning♂背带</v>
      </c>
      <c r="I140">
        <f t="shared" si="8"/>
        <v>7</v>
      </c>
      <c r="J140" s="93">
        <v>6043</v>
      </c>
      <c r="K140">
        <v>30</v>
      </c>
      <c r="L140">
        <v>6037</v>
      </c>
      <c r="M140">
        <v>7</v>
      </c>
      <c r="N140">
        <v>6042</v>
      </c>
      <c r="O140">
        <v>7</v>
      </c>
    </row>
    <row r="141" spans="1:15" x14ac:dyDescent="0.2">
      <c r="A141" s="103">
        <v>1169</v>
      </c>
      <c r="B141" s="93" t="s">
        <v>3318</v>
      </c>
      <c r="C141" s="103">
        <v>320000</v>
      </c>
      <c r="D141" t="str">
        <f>VLOOKUP(J141,杂项!K:L,2,FALSE)</f>
        <v>特级步兵教材</v>
      </c>
      <c r="E141">
        <f t="shared" si="6"/>
        <v>40</v>
      </c>
      <c r="F141" t="str">
        <f>VLOOKUP(L141,杂项!K:L,2,FALSE)</f>
        <v>Brown♂精油</v>
      </c>
      <c r="G141">
        <f t="shared" si="7"/>
        <v>9</v>
      </c>
      <c r="H141" t="str">
        <f>VLOOKUP(N141,杂项!K:L,2,FALSE)</f>
        <v>Burning♂背带</v>
      </c>
      <c r="I141">
        <f t="shared" si="8"/>
        <v>9</v>
      </c>
      <c r="J141" s="93">
        <v>6043</v>
      </c>
      <c r="K141">
        <v>40</v>
      </c>
      <c r="L141">
        <v>6037</v>
      </c>
      <c r="M141">
        <v>9</v>
      </c>
      <c r="N141">
        <v>6042</v>
      </c>
      <c r="O141">
        <v>9</v>
      </c>
    </row>
    <row r="142" spans="1:15" x14ac:dyDescent="0.2">
      <c r="A142" s="103">
        <v>1170</v>
      </c>
      <c r="B142" s="93" t="s">
        <v>3319</v>
      </c>
      <c r="C142" s="103">
        <v>10000</v>
      </c>
      <c r="D142" t="str">
        <f>VLOOKUP(J142,杂项!K:L,2,FALSE)</f>
        <v>特级步兵教材</v>
      </c>
      <c r="E142">
        <f t="shared" si="6"/>
        <v>1</v>
      </c>
      <c r="F142" t="e">
        <f>VLOOKUP(L142,杂项!K:L,2,FALSE)</f>
        <v>#N/A</v>
      </c>
      <c r="G142">
        <f t="shared" si="7"/>
        <v>0</v>
      </c>
      <c r="H142" t="e">
        <f>VLOOKUP(N142,杂项!K:L,2,FALSE)</f>
        <v>#N/A</v>
      </c>
      <c r="I142">
        <f t="shared" si="8"/>
        <v>0</v>
      </c>
      <c r="J142" s="93">
        <v>6043</v>
      </c>
      <c r="K142">
        <v>1</v>
      </c>
    </row>
    <row r="143" spans="1:15" x14ac:dyDescent="0.2">
      <c r="A143" s="103">
        <v>1171</v>
      </c>
      <c r="B143" s="93" t="s">
        <v>3320</v>
      </c>
      <c r="C143" s="103">
        <v>15000</v>
      </c>
      <c r="D143" t="str">
        <f>VLOOKUP(J143,杂项!K:L,2,FALSE)</f>
        <v>高级步兵教材</v>
      </c>
      <c r="E143">
        <f t="shared" si="6"/>
        <v>5</v>
      </c>
      <c r="F143" t="str">
        <f>VLOOKUP(L143,杂项!K:L,2,FALSE)</f>
        <v>沙袋</v>
      </c>
      <c r="G143">
        <f t="shared" si="7"/>
        <v>6</v>
      </c>
      <c r="H143" t="e">
        <f>VLOOKUP(N143,杂项!K:L,2,FALSE)</f>
        <v>#N/A</v>
      </c>
      <c r="I143">
        <f t="shared" si="8"/>
        <v>0</v>
      </c>
      <c r="J143" s="93">
        <v>6003</v>
      </c>
      <c r="K143">
        <v>5</v>
      </c>
      <c r="L143">
        <v>6032</v>
      </c>
      <c r="M143">
        <v>6</v>
      </c>
    </row>
    <row r="144" spans="1:15" x14ac:dyDescent="0.2">
      <c r="A144" s="103">
        <v>1172</v>
      </c>
      <c r="B144" s="93" t="s">
        <v>3321</v>
      </c>
      <c r="C144" s="103">
        <v>23000</v>
      </c>
      <c r="D144" t="str">
        <f>VLOOKUP(J144,杂项!K:L,2,FALSE)</f>
        <v>高级步兵教材</v>
      </c>
      <c r="E144">
        <f t="shared" si="6"/>
        <v>15</v>
      </c>
      <c r="F144" t="str">
        <f>VLOOKUP(L144,杂项!K:L,2,FALSE)</f>
        <v>沙袋</v>
      </c>
      <c r="G144">
        <f t="shared" si="7"/>
        <v>10</v>
      </c>
      <c r="H144" t="str">
        <f>VLOOKUP(N144,杂项!K:L,2,FALSE)</f>
        <v>健腹轮</v>
      </c>
      <c r="I144">
        <f t="shared" si="8"/>
        <v>6</v>
      </c>
      <c r="J144" s="93">
        <v>6003</v>
      </c>
      <c r="K144">
        <v>15</v>
      </c>
      <c r="L144">
        <v>6032</v>
      </c>
      <c r="M144">
        <v>10</v>
      </c>
      <c r="N144">
        <v>6034</v>
      </c>
      <c r="O144">
        <v>6</v>
      </c>
    </row>
    <row r="145" spans="1:15" x14ac:dyDescent="0.2">
      <c r="A145" s="103">
        <v>1173</v>
      </c>
      <c r="B145" s="93" t="s">
        <v>3322</v>
      </c>
      <c r="C145" s="103">
        <v>35000</v>
      </c>
      <c r="D145" t="str">
        <f>VLOOKUP(J145,杂项!K:L,2,FALSE)</f>
        <v>高级步兵教材</v>
      </c>
      <c r="E145">
        <f t="shared" si="6"/>
        <v>25</v>
      </c>
      <c r="F145" t="str">
        <f>VLOOKUP(L145,杂项!K:L,2,FALSE)</f>
        <v>沙袋</v>
      </c>
      <c r="G145">
        <f t="shared" si="7"/>
        <v>12</v>
      </c>
      <c r="H145" t="str">
        <f>VLOOKUP(N145,杂项!K:L,2,FALSE)</f>
        <v>健腹轮</v>
      </c>
      <c r="I145">
        <f t="shared" si="8"/>
        <v>8</v>
      </c>
      <c r="J145" s="93">
        <v>6003</v>
      </c>
      <c r="K145">
        <v>25</v>
      </c>
      <c r="L145">
        <v>6032</v>
      </c>
      <c r="M145">
        <v>12</v>
      </c>
      <c r="N145">
        <v>6034</v>
      </c>
      <c r="O145">
        <v>8</v>
      </c>
    </row>
    <row r="146" spans="1:15" x14ac:dyDescent="0.2">
      <c r="A146" s="103">
        <v>1174</v>
      </c>
      <c r="B146" s="93" t="s">
        <v>3323</v>
      </c>
      <c r="C146" s="103">
        <v>53000</v>
      </c>
      <c r="D146" t="str">
        <f>VLOOKUP(J146,杂项!K:L,2,FALSE)</f>
        <v>特级步兵教材</v>
      </c>
      <c r="E146">
        <f t="shared" si="6"/>
        <v>3</v>
      </c>
      <c r="F146" t="str">
        <f>VLOOKUP(L146,杂项!K:L,2,FALSE)</f>
        <v>沙袋</v>
      </c>
      <c r="G146">
        <f t="shared" si="7"/>
        <v>14</v>
      </c>
      <c r="H146" t="str">
        <f>VLOOKUP(N146,杂项!K:L,2,FALSE)</f>
        <v>健腹轮</v>
      </c>
      <c r="I146">
        <f t="shared" si="8"/>
        <v>10</v>
      </c>
      <c r="J146" s="93">
        <v>6043</v>
      </c>
      <c r="K146">
        <v>3</v>
      </c>
      <c r="L146">
        <v>6032</v>
      </c>
      <c r="M146">
        <v>14</v>
      </c>
      <c r="N146">
        <v>6034</v>
      </c>
      <c r="O146">
        <v>10</v>
      </c>
    </row>
    <row r="147" spans="1:15" x14ac:dyDescent="0.2">
      <c r="A147" s="103">
        <v>1175</v>
      </c>
      <c r="B147" s="93" t="s">
        <v>3324</v>
      </c>
      <c r="C147" s="103">
        <v>80000</v>
      </c>
      <c r="D147" t="str">
        <f>VLOOKUP(J147,杂项!K:L,2,FALSE)</f>
        <v>特级步兵教材</v>
      </c>
      <c r="E147">
        <f t="shared" si="6"/>
        <v>5</v>
      </c>
      <c r="F147" t="str">
        <f>VLOOKUP(L147,杂项!K:L,2,FALSE)</f>
        <v>Dark♂锁链</v>
      </c>
      <c r="G147">
        <f t="shared" si="7"/>
        <v>2</v>
      </c>
      <c r="H147" t="str">
        <f>VLOOKUP(N147,杂项!K:L,2,FALSE)</f>
        <v>Pretty♂喷雾</v>
      </c>
      <c r="I147">
        <f t="shared" si="8"/>
        <v>2</v>
      </c>
      <c r="J147" s="93">
        <v>6043</v>
      </c>
      <c r="K147">
        <v>5</v>
      </c>
      <c r="L147">
        <v>6038</v>
      </c>
      <c r="M147">
        <v>2</v>
      </c>
      <c r="N147">
        <v>6040</v>
      </c>
      <c r="O147">
        <v>2</v>
      </c>
    </row>
    <row r="148" spans="1:15" x14ac:dyDescent="0.2">
      <c r="A148" s="103">
        <v>1176</v>
      </c>
      <c r="B148" s="93" t="s">
        <v>3325</v>
      </c>
      <c r="C148" s="103">
        <v>120000</v>
      </c>
      <c r="D148" t="str">
        <f>VLOOKUP(J148,杂项!K:L,2,FALSE)</f>
        <v>特级步兵教材</v>
      </c>
      <c r="E148">
        <f t="shared" si="6"/>
        <v>10</v>
      </c>
      <c r="F148" t="str">
        <f>VLOOKUP(L148,杂项!K:L,2,FALSE)</f>
        <v>Dark♂锁链</v>
      </c>
      <c r="G148">
        <f t="shared" si="7"/>
        <v>3</v>
      </c>
      <c r="H148" t="str">
        <f>VLOOKUP(N148,杂项!K:L,2,FALSE)</f>
        <v>Pretty♂喷雾</v>
      </c>
      <c r="I148">
        <f t="shared" si="8"/>
        <v>3</v>
      </c>
      <c r="J148" s="93">
        <v>6043</v>
      </c>
      <c r="K148">
        <v>10</v>
      </c>
      <c r="L148">
        <v>6038</v>
      </c>
      <c r="M148">
        <v>3</v>
      </c>
      <c r="N148">
        <v>6040</v>
      </c>
      <c r="O148">
        <v>3</v>
      </c>
    </row>
    <row r="149" spans="1:15" x14ac:dyDescent="0.2">
      <c r="A149" s="103">
        <v>1177</v>
      </c>
      <c r="B149" s="93" t="s">
        <v>3326</v>
      </c>
      <c r="C149" s="103">
        <v>180000</v>
      </c>
      <c r="D149" t="str">
        <f>VLOOKUP(J149,杂项!K:L,2,FALSE)</f>
        <v>特级步兵教材</v>
      </c>
      <c r="E149">
        <f t="shared" si="6"/>
        <v>20</v>
      </c>
      <c r="F149" t="str">
        <f>VLOOKUP(L149,杂项!K:L,2,FALSE)</f>
        <v>Dark♂锁链</v>
      </c>
      <c r="G149">
        <f t="shared" si="7"/>
        <v>5</v>
      </c>
      <c r="H149" t="str">
        <f>VLOOKUP(N149,杂项!K:L,2,FALSE)</f>
        <v>Pretty♂喷雾</v>
      </c>
      <c r="I149">
        <f t="shared" si="8"/>
        <v>5</v>
      </c>
      <c r="J149" s="93">
        <v>6043</v>
      </c>
      <c r="K149">
        <v>20</v>
      </c>
      <c r="L149">
        <v>6038</v>
      </c>
      <c r="M149">
        <v>5</v>
      </c>
      <c r="N149">
        <v>6040</v>
      </c>
      <c r="O149">
        <v>5</v>
      </c>
    </row>
    <row r="150" spans="1:15" x14ac:dyDescent="0.2">
      <c r="A150" s="103">
        <v>1178</v>
      </c>
      <c r="B150" s="93" t="s">
        <v>3327</v>
      </c>
      <c r="C150" s="103">
        <v>270000</v>
      </c>
      <c r="D150" t="str">
        <f>VLOOKUP(J150,杂项!K:L,2,FALSE)</f>
        <v>特级步兵教材</v>
      </c>
      <c r="E150">
        <f t="shared" si="6"/>
        <v>30</v>
      </c>
      <c r="F150" t="str">
        <f>VLOOKUP(L150,杂项!K:L,2,FALSE)</f>
        <v>Dark♂锁链</v>
      </c>
      <c r="G150">
        <f t="shared" si="7"/>
        <v>7</v>
      </c>
      <c r="H150" t="str">
        <f>VLOOKUP(N150,杂项!K:L,2,FALSE)</f>
        <v>Pretty♂喷雾</v>
      </c>
      <c r="I150">
        <f t="shared" si="8"/>
        <v>7</v>
      </c>
      <c r="J150" s="93">
        <v>6043</v>
      </c>
      <c r="K150">
        <v>30</v>
      </c>
      <c r="L150">
        <v>6038</v>
      </c>
      <c r="M150">
        <v>7</v>
      </c>
      <c r="N150">
        <v>6040</v>
      </c>
      <c r="O150">
        <v>7</v>
      </c>
    </row>
    <row r="151" spans="1:15" x14ac:dyDescent="0.2">
      <c r="A151" s="103">
        <v>1179</v>
      </c>
      <c r="B151" s="93" t="s">
        <v>3328</v>
      </c>
      <c r="C151" s="103">
        <v>410000</v>
      </c>
      <c r="D151" t="str">
        <f>VLOOKUP(J151,杂项!K:L,2,FALSE)</f>
        <v>特级步兵教材</v>
      </c>
      <c r="E151">
        <f t="shared" si="6"/>
        <v>40</v>
      </c>
      <c r="F151" t="str">
        <f>VLOOKUP(L151,杂项!K:L,2,FALSE)</f>
        <v>Dark♂锁链</v>
      </c>
      <c r="G151">
        <f t="shared" si="7"/>
        <v>9</v>
      </c>
      <c r="H151" t="str">
        <f>VLOOKUP(N151,杂项!K:L,2,FALSE)</f>
        <v>Pretty♂喷雾</v>
      </c>
      <c r="I151">
        <f t="shared" si="8"/>
        <v>9</v>
      </c>
      <c r="J151" s="93">
        <v>6043</v>
      </c>
      <c r="K151">
        <v>40</v>
      </c>
      <c r="L151">
        <v>6038</v>
      </c>
      <c r="M151">
        <v>9</v>
      </c>
      <c r="N151">
        <v>6040</v>
      </c>
      <c r="O151">
        <v>9</v>
      </c>
    </row>
    <row r="152" spans="1:15" x14ac:dyDescent="0.2">
      <c r="A152" s="103">
        <v>1180</v>
      </c>
      <c r="B152" s="93" t="s">
        <v>3329</v>
      </c>
      <c r="C152" s="103">
        <v>1500</v>
      </c>
      <c r="D152" t="str">
        <f>VLOOKUP(J152,杂项!K:L,2,FALSE)</f>
        <v>中级步兵教材</v>
      </c>
      <c r="E152">
        <f t="shared" si="6"/>
        <v>1</v>
      </c>
      <c r="F152" t="str">
        <f>VLOOKUP(L152,杂项!K:L,2,FALSE)</f>
        <v>弹簧棒</v>
      </c>
      <c r="G152">
        <f t="shared" si="7"/>
        <v>2</v>
      </c>
      <c r="H152" t="e">
        <f>VLOOKUP(N152,杂项!K:L,2,FALSE)</f>
        <v>#N/A</v>
      </c>
      <c r="I152">
        <f t="shared" si="8"/>
        <v>0</v>
      </c>
      <c r="J152" s="93">
        <v>6002</v>
      </c>
      <c r="K152">
        <v>1</v>
      </c>
      <c r="L152">
        <v>6026</v>
      </c>
      <c r="M152">
        <v>2</v>
      </c>
    </row>
    <row r="153" spans="1:15" x14ac:dyDescent="0.2">
      <c r="A153" s="103">
        <v>1181</v>
      </c>
      <c r="B153" s="93" t="s">
        <v>3330</v>
      </c>
      <c r="C153" s="103">
        <v>2300</v>
      </c>
      <c r="D153" t="str">
        <f>VLOOKUP(J153,杂项!K:L,2,FALSE)</f>
        <v>中级步兵教材</v>
      </c>
      <c r="E153">
        <f t="shared" si="6"/>
        <v>2</v>
      </c>
      <c r="F153" t="str">
        <f>VLOOKUP(L153,杂项!K:L,2,FALSE)</f>
        <v>弹簧棒</v>
      </c>
      <c r="G153">
        <f t="shared" si="7"/>
        <v>3</v>
      </c>
      <c r="H153" t="e">
        <f>VLOOKUP(N153,杂项!K:L,2,FALSE)</f>
        <v>#N/A</v>
      </c>
      <c r="I153">
        <f t="shared" si="8"/>
        <v>0</v>
      </c>
      <c r="J153" s="93">
        <v>6002</v>
      </c>
      <c r="K153">
        <v>2</v>
      </c>
      <c r="L153">
        <v>6026</v>
      </c>
      <c r="M153">
        <v>3</v>
      </c>
    </row>
    <row r="154" spans="1:15" x14ac:dyDescent="0.2">
      <c r="A154" s="103">
        <v>1182</v>
      </c>
      <c r="B154" s="93" t="s">
        <v>3331</v>
      </c>
      <c r="C154" s="103">
        <v>3500</v>
      </c>
      <c r="D154" t="str">
        <f>VLOOKUP(J154,杂项!K:L,2,FALSE)</f>
        <v>中级步兵教材</v>
      </c>
      <c r="E154">
        <f t="shared" si="6"/>
        <v>4</v>
      </c>
      <c r="F154" t="str">
        <f>VLOOKUP(L154,杂项!K:L,2,FALSE)</f>
        <v>弹簧棒</v>
      </c>
      <c r="G154">
        <f t="shared" si="7"/>
        <v>4</v>
      </c>
      <c r="H154" t="e">
        <f>VLOOKUP(N154,杂项!K:L,2,FALSE)</f>
        <v>#N/A</v>
      </c>
      <c r="I154">
        <f t="shared" si="8"/>
        <v>0</v>
      </c>
      <c r="J154" s="93">
        <v>6002</v>
      </c>
      <c r="K154">
        <v>4</v>
      </c>
      <c r="L154">
        <v>6026</v>
      </c>
      <c r="M154">
        <v>4</v>
      </c>
    </row>
    <row r="155" spans="1:15" x14ac:dyDescent="0.2">
      <c r="A155" s="103">
        <v>1183</v>
      </c>
      <c r="B155" s="93" t="s">
        <v>3332</v>
      </c>
      <c r="C155" s="103">
        <v>5300</v>
      </c>
      <c r="D155" t="str">
        <f>VLOOKUP(J155,杂项!K:L,2,FALSE)</f>
        <v>中级步兵教材</v>
      </c>
      <c r="E155">
        <f t="shared" si="6"/>
        <v>6</v>
      </c>
      <c r="F155" t="str">
        <f>VLOOKUP(L155,杂项!K:L,2,FALSE)</f>
        <v>弹簧棒</v>
      </c>
      <c r="G155">
        <f t="shared" si="7"/>
        <v>5</v>
      </c>
      <c r="H155" t="e">
        <f>VLOOKUP(N155,杂项!K:L,2,FALSE)</f>
        <v>#N/A</v>
      </c>
      <c r="I155">
        <f t="shared" si="8"/>
        <v>0</v>
      </c>
      <c r="J155" s="93">
        <v>6002</v>
      </c>
      <c r="K155">
        <v>6</v>
      </c>
      <c r="L155">
        <v>6026</v>
      </c>
      <c r="M155">
        <v>5</v>
      </c>
    </row>
    <row r="156" spans="1:15" x14ac:dyDescent="0.2">
      <c r="A156" s="103">
        <v>1184</v>
      </c>
      <c r="B156" s="93" t="s">
        <v>3333</v>
      </c>
      <c r="C156" s="103">
        <v>8000</v>
      </c>
      <c r="D156" t="str">
        <f>VLOOKUP(J156,杂项!K:L,2,FALSE)</f>
        <v>中级步兵教材</v>
      </c>
      <c r="E156">
        <f t="shared" si="6"/>
        <v>8</v>
      </c>
      <c r="F156" t="str">
        <f>VLOOKUP(L156,杂项!K:L,2,FALSE)</f>
        <v>弹簧棒</v>
      </c>
      <c r="G156">
        <f t="shared" si="7"/>
        <v>6</v>
      </c>
      <c r="H156" t="e">
        <f>VLOOKUP(N156,杂项!K:L,2,FALSE)</f>
        <v>#N/A</v>
      </c>
      <c r="I156">
        <f t="shared" si="8"/>
        <v>0</v>
      </c>
      <c r="J156" s="93">
        <v>6002</v>
      </c>
      <c r="K156">
        <v>8</v>
      </c>
      <c r="L156">
        <v>6026</v>
      </c>
      <c r="M156">
        <v>6</v>
      </c>
    </row>
    <row r="157" spans="1:15" x14ac:dyDescent="0.2">
      <c r="A157" s="103">
        <v>1185</v>
      </c>
      <c r="B157" s="93" t="s">
        <v>3334</v>
      </c>
      <c r="C157" s="103">
        <v>12000</v>
      </c>
      <c r="D157" t="str">
        <f>VLOOKUP(J157,杂项!K:L,2,FALSE)</f>
        <v>高级步兵教材</v>
      </c>
      <c r="E157">
        <f t="shared" si="6"/>
        <v>3</v>
      </c>
      <c r="F157" t="str">
        <f>VLOOKUP(L157,杂项!K:L,2,FALSE)</f>
        <v>沙袋</v>
      </c>
      <c r="G157">
        <f t="shared" si="7"/>
        <v>2</v>
      </c>
      <c r="H157" t="e">
        <f>VLOOKUP(N157,杂项!K:L,2,FALSE)</f>
        <v>#N/A</v>
      </c>
      <c r="I157">
        <f t="shared" si="8"/>
        <v>0</v>
      </c>
      <c r="J157" s="93">
        <v>6003</v>
      </c>
      <c r="K157">
        <v>3</v>
      </c>
      <c r="L157">
        <v>6032</v>
      </c>
      <c r="M157">
        <v>2</v>
      </c>
    </row>
    <row r="158" spans="1:15" x14ac:dyDescent="0.2">
      <c r="A158" s="103">
        <v>1186</v>
      </c>
      <c r="B158" s="93" t="s">
        <v>3335</v>
      </c>
      <c r="C158" s="103">
        <v>18000</v>
      </c>
      <c r="D158" t="str">
        <f>VLOOKUP(J158,杂项!K:L,2,FALSE)</f>
        <v>高级步兵教材</v>
      </c>
      <c r="E158">
        <f t="shared" si="6"/>
        <v>5</v>
      </c>
      <c r="F158" t="str">
        <f>VLOOKUP(L158,杂项!K:L,2,FALSE)</f>
        <v>沙袋</v>
      </c>
      <c r="G158">
        <f t="shared" si="7"/>
        <v>4</v>
      </c>
      <c r="H158" t="e">
        <f>VLOOKUP(N158,杂项!K:L,2,FALSE)</f>
        <v>#N/A</v>
      </c>
      <c r="I158">
        <f t="shared" si="8"/>
        <v>0</v>
      </c>
      <c r="J158" s="93">
        <v>6003</v>
      </c>
      <c r="K158">
        <v>5</v>
      </c>
      <c r="L158">
        <v>6032</v>
      </c>
      <c r="M158">
        <v>4</v>
      </c>
    </row>
    <row r="159" spans="1:15" x14ac:dyDescent="0.2">
      <c r="A159" s="103">
        <v>1187</v>
      </c>
      <c r="B159" s="93" t="s">
        <v>3336</v>
      </c>
      <c r="C159" s="103">
        <v>27000</v>
      </c>
      <c r="D159" t="str">
        <f>VLOOKUP(J159,杂项!K:L,2,FALSE)</f>
        <v>高级步兵教材</v>
      </c>
      <c r="E159">
        <f t="shared" si="6"/>
        <v>8</v>
      </c>
      <c r="F159" t="str">
        <f>VLOOKUP(L159,杂项!K:L,2,FALSE)</f>
        <v>沙袋</v>
      </c>
      <c r="G159">
        <f t="shared" si="7"/>
        <v>6</v>
      </c>
      <c r="H159" t="str">
        <f>VLOOKUP(N159,杂项!K:L,2,FALSE)</f>
        <v>健腹轮</v>
      </c>
      <c r="I159">
        <f t="shared" si="8"/>
        <v>2</v>
      </c>
      <c r="J159" s="93">
        <v>6003</v>
      </c>
      <c r="K159">
        <v>8</v>
      </c>
      <c r="L159">
        <v>6032</v>
      </c>
      <c r="M159">
        <v>6</v>
      </c>
      <c r="N159">
        <v>6034</v>
      </c>
      <c r="O159">
        <v>2</v>
      </c>
    </row>
    <row r="160" spans="1:15" x14ac:dyDescent="0.2">
      <c r="A160" s="103">
        <v>1188</v>
      </c>
      <c r="B160" s="93" t="s">
        <v>3337</v>
      </c>
      <c r="C160" s="103">
        <v>41000</v>
      </c>
      <c r="D160" t="str">
        <f>VLOOKUP(J160,杂项!K:L,2,FALSE)</f>
        <v>高级步兵教材</v>
      </c>
      <c r="E160">
        <f t="shared" si="6"/>
        <v>12</v>
      </c>
      <c r="F160" t="str">
        <f>VLOOKUP(L160,杂项!K:L,2,FALSE)</f>
        <v>沙袋</v>
      </c>
      <c r="G160">
        <f t="shared" si="7"/>
        <v>8</v>
      </c>
      <c r="H160" t="str">
        <f>VLOOKUP(N160,杂项!K:L,2,FALSE)</f>
        <v>健腹轮</v>
      </c>
      <c r="I160">
        <f t="shared" si="8"/>
        <v>3</v>
      </c>
      <c r="J160" s="93">
        <v>6003</v>
      </c>
      <c r="K160">
        <v>12</v>
      </c>
      <c r="L160">
        <v>6032</v>
      </c>
      <c r="M160">
        <v>8</v>
      </c>
      <c r="N160">
        <v>6034</v>
      </c>
      <c r="O160">
        <v>3</v>
      </c>
    </row>
    <row r="161" spans="1:15" x14ac:dyDescent="0.2">
      <c r="A161" s="103">
        <v>1189</v>
      </c>
      <c r="B161" s="93" t="s">
        <v>3338</v>
      </c>
      <c r="C161" s="103">
        <v>62000</v>
      </c>
      <c r="D161" t="str">
        <f>VLOOKUP(J161,杂项!K:L,2,FALSE)</f>
        <v>高级步兵教材</v>
      </c>
      <c r="E161">
        <f t="shared" si="6"/>
        <v>16</v>
      </c>
      <c r="F161" t="str">
        <f>VLOOKUP(L161,杂项!K:L,2,FALSE)</f>
        <v>沙袋</v>
      </c>
      <c r="G161">
        <f t="shared" si="7"/>
        <v>10</v>
      </c>
      <c r="H161" t="str">
        <f>VLOOKUP(N161,杂项!K:L,2,FALSE)</f>
        <v>健腹轮</v>
      </c>
      <c r="I161">
        <f t="shared" si="8"/>
        <v>4</v>
      </c>
      <c r="J161" s="93">
        <v>6003</v>
      </c>
      <c r="K161">
        <v>16</v>
      </c>
      <c r="L161">
        <v>6032</v>
      </c>
      <c r="M161">
        <v>10</v>
      </c>
      <c r="N161">
        <v>6034</v>
      </c>
      <c r="O161">
        <v>4</v>
      </c>
    </row>
    <row r="162" spans="1:15" x14ac:dyDescent="0.2">
      <c r="A162" s="103">
        <v>11180</v>
      </c>
      <c r="B162" s="93" t="s">
        <v>3339</v>
      </c>
      <c r="C162" s="103">
        <v>74000</v>
      </c>
      <c r="D162" t="str">
        <f>VLOOKUP(J162,杂项!K:L,2,FALSE)</f>
        <v>高级步兵教材</v>
      </c>
      <c r="E162">
        <f t="shared" si="6"/>
        <v>20</v>
      </c>
      <c r="F162" t="str">
        <f>VLOOKUP(L162,杂项!K:L,2,FALSE)</f>
        <v>沙袋</v>
      </c>
      <c r="G162">
        <f t="shared" si="7"/>
        <v>12</v>
      </c>
      <c r="H162" t="str">
        <f>VLOOKUP(N162,杂项!K:L,2,FALSE)</f>
        <v>健腹轮</v>
      </c>
      <c r="I162">
        <f t="shared" si="8"/>
        <v>5</v>
      </c>
      <c r="J162" s="93">
        <v>6003</v>
      </c>
      <c r="K162">
        <v>20</v>
      </c>
      <c r="L162">
        <v>6032</v>
      </c>
      <c r="M162">
        <v>12</v>
      </c>
      <c r="N162">
        <v>6034</v>
      </c>
      <c r="O162">
        <v>5</v>
      </c>
    </row>
    <row r="163" spans="1:15" x14ac:dyDescent="0.2">
      <c r="A163" s="103">
        <v>11181</v>
      </c>
      <c r="B163" s="93" t="s">
        <v>3340</v>
      </c>
      <c r="C163" s="103">
        <v>90000</v>
      </c>
      <c r="D163" t="str">
        <f>VLOOKUP(J163,杂项!K:L,2,FALSE)</f>
        <v>高级步兵教材</v>
      </c>
      <c r="E163">
        <f t="shared" si="6"/>
        <v>25</v>
      </c>
      <c r="F163" t="str">
        <f>VLOOKUP(L163,杂项!K:L,2,FALSE)</f>
        <v>沙袋</v>
      </c>
      <c r="G163">
        <f t="shared" si="7"/>
        <v>15</v>
      </c>
      <c r="H163" t="str">
        <f>VLOOKUP(N163,杂项!K:L,2,FALSE)</f>
        <v>健腹轮</v>
      </c>
      <c r="I163">
        <f t="shared" si="8"/>
        <v>6</v>
      </c>
      <c r="J163" s="93">
        <v>6003</v>
      </c>
      <c r="K163">
        <v>25</v>
      </c>
      <c r="L163">
        <v>6032</v>
      </c>
      <c r="M163">
        <v>15</v>
      </c>
      <c r="N163">
        <v>6034</v>
      </c>
      <c r="O163">
        <v>6</v>
      </c>
    </row>
    <row r="164" spans="1:15" x14ac:dyDescent="0.2">
      <c r="A164" s="103">
        <v>11182</v>
      </c>
      <c r="B164" s="93" t="s">
        <v>3341</v>
      </c>
      <c r="C164" s="103">
        <v>110000</v>
      </c>
      <c r="D164" t="str">
        <f>VLOOKUP(J164,杂项!K:L,2,FALSE)</f>
        <v>高级步兵教材</v>
      </c>
      <c r="E164">
        <f t="shared" si="6"/>
        <v>30</v>
      </c>
      <c r="F164" t="str">
        <f>VLOOKUP(L164,杂项!K:L,2,FALSE)</f>
        <v>沙袋</v>
      </c>
      <c r="G164">
        <f t="shared" si="7"/>
        <v>18</v>
      </c>
      <c r="H164" t="str">
        <f>VLOOKUP(N164,杂项!K:L,2,FALSE)</f>
        <v>健腹轮</v>
      </c>
      <c r="I164">
        <f t="shared" si="8"/>
        <v>8</v>
      </c>
      <c r="J164" s="93">
        <v>6003</v>
      </c>
      <c r="K164">
        <v>30</v>
      </c>
      <c r="L164">
        <v>6032</v>
      </c>
      <c r="M164">
        <v>18</v>
      </c>
      <c r="N164">
        <v>6034</v>
      </c>
      <c r="O164">
        <v>8</v>
      </c>
    </row>
    <row r="165" spans="1:15" x14ac:dyDescent="0.2">
      <c r="A165" s="103">
        <v>11183</v>
      </c>
      <c r="B165" s="93" t="s">
        <v>3342</v>
      </c>
      <c r="C165" s="103">
        <v>130000</v>
      </c>
      <c r="D165" t="str">
        <f>VLOOKUP(J165,杂项!K:L,2,FALSE)</f>
        <v>高级步兵教材</v>
      </c>
      <c r="E165">
        <f t="shared" si="6"/>
        <v>40</v>
      </c>
      <c r="F165" t="str">
        <f>VLOOKUP(L165,杂项!K:L,2,FALSE)</f>
        <v>沙袋</v>
      </c>
      <c r="G165">
        <f t="shared" si="7"/>
        <v>22</v>
      </c>
      <c r="H165" t="str">
        <f>VLOOKUP(N165,杂项!K:L,2,FALSE)</f>
        <v>健腹轮</v>
      </c>
      <c r="I165">
        <f t="shared" si="8"/>
        <v>10</v>
      </c>
      <c r="J165" s="93">
        <v>6003</v>
      </c>
      <c r="K165">
        <v>40</v>
      </c>
      <c r="L165">
        <v>6032</v>
      </c>
      <c r="M165">
        <v>22</v>
      </c>
      <c r="N165">
        <v>6034</v>
      </c>
      <c r="O165">
        <v>10</v>
      </c>
    </row>
    <row r="166" spans="1:15" x14ac:dyDescent="0.2">
      <c r="A166" s="103">
        <v>11184</v>
      </c>
      <c r="B166" s="93" t="s">
        <v>3343</v>
      </c>
      <c r="C166" s="103">
        <v>160000</v>
      </c>
      <c r="D166" t="str">
        <f>VLOOKUP(J166,杂项!K:L,2,FALSE)</f>
        <v>高级步兵教材</v>
      </c>
      <c r="E166">
        <f t="shared" si="6"/>
        <v>50</v>
      </c>
      <c r="F166" t="str">
        <f>VLOOKUP(L166,杂项!K:L,2,FALSE)</f>
        <v>沙袋</v>
      </c>
      <c r="G166">
        <f t="shared" si="7"/>
        <v>26</v>
      </c>
      <c r="H166" t="str">
        <f>VLOOKUP(N166,杂项!K:L,2,FALSE)</f>
        <v>健腹轮</v>
      </c>
      <c r="I166">
        <f t="shared" si="8"/>
        <v>12</v>
      </c>
      <c r="J166" s="93">
        <v>6003</v>
      </c>
      <c r="K166">
        <v>50</v>
      </c>
      <c r="L166">
        <v>6032</v>
      </c>
      <c r="M166">
        <v>26</v>
      </c>
      <c r="N166">
        <v>6034</v>
      </c>
      <c r="O166">
        <v>12</v>
      </c>
    </row>
    <row r="167" spans="1:15" x14ac:dyDescent="0.2">
      <c r="A167" s="103">
        <v>1190</v>
      </c>
      <c r="B167" s="93" t="s">
        <v>3248</v>
      </c>
      <c r="C167" s="103">
        <v>3000</v>
      </c>
      <c r="D167" t="str">
        <f>VLOOKUP(J167,杂项!K:L,2,FALSE)</f>
        <v>中级步兵教材</v>
      </c>
      <c r="E167">
        <f t="shared" si="6"/>
        <v>8</v>
      </c>
      <c r="F167" t="e">
        <f>VLOOKUP(L167,杂项!K:L,2,FALSE)</f>
        <v>#N/A</v>
      </c>
      <c r="G167">
        <f t="shared" si="7"/>
        <v>0</v>
      </c>
      <c r="H167" t="e">
        <f>VLOOKUP(N167,杂项!K:L,2,FALSE)</f>
        <v>#N/A</v>
      </c>
      <c r="I167">
        <f t="shared" si="8"/>
        <v>0</v>
      </c>
      <c r="J167" s="93">
        <v>6002</v>
      </c>
      <c r="K167">
        <v>8</v>
      </c>
    </row>
    <row r="168" spans="1:15" x14ac:dyDescent="0.2">
      <c r="A168" s="103">
        <v>1191</v>
      </c>
      <c r="B168" s="93" t="s">
        <v>3249</v>
      </c>
      <c r="C168" s="103">
        <v>4500</v>
      </c>
      <c r="D168" t="str">
        <f>VLOOKUP(J168,杂项!K:L,2,FALSE)</f>
        <v>中级步兵教材</v>
      </c>
      <c r="E168">
        <f t="shared" si="6"/>
        <v>10</v>
      </c>
      <c r="F168" t="str">
        <f>VLOOKUP(L168,杂项!K:L,2,FALSE)</f>
        <v>弹簧棒</v>
      </c>
      <c r="G168">
        <f t="shared" si="7"/>
        <v>8</v>
      </c>
      <c r="H168" t="e">
        <f>VLOOKUP(N168,杂项!K:L,2,FALSE)</f>
        <v>#N/A</v>
      </c>
      <c r="I168">
        <f t="shared" si="8"/>
        <v>0</v>
      </c>
      <c r="J168" s="93">
        <v>6002</v>
      </c>
      <c r="K168">
        <v>10</v>
      </c>
      <c r="L168">
        <v>6026</v>
      </c>
      <c r="M168">
        <v>8</v>
      </c>
    </row>
    <row r="169" spans="1:15" x14ac:dyDescent="0.2">
      <c r="A169" s="103">
        <v>1192</v>
      </c>
      <c r="B169" s="93" t="s">
        <v>3250</v>
      </c>
      <c r="C169" s="103">
        <v>6800</v>
      </c>
      <c r="D169" t="str">
        <f>VLOOKUP(J169,杂项!K:L,2,FALSE)</f>
        <v>中级步兵教材</v>
      </c>
      <c r="E169">
        <f t="shared" si="6"/>
        <v>12</v>
      </c>
      <c r="F169" t="str">
        <f>VLOOKUP(L169,杂项!K:L,2,FALSE)</f>
        <v>弹簧棒</v>
      </c>
      <c r="G169">
        <f t="shared" si="7"/>
        <v>10</v>
      </c>
      <c r="H169" t="e">
        <f>VLOOKUP(N169,杂项!K:L,2,FALSE)</f>
        <v>#N/A</v>
      </c>
      <c r="I169">
        <f t="shared" si="8"/>
        <v>0</v>
      </c>
      <c r="J169" s="93">
        <v>6002</v>
      </c>
      <c r="K169">
        <v>12</v>
      </c>
      <c r="L169">
        <v>6026</v>
      </c>
      <c r="M169">
        <v>10</v>
      </c>
    </row>
    <row r="170" spans="1:15" x14ac:dyDescent="0.2">
      <c r="A170" s="103">
        <v>1193</v>
      </c>
      <c r="B170" s="93" t="s">
        <v>3251</v>
      </c>
      <c r="C170" s="103">
        <v>10000</v>
      </c>
      <c r="D170" t="str">
        <f>VLOOKUP(J170,杂项!K:L,2,FALSE)</f>
        <v>高级步兵教材</v>
      </c>
      <c r="E170">
        <f t="shared" si="6"/>
        <v>3</v>
      </c>
      <c r="F170" t="str">
        <f>VLOOKUP(L170,杂项!K:L,2,FALSE)</f>
        <v>弹簧棒</v>
      </c>
      <c r="G170">
        <f t="shared" si="7"/>
        <v>12</v>
      </c>
      <c r="H170" t="e">
        <f>VLOOKUP(N170,杂项!K:L,2,FALSE)</f>
        <v>#N/A</v>
      </c>
      <c r="I170">
        <f t="shared" si="8"/>
        <v>0</v>
      </c>
      <c r="J170" s="93">
        <v>6003</v>
      </c>
      <c r="K170">
        <v>3</v>
      </c>
      <c r="L170">
        <v>6026</v>
      </c>
      <c r="M170">
        <v>12</v>
      </c>
    </row>
    <row r="171" spans="1:15" x14ac:dyDescent="0.2">
      <c r="A171" s="103">
        <v>1194</v>
      </c>
      <c r="B171" s="93" t="s">
        <v>3252</v>
      </c>
      <c r="C171" s="103">
        <v>15000</v>
      </c>
      <c r="D171" t="str">
        <f>VLOOKUP(J171,杂项!K:L,2,FALSE)</f>
        <v>高级步兵教材</v>
      </c>
      <c r="E171">
        <f t="shared" si="6"/>
        <v>5</v>
      </c>
      <c r="F171" t="str">
        <f>VLOOKUP(L171,杂项!K:L,2,FALSE)</f>
        <v>沙袋</v>
      </c>
      <c r="G171">
        <f t="shared" si="7"/>
        <v>3</v>
      </c>
      <c r="H171" t="e">
        <f>VLOOKUP(N171,杂项!K:L,2,FALSE)</f>
        <v>#N/A</v>
      </c>
      <c r="I171">
        <f t="shared" si="8"/>
        <v>0</v>
      </c>
      <c r="J171" s="93">
        <v>6003</v>
      </c>
      <c r="K171">
        <v>5</v>
      </c>
      <c r="L171">
        <v>6032</v>
      </c>
      <c r="M171">
        <v>3</v>
      </c>
    </row>
    <row r="172" spans="1:15" x14ac:dyDescent="0.2">
      <c r="A172" s="103">
        <v>1195</v>
      </c>
      <c r="B172" s="93" t="s">
        <v>3254</v>
      </c>
      <c r="C172" s="103">
        <v>23000</v>
      </c>
      <c r="D172" t="str">
        <f>VLOOKUP(J172,杂项!K:L,2,FALSE)</f>
        <v>高级步兵教材</v>
      </c>
      <c r="E172">
        <f t="shared" si="6"/>
        <v>10</v>
      </c>
      <c r="F172" t="str">
        <f>VLOOKUP(L172,杂项!K:L,2,FALSE)</f>
        <v>沙袋</v>
      </c>
      <c r="G172">
        <f t="shared" si="7"/>
        <v>5</v>
      </c>
      <c r="H172" t="str">
        <f>VLOOKUP(N172,杂项!K:L,2,FALSE)</f>
        <v>健腹轮</v>
      </c>
      <c r="I172">
        <f t="shared" si="8"/>
        <v>3</v>
      </c>
      <c r="J172" s="93">
        <v>6003</v>
      </c>
      <c r="K172">
        <v>10</v>
      </c>
      <c r="L172">
        <v>6032</v>
      </c>
      <c r="M172">
        <v>5</v>
      </c>
      <c r="N172">
        <v>6034</v>
      </c>
      <c r="O172">
        <v>3</v>
      </c>
    </row>
    <row r="173" spans="1:15" x14ac:dyDescent="0.2">
      <c r="A173" s="103">
        <v>1196</v>
      </c>
      <c r="B173" s="93" t="s">
        <v>3256</v>
      </c>
      <c r="C173" s="103">
        <v>35000</v>
      </c>
      <c r="D173" t="str">
        <f>VLOOKUP(J173,杂项!K:L,2,FALSE)</f>
        <v>高级步兵教材</v>
      </c>
      <c r="E173">
        <f t="shared" si="6"/>
        <v>15</v>
      </c>
      <c r="F173" t="str">
        <f>VLOOKUP(L173,杂项!K:L,2,FALSE)</f>
        <v>沙袋</v>
      </c>
      <c r="G173">
        <f t="shared" si="7"/>
        <v>8</v>
      </c>
      <c r="H173" t="str">
        <f>VLOOKUP(N173,杂项!K:L,2,FALSE)</f>
        <v>健腹轮</v>
      </c>
      <c r="I173">
        <f t="shared" si="8"/>
        <v>4</v>
      </c>
      <c r="J173" s="93">
        <v>6003</v>
      </c>
      <c r="K173">
        <v>15</v>
      </c>
      <c r="L173">
        <v>6032</v>
      </c>
      <c r="M173">
        <v>8</v>
      </c>
      <c r="N173">
        <v>6034</v>
      </c>
      <c r="O173">
        <v>4</v>
      </c>
    </row>
    <row r="174" spans="1:15" x14ac:dyDescent="0.2">
      <c r="A174" s="103">
        <v>1197</v>
      </c>
      <c r="B174" s="93" t="s">
        <v>3344</v>
      </c>
      <c r="C174" s="103">
        <v>53000</v>
      </c>
      <c r="D174" t="str">
        <f>VLOOKUP(J174,杂项!K:L,2,FALSE)</f>
        <v>高级步兵教材</v>
      </c>
      <c r="E174">
        <f t="shared" si="6"/>
        <v>20</v>
      </c>
      <c r="F174" t="str">
        <f>VLOOKUP(L174,杂项!K:L,2,FALSE)</f>
        <v>沙袋</v>
      </c>
      <c r="G174">
        <f t="shared" si="7"/>
        <v>10</v>
      </c>
      <c r="H174" t="str">
        <f>VLOOKUP(N174,杂项!K:L,2,FALSE)</f>
        <v>健腹轮</v>
      </c>
      <c r="I174">
        <f t="shared" si="8"/>
        <v>5</v>
      </c>
      <c r="J174" s="93">
        <v>6003</v>
      </c>
      <c r="K174">
        <v>20</v>
      </c>
      <c r="L174">
        <v>6032</v>
      </c>
      <c r="M174">
        <v>10</v>
      </c>
      <c r="N174">
        <v>6034</v>
      </c>
      <c r="O174">
        <v>5</v>
      </c>
    </row>
    <row r="175" spans="1:15" x14ac:dyDescent="0.2">
      <c r="A175" s="103">
        <v>1198</v>
      </c>
      <c r="B175" s="93" t="s">
        <v>3345</v>
      </c>
      <c r="C175" s="103">
        <v>80000</v>
      </c>
      <c r="D175" t="str">
        <f>VLOOKUP(J175,杂项!K:L,2,FALSE)</f>
        <v>高级步兵教材</v>
      </c>
      <c r="E175">
        <f t="shared" si="6"/>
        <v>30</v>
      </c>
      <c r="F175" t="str">
        <f>VLOOKUP(L175,杂项!K:L,2,FALSE)</f>
        <v>沙袋</v>
      </c>
      <c r="G175">
        <f t="shared" si="7"/>
        <v>12</v>
      </c>
      <c r="H175" t="str">
        <f>VLOOKUP(N175,杂项!K:L,2,FALSE)</f>
        <v>健腹轮</v>
      </c>
      <c r="I175">
        <f t="shared" si="8"/>
        <v>6</v>
      </c>
      <c r="J175" s="93">
        <v>6003</v>
      </c>
      <c r="K175">
        <v>30</v>
      </c>
      <c r="L175">
        <v>6032</v>
      </c>
      <c r="M175">
        <v>12</v>
      </c>
      <c r="N175">
        <v>6034</v>
      </c>
      <c r="O175">
        <v>6</v>
      </c>
    </row>
    <row r="176" spans="1:15" x14ac:dyDescent="0.2">
      <c r="A176" s="103">
        <v>1199</v>
      </c>
      <c r="B176" s="93" t="s">
        <v>3346</v>
      </c>
      <c r="C176" s="103">
        <v>120000</v>
      </c>
      <c r="D176" t="str">
        <f>VLOOKUP(J176,杂项!K:L,2,FALSE)</f>
        <v>高级步兵教材</v>
      </c>
      <c r="E176">
        <f t="shared" si="6"/>
        <v>40</v>
      </c>
      <c r="F176" t="str">
        <f>VLOOKUP(L176,杂项!K:L,2,FALSE)</f>
        <v>沙袋</v>
      </c>
      <c r="G176">
        <f t="shared" si="7"/>
        <v>15</v>
      </c>
      <c r="H176" t="str">
        <f>VLOOKUP(N176,杂项!K:L,2,FALSE)</f>
        <v>健腹轮</v>
      </c>
      <c r="I176">
        <f t="shared" si="8"/>
        <v>7</v>
      </c>
      <c r="J176" s="93">
        <v>6003</v>
      </c>
      <c r="K176">
        <v>40</v>
      </c>
      <c r="L176">
        <v>6032</v>
      </c>
      <c r="M176">
        <v>15</v>
      </c>
      <c r="N176">
        <v>6034</v>
      </c>
      <c r="O176">
        <v>7</v>
      </c>
    </row>
    <row r="177" spans="1:15" x14ac:dyDescent="0.2">
      <c r="A177" s="103">
        <v>11190</v>
      </c>
      <c r="B177" s="93" t="s">
        <v>3347</v>
      </c>
      <c r="C177" s="103">
        <v>140000</v>
      </c>
      <c r="D177" t="str">
        <f>VLOOKUP(J177,杂项!K:L,2,FALSE)</f>
        <v>高级步兵教材</v>
      </c>
      <c r="E177">
        <f t="shared" si="6"/>
        <v>50</v>
      </c>
      <c r="F177" t="str">
        <f>VLOOKUP(L177,杂项!K:L,2,FALSE)</f>
        <v>沙袋</v>
      </c>
      <c r="G177">
        <f t="shared" si="7"/>
        <v>18</v>
      </c>
      <c r="H177" t="str">
        <f>VLOOKUP(N177,杂项!K:L,2,FALSE)</f>
        <v>健腹轮</v>
      </c>
      <c r="I177">
        <f t="shared" si="8"/>
        <v>8</v>
      </c>
      <c r="J177" s="93">
        <v>6003</v>
      </c>
      <c r="K177">
        <v>50</v>
      </c>
      <c r="L177">
        <v>6032</v>
      </c>
      <c r="M177">
        <v>18</v>
      </c>
      <c r="N177">
        <v>6034</v>
      </c>
      <c r="O177">
        <v>8</v>
      </c>
    </row>
    <row r="178" spans="1:15" x14ac:dyDescent="0.2">
      <c r="A178" s="103">
        <v>11191</v>
      </c>
      <c r="B178" s="93" t="s">
        <v>3348</v>
      </c>
      <c r="C178" s="103">
        <v>170000</v>
      </c>
      <c r="D178" t="str">
        <f>VLOOKUP(J178,杂项!K:L,2,FALSE)</f>
        <v>高级步兵教材</v>
      </c>
      <c r="E178">
        <f t="shared" si="6"/>
        <v>60</v>
      </c>
      <c r="F178" t="str">
        <f>VLOOKUP(L178,杂项!K:L,2,FALSE)</f>
        <v>沙袋</v>
      </c>
      <c r="G178">
        <f t="shared" si="7"/>
        <v>22</v>
      </c>
      <c r="H178" t="str">
        <f>VLOOKUP(N178,杂项!K:L,2,FALSE)</f>
        <v>健腹轮</v>
      </c>
      <c r="I178">
        <f t="shared" si="8"/>
        <v>9</v>
      </c>
      <c r="J178" s="93">
        <v>6003</v>
      </c>
      <c r="K178">
        <v>60</v>
      </c>
      <c r="L178">
        <v>6032</v>
      </c>
      <c r="M178">
        <v>22</v>
      </c>
      <c r="N178">
        <v>6034</v>
      </c>
      <c r="O178">
        <v>9</v>
      </c>
    </row>
    <row r="179" spans="1:15" x14ac:dyDescent="0.2">
      <c r="A179" s="103">
        <v>11192</v>
      </c>
      <c r="B179" s="93" t="s">
        <v>3349</v>
      </c>
      <c r="C179" s="103">
        <v>200000</v>
      </c>
      <c r="D179" t="str">
        <f>VLOOKUP(J179,杂项!K:L,2,FALSE)</f>
        <v>特级步兵教材</v>
      </c>
      <c r="E179">
        <f t="shared" si="6"/>
        <v>5</v>
      </c>
      <c r="F179" t="str">
        <f>VLOOKUP(L179,杂项!K:L,2,FALSE)</f>
        <v>沙袋</v>
      </c>
      <c r="G179">
        <f t="shared" si="7"/>
        <v>25</v>
      </c>
      <c r="H179" t="str">
        <f>VLOOKUP(N179,杂项!K:L,2,FALSE)</f>
        <v>健腹轮</v>
      </c>
      <c r="I179">
        <f t="shared" si="8"/>
        <v>10</v>
      </c>
      <c r="J179" s="93">
        <v>6043</v>
      </c>
      <c r="K179">
        <v>5</v>
      </c>
      <c r="L179">
        <v>6032</v>
      </c>
      <c r="M179">
        <v>25</v>
      </c>
      <c r="N179">
        <v>6034</v>
      </c>
      <c r="O179">
        <v>10</v>
      </c>
    </row>
    <row r="180" spans="1:15" x14ac:dyDescent="0.2">
      <c r="A180" s="103">
        <v>11193</v>
      </c>
      <c r="B180" s="93" t="s">
        <v>3350</v>
      </c>
      <c r="C180" s="103">
        <v>240000</v>
      </c>
      <c r="D180" t="str">
        <f>VLOOKUP(J180,杂项!K:L,2,FALSE)</f>
        <v>特级步兵教材</v>
      </c>
      <c r="E180">
        <f t="shared" si="6"/>
        <v>10</v>
      </c>
      <c r="F180" t="str">
        <f>VLOOKUP(L180,杂项!K:L,2,FALSE)</f>
        <v>沙袋</v>
      </c>
      <c r="G180">
        <f t="shared" si="7"/>
        <v>30</v>
      </c>
      <c r="H180" t="str">
        <f>VLOOKUP(N180,杂项!K:L,2,FALSE)</f>
        <v>健腹轮</v>
      </c>
      <c r="I180">
        <f t="shared" si="8"/>
        <v>12</v>
      </c>
      <c r="J180" s="93">
        <v>6043</v>
      </c>
      <c r="K180">
        <v>10</v>
      </c>
      <c r="L180">
        <v>6032</v>
      </c>
      <c r="M180">
        <v>30</v>
      </c>
      <c r="N180">
        <v>6034</v>
      </c>
      <c r="O180">
        <v>12</v>
      </c>
    </row>
    <row r="181" spans="1:15" x14ac:dyDescent="0.2">
      <c r="A181" s="103">
        <v>11194</v>
      </c>
      <c r="B181" s="93" t="s">
        <v>3351</v>
      </c>
      <c r="C181" s="103">
        <v>290000</v>
      </c>
      <c r="D181" t="str">
        <f>VLOOKUP(J181,杂项!K:L,2,FALSE)</f>
        <v>特级步兵教材</v>
      </c>
      <c r="E181">
        <f t="shared" si="6"/>
        <v>15</v>
      </c>
      <c r="F181" t="str">
        <f>VLOOKUP(L181,杂项!K:L,2,FALSE)</f>
        <v>Dark♂锁链</v>
      </c>
      <c r="G181">
        <f t="shared" si="7"/>
        <v>5</v>
      </c>
      <c r="H181" t="str">
        <f>VLOOKUP(N181,杂项!K:L,2,FALSE)</f>
        <v>Pretty♂喷雾</v>
      </c>
      <c r="I181">
        <f t="shared" si="8"/>
        <v>5</v>
      </c>
      <c r="J181" s="93">
        <v>6043</v>
      </c>
      <c r="K181">
        <v>15</v>
      </c>
      <c r="L181">
        <v>6038</v>
      </c>
      <c r="M181">
        <v>5</v>
      </c>
      <c r="N181">
        <v>6040</v>
      </c>
      <c r="O181">
        <v>5</v>
      </c>
    </row>
    <row r="182" spans="1:15" x14ac:dyDescent="0.2">
      <c r="A182" s="103">
        <v>11195</v>
      </c>
      <c r="B182" s="93" t="s">
        <v>3352</v>
      </c>
      <c r="C182" s="103">
        <v>350000</v>
      </c>
      <c r="D182" t="str">
        <f>VLOOKUP(J182,杂项!K:L,2,FALSE)</f>
        <v>特级步兵教材</v>
      </c>
      <c r="E182">
        <f t="shared" si="6"/>
        <v>20</v>
      </c>
      <c r="F182" t="str">
        <f>VLOOKUP(L182,杂项!K:L,2,FALSE)</f>
        <v>Dark♂锁链</v>
      </c>
      <c r="G182">
        <f t="shared" si="7"/>
        <v>6</v>
      </c>
      <c r="H182" t="str">
        <f>VLOOKUP(N182,杂项!K:L,2,FALSE)</f>
        <v>Pretty♂喷雾</v>
      </c>
      <c r="I182">
        <f t="shared" si="8"/>
        <v>6</v>
      </c>
      <c r="J182" s="93">
        <v>6043</v>
      </c>
      <c r="K182">
        <v>20</v>
      </c>
      <c r="L182">
        <v>6038</v>
      </c>
      <c r="M182">
        <v>6</v>
      </c>
      <c r="N182">
        <v>6040</v>
      </c>
      <c r="O182">
        <v>6</v>
      </c>
    </row>
    <row r="183" spans="1:15" x14ac:dyDescent="0.2">
      <c r="A183" s="103">
        <v>11196</v>
      </c>
      <c r="B183" s="93" t="s">
        <v>3353</v>
      </c>
      <c r="C183" s="103">
        <v>420000</v>
      </c>
      <c r="D183" t="str">
        <f>VLOOKUP(J183,杂项!K:L,2,FALSE)</f>
        <v>特级步兵教材</v>
      </c>
      <c r="E183">
        <f t="shared" si="6"/>
        <v>25</v>
      </c>
      <c r="F183" t="str">
        <f>VLOOKUP(L183,杂项!K:L,2,FALSE)</f>
        <v>Dark♂锁链</v>
      </c>
      <c r="G183">
        <f t="shared" si="7"/>
        <v>7</v>
      </c>
      <c r="H183" t="str">
        <f>VLOOKUP(N183,杂项!K:L,2,FALSE)</f>
        <v>Pretty♂喷雾</v>
      </c>
      <c r="I183">
        <f t="shared" si="8"/>
        <v>7</v>
      </c>
      <c r="J183" s="93">
        <v>6043</v>
      </c>
      <c r="K183">
        <v>25</v>
      </c>
      <c r="L183">
        <v>6038</v>
      </c>
      <c r="M183">
        <v>7</v>
      </c>
      <c r="N183">
        <v>6040</v>
      </c>
      <c r="O183">
        <v>7</v>
      </c>
    </row>
    <row r="184" spans="1:15" x14ac:dyDescent="0.2">
      <c r="A184" s="103">
        <v>11197</v>
      </c>
      <c r="B184" s="93" t="s">
        <v>3354</v>
      </c>
      <c r="C184" s="103">
        <v>500000</v>
      </c>
      <c r="D184" t="str">
        <f>VLOOKUP(J184,杂项!K:L,2,FALSE)</f>
        <v>特级步兵教材</v>
      </c>
      <c r="E184">
        <f t="shared" si="6"/>
        <v>30</v>
      </c>
      <c r="F184" t="str">
        <f>VLOOKUP(L184,杂项!K:L,2,FALSE)</f>
        <v>Dark♂锁链</v>
      </c>
      <c r="G184">
        <f t="shared" si="7"/>
        <v>8</v>
      </c>
      <c r="H184" t="str">
        <f>VLOOKUP(N184,杂项!K:L,2,FALSE)</f>
        <v>Pretty♂喷雾</v>
      </c>
      <c r="I184">
        <f t="shared" si="8"/>
        <v>8</v>
      </c>
      <c r="J184" s="93">
        <v>6043</v>
      </c>
      <c r="K184">
        <v>30</v>
      </c>
      <c r="L184">
        <v>6038</v>
      </c>
      <c r="M184">
        <v>8</v>
      </c>
      <c r="N184">
        <v>6040</v>
      </c>
      <c r="O184">
        <v>8</v>
      </c>
    </row>
    <row r="185" spans="1:15" x14ac:dyDescent="0.2">
      <c r="A185" s="103">
        <v>11198</v>
      </c>
      <c r="B185" s="93" t="s">
        <v>3355</v>
      </c>
      <c r="C185" s="103">
        <v>600000</v>
      </c>
      <c r="D185" t="str">
        <f>VLOOKUP(J185,杂项!K:L,2,FALSE)</f>
        <v>特级步兵教材</v>
      </c>
      <c r="E185">
        <f t="shared" si="6"/>
        <v>40</v>
      </c>
      <c r="F185" t="str">
        <f>VLOOKUP(L185,杂项!K:L,2,FALSE)</f>
        <v>Dark♂锁链</v>
      </c>
      <c r="G185">
        <f t="shared" si="7"/>
        <v>10</v>
      </c>
      <c r="H185" t="str">
        <f>VLOOKUP(N185,杂项!K:L,2,FALSE)</f>
        <v>Pretty♂喷雾</v>
      </c>
      <c r="I185">
        <f t="shared" si="8"/>
        <v>10</v>
      </c>
      <c r="J185" s="93">
        <v>6043</v>
      </c>
      <c r="K185">
        <v>40</v>
      </c>
      <c r="L185">
        <v>6038</v>
      </c>
      <c r="M185">
        <v>10</v>
      </c>
      <c r="N185">
        <v>6040</v>
      </c>
      <c r="O185">
        <v>10</v>
      </c>
    </row>
    <row r="186" spans="1:15" x14ac:dyDescent="0.2">
      <c r="A186" s="103">
        <v>11199</v>
      </c>
      <c r="B186" s="93" t="s">
        <v>3356</v>
      </c>
      <c r="C186" s="103">
        <v>720000</v>
      </c>
      <c r="D186" t="str">
        <f>VLOOKUP(J186,杂项!K:L,2,FALSE)</f>
        <v>特级步兵教材</v>
      </c>
      <c r="E186">
        <f t="shared" si="6"/>
        <v>50</v>
      </c>
      <c r="F186" t="str">
        <f>VLOOKUP(L186,杂项!K:L,2,FALSE)</f>
        <v>Dark♂锁链</v>
      </c>
      <c r="G186">
        <f t="shared" si="7"/>
        <v>12</v>
      </c>
      <c r="H186" t="str">
        <f>VLOOKUP(N186,杂项!K:L,2,FALSE)</f>
        <v>Pretty♂喷雾</v>
      </c>
      <c r="I186">
        <f t="shared" si="8"/>
        <v>12</v>
      </c>
      <c r="J186" s="93">
        <v>6043</v>
      </c>
      <c r="K186">
        <v>50</v>
      </c>
      <c r="L186">
        <v>6038</v>
      </c>
      <c r="M186">
        <v>12</v>
      </c>
      <c r="N186">
        <v>6040</v>
      </c>
      <c r="O186">
        <v>12</v>
      </c>
    </row>
    <row r="187" spans="1:15" x14ac:dyDescent="0.2">
      <c r="A187" s="103">
        <v>1200</v>
      </c>
      <c r="B187" s="93" t="s">
        <v>3193</v>
      </c>
      <c r="C187" s="103">
        <v>3000</v>
      </c>
      <c r="D187" t="str">
        <f>VLOOKUP(J187,杂项!K:L,2,FALSE)</f>
        <v>中级步兵教材</v>
      </c>
      <c r="E187">
        <f t="shared" si="6"/>
        <v>8</v>
      </c>
      <c r="F187" t="e">
        <f>VLOOKUP(L187,杂项!K:L,2,FALSE)</f>
        <v>#N/A</v>
      </c>
      <c r="G187">
        <f t="shared" si="7"/>
        <v>0</v>
      </c>
      <c r="H187" t="e">
        <f>VLOOKUP(N187,杂项!K:L,2,FALSE)</f>
        <v>#N/A</v>
      </c>
      <c r="I187">
        <f t="shared" si="8"/>
        <v>0</v>
      </c>
      <c r="J187" s="93">
        <v>6002</v>
      </c>
      <c r="K187">
        <v>8</v>
      </c>
    </row>
    <row r="188" spans="1:15" x14ac:dyDescent="0.2">
      <c r="A188" s="103">
        <v>1201</v>
      </c>
      <c r="B188" s="93" t="s">
        <v>3194</v>
      </c>
      <c r="C188" s="103">
        <v>4500</v>
      </c>
      <c r="D188" t="str">
        <f>VLOOKUP(J188,杂项!K:L,2,FALSE)</f>
        <v>中级步兵教材</v>
      </c>
      <c r="E188">
        <f t="shared" si="6"/>
        <v>10</v>
      </c>
      <c r="F188" t="str">
        <f>VLOOKUP(L188,杂项!K:L,2,FALSE)</f>
        <v>铁哑铃</v>
      </c>
      <c r="G188">
        <f t="shared" si="7"/>
        <v>8</v>
      </c>
      <c r="H188" t="e">
        <f>VLOOKUP(N188,杂项!K:L,2,FALSE)</f>
        <v>#N/A</v>
      </c>
      <c r="I188">
        <f t="shared" si="8"/>
        <v>0</v>
      </c>
      <c r="J188" s="93">
        <v>6002</v>
      </c>
      <c r="K188">
        <v>10</v>
      </c>
      <c r="L188">
        <v>6025</v>
      </c>
      <c r="M188">
        <v>8</v>
      </c>
    </row>
    <row r="189" spans="1:15" x14ac:dyDescent="0.2">
      <c r="A189" s="103">
        <v>1202</v>
      </c>
      <c r="B189" s="93" t="s">
        <v>3195</v>
      </c>
      <c r="C189" s="103">
        <v>6800</v>
      </c>
      <c r="D189" t="str">
        <f>VLOOKUP(J189,杂项!K:L,2,FALSE)</f>
        <v>中级步兵教材</v>
      </c>
      <c r="E189">
        <f t="shared" si="6"/>
        <v>12</v>
      </c>
      <c r="F189" t="str">
        <f>VLOOKUP(L189,杂项!K:L,2,FALSE)</f>
        <v>铁哑铃</v>
      </c>
      <c r="G189">
        <f t="shared" si="7"/>
        <v>10</v>
      </c>
      <c r="H189" t="e">
        <f>VLOOKUP(N189,杂项!K:L,2,FALSE)</f>
        <v>#N/A</v>
      </c>
      <c r="I189">
        <f t="shared" si="8"/>
        <v>0</v>
      </c>
      <c r="J189" s="93">
        <v>6002</v>
      </c>
      <c r="K189">
        <v>12</v>
      </c>
      <c r="L189">
        <v>6025</v>
      </c>
      <c r="M189">
        <v>10</v>
      </c>
    </row>
    <row r="190" spans="1:15" x14ac:dyDescent="0.2">
      <c r="A190" s="103">
        <v>1203</v>
      </c>
      <c r="B190" s="93" t="s">
        <v>3196</v>
      </c>
      <c r="C190" s="103">
        <v>10000</v>
      </c>
      <c r="D190" t="str">
        <f>VLOOKUP(J190,杂项!K:L,2,FALSE)</f>
        <v>高级步兵教材</v>
      </c>
      <c r="E190">
        <f t="shared" si="6"/>
        <v>3</v>
      </c>
      <c r="F190" t="str">
        <f>VLOOKUP(L190,杂项!K:L,2,FALSE)</f>
        <v>铁哑铃</v>
      </c>
      <c r="G190">
        <f t="shared" si="7"/>
        <v>12</v>
      </c>
      <c r="H190" t="e">
        <f>VLOOKUP(N190,杂项!K:L,2,FALSE)</f>
        <v>#N/A</v>
      </c>
      <c r="I190">
        <f t="shared" si="8"/>
        <v>0</v>
      </c>
      <c r="J190" s="93">
        <v>6003</v>
      </c>
      <c r="K190">
        <v>3</v>
      </c>
      <c r="L190">
        <v>6025</v>
      </c>
      <c r="M190">
        <v>12</v>
      </c>
    </row>
    <row r="191" spans="1:15" x14ac:dyDescent="0.2">
      <c r="A191" s="103">
        <v>1204</v>
      </c>
      <c r="B191" s="93" t="s">
        <v>3197</v>
      </c>
      <c r="C191" s="103">
        <v>15000</v>
      </c>
      <c r="D191" t="str">
        <f>VLOOKUP(J191,杂项!K:L,2,FALSE)</f>
        <v>高级步兵教材</v>
      </c>
      <c r="E191">
        <f t="shared" si="6"/>
        <v>5</v>
      </c>
      <c r="F191" t="str">
        <f>VLOOKUP(L191,杂项!K:L,2,FALSE)</f>
        <v>杠铃</v>
      </c>
      <c r="G191">
        <f t="shared" si="7"/>
        <v>3</v>
      </c>
      <c r="H191" t="e">
        <f>VLOOKUP(N191,杂项!K:L,2,FALSE)</f>
        <v>#N/A</v>
      </c>
      <c r="I191">
        <f t="shared" si="8"/>
        <v>0</v>
      </c>
      <c r="J191" s="93">
        <v>6003</v>
      </c>
      <c r="K191">
        <v>5</v>
      </c>
      <c r="L191">
        <v>6031</v>
      </c>
      <c r="M191">
        <v>3</v>
      </c>
    </row>
    <row r="192" spans="1:15" x14ac:dyDescent="0.2">
      <c r="A192" s="103">
        <v>1205</v>
      </c>
      <c r="B192" s="93" t="s">
        <v>3199</v>
      </c>
      <c r="C192" s="103">
        <v>23000</v>
      </c>
      <c r="D192" t="str">
        <f>VLOOKUP(J192,杂项!K:L,2,FALSE)</f>
        <v>高级步兵教材</v>
      </c>
      <c r="E192">
        <f t="shared" si="6"/>
        <v>10</v>
      </c>
      <c r="F192" t="str">
        <f>VLOOKUP(L192,杂项!K:L,2,FALSE)</f>
        <v>杠铃</v>
      </c>
      <c r="G192">
        <f t="shared" si="7"/>
        <v>5</v>
      </c>
      <c r="H192" t="str">
        <f>VLOOKUP(N192,杂项!K:L,2,FALSE)</f>
        <v>健腹轮</v>
      </c>
      <c r="I192">
        <f t="shared" si="8"/>
        <v>3</v>
      </c>
      <c r="J192" s="93">
        <v>6003</v>
      </c>
      <c r="K192">
        <v>10</v>
      </c>
      <c r="L192">
        <v>6031</v>
      </c>
      <c r="M192">
        <v>5</v>
      </c>
      <c r="N192">
        <v>6034</v>
      </c>
      <c r="O192">
        <v>3</v>
      </c>
    </row>
    <row r="193" spans="1:15" x14ac:dyDescent="0.2">
      <c r="A193" s="103">
        <v>1206</v>
      </c>
      <c r="B193" s="93" t="s">
        <v>3201</v>
      </c>
      <c r="C193" s="103">
        <v>35000</v>
      </c>
      <c r="D193" t="str">
        <f>VLOOKUP(J193,杂项!K:L,2,FALSE)</f>
        <v>高级步兵教材</v>
      </c>
      <c r="E193">
        <f t="shared" si="6"/>
        <v>15</v>
      </c>
      <c r="F193" t="str">
        <f>VLOOKUP(L193,杂项!K:L,2,FALSE)</f>
        <v>杠铃</v>
      </c>
      <c r="G193">
        <f t="shared" si="7"/>
        <v>8</v>
      </c>
      <c r="H193" t="str">
        <f>VLOOKUP(N193,杂项!K:L,2,FALSE)</f>
        <v>健腹轮</v>
      </c>
      <c r="I193">
        <f t="shared" si="8"/>
        <v>4</v>
      </c>
      <c r="J193" s="93">
        <v>6003</v>
      </c>
      <c r="K193">
        <v>15</v>
      </c>
      <c r="L193">
        <v>6031</v>
      </c>
      <c r="M193">
        <v>8</v>
      </c>
      <c r="N193">
        <v>6034</v>
      </c>
      <c r="O193">
        <v>4</v>
      </c>
    </row>
    <row r="194" spans="1:15" x14ac:dyDescent="0.2">
      <c r="A194" s="103">
        <v>1207</v>
      </c>
      <c r="B194" s="93" t="s">
        <v>3357</v>
      </c>
      <c r="C194" s="103">
        <v>53000</v>
      </c>
      <c r="D194" t="str">
        <f>VLOOKUP(J194,杂项!K:L,2,FALSE)</f>
        <v>高级步兵教材</v>
      </c>
      <c r="E194">
        <f t="shared" ref="E194:E257" si="9">K194</f>
        <v>20</v>
      </c>
      <c r="F194" t="str">
        <f>VLOOKUP(L194,杂项!K:L,2,FALSE)</f>
        <v>杠铃</v>
      </c>
      <c r="G194">
        <f t="shared" ref="G194:G257" si="10">M194</f>
        <v>10</v>
      </c>
      <c r="H194" t="str">
        <f>VLOOKUP(N194,杂项!K:L,2,FALSE)</f>
        <v>健腹轮</v>
      </c>
      <c r="I194">
        <f t="shared" ref="I194:I257" si="11">O194</f>
        <v>5</v>
      </c>
      <c r="J194" s="93">
        <v>6003</v>
      </c>
      <c r="K194">
        <v>20</v>
      </c>
      <c r="L194">
        <v>6031</v>
      </c>
      <c r="M194">
        <v>10</v>
      </c>
      <c r="N194">
        <v>6034</v>
      </c>
      <c r="O194">
        <v>5</v>
      </c>
    </row>
    <row r="195" spans="1:15" x14ac:dyDescent="0.2">
      <c r="A195" s="103">
        <v>1208</v>
      </c>
      <c r="B195" s="93" t="s">
        <v>3358</v>
      </c>
      <c r="C195" s="103">
        <v>80000</v>
      </c>
      <c r="D195" t="str">
        <f>VLOOKUP(J195,杂项!K:L,2,FALSE)</f>
        <v>高级步兵教材</v>
      </c>
      <c r="E195">
        <f t="shared" si="9"/>
        <v>30</v>
      </c>
      <c r="F195" t="str">
        <f>VLOOKUP(L195,杂项!K:L,2,FALSE)</f>
        <v>杠铃</v>
      </c>
      <c r="G195">
        <f t="shared" si="10"/>
        <v>12</v>
      </c>
      <c r="H195" t="str">
        <f>VLOOKUP(N195,杂项!K:L,2,FALSE)</f>
        <v>健腹轮</v>
      </c>
      <c r="I195">
        <f t="shared" si="11"/>
        <v>6</v>
      </c>
      <c r="J195" s="93">
        <v>6003</v>
      </c>
      <c r="K195">
        <v>30</v>
      </c>
      <c r="L195">
        <v>6031</v>
      </c>
      <c r="M195">
        <v>12</v>
      </c>
      <c r="N195">
        <v>6034</v>
      </c>
      <c r="O195">
        <v>6</v>
      </c>
    </row>
    <row r="196" spans="1:15" x14ac:dyDescent="0.2">
      <c r="A196" s="103">
        <v>1209</v>
      </c>
      <c r="B196" s="93" t="s">
        <v>3359</v>
      </c>
      <c r="C196" s="103">
        <v>120000</v>
      </c>
      <c r="D196" t="str">
        <f>VLOOKUP(J196,杂项!K:L,2,FALSE)</f>
        <v>高级步兵教材</v>
      </c>
      <c r="E196">
        <f t="shared" si="9"/>
        <v>40</v>
      </c>
      <c r="F196" t="str">
        <f>VLOOKUP(L196,杂项!K:L,2,FALSE)</f>
        <v>杠铃</v>
      </c>
      <c r="G196">
        <f t="shared" si="10"/>
        <v>15</v>
      </c>
      <c r="H196" t="str">
        <f>VLOOKUP(N196,杂项!K:L,2,FALSE)</f>
        <v>健腹轮</v>
      </c>
      <c r="I196">
        <f t="shared" si="11"/>
        <v>7</v>
      </c>
      <c r="J196" s="93">
        <v>6003</v>
      </c>
      <c r="K196">
        <v>40</v>
      </c>
      <c r="L196">
        <v>6031</v>
      </c>
      <c r="M196">
        <v>15</v>
      </c>
      <c r="N196">
        <v>6034</v>
      </c>
      <c r="O196">
        <v>7</v>
      </c>
    </row>
    <row r="197" spans="1:15" x14ac:dyDescent="0.2">
      <c r="A197" s="103">
        <v>11200</v>
      </c>
      <c r="B197" s="93" t="s">
        <v>3360</v>
      </c>
      <c r="C197" s="103">
        <v>140000</v>
      </c>
      <c r="D197" t="str">
        <f>VLOOKUP(J197,杂项!K:L,2,FALSE)</f>
        <v>高级步兵教材</v>
      </c>
      <c r="E197">
        <f t="shared" si="9"/>
        <v>50</v>
      </c>
      <c r="F197" t="str">
        <f>VLOOKUP(L197,杂项!K:L,2,FALSE)</f>
        <v>杠铃</v>
      </c>
      <c r="G197">
        <f t="shared" si="10"/>
        <v>18</v>
      </c>
      <c r="H197" t="str">
        <f>VLOOKUP(N197,杂项!K:L,2,FALSE)</f>
        <v>健腹轮</v>
      </c>
      <c r="I197">
        <f t="shared" si="11"/>
        <v>8</v>
      </c>
      <c r="J197" s="93">
        <v>6003</v>
      </c>
      <c r="K197">
        <v>50</v>
      </c>
      <c r="L197">
        <v>6031</v>
      </c>
      <c r="M197">
        <v>18</v>
      </c>
      <c r="N197">
        <v>6034</v>
      </c>
      <c r="O197">
        <v>8</v>
      </c>
    </row>
    <row r="198" spans="1:15" x14ac:dyDescent="0.2">
      <c r="A198" s="103">
        <v>11201</v>
      </c>
      <c r="B198" s="93" t="s">
        <v>3361</v>
      </c>
      <c r="C198" s="103">
        <v>170000</v>
      </c>
      <c r="D198" t="str">
        <f>VLOOKUP(J198,杂项!K:L,2,FALSE)</f>
        <v>高级步兵教材</v>
      </c>
      <c r="E198">
        <f t="shared" si="9"/>
        <v>60</v>
      </c>
      <c r="F198" t="str">
        <f>VLOOKUP(L198,杂项!K:L,2,FALSE)</f>
        <v>杠铃</v>
      </c>
      <c r="G198">
        <f t="shared" si="10"/>
        <v>22</v>
      </c>
      <c r="H198" t="str">
        <f>VLOOKUP(N198,杂项!K:L,2,FALSE)</f>
        <v>健腹轮</v>
      </c>
      <c r="I198">
        <f t="shared" si="11"/>
        <v>9</v>
      </c>
      <c r="J198" s="93">
        <v>6003</v>
      </c>
      <c r="K198">
        <v>60</v>
      </c>
      <c r="L198">
        <v>6031</v>
      </c>
      <c r="M198">
        <v>22</v>
      </c>
      <c r="N198">
        <v>6034</v>
      </c>
      <c r="O198">
        <v>9</v>
      </c>
    </row>
    <row r="199" spans="1:15" x14ac:dyDescent="0.2">
      <c r="A199" s="103">
        <v>11202</v>
      </c>
      <c r="B199" s="93" t="s">
        <v>3362</v>
      </c>
      <c r="C199" s="103">
        <v>200000</v>
      </c>
      <c r="D199" t="str">
        <f>VLOOKUP(J199,杂项!K:L,2,FALSE)</f>
        <v>特级步兵教材</v>
      </c>
      <c r="E199">
        <f t="shared" si="9"/>
        <v>5</v>
      </c>
      <c r="F199" t="str">
        <f>VLOOKUP(L199,杂项!K:L,2,FALSE)</f>
        <v>杠铃</v>
      </c>
      <c r="G199">
        <f t="shared" si="10"/>
        <v>25</v>
      </c>
      <c r="H199" t="str">
        <f>VLOOKUP(N199,杂项!K:L,2,FALSE)</f>
        <v>健腹轮</v>
      </c>
      <c r="I199">
        <f t="shared" si="11"/>
        <v>10</v>
      </c>
      <c r="J199" s="93">
        <v>6043</v>
      </c>
      <c r="K199">
        <v>5</v>
      </c>
      <c r="L199">
        <v>6031</v>
      </c>
      <c r="M199">
        <v>25</v>
      </c>
      <c r="N199">
        <v>6034</v>
      </c>
      <c r="O199">
        <v>10</v>
      </c>
    </row>
    <row r="200" spans="1:15" x14ac:dyDescent="0.2">
      <c r="A200" s="103">
        <v>11203</v>
      </c>
      <c r="B200" s="93" t="s">
        <v>3363</v>
      </c>
      <c r="C200" s="103">
        <v>240000</v>
      </c>
      <c r="D200" t="str">
        <f>VLOOKUP(J200,杂项!K:L,2,FALSE)</f>
        <v>特级步兵教材</v>
      </c>
      <c r="E200">
        <f t="shared" si="9"/>
        <v>10</v>
      </c>
      <c r="F200" t="str">
        <f>VLOOKUP(L200,杂项!K:L,2,FALSE)</f>
        <v>杠铃</v>
      </c>
      <c r="G200">
        <f t="shared" si="10"/>
        <v>30</v>
      </c>
      <c r="H200" t="str">
        <f>VLOOKUP(N200,杂项!K:L,2,FALSE)</f>
        <v>健腹轮</v>
      </c>
      <c r="I200">
        <f t="shared" si="11"/>
        <v>12</v>
      </c>
      <c r="J200" s="93">
        <v>6043</v>
      </c>
      <c r="K200">
        <v>10</v>
      </c>
      <c r="L200">
        <v>6031</v>
      </c>
      <c r="M200">
        <v>30</v>
      </c>
      <c r="N200">
        <v>6034</v>
      </c>
      <c r="O200">
        <v>12</v>
      </c>
    </row>
    <row r="201" spans="1:15" x14ac:dyDescent="0.2">
      <c r="A201" s="103">
        <v>11204</v>
      </c>
      <c r="B201" s="93" t="s">
        <v>3364</v>
      </c>
      <c r="C201" s="103">
        <v>290000</v>
      </c>
      <c r="D201" t="str">
        <f>VLOOKUP(J201,杂项!K:L,2,FALSE)</f>
        <v>特级步兵教材</v>
      </c>
      <c r="E201">
        <f t="shared" si="9"/>
        <v>15</v>
      </c>
      <c r="F201" t="str">
        <f>VLOOKUP(L201,杂项!K:L,2,FALSE)</f>
        <v>Brown♂精油</v>
      </c>
      <c r="G201">
        <f t="shared" si="10"/>
        <v>5</v>
      </c>
      <c r="H201" t="str">
        <f>VLOOKUP(N201,杂项!K:L,2,FALSE)</f>
        <v>Pretty♂喷雾</v>
      </c>
      <c r="I201">
        <f t="shared" si="11"/>
        <v>5</v>
      </c>
      <c r="J201" s="93">
        <v>6043</v>
      </c>
      <c r="K201">
        <v>15</v>
      </c>
      <c r="L201">
        <v>6037</v>
      </c>
      <c r="M201">
        <v>5</v>
      </c>
      <c r="N201">
        <v>6040</v>
      </c>
      <c r="O201">
        <v>5</v>
      </c>
    </row>
    <row r="202" spans="1:15" x14ac:dyDescent="0.2">
      <c r="A202" s="103">
        <v>11205</v>
      </c>
      <c r="B202" s="93" t="s">
        <v>3365</v>
      </c>
      <c r="C202" s="103">
        <v>350000</v>
      </c>
      <c r="D202" t="str">
        <f>VLOOKUP(J202,杂项!K:L,2,FALSE)</f>
        <v>特级步兵教材</v>
      </c>
      <c r="E202">
        <f t="shared" si="9"/>
        <v>20</v>
      </c>
      <c r="F202" t="str">
        <f>VLOOKUP(L202,杂项!K:L,2,FALSE)</f>
        <v>Brown♂精油</v>
      </c>
      <c r="G202">
        <f t="shared" si="10"/>
        <v>6</v>
      </c>
      <c r="H202" t="str">
        <f>VLOOKUP(N202,杂项!K:L,2,FALSE)</f>
        <v>Pretty♂喷雾</v>
      </c>
      <c r="I202">
        <f t="shared" si="11"/>
        <v>6</v>
      </c>
      <c r="J202" s="93">
        <v>6043</v>
      </c>
      <c r="K202">
        <v>20</v>
      </c>
      <c r="L202">
        <v>6037</v>
      </c>
      <c r="M202">
        <v>6</v>
      </c>
      <c r="N202">
        <v>6040</v>
      </c>
      <c r="O202">
        <v>6</v>
      </c>
    </row>
    <row r="203" spans="1:15" x14ac:dyDescent="0.2">
      <c r="A203" s="103">
        <v>11206</v>
      </c>
      <c r="B203" s="93" t="s">
        <v>3366</v>
      </c>
      <c r="C203" s="103">
        <v>420000</v>
      </c>
      <c r="D203" t="str">
        <f>VLOOKUP(J203,杂项!K:L,2,FALSE)</f>
        <v>特级步兵教材</v>
      </c>
      <c r="E203">
        <f t="shared" si="9"/>
        <v>25</v>
      </c>
      <c r="F203" t="str">
        <f>VLOOKUP(L203,杂项!K:L,2,FALSE)</f>
        <v>Brown♂精油</v>
      </c>
      <c r="G203">
        <f t="shared" si="10"/>
        <v>7</v>
      </c>
      <c r="H203" t="str">
        <f>VLOOKUP(N203,杂项!K:L,2,FALSE)</f>
        <v>Pretty♂喷雾</v>
      </c>
      <c r="I203">
        <f t="shared" si="11"/>
        <v>7</v>
      </c>
      <c r="J203" s="93">
        <v>6043</v>
      </c>
      <c r="K203">
        <v>25</v>
      </c>
      <c r="L203">
        <v>6037</v>
      </c>
      <c r="M203">
        <v>7</v>
      </c>
      <c r="N203">
        <v>6040</v>
      </c>
      <c r="O203">
        <v>7</v>
      </c>
    </row>
    <row r="204" spans="1:15" x14ac:dyDescent="0.2">
      <c r="A204" s="103">
        <v>11207</v>
      </c>
      <c r="B204" s="93" t="s">
        <v>3367</v>
      </c>
      <c r="C204" s="103">
        <v>500000</v>
      </c>
      <c r="D204" t="str">
        <f>VLOOKUP(J204,杂项!K:L,2,FALSE)</f>
        <v>特级步兵教材</v>
      </c>
      <c r="E204">
        <f t="shared" si="9"/>
        <v>30</v>
      </c>
      <c r="F204" t="str">
        <f>VLOOKUP(L204,杂项!K:L,2,FALSE)</f>
        <v>Brown♂精油</v>
      </c>
      <c r="G204">
        <f t="shared" si="10"/>
        <v>8</v>
      </c>
      <c r="H204" t="str">
        <f>VLOOKUP(N204,杂项!K:L,2,FALSE)</f>
        <v>Pretty♂喷雾</v>
      </c>
      <c r="I204">
        <f t="shared" si="11"/>
        <v>8</v>
      </c>
      <c r="J204" s="93">
        <v>6043</v>
      </c>
      <c r="K204">
        <v>30</v>
      </c>
      <c r="L204">
        <v>6037</v>
      </c>
      <c r="M204">
        <v>8</v>
      </c>
      <c r="N204">
        <v>6040</v>
      </c>
      <c r="O204">
        <v>8</v>
      </c>
    </row>
    <row r="205" spans="1:15" x14ac:dyDescent="0.2">
      <c r="A205" s="103">
        <v>11208</v>
      </c>
      <c r="B205" s="93" t="s">
        <v>3368</v>
      </c>
      <c r="C205" s="103">
        <v>600000</v>
      </c>
      <c r="D205" t="str">
        <f>VLOOKUP(J205,杂项!K:L,2,FALSE)</f>
        <v>特级步兵教材</v>
      </c>
      <c r="E205">
        <f t="shared" si="9"/>
        <v>40</v>
      </c>
      <c r="F205" t="str">
        <f>VLOOKUP(L205,杂项!K:L,2,FALSE)</f>
        <v>Brown♂精油</v>
      </c>
      <c r="G205">
        <f t="shared" si="10"/>
        <v>10</v>
      </c>
      <c r="H205" t="str">
        <f>VLOOKUP(N205,杂项!K:L,2,FALSE)</f>
        <v>Pretty♂喷雾</v>
      </c>
      <c r="I205">
        <f t="shared" si="11"/>
        <v>10</v>
      </c>
      <c r="J205" s="93">
        <v>6043</v>
      </c>
      <c r="K205">
        <v>40</v>
      </c>
      <c r="L205">
        <v>6037</v>
      </c>
      <c r="M205">
        <v>10</v>
      </c>
      <c r="N205">
        <v>6040</v>
      </c>
      <c r="O205">
        <v>10</v>
      </c>
    </row>
    <row r="206" spans="1:15" x14ac:dyDescent="0.2">
      <c r="A206" s="103">
        <v>11209</v>
      </c>
      <c r="B206" s="93" t="s">
        <v>3369</v>
      </c>
      <c r="C206" s="103">
        <v>720000</v>
      </c>
      <c r="D206" t="str">
        <f>VLOOKUP(J206,杂项!K:L,2,FALSE)</f>
        <v>特级步兵教材</v>
      </c>
      <c r="E206">
        <f t="shared" si="9"/>
        <v>50</v>
      </c>
      <c r="F206" t="str">
        <f>VLOOKUP(L206,杂项!K:L,2,FALSE)</f>
        <v>Brown♂精油</v>
      </c>
      <c r="G206">
        <f t="shared" si="10"/>
        <v>12</v>
      </c>
      <c r="H206" t="str">
        <f>VLOOKUP(N206,杂项!K:L,2,FALSE)</f>
        <v>Pretty♂喷雾</v>
      </c>
      <c r="I206">
        <f t="shared" si="11"/>
        <v>12</v>
      </c>
      <c r="J206" s="93">
        <v>6043</v>
      </c>
      <c r="K206">
        <v>50</v>
      </c>
      <c r="L206">
        <v>6037</v>
      </c>
      <c r="M206">
        <v>12</v>
      </c>
      <c r="N206">
        <v>6040</v>
      </c>
      <c r="O206">
        <v>12</v>
      </c>
    </row>
    <row r="207" spans="1:15" x14ac:dyDescent="0.2">
      <c r="A207" s="103">
        <v>1210</v>
      </c>
      <c r="B207" s="93" t="s">
        <v>3370</v>
      </c>
      <c r="C207" s="103">
        <v>3000</v>
      </c>
      <c r="D207" t="str">
        <f>VLOOKUP(J207,杂项!K:L,2,FALSE)</f>
        <v>中级步兵教材</v>
      </c>
      <c r="E207">
        <f t="shared" si="9"/>
        <v>8</v>
      </c>
      <c r="F207" t="e">
        <f>VLOOKUP(L207,杂项!K:L,2,FALSE)</f>
        <v>#N/A</v>
      </c>
      <c r="G207">
        <f t="shared" si="10"/>
        <v>0</v>
      </c>
      <c r="H207" t="e">
        <f>VLOOKUP(N207,杂项!K:L,2,FALSE)</f>
        <v>#N/A</v>
      </c>
      <c r="I207">
        <f t="shared" si="11"/>
        <v>0</v>
      </c>
      <c r="J207" s="93">
        <v>6002</v>
      </c>
      <c r="K207">
        <v>8</v>
      </c>
    </row>
    <row r="208" spans="1:15" x14ac:dyDescent="0.2">
      <c r="A208" s="103">
        <v>1211</v>
      </c>
      <c r="B208" s="93" t="s">
        <v>3371</v>
      </c>
      <c r="C208" s="103">
        <v>4500</v>
      </c>
      <c r="D208" t="str">
        <f>VLOOKUP(J208,杂项!K:L,2,FALSE)</f>
        <v>中级步兵教材</v>
      </c>
      <c r="E208">
        <f t="shared" si="9"/>
        <v>10</v>
      </c>
      <c r="F208" t="str">
        <f>VLOOKUP(L208,杂项!K:L,2,FALSE)</f>
        <v>铁哑铃</v>
      </c>
      <c r="G208">
        <f t="shared" si="10"/>
        <v>8</v>
      </c>
      <c r="H208" t="e">
        <f>VLOOKUP(N208,杂项!K:L,2,FALSE)</f>
        <v>#N/A</v>
      </c>
      <c r="I208">
        <f t="shared" si="11"/>
        <v>0</v>
      </c>
      <c r="J208" s="93">
        <v>6002</v>
      </c>
      <c r="K208">
        <v>10</v>
      </c>
      <c r="L208">
        <v>6025</v>
      </c>
      <c r="M208">
        <v>8</v>
      </c>
    </row>
    <row r="209" spans="1:15" x14ac:dyDescent="0.2">
      <c r="A209" s="103">
        <v>1212</v>
      </c>
      <c r="B209" s="93" t="s">
        <v>3372</v>
      </c>
      <c r="C209" s="103">
        <v>6800</v>
      </c>
      <c r="D209" t="str">
        <f>VLOOKUP(J209,杂项!K:L,2,FALSE)</f>
        <v>中级步兵教材</v>
      </c>
      <c r="E209">
        <f t="shared" si="9"/>
        <v>12</v>
      </c>
      <c r="F209" t="str">
        <f>VLOOKUP(L209,杂项!K:L,2,FALSE)</f>
        <v>铁哑铃</v>
      </c>
      <c r="G209">
        <f t="shared" si="10"/>
        <v>10</v>
      </c>
      <c r="H209" t="e">
        <f>VLOOKUP(N209,杂项!K:L,2,FALSE)</f>
        <v>#N/A</v>
      </c>
      <c r="I209">
        <f t="shared" si="11"/>
        <v>0</v>
      </c>
      <c r="J209" s="93">
        <v>6002</v>
      </c>
      <c r="K209">
        <v>12</v>
      </c>
      <c r="L209">
        <v>6025</v>
      </c>
      <c r="M209">
        <v>10</v>
      </c>
    </row>
    <row r="210" spans="1:15" x14ac:dyDescent="0.2">
      <c r="A210" s="103">
        <v>1213</v>
      </c>
      <c r="B210" s="93" t="s">
        <v>3373</v>
      </c>
      <c r="C210" s="103">
        <v>10000</v>
      </c>
      <c r="D210" t="str">
        <f>VLOOKUP(J210,杂项!K:L,2,FALSE)</f>
        <v>高级步兵教材</v>
      </c>
      <c r="E210">
        <f t="shared" si="9"/>
        <v>3</v>
      </c>
      <c r="F210" t="str">
        <f>VLOOKUP(L210,杂项!K:L,2,FALSE)</f>
        <v>铁哑铃</v>
      </c>
      <c r="G210">
        <f t="shared" si="10"/>
        <v>12</v>
      </c>
      <c r="H210" t="e">
        <f>VLOOKUP(N210,杂项!K:L,2,FALSE)</f>
        <v>#N/A</v>
      </c>
      <c r="I210">
        <f t="shared" si="11"/>
        <v>0</v>
      </c>
      <c r="J210" s="93">
        <v>6003</v>
      </c>
      <c r="K210">
        <v>3</v>
      </c>
      <c r="L210">
        <v>6025</v>
      </c>
      <c r="M210">
        <v>12</v>
      </c>
    </row>
    <row r="211" spans="1:15" x14ac:dyDescent="0.2">
      <c r="A211" s="103">
        <v>1214</v>
      </c>
      <c r="B211" s="93" t="s">
        <v>3374</v>
      </c>
      <c r="C211" s="103">
        <v>15000</v>
      </c>
      <c r="D211" t="str">
        <f>VLOOKUP(J211,杂项!K:L,2,FALSE)</f>
        <v>高级步兵教材</v>
      </c>
      <c r="E211">
        <f t="shared" si="9"/>
        <v>5</v>
      </c>
      <c r="F211" t="str">
        <f>VLOOKUP(L211,杂项!K:L,2,FALSE)</f>
        <v>杠铃</v>
      </c>
      <c r="G211">
        <f t="shared" si="10"/>
        <v>3</v>
      </c>
      <c r="H211" t="e">
        <f>VLOOKUP(N211,杂项!K:L,2,FALSE)</f>
        <v>#N/A</v>
      </c>
      <c r="I211">
        <f t="shared" si="11"/>
        <v>0</v>
      </c>
      <c r="J211" s="93">
        <v>6003</v>
      </c>
      <c r="K211">
        <v>5</v>
      </c>
      <c r="L211">
        <v>6031</v>
      </c>
      <c r="M211">
        <v>3</v>
      </c>
    </row>
    <row r="212" spans="1:15" x14ac:dyDescent="0.2">
      <c r="A212" s="103">
        <v>1215</v>
      </c>
      <c r="B212" s="93" t="s">
        <v>3375</v>
      </c>
      <c r="C212" s="103">
        <v>23000</v>
      </c>
      <c r="D212" t="str">
        <f>VLOOKUP(J212,杂项!K:L,2,FALSE)</f>
        <v>高级步兵教材</v>
      </c>
      <c r="E212">
        <f t="shared" si="9"/>
        <v>10</v>
      </c>
      <c r="F212" t="str">
        <f>VLOOKUP(L212,杂项!K:L,2,FALSE)</f>
        <v>杠铃</v>
      </c>
      <c r="G212">
        <f t="shared" si="10"/>
        <v>5</v>
      </c>
      <c r="H212" t="str">
        <f>VLOOKUP(N212,杂项!K:L,2,FALSE)</f>
        <v>健腹轮</v>
      </c>
      <c r="I212">
        <f t="shared" si="11"/>
        <v>3</v>
      </c>
      <c r="J212" s="93">
        <v>6003</v>
      </c>
      <c r="K212">
        <v>10</v>
      </c>
      <c r="L212">
        <v>6031</v>
      </c>
      <c r="M212">
        <v>5</v>
      </c>
      <c r="N212">
        <v>6034</v>
      </c>
      <c r="O212">
        <v>3</v>
      </c>
    </row>
    <row r="213" spans="1:15" x14ac:dyDescent="0.2">
      <c r="A213" s="103">
        <v>1216</v>
      </c>
      <c r="B213" s="93" t="s">
        <v>3376</v>
      </c>
      <c r="C213" s="103">
        <v>35000</v>
      </c>
      <c r="D213" t="str">
        <f>VLOOKUP(J213,杂项!K:L,2,FALSE)</f>
        <v>高级步兵教材</v>
      </c>
      <c r="E213">
        <f t="shared" si="9"/>
        <v>15</v>
      </c>
      <c r="F213" t="str">
        <f>VLOOKUP(L213,杂项!K:L,2,FALSE)</f>
        <v>杠铃</v>
      </c>
      <c r="G213">
        <f t="shared" si="10"/>
        <v>8</v>
      </c>
      <c r="H213" t="str">
        <f>VLOOKUP(N213,杂项!K:L,2,FALSE)</f>
        <v>健腹轮</v>
      </c>
      <c r="I213">
        <f t="shared" si="11"/>
        <v>4</v>
      </c>
      <c r="J213" s="93">
        <v>6003</v>
      </c>
      <c r="K213">
        <v>15</v>
      </c>
      <c r="L213">
        <v>6031</v>
      </c>
      <c r="M213">
        <v>8</v>
      </c>
      <c r="N213">
        <v>6034</v>
      </c>
      <c r="O213">
        <v>4</v>
      </c>
    </row>
    <row r="214" spans="1:15" x14ac:dyDescent="0.2">
      <c r="A214" s="103">
        <v>1217</v>
      </c>
      <c r="B214" s="93" t="s">
        <v>3377</v>
      </c>
      <c r="C214" s="103">
        <v>53000</v>
      </c>
      <c r="D214" t="str">
        <f>VLOOKUP(J214,杂项!K:L,2,FALSE)</f>
        <v>高级步兵教材</v>
      </c>
      <c r="E214">
        <f t="shared" si="9"/>
        <v>20</v>
      </c>
      <c r="F214" t="str">
        <f>VLOOKUP(L214,杂项!K:L,2,FALSE)</f>
        <v>杠铃</v>
      </c>
      <c r="G214">
        <f t="shared" si="10"/>
        <v>10</v>
      </c>
      <c r="H214" t="str">
        <f>VLOOKUP(N214,杂项!K:L,2,FALSE)</f>
        <v>健腹轮</v>
      </c>
      <c r="I214">
        <f t="shared" si="11"/>
        <v>5</v>
      </c>
      <c r="J214" s="93">
        <v>6003</v>
      </c>
      <c r="K214">
        <v>20</v>
      </c>
      <c r="L214">
        <v>6031</v>
      </c>
      <c r="M214">
        <v>10</v>
      </c>
      <c r="N214">
        <v>6034</v>
      </c>
      <c r="O214">
        <v>5</v>
      </c>
    </row>
    <row r="215" spans="1:15" x14ac:dyDescent="0.2">
      <c r="A215" s="103">
        <v>1218</v>
      </c>
      <c r="B215" s="93" t="s">
        <v>3378</v>
      </c>
      <c r="C215" s="103">
        <v>80000</v>
      </c>
      <c r="D215" t="str">
        <f>VLOOKUP(J215,杂项!K:L,2,FALSE)</f>
        <v>高级步兵教材</v>
      </c>
      <c r="E215">
        <f t="shared" si="9"/>
        <v>30</v>
      </c>
      <c r="F215" t="str">
        <f>VLOOKUP(L215,杂项!K:L,2,FALSE)</f>
        <v>杠铃</v>
      </c>
      <c r="G215">
        <f t="shared" si="10"/>
        <v>12</v>
      </c>
      <c r="H215" t="str">
        <f>VLOOKUP(N215,杂项!K:L,2,FALSE)</f>
        <v>健腹轮</v>
      </c>
      <c r="I215">
        <f t="shared" si="11"/>
        <v>6</v>
      </c>
      <c r="J215" s="93">
        <v>6003</v>
      </c>
      <c r="K215">
        <v>30</v>
      </c>
      <c r="L215">
        <v>6031</v>
      </c>
      <c r="M215">
        <v>12</v>
      </c>
      <c r="N215">
        <v>6034</v>
      </c>
      <c r="O215">
        <v>6</v>
      </c>
    </row>
    <row r="216" spans="1:15" x14ac:dyDescent="0.2">
      <c r="A216" s="103">
        <v>1219</v>
      </c>
      <c r="B216" s="93" t="s">
        <v>3379</v>
      </c>
      <c r="C216" s="103">
        <v>120000</v>
      </c>
      <c r="D216" t="str">
        <f>VLOOKUP(J216,杂项!K:L,2,FALSE)</f>
        <v>高级步兵教材</v>
      </c>
      <c r="E216">
        <f t="shared" si="9"/>
        <v>40</v>
      </c>
      <c r="F216" t="str">
        <f>VLOOKUP(L216,杂项!K:L,2,FALSE)</f>
        <v>杠铃</v>
      </c>
      <c r="G216">
        <f t="shared" si="10"/>
        <v>15</v>
      </c>
      <c r="H216" t="str">
        <f>VLOOKUP(N216,杂项!K:L,2,FALSE)</f>
        <v>健腹轮</v>
      </c>
      <c r="I216">
        <f t="shared" si="11"/>
        <v>7</v>
      </c>
      <c r="J216" s="93">
        <v>6003</v>
      </c>
      <c r="K216">
        <v>40</v>
      </c>
      <c r="L216">
        <v>6031</v>
      </c>
      <c r="M216">
        <v>15</v>
      </c>
      <c r="N216">
        <v>6034</v>
      </c>
      <c r="O216">
        <v>7</v>
      </c>
    </row>
    <row r="217" spans="1:15" x14ac:dyDescent="0.2">
      <c r="A217" s="103">
        <v>11210</v>
      </c>
      <c r="B217" s="93" t="s">
        <v>3380</v>
      </c>
      <c r="C217" s="103">
        <v>140000</v>
      </c>
      <c r="D217" t="str">
        <f>VLOOKUP(J217,杂项!K:L,2,FALSE)</f>
        <v>高级步兵教材</v>
      </c>
      <c r="E217">
        <f t="shared" si="9"/>
        <v>50</v>
      </c>
      <c r="F217" t="str">
        <f>VLOOKUP(L217,杂项!K:L,2,FALSE)</f>
        <v>杠铃</v>
      </c>
      <c r="G217">
        <f t="shared" si="10"/>
        <v>18</v>
      </c>
      <c r="H217" t="str">
        <f>VLOOKUP(N217,杂项!K:L,2,FALSE)</f>
        <v>健腹轮</v>
      </c>
      <c r="I217">
        <f t="shared" si="11"/>
        <v>8</v>
      </c>
      <c r="J217" s="93">
        <v>6003</v>
      </c>
      <c r="K217">
        <v>50</v>
      </c>
      <c r="L217">
        <v>6031</v>
      </c>
      <c r="M217">
        <v>18</v>
      </c>
      <c r="N217">
        <v>6034</v>
      </c>
      <c r="O217">
        <v>8</v>
      </c>
    </row>
    <row r="218" spans="1:15" x14ac:dyDescent="0.2">
      <c r="A218" s="103">
        <v>11211</v>
      </c>
      <c r="B218" s="93" t="s">
        <v>3381</v>
      </c>
      <c r="C218" s="103">
        <v>170000</v>
      </c>
      <c r="D218" t="str">
        <f>VLOOKUP(J218,杂项!K:L,2,FALSE)</f>
        <v>高级步兵教材</v>
      </c>
      <c r="E218">
        <f t="shared" si="9"/>
        <v>60</v>
      </c>
      <c r="F218" t="str">
        <f>VLOOKUP(L218,杂项!K:L,2,FALSE)</f>
        <v>杠铃</v>
      </c>
      <c r="G218">
        <f t="shared" si="10"/>
        <v>22</v>
      </c>
      <c r="H218" t="str">
        <f>VLOOKUP(N218,杂项!K:L,2,FALSE)</f>
        <v>健腹轮</v>
      </c>
      <c r="I218">
        <f t="shared" si="11"/>
        <v>9</v>
      </c>
      <c r="J218" s="93">
        <v>6003</v>
      </c>
      <c r="K218">
        <v>60</v>
      </c>
      <c r="L218">
        <v>6031</v>
      </c>
      <c r="M218">
        <v>22</v>
      </c>
      <c r="N218">
        <v>6034</v>
      </c>
      <c r="O218">
        <v>9</v>
      </c>
    </row>
    <row r="219" spans="1:15" x14ac:dyDescent="0.2">
      <c r="A219" s="103">
        <v>11212</v>
      </c>
      <c r="B219" s="93" t="s">
        <v>3382</v>
      </c>
      <c r="C219" s="103">
        <v>200000</v>
      </c>
      <c r="D219" t="str">
        <f>VLOOKUP(J219,杂项!K:L,2,FALSE)</f>
        <v>特级步兵教材</v>
      </c>
      <c r="E219">
        <f t="shared" si="9"/>
        <v>5</v>
      </c>
      <c r="F219" t="str">
        <f>VLOOKUP(L219,杂项!K:L,2,FALSE)</f>
        <v>杠铃</v>
      </c>
      <c r="G219">
        <f t="shared" si="10"/>
        <v>25</v>
      </c>
      <c r="H219" t="str">
        <f>VLOOKUP(N219,杂项!K:L,2,FALSE)</f>
        <v>健腹轮</v>
      </c>
      <c r="I219">
        <f t="shared" si="11"/>
        <v>10</v>
      </c>
      <c r="J219" s="93">
        <v>6043</v>
      </c>
      <c r="K219">
        <v>5</v>
      </c>
      <c r="L219">
        <v>6031</v>
      </c>
      <c r="M219">
        <v>25</v>
      </c>
      <c r="N219">
        <v>6034</v>
      </c>
      <c r="O219">
        <v>10</v>
      </c>
    </row>
    <row r="220" spans="1:15" x14ac:dyDescent="0.2">
      <c r="A220" s="103">
        <v>11213</v>
      </c>
      <c r="B220" s="93" t="s">
        <v>3383</v>
      </c>
      <c r="C220" s="103">
        <v>240000</v>
      </c>
      <c r="D220" t="str">
        <f>VLOOKUP(J220,杂项!K:L,2,FALSE)</f>
        <v>特级步兵教材</v>
      </c>
      <c r="E220">
        <f t="shared" si="9"/>
        <v>10</v>
      </c>
      <c r="F220" t="str">
        <f>VLOOKUP(L220,杂项!K:L,2,FALSE)</f>
        <v>杠铃</v>
      </c>
      <c r="G220">
        <f t="shared" si="10"/>
        <v>30</v>
      </c>
      <c r="H220" t="str">
        <f>VLOOKUP(N220,杂项!K:L,2,FALSE)</f>
        <v>健腹轮</v>
      </c>
      <c r="I220">
        <f t="shared" si="11"/>
        <v>12</v>
      </c>
      <c r="J220" s="93">
        <v>6043</v>
      </c>
      <c r="K220">
        <v>10</v>
      </c>
      <c r="L220">
        <v>6031</v>
      </c>
      <c r="M220">
        <v>30</v>
      </c>
      <c r="N220">
        <v>6034</v>
      </c>
      <c r="O220">
        <v>12</v>
      </c>
    </row>
    <row r="221" spans="1:15" x14ac:dyDescent="0.2">
      <c r="A221" s="103">
        <v>11214</v>
      </c>
      <c r="B221" s="93" t="s">
        <v>3384</v>
      </c>
      <c r="C221" s="103">
        <v>290000</v>
      </c>
      <c r="D221" t="str">
        <f>VLOOKUP(J221,杂项!K:L,2,FALSE)</f>
        <v>特级步兵教材</v>
      </c>
      <c r="E221">
        <f t="shared" si="9"/>
        <v>15</v>
      </c>
      <c r="F221" t="str">
        <f>VLOOKUP(L221,杂项!K:L,2,FALSE)</f>
        <v>Brown♂精油</v>
      </c>
      <c r="G221">
        <f t="shared" si="10"/>
        <v>5</v>
      </c>
      <c r="H221" t="str">
        <f>VLOOKUP(N221,杂项!K:L,2,FALSE)</f>
        <v>Pretty♂喷雾</v>
      </c>
      <c r="I221">
        <f t="shared" si="11"/>
        <v>5</v>
      </c>
      <c r="J221" s="93">
        <v>6043</v>
      </c>
      <c r="K221">
        <v>15</v>
      </c>
      <c r="L221">
        <v>6037</v>
      </c>
      <c r="M221">
        <v>5</v>
      </c>
      <c r="N221">
        <v>6040</v>
      </c>
      <c r="O221">
        <v>5</v>
      </c>
    </row>
    <row r="222" spans="1:15" x14ac:dyDescent="0.2">
      <c r="A222" s="103">
        <v>11215</v>
      </c>
      <c r="B222" s="93" t="s">
        <v>3385</v>
      </c>
      <c r="C222" s="103">
        <v>350000</v>
      </c>
      <c r="D222" t="str">
        <f>VLOOKUP(J222,杂项!K:L,2,FALSE)</f>
        <v>特级步兵教材</v>
      </c>
      <c r="E222">
        <f t="shared" si="9"/>
        <v>20</v>
      </c>
      <c r="F222" t="str">
        <f>VLOOKUP(L222,杂项!K:L,2,FALSE)</f>
        <v>Brown♂精油</v>
      </c>
      <c r="G222">
        <f t="shared" si="10"/>
        <v>6</v>
      </c>
      <c r="H222" t="str">
        <f>VLOOKUP(N222,杂项!K:L,2,FALSE)</f>
        <v>Pretty♂喷雾</v>
      </c>
      <c r="I222">
        <f t="shared" si="11"/>
        <v>6</v>
      </c>
      <c r="J222" s="93">
        <v>6043</v>
      </c>
      <c r="K222">
        <v>20</v>
      </c>
      <c r="L222">
        <v>6037</v>
      </c>
      <c r="M222">
        <v>6</v>
      </c>
      <c r="N222">
        <v>6040</v>
      </c>
      <c r="O222">
        <v>6</v>
      </c>
    </row>
    <row r="223" spans="1:15" x14ac:dyDescent="0.2">
      <c r="A223" s="103">
        <v>11216</v>
      </c>
      <c r="B223" s="93" t="s">
        <v>3386</v>
      </c>
      <c r="C223" s="103">
        <v>420000</v>
      </c>
      <c r="D223" t="str">
        <f>VLOOKUP(J223,杂项!K:L,2,FALSE)</f>
        <v>特级步兵教材</v>
      </c>
      <c r="E223">
        <f t="shared" si="9"/>
        <v>25</v>
      </c>
      <c r="F223" t="str">
        <f>VLOOKUP(L223,杂项!K:L,2,FALSE)</f>
        <v>Brown♂精油</v>
      </c>
      <c r="G223">
        <f t="shared" si="10"/>
        <v>7</v>
      </c>
      <c r="H223" t="str">
        <f>VLOOKUP(N223,杂项!K:L,2,FALSE)</f>
        <v>Pretty♂喷雾</v>
      </c>
      <c r="I223">
        <f t="shared" si="11"/>
        <v>7</v>
      </c>
      <c r="J223" s="93">
        <v>6043</v>
      </c>
      <c r="K223">
        <v>25</v>
      </c>
      <c r="L223">
        <v>6037</v>
      </c>
      <c r="M223">
        <v>7</v>
      </c>
      <c r="N223">
        <v>6040</v>
      </c>
      <c r="O223">
        <v>7</v>
      </c>
    </row>
    <row r="224" spans="1:15" x14ac:dyDescent="0.2">
      <c r="A224" s="103">
        <v>11217</v>
      </c>
      <c r="B224" s="93" t="s">
        <v>3387</v>
      </c>
      <c r="C224" s="103">
        <v>500000</v>
      </c>
      <c r="D224" t="str">
        <f>VLOOKUP(J224,杂项!K:L,2,FALSE)</f>
        <v>特级步兵教材</v>
      </c>
      <c r="E224">
        <f t="shared" si="9"/>
        <v>30</v>
      </c>
      <c r="F224" t="str">
        <f>VLOOKUP(L224,杂项!K:L,2,FALSE)</f>
        <v>Brown♂精油</v>
      </c>
      <c r="G224">
        <f t="shared" si="10"/>
        <v>8</v>
      </c>
      <c r="H224" t="str">
        <f>VLOOKUP(N224,杂项!K:L,2,FALSE)</f>
        <v>Pretty♂喷雾</v>
      </c>
      <c r="I224">
        <f t="shared" si="11"/>
        <v>8</v>
      </c>
      <c r="J224" s="93">
        <v>6043</v>
      </c>
      <c r="K224">
        <v>30</v>
      </c>
      <c r="L224">
        <v>6037</v>
      </c>
      <c r="M224">
        <v>8</v>
      </c>
      <c r="N224">
        <v>6040</v>
      </c>
      <c r="O224">
        <v>8</v>
      </c>
    </row>
    <row r="225" spans="1:15" x14ac:dyDescent="0.2">
      <c r="A225" s="103">
        <v>11218</v>
      </c>
      <c r="B225" s="93" t="s">
        <v>3388</v>
      </c>
      <c r="C225" s="103">
        <v>600000</v>
      </c>
      <c r="D225" t="str">
        <f>VLOOKUP(J225,杂项!K:L,2,FALSE)</f>
        <v>特级步兵教材</v>
      </c>
      <c r="E225">
        <f t="shared" si="9"/>
        <v>40</v>
      </c>
      <c r="F225" t="str">
        <f>VLOOKUP(L225,杂项!K:L,2,FALSE)</f>
        <v>Brown♂精油</v>
      </c>
      <c r="G225">
        <f t="shared" si="10"/>
        <v>10</v>
      </c>
      <c r="H225" t="str">
        <f>VLOOKUP(N225,杂项!K:L,2,FALSE)</f>
        <v>Pretty♂喷雾</v>
      </c>
      <c r="I225">
        <f t="shared" si="11"/>
        <v>10</v>
      </c>
      <c r="J225" s="93">
        <v>6043</v>
      </c>
      <c r="K225">
        <v>40</v>
      </c>
      <c r="L225">
        <v>6037</v>
      </c>
      <c r="M225">
        <v>10</v>
      </c>
      <c r="N225">
        <v>6040</v>
      </c>
      <c r="O225">
        <v>10</v>
      </c>
    </row>
    <row r="226" spans="1:15" x14ac:dyDescent="0.2">
      <c r="A226" s="103">
        <v>11219</v>
      </c>
      <c r="B226" s="93" t="s">
        <v>3389</v>
      </c>
      <c r="C226" s="103">
        <v>720000</v>
      </c>
      <c r="D226" t="str">
        <f>VLOOKUP(J226,杂项!K:L,2,FALSE)</f>
        <v>特级步兵教材</v>
      </c>
      <c r="E226">
        <f t="shared" si="9"/>
        <v>50</v>
      </c>
      <c r="F226" t="str">
        <f>VLOOKUP(L226,杂项!K:L,2,FALSE)</f>
        <v>Brown♂精油</v>
      </c>
      <c r="G226">
        <f t="shared" si="10"/>
        <v>12</v>
      </c>
      <c r="H226" t="str">
        <f>VLOOKUP(N226,杂项!K:L,2,FALSE)</f>
        <v>Pretty♂喷雾</v>
      </c>
      <c r="I226">
        <f t="shared" si="11"/>
        <v>12</v>
      </c>
      <c r="J226" s="93">
        <v>6043</v>
      </c>
      <c r="K226">
        <v>50</v>
      </c>
      <c r="L226">
        <v>6037</v>
      </c>
      <c r="M226">
        <v>12</v>
      </c>
      <c r="N226">
        <v>6040</v>
      </c>
      <c r="O226">
        <v>12</v>
      </c>
    </row>
    <row r="227" spans="1:15" x14ac:dyDescent="0.2">
      <c r="A227" s="103">
        <v>1220</v>
      </c>
      <c r="B227" s="93" t="s">
        <v>3390</v>
      </c>
      <c r="C227" s="103">
        <v>8000</v>
      </c>
      <c r="D227" t="str">
        <f>VLOOKUP(J227,杂项!K:L,2,FALSE)</f>
        <v>高级步兵教材</v>
      </c>
      <c r="E227">
        <f t="shared" si="9"/>
        <v>3</v>
      </c>
      <c r="F227" t="str">
        <f>VLOOKUP(L227,杂项!K:L,2,FALSE)</f>
        <v>沙袋</v>
      </c>
      <c r="G227">
        <f t="shared" si="10"/>
        <v>3</v>
      </c>
      <c r="H227" t="e">
        <f>VLOOKUP(N227,杂项!K:L,2,FALSE)</f>
        <v>#N/A</v>
      </c>
      <c r="I227">
        <f t="shared" si="11"/>
        <v>0</v>
      </c>
      <c r="J227" s="93">
        <v>6003</v>
      </c>
      <c r="K227">
        <v>3</v>
      </c>
      <c r="L227">
        <v>6032</v>
      </c>
      <c r="M227">
        <v>3</v>
      </c>
    </row>
    <row r="228" spans="1:15" x14ac:dyDescent="0.2">
      <c r="A228" s="103">
        <v>1221</v>
      </c>
      <c r="B228" s="93" t="s">
        <v>3391</v>
      </c>
      <c r="C228" s="103">
        <v>12000</v>
      </c>
      <c r="D228" t="str">
        <f>VLOOKUP(J228,杂项!K:L,2,FALSE)</f>
        <v>高级步兵教材</v>
      </c>
      <c r="E228">
        <f t="shared" si="9"/>
        <v>5</v>
      </c>
      <c r="F228" t="str">
        <f>VLOOKUP(L228,杂项!K:L,2,FALSE)</f>
        <v>沙袋</v>
      </c>
      <c r="G228">
        <f t="shared" si="10"/>
        <v>4</v>
      </c>
      <c r="H228" t="e">
        <f>VLOOKUP(N228,杂项!K:L,2,FALSE)</f>
        <v>#N/A</v>
      </c>
      <c r="I228">
        <f t="shared" si="11"/>
        <v>0</v>
      </c>
      <c r="J228" s="93">
        <v>6003</v>
      </c>
      <c r="K228">
        <v>5</v>
      </c>
      <c r="L228">
        <v>6032</v>
      </c>
      <c r="M228">
        <v>4</v>
      </c>
    </row>
    <row r="229" spans="1:15" x14ac:dyDescent="0.2">
      <c r="A229" s="103">
        <v>1222</v>
      </c>
      <c r="B229" s="93" t="s">
        <v>3392</v>
      </c>
      <c r="C229" s="103">
        <v>18000</v>
      </c>
      <c r="D229" t="str">
        <f>VLOOKUP(J229,杂项!K:L,2,FALSE)</f>
        <v>高级步兵教材</v>
      </c>
      <c r="E229">
        <f t="shared" si="9"/>
        <v>8</v>
      </c>
      <c r="F229" t="str">
        <f>VLOOKUP(L229,杂项!K:L,2,FALSE)</f>
        <v>沙袋</v>
      </c>
      <c r="G229">
        <f t="shared" si="10"/>
        <v>6</v>
      </c>
      <c r="H229" t="str">
        <f>VLOOKUP(N229,杂项!K:L,2,FALSE)</f>
        <v>健腹轮</v>
      </c>
      <c r="I229">
        <f t="shared" si="11"/>
        <v>2</v>
      </c>
      <c r="J229" s="93">
        <v>6003</v>
      </c>
      <c r="K229">
        <v>8</v>
      </c>
      <c r="L229">
        <v>6032</v>
      </c>
      <c r="M229">
        <v>6</v>
      </c>
      <c r="N229">
        <v>6034</v>
      </c>
      <c r="O229">
        <v>2</v>
      </c>
    </row>
    <row r="230" spans="1:15" x14ac:dyDescent="0.2">
      <c r="A230" s="103">
        <v>1223</v>
      </c>
      <c r="B230" s="93" t="s">
        <v>3393</v>
      </c>
      <c r="C230" s="103">
        <v>27000</v>
      </c>
      <c r="D230" t="str">
        <f>VLOOKUP(J230,杂项!K:L,2,FALSE)</f>
        <v>高级步兵教材</v>
      </c>
      <c r="E230">
        <f t="shared" si="9"/>
        <v>12</v>
      </c>
      <c r="F230" t="str">
        <f>VLOOKUP(L230,杂项!K:L,2,FALSE)</f>
        <v>沙袋</v>
      </c>
      <c r="G230">
        <f t="shared" si="10"/>
        <v>8</v>
      </c>
      <c r="H230" t="str">
        <f>VLOOKUP(N230,杂项!K:L,2,FALSE)</f>
        <v>健腹轮</v>
      </c>
      <c r="I230">
        <f t="shared" si="11"/>
        <v>4</v>
      </c>
      <c r="J230" s="93">
        <v>6003</v>
      </c>
      <c r="K230">
        <v>12</v>
      </c>
      <c r="L230">
        <v>6032</v>
      </c>
      <c r="M230">
        <v>8</v>
      </c>
      <c r="N230">
        <v>6034</v>
      </c>
      <c r="O230">
        <v>4</v>
      </c>
    </row>
    <row r="231" spans="1:15" x14ac:dyDescent="0.2">
      <c r="A231" s="103">
        <v>1224</v>
      </c>
      <c r="B231" s="93" t="s">
        <v>3394</v>
      </c>
      <c r="C231" s="103">
        <v>41000</v>
      </c>
      <c r="D231" t="str">
        <f>VLOOKUP(J231,杂项!K:L,2,FALSE)</f>
        <v>高级步兵教材</v>
      </c>
      <c r="E231">
        <f t="shared" si="9"/>
        <v>15</v>
      </c>
      <c r="F231" t="str">
        <f>VLOOKUP(L231,杂项!K:L,2,FALSE)</f>
        <v>沙袋</v>
      </c>
      <c r="G231">
        <f t="shared" si="10"/>
        <v>10</v>
      </c>
      <c r="H231" t="str">
        <f>VLOOKUP(N231,杂项!K:L,2,FALSE)</f>
        <v>健腹轮</v>
      </c>
      <c r="I231">
        <f t="shared" si="11"/>
        <v>6</v>
      </c>
      <c r="J231" s="93">
        <v>6003</v>
      </c>
      <c r="K231">
        <v>15</v>
      </c>
      <c r="L231">
        <v>6032</v>
      </c>
      <c r="M231">
        <v>10</v>
      </c>
      <c r="N231">
        <v>6034</v>
      </c>
      <c r="O231">
        <v>6</v>
      </c>
    </row>
    <row r="232" spans="1:15" x14ac:dyDescent="0.2">
      <c r="A232" s="103">
        <v>1225</v>
      </c>
      <c r="B232" s="93" t="s">
        <v>3395</v>
      </c>
      <c r="C232" s="103">
        <v>62000</v>
      </c>
      <c r="D232" t="str">
        <f>VLOOKUP(J232,杂项!K:L,2,FALSE)</f>
        <v>特级步兵教材</v>
      </c>
      <c r="E232">
        <f t="shared" si="9"/>
        <v>5</v>
      </c>
      <c r="F232" t="str">
        <f>VLOOKUP(L232,杂项!K:L,2,FALSE)</f>
        <v>Dark♂锁链</v>
      </c>
      <c r="G232">
        <f t="shared" si="10"/>
        <v>2</v>
      </c>
      <c r="H232" t="str">
        <f>VLOOKUP(N232,杂项!K:L,2,FALSE)</f>
        <v>Pretty♂喷雾</v>
      </c>
      <c r="I232">
        <f t="shared" si="11"/>
        <v>2</v>
      </c>
      <c r="J232" s="93">
        <v>6043</v>
      </c>
      <c r="K232">
        <v>5</v>
      </c>
      <c r="L232">
        <v>6038</v>
      </c>
      <c r="M232">
        <v>2</v>
      </c>
      <c r="N232">
        <v>6040</v>
      </c>
      <c r="O232">
        <v>2</v>
      </c>
    </row>
    <row r="233" spans="1:15" x14ac:dyDescent="0.2">
      <c r="A233" s="103">
        <v>1226</v>
      </c>
      <c r="B233" s="93" t="s">
        <v>3396</v>
      </c>
      <c r="C233" s="103">
        <v>93000</v>
      </c>
      <c r="D233" t="str">
        <f>VLOOKUP(J233,杂项!K:L,2,FALSE)</f>
        <v>特级步兵教材</v>
      </c>
      <c r="E233">
        <f t="shared" si="9"/>
        <v>10</v>
      </c>
      <c r="F233" t="str">
        <f>VLOOKUP(L233,杂项!K:L,2,FALSE)</f>
        <v>Dark♂锁链</v>
      </c>
      <c r="G233">
        <f t="shared" si="10"/>
        <v>3</v>
      </c>
      <c r="H233" t="str">
        <f>VLOOKUP(N233,杂项!K:L,2,FALSE)</f>
        <v>Pretty♂喷雾</v>
      </c>
      <c r="I233">
        <f t="shared" si="11"/>
        <v>3</v>
      </c>
      <c r="J233" s="93">
        <v>6043</v>
      </c>
      <c r="K233">
        <v>10</v>
      </c>
      <c r="L233">
        <v>6038</v>
      </c>
      <c r="M233">
        <v>3</v>
      </c>
      <c r="N233">
        <v>6040</v>
      </c>
      <c r="O233">
        <v>3</v>
      </c>
    </row>
    <row r="234" spans="1:15" x14ac:dyDescent="0.2">
      <c r="A234" s="103">
        <v>1227</v>
      </c>
      <c r="B234" s="93" t="s">
        <v>3397</v>
      </c>
      <c r="C234" s="103">
        <v>140000</v>
      </c>
      <c r="D234" t="str">
        <f>VLOOKUP(J234,杂项!K:L,2,FALSE)</f>
        <v>特级步兵教材</v>
      </c>
      <c r="E234">
        <f t="shared" si="9"/>
        <v>20</v>
      </c>
      <c r="F234" t="str">
        <f>VLOOKUP(L234,杂项!K:L,2,FALSE)</f>
        <v>Dark♂锁链</v>
      </c>
      <c r="G234">
        <f t="shared" si="10"/>
        <v>5</v>
      </c>
      <c r="H234" t="str">
        <f>VLOOKUP(N234,杂项!K:L,2,FALSE)</f>
        <v>Pretty♂喷雾</v>
      </c>
      <c r="I234">
        <f t="shared" si="11"/>
        <v>5</v>
      </c>
      <c r="J234" s="93">
        <v>6043</v>
      </c>
      <c r="K234">
        <v>20</v>
      </c>
      <c r="L234">
        <v>6038</v>
      </c>
      <c r="M234">
        <v>5</v>
      </c>
      <c r="N234">
        <v>6040</v>
      </c>
      <c r="O234">
        <v>5</v>
      </c>
    </row>
    <row r="235" spans="1:15" x14ac:dyDescent="0.2">
      <c r="A235" s="103">
        <v>1228</v>
      </c>
      <c r="B235" s="93" t="s">
        <v>3398</v>
      </c>
      <c r="C235" s="103">
        <v>210000</v>
      </c>
      <c r="D235" t="str">
        <f>VLOOKUP(J235,杂项!K:L,2,FALSE)</f>
        <v>特级步兵教材</v>
      </c>
      <c r="E235">
        <f t="shared" si="9"/>
        <v>30</v>
      </c>
      <c r="F235" t="str">
        <f>VLOOKUP(L235,杂项!K:L,2,FALSE)</f>
        <v>Dark♂锁链</v>
      </c>
      <c r="G235">
        <f t="shared" si="10"/>
        <v>7</v>
      </c>
      <c r="H235" t="str">
        <f>VLOOKUP(N235,杂项!K:L,2,FALSE)</f>
        <v>Pretty♂喷雾</v>
      </c>
      <c r="I235">
        <f t="shared" si="11"/>
        <v>7</v>
      </c>
      <c r="J235" s="93">
        <v>6043</v>
      </c>
      <c r="K235">
        <v>30</v>
      </c>
      <c r="L235">
        <v>6038</v>
      </c>
      <c r="M235">
        <v>7</v>
      </c>
      <c r="N235">
        <v>6040</v>
      </c>
      <c r="O235">
        <v>7</v>
      </c>
    </row>
    <row r="236" spans="1:15" x14ac:dyDescent="0.2">
      <c r="A236" s="103">
        <v>1229</v>
      </c>
      <c r="B236" s="93" t="s">
        <v>3399</v>
      </c>
      <c r="C236" s="103">
        <v>320000</v>
      </c>
      <c r="D236" t="str">
        <f>VLOOKUP(J236,杂项!K:L,2,FALSE)</f>
        <v>特级步兵教材</v>
      </c>
      <c r="E236">
        <f t="shared" si="9"/>
        <v>40</v>
      </c>
      <c r="F236" t="str">
        <f>VLOOKUP(L236,杂项!K:L,2,FALSE)</f>
        <v>Dark♂锁链</v>
      </c>
      <c r="G236">
        <f t="shared" si="10"/>
        <v>9</v>
      </c>
      <c r="H236" t="str">
        <f>VLOOKUP(N236,杂项!K:L,2,FALSE)</f>
        <v>Pretty♂喷雾</v>
      </c>
      <c r="I236">
        <f t="shared" si="11"/>
        <v>9</v>
      </c>
      <c r="J236" s="93">
        <v>6043</v>
      </c>
      <c r="K236">
        <v>40</v>
      </c>
      <c r="L236">
        <v>6038</v>
      </c>
      <c r="M236">
        <v>9</v>
      </c>
      <c r="N236">
        <v>6040</v>
      </c>
      <c r="O236">
        <v>9</v>
      </c>
    </row>
    <row r="237" spans="1:15" x14ac:dyDescent="0.2">
      <c r="A237" s="103">
        <v>1230</v>
      </c>
      <c r="B237" s="93" t="s">
        <v>3400</v>
      </c>
      <c r="C237" s="103">
        <v>8000</v>
      </c>
      <c r="D237" t="str">
        <f>VLOOKUP(J237,杂项!K:L,2,FALSE)</f>
        <v>高级步兵教材</v>
      </c>
      <c r="E237">
        <f t="shared" si="9"/>
        <v>3</v>
      </c>
      <c r="F237" t="str">
        <f>VLOOKUP(L237,杂项!K:L,2,FALSE)</f>
        <v>杠铃</v>
      </c>
      <c r="G237">
        <f t="shared" si="10"/>
        <v>3</v>
      </c>
      <c r="H237" t="e">
        <f>VLOOKUP(N237,杂项!K:L,2,FALSE)</f>
        <v>#N/A</v>
      </c>
      <c r="I237">
        <f t="shared" si="11"/>
        <v>0</v>
      </c>
      <c r="J237" s="93">
        <v>6003</v>
      </c>
      <c r="K237">
        <v>3</v>
      </c>
      <c r="L237">
        <v>6031</v>
      </c>
      <c r="M237">
        <v>3</v>
      </c>
    </row>
    <row r="238" spans="1:15" x14ac:dyDescent="0.2">
      <c r="A238" s="103">
        <v>1231</v>
      </c>
      <c r="B238" s="93" t="s">
        <v>3401</v>
      </c>
      <c r="C238" s="103">
        <v>12000</v>
      </c>
      <c r="D238" t="str">
        <f>VLOOKUP(J238,杂项!K:L,2,FALSE)</f>
        <v>高级步兵教材</v>
      </c>
      <c r="E238">
        <f t="shared" si="9"/>
        <v>5</v>
      </c>
      <c r="F238" t="str">
        <f>VLOOKUP(L238,杂项!K:L,2,FALSE)</f>
        <v>杠铃</v>
      </c>
      <c r="G238">
        <f t="shared" si="10"/>
        <v>4</v>
      </c>
      <c r="H238" t="e">
        <f>VLOOKUP(N238,杂项!K:L,2,FALSE)</f>
        <v>#N/A</v>
      </c>
      <c r="I238">
        <f t="shared" si="11"/>
        <v>0</v>
      </c>
      <c r="J238" s="93">
        <v>6003</v>
      </c>
      <c r="K238">
        <v>5</v>
      </c>
      <c r="L238">
        <v>6031</v>
      </c>
      <c r="M238">
        <v>4</v>
      </c>
    </row>
    <row r="239" spans="1:15" x14ac:dyDescent="0.2">
      <c r="A239" s="103">
        <v>1232</v>
      </c>
      <c r="B239" s="93" t="s">
        <v>3402</v>
      </c>
      <c r="C239" s="103">
        <v>18000</v>
      </c>
      <c r="D239" t="str">
        <f>VLOOKUP(J239,杂项!K:L,2,FALSE)</f>
        <v>高级步兵教材</v>
      </c>
      <c r="E239">
        <f t="shared" si="9"/>
        <v>8</v>
      </c>
      <c r="F239" t="str">
        <f>VLOOKUP(L239,杂项!K:L,2,FALSE)</f>
        <v>杠铃</v>
      </c>
      <c r="G239">
        <f t="shared" si="10"/>
        <v>6</v>
      </c>
      <c r="H239" t="str">
        <f>VLOOKUP(N239,杂项!K:L,2,FALSE)</f>
        <v>平衡球</v>
      </c>
      <c r="I239">
        <f t="shared" si="11"/>
        <v>2</v>
      </c>
      <c r="J239" s="93">
        <v>6003</v>
      </c>
      <c r="K239">
        <v>8</v>
      </c>
      <c r="L239">
        <v>6031</v>
      </c>
      <c r="M239">
        <v>6</v>
      </c>
      <c r="N239">
        <v>6036</v>
      </c>
      <c r="O239">
        <v>2</v>
      </c>
    </row>
    <row r="240" spans="1:15" x14ac:dyDescent="0.2">
      <c r="A240" s="103">
        <v>1233</v>
      </c>
      <c r="B240" s="93" t="s">
        <v>3403</v>
      </c>
      <c r="C240" s="103">
        <v>27000</v>
      </c>
      <c r="D240" t="str">
        <f>VLOOKUP(J240,杂项!K:L,2,FALSE)</f>
        <v>高级步兵教材</v>
      </c>
      <c r="E240">
        <f t="shared" si="9"/>
        <v>12</v>
      </c>
      <c r="F240" t="str">
        <f>VLOOKUP(L240,杂项!K:L,2,FALSE)</f>
        <v>杠铃</v>
      </c>
      <c r="G240">
        <f t="shared" si="10"/>
        <v>8</v>
      </c>
      <c r="H240" t="str">
        <f>VLOOKUP(N240,杂项!K:L,2,FALSE)</f>
        <v>平衡球</v>
      </c>
      <c r="I240">
        <f t="shared" si="11"/>
        <v>4</v>
      </c>
      <c r="J240" s="93">
        <v>6003</v>
      </c>
      <c r="K240">
        <v>12</v>
      </c>
      <c r="L240">
        <v>6031</v>
      </c>
      <c r="M240">
        <v>8</v>
      </c>
      <c r="N240">
        <v>6036</v>
      </c>
      <c r="O240">
        <v>4</v>
      </c>
    </row>
    <row r="241" spans="1:15" x14ac:dyDescent="0.2">
      <c r="A241" s="103">
        <v>1234</v>
      </c>
      <c r="B241" s="93" t="s">
        <v>3404</v>
      </c>
      <c r="C241" s="103">
        <v>41000</v>
      </c>
      <c r="D241" t="str">
        <f>VLOOKUP(J241,杂项!K:L,2,FALSE)</f>
        <v>高级步兵教材</v>
      </c>
      <c r="E241">
        <f t="shared" si="9"/>
        <v>15</v>
      </c>
      <c r="F241" t="str">
        <f>VLOOKUP(L241,杂项!K:L,2,FALSE)</f>
        <v>杠铃</v>
      </c>
      <c r="G241">
        <f t="shared" si="10"/>
        <v>10</v>
      </c>
      <c r="H241" t="str">
        <f>VLOOKUP(N241,杂项!K:L,2,FALSE)</f>
        <v>平衡球</v>
      </c>
      <c r="I241">
        <f t="shared" si="11"/>
        <v>6</v>
      </c>
      <c r="J241" s="93">
        <v>6003</v>
      </c>
      <c r="K241">
        <v>15</v>
      </c>
      <c r="L241">
        <v>6031</v>
      </c>
      <c r="M241">
        <v>10</v>
      </c>
      <c r="N241">
        <v>6036</v>
      </c>
      <c r="O241">
        <v>6</v>
      </c>
    </row>
    <row r="242" spans="1:15" x14ac:dyDescent="0.2">
      <c r="A242" s="103">
        <v>1235</v>
      </c>
      <c r="B242" s="93" t="s">
        <v>3405</v>
      </c>
      <c r="C242" s="103">
        <v>62000</v>
      </c>
      <c r="D242" t="str">
        <f>VLOOKUP(J242,杂项!K:L,2,FALSE)</f>
        <v>特级步兵教材</v>
      </c>
      <c r="E242">
        <f t="shared" si="9"/>
        <v>5</v>
      </c>
      <c r="F242" t="str">
        <f>VLOOKUP(L242,杂项!K:L,2,FALSE)</f>
        <v>Brown♂精油</v>
      </c>
      <c r="G242">
        <f t="shared" si="10"/>
        <v>2</v>
      </c>
      <c r="H242" t="str">
        <f>VLOOKUP(N242,杂项!K:L,2,FALSE)</f>
        <v>Burning♂背带</v>
      </c>
      <c r="I242">
        <f t="shared" si="11"/>
        <v>2</v>
      </c>
      <c r="J242" s="93">
        <v>6043</v>
      </c>
      <c r="K242">
        <v>5</v>
      </c>
      <c r="L242">
        <v>6037</v>
      </c>
      <c r="M242">
        <v>2</v>
      </c>
      <c r="N242">
        <v>6042</v>
      </c>
      <c r="O242">
        <v>2</v>
      </c>
    </row>
    <row r="243" spans="1:15" x14ac:dyDescent="0.2">
      <c r="A243" s="103">
        <v>1236</v>
      </c>
      <c r="B243" s="93" t="s">
        <v>3406</v>
      </c>
      <c r="C243" s="103">
        <v>93000</v>
      </c>
      <c r="D243" t="str">
        <f>VLOOKUP(J243,杂项!K:L,2,FALSE)</f>
        <v>特级步兵教材</v>
      </c>
      <c r="E243">
        <f t="shared" si="9"/>
        <v>10</v>
      </c>
      <c r="F243" t="str">
        <f>VLOOKUP(L243,杂项!K:L,2,FALSE)</f>
        <v>Brown♂精油</v>
      </c>
      <c r="G243">
        <f t="shared" si="10"/>
        <v>3</v>
      </c>
      <c r="H243" t="str">
        <f>VLOOKUP(N243,杂项!K:L,2,FALSE)</f>
        <v>Burning♂背带</v>
      </c>
      <c r="I243">
        <f t="shared" si="11"/>
        <v>3</v>
      </c>
      <c r="J243" s="93">
        <v>6043</v>
      </c>
      <c r="K243">
        <v>10</v>
      </c>
      <c r="L243">
        <v>6037</v>
      </c>
      <c r="M243">
        <v>3</v>
      </c>
      <c r="N243">
        <v>6042</v>
      </c>
      <c r="O243">
        <v>3</v>
      </c>
    </row>
    <row r="244" spans="1:15" x14ac:dyDescent="0.2">
      <c r="A244" s="103">
        <v>1237</v>
      </c>
      <c r="B244" s="93" t="s">
        <v>3407</v>
      </c>
      <c r="C244" s="103">
        <v>140000</v>
      </c>
      <c r="D244" t="str">
        <f>VLOOKUP(J244,杂项!K:L,2,FALSE)</f>
        <v>特级步兵教材</v>
      </c>
      <c r="E244">
        <f t="shared" si="9"/>
        <v>20</v>
      </c>
      <c r="F244" t="str">
        <f>VLOOKUP(L244,杂项!K:L,2,FALSE)</f>
        <v>Brown♂精油</v>
      </c>
      <c r="G244">
        <f t="shared" si="10"/>
        <v>5</v>
      </c>
      <c r="H244" t="str">
        <f>VLOOKUP(N244,杂项!K:L,2,FALSE)</f>
        <v>Burning♂背带</v>
      </c>
      <c r="I244">
        <f t="shared" si="11"/>
        <v>5</v>
      </c>
      <c r="J244" s="93">
        <v>6043</v>
      </c>
      <c r="K244">
        <v>20</v>
      </c>
      <c r="L244">
        <v>6037</v>
      </c>
      <c r="M244">
        <v>5</v>
      </c>
      <c r="N244">
        <v>6042</v>
      </c>
      <c r="O244">
        <v>5</v>
      </c>
    </row>
    <row r="245" spans="1:15" x14ac:dyDescent="0.2">
      <c r="A245" s="103">
        <v>1238</v>
      </c>
      <c r="B245" s="93" t="s">
        <v>3408</v>
      </c>
      <c r="C245" s="103">
        <v>210000</v>
      </c>
      <c r="D245" t="str">
        <f>VLOOKUP(J245,杂项!K:L,2,FALSE)</f>
        <v>特级步兵教材</v>
      </c>
      <c r="E245">
        <f t="shared" si="9"/>
        <v>30</v>
      </c>
      <c r="F245" t="str">
        <f>VLOOKUP(L245,杂项!K:L,2,FALSE)</f>
        <v>Brown♂精油</v>
      </c>
      <c r="G245">
        <f t="shared" si="10"/>
        <v>7</v>
      </c>
      <c r="H245" t="str">
        <f>VLOOKUP(N245,杂项!K:L,2,FALSE)</f>
        <v>Burning♂背带</v>
      </c>
      <c r="I245">
        <f t="shared" si="11"/>
        <v>7</v>
      </c>
      <c r="J245" s="93">
        <v>6043</v>
      </c>
      <c r="K245">
        <v>30</v>
      </c>
      <c r="L245">
        <v>6037</v>
      </c>
      <c r="M245">
        <v>7</v>
      </c>
      <c r="N245">
        <v>6042</v>
      </c>
      <c r="O245">
        <v>7</v>
      </c>
    </row>
    <row r="246" spans="1:15" x14ac:dyDescent="0.2">
      <c r="A246" s="103">
        <v>1239</v>
      </c>
      <c r="B246" s="93" t="s">
        <v>3409</v>
      </c>
      <c r="C246" s="103">
        <v>320000</v>
      </c>
      <c r="D246" t="str">
        <f>VLOOKUP(J246,杂项!K:L,2,FALSE)</f>
        <v>特级步兵教材</v>
      </c>
      <c r="E246">
        <f t="shared" si="9"/>
        <v>40</v>
      </c>
      <c r="F246" t="str">
        <f>VLOOKUP(L246,杂项!K:L,2,FALSE)</f>
        <v>Brown♂精油</v>
      </c>
      <c r="G246">
        <f t="shared" si="10"/>
        <v>9</v>
      </c>
      <c r="H246" t="str">
        <f>VLOOKUP(N246,杂项!K:L,2,FALSE)</f>
        <v>Burning♂背带</v>
      </c>
      <c r="I246">
        <f t="shared" si="11"/>
        <v>9</v>
      </c>
      <c r="J246" s="93">
        <v>6043</v>
      </c>
      <c r="K246">
        <v>40</v>
      </c>
      <c r="L246">
        <v>6037</v>
      </c>
      <c r="M246">
        <v>9</v>
      </c>
      <c r="N246">
        <v>6042</v>
      </c>
      <c r="O246">
        <v>9</v>
      </c>
    </row>
    <row r="247" spans="1:15" x14ac:dyDescent="0.2">
      <c r="A247" s="103">
        <v>1240</v>
      </c>
      <c r="B247" s="93" t="s">
        <v>3410</v>
      </c>
      <c r="C247" s="103">
        <v>10000</v>
      </c>
      <c r="D247" t="str">
        <f>VLOOKUP(J247,杂项!K:L,2,FALSE)</f>
        <v>特级步兵教材</v>
      </c>
      <c r="E247">
        <f t="shared" si="9"/>
        <v>1</v>
      </c>
      <c r="F247" t="e">
        <f>VLOOKUP(L247,杂项!K:L,2,FALSE)</f>
        <v>#N/A</v>
      </c>
      <c r="G247">
        <f t="shared" si="10"/>
        <v>0</v>
      </c>
      <c r="H247" t="e">
        <f>VLOOKUP(N247,杂项!K:L,2,FALSE)</f>
        <v>#N/A</v>
      </c>
      <c r="I247">
        <f t="shared" si="11"/>
        <v>0</v>
      </c>
      <c r="J247" s="93">
        <v>6043</v>
      </c>
      <c r="K247">
        <v>1</v>
      </c>
    </row>
    <row r="248" spans="1:15" x14ac:dyDescent="0.2">
      <c r="A248" s="103">
        <v>1241</v>
      </c>
      <c r="B248" s="93" t="s">
        <v>3411</v>
      </c>
      <c r="C248" s="103">
        <v>15000</v>
      </c>
      <c r="D248" t="str">
        <f>VLOOKUP(J248,杂项!K:L,2,FALSE)</f>
        <v>高级步兵教材</v>
      </c>
      <c r="E248">
        <f t="shared" si="9"/>
        <v>5</v>
      </c>
      <c r="F248" t="str">
        <f>VLOOKUP(L248,杂项!K:L,2,FALSE)</f>
        <v>沙袋</v>
      </c>
      <c r="G248">
        <f t="shared" si="10"/>
        <v>6</v>
      </c>
      <c r="H248" t="e">
        <f>VLOOKUP(N248,杂项!K:L,2,FALSE)</f>
        <v>#N/A</v>
      </c>
      <c r="I248">
        <f t="shared" si="11"/>
        <v>0</v>
      </c>
      <c r="J248" s="93">
        <v>6003</v>
      </c>
      <c r="K248">
        <v>5</v>
      </c>
      <c r="L248">
        <v>6032</v>
      </c>
      <c r="M248">
        <v>6</v>
      </c>
    </row>
    <row r="249" spans="1:15" x14ac:dyDescent="0.2">
      <c r="A249" s="103">
        <v>1242</v>
      </c>
      <c r="B249" s="93" t="s">
        <v>3412</v>
      </c>
      <c r="C249" s="103">
        <v>23000</v>
      </c>
      <c r="D249" t="str">
        <f>VLOOKUP(J249,杂项!K:L,2,FALSE)</f>
        <v>高级步兵教材</v>
      </c>
      <c r="E249">
        <f t="shared" si="9"/>
        <v>15</v>
      </c>
      <c r="F249" t="str">
        <f>VLOOKUP(L249,杂项!K:L,2,FALSE)</f>
        <v>沙袋</v>
      </c>
      <c r="G249">
        <f t="shared" si="10"/>
        <v>10</v>
      </c>
      <c r="H249" t="str">
        <f>VLOOKUP(N249,杂项!K:L,2,FALSE)</f>
        <v>瑜伽垫</v>
      </c>
      <c r="I249">
        <f t="shared" si="11"/>
        <v>6</v>
      </c>
      <c r="J249" s="93">
        <v>6003</v>
      </c>
      <c r="K249">
        <v>15</v>
      </c>
      <c r="L249">
        <v>6032</v>
      </c>
      <c r="M249">
        <v>10</v>
      </c>
      <c r="N249">
        <v>6035</v>
      </c>
      <c r="O249">
        <v>6</v>
      </c>
    </row>
    <row r="250" spans="1:15" x14ac:dyDescent="0.2">
      <c r="A250" s="103">
        <v>1243</v>
      </c>
      <c r="B250" s="93" t="s">
        <v>3413</v>
      </c>
      <c r="C250" s="103">
        <v>35000</v>
      </c>
      <c r="D250" t="str">
        <f>VLOOKUP(J250,杂项!K:L,2,FALSE)</f>
        <v>高级步兵教材</v>
      </c>
      <c r="E250">
        <f t="shared" si="9"/>
        <v>25</v>
      </c>
      <c r="F250" t="str">
        <f>VLOOKUP(L250,杂项!K:L,2,FALSE)</f>
        <v>沙袋</v>
      </c>
      <c r="G250">
        <f t="shared" si="10"/>
        <v>12</v>
      </c>
      <c r="H250" t="str">
        <f>VLOOKUP(N250,杂项!K:L,2,FALSE)</f>
        <v>瑜伽垫</v>
      </c>
      <c r="I250">
        <f t="shared" si="11"/>
        <v>8</v>
      </c>
      <c r="J250" s="93">
        <v>6003</v>
      </c>
      <c r="K250">
        <v>25</v>
      </c>
      <c r="L250">
        <v>6032</v>
      </c>
      <c r="M250">
        <v>12</v>
      </c>
      <c r="N250">
        <v>6035</v>
      </c>
      <c r="O250">
        <v>8</v>
      </c>
    </row>
    <row r="251" spans="1:15" x14ac:dyDescent="0.2">
      <c r="A251" s="103">
        <v>1244</v>
      </c>
      <c r="B251" s="93" t="s">
        <v>3414</v>
      </c>
      <c r="C251" s="103">
        <v>53000</v>
      </c>
      <c r="D251" t="str">
        <f>VLOOKUP(J251,杂项!K:L,2,FALSE)</f>
        <v>特级步兵教材</v>
      </c>
      <c r="E251">
        <f t="shared" si="9"/>
        <v>3</v>
      </c>
      <c r="F251" t="str">
        <f>VLOOKUP(L251,杂项!K:L,2,FALSE)</f>
        <v>沙袋</v>
      </c>
      <c r="G251">
        <f t="shared" si="10"/>
        <v>14</v>
      </c>
      <c r="H251" t="str">
        <f>VLOOKUP(N251,杂项!K:L,2,FALSE)</f>
        <v>瑜伽垫</v>
      </c>
      <c r="I251">
        <f t="shared" si="11"/>
        <v>10</v>
      </c>
      <c r="J251" s="93">
        <v>6043</v>
      </c>
      <c r="K251">
        <v>3</v>
      </c>
      <c r="L251">
        <v>6032</v>
      </c>
      <c r="M251">
        <v>14</v>
      </c>
      <c r="N251">
        <v>6035</v>
      </c>
      <c r="O251">
        <v>10</v>
      </c>
    </row>
    <row r="252" spans="1:15" x14ac:dyDescent="0.2">
      <c r="A252" s="103">
        <v>1245</v>
      </c>
      <c r="B252" s="93" t="s">
        <v>3415</v>
      </c>
      <c r="C252" s="103">
        <v>80000</v>
      </c>
      <c r="D252" t="str">
        <f>VLOOKUP(J252,杂项!K:L,2,FALSE)</f>
        <v>特级步兵教材</v>
      </c>
      <c r="E252">
        <f t="shared" si="9"/>
        <v>5</v>
      </c>
      <c r="F252" t="str">
        <f>VLOOKUP(L252,杂项!K:L,2,FALSE)</f>
        <v>Dark♂锁链</v>
      </c>
      <c r="G252">
        <f t="shared" si="10"/>
        <v>2</v>
      </c>
      <c r="H252" t="str">
        <f>VLOOKUP(N252,杂项!K:L,2,FALSE)</f>
        <v>Crazy♂短裤</v>
      </c>
      <c r="I252">
        <f t="shared" si="11"/>
        <v>2</v>
      </c>
      <c r="J252" s="93">
        <v>6043</v>
      </c>
      <c r="K252">
        <v>5</v>
      </c>
      <c r="L252">
        <v>6038</v>
      </c>
      <c r="M252">
        <v>2</v>
      </c>
      <c r="N252">
        <v>6041</v>
      </c>
      <c r="O252">
        <v>2</v>
      </c>
    </row>
    <row r="253" spans="1:15" x14ac:dyDescent="0.2">
      <c r="A253" s="103">
        <v>1246</v>
      </c>
      <c r="B253" s="93" t="s">
        <v>3416</v>
      </c>
      <c r="C253" s="103">
        <v>120000</v>
      </c>
      <c r="D253" t="str">
        <f>VLOOKUP(J253,杂项!K:L,2,FALSE)</f>
        <v>特级步兵教材</v>
      </c>
      <c r="E253">
        <f t="shared" si="9"/>
        <v>10</v>
      </c>
      <c r="F253" t="str">
        <f>VLOOKUP(L253,杂项!K:L,2,FALSE)</f>
        <v>Dark♂锁链</v>
      </c>
      <c r="G253">
        <f t="shared" si="10"/>
        <v>3</v>
      </c>
      <c r="H253" t="str">
        <f>VLOOKUP(N253,杂项!K:L,2,FALSE)</f>
        <v>Crazy♂短裤</v>
      </c>
      <c r="I253">
        <f t="shared" si="11"/>
        <v>3</v>
      </c>
      <c r="J253" s="93">
        <v>6043</v>
      </c>
      <c r="K253">
        <v>10</v>
      </c>
      <c r="L253">
        <v>6038</v>
      </c>
      <c r="M253">
        <v>3</v>
      </c>
      <c r="N253">
        <v>6041</v>
      </c>
      <c r="O253">
        <v>3</v>
      </c>
    </row>
    <row r="254" spans="1:15" x14ac:dyDescent="0.2">
      <c r="A254" s="103">
        <v>1247</v>
      </c>
      <c r="B254" s="93" t="s">
        <v>3417</v>
      </c>
      <c r="C254" s="103">
        <v>180000</v>
      </c>
      <c r="D254" t="str">
        <f>VLOOKUP(J254,杂项!K:L,2,FALSE)</f>
        <v>特级步兵教材</v>
      </c>
      <c r="E254">
        <f t="shared" si="9"/>
        <v>20</v>
      </c>
      <c r="F254" t="str">
        <f>VLOOKUP(L254,杂项!K:L,2,FALSE)</f>
        <v>Dark♂锁链</v>
      </c>
      <c r="G254">
        <f t="shared" si="10"/>
        <v>5</v>
      </c>
      <c r="H254" t="str">
        <f>VLOOKUP(N254,杂项!K:L,2,FALSE)</f>
        <v>Crazy♂短裤</v>
      </c>
      <c r="I254">
        <f t="shared" si="11"/>
        <v>5</v>
      </c>
      <c r="J254" s="93">
        <v>6043</v>
      </c>
      <c r="K254">
        <v>20</v>
      </c>
      <c r="L254">
        <v>6038</v>
      </c>
      <c r="M254">
        <v>5</v>
      </c>
      <c r="N254">
        <v>6041</v>
      </c>
      <c r="O254">
        <v>5</v>
      </c>
    </row>
    <row r="255" spans="1:15" x14ac:dyDescent="0.2">
      <c r="A255" s="103">
        <v>1248</v>
      </c>
      <c r="B255" s="93" t="s">
        <v>3418</v>
      </c>
      <c r="C255" s="103">
        <v>270000</v>
      </c>
      <c r="D255" t="str">
        <f>VLOOKUP(J255,杂项!K:L,2,FALSE)</f>
        <v>特级步兵教材</v>
      </c>
      <c r="E255">
        <f t="shared" si="9"/>
        <v>30</v>
      </c>
      <c r="F255" t="str">
        <f>VLOOKUP(L255,杂项!K:L,2,FALSE)</f>
        <v>Dark♂锁链</v>
      </c>
      <c r="G255">
        <f t="shared" si="10"/>
        <v>7</v>
      </c>
      <c r="H255" t="str">
        <f>VLOOKUP(N255,杂项!K:L,2,FALSE)</f>
        <v>Crazy♂短裤</v>
      </c>
      <c r="I255">
        <f t="shared" si="11"/>
        <v>7</v>
      </c>
      <c r="J255" s="93">
        <v>6043</v>
      </c>
      <c r="K255">
        <v>30</v>
      </c>
      <c r="L255">
        <v>6038</v>
      </c>
      <c r="M255">
        <v>7</v>
      </c>
      <c r="N255">
        <v>6041</v>
      </c>
      <c r="O255">
        <v>7</v>
      </c>
    </row>
    <row r="256" spans="1:15" x14ac:dyDescent="0.2">
      <c r="A256" s="103">
        <v>1249</v>
      </c>
      <c r="B256" s="93" t="s">
        <v>3419</v>
      </c>
      <c r="C256" s="103">
        <v>410000</v>
      </c>
      <c r="D256" t="str">
        <f>VLOOKUP(J256,杂项!K:L,2,FALSE)</f>
        <v>特级步兵教材</v>
      </c>
      <c r="E256">
        <f t="shared" si="9"/>
        <v>40</v>
      </c>
      <c r="F256" t="str">
        <f>VLOOKUP(L256,杂项!K:L,2,FALSE)</f>
        <v>Dark♂锁链</v>
      </c>
      <c r="G256">
        <f t="shared" si="10"/>
        <v>9</v>
      </c>
      <c r="H256" t="str">
        <f>VLOOKUP(N256,杂项!K:L,2,FALSE)</f>
        <v>Crazy♂短裤</v>
      </c>
      <c r="I256">
        <f t="shared" si="11"/>
        <v>9</v>
      </c>
      <c r="J256" s="93">
        <v>6043</v>
      </c>
      <c r="K256">
        <v>40</v>
      </c>
      <c r="L256">
        <v>6038</v>
      </c>
      <c r="M256">
        <v>9</v>
      </c>
      <c r="N256">
        <v>6041</v>
      </c>
      <c r="O256">
        <v>9</v>
      </c>
    </row>
    <row r="257" spans="1:15" x14ac:dyDescent="0.2">
      <c r="A257" s="103">
        <v>1250</v>
      </c>
      <c r="B257" s="93" t="s">
        <v>3420</v>
      </c>
      <c r="C257" s="103">
        <v>8000</v>
      </c>
      <c r="D257" t="str">
        <f>VLOOKUP(J257,杂项!K:L,2,FALSE)</f>
        <v>高级步兵教材</v>
      </c>
      <c r="E257">
        <f t="shared" si="9"/>
        <v>3</v>
      </c>
      <c r="F257" t="str">
        <f>VLOOKUP(L257,杂项!K:L,2,FALSE)</f>
        <v>杠铃</v>
      </c>
      <c r="G257">
        <f t="shared" si="10"/>
        <v>3</v>
      </c>
      <c r="H257" t="e">
        <f>VLOOKUP(N257,杂项!K:L,2,FALSE)</f>
        <v>#N/A</v>
      </c>
      <c r="I257">
        <f t="shared" si="11"/>
        <v>0</v>
      </c>
      <c r="J257" s="93">
        <v>6003</v>
      </c>
      <c r="K257">
        <v>3</v>
      </c>
      <c r="L257">
        <v>6031</v>
      </c>
      <c r="M257">
        <v>3</v>
      </c>
    </row>
    <row r="258" spans="1:15" x14ac:dyDescent="0.2">
      <c r="A258" s="103">
        <v>1251</v>
      </c>
      <c r="B258" s="93" t="s">
        <v>3421</v>
      </c>
      <c r="C258" s="103">
        <v>12000</v>
      </c>
      <c r="D258" t="str">
        <f>VLOOKUP(J258,杂项!K:L,2,FALSE)</f>
        <v>高级步兵教材</v>
      </c>
      <c r="E258">
        <f t="shared" ref="E258:E321" si="12">K258</f>
        <v>5</v>
      </c>
      <c r="F258" t="str">
        <f>VLOOKUP(L258,杂项!K:L,2,FALSE)</f>
        <v>杠铃</v>
      </c>
      <c r="G258">
        <f t="shared" ref="G258:G321" si="13">M258</f>
        <v>4</v>
      </c>
      <c r="H258" t="e">
        <f>VLOOKUP(N258,杂项!K:L,2,FALSE)</f>
        <v>#N/A</v>
      </c>
      <c r="I258">
        <f t="shared" ref="I258:I321" si="14">O258</f>
        <v>0</v>
      </c>
      <c r="J258" s="93">
        <v>6003</v>
      </c>
      <c r="K258">
        <v>5</v>
      </c>
      <c r="L258">
        <v>6031</v>
      </c>
      <c r="M258">
        <v>4</v>
      </c>
    </row>
    <row r="259" spans="1:15" x14ac:dyDescent="0.2">
      <c r="A259" s="103">
        <v>1252</v>
      </c>
      <c r="B259" s="93" t="s">
        <v>3422</v>
      </c>
      <c r="C259" s="103">
        <v>18000</v>
      </c>
      <c r="D259" t="str">
        <f>VLOOKUP(J259,杂项!K:L,2,FALSE)</f>
        <v>高级步兵教材</v>
      </c>
      <c r="E259">
        <f t="shared" si="12"/>
        <v>8</v>
      </c>
      <c r="F259" t="str">
        <f>VLOOKUP(L259,杂项!K:L,2,FALSE)</f>
        <v>杠铃</v>
      </c>
      <c r="G259">
        <f t="shared" si="13"/>
        <v>6</v>
      </c>
      <c r="H259" t="str">
        <f>VLOOKUP(N259,杂项!K:L,2,FALSE)</f>
        <v>健腹轮</v>
      </c>
      <c r="I259">
        <f t="shared" si="14"/>
        <v>2</v>
      </c>
      <c r="J259" s="93">
        <v>6003</v>
      </c>
      <c r="K259">
        <v>8</v>
      </c>
      <c r="L259">
        <v>6031</v>
      </c>
      <c r="M259">
        <v>6</v>
      </c>
      <c r="N259">
        <v>6034</v>
      </c>
      <c r="O259">
        <v>2</v>
      </c>
    </row>
    <row r="260" spans="1:15" x14ac:dyDescent="0.2">
      <c r="A260" s="103">
        <v>1253</v>
      </c>
      <c r="B260" s="93" t="s">
        <v>3423</v>
      </c>
      <c r="C260" s="103">
        <v>27000</v>
      </c>
      <c r="D260" t="str">
        <f>VLOOKUP(J260,杂项!K:L,2,FALSE)</f>
        <v>高级步兵教材</v>
      </c>
      <c r="E260">
        <f t="shared" si="12"/>
        <v>12</v>
      </c>
      <c r="F260" t="str">
        <f>VLOOKUP(L260,杂项!K:L,2,FALSE)</f>
        <v>杠铃</v>
      </c>
      <c r="G260">
        <f t="shared" si="13"/>
        <v>8</v>
      </c>
      <c r="H260" t="str">
        <f>VLOOKUP(N260,杂项!K:L,2,FALSE)</f>
        <v>健腹轮</v>
      </c>
      <c r="I260">
        <f t="shared" si="14"/>
        <v>4</v>
      </c>
      <c r="J260" s="93">
        <v>6003</v>
      </c>
      <c r="K260">
        <v>12</v>
      </c>
      <c r="L260">
        <v>6031</v>
      </c>
      <c r="M260">
        <v>8</v>
      </c>
      <c r="N260">
        <v>6034</v>
      </c>
      <c r="O260">
        <v>4</v>
      </c>
    </row>
    <row r="261" spans="1:15" x14ac:dyDescent="0.2">
      <c r="A261" s="103">
        <v>1254</v>
      </c>
      <c r="B261" s="93" t="s">
        <v>3424</v>
      </c>
      <c r="C261" s="103">
        <v>41000</v>
      </c>
      <c r="D261" t="str">
        <f>VLOOKUP(J261,杂项!K:L,2,FALSE)</f>
        <v>高级步兵教材</v>
      </c>
      <c r="E261">
        <f t="shared" si="12"/>
        <v>15</v>
      </c>
      <c r="F261" t="str">
        <f>VLOOKUP(L261,杂项!K:L,2,FALSE)</f>
        <v>杠铃</v>
      </c>
      <c r="G261">
        <f t="shared" si="13"/>
        <v>10</v>
      </c>
      <c r="H261" t="str">
        <f>VLOOKUP(N261,杂项!K:L,2,FALSE)</f>
        <v>健腹轮</v>
      </c>
      <c r="I261">
        <f t="shared" si="14"/>
        <v>6</v>
      </c>
      <c r="J261" s="93">
        <v>6003</v>
      </c>
      <c r="K261">
        <v>15</v>
      </c>
      <c r="L261">
        <v>6031</v>
      </c>
      <c r="M261">
        <v>10</v>
      </c>
      <c r="N261">
        <v>6034</v>
      </c>
      <c r="O261">
        <v>6</v>
      </c>
    </row>
    <row r="262" spans="1:15" x14ac:dyDescent="0.2">
      <c r="A262" s="103">
        <v>1255</v>
      </c>
      <c r="B262" s="93" t="s">
        <v>3425</v>
      </c>
      <c r="C262" s="103">
        <v>62000</v>
      </c>
      <c r="D262" t="str">
        <f>VLOOKUP(J262,杂项!K:L,2,FALSE)</f>
        <v>特级步兵教材</v>
      </c>
      <c r="E262">
        <f t="shared" si="12"/>
        <v>5</v>
      </c>
      <c r="F262" t="str">
        <f>VLOOKUP(L262,杂项!K:L,2,FALSE)</f>
        <v>Brown♂精油</v>
      </c>
      <c r="G262">
        <f t="shared" si="13"/>
        <v>2</v>
      </c>
      <c r="H262" t="str">
        <f>VLOOKUP(N262,杂项!K:L,2,FALSE)</f>
        <v>Pretty♂喷雾</v>
      </c>
      <c r="I262">
        <f t="shared" si="14"/>
        <v>2</v>
      </c>
      <c r="J262" s="93">
        <v>6043</v>
      </c>
      <c r="K262">
        <v>5</v>
      </c>
      <c r="L262">
        <v>6037</v>
      </c>
      <c r="M262">
        <v>2</v>
      </c>
      <c r="N262">
        <v>6040</v>
      </c>
      <c r="O262">
        <v>2</v>
      </c>
    </row>
    <row r="263" spans="1:15" x14ac:dyDescent="0.2">
      <c r="A263" s="103">
        <v>1256</v>
      </c>
      <c r="B263" s="93" t="s">
        <v>3426</v>
      </c>
      <c r="C263" s="103">
        <v>93000</v>
      </c>
      <c r="D263" t="str">
        <f>VLOOKUP(J263,杂项!K:L,2,FALSE)</f>
        <v>特级步兵教材</v>
      </c>
      <c r="E263">
        <f t="shared" si="12"/>
        <v>10</v>
      </c>
      <c r="F263" t="str">
        <f>VLOOKUP(L263,杂项!K:L,2,FALSE)</f>
        <v>Brown♂精油</v>
      </c>
      <c r="G263">
        <f t="shared" si="13"/>
        <v>3</v>
      </c>
      <c r="H263" t="str">
        <f>VLOOKUP(N263,杂项!K:L,2,FALSE)</f>
        <v>Pretty♂喷雾</v>
      </c>
      <c r="I263">
        <f t="shared" si="14"/>
        <v>3</v>
      </c>
      <c r="J263" s="93">
        <v>6043</v>
      </c>
      <c r="K263">
        <v>10</v>
      </c>
      <c r="L263">
        <v>6037</v>
      </c>
      <c r="M263">
        <v>3</v>
      </c>
      <c r="N263">
        <v>6040</v>
      </c>
      <c r="O263">
        <v>3</v>
      </c>
    </row>
    <row r="264" spans="1:15" x14ac:dyDescent="0.2">
      <c r="A264" s="103">
        <v>1257</v>
      </c>
      <c r="B264" s="93" t="s">
        <v>3427</v>
      </c>
      <c r="C264" s="103">
        <v>140000</v>
      </c>
      <c r="D264" t="str">
        <f>VLOOKUP(J264,杂项!K:L,2,FALSE)</f>
        <v>特级步兵教材</v>
      </c>
      <c r="E264">
        <f t="shared" si="12"/>
        <v>20</v>
      </c>
      <c r="F264" t="str">
        <f>VLOOKUP(L264,杂项!K:L,2,FALSE)</f>
        <v>Brown♂精油</v>
      </c>
      <c r="G264">
        <f t="shared" si="13"/>
        <v>5</v>
      </c>
      <c r="H264" t="str">
        <f>VLOOKUP(N264,杂项!K:L,2,FALSE)</f>
        <v>Pretty♂喷雾</v>
      </c>
      <c r="I264">
        <f t="shared" si="14"/>
        <v>5</v>
      </c>
      <c r="J264" s="93">
        <v>6043</v>
      </c>
      <c r="K264">
        <v>20</v>
      </c>
      <c r="L264">
        <v>6037</v>
      </c>
      <c r="M264">
        <v>5</v>
      </c>
      <c r="N264">
        <v>6040</v>
      </c>
      <c r="O264">
        <v>5</v>
      </c>
    </row>
    <row r="265" spans="1:15" x14ac:dyDescent="0.2">
      <c r="A265" s="103">
        <v>1258</v>
      </c>
      <c r="B265" s="93" t="s">
        <v>3428</v>
      </c>
      <c r="C265" s="103">
        <v>210000</v>
      </c>
      <c r="D265" t="str">
        <f>VLOOKUP(J265,杂项!K:L,2,FALSE)</f>
        <v>特级步兵教材</v>
      </c>
      <c r="E265">
        <f t="shared" si="12"/>
        <v>30</v>
      </c>
      <c r="F265" t="str">
        <f>VLOOKUP(L265,杂项!K:L,2,FALSE)</f>
        <v>Brown♂精油</v>
      </c>
      <c r="G265">
        <f t="shared" si="13"/>
        <v>7</v>
      </c>
      <c r="H265" t="str">
        <f>VLOOKUP(N265,杂项!K:L,2,FALSE)</f>
        <v>Pretty♂喷雾</v>
      </c>
      <c r="I265">
        <f t="shared" si="14"/>
        <v>7</v>
      </c>
      <c r="J265" s="93">
        <v>6043</v>
      </c>
      <c r="K265">
        <v>30</v>
      </c>
      <c r="L265">
        <v>6037</v>
      </c>
      <c r="M265">
        <v>7</v>
      </c>
      <c r="N265">
        <v>6040</v>
      </c>
      <c r="O265">
        <v>7</v>
      </c>
    </row>
    <row r="266" spans="1:15" x14ac:dyDescent="0.2">
      <c r="A266" s="103">
        <v>1259</v>
      </c>
      <c r="B266" s="93" t="s">
        <v>3429</v>
      </c>
      <c r="C266" s="103">
        <v>320000</v>
      </c>
      <c r="D266" t="str">
        <f>VLOOKUP(J266,杂项!K:L,2,FALSE)</f>
        <v>特级步兵教材</v>
      </c>
      <c r="E266">
        <f t="shared" si="12"/>
        <v>40</v>
      </c>
      <c r="F266" t="str">
        <f>VLOOKUP(L266,杂项!K:L,2,FALSE)</f>
        <v>Brown♂精油</v>
      </c>
      <c r="G266">
        <f t="shared" si="13"/>
        <v>9</v>
      </c>
      <c r="H266" t="str">
        <f>VLOOKUP(N266,杂项!K:L,2,FALSE)</f>
        <v>Pretty♂喷雾</v>
      </c>
      <c r="I266">
        <f t="shared" si="14"/>
        <v>9</v>
      </c>
      <c r="J266" s="93">
        <v>6043</v>
      </c>
      <c r="K266">
        <v>40</v>
      </c>
      <c r="L266">
        <v>6037</v>
      </c>
      <c r="M266">
        <v>9</v>
      </c>
      <c r="N266">
        <v>6040</v>
      </c>
      <c r="O266">
        <v>9</v>
      </c>
    </row>
    <row r="267" spans="1:15" x14ac:dyDescent="0.2">
      <c r="A267" s="103">
        <v>1260</v>
      </c>
      <c r="B267" s="93" t="s">
        <v>3430</v>
      </c>
      <c r="C267" s="103">
        <v>10000</v>
      </c>
      <c r="D267" t="str">
        <f>VLOOKUP(J267,杂项!K:L,2,FALSE)</f>
        <v>特级步兵教材</v>
      </c>
      <c r="E267">
        <f t="shared" si="12"/>
        <v>1</v>
      </c>
      <c r="F267" t="e">
        <f>VLOOKUP(L267,杂项!K:L,2,FALSE)</f>
        <v>#N/A</v>
      </c>
      <c r="G267">
        <f t="shared" si="13"/>
        <v>0</v>
      </c>
      <c r="H267" t="e">
        <f>VLOOKUP(N267,杂项!K:L,2,FALSE)</f>
        <v>#N/A</v>
      </c>
      <c r="I267">
        <f t="shared" si="14"/>
        <v>0</v>
      </c>
      <c r="J267" s="93">
        <v>6043</v>
      </c>
      <c r="K267">
        <v>1</v>
      </c>
    </row>
    <row r="268" spans="1:15" x14ac:dyDescent="0.2">
      <c r="A268" s="103">
        <v>1261</v>
      </c>
      <c r="B268" s="93" t="s">
        <v>3431</v>
      </c>
      <c r="C268" s="103">
        <v>15000</v>
      </c>
      <c r="D268" t="str">
        <f>VLOOKUP(J268,杂项!K:L,2,FALSE)</f>
        <v>高级步兵教材</v>
      </c>
      <c r="E268">
        <f t="shared" si="12"/>
        <v>5</v>
      </c>
      <c r="F268" t="str">
        <f>VLOOKUP(L268,杂项!K:L,2,FALSE)</f>
        <v>沙袋</v>
      </c>
      <c r="G268">
        <f t="shared" si="13"/>
        <v>6</v>
      </c>
      <c r="H268" t="e">
        <f>VLOOKUP(N268,杂项!K:L,2,FALSE)</f>
        <v>#N/A</v>
      </c>
      <c r="I268">
        <f t="shared" si="14"/>
        <v>0</v>
      </c>
      <c r="J268" s="93">
        <v>6003</v>
      </c>
      <c r="K268">
        <v>5</v>
      </c>
      <c r="L268">
        <v>6032</v>
      </c>
      <c r="M268">
        <v>6</v>
      </c>
    </row>
    <row r="269" spans="1:15" x14ac:dyDescent="0.2">
      <c r="A269" s="103">
        <v>1262</v>
      </c>
      <c r="B269" s="93" t="s">
        <v>3432</v>
      </c>
      <c r="C269" s="103">
        <v>23000</v>
      </c>
      <c r="D269" t="str">
        <f>VLOOKUP(J269,杂项!K:L,2,FALSE)</f>
        <v>高级步兵教材</v>
      </c>
      <c r="E269">
        <f t="shared" si="12"/>
        <v>15</v>
      </c>
      <c r="F269" t="str">
        <f>VLOOKUP(L269,杂项!K:L,2,FALSE)</f>
        <v>沙袋</v>
      </c>
      <c r="G269">
        <f t="shared" si="13"/>
        <v>10</v>
      </c>
      <c r="H269" t="str">
        <f>VLOOKUP(N269,杂项!K:L,2,FALSE)</f>
        <v>平衡球</v>
      </c>
      <c r="I269">
        <f t="shared" si="14"/>
        <v>6</v>
      </c>
      <c r="J269" s="93">
        <v>6003</v>
      </c>
      <c r="K269">
        <v>15</v>
      </c>
      <c r="L269">
        <v>6032</v>
      </c>
      <c r="M269">
        <v>10</v>
      </c>
      <c r="N269">
        <v>6036</v>
      </c>
      <c r="O269">
        <v>6</v>
      </c>
    </row>
    <row r="270" spans="1:15" x14ac:dyDescent="0.2">
      <c r="A270" s="103">
        <v>1263</v>
      </c>
      <c r="B270" s="93" t="s">
        <v>3433</v>
      </c>
      <c r="C270" s="103">
        <v>35000</v>
      </c>
      <c r="D270" t="str">
        <f>VLOOKUP(J270,杂项!K:L,2,FALSE)</f>
        <v>高级步兵教材</v>
      </c>
      <c r="E270">
        <f t="shared" si="12"/>
        <v>25</v>
      </c>
      <c r="F270" t="str">
        <f>VLOOKUP(L270,杂项!K:L,2,FALSE)</f>
        <v>沙袋</v>
      </c>
      <c r="G270">
        <f t="shared" si="13"/>
        <v>12</v>
      </c>
      <c r="H270" t="str">
        <f>VLOOKUP(N270,杂项!K:L,2,FALSE)</f>
        <v>平衡球</v>
      </c>
      <c r="I270">
        <f t="shared" si="14"/>
        <v>8</v>
      </c>
      <c r="J270" s="93">
        <v>6003</v>
      </c>
      <c r="K270">
        <v>25</v>
      </c>
      <c r="L270">
        <v>6032</v>
      </c>
      <c r="M270">
        <v>12</v>
      </c>
      <c r="N270">
        <v>6036</v>
      </c>
      <c r="O270">
        <v>8</v>
      </c>
    </row>
    <row r="271" spans="1:15" x14ac:dyDescent="0.2">
      <c r="A271" s="103">
        <v>1264</v>
      </c>
      <c r="B271" s="93" t="s">
        <v>3434</v>
      </c>
      <c r="C271" s="103">
        <v>53000</v>
      </c>
      <c r="D271" t="str">
        <f>VLOOKUP(J271,杂项!K:L,2,FALSE)</f>
        <v>特级步兵教材</v>
      </c>
      <c r="E271">
        <f t="shared" si="12"/>
        <v>3</v>
      </c>
      <c r="F271" t="str">
        <f>VLOOKUP(L271,杂项!K:L,2,FALSE)</f>
        <v>沙袋</v>
      </c>
      <c r="G271">
        <f t="shared" si="13"/>
        <v>14</v>
      </c>
      <c r="H271" t="str">
        <f>VLOOKUP(N271,杂项!K:L,2,FALSE)</f>
        <v>平衡球</v>
      </c>
      <c r="I271">
        <f t="shared" si="14"/>
        <v>10</v>
      </c>
      <c r="J271" s="93">
        <v>6043</v>
      </c>
      <c r="K271">
        <v>3</v>
      </c>
      <c r="L271">
        <v>6032</v>
      </c>
      <c r="M271">
        <v>14</v>
      </c>
      <c r="N271">
        <v>6036</v>
      </c>
      <c r="O271">
        <v>10</v>
      </c>
    </row>
    <row r="272" spans="1:15" x14ac:dyDescent="0.2">
      <c r="A272" s="103">
        <v>1265</v>
      </c>
      <c r="B272" s="93" t="s">
        <v>3435</v>
      </c>
      <c r="C272" s="103">
        <v>80000</v>
      </c>
      <c r="D272" t="str">
        <f>VLOOKUP(J272,杂项!K:L,2,FALSE)</f>
        <v>特级步兵教材</v>
      </c>
      <c r="E272">
        <f t="shared" si="12"/>
        <v>5</v>
      </c>
      <c r="F272" t="str">
        <f>VLOOKUP(L272,杂项!K:L,2,FALSE)</f>
        <v>Dark♂锁链</v>
      </c>
      <c r="G272">
        <f t="shared" si="13"/>
        <v>2</v>
      </c>
      <c r="H272" t="str">
        <f>VLOOKUP(N272,杂项!K:L,2,FALSE)</f>
        <v>Burning♂背带</v>
      </c>
      <c r="I272">
        <f t="shared" si="14"/>
        <v>2</v>
      </c>
      <c r="J272" s="93">
        <v>6043</v>
      </c>
      <c r="K272">
        <v>5</v>
      </c>
      <c r="L272">
        <v>6038</v>
      </c>
      <c r="M272">
        <v>2</v>
      </c>
      <c r="N272">
        <v>6042</v>
      </c>
      <c r="O272">
        <v>2</v>
      </c>
    </row>
    <row r="273" spans="1:15" x14ac:dyDescent="0.2">
      <c r="A273" s="103">
        <v>1266</v>
      </c>
      <c r="B273" s="93" t="s">
        <v>3436</v>
      </c>
      <c r="C273" s="103">
        <v>120000</v>
      </c>
      <c r="D273" t="str">
        <f>VLOOKUP(J273,杂项!K:L,2,FALSE)</f>
        <v>特级步兵教材</v>
      </c>
      <c r="E273">
        <f t="shared" si="12"/>
        <v>10</v>
      </c>
      <c r="F273" t="str">
        <f>VLOOKUP(L273,杂项!K:L,2,FALSE)</f>
        <v>Dark♂锁链</v>
      </c>
      <c r="G273">
        <f t="shared" si="13"/>
        <v>3</v>
      </c>
      <c r="H273" t="str">
        <f>VLOOKUP(N273,杂项!K:L,2,FALSE)</f>
        <v>Burning♂背带</v>
      </c>
      <c r="I273">
        <f t="shared" si="14"/>
        <v>3</v>
      </c>
      <c r="J273" s="93">
        <v>6043</v>
      </c>
      <c r="K273">
        <v>10</v>
      </c>
      <c r="L273">
        <v>6038</v>
      </c>
      <c r="M273">
        <v>3</v>
      </c>
      <c r="N273">
        <v>6042</v>
      </c>
      <c r="O273">
        <v>3</v>
      </c>
    </row>
    <row r="274" spans="1:15" x14ac:dyDescent="0.2">
      <c r="A274" s="103">
        <v>1267</v>
      </c>
      <c r="B274" s="93" t="s">
        <v>3437</v>
      </c>
      <c r="C274" s="103">
        <v>180000</v>
      </c>
      <c r="D274" t="str">
        <f>VLOOKUP(J274,杂项!K:L,2,FALSE)</f>
        <v>特级步兵教材</v>
      </c>
      <c r="E274">
        <f t="shared" si="12"/>
        <v>20</v>
      </c>
      <c r="F274" t="str">
        <f>VLOOKUP(L274,杂项!K:L,2,FALSE)</f>
        <v>Dark♂锁链</v>
      </c>
      <c r="G274">
        <f t="shared" si="13"/>
        <v>5</v>
      </c>
      <c r="H274" t="str">
        <f>VLOOKUP(N274,杂项!K:L,2,FALSE)</f>
        <v>Burning♂背带</v>
      </c>
      <c r="I274">
        <f t="shared" si="14"/>
        <v>5</v>
      </c>
      <c r="J274" s="93">
        <v>6043</v>
      </c>
      <c r="K274">
        <v>20</v>
      </c>
      <c r="L274">
        <v>6038</v>
      </c>
      <c r="M274">
        <v>5</v>
      </c>
      <c r="N274">
        <v>6042</v>
      </c>
      <c r="O274">
        <v>5</v>
      </c>
    </row>
    <row r="275" spans="1:15" x14ac:dyDescent="0.2">
      <c r="A275" s="103">
        <v>1268</v>
      </c>
      <c r="B275" s="93" t="s">
        <v>3438</v>
      </c>
      <c r="C275" s="103">
        <v>270000</v>
      </c>
      <c r="D275" t="str">
        <f>VLOOKUP(J275,杂项!K:L,2,FALSE)</f>
        <v>特级步兵教材</v>
      </c>
      <c r="E275">
        <f t="shared" si="12"/>
        <v>30</v>
      </c>
      <c r="F275" t="str">
        <f>VLOOKUP(L275,杂项!K:L,2,FALSE)</f>
        <v>Dark♂锁链</v>
      </c>
      <c r="G275">
        <f t="shared" si="13"/>
        <v>7</v>
      </c>
      <c r="H275" t="str">
        <f>VLOOKUP(N275,杂项!K:L,2,FALSE)</f>
        <v>Burning♂背带</v>
      </c>
      <c r="I275">
        <f t="shared" si="14"/>
        <v>7</v>
      </c>
      <c r="J275" s="93">
        <v>6043</v>
      </c>
      <c r="K275">
        <v>30</v>
      </c>
      <c r="L275">
        <v>6038</v>
      </c>
      <c r="M275">
        <v>7</v>
      </c>
      <c r="N275">
        <v>6042</v>
      </c>
      <c r="O275">
        <v>7</v>
      </c>
    </row>
    <row r="276" spans="1:15" x14ac:dyDescent="0.2">
      <c r="A276" s="103">
        <v>1269</v>
      </c>
      <c r="B276" s="93" t="s">
        <v>3439</v>
      </c>
      <c r="C276" s="103">
        <v>410000</v>
      </c>
      <c r="D276" t="str">
        <f>VLOOKUP(J276,杂项!K:L,2,FALSE)</f>
        <v>特级步兵教材</v>
      </c>
      <c r="E276">
        <f t="shared" si="12"/>
        <v>40</v>
      </c>
      <c r="F276" t="str">
        <f>VLOOKUP(L276,杂项!K:L,2,FALSE)</f>
        <v>Dark♂锁链</v>
      </c>
      <c r="G276">
        <f t="shared" si="13"/>
        <v>9</v>
      </c>
      <c r="H276" t="str">
        <f>VLOOKUP(N276,杂项!K:L,2,FALSE)</f>
        <v>Burning♂背带</v>
      </c>
      <c r="I276">
        <f t="shared" si="14"/>
        <v>9</v>
      </c>
      <c r="J276" s="93">
        <v>6043</v>
      </c>
      <c r="K276">
        <v>40</v>
      </c>
      <c r="L276">
        <v>6038</v>
      </c>
      <c r="M276">
        <v>9</v>
      </c>
      <c r="N276">
        <v>6042</v>
      </c>
      <c r="O276">
        <v>9</v>
      </c>
    </row>
    <row r="277" spans="1:15" x14ac:dyDescent="0.2">
      <c r="A277" s="103">
        <v>2010</v>
      </c>
      <c r="B277" s="93" t="s">
        <v>3440</v>
      </c>
      <c r="C277" s="103">
        <v>500</v>
      </c>
      <c r="D277" t="str">
        <f>VLOOKUP(J277,杂项!K:L,2,FALSE)</f>
        <v>初级枪兵教材</v>
      </c>
      <c r="E277">
        <f t="shared" si="12"/>
        <v>1</v>
      </c>
      <c r="F277" t="e">
        <f>VLOOKUP(L277,杂项!K:L,2,FALSE)</f>
        <v>#N/A</v>
      </c>
      <c r="G277">
        <f t="shared" si="13"/>
        <v>0</v>
      </c>
      <c r="H277" t="e">
        <f>VLOOKUP(N277,杂项!K:L,2,FALSE)</f>
        <v>#N/A</v>
      </c>
      <c r="I277">
        <f t="shared" si="14"/>
        <v>0</v>
      </c>
      <c r="J277" s="93">
        <v>6004</v>
      </c>
      <c r="K277">
        <v>1</v>
      </c>
    </row>
    <row r="278" spans="1:15" x14ac:dyDescent="0.2">
      <c r="A278" s="103">
        <v>2011</v>
      </c>
      <c r="B278" s="93" t="s">
        <v>3441</v>
      </c>
      <c r="C278" s="103">
        <v>750</v>
      </c>
      <c r="D278" t="str">
        <f>VLOOKUP(J278,杂项!K:L,2,FALSE)</f>
        <v>初级枪兵教材</v>
      </c>
      <c r="E278">
        <f t="shared" si="12"/>
        <v>2</v>
      </c>
      <c r="F278" t="str">
        <f>VLOOKUP(L278,杂项!K:L,2,FALSE)</f>
        <v>加力特饮</v>
      </c>
      <c r="G278">
        <f t="shared" si="13"/>
        <v>1</v>
      </c>
      <c r="H278" t="e">
        <f>VLOOKUP(N278,杂项!K:L,2,FALSE)</f>
        <v>#N/A</v>
      </c>
      <c r="I278">
        <f t="shared" si="14"/>
        <v>0</v>
      </c>
      <c r="J278" s="93">
        <v>6004</v>
      </c>
      <c r="K278">
        <v>2</v>
      </c>
      <c r="L278">
        <v>6020</v>
      </c>
      <c r="M278">
        <v>1</v>
      </c>
    </row>
    <row r="279" spans="1:15" x14ac:dyDescent="0.2">
      <c r="A279" s="103">
        <v>2012</v>
      </c>
      <c r="B279" s="93" t="s">
        <v>3442</v>
      </c>
      <c r="C279" s="103">
        <v>1100</v>
      </c>
      <c r="D279" t="str">
        <f>VLOOKUP(J279,杂项!K:L,2,FALSE)</f>
        <v>初级枪兵教材</v>
      </c>
      <c r="E279">
        <f t="shared" si="12"/>
        <v>2</v>
      </c>
      <c r="F279" t="str">
        <f>VLOOKUP(L279,杂项!K:L,2,FALSE)</f>
        <v>加力特饮</v>
      </c>
      <c r="G279">
        <f t="shared" si="13"/>
        <v>2</v>
      </c>
      <c r="H279" t="e">
        <f>VLOOKUP(N279,杂项!K:L,2,FALSE)</f>
        <v>#N/A</v>
      </c>
      <c r="I279">
        <f t="shared" si="14"/>
        <v>0</v>
      </c>
      <c r="J279" s="93">
        <v>6004</v>
      </c>
      <c r="K279">
        <v>2</v>
      </c>
      <c r="L279">
        <v>6020</v>
      </c>
      <c r="M279">
        <v>2</v>
      </c>
    </row>
    <row r="280" spans="1:15" x14ac:dyDescent="0.2">
      <c r="A280" s="103">
        <v>2013</v>
      </c>
      <c r="B280" s="93" t="s">
        <v>3443</v>
      </c>
      <c r="C280" s="103">
        <v>1700</v>
      </c>
      <c r="D280" t="str">
        <f>VLOOKUP(J280,杂项!K:L,2,FALSE)</f>
        <v>初级枪兵教材</v>
      </c>
      <c r="E280">
        <f t="shared" si="12"/>
        <v>3</v>
      </c>
      <c r="F280" t="str">
        <f>VLOOKUP(L280,杂项!K:L,2,FALSE)</f>
        <v>加力特饮</v>
      </c>
      <c r="G280">
        <f t="shared" si="13"/>
        <v>3</v>
      </c>
      <c r="H280" t="e">
        <f>VLOOKUP(N280,杂项!K:L,2,FALSE)</f>
        <v>#N/A</v>
      </c>
      <c r="I280">
        <f t="shared" si="14"/>
        <v>0</v>
      </c>
      <c r="J280" s="93">
        <v>6004</v>
      </c>
      <c r="K280">
        <v>3</v>
      </c>
      <c r="L280">
        <v>6020</v>
      </c>
      <c r="M280">
        <v>3</v>
      </c>
    </row>
    <row r="281" spans="1:15" x14ac:dyDescent="0.2">
      <c r="A281" s="103">
        <v>2014</v>
      </c>
      <c r="B281" s="93" t="s">
        <v>3444</v>
      </c>
      <c r="C281" s="103">
        <v>2600</v>
      </c>
      <c r="D281" t="str">
        <f>VLOOKUP(J281,杂项!K:L,2,FALSE)</f>
        <v>初级枪兵教材</v>
      </c>
      <c r="E281">
        <f t="shared" si="12"/>
        <v>3</v>
      </c>
      <c r="F281" t="str">
        <f>VLOOKUP(L281,杂项!K:L,2,FALSE)</f>
        <v>加力特饮</v>
      </c>
      <c r="G281">
        <f t="shared" si="13"/>
        <v>4</v>
      </c>
      <c r="H281" t="e">
        <f>VLOOKUP(N281,杂项!K:L,2,FALSE)</f>
        <v>#N/A</v>
      </c>
      <c r="I281">
        <f t="shared" si="14"/>
        <v>0</v>
      </c>
      <c r="J281" s="93">
        <v>6004</v>
      </c>
      <c r="K281">
        <v>3</v>
      </c>
      <c r="L281">
        <v>6020</v>
      </c>
      <c r="M281">
        <v>4</v>
      </c>
    </row>
    <row r="282" spans="1:15" x14ac:dyDescent="0.2">
      <c r="A282" s="103">
        <v>2020</v>
      </c>
      <c r="B282" s="93" t="s">
        <v>3445</v>
      </c>
      <c r="C282" s="103">
        <v>500</v>
      </c>
      <c r="D282" t="str">
        <f>VLOOKUP(J282,杂项!K:L,2,FALSE)</f>
        <v>初级枪兵教材</v>
      </c>
      <c r="E282">
        <f t="shared" si="12"/>
        <v>1</v>
      </c>
      <c r="F282" t="e">
        <f>VLOOKUP(L282,杂项!K:L,2,FALSE)</f>
        <v>#N/A</v>
      </c>
      <c r="G282">
        <f t="shared" si="13"/>
        <v>0</v>
      </c>
      <c r="H282" t="e">
        <f>VLOOKUP(N282,杂项!K:L,2,FALSE)</f>
        <v>#N/A</v>
      </c>
      <c r="I282">
        <f t="shared" si="14"/>
        <v>0</v>
      </c>
      <c r="J282" s="93">
        <v>6004</v>
      </c>
      <c r="K282">
        <v>1</v>
      </c>
    </row>
    <row r="283" spans="1:15" x14ac:dyDescent="0.2">
      <c r="A283" s="103">
        <v>2021</v>
      </c>
      <c r="B283" s="93" t="s">
        <v>3446</v>
      </c>
      <c r="C283" s="103">
        <v>750</v>
      </c>
      <c r="D283" t="str">
        <f>VLOOKUP(J283,杂项!K:L,2,FALSE)</f>
        <v>初级枪兵教材</v>
      </c>
      <c r="E283">
        <f t="shared" si="12"/>
        <v>2</v>
      </c>
      <c r="F283" t="str">
        <f>VLOOKUP(L283,杂项!K:L,2,FALSE)</f>
        <v>维西特饮</v>
      </c>
      <c r="G283">
        <f t="shared" si="13"/>
        <v>1</v>
      </c>
      <c r="H283" t="e">
        <f>VLOOKUP(N283,杂项!K:L,2,FALSE)</f>
        <v>#N/A</v>
      </c>
      <c r="I283">
        <f t="shared" si="14"/>
        <v>0</v>
      </c>
      <c r="J283" s="93">
        <v>6004</v>
      </c>
      <c r="K283">
        <v>2</v>
      </c>
      <c r="L283">
        <v>6021</v>
      </c>
      <c r="M283">
        <v>1</v>
      </c>
    </row>
    <row r="284" spans="1:15" x14ac:dyDescent="0.2">
      <c r="A284" s="103">
        <v>2022</v>
      </c>
      <c r="B284" s="93" t="s">
        <v>3447</v>
      </c>
      <c r="C284" s="103">
        <v>1100</v>
      </c>
      <c r="D284" t="str">
        <f>VLOOKUP(J284,杂项!K:L,2,FALSE)</f>
        <v>初级枪兵教材</v>
      </c>
      <c r="E284">
        <f t="shared" si="12"/>
        <v>2</v>
      </c>
      <c r="F284" t="str">
        <f>VLOOKUP(L284,杂项!K:L,2,FALSE)</f>
        <v>维西特饮</v>
      </c>
      <c r="G284">
        <f t="shared" si="13"/>
        <v>2</v>
      </c>
      <c r="H284" t="e">
        <f>VLOOKUP(N284,杂项!K:L,2,FALSE)</f>
        <v>#N/A</v>
      </c>
      <c r="I284">
        <f t="shared" si="14"/>
        <v>0</v>
      </c>
      <c r="J284" s="93">
        <v>6004</v>
      </c>
      <c r="K284">
        <v>2</v>
      </c>
      <c r="L284">
        <v>6021</v>
      </c>
      <c r="M284">
        <v>2</v>
      </c>
    </row>
    <row r="285" spans="1:15" x14ac:dyDescent="0.2">
      <c r="A285" s="103">
        <v>2023</v>
      </c>
      <c r="B285" s="93" t="s">
        <v>3448</v>
      </c>
      <c r="C285" s="103">
        <v>1700</v>
      </c>
      <c r="D285" t="str">
        <f>VLOOKUP(J285,杂项!K:L,2,FALSE)</f>
        <v>初级枪兵教材</v>
      </c>
      <c r="E285">
        <f t="shared" si="12"/>
        <v>3</v>
      </c>
      <c r="F285" t="str">
        <f>VLOOKUP(L285,杂项!K:L,2,FALSE)</f>
        <v>维西特饮</v>
      </c>
      <c r="G285">
        <f t="shared" si="13"/>
        <v>3</v>
      </c>
      <c r="H285" t="e">
        <f>VLOOKUP(N285,杂项!K:L,2,FALSE)</f>
        <v>#N/A</v>
      </c>
      <c r="I285">
        <f t="shared" si="14"/>
        <v>0</v>
      </c>
      <c r="J285" s="93">
        <v>6004</v>
      </c>
      <c r="K285">
        <v>3</v>
      </c>
      <c r="L285">
        <v>6021</v>
      </c>
      <c r="M285">
        <v>3</v>
      </c>
    </row>
    <row r="286" spans="1:15" x14ac:dyDescent="0.2">
      <c r="A286" s="103">
        <v>2024</v>
      </c>
      <c r="B286" s="93" t="s">
        <v>3449</v>
      </c>
      <c r="C286" s="103">
        <v>2600</v>
      </c>
      <c r="D286" t="str">
        <f>VLOOKUP(J286,杂项!K:L,2,FALSE)</f>
        <v>初级枪兵教材</v>
      </c>
      <c r="E286">
        <f t="shared" si="12"/>
        <v>3</v>
      </c>
      <c r="F286" t="str">
        <f>VLOOKUP(L286,杂项!K:L,2,FALSE)</f>
        <v>维西特饮</v>
      </c>
      <c r="G286">
        <f t="shared" si="13"/>
        <v>4</v>
      </c>
      <c r="H286" t="e">
        <f>VLOOKUP(N286,杂项!K:L,2,FALSE)</f>
        <v>#N/A</v>
      </c>
      <c r="I286">
        <f t="shared" si="14"/>
        <v>0</v>
      </c>
      <c r="J286" s="93">
        <v>6004</v>
      </c>
      <c r="K286">
        <v>3</v>
      </c>
      <c r="L286">
        <v>6021</v>
      </c>
      <c r="M286">
        <v>4</v>
      </c>
    </row>
    <row r="287" spans="1:15" x14ac:dyDescent="0.2">
      <c r="A287" s="103">
        <v>2030</v>
      </c>
      <c r="B287" s="93" t="s">
        <v>3450</v>
      </c>
      <c r="C287" s="103">
        <v>800</v>
      </c>
      <c r="D287" t="str">
        <f>VLOOKUP(J287,杂项!K:L,2,FALSE)</f>
        <v>初级枪兵教材</v>
      </c>
      <c r="E287">
        <f t="shared" si="12"/>
        <v>3</v>
      </c>
      <c r="F287" t="e">
        <f>VLOOKUP(L287,杂项!K:L,2,FALSE)</f>
        <v>#N/A</v>
      </c>
      <c r="G287">
        <f t="shared" si="13"/>
        <v>0</v>
      </c>
      <c r="H287" t="e">
        <f>VLOOKUP(N287,杂项!K:L,2,FALSE)</f>
        <v>#N/A</v>
      </c>
      <c r="I287">
        <f t="shared" si="14"/>
        <v>0</v>
      </c>
      <c r="J287" s="93">
        <v>6004</v>
      </c>
      <c r="K287">
        <v>3</v>
      </c>
    </row>
    <row r="288" spans="1:15" x14ac:dyDescent="0.2">
      <c r="A288" s="103">
        <v>2031</v>
      </c>
      <c r="B288" s="93" t="s">
        <v>3451</v>
      </c>
      <c r="C288" s="103">
        <v>1200</v>
      </c>
      <c r="D288" t="str">
        <f>VLOOKUP(J288,杂项!K:L,2,FALSE)</f>
        <v>初级枪兵教材</v>
      </c>
      <c r="E288">
        <f t="shared" si="12"/>
        <v>3</v>
      </c>
      <c r="F288" t="str">
        <f>VLOOKUP(L288,杂项!K:L,2,FALSE)</f>
        <v>维西特饮</v>
      </c>
      <c r="G288">
        <f t="shared" si="13"/>
        <v>3</v>
      </c>
      <c r="H288" t="e">
        <f>VLOOKUP(N288,杂项!K:L,2,FALSE)</f>
        <v>#N/A</v>
      </c>
      <c r="I288">
        <f t="shared" si="14"/>
        <v>0</v>
      </c>
      <c r="J288" s="93">
        <v>6004</v>
      </c>
      <c r="K288">
        <v>3</v>
      </c>
      <c r="L288">
        <v>6021</v>
      </c>
      <c r="M288">
        <v>3</v>
      </c>
    </row>
    <row r="289" spans="1:13" x14ac:dyDescent="0.2">
      <c r="A289" s="103">
        <v>2032</v>
      </c>
      <c r="B289" s="93" t="s">
        <v>3452</v>
      </c>
      <c r="C289" s="103">
        <v>1800</v>
      </c>
      <c r="D289" t="str">
        <f>VLOOKUP(J289,杂项!K:L,2,FALSE)</f>
        <v>初级枪兵教材</v>
      </c>
      <c r="E289">
        <f t="shared" si="12"/>
        <v>4</v>
      </c>
      <c r="F289" t="str">
        <f>VLOOKUP(L289,杂项!K:L,2,FALSE)</f>
        <v>维西特饮</v>
      </c>
      <c r="G289">
        <f t="shared" si="13"/>
        <v>3</v>
      </c>
      <c r="H289" t="e">
        <f>VLOOKUP(N289,杂项!K:L,2,FALSE)</f>
        <v>#N/A</v>
      </c>
      <c r="I289">
        <f t="shared" si="14"/>
        <v>0</v>
      </c>
      <c r="J289" s="93">
        <v>6004</v>
      </c>
      <c r="K289">
        <v>4</v>
      </c>
      <c r="L289">
        <v>6021</v>
      </c>
      <c r="M289">
        <v>3</v>
      </c>
    </row>
    <row r="290" spans="1:13" x14ac:dyDescent="0.2">
      <c r="A290" s="103">
        <v>2033</v>
      </c>
      <c r="B290" s="93" t="s">
        <v>3453</v>
      </c>
      <c r="C290" s="103">
        <v>2700</v>
      </c>
      <c r="D290" t="str">
        <f>VLOOKUP(J290,杂项!K:L,2,FALSE)</f>
        <v>初级枪兵教材</v>
      </c>
      <c r="E290">
        <f t="shared" si="12"/>
        <v>5</v>
      </c>
      <c r="F290" t="str">
        <f>VLOOKUP(L290,杂项!K:L,2,FALSE)</f>
        <v>维西特饮</v>
      </c>
      <c r="G290">
        <f t="shared" si="13"/>
        <v>4</v>
      </c>
      <c r="H290" t="e">
        <f>VLOOKUP(N290,杂项!K:L,2,FALSE)</f>
        <v>#N/A</v>
      </c>
      <c r="I290">
        <f t="shared" si="14"/>
        <v>0</v>
      </c>
      <c r="J290" s="93">
        <v>6004</v>
      </c>
      <c r="K290">
        <v>5</v>
      </c>
      <c r="L290">
        <v>6021</v>
      </c>
      <c r="M290">
        <v>4</v>
      </c>
    </row>
    <row r="291" spans="1:13" x14ac:dyDescent="0.2">
      <c r="A291" s="103">
        <v>2034</v>
      </c>
      <c r="B291" s="93" t="s">
        <v>3454</v>
      </c>
      <c r="C291" s="103">
        <v>4100</v>
      </c>
      <c r="D291" t="str">
        <f>VLOOKUP(J291,杂项!K:L,2,FALSE)</f>
        <v>初级枪兵教材</v>
      </c>
      <c r="E291">
        <f t="shared" si="12"/>
        <v>5</v>
      </c>
      <c r="F291" t="str">
        <f>VLOOKUP(L291,杂项!K:L,2,FALSE)</f>
        <v>维西特饮</v>
      </c>
      <c r="G291">
        <f t="shared" si="13"/>
        <v>5</v>
      </c>
      <c r="H291" t="e">
        <f>VLOOKUP(N291,杂项!K:L,2,FALSE)</f>
        <v>#N/A</v>
      </c>
      <c r="I291">
        <f t="shared" si="14"/>
        <v>0</v>
      </c>
      <c r="J291" s="93">
        <v>6004</v>
      </c>
      <c r="K291">
        <v>5</v>
      </c>
      <c r="L291">
        <v>6021</v>
      </c>
      <c r="M291">
        <v>5</v>
      </c>
    </row>
    <row r="292" spans="1:13" x14ac:dyDescent="0.2">
      <c r="A292" s="103">
        <v>2035</v>
      </c>
      <c r="B292" s="93" t="s">
        <v>3455</v>
      </c>
      <c r="C292" s="103">
        <v>6200</v>
      </c>
      <c r="D292" t="str">
        <f>VLOOKUP(J292,杂项!K:L,2,FALSE)</f>
        <v>中级枪兵教材</v>
      </c>
      <c r="E292">
        <f t="shared" si="12"/>
        <v>3</v>
      </c>
      <c r="F292" t="str">
        <f>VLOOKUP(L292,杂项!K:L,2,FALSE)</f>
        <v>维西特饮</v>
      </c>
      <c r="G292">
        <f t="shared" si="13"/>
        <v>5</v>
      </c>
      <c r="H292" t="e">
        <f>VLOOKUP(N292,杂项!K:L,2,FALSE)</f>
        <v>#N/A</v>
      </c>
      <c r="I292">
        <f t="shared" si="14"/>
        <v>0</v>
      </c>
      <c r="J292" s="93">
        <v>6005</v>
      </c>
      <c r="K292">
        <v>3</v>
      </c>
      <c r="L292">
        <v>6021</v>
      </c>
      <c r="M292">
        <v>5</v>
      </c>
    </row>
    <row r="293" spans="1:13" x14ac:dyDescent="0.2">
      <c r="A293" s="103">
        <v>2036</v>
      </c>
      <c r="B293" s="93" t="s">
        <v>3456</v>
      </c>
      <c r="C293" s="103">
        <v>9300</v>
      </c>
      <c r="D293" t="str">
        <f>VLOOKUP(J293,杂项!K:L,2,FALSE)</f>
        <v>中级枪兵教材</v>
      </c>
      <c r="E293">
        <f t="shared" si="12"/>
        <v>4</v>
      </c>
      <c r="F293" t="str">
        <f>VLOOKUP(L293,杂项!K:L,2,FALSE)</f>
        <v>俯卧撑架</v>
      </c>
      <c r="G293">
        <f t="shared" si="13"/>
        <v>3</v>
      </c>
      <c r="H293" t="e">
        <f>VLOOKUP(N293,杂项!K:L,2,FALSE)</f>
        <v>#N/A</v>
      </c>
      <c r="I293">
        <f t="shared" si="14"/>
        <v>0</v>
      </c>
      <c r="J293" s="93">
        <v>6005</v>
      </c>
      <c r="K293">
        <v>4</v>
      </c>
      <c r="L293">
        <v>6027</v>
      </c>
      <c r="M293">
        <v>3</v>
      </c>
    </row>
    <row r="294" spans="1:13" x14ac:dyDescent="0.2">
      <c r="A294" s="103">
        <v>2037</v>
      </c>
      <c r="B294" s="93" t="s">
        <v>3457</v>
      </c>
      <c r="C294" s="103">
        <v>14000</v>
      </c>
      <c r="D294" t="str">
        <f>VLOOKUP(J294,杂项!K:L,2,FALSE)</f>
        <v>中级枪兵教材</v>
      </c>
      <c r="E294">
        <f t="shared" si="12"/>
        <v>5</v>
      </c>
      <c r="F294" t="str">
        <f>VLOOKUP(L294,杂项!K:L,2,FALSE)</f>
        <v>俯卧撑架</v>
      </c>
      <c r="G294">
        <f t="shared" si="13"/>
        <v>5</v>
      </c>
      <c r="H294" t="e">
        <f>VLOOKUP(N294,杂项!K:L,2,FALSE)</f>
        <v>#N/A</v>
      </c>
      <c r="I294">
        <f t="shared" si="14"/>
        <v>0</v>
      </c>
      <c r="J294" s="93">
        <v>6005</v>
      </c>
      <c r="K294">
        <v>5</v>
      </c>
      <c r="L294">
        <v>6027</v>
      </c>
      <c r="M294">
        <v>5</v>
      </c>
    </row>
    <row r="295" spans="1:13" x14ac:dyDescent="0.2">
      <c r="A295" s="103">
        <v>2038</v>
      </c>
      <c r="B295" s="93" t="s">
        <v>3458</v>
      </c>
      <c r="C295" s="103">
        <v>21000</v>
      </c>
      <c r="D295" t="str">
        <f>VLOOKUP(J295,杂项!K:L,2,FALSE)</f>
        <v>中级枪兵教材</v>
      </c>
      <c r="E295">
        <f t="shared" si="12"/>
        <v>6</v>
      </c>
      <c r="F295" t="str">
        <f>VLOOKUP(L295,杂项!K:L,2,FALSE)</f>
        <v>俯卧撑架</v>
      </c>
      <c r="G295">
        <f t="shared" si="13"/>
        <v>6</v>
      </c>
      <c r="H295" t="e">
        <f>VLOOKUP(N295,杂项!K:L,2,FALSE)</f>
        <v>#N/A</v>
      </c>
      <c r="I295">
        <f t="shared" si="14"/>
        <v>0</v>
      </c>
      <c r="J295" s="93">
        <v>6005</v>
      </c>
      <c r="K295">
        <v>6</v>
      </c>
      <c r="L295">
        <v>6027</v>
      </c>
      <c r="M295">
        <v>6</v>
      </c>
    </row>
    <row r="296" spans="1:13" x14ac:dyDescent="0.2">
      <c r="A296" s="103">
        <v>2039</v>
      </c>
      <c r="B296" s="93" t="s">
        <v>3459</v>
      </c>
      <c r="C296" s="103">
        <v>32000</v>
      </c>
      <c r="D296" t="str">
        <f>VLOOKUP(J296,杂项!K:L,2,FALSE)</f>
        <v>中级枪兵教材</v>
      </c>
      <c r="E296">
        <f t="shared" si="12"/>
        <v>8</v>
      </c>
      <c r="F296" t="str">
        <f>VLOOKUP(L296,杂项!K:L,2,FALSE)</f>
        <v>俯卧撑架</v>
      </c>
      <c r="G296">
        <f t="shared" si="13"/>
        <v>8</v>
      </c>
      <c r="H296" t="e">
        <f>VLOOKUP(N296,杂项!K:L,2,FALSE)</f>
        <v>#N/A</v>
      </c>
      <c r="I296">
        <f t="shared" si="14"/>
        <v>0</v>
      </c>
      <c r="J296" s="93">
        <v>6005</v>
      </c>
      <c r="K296">
        <v>8</v>
      </c>
      <c r="L296">
        <v>6027</v>
      </c>
      <c r="M296">
        <v>8</v>
      </c>
    </row>
    <row r="297" spans="1:13" x14ac:dyDescent="0.2">
      <c r="A297" s="103">
        <v>2040</v>
      </c>
      <c r="B297" s="93" t="s">
        <v>3460</v>
      </c>
      <c r="C297" s="103">
        <v>800</v>
      </c>
      <c r="D297" t="str">
        <f>VLOOKUP(J297,杂项!K:L,2,FALSE)</f>
        <v>初级枪兵教材</v>
      </c>
      <c r="E297">
        <f t="shared" si="12"/>
        <v>3</v>
      </c>
      <c r="F297" t="e">
        <f>VLOOKUP(L297,杂项!K:L,2,FALSE)</f>
        <v>#N/A</v>
      </c>
      <c r="G297">
        <f t="shared" si="13"/>
        <v>0</v>
      </c>
      <c r="H297" t="e">
        <f>VLOOKUP(N297,杂项!K:L,2,FALSE)</f>
        <v>#N/A</v>
      </c>
      <c r="I297">
        <f t="shared" si="14"/>
        <v>0</v>
      </c>
      <c r="J297" s="93">
        <v>6004</v>
      </c>
      <c r="K297">
        <v>3</v>
      </c>
    </row>
    <row r="298" spans="1:13" x14ac:dyDescent="0.2">
      <c r="A298" s="103">
        <v>2041</v>
      </c>
      <c r="B298" s="93" t="s">
        <v>3461</v>
      </c>
      <c r="C298" s="103">
        <v>1200</v>
      </c>
      <c r="D298" t="str">
        <f>VLOOKUP(J298,杂项!K:L,2,FALSE)</f>
        <v>初级枪兵教材</v>
      </c>
      <c r="E298">
        <f t="shared" si="12"/>
        <v>3</v>
      </c>
      <c r="F298" t="str">
        <f>VLOOKUP(L298,杂项!K:L,2,FALSE)</f>
        <v>维西特饮</v>
      </c>
      <c r="G298">
        <f t="shared" si="13"/>
        <v>3</v>
      </c>
      <c r="H298" t="e">
        <f>VLOOKUP(N298,杂项!K:L,2,FALSE)</f>
        <v>#N/A</v>
      </c>
      <c r="I298">
        <f t="shared" si="14"/>
        <v>0</v>
      </c>
      <c r="J298" s="93">
        <v>6004</v>
      </c>
      <c r="K298">
        <v>3</v>
      </c>
      <c r="L298">
        <v>6021</v>
      </c>
      <c r="M298">
        <v>3</v>
      </c>
    </row>
    <row r="299" spans="1:13" x14ac:dyDescent="0.2">
      <c r="A299" s="103">
        <v>2042</v>
      </c>
      <c r="B299" s="93" t="s">
        <v>3462</v>
      </c>
      <c r="C299" s="103">
        <v>1800</v>
      </c>
      <c r="D299" t="str">
        <f>VLOOKUP(J299,杂项!K:L,2,FALSE)</f>
        <v>初级枪兵教材</v>
      </c>
      <c r="E299">
        <f t="shared" si="12"/>
        <v>4</v>
      </c>
      <c r="F299" t="str">
        <f>VLOOKUP(L299,杂项!K:L,2,FALSE)</f>
        <v>维西特饮</v>
      </c>
      <c r="G299">
        <f t="shared" si="13"/>
        <v>3</v>
      </c>
      <c r="H299" t="e">
        <f>VLOOKUP(N299,杂项!K:L,2,FALSE)</f>
        <v>#N/A</v>
      </c>
      <c r="I299">
        <f t="shared" si="14"/>
        <v>0</v>
      </c>
      <c r="J299" s="93">
        <v>6004</v>
      </c>
      <c r="K299">
        <v>4</v>
      </c>
      <c r="L299">
        <v>6021</v>
      </c>
      <c r="M299">
        <v>3</v>
      </c>
    </row>
    <row r="300" spans="1:13" x14ac:dyDescent="0.2">
      <c r="A300" s="103">
        <v>2043</v>
      </c>
      <c r="B300" s="93" t="s">
        <v>3463</v>
      </c>
      <c r="C300" s="103">
        <v>2700</v>
      </c>
      <c r="D300" t="str">
        <f>VLOOKUP(J300,杂项!K:L,2,FALSE)</f>
        <v>初级枪兵教材</v>
      </c>
      <c r="E300">
        <f t="shared" si="12"/>
        <v>5</v>
      </c>
      <c r="F300" t="str">
        <f>VLOOKUP(L300,杂项!K:L,2,FALSE)</f>
        <v>维西特饮</v>
      </c>
      <c r="G300">
        <f t="shared" si="13"/>
        <v>4</v>
      </c>
      <c r="H300" t="e">
        <f>VLOOKUP(N300,杂项!K:L,2,FALSE)</f>
        <v>#N/A</v>
      </c>
      <c r="I300">
        <f t="shared" si="14"/>
        <v>0</v>
      </c>
      <c r="J300" s="93">
        <v>6004</v>
      </c>
      <c r="K300">
        <v>5</v>
      </c>
      <c r="L300">
        <v>6021</v>
      </c>
      <c r="M300">
        <v>4</v>
      </c>
    </row>
    <row r="301" spans="1:13" x14ac:dyDescent="0.2">
      <c r="A301" s="103">
        <v>2044</v>
      </c>
      <c r="B301" s="93" t="s">
        <v>3464</v>
      </c>
      <c r="C301" s="103">
        <v>4100</v>
      </c>
      <c r="D301" t="str">
        <f>VLOOKUP(J301,杂项!K:L,2,FALSE)</f>
        <v>初级枪兵教材</v>
      </c>
      <c r="E301">
        <f t="shared" si="12"/>
        <v>5</v>
      </c>
      <c r="F301" t="str">
        <f>VLOOKUP(L301,杂项!K:L,2,FALSE)</f>
        <v>维西特饮</v>
      </c>
      <c r="G301">
        <f t="shared" si="13"/>
        <v>5</v>
      </c>
      <c r="H301" t="e">
        <f>VLOOKUP(N301,杂项!K:L,2,FALSE)</f>
        <v>#N/A</v>
      </c>
      <c r="I301">
        <f t="shared" si="14"/>
        <v>0</v>
      </c>
      <c r="J301" s="93">
        <v>6004</v>
      </c>
      <c r="K301">
        <v>5</v>
      </c>
      <c r="L301">
        <v>6021</v>
      </c>
      <c r="M301">
        <v>5</v>
      </c>
    </row>
    <row r="302" spans="1:13" x14ac:dyDescent="0.2">
      <c r="A302" s="103">
        <v>2045</v>
      </c>
      <c r="B302" s="93" t="s">
        <v>3465</v>
      </c>
      <c r="C302" s="103">
        <v>6200</v>
      </c>
      <c r="D302" t="str">
        <f>VLOOKUP(J302,杂项!K:L,2,FALSE)</f>
        <v>中级枪兵教材</v>
      </c>
      <c r="E302">
        <f t="shared" si="12"/>
        <v>3</v>
      </c>
      <c r="F302" t="str">
        <f>VLOOKUP(L302,杂项!K:L,2,FALSE)</f>
        <v>维西特饮</v>
      </c>
      <c r="G302">
        <f t="shared" si="13"/>
        <v>5</v>
      </c>
      <c r="H302" t="e">
        <f>VLOOKUP(N302,杂项!K:L,2,FALSE)</f>
        <v>#N/A</v>
      </c>
      <c r="I302">
        <f t="shared" si="14"/>
        <v>0</v>
      </c>
      <c r="J302" s="93">
        <v>6005</v>
      </c>
      <c r="K302">
        <v>3</v>
      </c>
      <c r="L302">
        <v>6021</v>
      </c>
      <c r="M302">
        <v>5</v>
      </c>
    </row>
    <row r="303" spans="1:13" x14ac:dyDescent="0.2">
      <c r="A303" s="103">
        <v>2046</v>
      </c>
      <c r="B303" s="93" t="s">
        <v>3466</v>
      </c>
      <c r="C303" s="103">
        <v>9300</v>
      </c>
      <c r="D303" t="str">
        <f>VLOOKUP(J303,杂项!K:L,2,FALSE)</f>
        <v>中级枪兵教材</v>
      </c>
      <c r="E303">
        <f t="shared" si="12"/>
        <v>4</v>
      </c>
      <c r="F303" t="str">
        <f>VLOOKUP(L303,杂项!K:L,2,FALSE)</f>
        <v>俯卧撑架</v>
      </c>
      <c r="G303">
        <f t="shared" si="13"/>
        <v>3</v>
      </c>
      <c r="H303" t="e">
        <f>VLOOKUP(N303,杂项!K:L,2,FALSE)</f>
        <v>#N/A</v>
      </c>
      <c r="I303">
        <f t="shared" si="14"/>
        <v>0</v>
      </c>
      <c r="J303" s="93">
        <v>6005</v>
      </c>
      <c r="K303">
        <v>4</v>
      </c>
      <c r="L303">
        <v>6027</v>
      </c>
      <c r="M303">
        <v>3</v>
      </c>
    </row>
    <row r="304" spans="1:13" x14ac:dyDescent="0.2">
      <c r="A304" s="103">
        <v>2047</v>
      </c>
      <c r="B304" s="93" t="s">
        <v>3467</v>
      </c>
      <c r="C304" s="103">
        <v>14000</v>
      </c>
      <c r="D304" t="str">
        <f>VLOOKUP(J304,杂项!K:L,2,FALSE)</f>
        <v>中级枪兵教材</v>
      </c>
      <c r="E304">
        <f t="shared" si="12"/>
        <v>5</v>
      </c>
      <c r="F304" t="str">
        <f>VLOOKUP(L304,杂项!K:L,2,FALSE)</f>
        <v>俯卧撑架</v>
      </c>
      <c r="G304">
        <f t="shared" si="13"/>
        <v>5</v>
      </c>
      <c r="H304" t="e">
        <f>VLOOKUP(N304,杂项!K:L,2,FALSE)</f>
        <v>#N/A</v>
      </c>
      <c r="I304">
        <f t="shared" si="14"/>
        <v>0</v>
      </c>
      <c r="J304" s="93">
        <v>6005</v>
      </c>
      <c r="K304">
        <v>5</v>
      </c>
      <c r="L304">
        <v>6027</v>
      </c>
      <c r="M304">
        <v>5</v>
      </c>
    </row>
    <row r="305" spans="1:15" x14ac:dyDescent="0.2">
      <c r="A305" s="103">
        <v>2048</v>
      </c>
      <c r="B305" s="93" t="s">
        <v>3468</v>
      </c>
      <c r="C305" s="103">
        <v>21000</v>
      </c>
      <c r="D305" t="str">
        <f>VLOOKUP(J305,杂项!K:L,2,FALSE)</f>
        <v>中级枪兵教材</v>
      </c>
      <c r="E305">
        <f t="shared" si="12"/>
        <v>6</v>
      </c>
      <c r="F305" t="str">
        <f>VLOOKUP(L305,杂项!K:L,2,FALSE)</f>
        <v>俯卧撑架</v>
      </c>
      <c r="G305">
        <f t="shared" si="13"/>
        <v>6</v>
      </c>
      <c r="H305" t="e">
        <f>VLOOKUP(N305,杂项!K:L,2,FALSE)</f>
        <v>#N/A</v>
      </c>
      <c r="I305">
        <f t="shared" si="14"/>
        <v>0</v>
      </c>
      <c r="J305" s="93">
        <v>6005</v>
      </c>
      <c r="K305">
        <v>6</v>
      </c>
      <c r="L305">
        <v>6027</v>
      </c>
      <c r="M305">
        <v>6</v>
      </c>
    </row>
    <row r="306" spans="1:15" x14ac:dyDescent="0.2">
      <c r="A306" s="103">
        <v>2049</v>
      </c>
      <c r="B306" s="93" t="s">
        <v>3469</v>
      </c>
      <c r="C306" s="103">
        <v>32000</v>
      </c>
      <c r="D306" t="str">
        <f>VLOOKUP(J306,杂项!K:L,2,FALSE)</f>
        <v>中级枪兵教材</v>
      </c>
      <c r="E306">
        <f t="shared" si="12"/>
        <v>8</v>
      </c>
      <c r="F306" t="str">
        <f>VLOOKUP(L306,杂项!K:L,2,FALSE)</f>
        <v>俯卧撑架</v>
      </c>
      <c r="G306">
        <f t="shared" si="13"/>
        <v>8</v>
      </c>
      <c r="H306" t="e">
        <f>VLOOKUP(N306,杂项!K:L,2,FALSE)</f>
        <v>#N/A</v>
      </c>
      <c r="I306">
        <f t="shared" si="14"/>
        <v>0</v>
      </c>
      <c r="J306" s="93">
        <v>6005</v>
      </c>
      <c r="K306">
        <v>8</v>
      </c>
      <c r="L306">
        <v>6027</v>
      </c>
      <c r="M306">
        <v>8</v>
      </c>
    </row>
    <row r="307" spans="1:15" x14ac:dyDescent="0.2">
      <c r="A307" s="103">
        <v>2050</v>
      </c>
      <c r="B307" s="93" t="s">
        <v>3470</v>
      </c>
      <c r="C307" s="103">
        <v>1500</v>
      </c>
      <c r="D307" t="str">
        <f>VLOOKUP(J307,杂项!K:L,2,FALSE)</f>
        <v>中级枪兵教材</v>
      </c>
      <c r="E307">
        <f t="shared" si="12"/>
        <v>1</v>
      </c>
      <c r="F307" t="str">
        <f>VLOOKUP(L307,杂项!K:L,2,FALSE)</f>
        <v>俯卧撑架</v>
      </c>
      <c r="G307">
        <f t="shared" si="13"/>
        <v>2</v>
      </c>
      <c r="H307" t="e">
        <f>VLOOKUP(N307,杂项!K:L,2,FALSE)</f>
        <v>#N/A</v>
      </c>
      <c r="I307">
        <f t="shared" si="14"/>
        <v>0</v>
      </c>
      <c r="J307" s="93">
        <v>6005</v>
      </c>
      <c r="K307">
        <v>1</v>
      </c>
      <c r="L307">
        <v>6027</v>
      </c>
      <c r="M307">
        <v>2</v>
      </c>
    </row>
    <row r="308" spans="1:15" x14ac:dyDescent="0.2">
      <c r="A308" s="103">
        <v>2051</v>
      </c>
      <c r="B308" s="93" t="s">
        <v>3471</v>
      </c>
      <c r="C308" s="103">
        <v>2300</v>
      </c>
      <c r="D308" t="str">
        <f>VLOOKUP(J308,杂项!K:L,2,FALSE)</f>
        <v>中级枪兵教材</v>
      </c>
      <c r="E308">
        <f t="shared" si="12"/>
        <v>2</v>
      </c>
      <c r="F308" t="str">
        <f>VLOOKUP(L308,杂项!K:L,2,FALSE)</f>
        <v>俯卧撑架</v>
      </c>
      <c r="G308">
        <f t="shared" si="13"/>
        <v>3</v>
      </c>
      <c r="H308" t="e">
        <f>VLOOKUP(N308,杂项!K:L,2,FALSE)</f>
        <v>#N/A</v>
      </c>
      <c r="I308">
        <f t="shared" si="14"/>
        <v>0</v>
      </c>
      <c r="J308" s="93">
        <v>6005</v>
      </c>
      <c r="K308">
        <v>2</v>
      </c>
      <c r="L308">
        <v>6027</v>
      </c>
      <c r="M308">
        <v>3</v>
      </c>
    </row>
    <row r="309" spans="1:15" x14ac:dyDescent="0.2">
      <c r="A309" s="103">
        <v>2052</v>
      </c>
      <c r="B309" s="93" t="s">
        <v>3472</v>
      </c>
      <c r="C309" s="103">
        <v>3500</v>
      </c>
      <c r="D309" t="str">
        <f>VLOOKUP(J309,杂项!K:L,2,FALSE)</f>
        <v>中级枪兵教材</v>
      </c>
      <c r="E309">
        <f t="shared" si="12"/>
        <v>4</v>
      </c>
      <c r="F309" t="str">
        <f>VLOOKUP(L309,杂项!K:L,2,FALSE)</f>
        <v>俯卧撑架</v>
      </c>
      <c r="G309">
        <f t="shared" si="13"/>
        <v>4</v>
      </c>
      <c r="H309" t="e">
        <f>VLOOKUP(N309,杂项!K:L,2,FALSE)</f>
        <v>#N/A</v>
      </c>
      <c r="I309">
        <f t="shared" si="14"/>
        <v>0</v>
      </c>
      <c r="J309" s="93">
        <v>6005</v>
      </c>
      <c r="K309">
        <v>4</v>
      </c>
      <c r="L309">
        <v>6027</v>
      </c>
      <c r="M309">
        <v>4</v>
      </c>
    </row>
    <row r="310" spans="1:15" x14ac:dyDescent="0.2">
      <c r="A310" s="103">
        <v>2053</v>
      </c>
      <c r="B310" s="93" t="s">
        <v>3473</v>
      </c>
      <c r="C310" s="103">
        <v>5300</v>
      </c>
      <c r="D310" t="str">
        <f>VLOOKUP(J310,杂项!K:L,2,FALSE)</f>
        <v>中级枪兵教材</v>
      </c>
      <c r="E310">
        <f t="shared" si="12"/>
        <v>6</v>
      </c>
      <c r="F310" t="str">
        <f>VLOOKUP(L310,杂项!K:L,2,FALSE)</f>
        <v>俯卧撑架</v>
      </c>
      <c r="G310">
        <f t="shared" si="13"/>
        <v>5</v>
      </c>
      <c r="H310" t="e">
        <f>VLOOKUP(N310,杂项!K:L,2,FALSE)</f>
        <v>#N/A</v>
      </c>
      <c r="I310">
        <f t="shared" si="14"/>
        <v>0</v>
      </c>
      <c r="J310" s="93">
        <v>6005</v>
      </c>
      <c r="K310">
        <v>6</v>
      </c>
      <c r="L310">
        <v>6027</v>
      </c>
      <c r="M310">
        <v>5</v>
      </c>
    </row>
    <row r="311" spans="1:15" x14ac:dyDescent="0.2">
      <c r="A311" s="103">
        <v>2054</v>
      </c>
      <c r="B311" s="93" t="s">
        <v>3474</v>
      </c>
      <c r="C311" s="103">
        <v>8000</v>
      </c>
      <c r="D311" t="str">
        <f>VLOOKUP(J311,杂项!K:L,2,FALSE)</f>
        <v>中级枪兵教材</v>
      </c>
      <c r="E311">
        <f t="shared" si="12"/>
        <v>8</v>
      </c>
      <c r="F311" t="str">
        <f>VLOOKUP(L311,杂项!K:L,2,FALSE)</f>
        <v>俯卧撑架</v>
      </c>
      <c r="G311">
        <f t="shared" si="13"/>
        <v>6</v>
      </c>
      <c r="H311" t="e">
        <f>VLOOKUP(N311,杂项!K:L,2,FALSE)</f>
        <v>#N/A</v>
      </c>
      <c r="I311">
        <f t="shared" si="14"/>
        <v>0</v>
      </c>
      <c r="J311" s="93">
        <v>6005</v>
      </c>
      <c r="K311">
        <v>8</v>
      </c>
      <c r="L311">
        <v>6027</v>
      </c>
      <c r="M311">
        <v>6</v>
      </c>
    </row>
    <row r="312" spans="1:15" x14ac:dyDescent="0.2">
      <c r="A312" s="103">
        <v>2055</v>
      </c>
      <c r="B312" s="93" t="s">
        <v>3475</v>
      </c>
      <c r="C312" s="103">
        <v>12000</v>
      </c>
      <c r="D312" t="str">
        <f>VLOOKUP(J312,杂项!K:L,2,FALSE)</f>
        <v>高级枪兵教材</v>
      </c>
      <c r="E312">
        <f t="shared" si="12"/>
        <v>3</v>
      </c>
      <c r="F312" t="str">
        <f>VLOOKUP(L312,杂项!K:L,2,FALSE)</f>
        <v>扩胸器</v>
      </c>
      <c r="G312">
        <f t="shared" si="13"/>
        <v>2</v>
      </c>
      <c r="H312" t="e">
        <f>VLOOKUP(N312,杂项!K:L,2,FALSE)</f>
        <v>#N/A</v>
      </c>
      <c r="I312">
        <f t="shared" si="14"/>
        <v>0</v>
      </c>
      <c r="J312" s="93">
        <v>6006</v>
      </c>
      <c r="K312">
        <v>3</v>
      </c>
      <c r="L312">
        <v>6033</v>
      </c>
      <c r="M312">
        <v>2</v>
      </c>
    </row>
    <row r="313" spans="1:15" x14ac:dyDescent="0.2">
      <c r="A313" s="103">
        <v>2056</v>
      </c>
      <c r="B313" s="93" t="s">
        <v>3476</v>
      </c>
      <c r="C313" s="103">
        <v>18000</v>
      </c>
      <c r="D313" t="str">
        <f>VLOOKUP(J313,杂项!K:L,2,FALSE)</f>
        <v>高级枪兵教材</v>
      </c>
      <c r="E313">
        <f t="shared" si="12"/>
        <v>5</v>
      </c>
      <c r="F313" t="str">
        <f>VLOOKUP(L313,杂项!K:L,2,FALSE)</f>
        <v>扩胸器</v>
      </c>
      <c r="G313">
        <f t="shared" si="13"/>
        <v>4</v>
      </c>
      <c r="H313" t="e">
        <f>VLOOKUP(N313,杂项!K:L,2,FALSE)</f>
        <v>#N/A</v>
      </c>
      <c r="I313">
        <f t="shared" si="14"/>
        <v>0</v>
      </c>
      <c r="J313" s="93">
        <v>6006</v>
      </c>
      <c r="K313">
        <v>5</v>
      </c>
      <c r="L313">
        <v>6033</v>
      </c>
      <c r="M313">
        <v>4</v>
      </c>
    </row>
    <row r="314" spans="1:15" x14ac:dyDescent="0.2">
      <c r="A314" s="103">
        <v>2057</v>
      </c>
      <c r="B314" s="93" t="s">
        <v>3477</v>
      </c>
      <c r="C314" s="103">
        <v>27000</v>
      </c>
      <c r="D314" t="str">
        <f>VLOOKUP(J314,杂项!K:L,2,FALSE)</f>
        <v>高级枪兵教材</v>
      </c>
      <c r="E314">
        <f t="shared" si="12"/>
        <v>8</v>
      </c>
      <c r="F314" t="str">
        <f>VLOOKUP(L314,杂项!K:L,2,FALSE)</f>
        <v>扩胸器</v>
      </c>
      <c r="G314">
        <f t="shared" si="13"/>
        <v>6</v>
      </c>
      <c r="H314" t="str">
        <f>VLOOKUP(N314,杂项!K:L,2,FALSE)</f>
        <v>瑜伽垫</v>
      </c>
      <c r="I314">
        <f t="shared" si="14"/>
        <v>2</v>
      </c>
      <c r="J314" s="93">
        <v>6006</v>
      </c>
      <c r="K314">
        <v>8</v>
      </c>
      <c r="L314">
        <v>6033</v>
      </c>
      <c r="M314">
        <v>6</v>
      </c>
      <c r="N314">
        <v>6035</v>
      </c>
      <c r="O314">
        <v>2</v>
      </c>
    </row>
    <row r="315" spans="1:15" x14ac:dyDescent="0.2">
      <c r="A315" s="103">
        <v>2058</v>
      </c>
      <c r="B315" s="93" t="s">
        <v>3478</v>
      </c>
      <c r="C315" s="103">
        <v>41000</v>
      </c>
      <c r="D315" t="str">
        <f>VLOOKUP(J315,杂项!K:L,2,FALSE)</f>
        <v>高级枪兵教材</v>
      </c>
      <c r="E315">
        <f t="shared" si="12"/>
        <v>12</v>
      </c>
      <c r="F315" t="str">
        <f>VLOOKUP(L315,杂项!K:L,2,FALSE)</f>
        <v>扩胸器</v>
      </c>
      <c r="G315">
        <f t="shared" si="13"/>
        <v>8</v>
      </c>
      <c r="H315" t="str">
        <f>VLOOKUP(N315,杂项!K:L,2,FALSE)</f>
        <v>瑜伽垫</v>
      </c>
      <c r="I315">
        <f t="shared" si="14"/>
        <v>3</v>
      </c>
      <c r="J315" s="93">
        <v>6006</v>
      </c>
      <c r="K315">
        <v>12</v>
      </c>
      <c r="L315">
        <v>6033</v>
      </c>
      <c r="M315">
        <v>8</v>
      </c>
      <c r="N315">
        <v>6035</v>
      </c>
      <c r="O315">
        <v>3</v>
      </c>
    </row>
    <row r="316" spans="1:15" x14ac:dyDescent="0.2">
      <c r="A316" s="103">
        <v>2059</v>
      </c>
      <c r="B316" s="93" t="s">
        <v>3479</v>
      </c>
      <c r="C316" s="103">
        <v>62000</v>
      </c>
      <c r="D316" t="str">
        <f>VLOOKUP(J316,杂项!K:L,2,FALSE)</f>
        <v>高级枪兵教材</v>
      </c>
      <c r="E316">
        <f t="shared" si="12"/>
        <v>16</v>
      </c>
      <c r="F316" t="str">
        <f>VLOOKUP(L316,杂项!K:L,2,FALSE)</f>
        <v>扩胸器</v>
      </c>
      <c r="G316">
        <f t="shared" si="13"/>
        <v>10</v>
      </c>
      <c r="H316" t="str">
        <f>VLOOKUP(N316,杂项!K:L,2,FALSE)</f>
        <v>瑜伽垫</v>
      </c>
      <c r="I316">
        <f t="shared" si="14"/>
        <v>4</v>
      </c>
      <c r="J316" s="93">
        <v>6006</v>
      </c>
      <c r="K316">
        <v>16</v>
      </c>
      <c r="L316">
        <v>6033</v>
      </c>
      <c r="M316">
        <v>10</v>
      </c>
      <c r="N316">
        <v>6035</v>
      </c>
      <c r="O316">
        <v>4</v>
      </c>
    </row>
    <row r="317" spans="1:15" x14ac:dyDescent="0.2">
      <c r="A317" s="103">
        <v>2060</v>
      </c>
      <c r="B317" s="93" t="s">
        <v>3480</v>
      </c>
      <c r="C317" s="103">
        <v>1500</v>
      </c>
      <c r="D317" t="str">
        <f>VLOOKUP(J317,杂项!K:L,2,FALSE)</f>
        <v>中级枪兵教材</v>
      </c>
      <c r="E317">
        <f t="shared" si="12"/>
        <v>1</v>
      </c>
      <c r="F317" t="str">
        <f>VLOOKUP(L317,杂项!K:L,2,FALSE)</f>
        <v>铁哑铃</v>
      </c>
      <c r="G317">
        <f t="shared" si="13"/>
        <v>2</v>
      </c>
      <c r="H317" t="e">
        <f>VLOOKUP(N317,杂项!K:L,2,FALSE)</f>
        <v>#N/A</v>
      </c>
      <c r="I317">
        <f t="shared" si="14"/>
        <v>0</v>
      </c>
      <c r="J317" s="93">
        <v>6005</v>
      </c>
      <c r="K317">
        <v>1</v>
      </c>
      <c r="L317">
        <v>6025</v>
      </c>
      <c r="M317">
        <v>2</v>
      </c>
    </row>
    <row r="318" spans="1:15" x14ac:dyDescent="0.2">
      <c r="A318" s="103">
        <v>2061</v>
      </c>
      <c r="B318" s="93" t="s">
        <v>3481</v>
      </c>
      <c r="C318" s="103">
        <v>2300</v>
      </c>
      <c r="D318" t="str">
        <f>VLOOKUP(J318,杂项!K:L,2,FALSE)</f>
        <v>中级枪兵教材</v>
      </c>
      <c r="E318">
        <f t="shared" si="12"/>
        <v>2</v>
      </c>
      <c r="F318" t="str">
        <f>VLOOKUP(L318,杂项!K:L,2,FALSE)</f>
        <v>铁哑铃</v>
      </c>
      <c r="G318">
        <f t="shared" si="13"/>
        <v>3</v>
      </c>
      <c r="H318" t="e">
        <f>VLOOKUP(N318,杂项!K:L,2,FALSE)</f>
        <v>#N/A</v>
      </c>
      <c r="I318">
        <f t="shared" si="14"/>
        <v>0</v>
      </c>
      <c r="J318" s="93">
        <v>6005</v>
      </c>
      <c r="K318">
        <v>2</v>
      </c>
      <c r="L318">
        <v>6025</v>
      </c>
      <c r="M318">
        <v>3</v>
      </c>
    </row>
    <row r="319" spans="1:15" x14ac:dyDescent="0.2">
      <c r="A319" s="103">
        <v>2062</v>
      </c>
      <c r="B319" s="93" t="s">
        <v>3482</v>
      </c>
      <c r="C319" s="103">
        <v>3500</v>
      </c>
      <c r="D319" t="str">
        <f>VLOOKUP(J319,杂项!K:L,2,FALSE)</f>
        <v>中级枪兵教材</v>
      </c>
      <c r="E319">
        <f t="shared" si="12"/>
        <v>4</v>
      </c>
      <c r="F319" t="str">
        <f>VLOOKUP(L319,杂项!K:L,2,FALSE)</f>
        <v>铁哑铃</v>
      </c>
      <c r="G319">
        <f t="shared" si="13"/>
        <v>4</v>
      </c>
      <c r="H319" t="e">
        <f>VLOOKUP(N319,杂项!K:L,2,FALSE)</f>
        <v>#N/A</v>
      </c>
      <c r="I319">
        <f t="shared" si="14"/>
        <v>0</v>
      </c>
      <c r="J319" s="93">
        <v>6005</v>
      </c>
      <c r="K319">
        <v>4</v>
      </c>
      <c r="L319">
        <v>6025</v>
      </c>
      <c r="M319">
        <v>4</v>
      </c>
    </row>
    <row r="320" spans="1:15" x14ac:dyDescent="0.2">
      <c r="A320" s="103">
        <v>2063</v>
      </c>
      <c r="B320" s="93" t="s">
        <v>3483</v>
      </c>
      <c r="C320" s="103">
        <v>5300</v>
      </c>
      <c r="D320" t="str">
        <f>VLOOKUP(J320,杂项!K:L,2,FALSE)</f>
        <v>中级枪兵教材</v>
      </c>
      <c r="E320">
        <f t="shared" si="12"/>
        <v>6</v>
      </c>
      <c r="F320" t="str">
        <f>VLOOKUP(L320,杂项!K:L,2,FALSE)</f>
        <v>铁哑铃</v>
      </c>
      <c r="G320">
        <f t="shared" si="13"/>
        <v>5</v>
      </c>
      <c r="H320" t="e">
        <f>VLOOKUP(N320,杂项!K:L,2,FALSE)</f>
        <v>#N/A</v>
      </c>
      <c r="I320">
        <f t="shared" si="14"/>
        <v>0</v>
      </c>
      <c r="J320" s="93">
        <v>6005</v>
      </c>
      <c r="K320">
        <v>6</v>
      </c>
      <c r="L320">
        <v>6025</v>
      </c>
      <c r="M320">
        <v>5</v>
      </c>
    </row>
    <row r="321" spans="1:15" x14ac:dyDescent="0.2">
      <c r="A321" s="103">
        <v>2064</v>
      </c>
      <c r="B321" s="93" t="s">
        <v>3484</v>
      </c>
      <c r="C321" s="103">
        <v>8000</v>
      </c>
      <c r="D321" t="str">
        <f>VLOOKUP(J321,杂项!K:L,2,FALSE)</f>
        <v>中级枪兵教材</v>
      </c>
      <c r="E321">
        <f t="shared" si="12"/>
        <v>8</v>
      </c>
      <c r="F321" t="str">
        <f>VLOOKUP(L321,杂项!K:L,2,FALSE)</f>
        <v>铁哑铃</v>
      </c>
      <c r="G321">
        <f t="shared" si="13"/>
        <v>6</v>
      </c>
      <c r="H321" t="e">
        <f>VLOOKUP(N321,杂项!K:L,2,FALSE)</f>
        <v>#N/A</v>
      </c>
      <c r="I321">
        <f t="shared" si="14"/>
        <v>0</v>
      </c>
      <c r="J321" s="93">
        <v>6005</v>
      </c>
      <c r="K321">
        <v>8</v>
      </c>
      <c r="L321">
        <v>6025</v>
      </c>
      <c r="M321">
        <v>6</v>
      </c>
    </row>
    <row r="322" spans="1:15" x14ac:dyDescent="0.2">
      <c r="A322" s="103">
        <v>2070</v>
      </c>
      <c r="B322" s="93" t="s">
        <v>3485</v>
      </c>
      <c r="C322" s="103">
        <v>8000</v>
      </c>
      <c r="D322" t="str">
        <f>VLOOKUP(J322,杂项!K:L,2,FALSE)</f>
        <v>高级枪兵教材</v>
      </c>
      <c r="E322">
        <f t="shared" ref="E322:E385" si="15">K322</f>
        <v>3</v>
      </c>
      <c r="F322" t="str">
        <f>VLOOKUP(L322,杂项!K:L,2,FALSE)</f>
        <v>杠铃</v>
      </c>
      <c r="G322">
        <f t="shared" ref="G322:G385" si="16">M322</f>
        <v>3</v>
      </c>
      <c r="H322" t="e">
        <f>VLOOKUP(N322,杂项!K:L,2,FALSE)</f>
        <v>#N/A</v>
      </c>
      <c r="I322">
        <f t="shared" ref="I322:I385" si="17">O322</f>
        <v>0</v>
      </c>
      <c r="J322" s="93">
        <v>6006</v>
      </c>
      <c r="K322">
        <v>3</v>
      </c>
      <c r="L322">
        <v>6031</v>
      </c>
      <c r="M322">
        <v>3</v>
      </c>
    </row>
    <row r="323" spans="1:15" x14ac:dyDescent="0.2">
      <c r="A323" s="103">
        <v>2071</v>
      </c>
      <c r="B323" s="93" t="s">
        <v>3486</v>
      </c>
      <c r="C323" s="103">
        <v>12000</v>
      </c>
      <c r="D323" t="str">
        <f>VLOOKUP(J323,杂项!K:L,2,FALSE)</f>
        <v>高级枪兵教材</v>
      </c>
      <c r="E323">
        <f t="shared" si="15"/>
        <v>5</v>
      </c>
      <c r="F323" t="str">
        <f>VLOOKUP(L323,杂项!K:L,2,FALSE)</f>
        <v>杠铃</v>
      </c>
      <c r="G323">
        <f t="shared" si="16"/>
        <v>4</v>
      </c>
      <c r="H323" t="e">
        <f>VLOOKUP(N323,杂项!K:L,2,FALSE)</f>
        <v>#N/A</v>
      </c>
      <c r="I323">
        <f t="shared" si="17"/>
        <v>0</v>
      </c>
      <c r="J323" s="93">
        <v>6006</v>
      </c>
      <c r="K323">
        <v>5</v>
      </c>
      <c r="L323">
        <v>6031</v>
      </c>
      <c r="M323">
        <v>4</v>
      </c>
    </row>
    <row r="324" spans="1:15" x14ac:dyDescent="0.2">
      <c r="A324" s="103">
        <v>2072</v>
      </c>
      <c r="B324" s="93" t="s">
        <v>3487</v>
      </c>
      <c r="C324" s="103">
        <v>18000</v>
      </c>
      <c r="D324" t="str">
        <f>VLOOKUP(J324,杂项!K:L,2,FALSE)</f>
        <v>高级枪兵教材</v>
      </c>
      <c r="E324">
        <f t="shared" si="15"/>
        <v>8</v>
      </c>
      <c r="F324" t="str">
        <f>VLOOKUP(L324,杂项!K:L,2,FALSE)</f>
        <v>杠铃</v>
      </c>
      <c r="G324">
        <f t="shared" si="16"/>
        <v>6</v>
      </c>
      <c r="H324" t="str">
        <f>VLOOKUP(N324,杂项!K:L,2,FALSE)</f>
        <v>瑜伽垫</v>
      </c>
      <c r="I324">
        <f t="shared" si="17"/>
        <v>2</v>
      </c>
      <c r="J324" s="93">
        <v>6006</v>
      </c>
      <c r="K324">
        <v>8</v>
      </c>
      <c r="L324">
        <v>6031</v>
      </c>
      <c r="M324">
        <v>6</v>
      </c>
      <c r="N324">
        <v>6035</v>
      </c>
      <c r="O324">
        <v>2</v>
      </c>
    </row>
    <row r="325" spans="1:15" x14ac:dyDescent="0.2">
      <c r="A325" s="103">
        <v>2073</v>
      </c>
      <c r="B325" s="93" t="s">
        <v>3488</v>
      </c>
      <c r="C325" s="103">
        <v>27000</v>
      </c>
      <c r="D325" t="str">
        <f>VLOOKUP(J325,杂项!K:L,2,FALSE)</f>
        <v>高级枪兵教材</v>
      </c>
      <c r="E325">
        <f t="shared" si="15"/>
        <v>12</v>
      </c>
      <c r="F325" t="str">
        <f>VLOOKUP(L325,杂项!K:L,2,FALSE)</f>
        <v>杠铃</v>
      </c>
      <c r="G325">
        <f t="shared" si="16"/>
        <v>8</v>
      </c>
      <c r="H325" t="str">
        <f>VLOOKUP(N325,杂项!K:L,2,FALSE)</f>
        <v>瑜伽垫</v>
      </c>
      <c r="I325">
        <f t="shared" si="17"/>
        <v>4</v>
      </c>
      <c r="J325" s="93">
        <v>6006</v>
      </c>
      <c r="K325">
        <v>12</v>
      </c>
      <c r="L325">
        <v>6031</v>
      </c>
      <c r="M325">
        <v>8</v>
      </c>
      <c r="N325">
        <v>6035</v>
      </c>
      <c r="O325">
        <v>4</v>
      </c>
    </row>
    <row r="326" spans="1:15" x14ac:dyDescent="0.2">
      <c r="A326" s="103">
        <v>2074</v>
      </c>
      <c r="B326" s="93" t="s">
        <v>3489</v>
      </c>
      <c r="C326" s="103">
        <v>41000</v>
      </c>
      <c r="D326" t="str">
        <f>VLOOKUP(J326,杂项!K:L,2,FALSE)</f>
        <v>高级枪兵教材</v>
      </c>
      <c r="E326">
        <f t="shared" si="15"/>
        <v>15</v>
      </c>
      <c r="F326" t="str">
        <f>VLOOKUP(L326,杂项!K:L,2,FALSE)</f>
        <v>杠铃</v>
      </c>
      <c r="G326">
        <f t="shared" si="16"/>
        <v>10</v>
      </c>
      <c r="H326" t="str">
        <f>VLOOKUP(N326,杂项!K:L,2,FALSE)</f>
        <v>瑜伽垫</v>
      </c>
      <c r="I326">
        <f t="shared" si="17"/>
        <v>6</v>
      </c>
      <c r="J326" s="93">
        <v>6006</v>
      </c>
      <c r="K326">
        <v>15</v>
      </c>
      <c r="L326">
        <v>6031</v>
      </c>
      <c r="M326">
        <v>10</v>
      </c>
      <c r="N326">
        <v>6035</v>
      </c>
      <c r="O326">
        <v>6</v>
      </c>
    </row>
    <row r="327" spans="1:15" x14ac:dyDescent="0.2">
      <c r="A327" s="103">
        <v>2075</v>
      </c>
      <c r="B327" s="93" t="s">
        <v>3490</v>
      </c>
      <c r="C327" s="103">
        <v>62000</v>
      </c>
      <c r="D327" t="str">
        <f>VLOOKUP(J327,杂项!K:L,2,FALSE)</f>
        <v>特级枪兵教材</v>
      </c>
      <c r="E327">
        <f t="shared" si="15"/>
        <v>5</v>
      </c>
      <c r="F327" t="str">
        <f>VLOOKUP(L327,杂项!K:L,2,FALSE)</f>
        <v>Brown♂精油</v>
      </c>
      <c r="G327">
        <f t="shared" si="16"/>
        <v>2</v>
      </c>
      <c r="H327" t="str">
        <f>VLOOKUP(N327,杂项!K:L,2,FALSE)</f>
        <v>Crazy♂短裤</v>
      </c>
      <c r="I327">
        <f t="shared" si="17"/>
        <v>2</v>
      </c>
      <c r="J327" s="93">
        <v>6044</v>
      </c>
      <c r="K327">
        <v>5</v>
      </c>
      <c r="L327">
        <v>6037</v>
      </c>
      <c r="M327">
        <v>2</v>
      </c>
      <c r="N327">
        <v>6041</v>
      </c>
      <c r="O327">
        <v>2</v>
      </c>
    </row>
    <row r="328" spans="1:15" x14ac:dyDescent="0.2">
      <c r="A328" s="103">
        <v>2076</v>
      </c>
      <c r="B328" s="93" t="s">
        <v>3491</v>
      </c>
      <c r="C328" s="103">
        <v>93000</v>
      </c>
      <c r="D328" t="str">
        <f>VLOOKUP(J328,杂项!K:L,2,FALSE)</f>
        <v>特级枪兵教材</v>
      </c>
      <c r="E328">
        <f t="shared" si="15"/>
        <v>10</v>
      </c>
      <c r="F328" t="str">
        <f>VLOOKUP(L328,杂项!K:L,2,FALSE)</f>
        <v>Brown♂精油</v>
      </c>
      <c r="G328">
        <f t="shared" si="16"/>
        <v>3</v>
      </c>
      <c r="H328" t="str">
        <f>VLOOKUP(N328,杂项!K:L,2,FALSE)</f>
        <v>Crazy♂短裤</v>
      </c>
      <c r="I328">
        <f t="shared" si="17"/>
        <v>3</v>
      </c>
      <c r="J328" s="93">
        <v>6044</v>
      </c>
      <c r="K328">
        <v>10</v>
      </c>
      <c r="L328">
        <v>6037</v>
      </c>
      <c r="M328">
        <v>3</v>
      </c>
      <c r="N328">
        <v>6041</v>
      </c>
      <c r="O328">
        <v>3</v>
      </c>
    </row>
    <row r="329" spans="1:15" x14ac:dyDescent="0.2">
      <c r="A329" s="103">
        <v>2077</v>
      </c>
      <c r="B329" s="93" t="s">
        <v>3492</v>
      </c>
      <c r="C329" s="103">
        <v>140000</v>
      </c>
      <c r="D329" t="str">
        <f>VLOOKUP(J329,杂项!K:L,2,FALSE)</f>
        <v>特级枪兵教材</v>
      </c>
      <c r="E329">
        <f t="shared" si="15"/>
        <v>20</v>
      </c>
      <c r="F329" t="str">
        <f>VLOOKUP(L329,杂项!K:L,2,FALSE)</f>
        <v>Brown♂精油</v>
      </c>
      <c r="G329">
        <f t="shared" si="16"/>
        <v>5</v>
      </c>
      <c r="H329" t="str">
        <f>VLOOKUP(N329,杂项!K:L,2,FALSE)</f>
        <v>Crazy♂短裤</v>
      </c>
      <c r="I329">
        <f t="shared" si="17"/>
        <v>5</v>
      </c>
      <c r="J329" s="93">
        <v>6044</v>
      </c>
      <c r="K329">
        <v>20</v>
      </c>
      <c r="L329">
        <v>6037</v>
      </c>
      <c r="M329">
        <v>5</v>
      </c>
      <c r="N329">
        <v>6041</v>
      </c>
      <c r="O329">
        <v>5</v>
      </c>
    </row>
    <row r="330" spans="1:15" x14ac:dyDescent="0.2">
      <c r="A330" s="103">
        <v>2078</v>
      </c>
      <c r="B330" s="93" t="s">
        <v>3493</v>
      </c>
      <c r="C330" s="103">
        <v>210000</v>
      </c>
      <c r="D330" t="str">
        <f>VLOOKUP(J330,杂项!K:L,2,FALSE)</f>
        <v>特级枪兵教材</v>
      </c>
      <c r="E330">
        <f t="shared" si="15"/>
        <v>30</v>
      </c>
      <c r="F330" t="str">
        <f>VLOOKUP(L330,杂项!K:L,2,FALSE)</f>
        <v>Brown♂精油</v>
      </c>
      <c r="G330">
        <f t="shared" si="16"/>
        <v>7</v>
      </c>
      <c r="H330" t="str">
        <f>VLOOKUP(N330,杂项!K:L,2,FALSE)</f>
        <v>Crazy♂短裤</v>
      </c>
      <c r="I330">
        <f t="shared" si="17"/>
        <v>7</v>
      </c>
      <c r="J330" s="93">
        <v>6044</v>
      </c>
      <c r="K330">
        <v>30</v>
      </c>
      <c r="L330">
        <v>6037</v>
      </c>
      <c r="M330">
        <v>7</v>
      </c>
      <c r="N330">
        <v>6041</v>
      </c>
      <c r="O330">
        <v>7</v>
      </c>
    </row>
    <row r="331" spans="1:15" x14ac:dyDescent="0.2">
      <c r="A331" s="103">
        <v>2079</v>
      </c>
      <c r="B331" s="93" t="s">
        <v>3494</v>
      </c>
      <c r="C331" s="103">
        <v>320000</v>
      </c>
      <c r="D331" t="str">
        <f>VLOOKUP(J331,杂项!K:L,2,FALSE)</f>
        <v>特级枪兵教材</v>
      </c>
      <c r="E331">
        <f t="shared" si="15"/>
        <v>40</v>
      </c>
      <c r="F331" t="str">
        <f>VLOOKUP(L331,杂项!K:L,2,FALSE)</f>
        <v>Brown♂精油</v>
      </c>
      <c r="G331">
        <f t="shared" si="16"/>
        <v>9</v>
      </c>
      <c r="H331" t="str">
        <f>VLOOKUP(N331,杂项!K:L,2,FALSE)</f>
        <v>Crazy♂短裤</v>
      </c>
      <c r="I331">
        <f t="shared" si="17"/>
        <v>9</v>
      </c>
      <c r="J331" s="93">
        <v>6044</v>
      </c>
      <c r="K331">
        <v>40</v>
      </c>
      <c r="L331">
        <v>6037</v>
      </c>
      <c r="M331">
        <v>9</v>
      </c>
      <c r="N331">
        <v>6041</v>
      </c>
      <c r="O331">
        <v>9</v>
      </c>
    </row>
    <row r="332" spans="1:15" x14ac:dyDescent="0.2">
      <c r="A332" s="103">
        <v>2080</v>
      </c>
      <c r="B332" s="93" t="s">
        <v>3495</v>
      </c>
      <c r="C332" s="103">
        <v>10000</v>
      </c>
      <c r="D332" t="str">
        <f>VLOOKUP(J332,杂项!K:L,2,FALSE)</f>
        <v>特级枪兵教材</v>
      </c>
      <c r="E332">
        <f t="shared" si="15"/>
        <v>1</v>
      </c>
      <c r="F332" t="e">
        <f>VLOOKUP(L332,杂项!K:L,2,FALSE)</f>
        <v>#N/A</v>
      </c>
      <c r="G332">
        <f t="shared" si="16"/>
        <v>0</v>
      </c>
      <c r="H332" t="e">
        <f>VLOOKUP(N332,杂项!K:L,2,FALSE)</f>
        <v>#N/A</v>
      </c>
      <c r="I332">
        <f t="shared" si="17"/>
        <v>0</v>
      </c>
      <c r="J332" s="93">
        <v>6044</v>
      </c>
      <c r="K332">
        <v>1</v>
      </c>
    </row>
    <row r="333" spans="1:15" x14ac:dyDescent="0.2">
      <c r="A333" s="103">
        <v>2081</v>
      </c>
      <c r="B333" s="93" t="s">
        <v>3496</v>
      </c>
      <c r="C333" s="103">
        <v>15000</v>
      </c>
      <c r="D333" t="str">
        <f>VLOOKUP(J333,杂项!K:L,2,FALSE)</f>
        <v>高级枪兵教材</v>
      </c>
      <c r="E333">
        <f t="shared" si="15"/>
        <v>5</v>
      </c>
      <c r="F333" t="str">
        <f>VLOOKUP(L333,杂项!K:L,2,FALSE)</f>
        <v>杠铃</v>
      </c>
      <c r="G333">
        <f t="shared" si="16"/>
        <v>6</v>
      </c>
      <c r="H333" t="e">
        <f>VLOOKUP(N333,杂项!K:L,2,FALSE)</f>
        <v>#N/A</v>
      </c>
      <c r="I333">
        <f t="shared" si="17"/>
        <v>0</v>
      </c>
      <c r="J333" s="93">
        <v>6006</v>
      </c>
      <c r="K333">
        <v>5</v>
      </c>
      <c r="L333">
        <v>6031</v>
      </c>
      <c r="M333">
        <v>6</v>
      </c>
    </row>
    <row r="334" spans="1:15" x14ac:dyDescent="0.2">
      <c r="A334" s="103">
        <v>2082</v>
      </c>
      <c r="B334" s="93" t="s">
        <v>3497</v>
      </c>
      <c r="C334" s="103">
        <v>23000</v>
      </c>
      <c r="D334" t="str">
        <f>VLOOKUP(J334,杂项!K:L,2,FALSE)</f>
        <v>高级枪兵教材</v>
      </c>
      <c r="E334">
        <f t="shared" si="15"/>
        <v>15</v>
      </c>
      <c r="F334" t="str">
        <f>VLOOKUP(L334,杂项!K:L,2,FALSE)</f>
        <v>杠铃</v>
      </c>
      <c r="G334">
        <f t="shared" si="16"/>
        <v>10</v>
      </c>
      <c r="H334" t="str">
        <f>VLOOKUP(N334,杂项!K:L,2,FALSE)</f>
        <v>健腹轮</v>
      </c>
      <c r="I334">
        <f t="shared" si="17"/>
        <v>6</v>
      </c>
      <c r="J334" s="93">
        <v>6006</v>
      </c>
      <c r="K334">
        <v>15</v>
      </c>
      <c r="L334">
        <v>6031</v>
      </c>
      <c r="M334">
        <v>10</v>
      </c>
      <c r="N334">
        <v>6034</v>
      </c>
      <c r="O334">
        <v>6</v>
      </c>
    </row>
    <row r="335" spans="1:15" x14ac:dyDescent="0.2">
      <c r="A335" s="103">
        <v>2083</v>
      </c>
      <c r="B335" s="93" t="s">
        <v>3498</v>
      </c>
      <c r="C335" s="103">
        <v>35000</v>
      </c>
      <c r="D335" t="str">
        <f>VLOOKUP(J335,杂项!K:L,2,FALSE)</f>
        <v>高级枪兵教材</v>
      </c>
      <c r="E335">
        <f t="shared" si="15"/>
        <v>25</v>
      </c>
      <c r="F335" t="str">
        <f>VLOOKUP(L335,杂项!K:L,2,FALSE)</f>
        <v>杠铃</v>
      </c>
      <c r="G335">
        <f t="shared" si="16"/>
        <v>12</v>
      </c>
      <c r="H335" t="str">
        <f>VLOOKUP(N335,杂项!K:L,2,FALSE)</f>
        <v>健腹轮</v>
      </c>
      <c r="I335">
        <f t="shared" si="17"/>
        <v>8</v>
      </c>
      <c r="J335" s="93">
        <v>6006</v>
      </c>
      <c r="K335">
        <v>25</v>
      </c>
      <c r="L335">
        <v>6031</v>
      </c>
      <c r="M335">
        <v>12</v>
      </c>
      <c r="N335">
        <v>6034</v>
      </c>
      <c r="O335">
        <v>8</v>
      </c>
    </row>
    <row r="336" spans="1:15" x14ac:dyDescent="0.2">
      <c r="A336" s="103">
        <v>2084</v>
      </c>
      <c r="B336" s="93" t="s">
        <v>3499</v>
      </c>
      <c r="C336" s="103">
        <v>53000</v>
      </c>
      <c r="D336" t="str">
        <f>VLOOKUP(J336,杂项!K:L,2,FALSE)</f>
        <v>特级枪兵教材</v>
      </c>
      <c r="E336">
        <f t="shared" si="15"/>
        <v>3</v>
      </c>
      <c r="F336" t="str">
        <f>VLOOKUP(L336,杂项!K:L,2,FALSE)</f>
        <v>杠铃</v>
      </c>
      <c r="G336">
        <f t="shared" si="16"/>
        <v>14</v>
      </c>
      <c r="H336" t="str">
        <f>VLOOKUP(N336,杂项!K:L,2,FALSE)</f>
        <v>健腹轮</v>
      </c>
      <c r="I336">
        <f t="shared" si="17"/>
        <v>10</v>
      </c>
      <c r="J336" s="93">
        <v>6044</v>
      </c>
      <c r="K336">
        <v>3</v>
      </c>
      <c r="L336">
        <v>6031</v>
      </c>
      <c r="M336">
        <v>14</v>
      </c>
      <c r="N336">
        <v>6034</v>
      </c>
      <c r="O336">
        <v>10</v>
      </c>
    </row>
    <row r="337" spans="1:15" x14ac:dyDescent="0.2">
      <c r="A337" s="103">
        <v>2085</v>
      </c>
      <c r="B337" s="93" t="s">
        <v>3500</v>
      </c>
      <c r="C337" s="103">
        <v>80000</v>
      </c>
      <c r="D337" t="str">
        <f>VLOOKUP(J337,杂项!K:L,2,FALSE)</f>
        <v>特级枪兵教材</v>
      </c>
      <c r="E337">
        <f t="shared" si="15"/>
        <v>5</v>
      </c>
      <c r="F337" t="str">
        <f>VLOOKUP(L337,杂项!K:L,2,FALSE)</f>
        <v>Brown♂精油</v>
      </c>
      <c r="G337">
        <f t="shared" si="16"/>
        <v>2</v>
      </c>
      <c r="H337" t="str">
        <f>VLOOKUP(N337,杂项!K:L,2,FALSE)</f>
        <v>Pretty♂喷雾</v>
      </c>
      <c r="I337">
        <f t="shared" si="17"/>
        <v>2</v>
      </c>
      <c r="J337" s="93">
        <v>6044</v>
      </c>
      <c r="K337">
        <v>5</v>
      </c>
      <c r="L337">
        <v>6037</v>
      </c>
      <c r="M337">
        <v>2</v>
      </c>
      <c r="N337">
        <v>6040</v>
      </c>
      <c r="O337">
        <v>2</v>
      </c>
    </row>
    <row r="338" spans="1:15" x14ac:dyDescent="0.2">
      <c r="A338" s="103">
        <v>2086</v>
      </c>
      <c r="B338" s="93" t="s">
        <v>3501</v>
      </c>
      <c r="C338" s="103">
        <v>120000</v>
      </c>
      <c r="D338" t="str">
        <f>VLOOKUP(J338,杂项!K:L,2,FALSE)</f>
        <v>特级枪兵教材</v>
      </c>
      <c r="E338">
        <f t="shared" si="15"/>
        <v>10</v>
      </c>
      <c r="F338" t="str">
        <f>VLOOKUP(L338,杂项!K:L,2,FALSE)</f>
        <v>Brown♂精油</v>
      </c>
      <c r="G338">
        <f t="shared" si="16"/>
        <v>3</v>
      </c>
      <c r="H338" t="str">
        <f>VLOOKUP(N338,杂项!K:L,2,FALSE)</f>
        <v>Pretty♂喷雾</v>
      </c>
      <c r="I338">
        <f t="shared" si="17"/>
        <v>3</v>
      </c>
      <c r="J338" s="93">
        <v>6044</v>
      </c>
      <c r="K338">
        <v>10</v>
      </c>
      <c r="L338">
        <v>6037</v>
      </c>
      <c r="M338">
        <v>3</v>
      </c>
      <c r="N338">
        <v>6040</v>
      </c>
      <c r="O338">
        <v>3</v>
      </c>
    </row>
    <row r="339" spans="1:15" x14ac:dyDescent="0.2">
      <c r="A339" s="103">
        <v>2087</v>
      </c>
      <c r="B339" s="93" t="s">
        <v>3502</v>
      </c>
      <c r="C339" s="103">
        <v>180000</v>
      </c>
      <c r="D339" t="str">
        <f>VLOOKUP(J339,杂项!K:L,2,FALSE)</f>
        <v>特级枪兵教材</v>
      </c>
      <c r="E339">
        <f t="shared" si="15"/>
        <v>20</v>
      </c>
      <c r="F339" t="str">
        <f>VLOOKUP(L339,杂项!K:L,2,FALSE)</f>
        <v>Brown♂精油</v>
      </c>
      <c r="G339">
        <f t="shared" si="16"/>
        <v>5</v>
      </c>
      <c r="H339" t="str">
        <f>VLOOKUP(N339,杂项!K:L,2,FALSE)</f>
        <v>Pretty♂喷雾</v>
      </c>
      <c r="I339">
        <f t="shared" si="17"/>
        <v>5</v>
      </c>
      <c r="J339" s="93">
        <v>6044</v>
      </c>
      <c r="K339">
        <v>20</v>
      </c>
      <c r="L339">
        <v>6037</v>
      </c>
      <c r="M339">
        <v>5</v>
      </c>
      <c r="N339">
        <v>6040</v>
      </c>
      <c r="O339">
        <v>5</v>
      </c>
    </row>
    <row r="340" spans="1:15" x14ac:dyDescent="0.2">
      <c r="A340" s="103">
        <v>2088</v>
      </c>
      <c r="B340" s="93" t="s">
        <v>3503</v>
      </c>
      <c r="C340" s="103">
        <v>270000</v>
      </c>
      <c r="D340" t="str">
        <f>VLOOKUP(J340,杂项!K:L,2,FALSE)</f>
        <v>特级枪兵教材</v>
      </c>
      <c r="E340">
        <f t="shared" si="15"/>
        <v>30</v>
      </c>
      <c r="F340" t="str">
        <f>VLOOKUP(L340,杂项!K:L,2,FALSE)</f>
        <v>Brown♂精油</v>
      </c>
      <c r="G340">
        <f t="shared" si="16"/>
        <v>7</v>
      </c>
      <c r="H340" t="str">
        <f>VLOOKUP(N340,杂项!K:L,2,FALSE)</f>
        <v>Pretty♂喷雾</v>
      </c>
      <c r="I340">
        <f t="shared" si="17"/>
        <v>7</v>
      </c>
      <c r="J340" s="93">
        <v>6044</v>
      </c>
      <c r="K340">
        <v>30</v>
      </c>
      <c r="L340">
        <v>6037</v>
      </c>
      <c r="M340">
        <v>7</v>
      </c>
      <c r="N340">
        <v>6040</v>
      </c>
      <c r="O340">
        <v>7</v>
      </c>
    </row>
    <row r="341" spans="1:15" x14ac:dyDescent="0.2">
      <c r="A341" s="103">
        <v>2089</v>
      </c>
      <c r="B341" s="93" t="s">
        <v>3504</v>
      </c>
      <c r="C341" s="103">
        <v>410000</v>
      </c>
      <c r="D341" t="str">
        <f>VLOOKUP(J341,杂项!K:L,2,FALSE)</f>
        <v>特级枪兵教材</v>
      </c>
      <c r="E341">
        <f t="shared" si="15"/>
        <v>40</v>
      </c>
      <c r="F341" t="str">
        <f>VLOOKUP(L341,杂项!K:L,2,FALSE)</f>
        <v>Brown♂精油</v>
      </c>
      <c r="G341">
        <f t="shared" si="16"/>
        <v>9</v>
      </c>
      <c r="H341" t="str">
        <f>VLOOKUP(N341,杂项!K:L,2,FALSE)</f>
        <v>Pretty♂喷雾</v>
      </c>
      <c r="I341">
        <f t="shared" si="17"/>
        <v>9</v>
      </c>
      <c r="J341" s="93">
        <v>6044</v>
      </c>
      <c r="K341">
        <v>40</v>
      </c>
      <c r="L341">
        <v>6037</v>
      </c>
      <c r="M341">
        <v>9</v>
      </c>
      <c r="N341">
        <v>6040</v>
      </c>
      <c r="O341">
        <v>9</v>
      </c>
    </row>
    <row r="342" spans="1:15" x14ac:dyDescent="0.2">
      <c r="A342" s="103">
        <v>2090</v>
      </c>
      <c r="B342" s="93" t="s">
        <v>3505</v>
      </c>
      <c r="C342" s="103">
        <v>800</v>
      </c>
      <c r="D342" t="str">
        <f>VLOOKUP(J342,杂项!K:L,2,FALSE)</f>
        <v>初级枪兵教材</v>
      </c>
      <c r="E342">
        <f t="shared" si="15"/>
        <v>3</v>
      </c>
      <c r="F342" t="e">
        <f>VLOOKUP(L342,杂项!K:L,2,FALSE)</f>
        <v>#N/A</v>
      </c>
      <c r="G342">
        <f t="shared" si="16"/>
        <v>0</v>
      </c>
      <c r="H342" t="e">
        <f>VLOOKUP(N342,杂项!K:L,2,FALSE)</f>
        <v>#N/A</v>
      </c>
      <c r="I342">
        <f t="shared" si="17"/>
        <v>0</v>
      </c>
      <c r="J342" s="93">
        <v>6004</v>
      </c>
      <c r="K342">
        <v>3</v>
      </c>
    </row>
    <row r="343" spans="1:15" x14ac:dyDescent="0.2">
      <c r="A343" s="103">
        <v>2091</v>
      </c>
      <c r="B343" s="93" t="s">
        <v>3506</v>
      </c>
      <c r="C343" s="103">
        <v>1200</v>
      </c>
      <c r="D343" t="str">
        <f>VLOOKUP(J343,杂项!K:L,2,FALSE)</f>
        <v>初级枪兵教材</v>
      </c>
      <c r="E343">
        <f t="shared" si="15"/>
        <v>3</v>
      </c>
      <c r="F343" t="str">
        <f>VLOOKUP(L343,杂项!K:L,2,FALSE)</f>
        <v>加力特饮</v>
      </c>
      <c r="G343">
        <f t="shared" si="16"/>
        <v>3</v>
      </c>
      <c r="H343" t="e">
        <f>VLOOKUP(N343,杂项!K:L,2,FALSE)</f>
        <v>#N/A</v>
      </c>
      <c r="I343">
        <f t="shared" si="17"/>
        <v>0</v>
      </c>
      <c r="J343" s="93">
        <v>6004</v>
      </c>
      <c r="K343">
        <v>3</v>
      </c>
      <c r="L343">
        <v>6020</v>
      </c>
      <c r="M343">
        <v>3</v>
      </c>
    </row>
    <row r="344" spans="1:15" x14ac:dyDescent="0.2">
      <c r="A344" s="103">
        <v>2092</v>
      </c>
      <c r="B344" s="93" t="s">
        <v>3507</v>
      </c>
      <c r="C344" s="103">
        <v>1800</v>
      </c>
      <c r="D344" t="str">
        <f>VLOOKUP(J344,杂项!K:L,2,FALSE)</f>
        <v>初级枪兵教材</v>
      </c>
      <c r="E344">
        <f t="shared" si="15"/>
        <v>4</v>
      </c>
      <c r="F344" t="str">
        <f>VLOOKUP(L344,杂项!K:L,2,FALSE)</f>
        <v>加力特饮</v>
      </c>
      <c r="G344">
        <f t="shared" si="16"/>
        <v>3</v>
      </c>
      <c r="H344" t="e">
        <f>VLOOKUP(N344,杂项!K:L,2,FALSE)</f>
        <v>#N/A</v>
      </c>
      <c r="I344">
        <f t="shared" si="17"/>
        <v>0</v>
      </c>
      <c r="J344" s="93">
        <v>6004</v>
      </c>
      <c r="K344">
        <v>4</v>
      </c>
      <c r="L344">
        <v>6020</v>
      </c>
      <c r="M344">
        <v>3</v>
      </c>
    </row>
    <row r="345" spans="1:15" x14ac:dyDescent="0.2">
      <c r="A345" s="103">
        <v>2093</v>
      </c>
      <c r="B345" s="93" t="s">
        <v>3508</v>
      </c>
      <c r="C345" s="103">
        <v>2700</v>
      </c>
      <c r="D345" t="str">
        <f>VLOOKUP(J345,杂项!K:L,2,FALSE)</f>
        <v>初级枪兵教材</v>
      </c>
      <c r="E345">
        <f t="shared" si="15"/>
        <v>5</v>
      </c>
      <c r="F345" t="str">
        <f>VLOOKUP(L345,杂项!K:L,2,FALSE)</f>
        <v>加力特饮</v>
      </c>
      <c r="G345">
        <f t="shared" si="16"/>
        <v>4</v>
      </c>
      <c r="H345" t="e">
        <f>VLOOKUP(N345,杂项!K:L,2,FALSE)</f>
        <v>#N/A</v>
      </c>
      <c r="I345">
        <f t="shared" si="17"/>
        <v>0</v>
      </c>
      <c r="J345" s="93">
        <v>6004</v>
      </c>
      <c r="K345">
        <v>5</v>
      </c>
      <c r="L345">
        <v>6020</v>
      </c>
      <c r="M345">
        <v>4</v>
      </c>
    </row>
    <row r="346" spans="1:15" x14ac:dyDescent="0.2">
      <c r="A346" s="103">
        <v>2094</v>
      </c>
      <c r="B346" s="93" t="s">
        <v>3509</v>
      </c>
      <c r="C346" s="103">
        <v>4100</v>
      </c>
      <c r="D346" t="str">
        <f>VLOOKUP(J346,杂项!K:L,2,FALSE)</f>
        <v>初级枪兵教材</v>
      </c>
      <c r="E346">
        <f t="shared" si="15"/>
        <v>5</v>
      </c>
      <c r="F346" t="str">
        <f>VLOOKUP(L346,杂项!K:L,2,FALSE)</f>
        <v>加力特饮</v>
      </c>
      <c r="G346">
        <f t="shared" si="16"/>
        <v>5</v>
      </c>
      <c r="H346" t="e">
        <f>VLOOKUP(N346,杂项!K:L,2,FALSE)</f>
        <v>#N/A</v>
      </c>
      <c r="I346">
        <f t="shared" si="17"/>
        <v>0</v>
      </c>
      <c r="J346" s="93">
        <v>6004</v>
      </c>
      <c r="K346">
        <v>5</v>
      </c>
      <c r="L346">
        <v>6020</v>
      </c>
      <c r="M346">
        <v>5</v>
      </c>
    </row>
    <row r="347" spans="1:15" x14ac:dyDescent="0.2">
      <c r="A347" s="103">
        <v>2095</v>
      </c>
      <c r="B347" s="93" t="s">
        <v>3510</v>
      </c>
      <c r="C347" s="103">
        <v>6200</v>
      </c>
      <c r="D347" t="str">
        <f>VLOOKUP(J347,杂项!K:L,2,FALSE)</f>
        <v>中级枪兵教材</v>
      </c>
      <c r="E347">
        <f t="shared" si="15"/>
        <v>3</v>
      </c>
      <c r="F347" t="str">
        <f>VLOOKUP(L347,杂项!K:L,2,FALSE)</f>
        <v>加力特饮</v>
      </c>
      <c r="G347">
        <f t="shared" si="16"/>
        <v>5</v>
      </c>
      <c r="H347" t="e">
        <f>VLOOKUP(N347,杂项!K:L,2,FALSE)</f>
        <v>#N/A</v>
      </c>
      <c r="I347">
        <f t="shared" si="17"/>
        <v>0</v>
      </c>
      <c r="J347" s="93">
        <v>6005</v>
      </c>
      <c r="K347">
        <v>3</v>
      </c>
      <c r="L347">
        <v>6020</v>
      </c>
      <c r="M347">
        <v>5</v>
      </c>
    </row>
    <row r="348" spans="1:15" x14ac:dyDescent="0.2">
      <c r="A348" s="103">
        <v>2096</v>
      </c>
      <c r="B348" s="93" t="s">
        <v>3511</v>
      </c>
      <c r="C348" s="103">
        <v>9300</v>
      </c>
      <c r="D348" t="str">
        <f>VLOOKUP(J348,杂项!K:L,2,FALSE)</f>
        <v>中级枪兵教材</v>
      </c>
      <c r="E348">
        <f t="shared" si="15"/>
        <v>4</v>
      </c>
      <c r="F348" t="str">
        <f>VLOOKUP(L348,杂项!K:L,2,FALSE)</f>
        <v>铁哑铃</v>
      </c>
      <c r="G348">
        <f t="shared" si="16"/>
        <v>3</v>
      </c>
      <c r="H348" t="e">
        <f>VLOOKUP(N348,杂项!K:L,2,FALSE)</f>
        <v>#N/A</v>
      </c>
      <c r="I348">
        <f t="shared" si="17"/>
        <v>0</v>
      </c>
      <c r="J348" s="93">
        <v>6005</v>
      </c>
      <c r="K348">
        <v>4</v>
      </c>
      <c r="L348">
        <v>6025</v>
      </c>
      <c r="M348">
        <v>3</v>
      </c>
    </row>
    <row r="349" spans="1:15" x14ac:dyDescent="0.2">
      <c r="A349" s="103">
        <v>2097</v>
      </c>
      <c r="B349" s="93" t="s">
        <v>3512</v>
      </c>
      <c r="C349" s="103">
        <v>14000</v>
      </c>
      <c r="D349" t="str">
        <f>VLOOKUP(J349,杂项!K:L,2,FALSE)</f>
        <v>中级枪兵教材</v>
      </c>
      <c r="E349">
        <f t="shared" si="15"/>
        <v>5</v>
      </c>
      <c r="F349" t="str">
        <f>VLOOKUP(L349,杂项!K:L,2,FALSE)</f>
        <v>铁哑铃</v>
      </c>
      <c r="G349">
        <f t="shared" si="16"/>
        <v>5</v>
      </c>
      <c r="H349" t="e">
        <f>VLOOKUP(N349,杂项!K:L,2,FALSE)</f>
        <v>#N/A</v>
      </c>
      <c r="I349">
        <f t="shared" si="17"/>
        <v>0</v>
      </c>
      <c r="J349" s="93">
        <v>6005</v>
      </c>
      <c r="K349">
        <v>5</v>
      </c>
      <c r="L349">
        <v>6025</v>
      </c>
      <c r="M349">
        <v>5</v>
      </c>
    </row>
    <row r="350" spans="1:15" x14ac:dyDescent="0.2">
      <c r="A350" s="103">
        <v>2098</v>
      </c>
      <c r="B350" s="93" t="s">
        <v>3513</v>
      </c>
      <c r="C350" s="103">
        <v>21000</v>
      </c>
      <c r="D350" t="str">
        <f>VLOOKUP(J350,杂项!K:L,2,FALSE)</f>
        <v>中级枪兵教材</v>
      </c>
      <c r="E350">
        <f t="shared" si="15"/>
        <v>6</v>
      </c>
      <c r="F350" t="str">
        <f>VLOOKUP(L350,杂项!K:L,2,FALSE)</f>
        <v>铁哑铃</v>
      </c>
      <c r="G350">
        <f t="shared" si="16"/>
        <v>6</v>
      </c>
      <c r="H350" t="e">
        <f>VLOOKUP(N350,杂项!K:L,2,FALSE)</f>
        <v>#N/A</v>
      </c>
      <c r="I350">
        <f t="shared" si="17"/>
        <v>0</v>
      </c>
      <c r="J350" s="93">
        <v>6005</v>
      </c>
      <c r="K350">
        <v>6</v>
      </c>
      <c r="L350">
        <v>6025</v>
      </c>
      <c r="M350">
        <v>6</v>
      </c>
    </row>
    <row r="351" spans="1:15" x14ac:dyDescent="0.2">
      <c r="A351" s="103">
        <v>2099</v>
      </c>
      <c r="B351" s="93" t="s">
        <v>3514</v>
      </c>
      <c r="C351" s="103">
        <v>32000</v>
      </c>
      <c r="D351" t="str">
        <f>VLOOKUP(J351,杂项!K:L,2,FALSE)</f>
        <v>中级枪兵教材</v>
      </c>
      <c r="E351">
        <f t="shared" si="15"/>
        <v>8</v>
      </c>
      <c r="F351" t="str">
        <f>VLOOKUP(L351,杂项!K:L,2,FALSE)</f>
        <v>铁哑铃</v>
      </c>
      <c r="G351">
        <f t="shared" si="16"/>
        <v>8</v>
      </c>
      <c r="H351" t="e">
        <f>VLOOKUP(N351,杂项!K:L,2,FALSE)</f>
        <v>#N/A</v>
      </c>
      <c r="I351">
        <f t="shared" si="17"/>
        <v>0</v>
      </c>
      <c r="J351" s="93">
        <v>6005</v>
      </c>
      <c r="K351">
        <v>8</v>
      </c>
      <c r="L351">
        <v>6025</v>
      </c>
      <c r="M351">
        <v>8</v>
      </c>
    </row>
    <row r="352" spans="1:15" x14ac:dyDescent="0.2">
      <c r="A352" s="103">
        <v>2100</v>
      </c>
      <c r="B352" s="93" t="s">
        <v>3515</v>
      </c>
      <c r="C352" s="103">
        <v>1500</v>
      </c>
      <c r="D352" t="str">
        <f>VLOOKUP(J352,杂项!K:L,2,FALSE)</f>
        <v>中级枪兵教材</v>
      </c>
      <c r="E352">
        <f t="shared" si="15"/>
        <v>1</v>
      </c>
      <c r="F352" t="str">
        <f>VLOOKUP(L352,杂项!K:L,2,FALSE)</f>
        <v>俯卧撑架</v>
      </c>
      <c r="G352">
        <f t="shared" si="16"/>
        <v>2</v>
      </c>
      <c r="H352" t="e">
        <f>VLOOKUP(N352,杂项!K:L,2,FALSE)</f>
        <v>#N/A</v>
      </c>
      <c r="I352">
        <f t="shared" si="17"/>
        <v>0</v>
      </c>
      <c r="J352" s="93">
        <v>6005</v>
      </c>
      <c r="K352">
        <v>1</v>
      </c>
      <c r="L352">
        <v>6027</v>
      </c>
      <c r="M352">
        <v>2</v>
      </c>
    </row>
    <row r="353" spans="1:15" x14ac:dyDescent="0.2">
      <c r="A353" s="103">
        <v>2101</v>
      </c>
      <c r="B353" s="93" t="s">
        <v>3516</v>
      </c>
      <c r="C353" s="103">
        <v>2300</v>
      </c>
      <c r="D353" t="str">
        <f>VLOOKUP(J353,杂项!K:L,2,FALSE)</f>
        <v>中级枪兵教材</v>
      </c>
      <c r="E353">
        <f t="shared" si="15"/>
        <v>2</v>
      </c>
      <c r="F353" t="str">
        <f>VLOOKUP(L353,杂项!K:L,2,FALSE)</f>
        <v>俯卧撑架</v>
      </c>
      <c r="G353">
        <f t="shared" si="16"/>
        <v>3</v>
      </c>
      <c r="H353" t="e">
        <f>VLOOKUP(N353,杂项!K:L,2,FALSE)</f>
        <v>#N/A</v>
      </c>
      <c r="I353">
        <f t="shared" si="17"/>
        <v>0</v>
      </c>
      <c r="J353" s="93">
        <v>6005</v>
      </c>
      <c r="K353">
        <v>2</v>
      </c>
      <c r="L353">
        <v>6027</v>
      </c>
      <c r="M353">
        <v>3</v>
      </c>
    </row>
    <row r="354" spans="1:15" x14ac:dyDescent="0.2">
      <c r="A354" s="103">
        <v>2102</v>
      </c>
      <c r="B354" s="93" t="s">
        <v>3517</v>
      </c>
      <c r="C354" s="103">
        <v>3500</v>
      </c>
      <c r="D354" t="str">
        <f>VLOOKUP(J354,杂项!K:L,2,FALSE)</f>
        <v>中级枪兵教材</v>
      </c>
      <c r="E354">
        <f t="shared" si="15"/>
        <v>4</v>
      </c>
      <c r="F354" t="str">
        <f>VLOOKUP(L354,杂项!K:L,2,FALSE)</f>
        <v>俯卧撑架</v>
      </c>
      <c r="G354">
        <f t="shared" si="16"/>
        <v>4</v>
      </c>
      <c r="H354" t="e">
        <f>VLOOKUP(N354,杂项!K:L,2,FALSE)</f>
        <v>#N/A</v>
      </c>
      <c r="I354">
        <f t="shared" si="17"/>
        <v>0</v>
      </c>
      <c r="J354" s="93">
        <v>6005</v>
      </c>
      <c r="K354">
        <v>4</v>
      </c>
      <c r="L354">
        <v>6027</v>
      </c>
      <c r="M354">
        <v>4</v>
      </c>
    </row>
    <row r="355" spans="1:15" x14ac:dyDescent="0.2">
      <c r="A355" s="103">
        <v>2103</v>
      </c>
      <c r="B355" s="93" t="s">
        <v>3518</v>
      </c>
      <c r="C355" s="103">
        <v>5300</v>
      </c>
      <c r="D355" t="str">
        <f>VLOOKUP(J355,杂项!K:L,2,FALSE)</f>
        <v>中级枪兵教材</v>
      </c>
      <c r="E355">
        <f t="shared" si="15"/>
        <v>6</v>
      </c>
      <c r="F355" t="str">
        <f>VLOOKUP(L355,杂项!K:L,2,FALSE)</f>
        <v>俯卧撑架</v>
      </c>
      <c r="G355">
        <f t="shared" si="16"/>
        <v>5</v>
      </c>
      <c r="H355" t="e">
        <f>VLOOKUP(N355,杂项!K:L,2,FALSE)</f>
        <v>#N/A</v>
      </c>
      <c r="I355">
        <f t="shared" si="17"/>
        <v>0</v>
      </c>
      <c r="J355" s="93">
        <v>6005</v>
      </c>
      <c r="K355">
        <v>6</v>
      </c>
      <c r="L355">
        <v>6027</v>
      </c>
      <c r="M355">
        <v>5</v>
      </c>
    </row>
    <row r="356" spans="1:15" x14ac:dyDescent="0.2">
      <c r="A356" s="103">
        <v>2104</v>
      </c>
      <c r="B356" s="93" t="s">
        <v>3519</v>
      </c>
      <c r="C356" s="103">
        <v>8000</v>
      </c>
      <c r="D356" t="str">
        <f>VLOOKUP(J356,杂项!K:L,2,FALSE)</f>
        <v>中级枪兵教材</v>
      </c>
      <c r="E356">
        <f t="shared" si="15"/>
        <v>8</v>
      </c>
      <c r="F356" t="str">
        <f>VLOOKUP(L356,杂项!K:L,2,FALSE)</f>
        <v>俯卧撑架</v>
      </c>
      <c r="G356">
        <f t="shared" si="16"/>
        <v>6</v>
      </c>
      <c r="H356" t="e">
        <f>VLOOKUP(N356,杂项!K:L,2,FALSE)</f>
        <v>#N/A</v>
      </c>
      <c r="I356">
        <f t="shared" si="17"/>
        <v>0</v>
      </c>
      <c r="J356" s="93">
        <v>6005</v>
      </c>
      <c r="K356">
        <v>8</v>
      </c>
      <c r="L356">
        <v>6027</v>
      </c>
      <c r="M356">
        <v>6</v>
      </c>
    </row>
    <row r="357" spans="1:15" x14ac:dyDescent="0.2">
      <c r="A357" s="103">
        <v>2105</v>
      </c>
      <c r="B357" s="93" t="s">
        <v>3520</v>
      </c>
      <c r="C357" s="103">
        <v>12000</v>
      </c>
      <c r="D357" t="str">
        <f>VLOOKUP(J357,杂项!K:L,2,FALSE)</f>
        <v>高级枪兵教材</v>
      </c>
      <c r="E357">
        <f t="shared" si="15"/>
        <v>3</v>
      </c>
      <c r="F357" t="str">
        <f>VLOOKUP(L357,杂项!K:L,2,FALSE)</f>
        <v>扩胸器</v>
      </c>
      <c r="G357">
        <f t="shared" si="16"/>
        <v>2</v>
      </c>
      <c r="H357" t="e">
        <f>VLOOKUP(N357,杂项!K:L,2,FALSE)</f>
        <v>#N/A</v>
      </c>
      <c r="I357">
        <f t="shared" si="17"/>
        <v>0</v>
      </c>
      <c r="J357" s="93">
        <v>6006</v>
      </c>
      <c r="K357">
        <v>3</v>
      </c>
      <c r="L357">
        <v>6033</v>
      </c>
      <c r="M357">
        <v>2</v>
      </c>
    </row>
    <row r="358" spans="1:15" x14ac:dyDescent="0.2">
      <c r="A358" s="103">
        <v>2106</v>
      </c>
      <c r="B358" s="93" t="s">
        <v>3521</v>
      </c>
      <c r="C358" s="103">
        <v>18000</v>
      </c>
      <c r="D358" t="str">
        <f>VLOOKUP(J358,杂项!K:L,2,FALSE)</f>
        <v>高级枪兵教材</v>
      </c>
      <c r="E358">
        <f t="shared" si="15"/>
        <v>5</v>
      </c>
      <c r="F358" t="str">
        <f>VLOOKUP(L358,杂项!K:L,2,FALSE)</f>
        <v>扩胸器</v>
      </c>
      <c r="G358">
        <f t="shared" si="16"/>
        <v>4</v>
      </c>
      <c r="H358" t="e">
        <f>VLOOKUP(N358,杂项!K:L,2,FALSE)</f>
        <v>#N/A</v>
      </c>
      <c r="I358">
        <f t="shared" si="17"/>
        <v>0</v>
      </c>
      <c r="J358" s="93">
        <v>6006</v>
      </c>
      <c r="K358">
        <v>5</v>
      </c>
      <c r="L358">
        <v>6033</v>
      </c>
      <c r="M358">
        <v>4</v>
      </c>
    </row>
    <row r="359" spans="1:15" x14ac:dyDescent="0.2">
      <c r="A359" s="103">
        <v>2107</v>
      </c>
      <c r="B359" s="93" t="s">
        <v>3522</v>
      </c>
      <c r="C359" s="103">
        <v>27000</v>
      </c>
      <c r="D359" t="str">
        <f>VLOOKUP(J359,杂项!K:L,2,FALSE)</f>
        <v>高级枪兵教材</v>
      </c>
      <c r="E359">
        <f t="shared" si="15"/>
        <v>8</v>
      </c>
      <c r="F359" t="str">
        <f>VLOOKUP(L359,杂项!K:L,2,FALSE)</f>
        <v>扩胸器</v>
      </c>
      <c r="G359">
        <f t="shared" si="16"/>
        <v>6</v>
      </c>
      <c r="H359" t="str">
        <f>VLOOKUP(N359,杂项!K:L,2,FALSE)</f>
        <v>瑜伽垫</v>
      </c>
      <c r="I359">
        <f t="shared" si="17"/>
        <v>2</v>
      </c>
      <c r="J359" s="93">
        <v>6006</v>
      </c>
      <c r="K359">
        <v>8</v>
      </c>
      <c r="L359">
        <v>6033</v>
      </c>
      <c r="M359">
        <v>6</v>
      </c>
      <c r="N359">
        <v>6035</v>
      </c>
      <c r="O359">
        <v>2</v>
      </c>
    </row>
    <row r="360" spans="1:15" x14ac:dyDescent="0.2">
      <c r="A360" s="103">
        <v>2108</v>
      </c>
      <c r="B360" s="93" t="s">
        <v>3523</v>
      </c>
      <c r="C360" s="103">
        <v>41000</v>
      </c>
      <c r="D360" t="str">
        <f>VLOOKUP(J360,杂项!K:L,2,FALSE)</f>
        <v>高级枪兵教材</v>
      </c>
      <c r="E360">
        <f t="shared" si="15"/>
        <v>12</v>
      </c>
      <c r="F360" t="str">
        <f>VLOOKUP(L360,杂项!K:L,2,FALSE)</f>
        <v>扩胸器</v>
      </c>
      <c r="G360">
        <f t="shared" si="16"/>
        <v>8</v>
      </c>
      <c r="H360" t="str">
        <f>VLOOKUP(N360,杂项!K:L,2,FALSE)</f>
        <v>瑜伽垫</v>
      </c>
      <c r="I360">
        <f t="shared" si="17"/>
        <v>3</v>
      </c>
      <c r="J360" s="93">
        <v>6006</v>
      </c>
      <c r="K360">
        <v>12</v>
      </c>
      <c r="L360">
        <v>6033</v>
      </c>
      <c r="M360">
        <v>8</v>
      </c>
      <c r="N360">
        <v>6035</v>
      </c>
      <c r="O360">
        <v>3</v>
      </c>
    </row>
    <row r="361" spans="1:15" x14ac:dyDescent="0.2">
      <c r="A361" s="103">
        <v>2109</v>
      </c>
      <c r="B361" s="93" t="s">
        <v>3524</v>
      </c>
      <c r="C361" s="103">
        <v>62000</v>
      </c>
      <c r="D361" t="str">
        <f>VLOOKUP(J361,杂项!K:L,2,FALSE)</f>
        <v>高级枪兵教材</v>
      </c>
      <c r="E361">
        <f t="shared" si="15"/>
        <v>16</v>
      </c>
      <c r="F361" t="str">
        <f>VLOOKUP(L361,杂项!K:L,2,FALSE)</f>
        <v>扩胸器</v>
      </c>
      <c r="G361">
        <f t="shared" si="16"/>
        <v>10</v>
      </c>
      <c r="H361" t="str">
        <f>VLOOKUP(N361,杂项!K:L,2,FALSE)</f>
        <v>瑜伽垫</v>
      </c>
      <c r="I361">
        <f t="shared" si="17"/>
        <v>4</v>
      </c>
      <c r="J361" s="93">
        <v>6006</v>
      </c>
      <c r="K361">
        <v>16</v>
      </c>
      <c r="L361">
        <v>6033</v>
      </c>
      <c r="M361">
        <v>10</v>
      </c>
      <c r="N361">
        <v>6035</v>
      </c>
      <c r="O361">
        <v>4</v>
      </c>
    </row>
    <row r="362" spans="1:15" x14ac:dyDescent="0.2">
      <c r="A362" s="103">
        <v>12100</v>
      </c>
      <c r="B362" s="93" t="s">
        <v>3525</v>
      </c>
      <c r="C362" s="103">
        <v>74000</v>
      </c>
      <c r="D362" t="str">
        <f>VLOOKUP(J362,杂项!K:L,2,FALSE)</f>
        <v>高级枪兵教材</v>
      </c>
      <c r="E362">
        <f t="shared" si="15"/>
        <v>20</v>
      </c>
      <c r="F362" t="str">
        <f>VLOOKUP(L362,杂项!K:L,2,FALSE)</f>
        <v>扩胸器</v>
      </c>
      <c r="G362">
        <f t="shared" si="16"/>
        <v>12</v>
      </c>
      <c r="H362" t="str">
        <f>VLOOKUP(N362,杂项!K:L,2,FALSE)</f>
        <v>瑜伽垫</v>
      </c>
      <c r="I362">
        <f t="shared" si="17"/>
        <v>5</v>
      </c>
      <c r="J362" s="93">
        <v>6006</v>
      </c>
      <c r="K362">
        <v>20</v>
      </c>
      <c r="L362">
        <v>6033</v>
      </c>
      <c r="M362">
        <v>12</v>
      </c>
      <c r="N362">
        <v>6035</v>
      </c>
      <c r="O362">
        <v>5</v>
      </c>
    </row>
    <row r="363" spans="1:15" x14ac:dyDescent="0.2">
      <c r="A363" s="103">
        <v>12101</v>
      </c>
      <c r="B363" s="93" t="s">
        <v>3526</v>
      </c>
      <c r="C363" s="103">
        <v>90000</v>
      </c>
      <c r="D363" t="str">
        <f>VLOOKUP(J363,杂项!K:L,2,FALSE)</f>
        <v>高级枪兵教材</v>
      </c>
      <c r="E363">
        <f t="shared" si="15"/>
        <v>25</v>
      </c>
      <c r="F363" t="str">
        <f>VLOOKUP(L363,杂项!K:L,2,FALSE)</f>
        <v>扩胸器</v>
      </c>
      <c r="G363">
        <f t="shared" si="16"/>
        <v>15</v>
      </c>
      <c r="H363" t="str">
        <f>VLOOKUP(N363,杂项!K:L,2,FALSE)</f>
        <v>瑜伽垫</v>
      </c>
      <c r="I363">
        <f t="shared" si="17"/>
        <v>6</v>
      </c>
      <c r="J363" s="93">
        <v>6006</v>
      </c>
      <c r="K363">
        <v>25</v>
      </c>
      <c r="L363">
        <v>6033</v>
      </c>
      <c r="M363">
        <v>15</v>
      </c>
      <c r="N363">
        <v>6035</v>
      </c>
      <c r="O363">
        <v>6</v>
      </c>
    </row>
    <row r="364" spans="1:15" x14ac:dyDescent="0.2">
      <c r="A364" s="103">
        <v>12102</v>
      </c>
      <c r="B364" s="93" t="s">
        <v>3527</v>
      </c>
      <c r="C364" s="103">
        <v>110000</v>
      </c>
      <c r="D364" t="str">
        <f>VLOOKUP(J364,杂项!K:L,2,FALSE)</f>
        <v>高级枪兵教材</v>
      </c>
      <c r="E364">
        <f t="shared" si="15"/>
        <v>30</v>
      </c>
      <c r="F364" t="str">
        <f>VLOOKUP(L364,杂项!K:L,2,FALSE)</f>
        <v>扩胸器</v>
      </c>
      <c r="G364">
        <f t="shared" si="16"/>
        <v>18</v>
      </c>
      <c r="H364" t="str">
        <f>VLOOKUP(N364,杂项!K:L,2,FALSE)</f>
        <v>瑜伽垫</v>
      </c>
      <c r="I364">
        <f t="shared" si="17"/>
        <v>8</v>
      </c>
      <c r="J364" s="93">
        <v>6006</v>
      </c>
      <c r="K364">
        <v>30</v>
      </c>
      <c r="L364">
        <v>6033</v>
      </c>
      <c r="M364">
        <v>18</v>
      </c>
      <c r="N364">
        <v>6035</v>
      </c>
      <c r="O364">
        <v>8</v>
      </c>
    </row>
    <row r="365" spans="1:15" x14ac:dyDescent="0.2">
      <c r="A365" s="103">
        <v>12103</v>
      </c>
      <c r="B365" s="93" t="s">
        <v>3528</v>
      </c>
      <c r="C365" s="103">
        <v>130000</v>
      </c>
      <c r="D365" t="str">
        <f>VLOOKUP(J365,杂项!K:L,2,FALSE)</f>
        <v>高级枪兵教材</v>
      </c>
      <c r="E365">
        <f t="shared" si="15"/>
        <v>40</v>
      </c>
      <c r="F365" t="str">
        <f>VLOOKUP(L365,杂项!K:L,2,FALSE)</f>
        <v>扩胸器</v>
      </c>
      <c r="G365">
        <f t="shared" si="16"/>
        <v>22</v>
      </c>
      <c r="H365" t="str">
        <f>VLOOKUP(N365,杂项!K:L,2,FALSE)</f>
        <v>瑜伽垫</v>
      </c>
      <c r="I365">
        <f t="shared" si="17"/>
        <v>10</v>
      </c>
      <c r="J365" s="93">
        <v>6006</v>
      </c>
      <c r="K365">
        <v>40</v>
      </c>
      <c r="L365">
        <v>6033</v>
      </c>
      <c r="M365">
        <v>22</v>
      </c>
      <c r="N365">
        <v>6035</v>
      </c>
      <c r="O365">
        <v>10</v>
      </c>
    </row>
    <row r="366" spans="1:15" x14ac:dyDescent="0.2">
      <c r="A366" s="103">
        <v>12104</v>
      </c>
      <c r="B366" s="93" t="s">
        <v>3529</v>
      </c>
      <c r="C366" s="103">
        <v>160000</v>
      </c>
      <c r="D366" t="str">
        <f>VLOOKUP(J366,杂项!K:L,2,FALSE)</f>
        <v>高级枪兵教材</v>
      </c>
      <c r="E366">
        <f t="shared" si="15"/>
        <v>50</v>
      </c>
      <c r="F366" t="str">
        <f>VLOOKUP(L366,杂项!K:L,2,FALSE)</f>
        <v>扩胸器</v>
      </c>
      <c r="G366">
        <f t="shared" si="16"/>
        <v>26</v>
      </c>
      <c r="H366" t="str">
        <f>VLOOKUP(N366,杂项!K:L,2,FALSE)</f>
        <v>瑜伽垫</v>
      </c>
      <c r="I366">
        <f t="shared" si="17"/>
        <v>12</v>
      </c>
      <c r="J366" s="93">
        <v>6006</v>
      </c>
      <c r="K366">
        <v>50</v>
      </c>
      <c r="L366">
        <v>6033</v>
      </c>
      <c r="M366">
        <v>26</v>
      </c>
      <c r="N366">
        <v>6035</v>
      </c>
      <c r="O366">
        <v>12</v>
      </c>
    </row>
    <row r="367" spans="1:15" x14ac:dyDescent="0.2">
      <c r="A367" s="103">
        <v>2110</v>
      </c>
      <c r="B367" s="93" t="s">
        <v>3446</v>
      </c>
      <c r="C367" s="103">
        <v>1500</v>
      </c>
      <c r="D367" t="str">
        <f>VLOOKUP(J367,杂项!K:L,2,FALSE)</f>
        <v>中级枪兵教材</v>
      </c>
      <c r="E367">
        <f t="shared" si="15"/>
        <v>1</v>
      </c>
      <c r="F367" t="str">
        <f>VLOOKUP(L367,杂项!K:L,2,FALSE)</f>
        <v>铁哑铃</v>
      </c>
      <c r="G367">
        <f t="shared" si="16"/>
        <v>2</v>
      </c>
      <c r="H367" t="e">
        <f>VLOOKUP(N367,杂项!K:L,2,FALSE)</f>
        <v>#N/A</v>
      </c>
      <c r="I367">
        <f t="shared" si="17"/>
        <v>0</v>
      </c>
      <c r="J367" s="93">
        <v>6005</v>
      </c>
      <c r="K367">
        <v>1</v>
      </c>
      <c r="L367">
        <v>6025</v>
      </c>
      <c r="M367">
        <v>2</v>
      </c>
    </row>
    <row r="368" spans="1:15" x14ac:dyDescent="0.2">
      <c r="A368" s="103">
        <v>2111</v>
      </c>
      <c r="B368" s="93" t="s">
        <v>3447</v>
      </c>
      <c r="C368" s="103">
        <v>2300</v>
      </c>
      <c r="D368" t="str">
        <f>VLOOKUP(J368,杂项!K:L,2,FALSE)</f>
        <v>中级枪兵教材</v>
      </c>
      <c r="E368">
        <f t="shared" si="15"/>
        <v>2</v>
      </c>
      <c r="F368" t="str">
        <f>VLOOKUP(L368,杂项!K:L,2,FALSE)</f>
        <v>铁哑铃</v>
      </c>
      <c r="G368">
        <f t="shared" si="16"/>
        <v>3</v>
      </c>
      <c r="H368" t="e">
        <f>VLOOKUP(N368,杂项!K:L,2,FALSE)</f>
        <v>#N/A</v>
      </c>
      <c r="I368">
        <f t="shared" si="17"/>
        <v>0</v>
      </c>
      <c r="J368" s="93">
        <v>6005</v>
      </c>
      <c r="K368">
        <v>2</v>
      </c>
      <c r="L368">
        <v>6025</v>
      </c>
      <c r="M368">
        <v>3</v>
      </c>
    </row>
    <row r="369" spans="1:15" x14ac:dyDescent="0.2">
      <c r="A369" s="103">
        <v>2112</v>
      </c>
      <c r="B369" s="93" t="s">
        <v>3448</v>
      </c>
      <c r="C369" s="103">
        <v>3500</v>
      </c>
      <c r="D369" t="str">
        <f>VLOOKUP(J369,杂项!K:L,2,FALSE)</f>
        <v>中级枪兵教材</v>
      </c>
      <c r="E369">
        <f t="shared" si="15"/>
        <v>4</v>
      </c>
      <c r="F369" t="str">
        <f>VLOOKUP(L369,杂项!K:L,2,FALSE)</f>
        <v>铁哑铃</v>
      </c>
      <c r="G369">
        <f t="shared" si="16"/>
        <v>4</v>
      </c>
      <c r="H369" t="e">
        <f>VLOOKUP(N369,杂项!K:L,2,FALSE)</f>
        <v>#N/A</v>
      </c>
      <c r="I369">
        <f t="shared" si="17"/>
        <v>0</v>
      </c>
      <c r="J369" s="93">
        <v>6005</v>
      </c>
      <c r="K369">
        <v>4</v>
      </c>
      <c r="L369">
        <v>6025</v>
      </c>
      <c r="M369">
        <v>4</v>
      </c>
    </row>
    <row r="370" spans="1:15" x14ac:dyDescent="0.2">
      <c r="A370" s="103">
        <v>2113</v>
      </c>
      <c r="B370" s="93" t="s">
        <v>3530</v>
      </c>
      <c r="C370" s="103">
        <v>5300</v>
      </c>
      <c r="D370" t="str">
        <f>VLOOKUP(J370,杂项!K:L,2,FALSE)</f>
        <v>中级枪兵教材</v>
      </c>
      <c r="E370">
        <f t="shared" si="15"/>
        <v>6</v>
      </c>
      <c r="F370" t="str">
        <f>VLOOKUP(L370,杂项!K:L,2,FALSE)</f>
        <v>铁哑铃</v>
      </c>
      <c r="G370">
        <f t="shared" si="16"/>
        <v>5</v>
      </c>
      <c r="H370" t="e">
        <f>VLOOKUP(N370,杂项!K:L,2,FALSE)</f>
        <v>#N/A</v>
      </c>
      <c r="I370">
        <f t="shared" si="17"/>
        <v>0</v>
      </c>
      <c r="J370" s="93">
        <v>6005</v>
      </c>
      <c r="K370">
        <v>6</v>
      </c>
      <c r="L370">
        <v>6025</v>
      </c>
      <c r="M370">
        <v>5</v>
      </c>
    </row>
    <row r="371" spans="1:15" x14ac:dyDescent="0.2">
      <c r="A371" s="103">
        <v>2114</v>
      </c>
      <c r="B371" s="93" t="s">
        <v>3531</v>
      </c>
      <c r="C371" s="103">
        <v>8000</v>
      </c>
      <c r="D371" t="str">
        <f>VLOOKUP(J371,杂项!K:L,2,FALSE)</f>
        <v>中级枪兵教材</v>
      </c>
      <c r="E371">
        <f t="shared" si="15"/>
        <v>8</v>
      </c>
      <c r="F371" t="str">
        <f>VLOOKUP(L371,杂项!K:L,2,FALSE)</f>
        <v>铁哑铃</v>
      </c>
      <c r="G371">
        <f t="shared" si="16"/>
        <v>6</v>
      </c>
      <c r="H371" t="e">
        <f>VLOOKUP(N371,杂项!K:L,2,FALSE)</f>
        <v>#N/A</v>
      </c>
      <c r="I371">
        <f t="shared" si="17"/>
        <v>0</v>
      </c>
      <c r="J371" s="93">
        <v>6005</v>
      </c>
      <c r="K371">
        <v>8</v>
      </c>
      <c r="L371">
        <v>6025</v>
      </c>
      <c r="M371">
        <v>6</v>
      </c>
    </row>
    <row r="372" spans="1:15" x14ac:dyDescent="0.2">
      <c r="A372" s="103">
        <v>2115</v>
      </c>
      <c r="B372" s="93" t="s">
        <v>3532</v>
      </c>
      <c r="C372" s="103">
        <v>12000</v>
      </c>
      <c r="D372" t="str">
        <f>VLOOKUP(J372,杂项!K:L,2,FALSE)</f>
        <v>高级枪兵教材</v>
      </c>
      <c r="E372">
        <f t="shared" si="15"/>
        <v>3</v>
      </c>
      <c r="F372" t="str">
        <f>VLOOKUP(L372,杂项!K:L,2,FALSE)</f>
        <v>杠铃</v>
      </c>
      <c r="G372">
        <f t="shared" si="16"/>
        <v>2</v>
      </c>
      <c r="H372" t="e">
        <f>VLOOKUP(N372,杂项!K:L,2,FALSE)</f>
        <v>#N/A</v>
      </c>
      <c r="I372">
        <f t="shared" si="17"/>
        <v>0</v>
      </c>
      <c r="J372" s="93">
        <v>6006</v>
      </c>
      <c r="K372">
        <v>3</v>
      </c>
      <c r="L372">
        <v>6031</v>
      </c>
      <c r="M372">
        <v>2</v>
      </c>
    </row>
    <row r="373" spans="1:15" x14ac:dyDescent="0.2">
      <c r="A373" s="103">
        <v>2116</v>
      </c>
      <c r="B373" s="93" t="s">
        <v>3533</v>
      </c>
      <c r="C373" s="103">
        <v>18000</v>
      </c>
      <c r="D373" t="str">
        <f>VLOOKUP(J373,杂项!K:L,2,FALSE)</f>
        <v>高级枪兵教材</v>
      </c>
      <c r="E373">
        <f t="shared" si="15"/>
        <v>5</v>
      </c>
      <c r="F373" t="str">
        <f>VLOOKUP(L373,杂项!K:L,2,FALSE)</f>
        <v>杠铃</v>
      </c>
      <c r="G373">
        <f t="shared" si="16"/>
        <v>4</v>
      </c>
      <c r="H373" t="e">
        <f>VLOOKUP(N373,杂项!K:L,2,FALSE)</f>
        <v>#N/A</v>
      </c>
      <c r="I373">
        <f t="shared" si="17"/>
        <v>0</v>
      </c>
      <c r="J373" s="93">
        <v>6006</v>
      </c>
      <c r="K373">
        <v>5</v>
      </c>
      <c r="L373">
        <v>6031</v>
      </c>
      <c r="M373">
        <v>4</v>
      </c>
    </row>
    <row r="374" spans="1:15" x14ac:dyDescent="0.2">
      <c r="A374" s="103">
        <v>2117</v>
      </c>
      <c r="B374" s="93" t="s">
        <v>3534</v>
      </c>
      <c r="C374" s="103">
        <v>27000</v>
      </c>
      <c r="D374" t="str">
        <f>VLOOKUP(J374,杂项!K:L,2,FALSE)</f>
        <v>高级枪兵教材</v>
      </c>
      <c r="E374">
        <f t="shared" si="15"/>
        <v>8</v>
      </c>
      <c r="F374" t="str">
        <f>VLOOKUP(L374,杂项!K:L,2,FALSE)</f>
        <v>杠铃</v>
      </c>
      <c r="G374">
        <f t="shared" si="16"/>
        <v>6</v>
      </c>
      <c r="H374" t="str">
        <f>VLOOKUP(N374,杂项!K:L,2,FALSE)</f>
        <v>瑜伽垫</v>
      </c>
      <c r="I374">
        <f t="shared" si="17"/>
        <v>2</v>
      </c>
      <c r="J374" s="93">
        <v>6006</v>
      </c>
      <c r="K374">
        <v>8</v>
      </c>
      <c r="L374">
        <v>6031</v>
      </c>
      <c r="M374">
        <v>6</v>
      </c>
      <c r="N374">
        <v>6035</v>
      </c>
      <c r="O374">
        <v>2</v>
      </c>
    </row>
    <row r="375" spans="1:15" x14ac:dyDescent="0.2">
      <c r="A375" s="103">
        <v>2118</v>
      </c>
      <c r="B375" s="93" t="s">
        <v>3535</v>
      </c>
      <c r="C375" s="103">
        <v>41000</v>
      </c>
      <c r="D375" t="str">
        <f>VLOOKUP(J375,杂项!K:L,2,FALSE)</f>
        <v>高级枪兵教材</v>
      </c>
      <c r="E375">
        <f t="shared" si="15"/>
        <v>12</v>
      </c>
      <c r="F375" t="str">
        <f>VLOOKUP(L375,杂项!K:L,2,FALSE)</f>
        <v>杠铃</v>
      </c>
      <c r="G375">
        <f t="shared" si="16"/>
        <v>8</v>
      </c>
      <c r="H375" t="str">
        <f>VLOOKUP(N375,杂项!K:L,2,FALSE)</f>
        <v>瑜伽垫</v>
      </c>
      <c r="I375">
        <f t="shared" si="17"/>
        <v>3</v>
      </c>
      <c r="J375" s="93">
        <v>6006</v>
      </c>
      <c r="K375">
        <v>12</v>
      </c>
      <c r="L375">
        <v>6031</v>
      </c>
      <c r="M375">
        <v>8</v>
      </c>
      <c r="N375">
        <v>6035</v>
      </c>
      <c r="O375">
        <v>3</v>
      </c>
    </row>
    <row r="376" spans="1:15" x14ac:dyDescent="0.2">
      <c r="A376" s="103">
        <v>2119</v>
      </c>
      <c r="B376" s="93" t="s">
        <v>3536</v>
      </c>
      <c r="C376" s="103">
        <v>62000</v>
      </c>
      <c r="D376" t="str">
        <f>VLOOKUP(J376,杂项!K:L,2,FALSE)</f>
        <v>高级枪兵教材</v>
      </c>
      <c r="E376">
        <f t="shared" si="15"/>
        <v>16</v>
      </c>
      <c r="F376" t="str">
        <f>VLOOKUP(L376,杂项!K:L,2,FALSE)</f>
        <v>杠铃</v>
      </c>
      <c r="G376">
        <f t="shared" si="16"/>
        <v>10</v>
      </c>
      <c r="H376" t="str">
        <f>VLOOKUP(N376,杂项!K:L,2,FALSE)</f>
        <v>瑜伽垫</v>
      </c>
      <c r="I376">
        <f t="shared" si="17"/>
        <v>4</v>
      </c>
      <c r="J376" s="93">
        <v>6006</v>
      </c>
      <c r="K376">
        <v>16</v>
      </c>
      <c r="L376">
        <v>6031</v>
      </c>
      <c r="M376">
        <v>10</v>
      </c>
      <c r="N376">
        <v>6035</v>
      </c>
      <c r="O376">
        <v>4</v>
      </c>
    </row>
    <row r="377" spans="1:15" x14ac:dyDescent="0.2">
      <c r="A377" s="103">
        <v>12110</v>
      </c>
      <c r="B377" s="93" t="s">
        <v>3537</v>
      </c>
      <c r="C377" s="103">
        <v>74000</v>
      </c>
      <c r="D377" t="str">
        <f>VLOOKUP(J377,杂项!K:L,2,FALSE)</f>
        <v>高级枪兵教材</v>
      </c>
      <c r="E377">
        <f t="shared" si="15"/>
        <v>20</v>
      </c>
      <c r="F377" t="str">
        <f>VLOOKUP(L377,杂项!K:L,2,FALSE)</f>
        <v>杠铃</v>
      </c>
      <c r="G377">
        <f t="shared" si="16"/>
        <v>12</v>
      </c>
      <c r="H377" t="str">
        <f>VLOOKUP(N377,杂项!K:L,2,FALSE)</f>
        <v>瑜伽垫</v>
      </c>
      <c r="I377">
        <f t="shared" si="17"/>
        <v>5</v>
      </c>
      <c r="J377" s="93">
        <v>6006</v>
      </c>
      <c r="K377">
        <v>20</v>
      </c>
      <c r="L377">
        <v>6031</v>
      </c>
      <c r="M377">
        <v>12</v>
      </c>
      <c r="N377">
        <v>6035</v>
      </c>
      <c r="O377">
        <v>5</v>
      </c>
    </row>
    <row r="378" spans="1:15" x14ac:dyDescent="0.2">
      <c r="A378" s="103">
        <v>12111</v>
      </c>
      <c r="B378" s="93" t="s">
        <v>3538</v>
      </c>
      <c r="C378" s="103">
        <v>90000</v>
      </c>
      <c r="D378" t="str">
        <f>VLOOKUP(J378,杂项!K:L,2,FALSE)</f>
        <v>高级枪兵教材</v>
      </c>
      <c r="E378">
        <f t="shared" si="15"/>
        <v>25</v>
      </c>
      <c r="F378" t="str">
        <f>VLOOKUP(L378,杂项!K:L,2,FALSE)</f>
        <v>杠铃</v>
      </c>
      <c r="G378">
        <f t="shared" si="16"/>
        <v>15</v>
      </c>
      <c r="H378" t="str">
        <f>VLOOKUP(N378,杂项!K:L,2,FALSE)</f>
        <v>瑜伽垫</v>
      </c>
      <c r="I378">
        <f t="shared" si="17"/>
        <v>6</v>
      </c>
      <c r="J378" s="93">
        <v>6006</v>
      </c>
      <c r="K378">
        <v>25</v>
      </c>
      <c r="L378">
        <v>6031</v>
      </c>
      <c r="M378">
        <v>15</v>
      </c>
      <c r="N378">
        <v>6035</v>
      </c>
      <c r="O378">
        <v>6</v>
      </c>
    </row>
    <row r="379" spans="1:15" x14ac:dyDescent="0.2">
      <c r="A379" s="103">
        <v>12112</v>
      </c>
      <c r="B379" s="93" t="s">
        <v>3539</v>
      </c>
      <c r="C379" s="103">
        <v>110000</v>
      </c>
      <c r="D379" t="str">
        <f>VLOOKUP(J379,杂项!K:L,2,FALSE)</f>
        <v>高级枪兵教材</v>
      </c>
      <c r="E379">
        <f t="shared" si="15"/>
        <v>30</v>
      </c>
      <c r="F379" t="str">
        <f>VLOOKUP(L379,杂项!K:L,2,FALSE)</f>
        <v>杠铃</v>
      </c>
      <c r="G379">
        <f t="shared" si="16"/>
        <v>18</v>
      </c>
      <c r="H379" t="str">
        <f>VLOOKUP(N379,杂项!K:L,2,FALSE)</f>
        <v>瑜伽垫</v>
      </c>
      <c r="I379">
        <f t="shared" si="17"/>
        <v>8</v>
      </c>
      <c r="J379" s="93">
        <v>6006</v>
      </c>
      <c r="K379">
        <v>30</v>
      </c>
      <c r="L379">
        <v>6031</v>
      </c>
      <c r="M379">
        <v>18</v>
      </c>
      <c r="N379">
        <v>6035</v>
      </c>
      <c r="O379">
        <v>8</v>
      </c>
    </row>
    <row r="380" spans="1:15" x14ac:dyDescent="0.2">
      <c r="A380" s="103">
        <v>12113</v>
      </c>
      <c r="B380" s="93" t="s">
        <v>3540</v>
      </c>
      <c r="C380" s="103">
        <v>130000</v>
      </c>
      <c r="D380" t="str">
        <f>VLOOKUP(J380,杂项!K:L,2,FALSE)</f>
        <v>高级枪兵教材</v>
      </c>
      <c r="E380">
        <f t="shared" si="15"/>
        <v>40</v>
      </c>
      <c r="F380" t="str">
        <f>VLOOKUP(L380,杂项!K:L,2,FALSE)</f>
        <v>杠铃</v>
      </c>
      <c r="G380">
        <f t="shared" si="16"/>
        <v>22</v>
      </c>
      <c r="H380" t="str">
        <f>VLOOKUP(N380,杂项!K:L,2,FALSE)</f>
        <v>瑜伽垫</v>
      </c>
      <c r="I380">
        <f t="shared" si="17"/>
        <v>10</v>
      </c>
      <c r="J380" s="93">
        <v>6006</v>
      </c>
      <c r="K380">
        <v>40</v>
      </c>
      <c r="L380">
        <v>6031</v>
      </c>
      <c r="M380">
        <v>22</v>
      </c>
      <c r="N380">
        <v>6035</v>
      </c>
      <c r="O380">
        <v>10</v>
      </c>
    </row>
    <row r="381" spans="1:15" x14ac:dyDescent="0.2">
      <c r="A381" s="103">
        <v>12114</v>
      </c>
      <c r="B381" s="93" t="s">
        <v>3541</v>
      </c>
      <c r="C381" s="103">
        <v>160000</v>
      </c>
      <c r="D381" t="str">
        <f>VLOOKUP(J381,杂项!K:L,2,FALSE)</f>
        <v>高级枪兵教材</v>
      </c>
      <c r="E381">
        <f t="shared" si="15"/>
        <v>50</v>
      </c>
      <c r="F381" t="str">
        <f>VLOOKUP(L381,杂项!K:L,2,FALSE)</f>
        <v>杠铃</v>
      </c>
      <c r="G381">
        <f t="shared" si="16"/>
        <v>26</v>
      </c>
      <c r="H381" t="str">
        <f>VLOOKUP(N381,杂项!K:L,2,FALSE)</f>
        <v>瑜伽垫</v>
      </c>
      <c r="I381">
        <f t="shared" si="17"/>
        <v>12</v>
      </c>
      <c r="J381" s="93">
        <v>6006</v>
      </c>
      <c r="K381">
        <v>50</v>
      </c>
      <c r="L381">
        <v>6031</v>
      </c>
      <c r="M381">
        <v>26</v>
      </c>
      <c r="N381">
        <v>6035</v>
      </c>
      <c r="O381">
        <v>12</v>
      </c>
    </row>
    <row r="382" spans="1:15" x14ac:dyDescent="0.2">
      <c r="A382" s="103">
        <v>2120</v>
      </c>
      <c r="B382" s="93" t="s">
        <v>3289</v>
      </c>
      <c r="C382" s="103">
        <v>1500</v>
      </c>
      <c r="D382" t="str">
        <f>VLOOKUP(J382,杂项!K:L,2,FALSE)</f>
        <v>中级枪兵教材</v>
      </c>
      <c r="E382">
        <f t="shared" si="15"/>
        <v>1</v>
      </c>
      <c r="F382" t="str">
        <f>VLOOKUP(L382,杂项!K:L,2,FALSE)</f>
        <v>铁哑铃</v>
      </c>
      <c r="G382">
        <f t="shared" si="16"/>
        <v>2</v>
      </c>
      <c r="H382" t="e">
        <f>VLOOKUP(N382,杂项!K:L,2,FALSE)</f>
        <v>#N/A</v>
      </c>
      <c r="I382">
        <f t="shared" si="17"/>
        <v>0</v>
      </c>
      <c r="J382" s="93">
        <v>6005</v>
      </c>
      <c r="K382">
        <v>1</v>
      </c>
      <c r="L382">
        <v>6025</v>
      </c>
      <c r="M382">
        <v>2</v>
      </c>
    </row>
    <row r="383" spans="1:15" x14ac:dyDescent="0.2">
      <c r="A383" s="103">
        <v>2121</v>
      </c>
      <c r="B383" s="93" t="s">
        <v>3290</v>
      </c>
      <c r="C383" s="103">
        <v>2300</v>
      </c>
      <c r="D383" t="str">
        <f>VLOOKUP(J383,杂项!K:L,2,FALSE)</f>
        <v>中级枪兵教材</v>
      </c>
      <c r="E383">
        <f t="shared" si="15"/>
        <v>2</v>
      </c>
      <c r="F383" t="str">
        <f>VLOOKUP(L383,杂项!K:L,2,FALSE)</f>
        <v>铁哑铃</v>
      </c>
      <c r="G383">
        <f t="shared" si="16"/>
        <v>3</v>
      </c>
      <c r="H383" t="e">
        <f>VLOOKUP(N383,杂项!K:L,2,FALSE)</f>
        <v>#N/A</v>
      </c>
      <c r="I383">
        <f t="shared" si="17"/>
        <v>0</v>
      </c>
      <c r="J383" s="93">
        <v>6005</v>
      </c>
      <c r="K383">
        <v>2</v>
      </c>
      <c r="L383">
        <v>6025</v>
      </c>
      <c r="M383">
        <v>3</v>
      </c>
    </row>
    <row r="384" spans="1:15" x14ac:dyDescent="0.2">
      <c r="A384" s="103">
        <v>2122</v>
      </c>
      <c r="B384" s="93" t="s">
        <v>3291</v>
      </c>
      <c r="C384" s="103">
        <v>3500</v>
      </c>
      <c r="D384" t="str">
        <f>VLOOKUP(J384,杂项!K:L,2,FALSE)</f>
        <v>中级枪兵教材</v>
      </c>
      <c r="E384">
        <f t="shared" si="15"/>
        <v>4</v>
      </c>
      <c r="F384" t="str">
        <f>VLOOKUP(L384,杂项!K:L,2,FALSE)</f>
        <v>铁哑铃</v>
      </c>
      <c r="G384">
        <f t="shared" si="16"/>
        <v>4</v>
      </c>
      <c r="H384" t="e">
        <f>VLOOKUP(N384,杂项!K:L,2,FALSE)</f>
        <v>#N/A</v>
      </c>
      <c r="I384">
        <f t="shared" si="17"/>
        <v>0</v>
      </c>
      <c r="J384" s="93">
        <v>6005</v>
      </c>
      <c r="K384">
        <v>4</v>
      </c>
      <c r="L384">
        <v>6025</v>
      </c>
      <c r="M384">
        <v>4</v>
      </c>
    </row>
    <row r="385" spans="1:15" x14ac:dyDescent="0.2">
      <c r="A385" s="103">
        <v>2123</v>
      </c>
      <c r="B385" s="93" t="s">
        <v>3292</v>
      </c>
      <c r="C385" s="103">
        <v>5300</v>
      </c>
      <c r="D385" t="str">
        <f>VLOOKUP(J385,杂项!K:L,2,FALSE)</f>
        <v>中级枪兵教材</v>
      </c>
      <c r="E385">
        <f t="shared" si="15"/>
        <v>6</v>
      </c>
      <c r="F385" t="str">
        <f>VLOOKUP(L385,杂项!K:L,2,FALSE)</f>
        <v>铁哑铃</v>
      </c>
      <c r="G385">
        <f t="shared" si="16"/>
        <v>5</v>
      </c>
      <c r="H385" t="e">
        <f>VLOOKUP(N385,杂项!K:L,2,FALSE)</f>
        <v>#N/A</v>
      </c>
      <c r="I385">
        <f t="shared" si="17"/>
        <v>0</v>
      </c>
      <c r="J385" s="93">
        <v>6005</v>
      </c>
      <c r="K385">
        <v>6</v>
      </c>
      <c r="L385">
        <v>6025</v>
      </c>
      <c r="M385">
        <v>5</v>
      </c>
    </row>
    <row r="386" spans="1:15" x14ac:dyDescent="0.2">
      <c r="A386" s="103">
        <v>2124</v>
      </c>
      <c r="B386" s="93" t="s">
        <v>3293</v>
      </c>
      <c r="C386" s="103">
        <v>8000</v>
      </c>
      <c r="D386" t="str">
        <f>VLOOKUP(J386,杂项!K:L,2,FALSE)</f>
        <v>中级枪兵教材</v>
      </c>
      <c r="E386">
        <f t="shared" ref="E386:E449" si="18">K386</f>
        <v>8</v>
      </c>
      <c r="F386" t="str">
        <f>VLOOKUP(L386,杂项!K:L,2,FALSE)</f>
        <v>铁哑铃</v>
      </c>
      <c r="G386">
        <f t="shared" ref="G386:G449" si="19">M386</f>
        <v>6</v>
      </c>
      <c r="H386" t="e">
        <f>VLOOKUP(N386,杂项!K:L,2,FALSE)</f>
        <v>#N/A</v>
      </c>
      <c r="I386">
        <f t="shared" ref="I386:I449" si="20">O386</f>
        <v>0</v>
      </c>
      <c r="J386" s="93">
        <v>6005</v>
      </c>
      <c r="K386">
        <v>8</v>
      </c>
      <c r="L386">
        <v>6025</v>
      </c>
      <c r="M386">
        <v>6</v>
      </c>
    </row>
    <row r="387" spans="1:15" x14ac:dyDescent="0.2">
      <c r="A387" s="103">
        <v>2130</v>
      </c>
      <c r="B387" s="93" t="s">
        <v>3542</v>
      </c>
      <c r="C387" s="103">
        <v>1500</v>
      </c>
      <c r="D387" t="str">
        <f>VLOOKUP(J387,杂项!K:L,2,FALSE)</f>
        <v>中级枪兵教材</v>
      </c>
      <c r="E387">
        <f t="shared" si="18"/>
        <v>1</v>
      </c>
      <c r="F387" t="str">
        <f>VLOOKUP(L387,杂项!K:L,2,FALSE)</f>
        <v>俯卧撑架</v>
      </c>
      <c r="G387">
        <f t="shared" si="19"/>
        <v>2</v>
      </c>
      <c r="H387" t="e">
        <f>VLOOKUP(N387,杂项!K:L,2,FALSE)</f>
        <v>#N/A</v>
      </c>
      <c r="I387">
        <f t="shared" si="20"/>
        <v>0</v>
      </c>
      <c r="J387" s="93">
        <v>6005</v>
      </c>
      <c r="K387">
        <v>1</v>
      </c>
      <c r="L387">
        <v>6027</v>
      </c>
      <c r="M387">
        <v>2</v>
      </c>
    </row>
    <row r="388" spans="1:15" x14ac:dyDescent="0.2">
      <c r="A388" s="103">
        <v>2131</v>
      </c>
      <c r="B388" s="93" t="s">
        <v>3543</v>
      </c>
      <c r="C388" s="103">
        <v>2300</v>
      </c>
      <c r="D388" t="str">
        <f>VLOOKUP(J388,杂项!K:L,2,FALSE)</f>
        <v>中级枪兵教材</v>
      </c>
      <c r="E388">
        <f t="shared" si="18"/>
        <v>2</v>
      </c>
      <c r="F388" t="str">
        <f>VLOOKUP(L388,杂项!K:L,2,FALSE)</f>
        <v>俯卧撑架</v>
      </c>
      <c r="G388">
        <f t="shared" si="19"/>
        <v>3</v>
      </c>
      <c r="H388" t="e">
        <f>VLOOKUP(N388,杂项!K:L,2,FALSE)</f>
        <v>#N/A</v>
      </c>
      <c r="I388">
        <f t="shared" si="20"/>
        <v>0</v>
      </c>
      <c r="J388" s="93">
        <v>6005</v>
      </c>
      <c r="K388">
        <v>2</v>
      </c>
      <c r="L388">
        <v>6027</v>
      </c>
      <c r="M388">
        <v>3</v>
      </c>
    </row>
    <row r="389" spans="1:15" x14ac:dyDescent="0.2">
      <c r="A389" s="103">
        <v>2132</v>
      </c>
      <c r="B389" s="93" t="s">
        <v>3544</v>
      </c>
      <c r="C389" s="103">
        <v>3500</v>
      </c>
      <c r="D389" t="str">
        <f>VLOOKUP(J389,杂项!K:L,2,FALSE)</f>
        <v>中级枪兵教材</v>
      </c>
      <c r="E389">
        <f t="shared" si="18"/>
        <v>4</v>
      </c>
      <c r="F389" t="str">
        <f>VLOOKUP(L389,杂项!K:L,2,FALSE)</f>
        <v>俯卧撑架</v>
      </c>
      <c r="G389">
        <f t="shared" si="19"/>
        <v>4</v>
      </c>
      <c r="H389" t="e">
        <f>VLOOKUP(N389,杂项!K:L,2,FALSE)</f>
        <v>#N/A</v>
      </c>
      <c r="I389">
        <f t="shared" si="20"/>
        <v>0</v>
      </c>
      <c r="J389" s="93">
        <v>6005</v>
      </c>
      <c r="K389">
        <v>4</v>
      </c>
      <c r="L389">
        <v>6027</v>
      </c>
      <c r="M389">
        <v>4</v>
      </c>
    </row>
    <row r="390" spans="1:15" x14ac:dyDescent="0.2">
      <c r="A390" s="103">
        <v>2133</v>
      </c>
      <c r="B390" s="93" t="s">
        <v>3545</v>
      </c>
      <c r="C390" s="103">
        <v>5300</v>
      </c>
      <c r="D390" t="str">
        <f>VLOOKUP(J390,杂项!K:L,2,FALSE)</f>
        <v>中级枪兵教材</v>
      </c>
      <c r="E390">
        <f t="shared" si="18"/>
        <v>6</v>
      </c>
      <c r="F390" t="str">
        <f>VLOOKUP(L390,杂项!K:L,2,FALSE)</f>
        <v>俯卧撑架</v>
      </c>
      <c r="G390">
        <f t="shared" si="19"/>
        <v>5</v>
      </c>
      <c r="H390" t="e">
        <f>VLOOKUP(N390,杂项!K:L,2,FALSE)</f>
        <v>#N/A</v>
      </c>
      <c r="I390">
        <f t="shared" si="20"/>
        <v>0</v>
      </c>
      <c r="J390" s="93">
        <v>6005</v>
      </c>
      <c r="K390">
        <v>6</v>
      </c>
      <c r="L390">
        <v>6027</v>
      </c>
      <c r="M390">
        <v>5</v>
      </c>
    </row>
    <row r="391" spans="1:15" x14ac:dyDescent="0.2">
      <c r="A391" s="103">
        <v>2134</v>
      </c>
      <c r="B391" s="93" t="s">
        <v>3546</v>
      </c>
      <c r="C391" s="103">
        <v>8000</v>
      </c>
      <c r="D391" t="str">
        <f>VLOOKUP(J391,杂项!K:L,2,FALSE)</f>
        <v>中级枪兵教材</v>
      </c>
      <c r="E391">
        <f t="shared" si="18"/>
        <v>8</v>
      </c>
      <c r="F391" t="str">
        <f>VLOOKUP(L391,杂项!K:L,2,FALSE)</f>
        <v>俯卧撑架</v>
      </c>
      <c r="G391">
        <f t="shared" si="19"/>
        <v>6</v>
      </c>
      <c r="H391" t="e">
        <f>VLOOKUP(N391,杂项!K:L,2,FALSE)</f>
        <v>#N/A</v>
      </c>
      <c r="I391">
        <f t="shared" si="20"/>
        <v>0</v>
      </c>
      <c r="J391" s="93">
        <v>6005</v>
      </c>
      <c r="K391">
        <v>8</v>
      </c>
      <c r="L391">
        <v>6027</v>
      </c>
      <c r="M391">
        <v>6</v>
      </c>
    </row>
    <row r="392" spans="1:15" x14ac:dyDescent="0.2">
      <c r="A392" s="103">
        <v>2140</v>
      </c>
      <c r="B392" s="93" t="s">
        <v>3547</v>
      </c>
      <c r="C392" s="103">
        <v>10000</v>
      </c>
      <c r="D392" t="str">
        <f>VLOOKUP(J392,杂项!K:L,2,FALSE)</f>
        <v>特级枪兵教材</v>
      </c>
      <c r="E392">
        <f t="shared" si="18"/>
        <v>1</v>
      </c>
      <c r="F392" t="e">
        <f>VLOOKUP(L392,杂项!K:L,2,FALSE)</f>
        <v>#N/A</v>
      </c>
      <c r="G392">
        <f t="shared" si="19"/>
        <v>0</v>
      </c>
      <c r="H392" t="e">
        <f>VLOOKUP(N392,杂项!K:L,2,FALSE)</f>
        <v>#N/A</v>
      </c>
      <c r="I392">
        <f t="shared" si="20"/>
        <v>0</v>
      </c>
      <c r="J392" s="93">
        <v>6044</v>
      </c>
      <c r="K392">
        <v>1</v>
      </c>
    </row>
    <row r="393" spans="1:15" x14ac:dyDescent="0.2">
      <c r="A393" s="103">
        <v>2141</v>
      </c>
      <c r="B393" s="93" t="s">
        <v>3548</v>
      </c>
      <c r="C393" s="103">
        <v>15000</v>
      </c>
      <c r="D393" t="str">
        <f>VLOOKUP(J393,杂项!K:L,2,FALSE)</f>
        <v>高级枪兵教材</v>
      </c>
      <c r="E393">
        <f t="shared" si="18"/>
        <v>5</v>
      </c>
      <c r="F393" t="str">
        <f>VLOOKUP(L393,杂项!K:L,2,FALSE)</f>
        <v>杠铃</v>
      </c>
      <c r="G393">
        <f t="shared" si="19"/>
        <v>6</v>
      </c>
      <c r="H393" t="e">
        <f>VLOOKUP(N393,杂项!K:L,2,FALSE)</f>
        <v>#N/A</v>
      </c>
      <c r="I393">
        <f t="shared" si="20"/>
        <v>0</v>
      </c>
      <c r="J393" s="93">
        <v>6006</v>
      </c>
      <c r="K393">
        <v>5</v>
      </c>
      <c r="L393">
        <v>6031</v>
      </c>
      <c r="M393">
        <v>6</v>
      </c>
    </row>
    <row r="394" spans="1:15" x14ac:dyDescent="0.2">
      <c r="A394" s="103">
        <v>2142</v>
      </c>
      <c r="B394" s="93" t="s">
        <v>3549</v>
      </c>
      <c r="C394" s="103">
        <v>23000</v>
      </c>
      <c r="D394" t="str">
        <f>VLOOKUP(J394,杂项!K:L,2,FALSE)</f>
        <v>高级枪兵教材</v>
      </c>
      <c r="E394">
        <f t="shared" si="18"/>
        <v>15</v>
      </c>
      <c r="F394" t="str">
        <f>VLOOKUP(L394,杂项!K:L,2,FALSE)</f>
        <v>杠铃</v>
      </c>
      <c r="G394">
        <f t="shared" si="19"/>
        <v>10</v>
      </c>
      <c r="H394" t="str">
        <f>VLOOKUP(N394,杂项!K:L,2,FALSE)</f>
        <v>平衡球</v>
      </c>
      <c r="I394">
        <f t="shared" si="20"/>
        <v>6</v>
      </c>
      <c r="J394" s="93">
        <v>6006</v>
      </c>
      <c r="K394">
        <v>15</v>
      </c>
      <c r="L394">
        <v>6031</v>
      </c>
      <c r="M394">
        <v>10</v>
      </c>
      <c r="N394">
        <v>6036</v>
      </c>
      <c r="O394">
        <v>6</v>
      </c>
    </row>
    <row r="395" spans="1:15" x14ac:dyDescent="0.2">
      <c r="A395" s="103">
        <v>2143</v>
      </c>
      <c r="B395" s="93" t="s">
        <v>3550</v>
      </c>
      <c r="C395" s="103">
        <v>35000</v>
      </c>
      <c r="D395" t="str">
        <f>VLOOKUP(J395,杂项!K:L,2,FALSE)</f>
        <v>高级枪兵教材</v>
      </c>
      <c r="E395">
        <f t="shared" si="18"/>
        <v>25</v>
      </c>
      <c r="F395" t="str">
        <f>VLOOKUP(L395,杂项!K:L,2,FALSE)</f>
        <v>杠铃</v>
      </c>
      <c r="G395">
        <f t="shared" si="19"/>
        <v>12</v>
      </c>
      <c r="H395" t="str">
        <f>VLOOKUP(N395,杂项!K:L,2,FALSE)</f>
        <v>平衡球</v>
      </c>
      <c r="I395">
        <f t="shared" si="20"/>
        <v>8</v>
      </c>
      <c r="J395" s="93">
        <v>6006</v>
      </c>
      <c r="K395">
        <v>25</v>
      </c>
      <c r="L395">
        <v>6031</v>
      </c>
      <c r="M395">
        <v>12</v>
      </c>
      <c r="N395">
        <v>6036</v>
      </c>
      <c r="O395">
        <v>8</v>
      </c>
    </row>
    <row r="396" spans="1:15" x14ac:dyDescent="0.2">
      <c r="A396" s="103">
        <v>2144</v>
      </c>
      <c r="B396" s="93" t="s">
        <v>3551</v>
      </c>
      <c r="C396" s="103">
        <v>53000</v>
      </c>
      <c r="D396" t="str">
        <f>VLOOKUP(J396,杂项!K:L,2,FALSE)</f>
        <v>特级枪兵教材</v>
      </c>
      <c r="E396">
        <f t="shared" si="18"/>
        <v>3</v>
      </c>
      <c r="F396" t="str">
        <f>VLOOKUP(L396,杂项!K:L,2,FALSE)</f>
        <v>杠铃</v>
      </c>
      <c r="G396">
        <f t="shared" si="19"/>
        <v>14</v>
      </c>
      <c r="H396" t="str">
        <f>VLOOKUP(N396,杂项!K:L,2,FALSE)</f>
        <v>平衡球</v>
      </c>
      <c r="I396">
        <f t="shared" si="20"/>
        <v>10</v>
      </c>
      <c r="J396" s="93">
        <v>6044</v>
      </c>
      <c r="K396">
        <v>3</v>
      </c>
      <c r="L396">
        <v>6031</v>
      </c>
      <c r="M396">
        <v>14</v>
      </c>
      <c r="N396">
        <v>6036</v>
      </c>
      <c r="O396">
        <v>10</v>
      </c>
    </row>
    <row r="397" spans="1:15" x14ac:dyDescent="0.2">
      <c r="A397" s="103">
        <v>2145</v>
      </c>
      <c r="B397" s="93" t="s">
        <v>3552</v>
      </c>
      <c r="C397" s="103">
        <v>80000</v>
      </c>
      <c r="D397" t="str">
        <f>VLOOKUP(J397,杂项!K:L,2,FALSE)</f>
        <v>特级枪兵教材</v>
      </c>
      <c r="E397">
        <f t="shared" si="18"/>
        <v>5</v>
      </c>
      <c r="F397" t="str">
        <f>VLOOKUP(L397,杂项!K:L,2,FALSE)</f>
        <v>Brown♂精油</v>
      </c>
      <c r="G397">
        <f t="shared" si="19"/>
        <v>2</v>
      </c>
      <c r="H397" t="str">
        <f>VLOOKUP(N397,杂项!K:L,2,FALSE)</f>
        <v>Burning♂背带</v>
      </c>
      <c r="I397">
        <f t="shared" si="20"/>
        <v>2</v>
      </c>
      <c r="J397" s="93">
        <v>6044</v>
      </c>
      <c r="K397">
        <v>5</v>
      </c>
      <c r="L397">
        <v>6037</v>
      </c>
      <c r="M397">
        <v>2</v>
      </c>
      <c r="N397">
        <v>6042</v>
      </c>
      <c r="O397">
        <v>2</v>
      </c>
    </row>
    <row r="398" spans="1:15" x14ac:dyDescent="0.2">
      <c r="A398" s="103">
        <v>2146</v>
      </c>
      <c r="B398" s="93" t="s">
        <v>3553</v>
      </c>
      <c r="C398" s="103">
        <v>120000</v>
      </c>
      <c r="D398" t="str">
        <f>VLOOKUP(J398,杂项!K:L,2,FALSE)</f>
        <v>特级枪兵教材</v>
      </c>
      <c r="E398">
        <f t="shared" si="18"/>
        <v>10</v>
      </c>
      <c r="F398" t="str">
        <f>VLOOKUP(L398,杂项!K:L,2,FALSE)</f>
        <v>Brown♂精油</v>
      </c>
      <c r="G398">
        <f t="shared" si="19"/>
        <v>3</v>
      </c>
      <c r="H398" t="str">
        <f>VLOOKUP(N398,杂项!K:L,2,FALSE)</f>
        <v>Burning♂背带</v>
      </c>
      <c r="I398">
        <f t="shared" si="20"/>
        <v>3</v>
      </c>
      <c r="J398" s="93">
        <v>6044</v>
      </c>
      <c r="K398">
        <v>10</v>
      </c>
      <c r="L398">
        <v>6037</v>
      </c>
      <c r="M398">
        <v>3</v>
      </c>
      <c r="N398">
        <v>6042</v>
      </c>
      <c r="O398">
        <v>3</v>
      </c>
    </row>
    <row r="399" spans="1:15" x14ac:dyDescent="0.2">
      <c r="A399" s="103">
        <v>2147</v>
      </c>
      <c r="B399" s="93" t="s">
        <v>3554</v>
      </c>
      <c r="C399" s="103">
        <v>180000</v>
      </c>
      <c r="D399" t="str">
        <f>VLOOKUP(J399,杂项!K:L,2,FALSE)</f>
        <v>特级枪兵教材</v>
      </c>
      <c r="E399">
        <f t="shared" si="18"/>
        <v>20</v>
      </c>
      <c r="F399" t="str">
        <f>VLOOKUP(L399,杂项!K:L,2,FALSE)</f>
        <v>Brown♂精油</v>
      </c>
      <c r="G399">
        <f t="shared" si="19"/>
        <v>5</v>
      </c>
      <c r="H399" t="str">
        <f>VLOOKUP(N399,杂项!K:L,2,FALSE)</f>
        <v>Burning♂背带</v>
      </c>
      <c r="I399">
        <f t="shared" si="20"/>
        <v>5</v>
      </c>
      <c r="J399" s="93">
        <v>6044</v>
      </c>
      <c r="K399">
        <v>20</v>
      </c>
      <c r="L399">
        <v>6037</v>
      </c>
      <c r="M399">
        <v>5</v>
      </c>
      <c r="N399">
        <v>6042</v>
      </c>
      <c r="O399">
        <v>5</v>
      </c>
    </row>
    <row r="400" spans="1:15" x14ac:dyDescent="0.2">
      <c r="A400" s="103">
        <v>2148</v>
      </c>
      <c r="B400" s="93" t="s">
        <v>3555</v>
      </c>
      <c r="C400" s="103">
        <v>270000</v>
      </c>
      <c r="D400" t="str">
        <f>VLOOKUP(J400,杂项!K:L,2,FALSE)</f>
        <v>特级枪兵教材</v>
      </c>
      <c r="E400">
        <f t="shared" si="18"/>
        <v>30</v>
      </c>
      <c r="F400" t="str">
        <f>VLOOKUP(L400,杂项!K:L,2,FALSE)</f>
        <v>Brown♂精油</v>
      </c>
      <c r="G400">
        <f t="shared" si="19"/>
        <v>7</v>
      </c>
      <c r="H400" t="str">
        <f>VLOOKUP(N400,杂项!K:L,2,FALSE)</f>
        <v>Burning♂背带</v>
      </c>
      <c r="I400">
        <f t="shared" si="20"/>
        <v>7</v>
      </c>
      <c r="J400" s="93">
        <v>6044</v>
      </c>
      <c r="K400">
        <v>30</v>
      </c>
      <c r="L400">
        <v>6037</v>
      </c>
      <c r="M400">
        <v>7</v>
      </c>
      <c r="N400">
        <v>6042</v>
      </c>
      <c r="O400">
        <v>7</v>
      </c>
    </row>
    <row r="401" spans="1:15" x14ac:dyDescent="0.2">
      <c r="A401" s="103">
        <v>2149</v>
      </c>
      <c r="B401" s="93" t="s">
        <v>3556</v>
      </c>
      <c r="C401" s="103">
        <v>410000</v>
      </c>
      <c r="D401" t="str">
        <f>VLOOKUP(J401,杂项!K:L,2,FALSE)</f>
        <v>特级枪兵教材</v>
      </c>
      <c r="E401">
        <f t="shared" si="18"/>
        <v>40</v>
      </c>
      <c r="F401" t="str">
        <f>VLOOKUP(L401,杂项!K:L,2,FALSE)</f>
        <v>Brown♂精油</v>
      </c>
      <c r="G401">
        <f t="shared" si="19"/>
        <v>9</v>
      </c>
      <c r="H401" t="str">
        <f>VLOOKUP(N401,杂项!K:L,2,FALSE)</f>
        <v>Burning♂背带</v>
      </c>
      <c r="I401">
        <f t="shared" si="20"/>
        <v>9</v>
      </c>
      <c r="J401" s="93">
        <v>6044</v>
      </c>
      <c r="K401">
        <v>40</v>
      </c>
      <c r="L401">
        <v>6037</v>
      </c>
      <c r="M401">
        <v>9</v>
      </c>
      <c r="N401">
        <v>6042</v>
      </c>
      <c r="O401">
        <v>9</v>
      </c>
    </row>
    <row r="402" spans="1:15" x14ac:dyDescent="0.2">
      <c r="A402" s="103">
        <v>2150</v>
      </c>
      <c r="B402" s="93" t="s">
        <v>3557</v>
      </c>
      <c r="C402" s="103">
        <v>8000</v>
      </c>
      <c r="D402" t="str">
        <f>VLOOKUP(J402,杂项!K:L,2,FALSE)</f>
        <v>高级枪兵教材</v>
      </c>
      <c r="E402">
        <f t="shared" si="18"/>
        <v>3</v>
      </c>
      <c r="F402" t="str">
        <f>VLOOKUP(L402,杂项!K:L,2,FALSE)</f>
        <v>扩胸器</v>
      </c>
      <c r="G402">
        <f t="shared" si="19"/>
        <v>3</v>
      </c>
      <c r="H402" t="e">
        <f>VLOOKUP(N402,杂项!K:L,2,FALSE)</f>
        <v>#N/A</v>
      </c>
      <c r="I402">
        <f t="shared" si="20"/>
        <v>0</v>
      </c>
      <c r="J402" s="93">
        <v>6006</v>
      </c>
      <c r="K402">
        <v>3</v>
      </c>
      <c r="L402">
        <v>6033</v>
      </c>
      <c r="M402">
        <v>3</v>
      </c>
    </row>
    <row r="403" spans="1:15" x14ac:dyDescent="0.2">
      <c r="A403" s="103">
        <v>2151</v>
      </c>
      <c r="B403" s="93" t="s">
        <v>3558</v>
      </c>
      <c r="C403" s="103">
        <v>12000</v>
      </c>
      <c r="D403" t="str">
        <f>VLOOKUP(J403,杂项!K:L,2,FALSE)</f>
        <v>高级枪兵教材</v>
      </c>
      <c r="E403">
        <f t="shared" si="18"/>
        <v>5</v>
      </c>
      <c r="F403" t="str">
        <f>VLOOKUP(L403,杂项!K:L,2,FALSE)</f>
        <v>扩胸器</v>
      </c>
      <c r="G403">
        <f t="shared" si="19"/>
        <v>4</v>
      </c>
      <c r="H403" t="e">
        <f>VLOOKUP(N403,杂项!K:L,2,FALSE)</f>
        <v>#N/A</v>
      </c>
      <c r="I403">
        <f t="shared" si="20"/>
        <v>0</v>
      </c>
      <c r="J403" s="93">
        <v>6006</v>
      </c>
      <c r="K403">
        <v>5</v>
      </c>
      <c r="L403">
        <v>6033</v>
      </c>
      <c r="M403">
        <v>4</v>
      </c>
    </row>
    <row r="404" spans="1:15" x14ac:dyDescent="0.2">
      <c r="A404" s="103">
        <v>2152</v>
      </c>
      <c r="B404" s="93" t="s">
        <v>3559</v>
      </c>
      <c r="C404" s="103">
        <v>18000</v>
      </c>
      <c r="D404" t="str">
        <f>VLOOKUP(J404,杂项!K:L,2,FALSE)</f>
        <v>高级枪兵教材</v>
      </c>
      <c r="E404">
        <f t="shared" si="18"/>
        <v>8</v>
      </c>
      <c r="F404" t="str">
        <f>VLOOKUP(L404,杂项!K:L,2,FALSE)</f>
        <v>扩胸器</v>
      </c>
      <c r="G404">
        <f t="shared" si="19"/>
        <v>6</v>
      </c>
      <c r="H404" t="str">
        <f>VLOOKUP(N404,杂项!K:L,2,FALSE)</f>
        <v>健腹轮</v>
      </c>
      <c r="I404">
        <f t="shared" si="20"/>
        <v>2</v>
      </c>
      <c r="J404" s="93">
        <v>6006</v>
      </c>
      <c r="K404">
        <v>8</v>
      </c>
      <c r="L404">
        <v>6033</v>
      </c>
      <c r="M404">
        <v>6</v>
      </c>
      <c r="N404">
        <v>6034</v>
      </c>
      <c r="O404">
        <v>2</v>
      </c>
    </row>
    <row r="405" spans="1:15" x14ac:dyDescent="0.2">
      <c r="A405" s="103">
        <v>2153</v>
      </c>
      <c r="B405" s="93" t="s">
        <v>3560</v>
      </c>
      <c r="C405" s="103">
        <v>27000</v>
      </c>
      <c r="D405" t="str">
        <f>VLOOKUP(J405,杂项!K:L,2,FALSE)</f>
        <v>高级枪兵教材</v>
      </c>
      <c r="E405">
        <f t="shared" si="18"/>
        <v>12</v>
      </c>
      <c r="F405" t="str">
        <f>VLOOKUP(L405,杂项!K:L,2,FALSE)</f>
        <v>扩胸器</v>
      </c>
      <c r="G405">
        <f t="shared" si="19"/>
        <v>8</v>
      </c>
      <c r="H405" t="str">
        <f>VLOOKUP(N405,杂项!K:L,2,FALSE)</f>
        <v>健腹轮</v>
      </c>
      <c r="I405">
        <f t="shared" si="20"/>
        <v>4</v>
      </c>
      <c r="J405" s="93">
        <v>6006</v>
      </c>
      <c r="K405">
        <v>12</v>
      </c>
      <c r="L405">
        <v>6033</v>
      </c>
      <c r="M405">
        <v>8</v>
      </c>
      <c r="N405">
        <v>6034</v>
      </c>
      <c r="O405">
        <v>4</v>
      </c>
    </row>
    <row r="406" spans="1:15" x14ac:dyDescent="0.2">
      <c r="A406" s="103">
        <v>2154</v>
      </c>
      <c r="B406" s="93" t="s">
        <v>3561</v>
      </c>
      <c r="C406" s="103">
        <v>41000</v>
      </c>
      <c r="D406" t="str">
        <f>VLOOKUP(J406,杂项!K:L,2,FALSE)</f>
        <v>高级枪兵教材</v>
      </c>
      <c r="E406">
        <f t="shared" si="18"/>
        <v>15</v>
      </c>
      <c r="F406" t="str">
        <f>VLOOKUP(L406,杂项!K:L,2,FALSE)</f>
        <v>扩胸器</v>
      </c>
      <c r="G406">
        <f t="shared" si="19"/>
        <v>10</v>
      </c>
      <c r="H406" t="str">
        <f>VLOOKUP(N406,杂项!K:L,2,FALSE)</f>
        <v>健腹轮</v>
      </c>
      <c r="I406">
        <f t="shared" si="20"/>
        <v>6</v>
      </c>
      <c r="J406" s="93">
        <v>6006</v>
      </c>
      <c r="K406">
        <v>15</v>
      </c>
      <c r="L406">
        <v>6033</v>
      </c>
      <c r="M406">
        <v>10</v>
      </c>
      <c r="N406">
        <v>6034</v>
      </c>
      <c r="O406">
        <v>6</v>
      </c>
    </row>
    <row r="407" spans="1:15" x14ac:dyDescent="0.2">
      <c r="A407" s="103">
        <v>2155</v>
      </c>
      <c r="B407" s="93" t="s">
        <v>3562</v>
      </c>
      <c r="C407" s="103">
        <v>62000</v>
      </c>
      <c r="D407" t="str">
        <f>VLOOKUP(J407,杂项!K:L,2,FALSE)</f>
        <v>特级枪兵教材</v>
      </c>
      <c r="E407">
        <f t="shared" si="18"/>
        <v>5</v>
      </c>
      <c r="F407" t="str">
        <f>VLOOKUP(L407,杂项!K:L,2,FALSE)</f>
        <v>Devout♂手套</v>
      </c>
      <c r="G407">
        <f t="shared" si="19"/>
        <v>2</v>
      </c>
      <c r="H407" t="str">
        <f>VLOOKUP(N407,杂项!K:L,2,FALSE)</f>
        <v>Pretty♂喷雾</v>
      </c>
      <c r="I407">
        <f t="shared" si="20"/>
        <v>2</v>
      </c>
      <c r="J407" s="93">
        <v>6044</v>
      </c>
      <c r="K407">
        <v>5</v>
      </c>
      <c r="L407">
        <v>6039</v>
      </c>
      <c r="M407">
        <v>2</v>
      </c>
      <c r="N407">
        <v>6040</v>
      </c>
      <c r="O407">
        <v>2</v>
      </c>
    </row>
    <row r="408" spans="1:15" x14ac:dyDescent="0.2">
      <c r="A408" s="103">
        <v>2156</v>
      </c>
      <c r="B408" s="93" t="s">
        <v>3563</v>
      </c>
      <c r="C408" s="103">
        <v>93000</v>
      </c>
      <c r="D408" t="str">
        <f>VLOOKUP(J408,杂项!K:L,2,FALSE)</f>
        <v>特级枪兵教材</v>
      </c>
      <c r="E408">
        <f t="shared" si="18"/>
        <v>10</v>
      </c>
      <c r="F408" t="str">
        <f>VLOOKUP(L408,杂项!K:L,2,FALSE)</f>
        <v>Devout♂手套</v>
      </c>
      <c r="G408">
        <f t="shared" si="19"/>
        <v>3</v>
      </c>
      <c r="H408" t="str">
        <f>VLOOKUP(N408,杂项!K:L,2,FALSE)</f>
        <v>Pretty♂喷雾</v>
      </c>
      <c r="I408">
        <f t="shared" si="20"/>
        <v>3</v>
      </c>
      <c r="J408" s="93">
        <v>6044</v>
      </c>
      <c r="K408">
        <v>10</v>
      </c>
      <c r="L408">
        <v>6039</v>
      </c>
      <c r="M408">
        <v>3</v>
      </c>
      <c r="N408">
        <v>6040</v>
      </c>
      <c r="O408">
        <v>3</v>
      </c>
    </row>
    <row r="409" spans="1:15" x14ac:dyDescent="0.2">
      <c r="A409" s="103">
        <v>2157</v>
      </c>
      <c r="B409" s="93" t="s">
        <v>3564</v>
      </c>
      <c r="C409" s="103">
        <v>140000</v>
      </c>
      <c r="D409" t="str">
        <f>VLOOKUP(J409,杂项!K:L,2,FALSE)</f>
        <v>特级枪兵教材</v>
      </c>
      <c r="E409">
        <f t="shared" si="18"/>
        <v>20</v>
      </c>
      <c r="F409" t="str">
        <f>VLOOKUP(L409,杂项!K:L,2,FALSE)</f>
        <v>Devout♂手套</v>
      </c>
      <c r="G409">
        <f t="shared" si="19"/>
        <v>5</v>
      </c>
      <c r="H409" t="str">
        <f>VLOOKUP(N409,杂项!K:L,2,FALSE)</f>
        <v>Pretty♂喷雾</v>
      </c>
      <c r="I409">
        <f t="shared" si="20"/>
        <v>5</v>
      </c>
      <c r="J409" s="93">
        <v>6044</v>
      </c>
      <c r="K409">
        <v>20</v>
      </c>
      <c r="L409">
        <v>6039</v>
      </c>
      <c r="M409">
        <v>5</v>
      </c>
      <c r="N409">
        <v>6040</v>
      </c>
      <c r="O409">
        <v>5</v>
      </c>
    </row>
    <row r="410" spans="1:15" x14ac:dyDescent="0.2">
      <c r="A410" s="103">
        <v>2158</v>
      </c>
      <c r="B410" s="93" t="s">
        <v>3565</v>
      </c>
      <c r="C410" s="103">
        <v>210000</v>
      </c>
      <c r="D410" t="str">
        <f>VLOOKUP(J410,杂项!K:L,2,FALSE)</f>
        <v>特级枪兵教材</v>
      </c>
      <c r="E410">
        <f t="shared" si="18"/>
        <v>30</v>
      </c>
      <c r="F410" t="str">
        <f>VLOOKUP(L410,杂项!K:L,2,FALSE)</f>
        <v>Devout♂手套</v>
      </c>
      <c r="G410">
        <f t="shared" si="19"/>
        <v>7</v>
      </c>
      <c r="H410" t="str">
        <f>VLOOKUP(N410,杂项!K:L,2,FALSE)</f>
        <v>Pretty♂喷雾</v>
      </c>
      <c r="I410">
        <f t="shared" si="20"/>
        <v>7</v>
      </c>
      <c r="J410" s="93">
        <v>6044</v>
      </c>
      <c r="K410">
        <v>30</v>
      </c>
      <c r="L410">
        <v>6039</v>
      </c>
      <c r="M410">
        <v>7</v>
      </c>
      <c r="N410">
        <v>6040</v>
      </c>
      <c r="O410">
        <v>7</v>
      </c>
    </row>
    <row r="411" spans="1:15" x14ac:dyDescent="0.2">
      <c r="A411" s="103">
        <v>2159</v>
      </c>
      <c r="B411" s="93" t="s">
        <v>3566</v>
      </c>
      <c r="C411" s="103">
        <v>320000</v>
      </c>
      <c r="D411" t="str">
        <f>VLOOKUP(J411,杂项!K:L,2,FALSE)</f>
        <v>特级枪兵教材</v>
      </c>
      <c r="E411">
        <f t="shared" si="18"/>
        <v>40</v>
      </c>
      <c r="F411" t="str">
        <f>VLOOKUP(L411,杂项!K:L,2,FALSE)</f>
        <v>Devout♂手套</v>
      </c>
      <c r="G411">
        <f t="shared" si="19"/>
        <v>9</v>
      </c>
      <c r="H411" t="str">
        <f>VLOOKUP(N411,杂项!K:L,2,FALSE)</f>
        <v>Pretty♂喷雾</v>
      </c>
      <c r="I411">
        <f t="shared" si="20"/>
        <v>9</v>
      </c>
      <c r="J411" s="93">
        <v>6044</v>
      </c>
      <c r="K411">
        <v>40</v>
      </c>
      <c r="L411">
        <v>6039</v>
      </c>
      <c r="M411">
        <v>9</v>
      </c>
      <c r="N411">
        <v>6040</v>
      </c>
      <c r="O411">
        <v>9</v>
      </c>
    </row>
    <row r="412" spans="1:15" x14ac:dyDescent="0.2">
      <c r="A412" s="103">
        <v>2160</v>
      </c>
      <c r="B412" s="93" t="s">
        <v>3567</v>
      </c>
      <c r="C412" s="103">
        <v>10000</v>
      </c>
      <c r="D412" t="str">
        <f>VLOOKUP(J412,杂项!K:L,2,FALSE)</f>
        <v>特级枪兵教材</v>
      </c>
      <c r="E412">
        <f t="shared" si="18"/>
        <v>1</v>
      </c>
      <c r="F412" t="e">
        <f>VLOOKUP(L412,杂项!K:L,2,FALSE)</f>
        <v>#N/A</v>
      </c>
      <c r="G412">
        <f t="shared" si="19"/>
        <v>0</v>
      </c>
      <c r="H412" t="e">
        <f>VLOOKUP(N412,杂项!K:L,2,FALSE)</f>
        <v>#N/A</v>
      </c>
      <c r="I412">
        <f t="shared" si="20"/>
        <v>0</v>
      </c>
      <c r="J412" s="93">
        <v>6044</v>
      </c>
      <c r="K412">
        <v>1</v>
      </c>
    </row>
    <row r="413" spans="1:15" x14ac:dyDescent="0.2">
      <c r="A413" s="103">
        <v>2161</v>
      </c>
      <c r="B413" s="93" t="s">
        <v>3568</v>
      </c>
      <c r="C413" s="103">
        <v>15000</v>
      </c>
      <c r="D413" t="str">
        <f>VLOOKUP(J413,杂项!K:L,2,FALSE)</f>
        <v>高级枪兵教材</v>
      </c>
      <c r="E413">
        <f t="shared" si="18"/>
        <v>5</v>
      </c>
      <c r="F413" t="str">
        <f>VLOOKUP(L413,杂项!K:L,2,FALSE)</f>
        <v>杠铃</v>
      </c>
      <c r="G413">
        <f t="shared" si="19"/>
        <v>6</v>
      </c>
      <c r="H413" t="e">
        <f>VLOOKUP(N413,杂项!K:L,2,FALSE)</f>
        <v>#N/A</v>
      </c>
      <c r="I413">
        <f t="shared" si="20"/>
        <v>0</v>
      </c>
      <c r="J413" s="93">
        <v>6006</v>
      </c>
      <c r="K413">
        <v>5</v>
      </c>
      <c r="L413">
        <v>6031</v>
      </c>
      <c r="M413">
        <v>6</v>
      </c>
    </row>
    <row r="414" spans="1:15" x14ac:dyDescent="0.2">
      <c r="A414" s="103">
        <v>2162</v>
      </c>
      <c r="B414" s="93" t="s">
        <v>3569</v>
      </c>
      <c r="C414" s="103">
        <v>23000</v>
      </c>
      <c r="D414" t="str">
        <f>VLOOKUP(J414,杂项!K:L,2,FALSE)</f>
        <v>高级枪兵教材</v>
      </c>
      <c r="E414">
        <f t="shared" si="18"/>
        <v>15</v>
      </c>
      <c r="F414" t="str">
        <f>VLOOKUP(L414,杂项!K:L,2,FALSE)</f>
        <v>杠铃</v>
      </c>
      <c r="G414">
        <f t="shared" si="19"/>
        <v>10</v>
      </c>
      <c r="H414" t="str">
        <f>VLOOKUP(N414,杂项!K:L,2,FALSE)</f>
        <v>平衡球</v>
      </c>
      <c r="I414">
        <f t="shared" si="20"/>
        <v>6</v>
      </c>
      <c r="J414" s="93">
        <v>6006</v>
      </c>
      <c r="K414">
        <v>15</v>
      </c>
      <c r="L414">
        <v>6031</v>
      </c>
      <c r="M414">
        <v>10</v>
      </c>
      <c r="N414">
        <v>6036</v>
      </c>
      <c r="O414">
        <v>6</v>
      </c>
    </row>
    <row r="415" spans="1:15" x14ac:dyDescent="0.2">
      <c r="A415" s="103">
        <v>2163</v>
      </c>
      <c r="B415" s="93" t="s">
        <v>3570</v>
      </c>
      <c r="C415" s="103">
        <v>35000</v>
      </c>
      <c r="D415" t="str">
        <f>VLOOKUP(J415,杂项!K:L,2,FALSE)</f>
        <v>高级枪兵教材</v>
      </c>
      <c r="E415">
        <f t="shared" si="18"/>
        <v>25</v>
      </c>
      <c r="F415" t="str">
        <f>VLOOKUP(L415,杂项!K:L,2,FALSE)</f>
        <v>杠铃</v>
      </c>
      <c r="G415">
        <f t="shared" si="19"/>
        <v>12</v>
      </c>
      <c r="H415" t="str">
        <f>VLOOKUP(N415,杂项!K:L,2,FALSE)</f>
        <v>平衡球</v>
      </c>
      <c r="I415">
        <f t="shared" si="20"/>
        <v>8</v>
      </c>
      <c r="J415" s="93">
        <v>6006</v>
      </c>
      <c r="K415">
        <v>25</v>
      </c>
      <c r="L415">
        <v>6031</v>
      </c>
      <c r="M415">
        <v>12</v>
      </c>
      <c r="N415">
        <v>6036</v>
      </c>
      <c r="O415">
        <v>8</v>
      </c>
    </row>
    <row r="416" spans="1:15" x14ac:dyDescent="0.2">
      <c r="A416" s="103">
        <v>2164</v>
      </c>
      <c r="B416" s="93" t="s">
        <v>3571</v>
      </c>
      <c r="C416" s="103">
        <v>53000</v>
      </c>
      <c r="D416" t="str">
        <f>VLOOKUP(J416,杂项!K:L,2,FALSE)</f>
        <v>特级枪兵教材</v>
      </c>
      <c r="E416">
        <f t="shared" si="18"/>
        <v>3</v>
      </c>
      <c r="F416" t="str">
        <f>VLOOKUP(L416,杂项!K:L,2,FALSE)</f>
        <v>杠铃</v>
      </c>
      <c r="G416">
        <f t="shared" si="19"/>
        <v>14</v>
      </c>
      <c r="H416" t="str">
        <f>VLOOKUP(N416,杂项!K:L,2,FALSE)</f>
        <v>平衡球</v>
      </c>
      <c r="I416">
        <f t="shared" si="20"/>
        <v>10</v>
      </c>
      <c r="J416" s="93">
        <v>6044</v>
      </c>
      <c r="K416">
        <v>3</v>
      </c>
      <c r="L416">
        <v>6031</v>
      </c>
      <c r="M416">
        <v>14</v>
      </c>
      <c r="N416">
        <v>6036</v>
      </c>
      <c r="O416">
        <v>10</v>
      </c>
    </row>
    <row r="417" spans="1:15" x14ac:dyDescent="0.2">
      <c r="A417" s="103">
        <v>2165</v>
      </c>
      <c r="B417" s="93" t="s">
        <v>3572</v>
      </c>
      <c r="C417" s="103">
        <v>80000</v>
      </c>
      <c r="D417" t="str">
        <f>VLOOKUP(J417,杂项!K:L,2,FALSE)</f>
        <v>特级枪兵教材</v>
      </c>
      <c r="E417">
        <f t="shared" si="18"/>
        <v>5</v>
      </c>
      <c r="F417" t="str">
        <f>VLOOKUP(L417,杂项!K:L,2,FALSE)</f>
        <v>Brown♂精油</v>
      </c>
      <c r="G417">
        <f t="shared" si="19"/>
        <v>2</v>
      </c>
      <c r="H417" t="str">
        <f>VLOOKUP(N417,杂项!K:L,2,FALSE)</f>
        <v>Burning♂背带</v>
      </c>
      <c r="I417">
        <f t="shared" si="20"/>
        <v>2</v>
      </c>
      <c r="J417" s="93">
        <v>6044</v>
      </c>
      <c r="K417">
        <v>5</v>
      </c>
      <c r="L417">
        <v>6037</v>
      </c>
      <c r="M417">
        <v>2</v>
      </c>
      <c r="N417">
        <v>6042</v>
      </c>
      <c r="O417">
        <v>2</v>
      </c>
    </row>
    <row r="418" spans="1:15" x14ac:dyDescent="0.2">
      <c r="A418" s="103">
        <v>2166</v>
      </c>
      <c r="B418" s="93" t="s">
        <v>3573</v>
      </c>
      <c r="C418" s="103">
        <v>120000</v>
      </c>
      <c r="D418" t="str">
        <f>VLOOKUP(J418,杂项!K:L,2,FALSE)</f>
        <v>特级枪兵教材</v>
      </c>
      <c r="E418">
        <f t="shared" si="18"/>
        <v>10</v>
      </c>
      <c r="F418" t="str">
        <f>VLOOKUP(L418,杂项!K:L,2,FALSE)</f>
        <v>Brown♂精油</v>
      </c>
      <c r="G418">
        <f t="shared" si="19"/>
        <v>3</v>
      </c>
      <c r="H418" t="str">
        <f>VLOOKUP(N418,杂项!K:L,2,FALSE)</f>
        <v>Burning♂背带</v>
      </c>
      <c r="I418">
        <f t="shared" si="20"/>
        <v>3</v>
      </c>
      <c r="J418" s="93">
        <v>6044</v>
      </c>
      <c r="K418">
        <v>10</v>
      </c>
      <c r="L418">
        <v>6037</v>
      </c>
      <c r="M418">
        <v>3</v>
      </c>
      <c r="N418">
        <v>6042</v>
      </c>
      <c r="O418">
        <v>3</v>
      </c>
    </row>
    <row r="419" spans="1:15" x14ac:dyDescent="0.2">
      <c r="A419" s="103">
        <v>2167</v>
      </c>
      <c r="B419" s="93" t="s">
        <v>3574</v>
      </c>
      <c r="C419" s="103">
        <v>180000</v>
      </c>
      <c r="D419" t="str">
        <f>VLOOKUP(J419,杂项!K:L,2,FALSE)</f>
        <v>特级枪兵教材</v>
      </c>
      <c r="E419">
        <f t="shared" si="18"/>
        <v>20</v>
      </c>
      <c r="F419" t="str">
        <f>VLOOKUP(L419,杂项!K:L,2,FALSE)</f>
        <v>Brown♂精油</v>
      </c>
      <c r="G419">
        <f t="shared" si="19"/>
        <v>5</v>
      </c>
      <c r="H419" t="str">
        <f>VLOOKUP(N419,杂项!K:L,2,FALSE)</f>
        <v>Burning♂背带</v>
      </c>
      <c r="I419">
        <f t="shared" si="20"/>
        <v>5</v>
      </c>
      <c r="J419" s="93">
        <v>6044</v>
      </c>
      <c r="K419">
        <v>20</v>
      </c>
      <c r="L419">
        <v>6037</v>
      </c>
      <c r="M419">
        <v>5</v>
      </c>
      <c r="N419">
        <v>6042</v>
      </c>
      <c r="O419">
        <v>5</v>
      </c>
    </row>
    <row r="420" spans="1:15" x14ac:dyDescent="0.2">
      <c r="A420" s="103">
        <v>2168</v>
      </c>
      <c r="B420" s="93" t="s">
        <v>3575</v>
      </c>
      <c r="C420" s="103">
        <v>270000</v>
      </c>
      <c r="D420" t="str">
        <f>VLOOKUP(J420,杂项!K:L,2,FALSE)</f>
        <v>特级枪兵教材</v>
      </c>
      <c r="E420">
        <f t="shared" si="18"/>
        <v>30</v>
      </c>
      <c r="F420" t="str">
        <f>VLOOKUP(L420,杂项!K:L,2,FALSE)</f>
        <v>Brown♂精油</v>
      </c>
      <c r="G420">
        <f t="shared" si="19"/>
        <v>7</v>
      </c>
      <c r="H420" t="str">
        <f>VLOOKUP(N420,杂项!K:L,2,FALSE)</f>
        <v>Burning♂背带</v>
      </c>
      <c r="I420">
        <f t="shared" si="20"/>
        <v>7</v>
      </c>
      <c r="J420" s="93">
        <v>6044</v>
      </c>
      <c r="K420">
        <v>30</v>
      </c>
      <c r="L420">
        <v>6037</v>
      </c>
      <c r="M420">
        <v>7</v>
      </c>
      <c r="N420">
        <v>6042</v>
      </c>
      <c r="O420">
        <v>7</v>
      </c>
    </row>
    <row r="421" spans="1:15" x14ac:dyDescent="0.2">
      <c r="A421" s="103">
        <v>2169</v>
      </c>
      <c r="B421" s="93" t="s">
        <v>3576</v>
      </c>
      <c r="C421" s="103">
        <v>410000</v>
      </c>
      <c r="D421" t="str">
        <f>VLOOKUP(J421,杂项!K:L,2,FALSE)</f>
        <v>特级枪兵教材</v>
      </c>
      <c r="E421">
        <f t="shared" si="18"/>
        <v>40</v>
      </c>
      <c r="F421" t="str">
        <f>VLOOKUP(L421,杂项!K:L,2,FALSE)</f>
        <v>Brown♂精油</v>
      </c>
      <c r="G421">
        <f t="shared" si="19"/>
        <v>9</v>
      </c>
      <c r="H421" t="str">
        <f>VLOOKUP(N421,杂项!K:L,2,FALSE)</f>
        <v>Burning♂背带</v>
      </c>
      <c r="I421">
        <f t="shared" si="20"/>
        <v>9</v>
      </c>
      <c r="J421" s="93">
        <v>6044</v>
      </c>
      <c r="K421">
        <v>40</v>
      </c>
      <c r="L421">
        <v>6037</v>
      </c>
      <c r="M421">
        <v>9</v>
      </c>
      <c r="N421">
        <v>6042</v>
      </c>
      <c r="O421">
        <v>9</v>
      </c>
    </row>
    <row r="422" spans="1:15" x14ac:dyDescent="0.2">
      <c r="A422" s="103">
        <v>2170</v>
      </c>
      <c r="B422" s="93" t="s">
        <v>3577</v>
      </c>
      <c r="C422" s="103">
        <v>1500</v>
      </c>
      <c r="D422" t="str">
        <f>VLOOKUP(J422,杂项!K:L,2,FALSE)</f>
        <v>中级枪兵教材</v>
      </c>
      <c r="E422">
        <f t="shared" si="18"/>
        <v>1</v>
      </c>
      <c r="F422" t="str">
        <f>VLOOKUP(L422,杂项!K:L,2,FALSE)</f>
        <v>俯卧撑架</v>
      </c>
      <c r="G422">
        <f t="shared" si="19"/>
        <v>2</v>
      </c>
      <c r="H422" t="e">
        <f>VLOOKUP(N422,杂项!K:L,2,FALSE)</f>
        <v>#N/A</v>
      </c>
      <c r="I422">
        <f t="shared" si="20"/>
        <v>0</v>
      </c>
      <c r="J422" s="93">
        <v>6005</v>
      </c>
      <c r="K422">
        <v>1</v>
      </c>
      <c r="L422">
        <v>6027</v>
      </c>
      <c r="M422">
        <v>2</v>
      </c>
    </row>
    <row r="423" spans="1:15" x14ac:dyDescent="0.2">
      <c r="A423" s="103">
        <v>2171</v>
      </c>
      <c r="B423" s="93" t="s">
        <v>3578</v>
      </c>
      <c r="C423" s="103">
        <v>2300</v>
      </c>
      <c r="D423" t="str">
        <f>VLOOKUP(J423,杂项!K:L,2,FALSE)</f>
        <v>中级枪兵教材</v>
      </c>
      <c r="E423">
        <f t="shared" si="18"/>
        <v>2</v>
      </c>
      <c r="F423" t="str">
        <f>VLOOKUP(L423,杂项!K:L,2,FALSE)</f>
        <v>俯卧撑架</v>
      </c>
      <c r="G423">
        <f t="shared" si="19"/>
        <v>3</v>
      </c>
      <c r="H423" t="e">
        <f>VLOOKUP(N423,杂项!K:L,2,FALSE)</f>
        <v>#N/A</v>
      </c>
      <c r="I423">
        <f t="shared" si="20"/>
        <v>0</v>
      </c>
      <c r="J423" s="93">
        <v>6005</v>
      </c>
      <c r="K423">
        <v>2</v>
      </c>
      <c r="L423">
        <v>6027</v>
      </c>
      <c r="M423">
        <v>3</v>
      </c>
    </row>
    <row r="424" spans="1:15" x14ac:dyDescent="0.2">
      <c r="A424" s="103">
        <v>2172</v>
      </c>
      <c r="B424" s="93" t="s">
        <v>3579</v>
      </c>
      <c r="C424" s="103">
        <v>3500</v>
      </c>
      <c r="D424" t="str">
        <f>VLOOKUP(J424,杂项!K:L,2,FALSE)</f>
        <v>中级枪兵教材</v>
      </c>
      <c r="E424">
        <f t="shared" si="18"/>
        <v>4</v>
      </c>
      <c r="F424" t="str">
        <f>VLOOKUP(L424,杂项!K:L,2,FALSE)</f>
        <v>俯卧撑架</v>
      </c>
      <c r="G424">
        <f t="shared" si="19"/>
        <v>4</v>
      </c>
      <c r="H424" t="e">
        <f>VLOOKUP(N424,杂项!K:L,2,FALSE)</f>
        <v>#N/A</v>
      </c>
      <c r="I424">
        <f t="shared" si="20"/>
        <v>0</v>
      </c>
      <c r="J424" s="93">
        <v>6005</v>
      </c>
      <c r="K424">
        <v>4</v>
      </c>
      <c r="L424">
        <v>6027</v>
      </c>
      <c r="M424">
        <v>4</v>
      </c>
    </row>
    <row r="425" spans="1:15" x14ac:dyDescent="0.2">
      <c r="A425" s="103">
        <v>2173</v>
      </c>
      <c r="B425" s="93" t="s">
        <v>3580</v>
      </c>
      <c r="C425" s="103">
        <v>5300</v>
      </c>
      <c r="D425" t="str">
        <f>VLOOKUP(J425,杂项!K:L,2,FALSE)</f>
        <v>中级枪兵教材</v>
      </c>
      <c r="E425">
        <f t="shared" si="18"/>
        <v>6</v>
      </c>
      <c r="F425" t="str">
        <f>VLOOKUP(L425,杂项!K:L,2,FALSE)</f>
        <v>俯卧撑架</v>
      </c>
      <c r="G425">
        <f t="shared" si="19"/>
        <v>5</v>
      </c>
      <c r="H425" t="e">
        <f>VLOOKUP(N425,杂项!K:L,2,FALSE)</f>
        <v>#N/A</v>
      </c>
      <c r="I425">
        <f t="shared" si="20"/>
        <v>0</v>
      </c>
      <c r="J425" s="93">
        <v>6005</v>
      </c>
      <c r="K425">
        <v>6</v>
      </c>
      <c r="L425">
        <v>6027</v>
      </c>
      <c r="M425">
        <v>5</v>
      </c>
    </row>
    <row r="426" spans="1:15" x14ac:dyDescent="0.2">
      <c r="A426" s="103">
        <v>2174</v>
      </c>
      <c r="B426" s="93" t="s">
        <v>3581</v>
      </c>
      <c r="C426" s="103">
        <v>8000</v>
      </c>
      <c r="D426" t="str">
        <f>VLOOKUP(J426,杂项!K:L,2,FALSE)</f>
        <v>中级枪兵教材</v>
      </c>
      <c r="E426">
        <f t="shared" si="18"/>
        <v>8</v>
      </c>
      <c r="F426" t="str">
        <f>VLOOKUP(L426,杂项!K:L,2,FALSE)</f>
        <v>俯卧撑架</v>
      </c>
      <c r="G426">
        <f t="shared" si="19"/>
        <v>6</v>
      </c>
      <c r="H426" t="e">
        <f>VLOOKUP(N426,杂项!K:L,2,FALSE)</f>
        <v>#N/A</v>
      </c>
      <c r="I426">
        <f t="shared" si="20"/>
        <v>0</v>
      </c>
      <c r="J426" s="93">
        <v>6005</v>
      </c>
      <c r="K426">
        <v>8</v>
      </c>
      <c r="L426">
        <v>6027</v>
      </c>
      <c r="M426">
        <v>6</v>
      </c>
    </row>
    <row r="427" spans="1:15" x14ac:dyDescent="0.2">
      <c r="A427" s="103">
        <v>2175</v>
      </c>
      <c r="B427" s="93" t="s">
        <v>3582</v>
      </c>
      <c r="C427" s="103">
        <v>12000</v>
      </c>
      <c r="D427" t="str">
        <f>VLOOKUP(J427,杂项!K:L,2,FALSE)</f>
        <v>高级枪兵教材</v>
      </c>
      <c r="E427">
        <f t="shared" si="18"/>
        <v>3</v>
      </c>
      <c r="F427" t="str">
        <f>VLOOKUP(L427,杂项!K:L,2,FALSE)</f>
        <v>扩胸器</v>
      </c>
      <c r="G427">
        <f t="shared" si="19"/>
        <v>2</v>
      </c>
      <c r="H427" t="e">
        <f>VLOOKUP(N427,杂项!K:L,2,FALSE)</f>
        <v>#N/A</v>
      </c>
      <c r="I427">
        <f t="shared" si="20"/>
        <v>0</v>
      </c>
      <c r="J427" s="93">
        <v>6006</v>
      </c>
      <c r="K427">
        <v>3</v>
      </c>
      <c r="L427">
        <v>6033</v>
      </c>
      <c r="M427">
        <v>2</v>
      </c>
    </row>
    <row r="428" spans="1:15" x14ac:dyDescent="0.2">
      <c r="A428" s="103">
        <v>2176</v>
      </c>
      <c r="B428" s="93" t="s">
        <v>3583</v>
      </c>
      <c r="C428" s="103">
        <v>18000</v>
      </c>
      <c r="D428" t="str">
        <f>VLOOKUP(J428,杂项!K:L,2,FALSE)</f>
        <v>高级枪兵教材</v>
      </c>
      <c r="E428">
        <f t="shared" si="18"/>
        <v>5</v>
      </c>
      <c r="F428" t="str">
        <f>VLOOKUP(L428,杂项!K:L,2,FALSE)</f>
        <v>扩胸器</v>
      </c>
      <c r="G428">
        <f t="shared" si="19"/>
        <v>4</v>
      </c>
      <c r="H428" t="e">
        <f>VLOOKUP(N428,杂项!K:L,2,FALSE)</f>
        <v>#N/A</v>
      </c>
      <c r="I428">
        <f t="shared" si="20"/>
        <v>0</v>
      </c>
      <c r="J428" s="93">
        <v>6006</v>
      </c>
      <c r="K428">
        <v>5</v>
      </c>
      <c r="L428">
        <v>6033</v>
      </c>
      <c r="M428">
        <v>4</v>
      </c>
    </row>
    <row r="429" spans="1:15" x14ac:dyDescent="0.2">
      <c r="A429" s="103">
        <v>2177</v>
      </c>
      <c r="B429" s="93" t="s">
        <v>3584</v>
      </c>
      <c r="C429" s="103">
        <v>27000</v>
      </c>
      <c r="D429" t="str">
        <f>VLOOKUP(J429,杂项!K:L,2,FALSE)</f>
        <v>高级枪兵教材</v>
      </c>
      <c r="E429">
        <f t="shared" si="18"/>
        <v>8</v>
      </c>
      <c r="F429" t="str">
        <f>VLOOKUP(L429,杂项!K:L,2,FALSE)</f>
        <v>扩胸器</v>
      </c>
      <c r="G429">
        <f t="shared" si="19"/>
        <v>6</v>
      </c>
      <c r="H429" t="str">
        <f>VLOOKUP(N429,杂项!K:L,2,FALSE)</f>
        <v>瑜伽垫</v>
      </c>
      <c r="I429">
        <f t="shared" si="20"/>
        <v>2</v>
      </c>
      <c r="J429" s="93">
        <v>6006</v>
      </c>
      <c r="K429">
        <v>8</v>
      </c>
      <c r="L429">
        <v>6033</v>
      </c>
      <c r="M429">
        <v>6</v>
      </c>
      <c r="N429">
        <v>6035</v>
      </c>
      <c r="O429">
        <v>2</v>
      </c>
    </row>
    <row r="430" spans="1:15" x14ac:dyDescent="0.2">
      <c r="A430" s="103">
        <v>2178</v>
      </c>
      <c r="B430" s="93" t="s">
        <v>3585</v>
      </c>
      <c r="C430" s="103">
        <v>41000</v>
      </c>
      <c r="D430" t="str">
        <f>VLOOKUP(J430,杂项!K:L,2,FALSE)</f>
        <v>高级枪兵教材</v>
      </c>
      <c r="E430">
        <f t="shared" si="18"/>
        <v>12</v>
      </c>
      <c r="F430" t="str">
        <f>VLOOKUP(L430,杂项!K:L,2,FALSE)</f>
        <v>扩胸器</v>
      </c>
      <c r="G430">
        <f t="shared" si="19"/>
        <v>8</v>
      </c>
      <c r="H430" t="str">
        <f>VLOOKUP(N430,杂项!K:L,2,FALSE)</f>
        <v>瑜伽垫</v>
      </c>
      <c r="I430">
        <f t="shared" si="20"/>
        <v>3</v>
      </c>
      <c r="J430" s="93">
        <v>6006</v>
      </c>
      <c r="K430">
        <v>12</v>
      </c>
      <c r="L430">
        <v>6033</v>
      </c>
      <c r="M430">
        <v>8</v>
      </c>
      <c r="N430">
        <v>6035</v>
      </c>
      <c r="O430">
        <v>3</v>
      </c>
    </row>
    <row r="431" spans="1:15" x14ac:dyDescent="0.2">
      <c r="A431" s="103">
        <v>2179</v>
      </c>
      <c r="B431" s="93" t="s">
        <v>3586</v>
      </c>
      <c r="C431" s="103">
        <v>62000</v>
      </c>
      <c r="D431" t="str">
        <f>VLOOKUP(J431,杂项!K:L,2,FALSE)</f>
        <v>高级枪兵教材</v>
      </c>
      <c r="E431">
        <f t="shared" si="18"/>
        <v>16</v>
      </c>
      <c r="F431" t="str">
        <f>VLOOKUP(L431,杂项!K:L,2,FALSE)</f>
        <v>扩胸器</v>
      </c>
      <c r="G431">
        <f t="shared" si="19"/>
        <v>10</v>
      </c>
      <c r="H431" t="str">
        <f>VLOOKUP(N431,杂项!K:L,2,FALSE)</f>
        <v>瑜伽垫</v>
      </c>
      <c r="I431">
        <f t="shared" si="20"/>
        <v>4</v>
      </c>
      <c r="J431" s="93">
        <v>6006</v>
      </c>
      <c r="K431">
        <v>16</v>
      </c>
      <c r="L431">
        <v>6033</v>
      </c>
      <c r="M431">
        <v>10</v>
      </c>
      <c r="N431">
        <v>6035</v>
      </c>
      <c r="O431">
        <v>4</v>
      </c>
    </row>
    <row r="432" spans="1:15" x14ac:dyDescent="0.2">
      <c r="A432" s="103">
        <v>12170</v>
      </c>
      <c r="B432" s="93" t="s">
        <v>3587</v>
      </c>
      <c r="C432" s="103">
        <v>74000</v>
      </c>
      <c r="D432" t="str">
        <f>VLOOKUP(J432,杂项!K:L,2,FALSE)</f>
        <v>高级枪兵教材</v>
      </c>
      <c r="E432">
        <f t="shared" si="18"/>
        <v>20</v>
      </c>
      <c r="F432" t="str">
        <f>VLOOKUP(L432,杂项!K:L,2,FALSE)</f>
        <v>扩胸器</v>
      </c>
      <c r="G432">
        <f t="shared" si="19"/>
        <v>12</v>
      </c>
      <c r="H432" t="str">
        <f>VLOOKUP(N432,杂项!K:L,2,FALSE)</f>
        <v>瑜伽垫</v>
      </c>
      <c r="I432">
        <f t="shared" si="20"/>
        <v>5</v>
      </c>
      <c r="J432" s="93">
        <v>6006</v>
      </c>
      <c r="K432">
        <v>20</v>
      </c>
      <c r="L432">
        <v>6033</v>
      </c>
      <c r="M432">
        <v>12</v>
      </c>
      <c r="N432">
        <v>6035</v>
      </c>
      <c r="O432">
        <v>5</v>
      </c>
    </row>
    <row r="433" spans="1:15" x14ac:dyDescent="0.2">
      <c r="A433" s="103">
        <v>12171</v>
      </c>
      <c r="B433" s="93" t="s">
        <v>3588</v>
      </c>
      <c r="C433" s="103">
        <v>90000</v>
      </c>
      <c r="D433" t="str">
        <f>VLOOKUP(J433,杂项!K:L,2,FALSE)</f>
        <v>高级枪兵教材</v>
      </c>
      <c r="E433">
        <f t="shared" si="18"/>
        <v>25</v>
      </c>
      <c r="F433" t="str">
        <f>VLOOKUP(L433,杂项!K:L,2,FALSE)</f>
        <v>扩胸器</v>
      </c>
      <c r="G433">
        <f t="shared" si="19"/>
        <v>15</v>
      </c>
      <c r="H433" t="str">
        <f>VLOOKUP(N433,杂项!K:L,2,FALSE)</f>
        <v>瑜伽垫</v>
      </c>
      <c r="I433">
        <f t="shared" si="20"/>
        <v>6</v>
      </c>
      <c r="J433" s="93">
        <v>6006</v>
      </c>
      <c r="K433">
        <v>25</v>
      </c>
      <c r="L433">
        <v>6033</v>
      </c>
      <c r="M433">
        <v>15</v>
      </c>
      <c r="N433">
        <v>6035</v>
      </c>
      <c r="O433">
        <v>6</v>
      </c>
    </row>
    <row r="434" spans="1:15" x14ac:dyDescent="0.2">
      <c r="A434" s="103">
        <v>12172</v>
      </c>
      <c r="B434" s="93" t="s">
        <v>3589</v>
      </c>
      <c r="C434" s="103">
        <v>110000</v>
      </c>
      <c r="D434" t="str">
        <f>VLOOKUP(J434,杂项!K:L,2,FALSE)</f>
        <v>高级枪兵教材</v>
      </c>
      <c r="E434">
        <f t="shared" si="18"/>
        <v>30</v>
      </c>
      <c r="F434" t="str">
        <f>VLOOKUP(L434,杂项!K:L,2,FALSE)</f>
        <v>扩胸器</v>
      </c>
      <c r="G434">
        <f t="shared" si="19"/>
        <v>18</v>
      </c>
      <c r="H434" t="str">
        <f>VLOOKUP(N434,杂项!K:L,2,FALSE)</f>
        <v>瑜伽垫</v>
      </c>
      <c r="I434">
        <f t="shared" si="20"/>
        <v>8</v>
      </c>
      <c r="J434" s="93">
        <v>6006</v>
      </c>
      <c r="K434">
        <v>30</v>
      </c>
      <c r="L434">
        <v>6033</v>
      </c>
      <c r="M434">
        <v>18</v>
      </c>
      <c r="N434">
        <v>6035</v>
      </c>
      <c r="O434">
        <v>8</v>
      </c>
    </row>
    <row r="435" spans="1:15" x14ac:dyDescent="0.2">
      <c r="A435" s="103">
        <v>12173</v>
      </c>
      <c r="B435" s="93" t="s">
        <v>3590</v>
      </c>
      <c r="C435" s="103">
        <v>130000</v>
      </c>
      <c r="D435" t="str">
        <f>VLOOKUP(J435,杂项!K:L,2,FALSE)</f>
        <v>高级枪兵教材</v>
      </c>
      <c r="E435">
        <f t="shared" si="18"/>
        <v>40</v>
      </c>
      <c r="F435" t="str">
        <f>VLOOKUP(L435,杂项!K:L,2,FALSE)</f>
        <v>扩胸器</v>
      </c>
      <c r="G435">
        <f t="shared" si="19"/>
        <v>22</v>
      </c>
      <c r="H435" t="str">
        <f>VLOOKUP(N435,杂项!K:L,2,FALSE)</f>
        <v>瑜伽垫</v>
      </c>
      <c r="I435">
        <f t="shared" si="20"/>
        <v>10</v>
      </c>
      <c r="J435" s="93">
        <v>6006</v>
      </c>
      <c r="K435">
        <v>40</v>
      </c>
      <c r="L435">
        <v>6033</v>
      </c>
      <c r="M435">
        <v>22</v>
      </c>
      <c r="N435">
        <v>6035</v>
      </c>
      <c r="O435">
        <v>10</v>
      </c>
    </row>
    <row r="436" spans="1:15" x14ac:dyDescent="0.2">
      <c r="A436" s="103">
        <v>12174</v>
      </c>
      <c r="B436" s="93" t="s">
        <v>3591</v>
      </c>
      <c r="C436" s="103">
        <v>160000</v>
      </c>
      <c r="D436" t="str">
        <f>VLOOKUP(J436,杂项!K:L,2,FALSE)</f>
        <v>高级枪兵教材</v>
      </c>
      <c r="E436">
        <f t="shared" si="18"/>
        <v>50</v>
      </c>
      <c r="F436" t="str">
        <f>VLOOKUP(L436,杂项!K:L,2,FALSE)</f>
        <v>扩胸器</v>
      </c>
      <c r="G436">
        <f t="shared" si="19"/>
        <v>26</v>
      </c>
      <c r="H436" t="str">
        <f>VLOOKUP(N436,杂项!K:L,2,FALSE)</f>
        <v>瑜伽垫</v>
      </c>
      <c r="I436">
        <f t="shared" si="20"/>
        <v>12</v>
      </c>
      <c r="J436" s="93">
        <v>6006</v>
      </c>
      <c r="K436">
        <v>50</v>
      </c>
      <c r="L436">
        <v>6033</v>
      </c>
      <c r="M436">
        <v>26</v>
      </c>
      <c r="N436">
        <v>6035</v>
      </c>
      <c r="O436">
        <v>12</v>
      </c>
    </row>
    <row r="437" spans="1:15" x14ac:dyDescent="0.2">
      <c r="A437" s="103">
        <v>2180</v>
      </c>
      <c r="B437" s="93" t="s">
        <v>3506</v>
      </c>
      <c r="C437" s="103">
        <v>3000</v>
      </c>
      <c r="D437" t="str">
        <f>VLOOKUP(J437,杂项!K:L,2,FALSE)</f>
        <v>中级枪兵教材</v>
      </c>
      <c r="E437">
        <f t="shared" si="18"/>
        <v>8</v>
      </c>
      <c r="F437" t="e">
        <f>VLOOKUP(L437,杂项!K:L,2,FALSE)</f>
        <v>#N/A</v>
      </c>
      <c r="G437">
        <f t="shared" si="19"/>
        <v>0</v>
      </c>
      <c r="H437" t="e">
        <f>VLOOKUP(N437,杂项!K:L,2,FALSE)</f>
        <v>#N/A</v>
      </c>
      <c r="I437">
        <f t="shared" si="20"/>
        <v>0</v>
      </c>
      <c r="J437" s="93">
        <v>6005</v>
      </c>
      <c r="K437">
        <v>8</v>
      </c>
    </row>
    <row r="438" spans="1:15" x14ac:dyDescent="0.2">
      <c r="A438" s="103">
        <v>2181</v>
      </c>
      <c r="B438" s="93" t="s">
        <v>3507</v>
      </c>
      <c r="C438" s="103">
        <v>4500</v>
      </c>
      <c r="D438" t="str">
        <f>VLOOKUP(J438,杂项!K:L,2,FALSE)</f>
        <v>中级枪兵教材</v>
      </c>
      <c r="E438">
        <f t="shared" si="18"/>
        <v>10</v>
      </c>
      <c r="F438" t="str">
        <f>VLOOKUP(L438,杂项!K:L,2,FALSE)</f>
        <v>俯卧撑架</v>
      </c>
      <c r="G438">
        <f t="shared" si="19"/>
        <v>8</v>
      </c>
      <c r="H438" t="e">
        <f>VLOOKUP(N438,杂项!K:L,2,FALSE)</f>
        <v>#N/A</v>
      </c>
      <c r="I438">
        <f t="shared" si="20"/>
        <v>0</v>
      </c>
      <c r="J438" s="93">
        <v>6005</v>
      </c>
      <c r="K438">
        <v>10</v>
      </c>
      <c r="L438">
        <v>6027</v>
      </c>
      <c r="M438">
        <v>8</v>
      </c>
    </row>
    <row r="439" spans="1:15" x14ac:dyDescent="0.2">
      <c r="A439" s="103">
        <v>2182</v>
      </c>
      <c r="B439" s="93" t="s">
        <v>3508</v>
      </c>
      <c r="C439" s="103">
        <v>6800</v>
      </c>
      <c r="D439" t="str">
        <f>VLOOKUP(J439,杂项!K:L,2,FALSE)</f>
        <v>中级枪兵教材</v>
      </c>
      <c r="E439">
        <f t="shared" si="18"/>
        <v>12</v>
      </c>
      <c r="F439" t="str">
        <f>VLOOKUP(L439,杂项!K:L,2,FALSE)</f>
        <v>俯卧撑架</v>
      </c>
      <c r="G439">
        <f t="shared" si="19"/>
        <v>10</v>
      </c>
      <c r="H439" t="e">
        <f>VLOOKUP(N439,杂项!K:L,2,FALSE)</f>
        <v>#N/A</v>
      </c>
      <c r="I439">
        <f t="shared" si="20"/>
        <v>0</v>
      </c>
      <c r="J439" s="93">
        <v>6005</v>
      </c>
      <c r="K439">
        <v>12</v>
      </c>
      <c r="L439">
        <v>6027</v>
      </c>
      <c r="M439">
        <v>10</v>
      </c>
    </row>
    <row r="440" spans="1:15" x14ac:dyDescent="0.2">
      <c r="A440" s="103">
        <v>2183</v>
      </c>
      <c r="B440" s="93" t="s">
        <v>3509</v>
      </c>
      <c r="C440" s="103">
        <v>10000</v>
      </c>
      <c r="D440" t="str">
        <f>VLOOKUP(J440,杂项!K:L,2,FALSE)</f>
        <v>高级枪兵教材</v>
      </c>
      <c r="E440">
        <f t="shared" si="18"/>
        <v>3</v>
      </c>
      <c r="F440" t="str">
        <f>VLOOKUP(L440,杂项!K:L,2,FALSE)</f>
        <v>俯卧撑架</v>
      </c>
      <c r="G440">
        <f t="shared" si="19"/>
        <v>12</v>
      </c>
      <c r="H440" t="e">
        <f>VLOOKUP(N440,杂项!K:L,2,FALSE)</f>
        <v>#N/A</v>
      </c>
      <c r="I440">
        <f t="shared" si="20"/>
        <v>0</v>
      </c>
      <c r="J440" s="93">
        <v>6006</v>
      </c>
      <c r="K440">
        <v>3</v>
      </c>
      <c r="L440">
        <v>6027</v>
      </c>
      <c r="M440">
        <v>12</v>
      </c>
    </row>
    <row r="441" spans="1:15" x14ac:dyDescent="0.2">
      <c r="A441" s="103">
        <v>2184</v>
      </c>
      <c r="B441" s="93" t="s">
        <v>3510</v>
      </c>
      <c r="C441" s="103">
        <v>15000</v>
      </c>
      <c r="D441" t="str">
        <f>VLOOKUP(J441,杂项!K:L,2,FALSE)</f>
        <v>高级枪兵教材</v>
      </c>
      <c r="E441">
        <f t="shared" si="18"/>
        <v>5</v>
      </c>
      <c r="F441" t="str">
        <f>VLOOKUP(L441,杂项!K:L,2,FALSE)</f>
        <v>扩胸器</v>
      </c>
      <c r="G441">
        <f t="shared" si="19"/>
        <v>3</v>
      </c>
      <c r="H441" t="e">
        <f>VLOOKUP(N441,杂项!K:L,2,FALSE)</f>
        <v>#N/A</v>
      </c>
      <c r="I441">
        <f t="shared" si="20"/>
        <v>0</v>
      </c>
      <c r="J441" s="93">
        <v>6006</v>
      </c>
      <c r="K441">
        <v>5</v>
      </c>
      <c r="L441">
        <v>6033</v>
      </c>
      <c r="M441">
        <v>3</v>
      </c>
    </row>
    <row r="442" spans="1:15" x14ac:dyDescent="0.2">
      <c r="A442" s="103">
        <v>2185</v>
      </c>
      <c r="B442" s="93" t="s">
        <v>3512</v>
      </c>
      <c r="C442" s="103">
        <v>23000</v>
      </c>
      <c r="D442" t="str">
        <f>VLOOKUP(J442,杂项!K:L,2,FALSE)</f>
        <v>高级枪兵教材</v>
      </c>
      <c r="E442">
        <f t="shared" si="18"/>
        <v>10</v>
      </c>
      <c r="F442" t="str">
        <f>VLOOKUP(L442,杂项!K:L,2,FALSE)</f>
        <v>扩胸器</v>
      </c>
      <c r="G442">
        <f t="shared" si="19"/>
        <v>5</v>
      </c>
      <c r="H442" t="str">
        <f>VLOOKUP(N442,杂项!K:L,2,FALSE)</f>
        <v>瑜伽垫</v>
      </c>
      <c r="I442">
        <f t="shared" si="20"/>
        <v>3</v>
      </c>
      <c r="J442" s="93">
        <v>6006</v>
      </c>
      <c r="K442">
        <v>10</v>
      </c>
      <c r="L442">
        <v>6033</v>
      </c>
      <c r="M442">
        <v>5</v>
      </c>
      <c r="N442">
        <v>6035</v>
      </c>
      <c r="O442">
        <v>3</v>
      </c>
    </row>
    <row r="443" spans="1:15" x14ac:dyDescent="0.2">
      <c r="A443" s="103">
        <v>2186</v>
      </c>
      <c r="B443" s="93" t="s">
        <v>3514</v>
      </c>
      <c r="C443" s="103">
        <v>35000</v>
      </c>
      <c r="D443" t="str">
        <f>VLOOKUP(J443,杂项!K:L,2,FALSE)</f>
        <v>高级枪兵教材</v>
      </c>
      <c r="E443">
        <f t="shared" si="18"/>
        <v>15</v>
      </c>
      <c r="F443" t="str">
        <f>VLOOKUP(L443,杂项!K:L,2,FALSE)</f>
        <v>扩胸器</v>
      </c>
      <c r="G443">
        <f t="shared" si="19"/>
        <v>8</v>
      </c>
      <c r="H443" t="str">
        <f>VLOOKUP(N443,杂项!K:L,2,FALSE)</f>
        <v>瑜伽垫</v>
      </c>
      <c r="I443">
        <f t="shared" si="20"/>
        <v>4</v>
      </c>
      <c r="J443" s="93">
        <v>6006</v>
      </c>
      <c r="K443">
        <v>15</v>
      </c>
      <c r="L443">
        <v>6033</v>
      </c>
      <c r="M443">
        <v>8</v>
      </c>
      <c r="N443">
        <v>6035</v>
      </c>
      <c r="O443">
        <v>4</v>
      </c>
    </row>
    <row r="444" spans="1:15" x14ac:dyDescent="0.2">
      <c r="A444" s="103">
        <v>2187</v>
      </c>
      <c r="B444" s="93" t="s">
        <v>3592</v>
      </c>
      <c r="C444" s="103">
        <v>53000</v>
      </c>
      <c r="D444" t="str">
        <f>VLOOKUP(J444,杂项!K:L,2,FALSE)</f>
        <v>高级枪兵教材</v>
      </c>
      <c r="E444">
        <f t="shared" si="18"/>
        <v>20</v>
      </c>
      <c r="F444" t="str">
        <f>VLOOKUP(L444,杂项!K:L,2,FALSE)</f>
        <v>扩胸器</v>
      </c>
      <c r="G444">
        <f t="shared" si="19"/>
        <v>10</v>
      </c>
      <c r="H444" t="str">
        <f>VLOOKUP(N444,杂项!K:L,2,FALSE)</f>
        <v>瑜伽垫</v>
      </c>
      <c r="I444">
        <f t="shared" si="20"/>
        <v>5</v>
      </c>
      <c r="J444" s="93">
        <v>6006</v>
      </c>
      <c r="K444">
        <v>20</v>
      </c>
      <c r="L444">
        <v>6033</v>
      </c>
      <c r="M444">
        <v>10</v>
      </c>
      <c r="N444">
        <v>6035</v>
      </c>
      <c r="O444">
        <v>5</v>
      </c>
    </row>
    <row r="445" spans="1:15" x14ac:dyDescent="0.2">
      <c r="A445" s="103">
        <v>2188</v>
      </c>
      <c r="B445" s="93" t="s">
        <v>3593</v>
      </c>
      <c r="C445" s="103">
        <v>80000</v>
      </c>
      <c r="D445" t="str">
        <f>VLOOKUP(J445,杂项!K:L,2,FALSE)</f>
        <v>高级枪兵教材</v>
      </c>
      <c r="E445">
        <f t="shared" si="18"/>
        <v>30</v>
      </c>
      <c r="F445" t="str">
        <f>VLOOKUP(L445,杂项!K:L,2,FALSE)</f>
        <v>扩胸器</v>
      </c>
      <c r="G445">
        <f t="shared" si="19"/>
        <v>12</v>
      </c>
      <c r="H445" t="str">
        <f>VLOOKUP(N445,杂项!K:L,2,FALSE)</f>
        <v>瑜伽垫</v>
      </c>
      <c r="I445">
        <f t="shared" si="20"/>
        <v>6</v>
      </c>
      <c r="J445" s="93">
        <v>6006</v>
      </c>
      <c r="K445">
        <v>30</v>
      </c>
      <c r="L445">
        <v>6033</v>
      </c>
      <c r="M445">
        <v>12</v>
      </c>
      <c r="N445">
        <v>6035</v>
      </c>
      <c r="O445">
        <v>6</v>
      </c>
    </row>
    <row r="446" spans="1:15" x14ac:dyDescent="0.2">
      <c r="A446" s="103">
        <v>2189</v>
      </c>
      <c r="B446" s="93" t="s">
        <v>3594</v>
      </c>
      <c r="C446" s="103">
        <v>120000</v>
      </c>
      <c r="D446" t="str">
        <f>VLOOKUP(J446,杂项!K:L,2,FALSE)</f>
        <v>高级枪兵教材</v>
      </c>
      <c r="E446">
        <f t="shared" si="18"/>
        <v>40</v>
      </c>
      <c r="F446" t="str">
        <f>VLOOKUP(L446,杂项!K:L,2,FALSE)</f>
        <v>扩胸器</v>
      </c>
      <c r="G446">
        <f t="shared" si="19"/>
        <v>15</v>
      </c>
      <c r="H446" t="str">
        <f>VLOOKUP(N446,杂项!K:L,2,FALSE)</f>
        <v>瑜伽垫</v>
      </c>
      <c r="I446">
        <f t="shared" si="20"/>
        <v>7</v>
      </c>
      <c r="J446" s="93">
        <v>6006</v>
      </c>
      <c r="K446">
        <v>40</v>
      </c>
      <c r="L446">
        <v>6033</v>
      </c>
      <c r="M446">
        <v>15</v>
      </c>
      <c r="N446">
        <v>6035</v>
      </c>
      <c r="O446">
        <v>7</v>
      </c>
    </row>
    <row r="447" spans="1:15" x14ac:dyDescent="0.2">
      <c r="A447" s="103">
        <v>12180</v>
      </c>
      <c r="B447" s="93" t="s">
        <v>3595</v>
      </c>
      <c r="C447" s="103">
        <v>140000</v>
      </c>
      <c r="D447" t="str">
        <f>VLOOKUP(J447,杂项!K:L,2,FALSE)</f>
        <v>高级枪兵教材</v>
      </c>
      <c r="E447">
        <f t="shared" si="18"/>
        <v>50</v>
      </c>
      <c r="F447" t="str">
        <f>VLOOKUP(L447,杂项!K:L,2,FALSE)</f>
        <v>扩胸器</v>
      </c>
      <c r="G447">
        <f t="shared" si="19"/>
        <v>18</v>
      </c>
      <c r="H447" t="str">
        <f>VLOOKUP(N447,杂项!K:L,2,FALSE)</f>
        <v>瑜伽垫</v>
      </c>
      <c r="I447">
        <f t="shared" si="20"/>
        <v>8</v>
      </c>
      <c r="J447" s="93">
        <v>6006</v>
      </c>
      <c r="K447">
        <v>50</v>
      </c>
      <c r="L447">
        <v>6033</v>
      </c>
      <c r="M447">
        <v>18</v>
      </c>
      <c r="N447">
        <v>6035</v>
      </c>
      <c r="O447">
        <v>8</v>
      </c>
    </row>
    <row r="448" spans="1:15" x14ac:dyDescent="0.2">
      <c r="A448" s="103">
        <v>12181</v>
      </c>
      <c r="B448" s="93" t="s">
        <v>3596</v>
      </c>
      <c r="C448" s="103">
        <v>170000</v>
      </c>
      <c r="D448" t="str">
        <f>VLOOKUP(J448,杂项!K:L,2,FALSE)</f>
        <v>高级枪兵教材</v>
      </c>
      <c r="E448">
        <f t="shared" si="18"/>
        <v>60</v>
      </c>
      <c r="F448" t="str">
        <f>VLOOKUP(L448,杂项!K:L,2,FALSE)</f>
        <v>扩胸器</v>
      </c>
      <c r="G448">
        <f t="shared" si="19"/>
        <v>22</v>
      </c>
      <c r="H448" t="str">
        <f>VLOOKUP(N448,杂项!K:L,2,FALSE)</f>
        <v>瑜伽垫</v>
      </c>
      <c r="I448">
        <f t="shared" si="20"/>
        <v>9</v>
      </c>
      <c r="J448" s="93">
        <v>6006</v>
      </c>
      <c r="K448">
        <v>60</v>
      </c>
      <c r="L448">
        <v>6033</v>
      </c>
      <c r="M448">
        <v>22</v>
      </c>
      <c r="N448">
        <v>6035</v>
      </c>
      <c r="O448">
        <v>9</v>
      </c>
    </row>
    <row r="449" spans="1:15" x14ac:dyDescent="0.2">
      <c r="A449" s="103">
        <v>12182</v>
      </c>
      <c r="B449" s="93" t="s">
        <v>3597</v>
      </c>
      <c r="C449" s="103">
        <v>200000</v>
      </c>
      <c r="D449" t="str">
        <f>VLOOKUP(J449,杂项!K:L,2,FALSE)</f>
        <v>特级枪兵教材</v>
      </c>
      <c r="E449">
        <f t="shared" si="18"/>
        <v>5</v>
      </c>
      <c r="F449" t="str">
        <f>VLOOKUP(L449,杂项!K:L,2,FALSE)</f>
        <v>扩胸器</v>
      </c>
      <c r="G449">
        <f t="shared" si="19"/>
        <v>25</v>
      </c>
      <c r="H449" t="str">
        <f>VLOOKUP(N449,杂项!K:L,2,FALSE)</f>
        <v>瑜伽垫</v>
      </c>
      <c r="I449">
        <f t="shared" si="20"/>
        <v>10</v>
      </c>
      <c r="J449" s="93">
        <v>6044</v>
      </c>
      <c r="K449">
        <v>5</v>
      </c>
      <c r="L449">
        <v>6033</v>
      </c>
      <c r="M449">
        <v>25</v>
      </c>
      <c r="N449">
        <v>6035</v>
      </c>
      <c r="O449">
        <v>10</v>
      </c>
    </row>
    <row r="450" spans="1:15" x14ac:dyDescent="0.2">
      <c r="A450" s="103">
        <v>12183</v>
      </c>
      <c r="B450" s="93" t="s">
        <v>3598</v>
      </c>
      <c r="C450" s="103">
        <v>240000</v>
      </c>
      <c r="D450" t="str">
        <f>VLOOKUP(J450,杂项!K:L,2,FALSE)</f>
        <v>特级枪兵教材</v>
      </c>
      <c r="E450">
        <f t="shared" ref="E450:E513" si="21">K450</f>
        <v>10</v>
      </c>
      <c r="F450" t="str">
        <f>VLOOKUP(L450,杂项!K:L,2,FALSE)</f>
        <v>扩胸器</v>
      </c>
      <c r="G450">
        <f t="shared" ref="G450:G513" si="22">M450</f>
        <v>30</v>
      </c>
      <c r="H450" t="str">
        <f>VLOOKUP(N450,杂项!K:L,2,FALSE)</f>
        <v>瑜伽垫</v>
      </c>
      <c r="I450">
        <f t="shared" ref="I450:I513" si="23">O450</f>
        <v>12</v>
      </c>
      <c r="J450" s="93">
        <v>6044</v>
      </c>
      <c r="K450">
        <v>10</v>
      </c>
      <c r="L450">
        <v>6033</v>
      </c>
      <c r="M450">
        <v>30</v>
      </c>
      <c r="N450">
        <v>6035</v>
      </c>
      <c r="O450">
        <v>12</v>
      </c>
    </row>
    <row r="451" spans="1:15" x14ac:dyDescent="0.2">
      <c r="A451" s="103">
        <v>12184</v>
      </c>
      <c r="B451" s="93" t="s">
        <v>3599</v>
      </c>
      <c r="C451" s="103">
        <v>290000</v>
      </c>
      <c r="D451" t="str">
        <f>VLOOKUP(J451,杂项!K:L,2,FALSE)</f>
        <v>特级枪兵教材</v>
      </c>
      <c r="E451">
        <f t="shared" si="21"/>
        <v>15</v>
      </c>
      <c r="F451" t="str">
        <f>VLOOKUP(L451,杂项!K:L,2,FALSE)</f>
        <v>Devout♂手套</v>
      </c>
      <c r="G451">
        <f t="shared" si="22"/>
        <v>5</v>
      </c>
      <c r="H451" t="str">
        <f>VLOOKUP(N451,杂项!K:L,2,FALSE)</f>
        <v>Crazy♂短裤</v>
      </c>
      <c r="I451">
        <f t="shared" si="23"/>
        <v>5</v>
      </c>
      <c r="J451" s="93">
        <v>6044</v>
      </c>
      <c r="K451">
        <v>15</v>
      </c>
      <c r="L451">
        <v>6039</v>
      </c>
      <c r="M451">
        <v>5</v>
      </c>
      <c r="N451">
        <v>6041</v>
      </c>
      <c r="O451">
        <v>5</v>
      </c>
    </row>
    <row r="452" spans="1:15" x14ac:dyDescent="0.2">
      <c r="A452" s="103">
        <v>12185</v>
      </c>
      <c r="B452" s="93" t="s">
        <v>3600</v>
      </c>
      <c r="C452" s="103">
        <v>350000</v>
      </c>
      <c r="D452" t="str">
        <f>VLOOKUP(J452,杂项!K:L,2,FALSE)</f>
        <v>特级枪兵教材</v>
      </c>
      <c r="E452">
        <f t="shared" si="21"/>
        <v>20</v>
      </c>
      <c r="F452" t="str">
        <f>VLOOKUP(L452,杂项!K:L,2,FALSE)</f>
        <v>Devout♂手套</v>
      </c>
      <c r="G452">
        <f t="shared" si="22"/>
        <v>6</v>
      </c>
      <c r="H452" t="str">
        <f>VLOOKUP(N452,杂项!K:L,2,FALSE)</f>
        <v>Crazy♂短裤</v>
      </c>
      <c r="I452">
        <f t="shared" si="23"/>
        <v>6</v>
      </c>
      <c r="J452" s="93">
        <v>6044</v>
      </c>
      <c r="K452">
        <v>20</v>
      </c>
      <c r="L452">
        <v>6039</v>
      </c>
      <c r="M452">
        <v>6</v>
      </c>
      <c r="N452">
        <v>6041</v>
      </c>
      <c r="O452">
        <v>6</v>
      </c>
    </row>
    <row r="453" spans="1:15" x14ac:dyDescent="0.2">
      <c r="A453" s="103">
        <v>12186</v>
      </c>
      <c r="B453" s="93" t="s">
        <v>3601</v>
      </c>
      <c r="C453" s="103">
        <v>420000</v>
      </c>
      <c r="D453" t="str">
        <f>VLOOKUP(J453,杂项!K:L,2,FALSE)</f>
        <v>特级枪兵教材</v>
      </c>
      <c r="E453">
        <f t="shared" si="21"/>
        <v>25</v>
      </c>
      <c r="F453" t="str">
        <f>VLOOKUP(L453,杂项!K:L,2,FALSE)</f>
        <v>Devout♂手套</v>
      </c>
      <c r="G453">
        <f t="shared" si="22"/>
        <v>7</v>
      </c>
      <c r="H453" t="str">
        <f>VLOOKUP(N453,杂项!K:L,2,FALSE)</f>
        <v>Crazy♂短裤</v>
      </c>
      <c r="I453">
        <f t="shared" si="23"/>
        <v>7</v>
      </c>
      <c r="J453" s="93">
        <v>6044</v>
      </c>
      <c r="K453">
        <v>25</v>
      </c>
      <c r="L453">
        <v>6039</v>
      </c>
      <c r="M453">
        <v>7</v>
      </c>
      <c r="N453">
        <v>6041</v>
      </c>
      <c r="O453">
        <v>7</v>
      </c>
    </row>
    <row r="454" spans="1:15" x14ac:dyDescent="0.2">
      <c r="A454" s="103">
        <v>12187</v>
      </c>
      <c r="B454" s="93" t="s">
        <v>3602</v>
      </c>
      <c r="C454" s="103">
        <v>500000</v>
      </c>
      <c r="D454" t="str">
        <f>VLOOKUP(J454,杂项!K:L,2,FALSE)</f>
        <v>特级枪兵教材</v>
      </c>
      <c r="E454">
        <f t="shared" si="21"/>
        <v>30</v>
      </c>
      <c r="F454" t="str">
        <f>VLOOKUP(L454,杂项!K:L,2,FALSE)</f>
        <v>Devout♂手套</v>
      </c>
      <c r="G454">
        <f t="shared" si="22"/>
        <v>8</v>
      </c>
      <c r="H454" t="str">
        <f>VLOOKUP(N454,杂项!K:L,2,FALSE)</f>
        <v>Crazy♂短裤</v>
      </c>
      <c r="I454">
        <f t="shared" si="23"/>
        <v>8</v>
      </c>
      <c r="J454" s="93">
        <v>6044</v>
      </c>
      <c r="K454">
        <v>30</v>
      </c>
      <c r="L454">
        <v>6039</v>
      </c>
      <c r="M454">
        <v>8</v>
      </c>
      <c r="N454">
        <v>6041</v>
      </c>
      <c r="O454">
        <v>8</v>
      </c>
    </row>
    <row r="455" spans="1:15" x14ac:dyDescent="0.2">
      <c r="A455" s="103">
        <v>12188</v>
      </c>
      <c r="B455" s="93" t="s">
        <v>3603</v>
      </c>
      <c r="C455" s="103">
        <v>600000</v>
      </c>
      <c r="D455" t="str">
        <f>VLOOKUP(J455,杂项!K:L,2,FALSE)</f>
        <v>特级枪兵教材</v>
      </c>
      <c r="E455">
        <f t="shared" si="21"/>
        <v>40</v>
      </c>
      <c r="F455" t="str">
        <f>VLOOKUP(L455,杂项!K:L,2,FALSE)</f>
        <v>Devout♂手套</v>
      </c>
      <c r="G455">
        <f t="shared" si="22"/>
        <v>10</v>
      </c>
      <c r="H455" t="str">
        <f>VLOOKUP(N455,杂项!K:L,2,FALSE)</f>
        <v>Crazy♂短裤</v>
      </c>
      <c r="I455">
        <f t="shared" si="23"/>
        <v>10</v>
      </c>
      <c r="J455" s="93">
        <v>6044</v>
      </c>
      <c r="K455">
        <v>40</v>
      </c>
      <c r="L455">
        <v>6039</v>
      </c>
      <c r="M455">
        <v>10</v>
      </c>
      <c r="N455">
        <v>6041</v>
      </c>
      <c r="O455">
        <v>10</v>
      </c>
    </row>
    <row r="456" spans="1:15" x14ac:dyDescent="0.2">
      <c r="A456" s="103">
        <v>12189</v>
      </c>
      <c r="B456" s="93" t="s">
        <v>3604</v>
      </c>
      <c r="C456" s="103">
        <v>720000</v>
      </c>
      <c r="D456" t="str">
        <f>VLOOKUP(J456,杂项!K:L,2,FALSE)</f>
        <v>特级枪兵教材</v>
      </c>
      <c r="E456">
        <f t="shared" si="21"/>
        <v>50</v>
      </c>
      <c r="F456" t="str">
        <f>VLOOKUP(L456,杂项!K:L,2,FALSE)</f>
        <v>Devout♂手套</v>
      </c>
      <c r="G456">
        <f t="shared" si="22"/>
        <v>12</v>
      </c>
      <c r="H456" t="str">
        <f>VLOOKUP(N456,杂项!K:L,2,FALSE)</f>
        <v>Crazy♂短裤</v>
      </c>
      <c r="I456">
        <f t="shared" si="23"/>
        <v>12</v>
      </c>
      <c r="J456" s="93">
        <v>6044</v>
      </c>
      <c r="K456">
        <v>50</v>
      </c>
      <c r="L456">
        <v>6039</v>
      </c>
      <c r="M456">
        <v>12</v>
      </c>
      <c r="N456">
        <v>6041</v>
      </c>
      <c r="O456">
        <v>12</v>
      </c>
    </row>
    <row r="457" spans="1:15" x14ac:dyDescent="0.2">
      <c r="A457" s="103">
        <v>2190</v>
      </c>
      <c r="B457" s="93" t="s">
        <v>3451</v>
      </c>
      <c r="C457" s="103">
        <v>3000</v>
      </c>
      <c r="D457" t="str">
        <f>VLOOKUP(J457,杂项!K:L,2,FALSE)</f>
        <v>中级枪兵教材</v>
      </c>
      <c r="E457">
        <f t="shared" si="21"/>
        <v>8</v>
      </c>
      <c r="F457" t="e">
        <f>VLOOKUP(L457,杂项!K:L,2,FALSE)</f>
        <v>#N/A</v>
      </c>
      <c r="G457">
        <f t="shared" si="22"/>
        <v>0</v>
      </c>
      <c r="H457" t="e">
        <f>VLOOKUP(N457,杂项!K:L,2,FALSE)</f>
        <v>#N/A</v>
      </c>
      <c r="I457">
        <f t="shared" si="23"/>
        <v>0</v>
      </c>
      <c r="J457" s="93">
        <v>6005</v>
      </c>
      <c r="K457">
        <v>8</v>
      </c>
    </row>
    <row r="458" spans="1:15" x14ac:dyDescent="0.2">
      <c r="A458" s="103">
        <v>2191</v>
      </c>
      <c r="B458" s="93" t="s">
        <v>3452</v>
      </c>
      <c r="C458" s="103">
        <v>4500</v>
      </c>
      <c r="D458" t="str">
        <f>VLOOKUP(J458,杂项!K:L,2,FALSE)</f>
        <v>中级枪兵教材</v>
      </c>
      <c r="E458">
        <f t="shared" si="21"/>
        <v>10</v>
      </c>
      <c r="F458" t="str">
        <f>VLOOKUP(L458,杂项!K:L,2,FALSE)</f>
        <v>铁哑铃</v>
      </c>
      <c r="G458">
        <f t="shared" si="22"/>
        <v>8</v>
      </c>
      <c r="H458" t="e">
        <f>VLOOKUP(N458,杂项!K:L,2,FALSE)</f>
        <v>#N/A</v>
      </c>
      <c r="I458">
        <f t="shared" si="23"/>
        <v>0</v>
      </c>
      <c r="J458" s="93">
        <v>6005</v>
      </c>
      <c r="K458">
        <v>10</v>
      </c>
      <c r="L458">
        <v>6025</v>
      </c>
      <c r="M458">
        <v>8</v>
      </c>
    </row>
    <row r="459" spans="1:15" x14ac:dyDescent="0.2">
      <c r="A459" s="103">
        <v>2192</v>
      </c>
      <c r="B459" s="93" t="s">
        <v>3453</v>
      </c>
      <c r="C459" s="103">
        <v>6800</v>
      </c>
      <c r="D459" t="str">
        <f>VLOOKUP(J459,杂项!K:L,2,FALSE)</f>
        <v>中级枪兵教材</v>
      </c>
      <c r="E459">
        <f t="shared" si="21"/>
        <v>12</v>
      </c>
      <c r="F459" t="str">
        <f>VLOOKUP(L459,杂项!K:L,2,FALSE)</f>
        <v>铁哑铃</v>
      </c>
      <c r="G459">
        <f t="shared" si="22"/>
        <v>10</v>
      </c>
      <c r="H459" t="e">
        <f>VLOOKUP(N459,杂项!K:L,2,FALSE)</f>
        <v>#N/A</v>
      </c>
      <c r="I459">
        <f t="shared" si="23"/>
        <v>0</v>
      </c>
      <c r="J459" s="93">
        <v>6005</v>
      </c>
      <c r="K459">
        <v>12</v>
      </c>
      <c r="L459">
        <v>6025</v>
      </c>
      <c r="M459">
        <v>10</v>
      </c>
    </row>
    <row r="460" spans="1:15" x14ac:dyDescent="0.2">
      <c r="A460" s="103">
        <v>2193</v>
      </c>
      <c r="B460" s="93" t="s">
        <v>3454</v>
      </c>
      <c r="C460" s="103">
        <v>10000</v>
      </c>
      <c r="D460" t="str">
        <f>VLOOKUP(J460,杂项!K:L,2,FALSE)</f>
        <v>高级枪兵教材</v>
      </c>
      <c r="E460">
        <f t="shared" si="21"/>
        <v>3</v>
      </c>
      <c r="F460" t="str">
        <f>VLOOKUP(L460,杂项!K:L,2,FALSE)</f>
        <v>铁哑铃</v>
      </c>
      <c r="G460">
        <f t="shared" si="22"/>
        <v>12</v>
      </c>
      <c r="H460" t="e">
        <f>VLOOKUP(N460,杂项!K:L,2,FALSE)</f>
        <v>#N/A</v>
      </c>
      <c r="I460">
        <f t="shared" si="23"/>
        <v>0</v>
      </c>
      <c r="J460" s="93">
        <v>6006</v>
      </c>
      <c r="K460">
        <v>3</v>
      </c>
      <c r="L460">
        <v>6025</v>
      </c>
      <c r="M460">
        <v>12</v>
      </c>
    </row>
    <row r="461" spans="1:15" x14ac:dyDescent="0.2">
      <c r="A461" s="103">
        <v>2194</v>
      </c>
      <c r="B461" s="93" t="s">
        <v>3455</v>
      </c>
      <c r="C461" s="103">
        <v>15000</v>
      </c>
      <c r="D461" t="str">
        <f>VLOOKUP(J461,杂项!K:L,2,FALSE)</f>
        <v>高级枪兵教材</v>
      </c>
      <c r="E461">
        <f t="shared" si="21"/>
        <v>5</v>
      </c>
      <c r="F461" t="str">
        <f>VLOOKUP(L461,杂项!K:L,2,FALSE)</f>
        <v>杠铃</v>
      </c>
      <c r="G461">
        <f t="shared" si="22"/>
        <v>3</v>
      </c>
      <c r="H461" t="e">
        <f>VLOOKUP(N461,杂项!K:L,2,FALSE)</f>
        <v>#N/A</v>
      </c>
      <c r="I461">
        <f t="shared" si="23"/>
        <v>0</v>
      </c>
      <c r="J461" s="93">
        <v>6006</v>
      </c>
      <c r="K461">
        <v>5</v>
      </c>
      <c r="L461">
        <v>6031</v>
      </c>
      <c r="M461">
        <v>3</v>
      </c>
    </row>
    <row r="462" spans="1:15" x14ac:dyDescent="0.2">
      <c r="A462" s="103">
        <v>2195</v>
      </c>
      <c r="B462" s="93" t="s">
        <v>3457</v>
      </c>
      <c r="C462" s="103">
        <v>23000</v>
      </c>
      <c r="D462" t="str">
        <f>VLOOKUP(J462,杂项!K:L,2,FALSE)</f>
        <v>高级枪兵教材</v>
      </c>
      <c r="E462">
        <f t="shared" si="21"/>
        <v>10</v>
      </c>
      <c r="F462" t="str">
        <f>VLOOKUP(L462,杂项!K:L,2,FALSE)</f>
        <v>杠铃</v>
      </c>
      <c r="G462">
        <f t="shared" si="22"/>
        <v>5</v>
      </c>
      <c r="H462" t="str">
        <f>VLOOKUP(N462,杂项!K:L,2,FALSE)</f>
        <v>瑜伽垫</v>
      </c>
      <c r="I462">
        <f t="shared" si="23"/>
        <v>3</v>
      </c>
      <c r="J462" s="93">
        <v>6006</v>
      </c>
      <c r="K462">
        <v>10</v>
      </c>
      <c r="L462">
        <v>6031</v>
      </c>
      <c r="M462">
        <v>5</v>
      </c>
      <c r="N462">
        <v>6035</v>
      </c>
      <c r="O462">
        <v>3</v>
      </c>
    </row>
    <row r="463" spans="1:15" x14ac:dyDescent="0.2">
      <c r="A463" s="103">
        <v>2196</v>
      </c>
      <c r="B463" s="93" t="s">
        <v>3459</v>
      </c>
      <c r="C463" s="103">
        <v>35000</v>
      </c>
      <c r="D463" t="str">
        <f>VLOOKUP(J463,杂项!K:L,2,FALSE)</f>
        <v>高级枪兵教材</v>
      </c>
      <c r="E463">
        <f t="shared" si="21"/>
        <v>15</v>
      </c>
      <c r="F463" t="str">
        <f>VLOOKUP(L463,杂项!K:L,2,FALSE)</f>
        <v>杠铃</v>
      </c>
      <c r="G463">
        <f t="shared" si="22"/>
        <v>8</v>
      </c>
      <c r="H463" t="str">
        <f>VLOOKUP(N463,杂项!K:L,2,FALSE)</f>
        <v>瑜伽垫</v>
      </c>
      <c r="I463">
        <f t="shared" si="23"/>
        <v>4</v>
      </c>
      <c r="J463" s="93">
        <v>6006</v>
      </c>
      <c r="K463">
        <v>15</v>
      </c>
      <c r="L463">
        <v>6031</v>
      </c>
      <c r="M463">
        <v>8</v>
      </c>
      <c r="N463">
        <v>6035</v>
      </c>
      <c r="O463">
        <v>4</v>
      </c>
    </row>
    <row r="464" spans="1:15" x14ac:dyDescent="0.2">
      <c r="A464" s="103">
        <v>2197</v>
      </c>
      <c r="B464" s="93" t="s">
        <v>3605</v>
      </c>
      <c r="C464" s="103">
        <v>53000</v>
      </c>
      <c r="D464" t="str">
        <f>VLOOKUP(J464,杂项!K:L,2,FALSE)</f>
        <v>高级枪兵教材</v>
      </c>
      <c r="E464">
        <f t="shared" si="21"/>
        <v>20</v>
      </c>
      <c r="F464" t="str">
        <f>VLOOKUP(L464,杂项!K:L,2,FALSE)</f>
        <v>杠铃</v>
      </c>
      <c r="G464">
        <f t="shared" si="22"/>
        <v>10</v>
      </c>
      <c r="H464" t="str">
        <f>VLOOKUP(N464,杂项!K:L,2,FALSE)</f>
        <v>瑜伽垫</v>
      </c>
      <c r="I464">
        <f t="shared" si="23"/>
        <v>5</v>
      </c>
      <c r="J464" s="93">
        <v>6006</v>
      </c>
      <c r="K464">
        <v>20</v>
      </c>
      <c r="L464">
        <v>6031</v>
      </c>
      <c r="M464">
        <v>10</v>
      </c>
      <c r="N464">
        <v>6035</v>
      </c>
      <c r="O464">
        <v>5</v>
      </c>
    </row>
    <row r="465" spans="1:15" x14ac:dyDescent="0.2">
      <c r="A465" s="103">
        <v>2198</v>
      </c>
      <c r="B465" s="93" t="s">
        <v>3606</v>
      </c>
      <c r="C465" s="103">
        <v>80000</v>
      </c>
      <c r="D465" t="str">
        <f>VLOOKUP(J465,杂项!K:L,2,FALSE)</f>
        <v>高级枪兵教材</v>
      </c>
      <c r="E465">
        <f t="shared" si="21"/>
        <v>30</v>
      </c>
      <c r="F465" t="str">
        <f>VLOOKUP(L465,杂项!K:L,2,FALSE)</f>
        <v>杠铃</v>
      </c>
      <c r="G465">
        <f t="shared" si="22"/>
        <v>12</v>
      </c>
      <c r="H465" t="str">
        <f>VLOOKUP(N465,杂项!K:L,2,FALSE)</f>
        <v>瑜伽垫</v>
      </c>
      <c r="I465">
        <f t="shared" si="23"/>
        <v>6</v>
      </c>
      <c r="J465" s="93">
        <v>6006</v>
      </c>
      <c r="K465">
        <v>30</v>
      </c>
      <c r="L465">
        <v>6031</v>
      </c>
      <c r="M465">
        <v>12</v>
      </c>
      <c r="N465">
        <v>6035</v>
      </c>
      <c r="O465">
        <v>6</v>
      </c>
    </row>
    <row r="466" spans="1:15" x14ac:dyDescent="0.2">
      <c r="A466" s="103">
        <v>2199</v>
      </c>
      <c r="B466" s="93" t="s">
        <v>3607</v>
      </c>
      <c r="C466" s="103">
        <v>120000</v>
      </c>
      <c r="D466" t="str">
        <f>VLOOKUP(J466,杂项!K:L,2,FALSE)</f>
        <v>高级枪兵教材</v>
      </c>
      <c r="E466">
        <f t="shared" si="21"/>
        <v>40</v>
      </c>
      <c r="F466" t="str">
        <f>VLOOKUP(L466,杂项!K:L,2,FALSE)</f>
        <v>杠铃</v>
      </c>
      <c r="G466">
        <f t="shared" si="22"/>
        <v>15</v>
      </c>
      <c r="H466" t="str">
        <f>VLOOKUP(N466,杂项!K:L,2,FALSE)</f>
        <v>瑜伽垫</v>
      </c>
      <c r="I466">
        <f t="shared" si="23"/>
        <v>7</v>
      </c>
      <c r="J466" s="93">
        <v>6006</v>
      </c>
      <c r="K466">
        <v>40</v>
      </c>
      <c r="L466">
        <v>6031</v>
      </c>
      <c r="M466">
        <v>15</v>
      </c>
      <c r="N466">
        <v>6035</v>
      </c>
      <c r="O466">
        <v>7</v>
      </c>
    </row>
    <row r="467" spans="1:15" x14ac:dyDescent="0.2">
      <c r="A467" s="103">
        <v>12190</v>
      </c>
      <c r="B467" s="93" t="s">
        <v>3608</v>
      </c>
      <c r="C467" s="103">
        <v>140000</v>
      </c>
      <c r="D467" t="str">
        <f>VLOOKUP(J467,杂项!K:L,2,FALSE)</f>
        <v>高级枪兵教材</v>
      </c>
      <c r="E467">
        <f t="shared" si="21"/>
        <v>50</v>
      </c>
      <c r="F467" t="str">
        <f>VLOOKUP(L467,杂项!K:L,2,FALSE)</f>
        <v>杠铃</v>
      </c>
      <c r="G467">
        <f t="shared" si="22"/>
        <v>18</v>
      </c>
      <c r="H467" t="str">
        <f>VLOOKUP(N467,杂项!K:L,2,FALSE)</f>
        <v>瑜伽垫</v>
      </c>
      <c r="I467">
        <f t="shared" si="23"/>
        <v>8</v>
      </c>
      <c r="J467" s="93">
        <v>6006</v>
      </c>
      <c r="K467">
        <v>50</v>
      </c>
      <c r="L467">
        <v>6031</v>
      </c>
      <c r="M467">
        <v>18</v>
      </c>
      <c r="N467">
        <v>6035</v>
      </c>
      <c r="O467">
        <v>8</v>
      </c>
    </row>
    <row r="468" spans="1:15" x14ac:dyDescent="0.2">
      <c r="A468" s="103">
        <v>12191</v>
      </c>
      <c r="B468" s="93" t="s">
        <v>3609</v>
      </c>
      <c r="C468" s="103">
        <v>170000</v>
      </c>
      <c r="D468" t="str">
        <f>VLOOKUP(J468,杂项!K:L,2,FALSE)</f>
        <v>高级枪兵教材</v>
      </c>
      <c r="E468">
        <f t="shared" si="21"/>
        <v>60</v>
      </c>
      <c r="F468" t="str">
        <f>VLOOKUP(L468,杂项!K:L,2,FALSE)</f>
        <v>杠铃</v>
      </c>
      <c r="G468">
        <f t="shared" si="22"/>
        <v>22</v>
      </c>
      <c r="H468" t="str">
        <f>VLOOKUP(N468,杂项!K:L,2,FALSE)</f>
        <v>瑜伽垫</v>
      </c>
      <c r="I468">
        <f t="shared" si="23"/>
        <v>9</v>
      </c>
      <c r="J468" s="93">
        <v>6006</v>
      </c>
      <c r="K468">
        <v>60</v>
      </c>
      <c r="L468">
        <v>6031</v>
      </c>
      <c r="M468">
        <v>22</v>
      </c>
      <c r="N468">
        <v>6035</v>
      </c>
      <c r="O468">
        <v>9</v>
      </c>
    </row>
    <row r="469" spans="1:15" x14ac:dyDescent="0.2">
      <c r="A469" s="103">
        <v>12192</v>
      </c>
      <c r="B469" s="93" t="s">
        <v>3610</v>
      </c>
      <c r="C469" s="103">
        <v>200000</v>
      </c>
      <c r="D469" t="str">
        <f>VLOOKUP(J469,杂项!K:L,2,FALSE)</f>
        <v>特级枪兵教材</v>
      </c>
      <c r="E469">
        <f t="shared" si="21"/>
        <v>5</v>
      </c>
      <c r="F469" t="str">
        <f>VLOOKUP(L469,杂项!K:L,2,FALSE)</f>
        <v>杠铃</v>
      </c>
      <c r="G469">
        <f t="shared" si="22"/>
        <v>25</v>
      </c>
      <c r="H469" t="str">
        <f>VLOOKUP(N469,杂项!K:L,2,FALSE)</f>
        <v>瑜伽垫</v>
      </c>
      <c r="I469">
        <f t="shared" si="23"/>
        <v>10</v>
      </c>
      <c r="J469" s="93">
        <v>6044</v>
      </c>
      <c r="K469">
        <v>5</v>
      </c>
      <c r="L469">
        <v>6031</v>
      </c>
      <c r="M469">
        <v>25</v>
      </c>
      <c r="N469">
        <v>6035</v>
      </c>
      <c r="O469">
        <v>10</v>
      </c>
    </row>
    <row r="470" spans="1:15" x14ac:dyDescent="0.2">
      <c r="A470" s="103">
        <v>12193</v>
      </c>
      <c r="B470" s="93" t="s">
        <v>3611</v>
      </c>
      <c r="C470" s="103">
        <v>240000</v>
      </c>
      <c r="D470" t="str">
        <f>VLOOKUP(J470,杂项!K:L,2,FALSE)</f>
        <v>特级枪兵教材</v>
      </c>
      <c r="E470">
        <f t="shared" si="21"/>
        <v>10</v>
      </c>
      <c r="F470" t="str">
        <f>VLOOKUP(L470,杂项!K:L,2,FALSE)</f>
        <v>杠铃</v>
      </c>
      <c r="G470">
        <f t="shared" si="22"/>
        <v>30</v>
      </c>
      <c r="H470" t="str">
        <f>VLOOKUP(N470,杂项!K:L,2,FALSE)</f>
        <v>瑜伽垫</v>
      </c>
      <c r="I470">
        <f t="shared" si="23"/>
        <v>12</v>
      </c>
      <c r="J470" s="93">
        <v>6044</v>
      </c>
      <c r="K470">
        <v>10</v>
      </c>
      <c r="L470">
        <v>6031</v>
      </c>
      <c r="M470">
        <v>30</v>
      </c>
      <c r="N470">
        <v>6035</v>
      </c>
      <c r="O470">
        <v>12</v>
      </c>
    </row>
    <row r="471" spans="1:15" x14ac:dyDescent="0.2">
      <c r="A471" s="103">
        <v>12194</v>
      </c>
      <c r="B471" s="93" t="s">
        <v>3612</v>
      </c>
      <c r="C471" s="103">
        <v>290000</v>
      </c>
      <c r="D471" t="str">
        <f>VLOOKUP(J471,杂项!K:L,2,FALSE)</f>
        <v>特级枪兵教材</v>
      </c>
      <c r="E471">
        <f t="shared" si="21"/>
        <v>15</v>
      </c>
      <c r="F471" t="str">
        <f>VLOOKUP(L471,杂项!K:L,2,FALSE)</f>
        <v>Brown♂精油</v>
      </c>
      <c r="G471">
        <f t="shared" si="22"/>
        <v>5</v>
      </c>
      <c r="H471" t="str">
        <f>VLOOKUP(N471,杂项!K:L,2,FALSE)</f>
        <v>Crazy♂短裤</v>
      </c>
      <c r="I471">
        <f t="shared" si="23"/>
        <v>5</v>
      </c>
      <c r="J471" s="93">
        <v>6044</v>
      </c>
      <c r="K471">
        <v>15</v>
      </c>
      <c r="L471">
        <v>6037</v>
      </c>
      <c r="M471">
        <v>5</v>
      </c>
      <c r="N471">
        <v>6041</v>
      </c>
      <c r="O471">
        <v>5</v>
      </c>
    </row>
    <row r="472" spans="1:15" x14ac:dyDescent="0.2">
      <c r="A472" s="103">
        <v>12195</v>
      </c>
      <c r="B472" s="93" t="s">
        <v>3613</v>
      </c>
      <c r="C472" s="103">
        <v>350000</v>
      </c>
      <c r="D472" t="str">
        <f>VLOOKUP(J472,杂项!K:L,2,FALSE)</f>
        <v>特级枪兵教材</v>
      </c>
      <c r="E472">
        <f t="shared" si="21"/>
        <v>20</v>
      </c>
      <c r="F472" t="str">
        <f>VLOOKUP(L472,杂项!K:L,2,FALSE)</f>
        <v>Brown♂精油</v>
      </c>
      <c r="G472">
        <f t="shared" si="22"/>
        <v>6</v>
      </c>
      <c r="H472" t="str">
        <f>VLOOKUP(N472,杂项!K:L,2,FALSE)</f>
        <v>Crazy♂短裤</v>
      </c>
      <c r="I472">
        <f t="shared" si="23"/>
        <v>6</v>
      </c>
      <c r="J472" s="93">
        <v>6044</v>
      </c>
      <c r="K472">
        <v>20</v>
      </c>
      <c r="L472">
        <v>6037</v>
      </c>
      <c r="M472">
        <v>6</v>
      </c>
      <c r="N472">
        <v>6041</v>
      </c>
      <c r="O472">
        <v>6</v>
      </c>
    </row>
    <row r="473" spans="1:15" x14ac:dyDescent="0.2">
      <c r="A473" s="103">
        <v>12196</v>
      </c>
      <c r="B473" s="93" t="s">
        <v>3614</v>
      </c>
      <c r="C473" s="103">
        <v>420000</v>
      </c>
      <c r="D473" t="str">
        <f>VLOOKUP(J473,杂项!K:L,2,FALSE)</f>
        <v>特级枪兵教材</v>
      </c>
      <c r="E473">
        <f t="shared" si="21"/>
        <v>25</v>
      </c>
      <c r="F473" t="str">
        <f>VLOOKUP(L473,杂项!K:L,2,FALSE)</f>
        <v>Brown♂精油</v>
      </c>
      <c r="G473">
        <f t="shared" si="22"/>
        <v>7</v>
      </c>
      <c r="H473" t="str">
        <f>VLOOKUP(N473,杂项!K:L,2,FALSE)</f>
        <v>Crazy♂短裤</v>
      </c>
      <c r="I473">
        <f t="shared" si="23"/>
        <v>7</v>
      </c>
      <c r="J473" s="93">
        <v>6044</v>
      </c>
      <c r="K473">
        <v>25</v>
      </c>
      <c r="L473">
        <v>6037</v>
      </c>
      <c r="M473">
        <v>7</v>
      </c>
      <c r="N473">
        <v>6041</v>
      </c>
      <c r="O473">
        <v>7</v>
      </c>
    </row>
    <row r="474" spans="1:15" x14ac:dyDescent="0.2">
      <c r="A474" s="103">
        <v>12197</v>
      </c>
      <c r="B474" s="93" t="s">
        <v>3615</v>
      </c>
      <c r="C474" s="103">
        <v>500000</v>
      </c>
      <c r="D474" t="str">
        <f>VLOOKUP(J474,杂项!K:L,2,FALSE)</f>
        <v>特级枪兵教材</v>
      </c>
      <c r="E474">
        <f t="shared" si="21"/>
        <v>30</v>
      </c>
      <c r="F474" t="str">
        <f>VLOOKUP(L474,杂项!K:L,2,FALSE)</f>
        <v>Brown♂精油</v>
      </c>
      <c r="G474">
        <f t="shared" si="22"/>
        <v>8</v>
      </c>
      <c r="H474" t="str">
        <f>VLOOKUP(N474,杂项!K:L,2,FALSE)</f>
        <v>Crazy♂短裤</v>
      </c>
      <c r="I474">
        <f t="shared" si="23"/>
        <v>8</v>
      </c>
      <c r="J474" s="93">
        <v>6044</v>
      </c>
      <c r="K474">
        <v>30</v>
      </c>
      <c r="L474">
        <v>6037</v>
      </c>
      <c r="M474">
        <v>8</v>
      </c>
      <c r="N474">
        <v>6041</v>
      </c>
      <c r="O474">
        <v>8</v>
      </c>
    </row>
    <row r="475" spans="1:15" x14ac:dyDescent="0.2">
      <c r="A475" s="103">
        <v>12198</v>
      </c>
      <c r="B475" s="93" t="s">
        <v>3616</v>
      </c>
      <c r="C475" s="103">
        <v>600000</v>
      </c>
      <c r="D475" t="str">
        <f>VLOOKUP(J475,杂项!K:L,2,FALSE)</f>
        <v>特级枪兵教材</v>
      </c>
      <c r="E475">
        <f t="shared" si="21"/>
        <v>40</v>
      </c>
      <c r="F475" t="str">
        <f>VLOOKUP(L475,杂项!K:L,2,FALSE)</f>
        <v>Brown♂精油</v>
      </c>
      <c r="G475">
        <f t="shared" si="22"/>
        <v>10</v>
      </c>
      <c r="H475" t="str">
        <f>VLOOKUP(N475,杂项!K:L,2,FALSE)</f>
        <v>Crazy♂短裤</v>
      </c>
      <c r="I475">
        <f t="shared" si="23"/>
        <v>10</v>
      </c>
      <c r="J475" s="93">
        <v>6044</v>
      </c>
      <c r="K475">
        <v>40</v>
      </c>
      <c r="L475">
        <v>6037</v>
      </c>
      <c r="M475">
        <v>10</v>
      </c>
      <c r="N475">
        <v>6041</v>
      </c>
      <c r="O475">
        <v>10</v>
      </c>
    </row>
    <row r="476" spans="1:15" x14ac:dyDescent="0.2">
      <c r="A476" s="103">
        <v>12199</v>
      </c>
      <c r="B476" s="93" t="s">
        <v>3617</v>
      </c>
      <c r="C476" s="103">
        <v>720000</v>
      </c>
      <c r="D476" t="str">
        <f>VLOOKUP(J476,杂项!K:L,2,FALSE)</f>
        <v>特级枪兵教材</v>
      </c>
      <c r="E476">
        <f t="shared" si="21"/>
        <v>50</v>
      </c>
      <c r="F476" t="str">
        <f>VLOOKUP(L476,杂项!K:L,2,FALSE)</f>
        <v>Brown♂精油</v>
      </c>
      <c r="G476">
        <f t="shared" si="22"/>
        <v>12</v>
      </c>
      <c r="H476" t="str">
        <f>VLOOKUP(N476,杂项!K:L,2,FALSE)</f>
        <v>Crazy♂短裤</v>
      </c>
      <c r="I476">
        <f t="shared" si="23"/>
        <v>12</v>
      </c>
      <c r="J476" s="93">
        <v>6044</v>
      </c>
      <c r="K476">
        <v>50</v>
      </c>
      <c r="L476">
        <v>6037</v>
      </c>
      <c r="M476">
        <v>12</v>
      </c>
      <c r="N476">
        <v>6041</v>
      </c>
      <c r="O476">
        <v>12</v>
      </c>
    </row>
    <row r="477" spans="1:15" x14ac:dyDescent="0.2">
      <c r="A477" s="103">
        <v>2200</v>
      </c>
      <c r="B477" s="93" t="s">
        <v>3618</v>
      </c>
      <c r="C477" s="103">
        <v>3000</v>
      </c>
      <c r="D477" t="str">
        <f>VLOOKUP(J477,杂项!K:L,2,FALSE)</f>
        <v>中级枪兵教材</v>
      </c>
      <c r="E477">
        <f t="shared" si="21"/>
        <v>8</v>
      </c>
      <c r="F477" t="e">
        <f>VLOOKUP(L477,杂项!K:L,2,FALSE)</f>
        <v>#N/A</v>
      </c>
      <c r="G477">
        <f t="shared" si="22"/>
        <v>0</v>
      </c>
      <c r="H477" t="e">
        <f>VLOOKUP(N477,杂项!K:L,2,FALSE)</f>
        <v>#N/A</v>
      </c>
      <c r="I477">
        <f t="shared" si="23"/>
        <v>0</v>
      </c>
      <c r="J477" s="93">
        <v>6005</v>
      </c>
      <c r="K477">
        <v>8</v>
      </c>
    </row>
    <row r="478" spans="1:15" x14ac:dyDescent="0.2">
      <c r="A478" s="103">
        <v>2201</v>
      </c>
      <c r="B478" s="93" t="s">
        <v>3619</v>
      </c>
      <c r="C478" s="103">
        <v>4500</v>
      </c>
      <c r="D478" t="str">
        <f>VLOOKUP(J478,杂项!K:L,2,FALSE)</f>
        <v>中级枪兵教材</v>
      </c>
      <c r="E478">
        <f t="shared" si="21"/>
        <v>10</v>
      </c>
      <c r="F478" t="str">
        <f>VLOOKUP(L478,杂项!K:L,2,FALSE)</f>
        <v>铁哑铃</v>
      </c>
      <c r="G478">
        <f t="shared" si="22"/>
        <v>8</v>
      </c>
      <c r="H478" t="e">
        <f>VLOOKUP(N478,杂项!K:L,2,FALSE)</f>
        <v>#N/A</v>
      </c>
      <c r="I478">
        <f t="shared" si="23"/>
        <v>0</v>
      </c>
      <c r="J478" s="93">
        <v>6005</v>
      </c>
      <c r="K478">
        <v>10</v>
      </c>
      <c r="L478">
        <v>6025</v>
      </c>
      <c r="M478">
        <v>8</v>
      </c>
    </row>
    <row r="479" spans="1:15" x14ac:dyDescent="0.2">
      <c r="A479" s="103">
        <v>2202</v>
      </c>
      <c r="B479" s="93" t="s">
        <v>3620</v>
      </c>
      <c r="C479" s="103">
        <v>6800</v>
      </c>
      <c r="D479" t="str">
        <f>VLOOKUP(J479,杂项!K:L,2,FALSE)</f>
        <v>中级枪兵教材</v>
      </c>
      <c r="E479">
        <f t="shared" si="21"/>
        <v>12</v>
      </c>
      <c r="F479" t="str">
        <f>VLOOKUP(L479,杂项!K:L,2,FALSE)</f>
        <v>铁哑铃</v>
      </c>
      <c r="G479">
        <f t="shared" si="22"/>
        <v>10</v>
      </c>
      <c r="H479" t="e">
        <f>VLOOKUP(N479,杂项!K:L,2,FALSE)</f>
        <v>#N/A</v>
      </c>
      <c r="I479">
        <f t="shared" si="23"/>
        <v>0</v>
      </c>
      <c r="J479" s="93">
        <v>6005</v>
      </c>
      <c r="K479">
        <v>12</v>
      </c>
      <c r="L479">
        <v>6025</v>
      </c>
      <c r="M479">
        <v>10</v>
      </c>
    </row>
    <row r="480" spans="1:15" x14ac:dyDescent="0.2">
      <c r="A480" s="103">
        <v>2203</v>
      </c>
      <c r="B480" s="93" t="s">
        <v>3621</v>
      </c>
      <c r="C480" s="103">
        <v>10000</v>
      </c>
      <c r="D480" t="str">
        <f>VLOOKUP(J480,杂项!K:L,2,FALSE)</f>
        <v>高级枪兵教材</v>
      </c>
      <c r="E480">
        <f t="shared" si="21"/>
        <v>3</v>
      </c>
      <c r="F480" t="str">
        <f>VLOOKUP(L480,杂项!K:L,2,FALSE)</f>
        <v>铁哑铃</v>
      </c>
      <c r="G480">
        <f t="shared" si="22"/>
        <v>12</v>
      </c>
      <c r="H480" t="e">
        <f>VLOOKUP(N480,杂项!K:L,2,FALSE)</f>
        <v>#N/A</v>
      </c>
      <c r="I480">
        <f t="shared" si="23"/>
        <v>0</v>
      </c>
      <c r="J480" s="93">
        <v>6006</v>
      </c>
      <c r="K480">
        <v>3</v>
      </c>
      <c r="L480">
        <v>6025</v>
      </c>
      <c r="M480">
        <v>12</v>
      </c>
    </row>
    <row r="481" spans="1:15" x14ac:dyDescent="0.2">
      <c r="A481" s="103">
        <v>2204</v>
      </c>
      <c r="B481" s="93" t="s">
        <v>3622</v>
      </c>
      <c r="C481" s="103">
        <v>15000</v>
      </c>
      <c r="D481" t="str">
        <f>VLOOKUP(J481,杂项!K:L,2,FALSE)</f>
        <v>高级枪兵教材</v>
      </c>
      <c r="E481">
        <f t="shared" si="21"/>
        <v>5</v>
      </c>
      <c r="F481" t="str">
        <f>VLOOKUP(L481,杂项!K:L,2,FALSE)</f>
        <v>杠铃</v>
      </c>
      <c r="G481">
        <f t="shared" si="22"/>
        <v>3</v>
      </c>
      <c r="H481" t="e">
        <f>VLOOKUP(N481,杂项!K:L,2,FALSE)</f>
        <v>#N/A</v>
      </c>
      <c r="I481">
        <f t="shared" si="23"/>
        <v>0</v>
      </c>
      <c r="J481" s="93">
        <v>6006</v>
      </c>
      <c r="K481">
        <v>5</v>
      </c>
      <c r="L481">
        <v>6031</v>
      </c>
      <c r="M481">
        <v>3</v>
      </c>
    </row>
    <row r="482" spans="1:15" x14ac:dyDescent="0.2">
      <c r="A482" s="103">
        <v>2205</v>
      </c>
      <c r="B482" s="93" t="s">
        <v>3623</v>
      </c>
      <c r="C482" s="103">
        <v>23000</v>
      </c>
      <c r="D482" t="str">
        <f>VLOOKUP(J482,杂项!K:L,2,FALSE)</f>
        <v>高级枪兵教材</v>
      </c>
      <c r="E482">
        <f t="shared" si="21"/>
        <v>10</v>
      </c>
      <c r="F482" t="str">
        <f>VLOOKUP(L482,杂项!K:L,2,FALSE)</f>
        <v>杠铃</v>
      </c>
      <c r="G482">
        <f t="shared" si="22"/>
        <v>5</v>
      </c>
      <c r="H482" t="str">
        <f>VLOOKUP(N482,杂项!K:L,2,FALSE)</f>
        <v>瑜伽垫</v>
      </c>
      <c r="I482">
        <f t="shared" si="23"/>
        <v>3</v>
      </c>
      <c r="J482" s="93">
        <v>6006</v>
      </c>
      <c r="K482">
        <v>10</v>
      </c>
      <c r="L482">
        <v>6031</v>
      </c>
      <c r="M482">
        <v>5</v>
      </c>
      <c r="N482">
        <v>6035</v>
      </c>
      <c r="O482">
        <v>3</v>
      </c>
    </row>
    <row r="483" spans="1:15" x14ac:dyDescent="0.2">
      <c r="A483" s="103">
        <v>2206</v>
      </c>
      <c r="B483" s="93" t="s">
        <v>3624</v>
      </c>
      <c r="C483" s="103">
        <v>35000</v>
      </c>
      <c r="D483" t="str">
        <f>VLOOKUP(J483,杂项!K:L,2,FALSE)</f>
        <v>高级枪兵教材</v>
      </c>
      <c r="E483">
        <f t="shared" si="21"/>
        <v>15</v>
      </c>
      <c r="F483" t="str">
        <f>VLOOKUP(L483,杂项!K:L,2,FALSE)</f>
        <v>杠铃</v>
      </c>
      <c r="G483">
        <f t="shared" si="22"/>
        <v>8</v>
      </c>
      <c r="H483" t="str">
        <f>VLOOKUP(N483,杂项!K:L,2,FALSE)</f>
        <v>瑜伽垫</v>
      </c>
      <c r="I483">
        <f t="shared" si="23"/>
        <v>4</v>
      </c>
      <c r="J483" s="93">
        <v>6006</v>
      </c>
      <c r="K483">
        <v>15</v>
      </c>
      <c r="L483">
        <v>6031</v>
      </c>
      <c r="M483">
        <v>8</v>
      </c>
      <c r="N483">
        <v>6035</v>
      </c>
      <c r="O483">
        <v>4</v>
      </c>
    </row>
    <row r="484" spans="1:15" x14ac:dyDescent="0.2">
      <c r="A484" s="103">
        <v>2207</v>
      </c>
      <c r="B484" s="93" t="s">
        <v>3625</v>
      </c>
      <c r="C484" s="103">
        <v>53000</v>
      </c>
      <c r="D484" t="str">
        <f>VLOOKUP(J484,杂项!K:L,2,FALSE)</f>
        <v>高级枪兵教材</v>
      </c>
      <c r="E484">
        <f t="shared" si="21"/>
        <v>20</v>
      </c>
      <c r="F484" t="str">
        <f>VLOOKUP(L484,杂项!K:L,2,FALSE)</f>
        <v>杠铃</v>
      </c>
      <c r="G484">
        <f t="shared" si="22"/>
        <v>10</v>
      </c>
      <c r="H484" t="str">
        <f>VLOOKUP(N484,杂项!K:L,2,FALSE)</f>
        <v>瑜伽垫</v>
      </c>
      <c r="I484">
        <f t="shared" si="23"/>
        <v>5</v>
      </c>
      <c r="J484" s="93">
        <v>6006</v>
      </c>
      <c r="K484">
        <v>20</v>
      </c>
      <c r="L484">
        <v>6031</v>
      </c>
      <c r="M484">
        <v>10</v>
      </c>
      <c r="N484">
        <v>6035</v>
      </c>
      <c r="O484">
        <v>5</v>
      </c>
    </row>
    <row r="485" spans="1:15" x14ac:dyDescent="0.2">
      <c r="A485" s="103">
        <v>2208</v>
      </c>
      <c r="B485" s="93" t="s">
        <v>3626</v>
      </c>
      <c r="C485" s="103">
        <v>80000</v>
      </c>
      <c r="D485" t="str">
        <f>VLOOKUP(J485,杂项!K:L,2,FALSE)</f>
        <v>高级枪兵教材</v>
      </c>
      <c r="E485">
        <f t="shared" si="21"/>
        <v>30</v>
      </c>
      <c r="F485" t="str">
        <f>VLOOKUP(L485,杂项!K:L,2,FALSE)</f>
        <v>杠铃</v>
      </c>
      <c r="G485">
        <f t="shared" si="22"/>
        <v>12</v>
      </c>
      <c r="H485" t="str">
        <f>VLOOKUP(N485,杂项!K:L,2,FALSE)</f>
        <v>瑜伽垫</v>
      </c>
      <c r="I485">
        <f t="shared" si="23"/>
        <v>6</v>
      </c>
      <c r="J485" s="93">
        <v>6006</v>
      </c>
      <c r="K485">
        <v>30</v>
      </c>
      <c r="L485">
        <v>6031</v>
      </c>
      <c r="M485">
        <v>12</v>
      </c>
      <c r="N485">
        <v>6035</v>
      </c>
      <c r="O485">
        <v>6</v>
      </c>
    </row>
    <row r="486" spans="1:15" x14ac:dyDescent="0.2">
      <c r="A486" s="103">
        <v>2209</v>
      </c>
      <c r="B486" s="93" t="s">
        <v>3627</v>
      </c>
      <c r="C486" s="103">
        <v>120000</v>
      </c>
      <c r="D486" t="str">
        <f>VLOOKUP(J486,杂项!K:L,2,FALSE)</f>
        <v>高级枪兵教材</v>
      </c>
      <c r="E486">
        <f t="shared" si="21"/>
        <v>40</v>
      </c>
      <c r="F486" t="str">
        <f>VLOOKUP(L486,杂项!K:L,2,FALSE)</f>
        <v>杠铃</v>
      </c>
      <c r="G486">
        <f t="shared" si="22"/>
        <v>15</v>
      </c>
      <c r="H486" t="str">
        <f>VLOOKUP(N486,杂项!K:L,2,FALSE)</f>
        <v>瑜伽垫</v>
      </c>
      <c r="I486">
        <f t="shared" si="23"/>
        <v>7</v>
      </c>
      <c r="J486" s="93">
        <v>6006</v>
      </c>
      <c r="K486">
        <v>40</v>
      </c>
      <c r="L486">
        <v>6031</v>
      </c>
      <c r="M486">
        <v>15</v>
      </c>
      <c r="N486">
        <v>6035</v>
      </c>
      <c r="O486">
        <v>7</v>
      </c>
    </row>
    <row r="487" spans="1:15" x14ac:dyDescent="0.2">
      <c r="A487" s="103">
        <v>12200</v>
      </c>
      <c r="B487" s="93" t="s">
        <v>3628</v>
      </c>
      <c r="C487" s="103">
        <v>140000</v>
      </c>
      <c r="D487" t="str">
        <f>VLOOKUP(J487,杂项!K:L,2,FALSE)</f>
        <v>高级枪兵教材</v>
      </c>
      <c r="E487">
        <f t="shared" si="21"/>
        <v>50</v>
      </c>
      <c r="F487" t="str">
        <f>VLOOKUP(L487,杂项!K:L,2,FALSE)</f>
        <v>杠铃</v>
      </c>
      <c r="G487">
        <f t="shared" si="22"/>
        <v>18</v>
      </c>
      <c r="H487" t="str">
        <f>VLOOKUP(N487,杂项!K:L,2,FALSE)</f>
        <v>瑜伽垫</v>
      </c>
      <c r="I487">
        <f t="shared" si="23"/>
        <v>8</v>
      </c>
      <c r="J487" s="93">
        <v>6006</v>
      </c>
      <c r="K487">
        <v>50</v>
      </c>
      <c r="L487">
        <v>6031</v>
      </c>
      <c r="M487">
        <v>18</v>
      </c>
      <c r="N487">
        <v>6035</v>
      </c>
      <c r="O487">
        <v>8</v>
      </c>
    </row>
    <row r="488" spans="1:15" x14ac:dyDescent="0.2">
      <c r="A488" s="103">
        <v>12201</v>
      </c>
      <c r="B488" s="93" t="s">
        <v>3629</v>
      </c>
      <c r="C488" s="103">
        <v>170000</v>
      </c>
      <c r="D488" t="str">
        <f>VLOOKUP(J488,杂项!K:L,2,FALSE)</f>
        <v>高级枪兵教材</v>
      </c>
      <c r="E488">
        <f t="shared" si="21"/>
        <v>60</v>
      </c>
      <c r="F488" t="str">
        <f>VLOOKUP(L488,杂项!K:L,2,FALSE)</f>
        <v>杠铃</v>
      </c>
      <c r="G488">
        <f t="shared" si="22"/>
        <v>22</v>
      </c>
      <c r="H488" t="str">
        <f>VLOOKUP(N488,杂项!K:L,2,FALSE)</f>
        <v>瑜伽垫</v>
      </c>
      <c r="I488">
        <f t="shared" si="23"/>
        <v>9</v>
      </c>
      <c r="J488" s="93">
        <v>6006</v>
      </c>
      <c r="K488">
        <v>60</v>
      </c>
      <c r="L488">
        <v>6031</v>
      </c>
      <c r="M488">
        <v>22</v>
      </c>
      <c r="N488">
        <v>6035</v>
      </c>
      <c r="O488">
        <v>9</v>
      </c>
    </row>
    <row r="489" spans="1:15" x14ac:dyDescent="0.2">
      <c r="A489" s="103">
        <v>12202</v>
      </c>
      <c r="B489" s="93" t="s">
        <v>3630</v>
      </c>
      <c r="C489" s="103">
        <v>200000</v>
      </c>
      <c r="D489" t="str">
        <f>VLOOKUP(J489,杂项!K:L,2,FALSE)</f>
        <v>特级枪兵教材</v>
      </c>
      <c r="E489">
        <f t="shared" si="21"/>
        <v>5</v>
      </c>
      <c r="F489" t="str">
        <f>VLOOKUP(L489,杂项!K:L,2,FALSE)</f>
        <v>杠铃</v>
      </c>
      <c r="G489">
        <f t="shared" si="22"/>
        <v>25</v>
      </c>
      <c r="H489" t="str">
        <f>VLOOKUP(N489,杂项!K:L,2,FALSE)</f>
        <v>瑜伽垫</v>
      </c>
      <c r="I489">
        <f t="shared" si="23"/>
        <v>10</v>
      </c>
      <c r="J489" s="93">
        <v>6044</v>
      </c>
      <c r="K489">
        <v>5</v>
      </c>
      <c r="L489">
        <v>6031</v>
      </c>
      <c r="M489">
        <v>25</v>
      </c>
      <c r="N489">
        <v>6035</v>
      </c>
      <c r="O489">
        <v>10</v>
      </c>
    </row>
    <row r="490" spans="1:15" x14ac:dyDescent="0.2">
      <c r="A490" s="103">
        <v>12203</v>
      </c>
      <c r="B490" s="93" t="s">
        <v>3631</v>
      </c>
      <c r="C490" s="103">
        <v>240000</v>
      </c>
      <c r="D490" t="str">
        <f>VLOOKUP(J490,杂项!K:L,2,FALSE)</f>
        <v>特级枪兵教材</v>
      </c>
      <c r="E490">
        <f t="shared" si="21"/>
        <v>10</v>
      </c>
      <c r="F490" t="str">
        <f>VLOOKUP(L490,杂项!K:L,2,FALSE)</f>
        <v>杠铃</v>
      </c>
      <c r="G490">
        <f t="shared" si="22"/>
        <v>30</v>
      </c>
      <c r="H490" t="str">
        <f>VLOOKUP(N490,杂项!K:L,2,FALSE)</f>
        <v>瑜伽垫</v>
      </c>
      <c r="I490">
        <f t="shared" si="23"/>
        <v>12</v>
      </c>
      <c r="J490" s="93">
        <v>6044</v>
      </c>
      <c r="K490">
        <v>10</v>
      </c>
      <c r="L490">
        <v>6031</v>
      </c>
      <c r="M490">
        <v>30</v>
      </c>
      <c r="N490">
        <v>6035</v>
      </c>
      <c r="O490">
        <v>12</v>
      </c>
    </row>
    <row r="491" spans="1:15" x14ac:dyDescent="0.2">
      <c r="A491" s="103">
        <v>12204</v>
      </c>
      <c r="B491" s="93" t="s">
        <v>3632</v>
      </c>
      <c r="C491" s="103">
        <v>290000</v>
      </c>
      <c r="D491" t="str">
        <f>VLOOKUP(J491,杂项!K:L,2,FALSE)</f>
        <v>特级枪兵教材</v>
      </c>
      <c r="E491">
        <f t="shared" si="21"/>
        <v>15</v>
      </c>
      <c r="F491" t="str">
        <f>VLOOKUP(L491,杂项!K:L,2,FALSE)</f>
        <v>Brown♂精油</v>
      </c>
      <c r="G491">
        <f t="shared" si="22"/>
        <v>5</v>
      </c>
      <c r="H491" t="str">
        <f>VLOOKUP(N491,杂项!K:L,2,FALSE)</f>
        <v>Crazy♂短裤</v>
      </c>
      <c r="I491">
        <f t="shared" si="23"/>
        <v>5</v>
      </c>
      <c r="J491" s="93">
        <v>6044</v>
      </c>
      <c r="K491">
        <v>15</v>
      </c>
      <c r="L491">
        <v>6037</v>
      </c>
      <c r="M491">
        <v>5</v>
      </c>
      <c r="N491">
        <v>6041</v>
      </c>
      <c r="O491">
        <v>5</v>
      </c>
    </row>
    <row r="492" spans="1:15" x14ac:dyDescent="0.2">
      <c r="A492" s="103">
        <v>12205</v>
      </c>
      <c r="B492" s="93" t="s">
        <v>3633</v>
      </c>
      <c r="C492" s="103">
        <v>350000</v>
      </c>
      <c r="D492" t="str">
        <f>VLOOKUP(J492,杂项!K:L,2,FALSE)</f>
        <v>特级枪兵教材</v>
      </c>
      <c r="E492">
        <f t="shared" si="21"/>
        <v>20</v>
      </c>
      <c r="F492" t="str">
        <f>VLOOKUP(L492,杂项!K:L,2,FALSE)</f>
        <v>Brown♂精油</v>
      </c>
      <c r="G492">
        <f t="shared" si="22"/>
        <v>6</v>
      </c>
      <c r="H492" t="str">
        <f>VLOOKUP(N492,杂项!K:L,2,FALSE)</f>
        <v>Crazy♂短裤</v>
      </c>
      <c r="I492">
        <f t="shared" si="23"/>
        <v>6</v>
      </c>
      <c r="J492" s="93">
        <v>6044</v>
      </c>
      <c r="K492">
        <v>20</v>
      </c>
      <c r="L492">
        <v>6037</v>
      </c>
      <c r="M492">
        <v>6</v>
      </c>
      <c r="N492">
        <v>6041</v>
      </c>
      <c r="O492">
        <v>6</v>
      </c>
    </row>
    <row r="493" spans="1:15" x14ac:dyDescent="0.2">
      <c r="A493" s="103">
        <v>12206</v>
      </c>
      <c r="B493" s="93" t="s">
        <v>3634</v>
      </c>
      <c r="C493" s="103">
        <v>420000</v>
      </c>
      <c r="D493" t="str">
        <f>VLOOKUP(J493,杂项!K:L,2,FALSE)</f>
        <v>特级枪兵教材</v>
      </c>
      <c r="E493">
        <f t="shared" si="21"/>
        <v>25</v>
      </c>
      <c r="F493" t="str">
        <f>VLOOKUP(L493,杂项!K:L,2,FALSE)</f>
        <v>Brown♂精油</v>
      </c>
      <c r="G493">
        <f t="shared" si="22"/>
        <v>7</v>
      </c>
      <c r="H493" t="str">
        <f>VLOOKUP(N493,杂项!K:L,2,FALSE)</f>
        <v>Crazy♂短裤</v>
      </c>
      <c r="I493">
        <f t="shared" si="23"/>
        <v>7</v>
      </c>
      <c r="J493" s="93">
        <v>6044</v>
      </c>
      <c r="K493">
        <v>25</v>
      </c>
      <c r="L493">
        <v>6037</v>
      </c>
      <c r="M493">
        <v>7</v>
      </c>
      <c r="N493">
        <v>6041</v>
      </c>
      <c r="O493">
        <v>7</v>
      </c>
    </row>
    <row r="494" spans="1:15" x14ac:dyDescent="0.2">
      <c r="A494" s="103">
        <v>12207</v>
      </c>
      <c r="B494" s="93" t="s">
        <v>3635</v>
      </c>
      <c r="C494" s="103">
        <v>500000</v>
      </c>
      <c r="D494" t="str">
        <f>VLOOKUP(J494,杂项!K:L,2,FALSE)</f>
        <v>特级枪兵教材</v>
      </c>
      <c r="E494">
        <f t="shared" si="21"/>
        <v>30</v>
      </c>
      <c r="F494" t="str">
        <f>VLOOKUP(L494,杂项!K:L,2,FALSE)</f>
        <v>Brown♂精油</v>
      </c>
      <c r="G494">
        <f t="shared" si="22"/>
        <v>8</v>
      </c>
      <c r="H494" t="str">
        <f>VLOOKUP(N494,杂项!K:L,2,FALSE)</f>
        <v>Crazy♂短裤</v>
      </c>
      <c r="I494">
        <f t="shared" si="23"/>
        <v>8</v>
      </c>
      <c r="J494" s="93">
        <v>6044</v>
      </c>
      <c r="K494">
        <v>30</v>
      </c>
      <c r="L494">
        <v>6037</v>
      </c>
      <c r="M494">
        <v>8</v>
      </c>
      <c r="N494">
        <v>6041</v>
      </c>
      <c r="O494">
        <v>8</v>
      </c>
    </row>
    <row r="495" spans="1:15" x14ac:dyDescent="0.2">
      <c r="A495" s="103">
        <v>12208</v>
      </c>
      <c r="B495" s="93" t="s">
        <v>3636</v>
      </c>
      <c r="C495" s="103">
        <v>600000</v>
      </c>
      <c r="D495" t="str">
        <f>VLOOKUP(J495,杂项!K:L,2,FALSE)</f>
        <v>特级枪兵教材</v>
      </c>
      <c r="E495">
        <f t="shared" si="21"/>
        <v>40</v>
      </c>
      <c r="F495" t="str">
        <f>VLOOKUP(L495,杂项!K:L,2,FALSE)</f>
        <v>Brown♂精油</v>
      </c>
      <c r="G495">
        <f t="shared" si="22"/>
        <v>10</v>
      </c>
      <c r="H495" t="str">
        <f>VLOOKUP(N495,杂项!K:L,2,FALSE)</f>
        <v>Crazy♂短裤</v>
      </c>
      <c r="I495">
        <f t="shared" si="23"/>
        <v>10</v>
      </c>
      <c r="J495" s="93">
        <v>6044</v>
      </c>
      <c r="K495">
        <v>40</v>
      </c>
      <c r="L495">
        <v>6037</v>
      </c>
      <c r="M495">
        <v>10</v>
      </c>
      <c r="N495">
        <v>6041</v>
      </c>
      <c r="O495">
        <v>10</v>
      </c>
    </row>
    <row r="496" spans="1:15" x14ac:dyDescent="0.2">
      <c r="A496" s="103">
        <v>12209</v>
      </c>
      <c r="B496" s="93" t="s">
        <v>3637</v>
      </c>
      <c r="C496" s="103">
        <v>720000</v>
      </c>
      <c r="D496" t="str">
        <f>VLOOKUP(J496,杂项!K:L,2,FALSE)</f>
        <v>特级枪兵教材</v>
      </c>
      <c r="E496">
        <f t="shared" si="21"/>
        <v>50</v>
      </c>
      <c r="F496" t="str">
        <f>VLOOKUP(L496,杂项!K:L,2,FALSE)</f>
        <v>Brown♂精油</v>
      </c>
      <c r="G496">
        <f t="shared" si="22"/>
        <v>12</v>
      </c>
      <c r="H496" t="str">
        <f>VLOOKUP(N496,杂项!K:L,2,FALSE)</f>
        <v>Crazy♂短裤</v>
      </c>
      <c r="I496">
        <f t="shared" si="23"/>
        <v>12</v>
      </c>
      <c r="J496" s="93">
        <v>6044</v>
      </c>
      <c r="K496">
        <v>50</v>
      </c>
      <c r="L496">
        <v>6037</v>
      </c>
      <c r="M496">
        <v>12</v>
      </c>
      <c r="N496">
        <v>6041</v>
      </c>
      <c r="O496">
        <v>12</v>
      </c>
    </row>
    <row r="497" spans="1:15" x14ac:dyDescent="0.2">
      <c r="A497" s="103">
        <v>2210</v>
      </c>
      <c r="B497" s="93" t="s">
        <v>3638</v>
      </c>
      <c r="C497" s="103">
        <v>8000</v>
      </c>
      <c r="D497" t="str">
        <f>VLOOKUP(J497,杂项!K:L,2,FALSE)</f>
        <v>高级枪兵教材</v>
      </c>
      <c r="E497">
        <f t="shared" si="21"/>
        <v>3</v>
      </c>
      <c r="F497" t="str">
        <f>VLOOKUP(L497,杂项!K:L,2,FALSE)</f>
        <v>扩胸器</v>
      </c>
      <c r="G497">
        <f t="shared" si="22"/>
        <v>3</v>
      </c>
      <c r="H497" t="e">
        <f>VLOOKUP(N497,杂项!K:L,2,FALSE)</f>
        <v>#N/A</v>
      </c>
      <c r="I497">
        <f t="shared" si="23"/>
        <v>0</v>
      </c>
      <c r="J497" s="93">
        <v>6006</v>
      </c>
      <c r="K497">
        <v>3</v>
      </c>
      <c r="L497">
        <v>6033</v>
      </c>
      <c r="M497">
        <v>3</v>
      </c>
    </row>
    <row r="498" spans="1:15" x14ac:dyDescent="0.2">
      <c r="A498" s="103">
        <v>2211</v>
      </c>
      <c r="B498" s="93" t="s">
        <v>3639</v>
      </c>
      <c r="C498" s="103">
        <v>12000</v>
      </c>
      <c r="D498" t="str">
        <f>VLOOKUP(J498,杂项!K:L,2,FALSE)</f>
        <v>高级枪兵教材</v>
      </c>
      <c r="E498">
        <f t="shared" si="21"/>
        <v>5</v>
      </c>
      <c r="F498" t="str">
        <f>VLOOKUP(L498,杂项!K:L,2,FALSE)</f>
        <v>扩胸器</v>
      </c>
      <c r="G498">
        <f t="shared" si="22"/>
        <v>4</v>
      </c>
      <c r="H498" t="e">
        <f>VLOOKUP(N498,杂项!K:L,2,FALSE)</f>
        <v>#N/A</v>
      </c>
      <c r="I498">
        <f t="shared" si="23"/>
        <v>0</v>
      </c>
      <c r="J498" s="93">
        <v>6006</v>
      </c>
      <c r="K498">
        <v>5</v>
      </c>
      <c r="L498">
        <v>6033</v>
      </c>
      <c r="M498">
        <v>4</v>
      </c>
    </row>
    <row r="499" spans="1:15" x14ac:dyDescent="0.2">
      <c r="A499" s="103">
        <v>2212</v>
      </c>
      <c r="B499" s="93" t="s">
        <v>3640</v>
      </c>
      <c r="C499" s="103">
        <v>18000</v>
      </c>
      <c r="D499" t="str">
        <f>VLOOKUP(J499,杂项!K:L,2,FALSE)</f>
        <v>高级枪兵教材</v>
      </c>
      <c r="E499">
        <f t="shared" si="21"/>
        <v>8</v>
      </c>
      <c r="F499" t="str">
        <f>VLOOKUP(L499,杂项!K:L,2,FALSE)</f>
        <v>扩胸器</v>
      </c>
      <c r="G499">
        <f t="shared" si="22"/>
        <v>6</v>
      </c>
      <c r="H499" t="str">
        <f>VLOOKUP(N499,杂项!K:L,2,FALSE)</f>
        <v>健腹轮</v>
      </c>
      <c r="I499">
        <f t="shared" si="23"/>
        <v>2</v>
      </c>
      <c r="J499" s="93">
        <v>6006</v>
      </c>
      <c r="K499">
        <v>8</v>
      </c>
      <c r="L499">
        <v>6033</v>
      </c>
      <c r="M499">
        <v>6</v>
      </c>
      <c r="N499">
        <v>6034</v>
      </c>
      <c r="O499">
        <v>2</v>
      </c>
    </row>
    <row r="500" spans="1:15" x14ac:dyDescent="0.2">
      <c r="A500" s="103">
        <v>2213</v>
      </c>
      <c r="B500" s="93" t="s">
        <v>3641</v>
      </c>
      <c r="C500" s="103">
        <v>27000</v>
      </c>
      <c r="D500" t="str">
        <f>VLOOKUP(J500,杂项!K:L,2,FALSE)</f>
        <v>高级枪兵教材</v>
      </c>
      <c r="E500">
        <f t="shared" si="21"/>
        <v>12</v>
      </c>
      <c r="F500" t="str">
        <f>VLOOKUP(L500,杂项!K:L,2,FALSE)</f>
        <v>扩胸器</v>
      </c>
      <c r="G500">
        <f t="shared" si="22"/>
        <v>8</v>
      </c>
      <c r="H500" t="str">
        <f>VLOOKUP(N500,杂项!K:L,2,FALSE)</f>
        <v>健腹轮</v>
      </c>
      <c r="I500">
        <f t="shared" si="23"/>
        <v>4</v>
      </c>
      <c r="J500" s="93">
        <v>6006</v>
      </c>
      <c r="K500">
        <v>12</v>
      </c>
      <c r="L500">
        <v>6033</v>
      </c>
      <c r="M500">
        <v>8</v>
      </c>
      <c r="N500">
        <v>6034</v>
      </c>
      <c r="O500">
        <v>4</v>
      </c>
    </row>
    <row r="501" spans="1:15" x14ac:dyDescent="0.2">
      <c r="A501" s="103">
        <v>2214</v>
      </c>
      <c r="B501" s="93" t="s">
        <v>3642</v>
      </c>
      <c r="C501" s="103">
        <v>41000</v>
      </c>
      <c r="D501" t="str">
        <f>VLOOKUP(J501,杂项!K:L,2,FALSE)</f>
        <v>高级枪兵教材</v>
      </c>
      <c r="E501">
        <f t="shared" si="21"/>
        <v>15</v>
      </c>
      <c r="F501" t="str">
        <f>VLOOKUP(L501,杂项!K:L,2,FALSE)</f>
        <v>扩胸器</v>
      </c>
      <c r="G501">
        <f t="shared" si="22"/>
        <v>10</v>
      </c>
      <c r="H501" t="str">
        <f>VLOOKUP(N501,杂项!K:L,2,FALSE)</f>
        <v>健腹轮</v>
      </c>
      <c r="I501">
        <f t="shared" si="23"/>
        <v>6</v>
      </c>
      <c r="J501" s="93">
        <v>6006</v>
      </c>
      <c r="K501">
        <v>15</v>
      </c>
      <c r="L501">
        <v>6033</v>
      </c>
      <c r="M501">
        <v>10</v>
      </c>
      <c r="N501">
        <v>6034</v>
      </c>
      <c r="O501">
        <v>6</v>
      </c>
    </row>
    <row r="502" spans="1:15" x14ac:dyDescent="0.2">
      <c r="A502" s="103">
        <v>2215</v>
      </c>
      <c r="B502" s="93" t="s">
        <v>3643</v>
      </c>
      <c r="C502" s="103">
        <v>62000</v>
      </c>
      <c r="D502" t="str">
        <f>VLOOKUP(J502,杂项!K:L,2,FALSE)</f>
        <v>特级枪兵教材</v>
      </c>
      <c r="E502">
        <f t="shared" si="21"/>
        <v>5</v>
      </c>
      <c r="F502" t="str">
        <f>VLOOKUP(L502,杂项!K:L,2,FALSE)</f>
        <v>Devout♂手套</v>
      </c>
      <c r="G502">
        <f t="shared" si="22"/>
        <v>2</v>
      </c>
      <c r="H502" t="str">
        <f>VLOOKUP(N502,杂项!K:L,2,FALSE)</f>
        <v>Pretty♂喷雾</v>
      </c>
      <c r="I502">
        <f t="shared" si="23"/>
        <v>2</v>
      </c>
      <c r="J502" s="93">
        <v>6044</v>
      </c>
      <c r="K502">
        <v>5</v>
      </c>
      <c r="L502">
        <v>6039</v>
      </c>
      <c r="M502">
        <v>2</v>
      </c>
      <c r="N502">
        <v>6040</v>
      </c>
      <c r="O502">
        <v>2</v>
      </c>
    </row>
    <row r="503" spans="1:15" x14ac:dyDescent="0.2">
      <c r="A503" s="103">
        <v>2216</v>
      </c>
      <c r="B503" s="93" t="s">
        <v>3644</v>
      </c>
      <c r="C503" s="103">
        <v>93000</v>
      </c>
      <c r="D503" t="str">
        <f>VLOOKUP(J503,杂项!K:L,2,FALSE)</f>
        <v>特级枪兵教材</v>
      </c>
      <c r="E503">
        <f t="shared" si="21"/>
        <v>10</v>
      </c>
      <c r="F503" t="str">
        <f>VLOOKUP(L503,杂项!K:L,2,FALSE)</f>
        <v>Devout♂手套</v>
      </c>
      <c r="G503">
        <f t="shared" si="22"/>
        <v>3</v>
      </c>
      <c r="H503" t="str">
        <f>VLOOKUP(N503,杂项!K:L,2,FALSE)</f>
        <v>Pretty♂喷雾</v>
      </c>
      <c r="I503">
        <f t="shared" si="23"/>
        <v>3</v>
      </c>
      <c r="J503" s="93">
        <v>6044</v>
      </c>
      <c r="K503">
        <v>10</v>
      </c>
      <c r="L503">
        <v>6039</v>
      </c>
      <c r="M503">
        <v>3</v>
      </c>
      <c r="N503">
        <v>6040</v>
      </c>
      <c r="O503">
        <v>3</v>
      </c>
    </row>
    <row r="504" spans="1:15" x14ac:dyDescent="0.2">
      <c r="A504" s="103">
        <v>2217</v>
      </c>
      <c r="B504" s="93" t="s">
        <v>3645</v>
      </c>
      <c r="C504" s="103">
        <v>140000</v>
      </c>
      <c r="D504" t="str">
        <f>VLOOKUP(J504,杂项!K:L,2,FALSE)</f>
        <v>特级枪兵教材</v>
      </c>
      <c r="E504">
        <f t="shared" si="21"/>
        <v>20</v>
      </c>
      <c r="F504" t="str">
        <f>VLOOKUP(L504,杂项!K:L,2,FALSE)</f>
        <v>Devout♂手套</v>
      </c>
      <c r="G504">
        <f t="shared" si="22"/>
        <v>5</v>
      </c>
      <c r="H504" t="str">
        <f>VLOOKUP(N504,杂项!K:L,2,FALSE)</f>
        <v>Pretty♂喷雾</v>
      </c>
      <c r="I504">
        <f t="shared" si="23"/>
        <v>5</v>
      </c>
      <c r="J504" s="93">
        <v>6044</v>
      </c>
      <c r="K504">
        <v>20</v>
      </c>
      <c r="L504">
        <v>6039</v>
      </c>
      <c r="M504">
        <v>5</v>
      </c>
      <c r="N504">
        <v>6040</v>
      </c>
      <c r="O504">
        <v>5</v>
      </c>
    </row>
    <row r="505" spans="1:15" x14ac:dyDescent="0.2">
      <c r="A505" s="103">
        <v>2218</v>
      </c>
      <c r="B505" s="93" t="s">
        <v>3646</v>
      </c>
      <c r="C505" s="103">
        <v>210000</v>
      </c>
      <c r="D505" t="str">
        <f>VLOOKUP(J505,杂项!K:L,2,FALSE)</f>
        <v>特级枪兵教材</v>
      </c>
      <c r="E505">
        <f t="shared" si="21"/>
        <v>30</v>
      </c>
      <c r="F505" t="str">
        <f>VLOOKUP(L505,杂项!K:L,2,FALSE)</f>
        <v>Devout♂手套</v>
      </c>
      <c r="G505">
        <f t="shared" si="22"/>
        <v>7</v>
      </c>
      <c r="H505" t="str">
        <f>VLOOKUP(N505,杂项!K:L,2,FALSE)</f>
        <v>Pretty♂喷雾</v>
      </c>
      <c r="I505">
        <f t="shared" si="23"/>
        <v>7</v>
      </c>
      <c r="J505" s="93">
        <v>6044</v>
      </c>
      <c r="K505">
        <v>30</v>
      </c>
      <c r="L505">
        <v>6039</v>
      </c>
      <c r="M505">
        <v>7</v>
      </c>
      <c r="N505">
        <v>6040</v>
      </c>
      <c r="O505">
        <v>7</v>
      </c>
    </row>
    <row r="506" spans="1:15" x14ac:dyDescent="0.2">
      <c r="A506" s="103">
        <v>2219</v>
      </c>
      <c r="B506" s="93" t="s">
        <v>3647</v>
      </c>
      <c r="C506" s="103">
        <v>320000</v>
      </c>
      <c r="D506" t="str">
        <f>VLOOKUP(J506,杂项!K:L,2,FALSE)</f>
        <v>特级枪兵教材</v>
      </c>
      <c r="E506">
        <f t="shared" si="21"/>
        <v>40</v>
      </c>
      <c r="F506" t="str">
        <f>VLOOKUP(L506,杂项!K:L,2,FALSE)</f>
        <v>Devout♂手套</v>
      </c>
      <c r="G506">
        <f t="shared" si="22"/>
        <v>9</v>
      </c>
      <c r="H506" t="str">
        <f>VLOOKUP(N506,杂项!K:L,2,FALSE)</f>
        <v>Pretty♂喷雾</v>
      </c>
      <c r="I506">
        <f t="shared" si="23"/>
        <v>9</v>
      </c>
      <c r="J506" s="93">
        <v>6044</v>
      </c>
      <c r="K506">
        <v>40</v>
      </c>
      <c r="L506">
        <v>6039</v>
      </c>
      <c r="M506">
        <v>9</v>
      </c>
      <c r="N506">
        <v>6040</v>
      </c>
      <c r="O506">
        <v>9</v>
      </c>
    </row>
    <row r="507" spans="1:15" x14ac:dyDescent="0.2">
      <c r="A507" s="103">
        <v>2220</v>
      </c>
      <c r="B507" s="93" t="s">
        <v>3648</v>
      </c>
      <c r="C507" s="103">
        <v>8000</v>
      </c>
      <c r="D507" t="str">
        <f>VLOOKUP(J507,杂项!K:L,2,FALSE)</f>
        <v>高级枪兵教材</v>
      </c>
      <c r="E507">
        <f t="shared" si="21"/>
        <v>3</v>
      </c>
      <c r="F507" t="str">
        <f>VLOOKUP(L507,杂项!K:L,2,FALSE)</f>
        <v>杠铃</v>
      </c>
      <c r="G507">
        <f t="shared" si="22"/>
        <v>3</v>
      </c>
      <c r="H507" t="e">
        <f>VLOOKUP(N507,杂项!K:L,2,FALSE)</f>
        <v>#N/A</v>
      </c>
      <c r="I507">
        <f t="shared" si="23"/>
        <v>0</v>
      </c>
      <c r="J507" s="93">
        <v>6006</v>
      </c>
      <c r="K507">
        <v>3</v>
      </c>
      <c r="L507">
        <v>6031</v>
      </c>
      <c r="M507">
        <v>3</v>
      </c>
    </row>
    <row r="508" spans="1:15" x14ac:dyDescent="0.2">
      <c r="A508" s="103">
        <v>2221</v>
      </c>
      <c r="B508" s="93" t="s">
        <v>3649</v>
      </c>
      <c r="C508" s="103">
        <v>12000</v>
      </c>
      <c r="D508" t="str">
        <f>VLOOKUP(J508,杂项!K:L,2,FALSE)</f>
        <v>高级枪兵教材</v>
      </c>
      <c r="E508">
        <f t="shared" si="21"/>
        <v>5</v>
      </c>
      <c r="F508" t="str">
        <f>VLOOKUP(L508,杂项!K:L,2,FALSE)</f>
        <v>杠铃</v>
      </c>
      <c r="G508">
        <f t="shared" si="22"/>
        <v>4</v>
      </c>
      <c r="H508" t="e">
        <f>VLOOKUP(N508,杂项!K:L,2,FALSE)</f>
        <v>#N/A</v>
      </c>
      <c r="I508">
        <f t="shared" si="23"/>
        <v>0</v>
      </c>
      <c r="J508" s="93">
        <v>6006</v>
      </c>
      <c r="K508">
        <v>5</v>
      </c>
      <c r="L508">
        <v>6031</v>
      </c>
      <c r="M508">
        <v>4</v>
      </c>
    </row>
    <row r="509" spans="1:15" x14ac:dyDescent="0.2">
      <c r="A509" s="103">
        <v>2222</v>
      </c>
      <c r="B509" s="93" t="s">
        <v>3650</v>
      </c>
      <c r="C509" s="103">
        <v>18000</v>
      </c>
      <c r="D509" t="str">
        <f>VLOOKUP(J509,杂项!K:L,2,FALSE)</f>
        <v>高级枪兵教材</v>
      </c>
      <c r="E509">
        <f t="shared" si="21"/>
        <v>8</v>
      </c>
      <c r="F509" t="str">
        <f>VLOOKUP(L509,杂项!K:L,2,FALSE)</f>
        <v>杠铃</v>
      </c>
      <c r="G509">
        <f t="shared" si="22"/>
        <v>6</v>
      </c>
      <c r="H509" t="str">
        <f>VLOOKUP(N509,杂项!K:L,2,FALSE)</f>
        <v>瑜伽垫</v>
      </c>
      <c r="I509">
        <f t="shared" si="23"/>
        <v>2</v>
      </c>
      <c r="J509" s="93">
        <v>6006</v>
      </c>
      <c r="K509">
        <v>8</v>
      </c>
      <c r="L509">
        <v>6031</v>
      </c>
      <c r="M509">
        <v>6</v>
      </c>
      <c r="N509">
        <v>6035</v>
      </c>
      <c r="O509">
        <v>2</v>
      </c>
    </row>
    <row r="510" spans="1:15" x14ac:dyDescent="0.2">
      <c r="A510" s="103">
        <v>2223</v>
      </c>
      <c r="B510" s="93" t="s">
        <v>3651</v>
      </c>
      <c r="C510" s="103">
        <v>27000</v>
      </c>
      <c r="D510" t="str">
        <f>VLOOKUP(J510,杂项!K:L,2,FALSE)</f>
        <v>高级枪兵教材</v>
      </c>
      <c r="E510">
        <f t="shared" si="21"/>
        <v>12</v>
      </c>
      <c r="F510" t="str">
        <f>VLOOKUP(L510,杂项!K:L,2,FALSE)</f>
        <v>杠铃</v>
      </c>
      <c r="G510">
        <f t="shared" si="22"/>
        <v>8</v>
      </c>
      <c r="H510" t="str">
        <f>VLOOKUP(N510,杂项!K:L,2,FALSE)</f>
        <v>瑜伽垫</v>
      </c>
      <c r="I510">
        <f t="shared" si="23"/>
        <v>4</v>
      </c>
      <c r="J510" s="93">
        <v>6006</v>
      </c>
      <c r="K510">
        <v>12</v>
      </c>
      <c r="L510">
        <v>6031</v>
      </c>
      <c r="M510">
        <v>8</v>
      </c>
      <c r="N510">
        <v>6035</v>
      </c>
      <c r="O510">
        <v>4</v>
      </c>
    </row>
    <row r="511" spans="1:15" x14ac:dyDescent="0.2">
      <c r="A511" s="103">
        <v>2224</v>
      </c>
      <c r="B511" s="93" t="s">
        <v>3652</v>
      </c>
      <c r="C511" s="103">
        <v>41000</v>
      </c>
      <c r="D511" t="str">
        <f>VLOOKUP(J511,杂项!K:L,2,FALSE)</f>
        <v>高级枪兵教材</v>
      </c>
      <c r="E511">
        <f t="shared" si="21"/>
        <v>15</v>
      </c>
      <c r="F511" t="str">
        <f>VLOOKUP(L511,杂项!K:L,2,FALSE)</f>
        <v>杠铃</v>
      </c>
      <c r="G511">
        <f t="shared" si="22"/>
        <v>10</v>
      </c>
      <c r="H511" t="str">
        <f>VLOOKUP(N511,杂项!K:L,2,FALSE)</f>
        <v>瑜伽垫</v>
      </c>
      <c r="I511">
        <f t="shared" si="23"/>
        <v>6</v>
      </c>
      <c r="J511" s="93">
        <v>6006</v>
      </c>
      <c r="K511">
        <v>15</v>
      </c>
      <c r="L511">
        <v>6031</v>
      </c>
      <c r="M511">
        <v>10</v>
      </c>
      <c r="N511">
        <v>6035</v>
      </c>
      <c r="O511">
        <v>6</v>
      </c>
    </row>
    <row r="512" spans="1:15" x14ac:dyDescent="0.2">
      <c r="A512" s="103">
        <v>2225</v>
      </c>
      <c r="B512" s="93" t="s">
        <v>3653</v>
      </c>
      <c r="C512" s="103">
        <v>62000</v>
      </c>
      <c r="D512" t="str">
        <f>VLOOKUP(J512,杂项!K:L,2,FALSE)</f>
        <v>特级枪兵教材</v>
      </c>
      <c r="E512">
        <f t="shared" si="21"/>
        <v>5</v>
      </c>
      <c r="F512" t="str">
        <f>VLOOKUP(L512,杂项!K:L,2,FALSE)</f>
        <v>Brown♂精油</v>
      </c>
      <c r="G512">
        <f t="shared" si="22"/>
        <v>2</v>
      </c>
      <c r="H512" t="str">
        <f>VLOOKUP(N512,杂项!K:L,2,FALSE)</f>
        <v>Crazy♂短裤</v>
      </c>
      <c r="I512">
        <f t="shared" si="23"/>
        <v>2</v>
      </c>
      <c r="J512" s="93">
        <v>6044</v>
      </c>
      <c r="K512">
        <v>5</v>
      </c>
      <c r="L512">
        <v>6037</v>
      </c>
      <c r="M512">
        <v>2</v>
      </c>
      <c r="N512">
        <v>6041</v>
      </c>
      <c r="O512">
        <v>2</v>
      </c>
    </row>
    <row r="513" spans="1:15" x14ac:dyDescent="0.2">
      <c r="A513" s="103">
        <v>2226</v>
      </c>
      <c r="B513" s="93" t="s">
        <v>3654</v>
      </c>
      <c r="C513" s="103">
        <v>93000</v>
      </c>
      <c r="D513" t="str">
        <f>VLOOKUP(J513,杂项!K:L,2,FALSE)</f>
        <v>特级枪兵教材</v>
      </c>
      <c r="E513">
        <f t="shared" si="21"/>
        <v>10</v>
      </c>
      <c r="F513" t="str">
        <f>VLOOKUP(L513,杂项!K:L,2,FALSE)</f>
        <v>Brown♂精油</v>
      </c>
      <c r="G513">
        <f t="shared" si="22"/>
        <v>3</v>
      </c>
      <c r="H513" t="str">
        <f>VLOOKUP(N513,杂项!K:L,2,FALSE)</f>
        <v>Crazy♂短裤</v>
      </c>
      <c r="I513">
        <f t="shared" si="23"/>
        <v>3</v>
      </c>
      <c r="J513" s="93">
        <v>6044</v>
      </c>
      <c r="K513">
        <v>10</v>
      </c>
      <c r="L513">
        <v>6037</v>
      </c>
      <c r="M513">
        <v>3</v>
      </c>
      <c r="N513">
        <v>6041</v>
      </c>
      <c r="O513">
        <v>3</v>
      </c>
    </row>
    <row r="514" spans="1:15" x14ac:dyDescent="0.2">
      <c r="A514" s="103">
        <v>2227</v>
      </c>
      <c r="B514" s="93" t="s">
        <v>3655</v>
      </c>
      <c r="C514" s="103">
        <v>140000</v>
      </c>
      <c r="D514" t="str">
        <f>VLOOKUP(J514,杂项!K:L,2,FALSE)</f>
        <v>特级枪兵教材</v>
      </c>
      <c r="E514">
        <f t="shared" ref="E514:E577" si="24">K514</f>
        <v>20</v>
      </c>
      <c r="F514" t="str">
        <f>VLOOKUP(L514,杂项!K:L,2,FALSE)</f>
        <v>Brown♂精油</v>
      </c>
      <c r="G514">
        <f t="shared" ref="G514:G577" si="25">M514</f>
        <v>5</v>
      </c>
      <c r="H514" t="str">
        <f>VLOOKUP(N514,杂项!K:L,2,FALSE)</f>
        <v>Crazy♂短裤</v>
      </c>
      <c r="I514">
        <f t="shared" ref="I514:I577" si="26">O514</f>
        <v>5</v>
      </c>
      <c r="J514" s="93">
        <v>6044</v>
      </c>
      <c r="K514">
        <v>20</v>
      </c>
      <c r="L514">
        <v>6037</v>
      </c>
      <c r="M514">
        <v>5</v>
      </c>
      <c r="N514">
        <v>6041</v>
      </c>
      <c r="O514">
        <v>5</v>
      </c>
    </row>
    <row r="515" spans="1:15" x14ac:dyDescent="0.2">
      <c r="A515" s="103">
        <v>2228</v>
      </c>
      <c r="B515" s="93" t="s">
        <v>3656</v>
      </c>
      <c r="C515" s="103">
        <v>210000</v>
      </c>
      <c r="D515" t="str">
        <f>VLOOKUP(J515,杂项!K:L,2,FALSE)</f>
        <v>特级枪兵教材</v>
      </c>
      <c r="E515">
        <f t="shared" si="24"/>
        <v>30</v>
      </c>
      <c r="F515" t="str">
        <f>VLOOKUP(L515,杂项!K:L,2,FALSE)</f>
        <v>Brown♂精油</v>
      </c>
      <c r="G515">
        <f t="shared" si="25"/>
        <v>7</v>
      </c>
      <c r="H515" t="str">
        <f>VLOOKUP(N515,杂项!K:L,2,FALSE)</f>
        <v>Crazy♂短裤</v>
      </c>
      <c r="I515">
        <f t="shared" si="26"/>
        <v>7</v>
      </c>
      <c r="J515" s="93">
        <v>6044</v>
      </c>
      <c r="K515">
        <v>30</v>
      </c>
      <c r="L515">
        <v>6037</v>
      </c>
      <c r="M515">
        <v>7</v>
      </c>
      <c r="N515">
        <v>6041</v>
      </c>
      <c r="O515">
        <v>7</v>
      </c>
    </row>
    <row r="516" spans="1:15" x14ac:dyDescent="0.2">
      <c r="A516" s="103">
        <v>2229</v>
      </c>
      <c r="B516" s="93" t="s">
        <v>3657</v>
      </c>
      <c r="C516" s="103">
        <v>320000</v>
      </c>
      <c r="D516" t="str">
        <f>VLOOKUP(J516,杂项!K:L,2,FALSE)</f>
        <v>特级枪兵教材</v>
      </c>
      <c r="E516">
        <f t="shared" si="24"/>
        <v>40</v>
      </c>
      <c r="F516" t="str">
        <f>VLOOKUP(L516,杂项!K:L,2,FALSE)</f>
        <v>Brown♂精油</v>
      </c>
      <c r="G516">
        <f t="shared" si="25"/>
        <v>9</v>
      </c>
      <c r="H516" t="str">
        <f>VLOOKUP(N516,杂项!K:L,2,FALSE)</f>
        <v>Crazy♂短裤</v>
      </c>
      <c r="I516">
        <f t="shared" si="26"/>
        <v>9</v>
      </c>
      <c r="J516" s="93">
        <v>6044</v>
      </c>
      <c r="K516">
        <v>40</v>
      </c>
      <c r="L516">
        <v>6037</v>
      </c>
      <c r="M516">
        <v>9</v>
      </c>
      <c r="N516">
        <v>6041</v>
      </c>
      <c r="O516">
        <v>9</v>
      </c>
    </row>
    <row r="517" spans="1:15" x14ac:dyDescent="0.2">
      <c r="A517" s="103">
        <v>2230</v>
      </c>
      <c r="B517" s="93" t="s">
        <v>3658</v>
      </c>
      <c r="C517" s="103">
        <v>8000</v>
      </c>
      <c r="D517" t="str">
        <f>VLOOKUP(J517,杂项!K:L,2,FALSE)</f>
        <v>高级枪兵教材</v>
      </c>
      <c r="E517">
        <f t="shared" si="24"/>
        <v>3</v>
      </c>
      <c r="F517" t="str">
        <f>VLOOKUP(L517,杂项!K:L,2,FALSE)</f>
        <v>杠铃</v>
      </c>
      <c r="G517">
        <f t="shared" si="25"/>
        <v>3</v>
      </c>
      <c r="H517" t="e">
        <f>VLOOKUP(N517,杂项!K:L,2,FALSE)</f>
        <v>#N/A</v>
      </c>
      <c r="I517">
        <f t="shared" si="26"/>
        <v>0</v>
      </c>
      <c r="J517" s="93">
        <v>6006</v>
      </c>
      <c r="K517">
        <v>3</v>
      </c>
      <c r="L517">
        <v>6031</v>
      </c>
      <c r="M517">
        <v>3</v>
      </c>
    </row>
    <row r="518" spans="1:15" x14ac:dyDescent="0.2">
      <c r="A518" s="103">
        <v>2231</v>
      </c>
      <c r="B518" s="93" t="s">
        <v>3659</v>
      </c>
      <c r="C518" s="103">
        <v>12000</v>
      </c>
      <c r="D518" t="str">
        <f>VLOOKUP(J518,杂项!K:L,2,FALSE)</f>
        <v>高级枪兵教材</v>
      </c>
      <c r="E518">
        <f t="shared" si="24"/>
        <v>5</v>
      </c>
      <c r="F518" t="str">
        <f>VLOOKUP(L518,杂项!K:L,2,FALSE)</f>
        <v>杠铃</v>
      </c>
      <c r="G518">
        <f t="shared" si="25"/>
        <v>4</v>
      </c>
      <c r="H518" t="e">
        <f>VLOOKUP(N518,杂项!K:L,2,FALSE)</f>
        <v>#N/A</v>
      </c>
      <c r="I518">
        <f t="shared" si="26"/>
        <v>0</v>
      </c>
      <c r="J518" s="93">
        <v>6006</v>
      </c>
      <c r="K518">
        <v>5</v>
      </c>
      <c r="L518">
        <v>6031</v>
      </c>
      <c r="M518">
        <v>4</v>
      </c>
    </row>
    <row r="519" spans="1:15" x14ac:dyDescent="0.2">
      <c r="A519" s="103">
        <v>2232</v>
      </c>
      <c r="B519" s="93" t="s">
        <v>3660</v>
      </c>
      <c r="C519" s="103">
        <v>18000</v>
      </c>
      <c r="D519" t="str">
        <f>VLOOKUP(J519,杂项!K:L,2,FALSE)</f>
        <v>高级枪兵教材</v>
      </c>
      <c r="E519">
        <f t="shared" si="24"/>
        <v>8</v>
      </c>
      <c r="F519" t="str">
        <f>VLOOKUP(L519,杂项!K:L,2,FALSE)</f>
        <v>杠铃</v>
      </c>
      <c r="G519">
        <f t="shared" si="25"/>
        <v>6</v>
      </c>
      <c r="H519" t="str">
        <f>VLOOKUP(N519,杂项!K:L,2,FALSE)</f>
        <v>平衡球</v>
      </c>
      <c r="I519">
        <f t="shared" si="26"/>
        <v>2</v>
      </c>
      <c r="J519" s="93">
        <v>6006</v>
      </c>
      <c r="K519">
        <v>8</v>
      </c>
      <c r="L519">
        <v>6031</v>
      </c>
      <c r="M519">
        <v>6</v>
      </c>
      <c r="N519">
        <v>6036</v>
      </c>
      <c r="O519">
        <v>2</v>
      </c>
    </row>
    <row r="520" spans="1:15" x14ac:dyDescent="0.2">
      <c r="A520" s="103">
        <v>2233</v>
      </c>
      <c r="B520" s="93" t="s">
        <v>3661</v>
      </c>
      <c r="C520" s="103">
        <v>27000</v>
      </c>
      <c r="D520" t="str">
        <f>VLOOKUP(J520,杂项!K:L,2,FALSE)</f>
        <v>高级枪兵教材</v>
      </c>
      <c r="E520">
        <f t="shared" si="24"/>
        <v>12</v>
      </c>
      <c r="F520" t="str">
        <f>VLOOKUP(L520,杂项!K:L,2,FALSE)</f>
        <v>杠铃</v>
      </c>
      <c r="G520">
        <f t="shared" si="25"/>
        <v>8</v>
      </c>
      <c r="H520" t="str">
        <f>VLOOKUP(N520,杂项!K:L,2,FALSE)</f>
        <v>平衡球</v>
      </c>
      <c r="I520">
        <f t="shared" si="26"/>
        <v>4</v>
      </c>
      <c r="J520" s="93">
        <v>6006</v>
      </c>
      <c r="K520">
        <v>12</v>
      </c>
      <c r="L520">
        <v>6031</v>
      </c>
      <c r="M520">
        <v>8</v>
      </c>
      <c r="N520">
        <v>6036</v>
      </c>
      <c r="O520">
        <v>4</v>
      </c>
    </row>
    <row r="521" spans="1:15" x14ac:dyDescent="0.2">
      <c r="A521" s="103">
        <v>2234</v>
      </c>
      <c r="B521" s="93" t="s">
        <v>3662</v>
      </c>
      <c r="C521" s="103">
        <v>41000</v>
      </c>
      <c r="D521" t="str">
        <f>VLOOKUP(J521,杂项!K:L,2,FALSE)</f>
        <v>高级枪兵教材</v>
      </c>
      <c r="E521">
        <f t="shared" si="24"/>
        <v>15</v>
      </c>
      <c r="F521" t="str">
        <f>VLOOKUP(L521,杂项!K:L,2,FALSE)</f>
        <v>杠铃</v>
      </c>
      <c r="G521">
        <f t="shared" si="25"/>
        <v>10</v>
      </c>
      <c r="H521" t="str">
        <f>VLOOKUP(N521,杂项!K:L,2,FALSE)</f>
        <v>平衡球</v>
      </c>
      <c r="I521">
        <f t="shared" si="26"/>
        <v>6</v>
      </c>
      <c r="J521" s="93">
        <v>6006</v>
      </c>
      <c r="K521">
        <v>15</v>
      </c>
      <c r="L521">
        <v>6031</v>
      </c>
      <c r="M521">
        <v>10</v>
      </c>
      <c r="N521">
        <v>6036</v>
      </c>
      <c r="O521">
        <v>6</v>
      </c>
    </row>
    <row r="522" spans="1:15" x14ac:dyDescent="0.2">
      <c r="A522" s="103">
        <v>2235</v>
      </c>
      <c r="B522" s="93" t="s">
        <v>3663</v>
      </c>
      <c r="C522" s="103">
        <v>62000</v>
      </c>
      <c r="D522" t="str">
        <f>VLOOKUP(J522,杂项!K:L,2,FALSE)</f>
        <v>特级枪兵教材</v>
      </c>
      <c r="E522">
        <f t="shared" si="24"/>
        <v>5</v>
      </c>
      <c r="F522" t="str">
        <f>VLOOKUP(L522,杂项!K:L,2,FALSE)</f>
        <v>Brown♂精油</v>
      </c>
      <c r="G522">
        <f t="shared" si="25"/>
        <v>2</v>
      </c>
      <c r="H522" t="str">
        <f>VLOOKUP(N522,杂项!K:L,2,FALSE)</f>
        <v>Burning♂背带</v>
      </c>
      <c r="I522">
        <f t="shared" si="26"/>
        <v>2</v>
      </c>
      <c r="J522" s="93">
        <v>6044</v>
      </c>
      <c r="K522">
        <v>5</v>
      </c>
      <c r="L522">
        <v>6037</v>
      </c>
      <c r="M522">
        <v>2</v>
      </c>
      <c r="N522">
        <v>6042</v>
      </c>
      <c r="O522">
        <v>2</v>
      </c>
    </row>
    <row r="523" spans="1:15" x14ac:dyDescent="0.2">
      <c r="A523" s="103">
        <v>2236</v>
      </c>
      <c r="B523" s="93" t="s">
        <v>3664</v>
      </c>
      <c r="C523" s="103">
        <v>93000</v>
      </c>
      <c r="D523" t="str">
        <f>VLOOKUP(J523,杂项!K:L,2,FALSE)</f>
        <v>特级枪兵教材</v>
      </c>
      <c r="E523">
        <f t="shared" si="24"/>
        <v>10</v>
      </c>
      <c r="F523" t="str">
        <f>VLOOKUP(L523,杂项!K:L,2,FALSE)</f>
        <v>Brown♂精油</v>
      </c>
      <c r="G523">
        <f t="shared" si="25"/>
        <v>3</v>
      </c>
      <c r="H523" t="str">
        <f>VLOOKUP(N523,杂项!K:L,2,FALSE)</f>
        <v>Burning♂背带</v>
      </c>
      <c r="I523">
        <f t="shared" si="26"/>
        <v>3</v>
      </c>
      <c r="J523" s="93">
        <v>6044</v>
      </c>
      <c r="K523">
        <v>10</v>
      </c>
      <c r="L523">
        <v>6037</v>
      </c>
      <c r="M523">
        <v>3</v>
      </c>
      <c r="N523">
        <v>6042</v>
      </c>
      <c r="O523">
        <v>3</v>
      </c>
    </row>
    <row r="524" spans="1:15" x14ac:dyDescent="0.2">
      <c r="A524" s="103">
        <v>2237</v>
      </c>
      <c r="B524" s="93" t="s">
        <v>3665</v>
      </c>
      <c r="C524" s="103">
        <v>140000</v>
      </c>
      <c r="D524" t="str">
        <f>VLOOKUP(J524,杂项!K:L,2,FALSE)</f>
        <v>特级枪兵教材</v>
      </c>
      <c r="E524">
        <f t="shared" si="24"/>
        <v>20</v>
      </c>
      <c r="F524" t="str">
        <f>VLOOKUP(L524,杂项!K:L,2,FALSE)</f>
        <v>Brown♂精油</v>
      </c>
      <c r="G524">
        <f t="shared" si="25"/>
        <v>5</v>
      </c>
      <c r="H524" t="str">
        <f>VLOOKUP(N524,杂项!K:L,2,FALSE)</f>
        <v>Burning♂背带</v>
      </c>
      <c r="I524">
        <f t="shared" si="26"/>
        <v>5</v>
      </c>
      <c r="J524" s="93">
        <v>6044</v>
      </c>
      <c r="K524">
        <v>20</v>
      </c>
      <c r="L524">
        <v>6037</v>
      </c>
      <c r="M524">
        <v>5</v>
      </c>
      <c r="N524">
        <v>6042</v>
      </c>
      <c r="O524">
        <v>5</v>
      </c>
    </row>
    <row r="525" spans="1:15" x14ac:dyDescent="0.2">
      <c r="A525" s="103">
        <v>2238</v>
      </c>
      <c r="B525" s="93" t="s">
        <v>3666</v>
      </c>
      <c r="C525" s="103">
        <v>210000</v>
      </c>
      <c r="D525" t="str">
        <f>VLOOKUP(J525,杂项!K:L,2,FALSE)</f>
        <v>特级枪兵教材</v>
      </c>
      <c r="E525">
        <f t="shared" si="24"/>
        <v>30</v>
      </c>
      <c r="F525" t="str">
        <f>VLOOKUP(L525,杂项!K:L,2,FALSE)</f>
        <v>Brown♂精油</v>
      </c>
      <c r="G525">
        <f t="shared" si="25"/>
        <v>7</v>
      </c>
      <c r="H525" t="str">
        <f>VLOOKUP(N525,杂项!K:L,2,FALSE)</f>
        <v>Burning♂背带</v>
      </c>
      <c r="I525">
        <f t="shared" si="26"/>
        <v>7</v>
      </c>
      <c r="J525" s="93">
        <v>6044</v>
      </c>
      <c r="K525">
        <v>30</v>
      </c>
      <c r="L525">
        <v>6037</v>
      </c>
      <c r="M525">
        <v>7</v>
      </c>
      <c r="N525">
        <v>6042</v>
      </c>
      <c r="O525">
        <v>7</v>
      </c>
    </row>
    <row r="526" spans="1:15" x14ac:dyDescent="0.2">
      <c r="A526" s="103">
        <v>2239</v>
      </c>
      <c r="B526" s="93" t="s">
        <v>3667</v>
      </c>
      <c r="C526" s="103">
        <v>320000</v>
      </c>
      <c r="D526" t="str">
        <f>VLOOKUP(J526,杂项!K:L,2,FALSE)</f>
        <v>特级枪兵教材</v>
      </c>
      <c r="E526">
        <f t="shared" si="24"/>
        <v>40</v>
      </c>
      <c r="F526" t="str">
        <f>VLOOKUP(L526,杂项!K:L,2,FALSE)</f>
        <v>Brown♂精油</v>
      </c>
      <c r="G526">
        <f t="shared" si="25"/>
        <v>9</v>
      </c>
      <c r="H526" t="str">
        <f>VLOOKUP(N526,杂项!K:L,2,FALSE)</f>
        <v>Burning♂背带</v>
      </c>
      <c r="I526">
        <f t="shared" si="26"/>
        <v>9</v>
      </c>
      <c r="J526" s="93">
        <v>6044</v>
      </c>
      <c r="K526">
        <v>40</v>
      </c>
      <c r="L526">
        <v>6037</v>
      </c>
      <c r="M526">
        <v>9</v>
      </c>
      <c r="N526">
        <v>6042</v>
      </c>
      <c r="O526">
        <v>9</v>
      </c>
    </row>
    <row r="527" spans="1:15" x14ac:dyDescent="0.2">
      <c r="A527" s="103">
        <v>2240</v>
      </c>
      <c r="B527" s="93" t="s">
        <v>3668</v>
      </c>
      <c r="C527" s="103">
        <v>10000</v>
      </c>
      <c r="D527" t="str">
        <f>VLOOKUP(J527,杂项!K:L,2,FALSE)</f>
        <v>特级枪兵教材</v>
      </c>
      <c r="E527">
        <f t="shared" si="24"/>
        <v>1</v>
      </c>
      <c r="F527" t="e">
        <f>VLOOKUP(L527,杂项!K:L,2,FALSE)</f>
        <v>#N/A</v>
      </c>
      <c r="G527">
        <f t="shared" si="25"/>
        <v>0</v>
      </c>
      <c r="H527" t="e">
        <f>VLOOKUP(N527,杂项!K:L,2,FALSE)</f>
        <v>#N/A</v>
      </c>
      <c r="I527">
        <f t="shared" si="26"/>
        <v>0</v>
      </c>
      <c r="J527" s="93">
        <v>6044</v>
      </c>
      <c r="K527">
        <v>1</v>
      </c>
    </row>
    <row r="528" spans="1:15" x14ac:dyDescent="0.2">
      <c r="A528" s="103">
        <v>2241</v>
      </c>
      <c r="B528" s="93" t="s">
        <v>3669</v>
      </c>
      <c r="C528" s="103">
        <v>15000</v>
      </c>
      <c r="D528" t="str">
        <f>VLOOKUP(J528,杂项!K:L,2,FALSE)</f>
        <v>高级枪兵教材</v>
      </c>
      <c r="E528">
        <f t="shared" si="24"/>
        <v>5</v>
      </c>
      <c r="F528" t="str">
        <f>VLOOKUP(L528,杂项!K:L,2,FALSE)</f>
        <v>扩胸器</v>
      </c>
      <c r="G528">
        <f t="shared" si="25"/>
        <v>6</v>
      </c>
      <c r="H528" t="e">
        <f>VLOOKUP(N528,杂项!K:L,2,FALSE)</f>
        <v>#N/A</v>
      </c>
      <c r="I528">
        <f t="shared" si="26"/>
        <v>0</v>
      </c>
      <c r="J528" s="93">
        <v>6006</v>
      </c>
      <c r="K528">
        <v>5</v>
      </c>
      <c r="L528">
        <v>6033</v>
      </c>
      <c r="M528">
        <v>6</v>
      </c>
    </row>
    <row r="529" spans="1:15" x14ac:dyDescent="0.2">
      <c r="A529" s="103">
        <v>2242</v>
      </c>
      <c r="B529" s="93" t="s">
        <v>3670</v>
      </c>
      <c r="C529" s="103">
        <v>23000</v>
      </c>
      <c r="D529" t="str">
        <f>VLOOKUP(J529,杂项!K:L,2,FALSE)</f>
        <v>高级枪兵教材</v>
      </c>
      <c r="E529">
        <f t="shared" si="24"/>
        <v>15</v>
      </c>
      <c r="F529" t="str">
        <f>VLOOKUP(L529,杂项!K:L,2,FALSE)</f>
        <v>扩胸器</v>
      </c>
      <c r="G529">
        <f t="shared" si="25"/>
        <v>10</v>
      </c>
      <c r="H529" t="str">
        <f>VLOOKUP(N529,杂项!K:L,2,FALSE)</f>
        <v>健腹轮</v>
      </c>
      <c r="I529">
        <f t="shared" si="26"/>
        <v>6</v>
      </c>
      <c r="J529" s="93">
        <v>6006</v>
      </c>
      <c r="K529">
        <v>15</v>
      </c>
      <c r="L529">
        <v>6033</v>
      </c>
      <c r="M529">
        <v>10</v>
      </c>
      <c r="N529">
        <v>6034</v>
      </c>
      <c r="O529">
        <v>6</v>
      </c>
    </row>
    <row r="530" spans="1:15" x14ac:dyDescent="0.2">
      <c r="A530" s="103">
        <v>2243</v>
      </c>
      <c r="B530" s="93" t="s">
        <v>3671</v>
      </c>
      <c r="C530" s="103">
        <v>35000</v>
      </c>
      <c r="D530" t="str">
        <f>VLOOKUP(J530,杂项!K:L,2,FALSE)</f>
        <v>高级枪兵教材</v>
      </c>
      <c r="E530">
        <f t="shared" si="24"/>
        <v>25</v>
      </c>
      <c r="F530" t="str">
        <f>VLOOKUP(L530,杂项!K:L,2,FALSE)</f>
        <v>扩胸器</v>
      </c>
      <c r="G530">
        <f t="shared" si="25"/>
        <v>12</v>
      </c>
      <c r="H530" t="str">
        <f>VLOOKUP(N530,杂项!K:L,2,FALSE)</f>
        <v>健腹轮</v>
      </c>
      <c r="I530">
        <f t="shared" si="26"/>
        <v>8</v>
      </c>
      <c r="J530" s="93">
        <v>6006</v>
      </c>
      <c r="K530">
        <v>25</v>
      </c>
      <c r="L530">
        <v>6033</v>
      </c>
      <c r="M530">
        <v>12</v>
      </c>
      <c r="N530">
        <v>6034</v>
      </c>
      <c r="O530">
        <v>8</v>
      </c>
    </row>
    <row r="531" spans="1:15" x14ac:dyDescent="0.2">
      <c r="A531" s="103">
        <v>2244</v>
      </c>
      <c r="B531" s="93" t="s">
        <v>3672</v>
      </c>
      <c r="C531" s="103">
        <v>53000</v>
      </c>
      <c r="D531" t="str">
        <f>VLOOKUP(J531,杂项!K:L,2,FALSE)</f>
        <v>特级枪兵教材</v>
      </c>
      <c r="E531">
        <f t="shared" si="24"/>
        <v>3</v>
      </c>
      <c r="F531" t="str">
        <f>VLOOKUP(L531,杂项!K:L,2,FALSE)</f>
        <v>扩胸器</v>
      </c>
      <c r="G531">
        <f t="shared" si="25"/>
        <v>14</v>
      </c>
      <c r="H531" t="str">
        <f>VLOOKUP(N531,杂项!K:L,2,FALSE)</f>
        <v>健腹轮</v>
      </c>
      <c r="I531">
        <f t="shared" si="26"/>
        <v>10</v>
      </c>
      <c r="J531" s="93">
        <v>6044</v>
      </c>
      <c r="K531">
        <v>3</v>
      </c>
      <c r="L531">
        <v>6033</v>
      </c>
      <c r="M531">
        <v>14</v>
      </c>
      <c r="N531">
        <v>6034</v>
      </c>
      <c r="O531">
        <v>10</v>
      </c>
    </row>
    <row r="532" spans="1:15" x14ac:dyDescent="0.2">
      <c r="A532" s="103">
        <v>2245</v>
      </c>
      <c r="B532" s="93" t="s">
        <v>3673</v>
      </c>
      <c r="C532" s="103">
        <v>80000</v>
      </c>
      <c r="D532" t="str">
        <f>VLOOKUP(J532,杂项!K:L,2,FALSE)</f>
        <v>特级枪兵教材</v>
      </c>
      <c r="E532">
        <f t="shared" si="24"/>
        <v>5</v>
      </c>
      <c r="F532" t="str">
        <f>VLOOKUP(L532,杂项!K:L,2,FALSE)</f>
        <v>Devout♂手套</v>
      </c>
      <c r="G532">
        <f t="shared" si="25"/>
        <v>2</v>
      </c>
      <c r="H532" t="str">
        <f>VLOOKUP(N532,杂项!K:L,2,FALSE)</f>
        <v>Pretty♂喷雾</v>
      </c>
      <c r="I532">
        <f t="shared" si="26"/>
        <v>2</v>
      </c>
      <c r="J532" s="93">
        <v>6044</v>
      </c>
      <c r="K532">
        <v>5</v>
      </c>
      <c r="L532">
        <v>6039</v>
      </c>
      <c r="M532">
        <v>2</v>
      </c>
      <c r="N532">
        <v>6040</v>
      </c>
      <c r="O532">
        <v>2</v>
      </c>
    </row>
    <row r="533" spans="1:15" x14ac:dyDescent="0.2">
      <c r="A533" s="103">
        <v>2246</v>
      </c>
      <c r="B533" s="93" t="s">
        <v>3674</v>
      </c>
      <c r="C533" s="103">
        <v>120000</v>
      </c>
      <c r="D533" t="str">
        <f>VLOOKUP(J533,杂项!K:L,2,FALSE)</f>
        <v>特级枪兵教材</v>
      </c>
      <c r="E533">
        <f t="shared" si="24"/>
        <v>10</v>
      </c>
      <c r="F533" t="str">
        <f>VLOOKUP(L533,杂项!K:L,2,FALSE)</f>
        <v>Devout♂手套</v>
      </c>
      <c r="G533">
        <f t="shared" si="25"/>
        <v>3</v>
      </c>
      <c r="H533" t="str">
        <f>VLOOKUP(N533,杂项!K:L,2,FALSE)</f>
        <v>Pretty♂喷雾</v>
      </c>
      <c r="I533">
        <f t="shared" si="26"/>
        <v>3</v>
      </c>
      <c r="J533" s="93">
        <v>6044</v>
      </c>
      <c r="K533">
        <v>10</v>
      </c>
      <c r="L533">
        <v>6039</v>
      </c>
      <c r="M533">
        <v>3</v>
      </c>
      <c r="N533">
        <v>6040</v>
      </c>
      <c r="O533">
        <v>3</v>
      </c>
    </row>
    <row r="534" spans="1:15" x14ac:dyDescent="0.2">
      <c r="A534" s="103">
        <v>2247</v>
      </c>
      <c r="B534" s="93" t="s">
        <v>3675</v>
      </c>
      <c r="C534" s="103">
        <v>180000</v>
      </c>
      <c r="D534" t="str">
        <f>VLOOKUP(J534,杂项!K:L,2,FALSE)</f>
        <v>特级枪兵教材</v>
      </c>
      <c r="E534">
        <f t="shared" si="24"/>
        <v>20</v>
      </c>
      <c r="F534" t="str">
        <f>VLOOKUP(L534,杂项!K:L,2,FALSE)</f>
        <v>Devout♂手套</v>
      </c>
      <c r="G534">
        <f t="shared" si="25"/>
        <v>5</v>
      </c>
      <c r="H534" t="str">
        <f>VLOOKUP(N534,杂项!K:L,2,FALSE)</f>
        <v>Pretty♂喷雾</v>
      </c>
      <c r="I534">
        <f t="shared" si="26"/>
        <v>5</v>
      </c>
      <c r="J534" s="93">
        <v>6044</v>
      </c>
      <c r="K534">
        <v>20</v>
      </c>
      <c r="L534">
        <v>6039</v>
      </c>
      <c r="M534">
        <v>5</v>
      </c>
      <c r="N534">
        <v>6040</v>
      </c>
      <c r="O534">
        <v>5</v>
      </c>
    </row>
    <row r="535" spans="1:15" x14ac:dyDescent="0.2">
      <c r="A535" s="103">
        <v>2248</v>
      </c>
      <c r="B535" s="93" t="s">
        <v>3676</v>
      </c>
      <c r="C535" s="103">
        <v>270000</v>
      </c>
      <c r="D535" t="str">
        <f>VLOOKUP(J535,杂项!K:L,2,FALSE)</f>
        <v>特级枪兵教材</v>
      </c>
      <c r="E535">
        <f t="shared" si="24"/>
        <v>30</v>
      </c>
      <c r="F535" t="str">
        <f>VLOOKUP(L535,杂项!K:L,2,FALSE)</f>
        <v>Devout♂手套</v>
      </c>
      <c r="G535">
        <f t="shared" si="25"/>
        <v>7</v>
      </c>
      <c r="H535" t="str">
        <f>VLOOKUP(N535,杂项!K:L,2,FALSE)</f>
        <v>Pretty♂喷雾</v>
      </c>
      <c r="I535">
        <f t="shared" si="26"/>
        <v>7</v>
      </c>
      <c r="J535" s="93">
        <v>6044</v>
      </c>
      <c r="K535">
        <v>30</v>
      </c>
      <c r="L535">
        <v>6039</v>
      </c>
      <c r="M535">
        <v>7</v>
      </c>
      <c r="N535">
        <v>6040</v>
      </c>
      <c r="O535">
        <v>7</v>
      </c>
    </row>
    <row r="536" spans="1:15" x14ac:dyDescent="0.2">
      <c r="A536" s="103">
        <v>2249</v>
      </c>
      <c r="B536" s="93" t="s">
        <v>3677</v>
      </c>
      <c r="C536" s="103">
        <v>410000</v>
      </c>
      <c r="D536" t="str">
        <f>VLOOKUP(J536,杂项!K:L,2,FALSE)</f>
        <v>特级枪兵教材</v>
      </c>
      <c r="E536">
        <f t="shared" si="24"/>
        <v>40</v>
      </c>
      <c r="F536" t="str">
        <f>VLOOKUP(L536,杂项!K:L,2,FALSE)</f>
        <v>Devout♂手套</v>
      </c>
      <c r="G536">
        <f t="shared" si="25"/>
        <v>9</v>
      </c>
      <c r="H536" t="str">
        <f>VLOOKUP(N536,杂项!K:L,2,FALSE)</f>
        <v>Pretty♂喷雾</v>
      </c>
      <c r="I536">
        <f t="shared" si="26"/>
        <v>9</v>
      </c>
      <c r="J536" s="93">
        <v>6044</v>
      </c>
      <c r="K536">
        <v>40</v>
      </c>
      <c r="L536">
        <v>6039</v>
      </c>
      <c r="M536">
        <v>9</v>
      </c>
      <c r="N536">
        <v>6040</v>
      </c>
      <c r="O536">
        <v>9</v>
      </c>
    </row>
    <row r="537" spans="1:15" x14ac:dyDescent="0.2">
      <c r="A537" s="103">
        <v>3010</v>
      </c>
      <c r="B537" s="93" t="s">
        <v>3678</v>
      </c>
      <c r="C537" s="103">
        <v>500</v>
      </c>
      <c r="D537" t="str">
        <f>VLOOKUP(J537,杂项!K:L,2,FALSE)</f>
        <v>初级骑兵教材</v>
      </c>
      <c r="E537">
        <f t="shared" si="24"/>
        <v>1</v>
      </c>
      <c r="F537" t="e">
        <f>VLOOKUP(L537,杂项!K:L,2,FALSE)</f>
        <v>#N/A</v>
      </c>
      <c r="G537">
        <f t="shared" si="25"/>
        <v>0</v>
      </c>
      <c r="H537" t="e">
        <f>VLOOKUP(N537,杂项!K:L,2,FALSE)</f>
        <v>#N/A</v>
      </c>
      <c r="I537">
        <f t="shared" si="26"/>
        <v>0</v>
      </c>
      <c r="J537" s="93">
        <v>6007</v>
      </c>
      <c r="K537">
        <v>1</v>
      </c>
    </row>
    <row r="538" spans="1:15" x14ac:dyDescent="0.2">
      <c r="A538" s="103">
        <v>3011</v>
      </c>
      <c r="B538" s="93" t="s">
        <v>3679</v>
      </c>
      <c r="C538" s="103">
        <v>750</v>
      </c>
      <c r="D538" t="str">
        <f>VLOOKUP(J538,杂项!K:L,2,FALSE)</f>
        <v>初级骑兵教材</v>
      </c>
      <c r="E538">
        <f t="shared" si="24"/>
        <v>2</v>
      </c>
      <c r="F538" t="str">
        <f>VLOOKUP(L538,杂项!K:L,2,FALSE)</f>
        <v>红龙特饮</v>
      </c>
      <c r="G538">
        <f t="shared" si="25"/>
        <v>1</v>
      </c>
      <c r="H538" t="e">
        <f>VLOOKUP(N538,杂项!K:L,2,FALSE)</f>
        <v>#N/A</v>
      </c>
      <c r="I538">
        <f t="shared" si="26"/>
        <v>0</v>
      </c>
      <c r="J538" s="93">
        <v>6007</v>
      </c>
      <c r="K538">
        <v>2</v>
      </c>
      <c r="L538">
        <v>6019</v>
      </c>
      <c r="M538">
        <v>1</v>
      </c>
    </row>
    <row r="539" spans="1:15" x14ac:dyDescent="0.2">
      <c r="A539" s="103">
        <v>3012</v>
      </c>
      <c r="B539" s="93" t="s">
        <v>3680</v>
      </c>
      <c r="C539" s="103">
        <v>1100</v>
      </c>
      <c r="D539" t="str">
        <f>VLOOKUP(J539,杂项!K:L,2,FALSE)</f>
        <v>初级骑兵教材</v>
      </c>
      <c r="E539">
        <f t="shared" si="24"/>
        <v>2</v>
      </c>
      <c r="F539" t="str">
        <f>VLOOKUP(L539,杂项!K:L,2,FALSE)</f>
        <v>红龙特饮</v>
      </c>
      <c r="G539">
        <f t="shared" si="25"/>
        <v>2</v>
      </c>
      <c r="H539" t="e">
        <f>VLOOKUP(N539,杂项!K:L,2,FALSE)</f>
        <v>#N/A</v>
      </c>
      <c r="I539">
        <f t="shared" si="26"/>
        <v>0</v>
      </c>
      <c r="J539" s="93">
        <v>6007</v>
      </c>
      <c r="K539">
        <v>2</v>
      </c>
      <c r="L539">
        <v>6019</v>
      </c>
      <c r="M539">
        <v>2</v>
      </c>
    </row>
    <row r="540" spans="1:15" x14ac:dyDescent="0.2">
      <c r="A540" s="103">
        <v>3013</v>
      </c>
      <c r="B540" s="93" t="s">
        <v>3681</v>
      </c>
      <c r="C540" s="103">
        <v>1700</v>
      </c>
      <c r="D540" t="str">
        <f>VLOOKUP(J540,杂项!K:L,2,FALSE)</f>
        <v>初级骑兵教材</v>
      </c>
      <c r="E540">
        <f t="shared" si="24"/>
        <v>3</v>
      </c>
      <c r="F540" t="str">
        <f>VLOOKUP(L540,杂项!K:L,2,FALSE)</f>
        <v>红龙特饮</v>
      </c>
      <c r="G540">
        <f t="shared" si="25"/>
        <v>3</v>
      </c>
      <c r="H540" t="e">
        <f>VLOOKUP(N540,杂项!K:L,2,FALSE)</f>
        <v>#N/A</v>
      </c>
      <c r="I540">
        <f t="shared" si="26"/>
        <v>0</v>
      </c>
      <c r="J540" s="93">
        <v>6007</v>
      </c>
      <c r="K540">
        <v>3</v>
      </c>
      <c r="L540">
        <v>6019</v>
      </c>
      <c r="M540">
        <v>3</v>
      </c>
    </row>
    <row r="541" spans="1:15" x14ac:dyDescent="0.2">
      <c r="A541" s="103">
        <v>3014</v>
      </c>
      <c r="B541" s="93" t="s">
        <v>3682</v>
      </c>
      <c r="C541" s="103">
        <v>2600</v>
      </c>
      <c r="D541" t="str">
        <f>VLOOKUP(J541,杂项!K:L,2,FALSE)</f>
        <v>初级骑兵教材</v>
      </c>
      <c r="E541">
        <f t="shared" si="24"/>
        <v>3</v>
      </c>
      <c r="F541" t="str">
        <f>VLOOKUP(L541,杂项!K:L,2,FALSE)</f>
        <v>红龙特饮</v>
      </c>
      <c r="G541">
        <f t="shared" si="25"/>
        <v>4</v>
      </c>
      <c r="H541" t="e">
        <f>VLOOKUP(N541,杂项!K:L,2,FALSE)</f>
        <v>#N/A</v>
      </c>
      <c r="I541">
        <f t="shared" si="26"/>
        <v>0</v>
      </c>
      <c r="J541" s="93">
        <v>6007</v>
      </c>
      <c r="K541">
        <v>3</v>
      </c>
      <c r="L541">
        <v>6019</v>
      </c>
      <c r="M541">
        <v>4</v>
      </c>
    </row>
    <row r="542" spans="1:15" x14ac:dyDescent="0.2">
      <c r="A542" s="103">
        <v>3020</v>
      </c>
      <c r="B542" s="93" t="s">
        <v>3683</v>
      </c>
      <c r="C542" s="103">
        <v>500</v>
      </c>
      <c r="D542" t="str">
        <f>VLOOKUP(J542,杂项!K:L,2,FALSE)</f>
        <v>初级骑兵教材</v>
      </c>
      <c r="E542">
        <f t="shared" si="24"/>
        <v>1</v>
      </c>
      <c r="F542" t="e">
        <f>VLOOKUP(L542,杂项!K:L,2,FALSE)</f>
        <v>#N/A</v>
      </c>
      <c r="G542">
        <f t="shared" si="25"/>
        <v>0</v>
      </c>
      <c r="H542" t="e">
        <f>VLOOKUP(N542,杂项!K:L,2,FALSE)</f>
        <v>#N/A</v>
      </c>
      <c r="I542">
        <f t="shared" si="26"/>
        <v>0</v>
      </c>
      <c r="J542" s="93">
        <v>6007</v>
      </c>
      <c r="K542">
        <v>1</v>
      </c>
    </row>
    <row r="543" spans="1:15" x14ac:dyDescent="0.2">
      <c r="A543" s="103">
        <v>3021</v>
      </c>
      <c r="B543" s="93" t="s">
        <v>3684</v>
      </c>
      <c r="C543" s="103">
        <v>750</v>
      </c>
      <c r="D543" t="str">
        <f>VLOOKUP(J543,杂项!K:L,2,FALSE)</f>
        <v>初级骑兵教材</v>
      </c>
      <c r="E543">
        <f t="shared" si="24"/>
        <v>2</v>
      </c>
      <c r="F543" t="str">
        <f>VLOOKUP(L543,杂项!K:L,2,FALSE)</f>
        <v>维西特饮</v>
      </c>
      <c r="G543">
        <f t="shared" si="25"/>
        <v>1</v>
      </c>
      <c r="H543" t="e">
        <f>VLOOKUP(N543,杂项!K:L,2,FALSE)</f>
        <v>#N/A</v>
      </c>
      <c r="I543">
        <f t="shared" si="26"/>
        <v>0</v>
      </c>
      <c r="J543" s="93">
        <v>6007</v>
      </c>
      <c r="K543">
        <v>2</v>
      </c>
      <c r="L543">
        <v>6021</v>
      </c>
      <c r="M543">
        <v>1</v>
      </c>
    </row>
    <row r="544" spans="1:15" x14ac:dyDescent="0.2">
      <c r="A544" s="103">
        <v>3022</v>
      </c>
      <c r="B544" s="93" t="s">
        <v>3685</v>
      </c>
      <c r="C544" s="103">
        <v>1100</v>
      </c>
      <c r="D544" t="str">
        <f>VLOOKUP(J544,杂项!K:L,2,FALSE)</f>
        <v>初级骑兵教材</v>
      </c>
      <c r="E544">
        <f t="shared" si="24"/>
        <v>2</v>
      </c>
      <c r="F544" t="str">
        <f>VLOOKUP(L544,杂项!K:L,2,FALSE)</f>
        <v>维西特饮</v>
      </c>
      <c r="G544">
        <f t="shared" si="25"/>
        <v>2</v>
      </c>
      <c r="H544" t="e">
        <f>VLOOKUP(N544,杂项!K:L,2,FALSE)</f>
        <v>#N/A</v>
      </c>
      <c r="I544">
        <f t="shared" si="26"/>
        <v>0</v>
      </c>
      <c r="J544" s="93">
        <v>6007</v>
      </c>
      <c r="K544">
        <v>2</v>
      </c>
      <c r="L544">
        <v>6021</v>
      </c>
      <c r="M544">
        <v>2</v>
      </c>
    </row>
    <row r="545" spans="1:13" x14ac:dyDescent="0.2">
      <c r="A545" s="103">
        <v>3023</v>
      </c>
      <c r="B545" s="93" t="s">
        <v>3686</v>
      </c>
      <c r="C545" s="103">
        <v>1700</v>
      </c>
      <c r="D545" t="str">
        <f>VLOOKUP(J545,杂项!K:L,2,FALSE)</f>
        <v>初级骑兵教材</v>
      </c>
      <c r="E545">
        <f t="shared" si="24"/>
        <v>3</v>
      </c>
      <c r="F545" t="str">
        <f>VLOOKUP(L545,杂项!K:L,2,FALSE)</f>
        <v>维西特饮</v>
      </c>
      <c r="G545">
        <f t="shared" si="25"/>
        <v>3</v>
      </c>
      <c r="H545" t="e">
        <f>VLOOKUP(N545,杂项!K:L,2,FALSE)</f>
        <v>#N/A</v>
      </c>
      <c r="I545">
        <f t="shared" si="26"/>
        <v>0</v>
      </c>
      <c r="J545" s="93">
        <v>6007</v>
      </c>
      <c r="K545">
        <v>3</v>
      </c>
      <c r="L545">
        <v>6021</v>
      </c>
      <c r="M545">
        <v>3</v>
      </c>
    </row>
    <row r="546" spans="1:13" x14ac:dyDescent="0.2">
      <c r="A546" s="103">
        <v>3024</v>
      </c>
      <c r="B546" s="93" t="s">
        <v>3687</v>
      </c>
      <c r="C546" s="103">
        <v>2600</v>
      </c>
      <c r="D546" t="str">
        <f>VLOOKUP(J546,杂项!K:L,2,FALSE)</f>
        <v>初级骑兵教材</v>
      </c>
      <c r="E546">
        <f t="shared" si="24"/>
        <v>3</v>
      </c>
      <c r="F546" t="str">
        <f>VLOOKUP(L546,杂项!K:L,2,FALSE)</f>
        <v>维西特饮</v>
      </c>
      <c r="G546">
        <f t="shared" si="25"/>
        <v>4</v>
      </c>
      <c r="H546" t="e">
        <f>VLOOKUP(N546,杂项!K:L,2,FALSE)</f>
        <v>#N/A</v>
      </c>
      <c r="I546">
        <f t="shared" si="26"/>
        <v>0</v>
      </c>
      <c r="J546" s="93">
        <v>6007</v>
      </c>
      <c r="K546">
        <v>3</v>
      </c>
      <c r="L546">
        <v>6021</v>
      </c>
      <c r="M546">
        <v>4</v>
      </c>
    </row>
    <row r="547" spans="1:13" x14ac:dyDescent="0.2">
      <c r="A547" s="103">
        <v>3030</v>
      </c>
      <c r="B547" s="93" t="s">
        <v>3688</v>
      </c>
      <c r="C547" s="103">
        <v>800</v>
      </c>
      <c r="D547" t="str">
        <f>VLOOKUP(J547,杂项!K:L,2,FALSE)</f>
        <v>初级骑兵教材</v>
      </c>
      <c r="E547">
        <f t="shared" si="24"/>
        <v>3</v>
      </c>
      <c r="F547" t="e">
        <f>VLOOKUP(L547,杂项!K:L,2,FALSE)</f>
        <v>#N/A</v>
      </c>
      <c r="G547">
        <f t="shared" si="25"/>
        <v>0</v>
      </c>
      <c r="H547" t="e">
        <f>VLOOKUP(N547,杂项!K:L,2,FALSE)</f>
        <v>#N/A</v>
      </c>
      <c r="I547">
        <f t="shared" si="26"/>
        <v>0</v>
      </c>
      <c r="J547" s="93">
        <v>6007</v>
      </c>
      <c r="K547">
        <v>3</v>
      </c>
    </row>
    <row r="548" spans="1:13" x14ac:dyDescent="0.2">
      <c r="A548" s="103">
        <v>3031</v>
      </c>
      <c r="B548" s="93" t="s">
        <v>3689</v>
      </c>
      <c r="C548" s="103">
        <v>1200</v>
      </c>
      <c r="D548" t="str">
        <f>VLOOKUP(J548,杂项!K:L,2,FALSE)</f>
        <v>初级骑兵教材</v>
      </c>
      <c r="E548">
        <f t="shared" si="24"/>
        <v>3</v>
      </c>
      <c r="F548" t="str">
        <f>VLOOKUP(L548,杂项!K:L,2,FALSE)</f>
        <v>红龙特饮</v>
      </c>
      <c r="G548">
        <f t="shared" si="25"/>
        <v>3</v>
      </c>
      <c r="H548" t="e">
        <f>VLOOKUP(N548,杂项!K:L,2,FALSE)</f>
        <v>#N/A</v>
      </c>
      <c r="I548">
        <f t="shared" si="26"/>
        <v>0</v>
      </c>
      <c r="J548" s="93">
        <v>6007</v>
      </c>
      <c r="K548">
        <v>3</v>
      </c>
      <c r="L548">
        <v>6019</v>
      </c>
      <c r="M548">
        <v>3</v>
      </c>
    </row>
    <row r="549" spans="1:13" x14ac:dyDescent="0.2">
      <c r="A549" s="103">
        <v>3032</v>
      </c>
      <c r="B549" s="93" t="s">
        <v>3690</v>
      </c>
      <c r="C549" s="103">
        <v>1800</v>
      </c>
      <c r="D549" t="str">
        <f>VLOOKUP(J549,杂项!K:L,2,FALSE)</f>
        <v>初级骑兵教材</v>
      </c>
      <c r="E549">
        <f t="shared" si="24"/>
        <v>4</v>
      </c>
      <c r="F549" t="str">
        <f>VLOOKUP(L549,杂项!K:L,2,FALSE)</f>
        <v>红龙特饮</v>
      </c>
      <c r="G549">
        <f t="shared" si="25"/>
        <v>3</v>
      </c>
      <c r="H549" t="e">
        <f>VLOOKUP(N549,杂项!K:L,2,FALSE)</f>
        <v>#N/A</v>
      </c>
      <c r="I549">
        <f t="shared" si="26"/>
        <v>0</v>
      </c>
      <c r="J549" s="93">
        <v>6007</v>
      </c>
      <c r="K549">
        <v>4</v>
      </c>
      <c r="L549">
        <v>6019</v>
      </c>
      <c r="M549">
        <v>3</v>
      </c>
    </row>
    <row r="550" spans="1:13" x14ac:dyDescent="0.2">
      <c r="A550" s="103">
        <v>3033</v>
      </c>
      <c r="B550" s="93" t="s">
        <v>3691</v>
      </c>
      <c r="C550" s="103">
        <v>2700</v>
      </c>
      <c r="D550" t="str">
        <f>VLOOKUP(J550,杂项!K:L,2,FALSE)</f>
        <v>初级骑兵教材</v>
      </c>
      <c r="E550">
        <f t="shared" si="24"/>
        <v>5</v>
      </c>
      <c r="F550" t="str">
        <f>VLOOKUP(L550,杂项!K:L,2,FALSE)</f>
        <v>红龙特饮</v>
      </c>
      <c r="G550">
        <f t="shared" si="25"/>
        <v>4</v>
      </c>
      <c r="H550" t="e">
        <f>VLOOKUP(N550,杂项!K:L,2,FALSE)</f>
        <v>#N/A</v>
      </c>
      <c r="I550">
        <f t="shared" si="26"/>
        <v>0</v>
      </c>
      <c r="J550" s="93">
        <v>6007</v>
      </c>
      <c r="K550">
        <v>5</v>
      </c>
      <c r="L550">
        <v>6019</v>
      </c>
      <c r="M550">
        <v>4</v>
      </c>
    </row>
    <row r="551" spans="1:13" x14ac:dyDescent="0.2">
      <c r="A551" s="103">
        <v>3034</v>
      </c>
      <c r="B551" s="93" t="s">
        <v>3692</v>
      </c>
      <c r="C551" s="103">
        <v>4100</v>
      </c>
      <c r="D551" t="str">
        <f>VLOOKUP(J551,杂项!K:L,2,FALSE)</f>
        <v>初级骑兵教材</v>
      </c>
      <c r="E551">
        <f t="shared" si="24"/>
        <v>5</v>
      </c>
      <c r="F551" t="str">
        <f>VLOOKUP(L551,杂项!K:L,2,FALSE)</f>
        <v>红龙特饮</v>
      </c>
      <c r="G551">
        <f t="shared" si="25"/>
        <v>5</v>
      </c>
      <c r="H551" t="e">
        <f>VLOOKUP(N551,杂项!K:L,2,FALSE)</f>
        <v>#N/A</v>
      </c>
      <c r="I551">
        <f t="shared" si="26"/>
        <v>0</v>
      </c>
      <c r="J551" s="93">
        <v>6007</v>
      </c>
      <c r="K551">
        <v>5</v>
      </c>
      <c r="L551">
        <v>6019</v>
      </c>
      <c r="M551">
        <v>5</v>
      </c>
    </row>
    <row r="552" spans="1:13" x14ac:dyDescent="0.2">
      <c r="A552" s="103">
        <v>3035</v>
      </c>
      <c r="B552" s="93" t="s">
        <v>3693</v>
      </c>
      <c r="C552" s="103">
        <v>6200</v>
      </c>
      <c r="D552" t="str">
        <f>VLOOKUP(J552,杂项!K:L,2,FALSE)</f>
        <v>中级骑兵教材</v>
      </c>
      <c r="E552">
        <f t="shared" si="24"/>
        <v>3</v>
      </c>
      <c r="F552" t="str">
        <f>VLOOKUP(L552,杂项!K:L,2,FALSE)</f>
        <v>红龙特饮</v>
      </c>
      <c r="G552">
        <f t="shared" si="25"/>
        <v>5</v>
      </c>
      <c r="H552" t="e">
        <f>VLOOKUP(N552,杂项!K:L,2,FALSE)</f>
        <v>#N/A</v>
      </c>
      <c r="I552">
        <f t="shared" si="26"/>
        <v>0</v>
      </c>
      <c r="J552" s="93">
        <v>6008</v>
      </c>
      <c r="K552">
        <v>3</v>
      </c>
      <c r="L552">
        <v>6019</v>
      </c>
      <c r="M552">
        <v>5</v>
      </c>
    </row>
    <row r="553" spans="1:13" x14ac:dyDescent="0.2">
      <c r="A553" s="103">
        <v>3036</v>
      </c>
      <c r="B553" s="93" t="s">
        <v>3694</v>
      </c>
      <c r="C553" s="103">
        <v>9300</v>
      </c>
      <c r="D553" t="str">
        <f>VLOOKUP(J553,杂项!K:L,2,FALSE)</f>
        <v>中级骑兵教材</v>
      </c>
      <c r="E553">
        <f t="shared" si="24"/>
        <v>4</v>
      </c>
      <c r="F553" t="str">
        <f>VLOOKUP(L553,杂项!K:L,2,FALSE)</f>
        <v>弹簧棒</v>
      </c>
      <c r="G553">
        <f t="shared" si="25"/>
        <v>3</v>
      </c>
      <c r="H553" t="e">
        <f>VLOOKUP(N553,杂项!K:L,2,FALSE)</f>
        <v>#N/A</v>
      </c>
      <c r="I553">
        <f t="shared" si="26"/>
        <v>0</v>
      </c>
      <c r="J553" s="93">
        <v>6008</v>
      </c>
      <c r="K553">
        <v>4</v>
      </c>
      <c r="L553">
        <v>6026</v>
      </c>
      <c r="M553">
        <v>3</v>
      </c>
    </row>
    <row r="554" spans="1:13" x14ac:dyDescent="0.2">
      <c r="A554" s="103">
        <v>3037</v>
      </c>
      <c r="B554" s="93" t="s">
        <v>3695</v>
      </c>
      <c r="C554" s="103">
        <v>14000</v>
      </c>
      <c r="D554" t="str">
        <f>VLOOKUP(J554,杂项!K:L,2,FALSE)</f>
        <v>中级骑兵教材</v>
      </c>
      <c r="E554">
        <f t="shared" si="24"/>
        <v>5</v>
      </c>
      <c r="F554" t="str">
        <f>VLOOKUP(L554,杂项!K:L,2,FALSE)</f>
        <v>弹簧棒</v>
      </c>
      <c r="G554">
        <f t="shared" si="25"/>
        <v>5</v>
      </c>
      <c r="H554" t="e">
        <f>VLOOKUP(N554,杂项!K:L,2,FALSE)</f>
        <v>#N/A</v>
      </c>
      <c r="I554">
        <f t="shared" si="26"/>
        <v>0</v>
      </c>
      <c r="J554" s="93">
        <v>6008</v>
      </c>
      <c r="K554">
        <v>5</v>
      </c>
      <c r="L554">
        <v>6026</v>
      </c>
      <c r="M554">
        <v>5</v>
      </c>
    </row>
    <row r="555" spans="1:13" x14ac:dyDescent="0.2">
      <c r="A555" s="103">
        <v>3038</v>
      </c>
      <c r="B555" s="93" t="s">
        <v>3696</v>
      </c>
      <c r="C555" s="103">
        <v>21000</v>
      </c>
      <c r="D555" t="str">
        <f>VLOOKUP(J555,杂项!K:L,2,FALSE)</f>
        <v>中级骑兵教材</v>
      </c>
      <c r="E555">
        <f t="shared" si="24"/>
        <v>6</v>
      </c>
      <c r="F555" t="str">
        <f>VLOOKUP(L555,杂项!K:L,2,FALSE)</f>
        <v>弹簧棒</v>
      </c>
      <c r="G555">
        <f t="shared" si="25"/>
        <v>6</v>
      </c>
      <c r="H555" t="e">
        <f>VLOOKUP(N555,杂项!K:L,2,FALSE)</f>
        <v>#N/A</v>
      </c>
      <c r="I555">
        <f t="shared" si="26"/>
        <v>0</v>
      </c>
      <c r="J555" s="93">
        <v>6008</v>
      </c>
      <c r="K555">
        <v>6</v>
      </c>
      <c r="L555">
        <v>6026</v>
      </c>
      <c r="M555">
        <v>6</v>
      </c>
    </row>
    <row r="556" spans="1:13" x14ac:dyDescent="0.2">
      <c r="A556" s="103">
        <v>3039</v>
      </c>
      <c r="B556" s="93" t="s">
        <v>3697</v>
      </c>
      <c r="C556" s="103">
        <v>32000</v>
      </c>
      <c r="D556" t="str">
        <f>VLOOKUP(J556,杂项!K:L,2,FALSE)</f>
        <v>中级骑兵教材</v>
      </c>
      <c r="E556">
        <f t="shared" si="24"/>
        <v>8</v>
      </c>
      <c r="F556" t="str">
        <f>VLOOKUP(L556,杂项!K:L,2,FALSE)</f>
        <v>弹簧棒</v>
      </c>
      <c r="G556">
        <f t="shared" si="25"/>
        <v>8</v>
      </c>
      <c r="H556" t="e">
        <f>VLOOKUP(N556,杂项!K:L,2,FALSE)</f>
        <v>#N/A</v>
      </c>
      <c r="I556">
        <f t="shared" si="26"/>
        <v>0</v>
      </c>
      <c r="J556" s="93">
        <v>6008</v>
      </c>
      <c r="K556">
        <v>8</v>
      </c>
      <c r="L556">
        <v>6026</v>
      </c>
      <c r="M556">
        <v>8</v>
      </c>
    </row>
    <row r="557" spans="1:13" x14ac:dyDescent="0.2">
      <c r="A557" s="103">
        <v>3040</v>
      </c>
      <c r="B557" s="93" t="s">
        <v>3698</v>
      </c>
      <c r="C557" s="103">
        <v>800</v>
      </c>
      <c r="D557" t="str">
        <f>VLOOKUP(J557,杂项!K:L,2,FALSE)</f>
        <v>初级骑兵教材</v>
      </c>
      <c r="E557">
        <f t="shared" si="24"/>
        <v>3</v>
      </c>
      <c r="F557" t="e">
        <f>VLOOKUP(L557,杂项!K:L,2,FALSE)</f>
        <v>#N/A</v>
      </c>
      <c r="G557">
        <f t="shared" si="25"/>
        <v>0</v>
      </c>
      <c r="H557" t="e">
        <f>VLOOKUP(N557,杂项!K:L,2,FALSE)</f>
        <v>#N/A</v>
      </c>
      <c r="I557">
        <f t="shared" si="26"/>
        <v>0</v>
      </c>
      <c r="J557" s="93">
        <v>6007</v>
      </c>
      <c r="K557">
        <v>3</v>
      </c>
    </row>
    <row r="558" spans="1:13" x14ac:dyDescent="0.2">
      <c r="A558" s="103">
        <v>3041</v>
      </c>
      <c r="B558" s="93" t="s">
        <v>3699</v>
      </c>
      <c r="C558" s="103">
        <v>1200</v>
      </c>
      <c r="D558" t="str">
        <f>VLOOKUP(J558,杂项!K:L,2,FALSE)</f>
        <v>初级骑兵教材</v>
      </c>
      <c r="E558">
        <f t="shared" si="24"/>
        <v>3</v>
      </c>
      <c r="F558" t="str">
        <f>VLOOKUP(L558,杂项!K:L,2,FALSE)</f>
        <v>维西特饮</v>
      </c>
      <c r="G558">
        <f t="shared" si="25"/>
        <v>3</v>
      </c>
      <c r="H558" t="e">
        <f>VLOOKUP(N558,杂项!K:L,2,FALSE)</f>
        <v>#N/A</v>
      </c>
      <c r="I558">
        <f t="shared" si="26"/>
        <v>0</v>
      </c>
      <c r="J558" s="93">
        <v>6007</v>
      </c>
      <c r="K558">
        <v>3</v>
      </c>
      <c r="L558">
        <v>6021</v>
      </c>
      <c r="M558">
        <v>3</v>
      </c>
    </row>
    <row r="559" spans="1:13" x14ac:dyDescent="0.2">
      <c r="A559" s="103">
        <v>3042</v>
      </c>
      <c r="B559" s="93" t="s">
        <v>3700</v>
      </c>
      <c r="C559" s="103">
        <v>1800</v>
      </c>
      <c r="D559" t="str">
        <f>VLOOKUP(J559,杂项!K:L,2,FALSE)</f>
        <v>初级骑兵教材</v>
      </c>
      <c r="E559">
        <f t="shared" si="24"/>
        <v>4</v>
      </c>
      <c r="F559" t="str">
        <f>VLOOKUP(L559,杂项!K:L,2,FALSE)</f>
        <v>维西特饮</v>
      </c>
      <c r="G559">
        <f t="shared" si="25"/>
        <v>3</v>
      </c>
      <c r="H559" t="e">
        <f>VLOOKUP(N559,杂项!K:L,2,FALSE)</f>
        <v>#N/A</v>
      </c>
      <c r="I559">
        <f t="shared" si="26"/>
        <v>0</v>
      </c>
      <c r="J559" s="93">
        <v>6007</v>
      </c>
      <c r="K559">
        <v>4</v>
      </c>
      <c r="L559">
        <v>6021</v>
      </c>
      <c r="M559">
        <v>3</v>
      </c>
    </row>
    <row r="560" spans="1:13" x14ac:dyDescent="0.2">
      <c r="A560" s="103">
        <v>3043</v>
      </c>
      <c r="B560" s="93" t="s">
        <v>3701</v>
      </c>
      <c r="C560" s="103">
        <v>2700</v>
      </c>
      <c r="D560" t="str">
        <f>VLOOKUP(J560,杂项!K:L,2,FALSE)</f>
        <v>初级骑兵教材</v>
      </c>
      <c r="E560">
        <f t="shared" si="24"/>
        <v>5</v>
      </c>
      <c r="F560" t="str">
        <f>VLOOKUP(L560,杂项!K:L,2,FALSE)</f>
        <v>维西特饮</v>
      </c>
      <c r="G560">
        <f t="shared" si="25"/>
        <v>4</v>
      </c>
      <c r="H560" t="e">
        <f>VLOOKUP(N560,杂项!K:L,2,FALSE)</f>
        <v>#N/A</v>
      </c>
      <c r="I560">
        <f t="shared" si="26"/>
        <v>0</v>
      </c>
      <c r="J560" s="93">
        <v>6007</v>
      </c>
      <c r="K560">
        <v>5</v>
      </c>
      <c r="L560">
        <v>6021</v>
      </c>
      <c r="M560">
        <v>4</v>
      </c>
    </row>
    <row r="561" spans="1:15" x14ac:dyDescent="0.2">
      <c r="A561" s="103">
        <v>3044</v>
      </c>
      <c r="B561" s="93" t="s">
        <v>3702</v>
      </c>
      <c r="C561" s="103">
        <v>4100</v>
      </c>
      <c r="D561" t="str">
        <f>VLOOKUP(J561,杂项!K:L,2,FALSE)</f>
        <v>初级骑兵教材</v>
      </c>
      <c r="E561">
        <f t="shared" si="24"/>
        <v>5</v>
      </c>
      <c r="F561" t="str">
        <f>VLOOKUP(L561,杂项!K:L,2,FALSE)</f>
        <v>维西特饮</v>
      </c>
      <c r="G561">
        <f t="shared" si="25"/>
        <v>5</v>
      </c>
      <c r="H561" t="e">
        <f>VLOOKUP(N561,杂项!K:L,2,FALSE)</f>
        <v>#N/A</v>
      </c>
      <c r="I561">
        <f t="shared" si="26"/>
        <v>0</v>
      </c>
      <c r="J561" s="93">
        <v>6007</v>
      </c>
      <c r="K561">
        <v>5</v>
      </c>
      <c r="L561">
        <v>6021</v>
      </c>
      <c r="M561">
        <v>5</v>
      </c>
    </row>
    <row r="562" spans="1:15" x14ac:dyDescent="0.2">
      <c r="A562" s="103">
        <v>3045</v>
      </c>
      <c r="B562" s="93" t="s">
        <v>3703</v>
      </c>
      <c r="C562" s="103">
        <v>6200</v>
      </c>
      <c r="D562" t="str">
        <f>VLOOKUP(J562,杂项!K:L,2,FALSE)</f>
        <v>中级骑兵教材</v>
      </c>
      <c r="E562">
        <f t="shared" si="24"/>
        <v>3</v>
      </c>
      <c r="F562" t="str">
        <f>VLOOKUP(L562,杂项!K:L,2,FALSE)</f>
        <v>维西特饮</v>
      </c>
      <c r="G562">
        <f t="shared" si="25"/>
        <v>5</v>
      </c>
      <c r="H562" t="e">
        <f>VLOOKUP(N562,杂项!K:L,2,FALSE)</f>
        <v>#N/A</v>
      </c>
      <c r="I562">
        <f t="shared" si="26"/>
        <v>0</v>
      </c>
      <c r="J562" s="93">
        <v>6008</v>
      </c>
      <c r="K562">
        <v>3</v>
      </c>
      <c r="L562">
        <v>6021</v>
      </c>
      <c r="M562">
        <v>5</v>
      </c>
    </row>
    <row r="563" spans="1:15" x14ac:dyDescent="0.2">
      <c r="A563" s="103">
        <v>3046</v>
      </c>
      <c r="B563" s="93" t="s">
        <v>3704</v>
      </c>
      <c r="C563" s="103">
        <v>9300</v>
      </c>
      <c r="D563" t="str">
        <f>VLOOKUP(J563,杂项!K:L,2,FALSE)</f>
        <v>中级骑兵教材</v>
      </c>
      <c r="E563">
        <f t="shared" si="24"/>
        <v>4</v>
      </c>
      <c r="F563" t="str">
        <f>VLOOKUP(L563,杂项!K:L,2,FALSE)</f>
        <v>俯卧撑架</v>
      </c>
      <c r="G563">
        <f t="shared" si="25"/>
        <v>3</v>
      </c>
      <c r="H563" t="e">
        <f>VLOOKUP(N563,杂项!K:L,2,FALSE)</f>
        <v>#N/A</v>
      </c>
      <c r="I563">
        <f t="shared" si="26"/>
        <v>0</v>
      </c>
      <c r="J563" s="93">
        <v>6008</v>
      </c>
      <c r="K563">
        <v>4</v>
      </c>
      <c r="L563">
        <v>6027</v>
      </c>
      <c r="M563">
        <v>3</v>
      </c>
    </row>
    <row r="564" spans="1:15" x14ac:dyDescent="0.2">
      <c r="A564" s="103">
        <v>3047</v>
      </c>
      <c r="B564" s="93" t="s">
        <v>3705</v>
      </c>
      <c r="C564" s="103">
        <v>14000</v>
      </c>
      <c r="D564" t="str">
        <f>VLOOKUP(J564,杂项!K:L,2,FALSE)</f>
        <v>中级骑兵教材</v>
      </c>
      <c r="E564">
        <f t="shared" si="24"/>
        <v>5</v>
      </c>
      <c r="F564" t="str">
        <f>VLOOKUP(L564,杂项!K:L,2,FALSE)</f>
        <v>俯卧撑架</v>
      </c>
      <c r="G564">
        <f t="shared" si="25"/>
        <v>5</v>
      </c>
      <c r="H564" t="e">
        <f>VLOOKUP(N564,杂项!K:L,2,FALSE)</f>
        <v>#N/A</v>
      </c>
      <c r="I564">
        <f t="shared" si="26"/>
        <v>0</v>
      </c>
      <c r="J564" s="93">
        <v>6008</v>
      </c>
      <c r="K564">
        <v>5</v>
      </c>
      <c r="L564">
        <v>6027</v>
      </c>
      <c r="M564">
        <v>5</v>
      </c>
    </row>
    <row r="565" spans="1:15" x14ac:dyDescent="0.2">
      <c r="A565" s="103">
        <v>3048</v>
      </c>
      <c r="B565" s="93" t="s">
        <v>3706</v>
      </c>
      <c r="C565" s="103">
        <v>21000</v>
      </c>
      <c r="D565" t="str">
        <f>VLOOKUP(J565,杂项!K:L,2,FALSE)</f>
        <v>中级骑兵教材</v>
      </c>
      <c r="E565">
        <f t="shared" si="24"/>
        <v>6</v>
      </c>
      <c r="F565" t="str">
        <f>VLOOKUP(L565,杂项!K:L,2,FALSE)</f>
        <v>俯卧撑架</v>
      </c>
      <c r="G565">
        <f t="shared" si="25"/>
        <v>6</v>
      </c>
      <c r="H565" t="e">
        <f>VLOOKUP(N565,杂项!K:L,2,FALSE)</f>
        <v>#N/A</v>
      </c>
      <c r="I565">
        <f t="shared" si="26"/>
        <v>0</v>
      </c>
      <c r="J565" s="93">
        <v>6008</v>
      </c>
      <c r="K565">
        <v>6</v>
      </c>
      <c r="L565">
        <v>6027</v>
      </c>
      <c r="M565">
        <v>6</v>
      </c>
    </row>
    <row r="566" spans="1:15" x14ac:dyDescent="0.2">
      <c r="A566" s="103">
        <v>3049</v>
      </c>
      <c r="B566" s="93" t="s">
        <v>3707</v>
      </c>
      <c r="C566" s="103">
        <v>32000</v>
      </c>
      <c r="D566" t="str">
        <f>VLOOKUP(J566,杂项!K:L,2,FALSE)</f>
        <v>中级骑兵教材</v>
      </c>
      <c r="E566">
        <f t="shared" si="24"/>
        <v>8</v>
      </c>
      <c r="F566" t="str">
        <f>VLOOKUP(L566,杂项!K:L,2,FALSE)</f>
        <v>俯卧撑架</v>
      </c>
      <c r="G566">
        <f t="shared" si="25"/>
        <v>8</v>
      </c>
      <c r="H566" t="e">
        <f>VLOOKUP(N566,杂项!K:L,2,FALSE)</f>
        <v>#N/A</v>
      </c>
      <c r="I566">
        <f t="shared" si="26"/>
        <v>0</v>
      </c>
      <c r="J566" s="93">
        <v>6008</v>
      </c>
      <c r="K566">
        <v>8</v>
      </c>
      <c r="L566">
        <v>6027</v>
      </c>
      <c r="M566">
        <v>8</v>
      </c>
    </row>
    <row r="567" spans="1:15" x14ac:dyDescent="0.2">
      <c r="A567" s="103">
        <v>3050</v>
      </c>
      <c r="B567" s="93" t="s">
        <v>3708</v>
      </c>
      <c r="C567" s="103">
        <v>1500</v>
      </c>
      <c r="D567" t="str">
        <f>VLOOKUP(J567,杂项!K:L,2,FALSE)</f>
        <v>中级骑兵教材</v>
      </c>
      <c r="E567">
        <f t="shared" si="24"/>
        <v>1</v>
      </c>
      <c r="F567" t="str">
        <f>VLOOKUP(L567,杂项!K:L,2,FALSE)</f>
        <v>俯卧撑架</v>
      </c>
      <c r="G567">
        <f t="shared" si="25"/>
        <v>2</v>
      </c>
      <c r="H567" t="e">
        <f>VLOOKUP(N567,杂项!K:L,2,FALSE)</f>
        <v>#N/A</v>
      </c>
      <c r="I567">
        <f t="shared" si="26"/>
        <v>0</v>
      </c>
      <c r="J567" s="93">
        <v>6008</v>
      </c>
      <c r="K567">
        <v>1</v>
      </c>
      <c r="L567">
        <v>6027</v>
      </c>
      <c r="M567">
        <v>2</v>
      </c>
    </row>
    <row r="568" spans="1:15" x14ac:dyDescent="0.2">
      <c r="A568" s="103">
        <v>3051</v>
      </c>
      <c r="B568" s="93" t="s">
        <v>3709</v>
      </c>
      <c r="C568" s="103">
        <v>2300</v>
      </c>
      <c r="D568" t="str">
        <f>VLOOKUP(J568,杂项!K:L,2,FALSE)</f>
        <v>中级骑兵教材</v>
      </c>
      <c r="E568">
        <f t="shared" si="24"/>
        <v>2</v>
      </c>
      <c r="F568" t="str">
        <f>VLOOKUP(L568,杂项!K:L,2,FALSE)</f>
        <v>俯卧撑架</v>
      </c>
      <c r="G568">
        <f t="shared" si="25"/>
        <v>3</v>
      </c>
      <c r="H568" t="e">
        <f>VLOOKUP(N568,杂项!K:L,2,FALSE)</f>
        <v>#N/A</v>
      </c>
      <c r="I568">
        <f t="shared" si="26"/>
        <v>0</v>
      </c>
      <c r="J568" s="93">
        <v>6008</v>
      </c>
      <c r="K568">
        <v>2</v>
      </c>
      <c r="L568">
        <v>6027</v>
      </c>
      <c r="M568">
        <v>3</v>
      </c>
    </row>
    <row r="569" spans="1:15" x14ac:dyDescent="0.2">
      <c r="A569" s="103">
        <v>3052</v>
      </c>
      <c r="B569" s="93" t="s">
        <v>3710</v>
      </c>
      <c r="C569" s="103">
        <v>3500</v>
      </c>
      <c r="D569" t="str">
        <f>VLOOKUP(J569,杂项!K:L,2,FALSE)</f>
        <v>中级骑兵教材</v>
      </c>
      <c r="E569">
        <f t="shared" si="24"/>
        <v>4</v>
      </c>
      <c r="F569" t="str">
        <f>VLOOKUP(L569,杂项!K:L,2,FALSE)</f>
        <v>俯卧撑架</v>
      </c>
      <c r="G569">
        <f t="shared" si="25"/>
        <v>4</v>
      </c>
      <c r="H569" t="e">
        <f>VLOOKUP(N569,杂项!K:L,2,FALSE)</f>
        <v>#N/A</v>
      </c>
      <c r="I569">
        <f t="shared" si="26"/>
        <v>0</v>
      </c>
      <c r="J569" s="93">
        <v>6008</v>
      </c>
      <c r="K569">
        <v>4</v>
      </c>
      <c r="L569">
        <v>6027</v>
      </c>
      <c r="M569">
        <v>4</v>
      </c>
    </row>
    <row r="570" spans="1:15" x14ac:dyDescent="0.2">
      <c r="A570" s="103">
        <v>3053</v>
      </c>
      <c r="B570" s="93" t="s">
        <v>3711</v>
      </c>
      <c r="C570" s="103">
        <v>5300</v>
      </c>
      <c r="D570" t="str">
        <f>VLOOKUP(J570,杂项!K:L,2,FALSE)</f>
        <v>中级骑兵教材</v>
      </c>
      <c r="E570">
        <f t="shared" si="24"/>
        <v>6</v>
      </c>
      <c r="F570" t="str">
        <f>VLOOKUP(L570,杂项!K:L,2,FALSE)</f>
        <v>俯卧撑架</v>
      </c>
      <c r="G570">
        <f t="shared" si="25"/>
        <v>5</v>
      </c>
      <c r="H570" t="e">
        <f>VLOOKUP(N570,杂项!K:L,2,FALSE)</f>
        <v>#N/A</v>
      </c>
      <c r="I570">
        <f t="shared" si="26"/>
        <v>0</v>
      </c>
      <c r="J570" s="93">
        <v>6008</v>
      </c>
      <c r="K570">
        <v>6</v>
      </c>
      <c r="L570">
        <v>6027</v>
      </c>
      <c r="M570">
        <v>5</v>
      </c>
    </row>
    <row r="571" spans="1:15" x14ac:dyDescent="0.2">
      <c r="A571" s="103">
        <v>3054</v>
      </c>
      <c r="B571" s="93" t="s">
        <v>3712</v>
      </c>
      <c r="C571" s="103">
        <v>8000</v>
      </c>
      <c r="D571" t="str">
        <f>VLOOKUP(J571,杂项!K:L,2,FALSE)</f>
        <v>中级骑兵教材</v>
      </c>
      <c r="E571">
        <f t="shared" si="24"/>
        <v>8</v>
      </c>
      <c r="F571" t="str">
        <f>VLOOKUP(L571,杂项!K:L,2,FALSE)</f>
        <v>俯卧撑架</v>
      </c>
      <c r="G571">
        <f t="shared" si="25"/>
        <v>6</v>
      </c>
      <c r="H571" t="e">
        <f>VLOOKUP(N571,杂项!K:L,2,FALSE)</f>
        <v>#N/A</v>
      </c>
      <c r="I571">
        <f t="shared" si="26"/>
        <v>0</v>
      </c>
      <c r="J571" s="93">
        <v>6008</v>
      </c>
      <c r="K571">
        <v>8</v>
      </c>
      <c r="L571">
        <v>6027</v>
      </c>
      <c r="M571">
        <v>6</v>
      </c>
    </row>
    <row r="572" spans="1:15" x14ac:dyDescent="0.2">
      <c r="A572" s="103">
        <v>3055</v>
      </c>
      <c r="B572" s="93" t="s">
        <v>3713</v>
      </c>
      <c r="C572" s="103">
        <v>12000</v>
      </c>
      <c r="D572" t="str">
        <f>VLOOKUP(J572,杂项!K:L,2,FALSE)</f>
        <v>高级骑兵教材</v>
      </c>
      <c r="E572">
        <f t="shared" si="24"/>
        <v>3</v>
      </c>
      <c r="F572" t="str">
        <f>VLOOKUP(L572,杂项!K:L,2,FALSE)</f>
        <v>扩胸器</v>
      </c>
      <c r="G572">
        <f t="shared" si="25"/>
        <v>2</v>
      </c>
      <c r="H572" t="e">
        <f>VLOOKUP(N572,杂项!K:L,2,FALSE)</f>
        <v>#N/A</v>
      </c>
      <c r="I572">
        <f t="shared" si="26"/>
        <v>0</v>
      </c>
      <c r="J572" s="93">
        <v>6009</v>
      </c>
      <c r="K572">
        <v>3</v>
      </c>
      <c r="L572">
        <v>6033</v>
      </c>
      <c r="M572">
        <v>2</v>
      </c>
    </row>
    <row r="573" spans="1:15" x14ac:dyDescent="0.2">
      <c r="A573" s="103">
        <v>3056</v>
      </c>
      <c r="B573" s="93" t="s">
        <v>3714</v>
      </c>
      <c r="C573" s="103">
        <v>18000</v>
      </c>
      <c r="D573" t="str">
        <f>VLOOKUP(J573,杂项!K:L,2,FALSE)</f>
        <v>高级骑兵教材</v>
      </c>
      <c r="E573">
        <f t="shared" si="24"/>
        <v>5</v>
      </c>
      <c r="F573" t="str">
        <f>VLOOKUP(L573,杂项!K:L,2,FALSE)</f>
        <v>扩胸器</v>
      </c>
      <c r="G573">
        <f t="shared" si="25"/>
        <v>4</v>
      </c>
      <c r="H573" t="e">
        <f>VLOOKUP(N573,杂项!K:L,2,FALSE)</f>
        <v>#N/A</v>
      </c>
      <c r="I573">
        <f t="shared" si="26"/>
        <v>0</v>
      </c>
      <c r="J573" s="93">
        <v>6009</v>
      </c>
      <c r="K573">
        <v>5</v>
      </c>
      <c r="L573">
        <v>6033</v>
      </c>
      <c r="M573">
        <v>4</v>
      </c>
    </row>
    <row r="574" spans="1:15" x14ac:dyDescent="0.2">
      <c r="A574" s="103">
        <v>3057</v>
      </c>
      <c r="B574" s="93" t="s">
        <v>3715</v>
      </c>
      <c r="C574" s="103">
        <v>27000</v>
      </c>
      <c r="D574" t="str">
        <f>VLOOKUP(J574,杂项!K:L,2,FALSE)</f>
        <v>高级骑兵教材</v>
      </c>
      <c r="E574">
        <f t="shared" si="24"/>
        <v>8</v>
      </c>
      <c r="F574" t="str">
        <f>VLOOKUP(L574,杂项!K:L,2,FALSE)</f>
        <v>扩胸器</v>
      </c>
      <c r="G574">
        <f t="shared" si="25"/>
        <v>6</v>
      </c>
      <c r="H574" t="str">
        <f>VLOOKUP(N574,杂项!K:L,2,FALSE)</f>
        <v>平衡球</v>
      </c>
      <c r="I574">
        <f t="shared" si="26"/>
        <v>2</v>
      </c>
      <c r="J574" s="93">
        <v>6009</v>
      </c>
      <c r="K574">
        <v>8</v>
      </c>
      <c r="L574">
        <v>6033</v>
      </c>
      <c r="M574">
        <v>6</v>
      </c>
      <c r="N574">
        <v>6036</v>
      </c>
      <c r="O574">
        <v>2</v>
      </c>
    </row>
    <row r="575" spans="1:15" x14ac:dyDescent="0.2">
      <c r="A575" s="103">
        <v>3058</v>
      </c>
      <c r="B575" s="93" t="s">
        <v>3716</v>
      </c>
      <c r="C575" s="103">
        <v>41000</v>
      </c>
      <c r="D575" t="str">
        <f>VLOOKUP(J575,杂项!K:L,2,FALSE)</f>
        <v>高级骑兵教材</v>
      </c>
      <c r="E575">
        <f t="shared" si="24"/>
        <v>12</v>
      </c>
      <c r="F575" t="str">
        <f>VLOOKUP(L575,杂项!K:L,2,FALSE)</f>
        <v>扩胸器</v>
      </c>
      <c r="G575">
        <f t="shared" si="25"/>
        <v>8</v>
      </c>
      <c r="H575" t="str">
        <f>VLOOKUP(N575,杂项!K:L,2,FALSE)</f>
        <v>平衡球</v>
      </c>
      <c r="I575">
        <f t="shared" si="26"/>
        <v>3</v>
      </c>
      <c r="J575" s="93">
        <v>6009</v>
      </c>
      <c r="K575">
        <v>12</v>
      </c>
      <c r="L575">
        <v>6033</v>
      </c>
      <c r="M575">
        <v>8</v>
      </c>
      <c r="N575">
        <v>6036</v>
      </c>
      <c r="O575">
        <v>3</v>
      </c>
    </row>
    <row r="576" spans="1:15" x14ac:dyDescent="0.2">
      <c r="A576" s="103">
        <v>3059</v>
      </c>
      <c r="B576" s="93" t="s">
        <v>3717</v>
      </c>
      <c r="C576" s="103">
        <v>62000</v>
      </c>
      <c r="D576" t="str">
        <f>VLOOKUP(J576,杂项!K:L,2,FALSE)</f>
        <v>高级骑兵教材</v>
      </c>
      <c r="E576">
        <f t="shared" si="24"/>
        <v>16</v>
      </c>
      <c r="F576" t="str">
        <f>VLOOKUP(L576,杂项!K:L,2,FALSE)</f>
        <v>扩胸器</v>
      </c>
      <c r="G576">
        <f t="shared" si="25"/>
        <v>10</v>
      </c>
      <c r="H576" t="str">
        <f>VLOOKUP(N576,杂项!K:L,2,FALSE)</f>
        <v>平衡球</v>
      </c>
      <c r="I576">
        <f t="shared" si="26"/>
        <v>4</v>
      </c>
      <c r="J576" s="93">
        <v>6009</v>
      </c>
      <c r="K576">
        <v>16</v>
      </c>
      <c r="L576">
        <v>6033</v>
      </c>
      <c r="M576">
        <v>10</v>
      </c>
      <c r="N576">
        <v>6036</v>
      </c>
      <c r="O576">
        <v>4</v>
      </c>
    </row>
    <row r="577" spans="1:15" x14ac:dyDescent="0.2">
      <c r="A577" s="103">
        <v>3060</v>
      </c>
      <c r="B577" s="93" t="s">
        <v>3222</v>
      </c>
      <c r="C577" s="103">
        <v>1500</v>
      </c>
      <c r="D577" t="str">
        <f>VLOOKUP(J577,杂项!K:L,2,FALSE)</f>
        <v>中级骑兵教材</v>
      </c>
      <c r="E577">
        <f t="shared" si="24"/>
        <v>1</v>
      </c>
      <c r="F577" t="str">
        <f>VLOOKUP(L577,杂项!K:L,2,FALSE)</f>
        <v>弹簧棒</v>
      </c>
      <c r="G577">
        <f t="shared" si="25"/>
        <v>2</v>
      </c>
      <c r="H577" t="e">
        <f>VLOOKUP(N577,杂项!K:L,2,FALSE)</f>
        <v>#N/A</v>
      </c>
      <c r="I577">
        <f t="shared" si="26"/>
        <v>0</v>
      </c>
      <c r="J577" s="93">
        <v>6008</v>
      </c>
      <c r="K577">
        <v>1</v>
      </c>
      <c r="L577">
        <v>6026</v>
      </c>
      <c r="M577">
        <v>2</v>
      </c>
    </row>
    <row r="578" spans="1:15" x14ac:dyDescent="0.2">
      <c r="A578" s="103">
        <v>3061</v>
      </c>
      <c r="B578" s="93" t="s">
        <v>3223</v>
      </c>
      <c r="C578" s="103">
        <v>2300</v>
      </c>
      <c r="D578" t="str">
        <f>VLOOKUP(J578,杂项!K:L,2,FALSE)</f>
        <v>中级骑兵教材</v>
      </c>
      <c r="E578">
        <f t="shared" ref="E578:E641" si="27">K578</f>
        <v>2</v>
      </c>
      <c r="F578" t="str">
        <f>VLOOKUP(L578,杂项!K:L,2,FALSE)</f>
        <v>弹簧棒</v>
      </c>
      <c r="G578">
        <f t="shared" ref="G578:G641" si="28">M578</f>
        <v>3</v>
      </c>
      <c r="H578" t="e">
        <f>VLOOKUP(N578,杂项!K:L,2,FALSE)</f>
        <v>#N/A</v>
      </c>
      <c r="I578">
        <f t="shared" ref="I578:I641" si="29">O578</f>
        <v>0</v>
      </c>
      <c r="J578" s="93">
        <v>6008</v>
      </c>
      <c r="K578">
        <v>2</v>
      </c>
      <c r="L578">
        <v>6026</v>
      </c>
      <c r="M578">
        <v>3</v>
      </c>
    </row>
    <row r="579" spans="1:15" x14ac:dyDescent="0.2">
      <c r="A579" s="103">
        <v>3062</v>
      </c>
      <c r="B579" s="93" t="s">
        <v>3224</v>
      </c>
      <c r="C579" s="103">
        <v>3500</v>
      </c>
      <c r="D579" t="str">
        <f>VLOOKUP(J579,杂项!K:L,2,FALSE)</f>
        <v>中级骑兵教材</v>
      </c>
      <c r="E579">
        <f t="shared" si="27"/>
        <v>4</v>
      </c>
      <c r="F579" t="str">
        <f>VLOOKUP(L579,杂项!K:L,2,FALSE)</f>
        <v>弹簧棒</v>
      </c>
      <c r="G579">
        <f t="shared" si="28"/>
        <v>4</v>
      </c>
      <c r="H579" t="e">
        <f>VLOOKUP(N579,杂项!K:L,2,FALSE)</f>
        <v>#N/A</v>
      </c>
      <c r="I579">
        <f t="shared" si="29"/>
        <v>0</v>
      </c>
      <c r="J579" s="93">
        <v>6008</v>
      </c>
      <c r="K579">
        <v>4</v>
      </c>
      <c r="L579">
        <v>6026</v>
      </c>
      <c r="M579">
        <v>4</v>
      </c>
    </row>
    <row r="580" spans="1:15" x14ac:dyDescent="0.2">
      <c r="A580" s="103">
        <v>3063</v>
      </c>
      <c r="B580" s="93" t="s">
        <v>3225</v>
      </c>
      <c r="C580" s="103">
        <v>5300</v>
      </c>
      <c r="D580" t="str">
        <f>VLOOKUP(J580,杂项!K:L,2,FALSE)</f>
        <v>中级骑兵教材</v>
      </c>
      <c r="E580">
        <f t="shared" si="27"/>
        <v>6</v>
      </c>
      <c r="F580" t="str">
        <f>VLOOKUP(L580,杂项!K:L,2,FALSE)</f>
        <v>弹簧棒</v>
      </c>
      <c r="G580">
        <f t="shared" si="28"/>
        <v>5</v>
      </c>
      <c r="H580" t="e">
        <f>VLOOKUP(N580,杂项!K:L,2,FALSE)</f>
        <v>#N/A</v>
      </c>
      <c r="I580">
        <f t="shared" si="29"/>
        <v>0</v>
      </c>
      <c r="J580" s="93">
        <v>6008</v>
      </c>
      <c r="K580">
        <v>6</v>
      </c>
      <c r="L580">
        <v>6026</v>
      </c>
      <c r="M580">
        <v>5</v>
      </c>
    </row>
    <row r="581" spans="1:15" x14ac:dyDescent="0.2">
      <c r="A581" s="103">
        <v>3064</v>
      </c>
      <c r="B581" s="93" t="s">
        <v>3226</v>
      </c>
      <c r="C581" s="103">
        <v>8000</v>
      </c>
      <c r="D581" t="str">
        <f>VLOOKUP(J581,杂项!K:L,2,FALSE)</f>
        <v>中级骑兵教材</v>
      </c>
      <c r="E581">
        <f t="shared" si="27"/>
        <v>8</v>
      </c>
      <c r="F581" t="str">
        <f>VLOOKUP(L581,杂项!K:L,2,FALSE)</f>
        <v>弹簧棒</v>
      </c>
      <c r="G581">
        <f t="shared" si="28"/>
        <v>6</v>
      </c>
      <c r="H581" t="e">
        <f>VLOOKUP(N581,杂项!K:L,2,FALSE)</f>
        <v>#N/A</v>
      </c>
      <c r="I581">
        <f t="shared" si="29"/>
        <v>0</v>
      </c>
      <c r="J581" s="93">
        <v>6008</v>
      </c>
      <c r="K581">
        <v>8</v>
      </c>
      <c r="L581">
        <v>6026</v>
      </c>
      <c r="M581">
        <v>6</v>
      </c>
    </row>
    <row r="582" spans="1:15" x14ac:dyDescent="0.2">
      <c r="A582" s="103">
        <v>3070</v>
      </c>
      <c r="B582" s="93" t="s">
        <v>3718</v>
      </c>
      <c r="C582" s="103">
        <v>8000</v>
      </c>
      <c r="D582" t="str">
        <f>VLOOKUP(J582,杂项!K:L,2,FALSE)</f>
        <v>高级骑兵教材</v>
      </c>
      <c r="E582">
        <f t="shared" si="27"/>
        <v>3</v>
      </c>
      <c r="F582" t="str">
        <f>VLOOKUP(L582,杂项!K:L,2,FALSE)</f>
        <v>沙袋</v>
      </c>
      <c r="G582">
        <f t="shared" si="28"/>
        <v>3</v>
      </c>
      <c r="H582" t="e">
        <f>VLOOKUP(N582,杂项!K:L,2,FALSE)</f>
        <v>#N/A</v>
      </c>
      <c r="I582">
        <f t="shared" si="29"/>
        <v>0</v>
      </c>
      <c r="J582" s="93">
        <v>6009</v>
      </c>
      <c r="K582">
        <v>3</v>
      </c>
      <c r="L582">
        <v>6032</v>
      </c>
      <c r="M582">
        <v>3</v>
      </c>
    </row>
    <row r="583" spans="1:15" x14ac:dyDescent="0.2">
      <c r="A583" s="103">
        <v>3071</v>
      </c>
      <c r="B583" s="93" t="s">
        <v>3719</v>
      </c>
      <c r="C583" s="103">
        <v>12000</v>
      </c>
      <c r="D583" t="str">
        <f>VLOOKUP(J583,杂项!K:L,2,FALSE)</f>
        <v>高级骑兵教材</v>
      </c>
      <c r="E583">
        <f t="shared" si="27"/>
        <v>5</v>
      </c>
      <c r="F583" t="str">
        <f>VLOOKUP(L583,杂项!K:L,2,FALSE)</f>
        <v>沙袋</v>
      </c>
      <c r="G583">
        <f t="shared" si="28"/>
        <v>4</v>
      </c>
      <c r="H583" t="e">
        <f>VLOOKUP(N583,杂项!K:L,2,FALSE)</f>
        <v>#N/A</v>
      </c>
      <c r="I583">
        <f t="shared" si="29"/>
        <v>0</v>
      </c>
      <c r="J583" s="93">
        <v>6009</v>
      </c>
      <c r="K583">
        <v>5</v>
      </c>
      <c r="L583">
        <v>6032</v>
      </c>
      <c r="M583">
        <v>4</v>
      </c>
    </row>
    <row r="584" spans="1:15" x14ac:dyDescent="0.2">
      <c r="A584" s="103">
        <v>3072</v>
      </c>
      <c r="B584" s="93" t="s">
        <v>3720</v>
      </c>
      <c r="C584" s="103">
        <v>18000</v>
      </c>
      <c r="D584" t="str">
        <f>VLOOKUP(J584,杂项!K:L,2,FALSE)</f>
        <v>高级骑兵教材</v>
      </c>
      <c r="E584">
        <f t="shared" si="27"/>
        <v>8</v>
      </c>
      <c r="F584" t="str">
        <f>VLOOKUP(L584,杂项!K:L,2,FALSE)</f>
        <v>沙袋</v>
      </c>
      <c r="G584">
        <f t="shared" si="28"/>
        <v>6</v>
      </c>
      <c r="H584" t="str">
        <f>VLOOKUP(N584,杂项!K:L,2,FALSE)</f>
        <v>健腹轮</v>
      </c>
      <c r="I584">
        <f t="shared" si="29"/>
        <v>2</v>
      </c>
      <c r="J584" s="93">
        <v>6009</v>
      </c>
      <c r="K584">
        <v>8</v>
      </c>
      <c r="L584">
        <v>6032</v>
      </c>
      <c r="M584">
        <v>6</v>
      </c>
      <c r="N584">
        <v>6034</v>
      </c>
      <c r="O584">
        <v>2</v>
      </c>
    </row>
    <row r="585" spans="1:15" x14ac:dyDescent="0.2">
      <c r="A585" s="103">
        <v>3073</v>
      </c>
      <c r="B585" s="93" t="s">
        <v>3721</v>
      </c>
      <c r="C585" s="103">
        <v>27000</v>
      </c>
      <c r="D585" t="str">
        <f>VLOOKUP(J585,杂项!K:L,2,FALSE)</f>
        <v>高级骑兵教材</v>
      </c>
      <c r="E585">
        <f t="shared" si="27"/>
        <v>12</v>
      </c>
      <c r="F585" t="str">
        <f>VLOOKUP(L585,杂项!K:L,2,FALSE)</f>
        <v>沙袋</v>
      </c>
      <c r="G585">
        <f t="shared" si="28"/>
        <v>8</v>
      </c>
      <c r="H585" t="str">
        <f>VLOOKUP(N585,杂项!K:L,2,FALSE)</f>
        <v>健腹轮</v>
      </c>
      <c r="I585">
        <f t="shared" si="29"/>
        <v>4</v>
      </c>
      <c r="J585" s="93">
        <v>6009</v>
      </c>
      <c r="K585">
        <v>12</v>
      </c>
      <c r="L585">
        <v>6032</v>
      </c>
      <c r="M585">
        <v>8</v>
      </c>
      <c r="N585">
        <v>6034</v>
      </c>
      <c r="O585">
        <v>4</v>
      </c>
    </row>
    <row r="586" spans="1:15" x14ac:dyDescent="0.2">
      <c r="A586" s="103">
        <v>3074</v>
      </c>
      <c r="B586" s="93" t="s">
        <v>3722</v>
      </c>
      <c r="C586" s="103">
        <v>41000</v>
      </c>
      <c r="D586" t="str">
        <f>VLOOKUP(J586,杂项!K:L,2,FALSE)</f>
        <v>高级骑兵教材</v>
      </c>
      <c r="E586">
        <f t="shared" si="27"/>
        <v>15</v>
      </c>
      <c r="F586" t="str">
        <f>VLOOKUP(L586,杂项!K:L,2,FALSE)</f>
        <v>沙袋</v>
      </c>
      <c r="G586">
        <f t="shared" si="28"/>
        <v>10</v>
      </c>
      <c r="H586" t="str">
        <f>VLOOKUP(N586,杂项!K:L,2,FALSE)</f>
        <v>健腹轮</v>
      </c>
      <c r="I586">
        <f t="shared" si="29"/>
        <v>6</v>
      </c>
      <c r="J586" s="93">
        <v>6009</v>
      </c>
      <c r="K586">
        <v>15</v>
      </c>
      <c r="L586">
        <v>6032</v>
      </c>
      <c r="M586">
        <v>10</v>
      </c>
      <c r="N586">
        <v>6034</v>
      </c>
      <c r="O586">
        <v>6</v>
      </c>
    </row>
    <row r="587" spans="1:15" x14ac:dyDescent="0.2">
      <c r="A587" s="103">
        <v>3075</v>
      </c>
      <c r="B587" s="93" t="s">
        <v>3723</v>
      </c>
      <c r="C587" s="103">
        <v>62000</v>
      </c>
      <c r="D587" t="str">
        <f>VLOOKUP(J587,杂项!K:L,2,FALSE)</f>
        <v>特级骑兵教材</v>
      </c>
      <c r="E587">
        <f t="shared" si="27"/>
        <v>5</v>
      </c>
      <c r="F587" t="str">
        <f>VLOOKUP(L587,杂项!K:L,2,FALSE)</f>
        <v>Dark♂锁链</v>
      </c>
      <c r="G587">
        <f t="shared" si="28"/>
        <v>2</v>
      </c>
      <c r="H587" t="str">
        <f>VLOOKUP(N587,杂项!K:L,2,FALSE)</f>
        <v>Pretty♂喷雾</v>
      </c>
      <c r="I587">
        <f t="shared" si="29"/>
        <v>2</v>
      </c>
      <c r="J587" s="93">
        <v>6045</v>
      </c>
      <c r="K587">
        <v>5</v>
      </c>
      <c r="L587">
        <v>6038</v>
      </c>
      <c r="M587">
        <v>2</v>
      </c>
      <c r="N587">
        <v>6040</v>
      </c>
      <c r="O587">
        <v>2</v>
      </c>
    </row>
    <row r="588" spans="1:15" x14ac:dyDescent="0.2">
      <c r="A588" s="103">
        <v>3076</v>
      </c>
      <c r="B588" s="93" t="s">
        <v>3724</v>
      </c>
      <c r="C588" s="103">
        <v>93000</v>
      </c>
      <c r="D588" t="str">
        <f>VLOOKUP(J588,杂项!K:L,2,FALSE)</f>
        <v>特级骑兵教材</v>
      </c>
      <c r="E588">
        <f t="shared" si="27"/>
        <v>10</v>
      </c>
      <c r="F588" t="str">
        <f>VLOOKUP(L588,杂项!K:L,2,FALSE)</f>
        <v>Dark♂锁链</v>
      </c>
      <c r="G588">
        <f t="shared" si="28"/>
        <v>3</v>
      </c>
      <c r="H588" t="str">
        <f>VLOOKUP(N588,杂项!K:L,2,FALSE)</f>
        <v>Pretty♂喷雾</v>
      </c>
      <c r="I588">
        <f t="shared" si="29"/>
        <v>3</v>
      </c>
      <c r="J588" s="93">
        <v>6045</v>
      </c>
      <c r="K588">
        <v>10</v>
      </c>
      <c r="L588">
        <v>6038</v>
      </c>
      <c r="M588">
        <v>3</v>
      </c>
      <c r="N588">
        <v>6040</v>
      </c>
      <c r="O588">
        <v>3</v>
      </c>
    </row>
    <row r="589" spans="1:15" x14ac:dyDescent="0.2">
      <c r="A589" s="103">
        <v>3077</v>
      </c>
      <c r="B589" s="93" t="s">
        <v>3725</v>
      </c>
      <c r="C589" s="103">
        <v>140000</v>
      </c>
      <c r="D589" t="str">
        <f>VLOOKUP(J589,杂项!K:L,2,FALSE)</f>
        <v>特级骑兵教材</v>
      </c>
      <c r="E589">
        <f t="shared" si="27"/>
        <v>20</v>
      </c>
      <c r="F589" t="str">
        <f>VLOOKUP(L589,杂项!K:L,2,FALSE)</f>
        <v>Dark♂锁链</v>
      </c>
      <c r="G589">
        <f t="shared" si="28"/>
        <v>5</v>
      </c>
      <c r="H589" t="str">
        <f>VLOOKUP(N589,杂项!K:L,2,FALSE)</f>
        <v>Pretty♂喷雾</v>
      </c>
      <c r="I589">
        <f t="shared" si="29"/>
        <v>5</v>
      </c>
      <c r="J589" s="93">
        <v>6045</v>
      </c>
      <c r="K589">
        <v>20</v>
      </c>
      <c r="L589">
        <v>6038</v>
      </c>
      <c r="M589">
        <v>5</v>
      </c>
      <c r="N589">
        <v>6040</v>
      </c>
      <c r="O589">
        <v>5</v>
      </c>
    </row>
    <row r="590" spans="1:15" x14ac:dyDescent="0.2">
      <c r="A590" s="103">
        <v>3078</v>
      </c>
      <c r="B590" s="93" t="s">
        <v>3726</v>
      </c>
      <c r="C590" s="103">
        <v>210000</v>
      </c>
      <c r="D590" t="str">
        <f>VLOOKUP(J590,杂项!K:L,2,FALSE)</f>
        <v>特级骑兵教材</v>
      </c>
      <c r="E590">
        <f t="shared" si="27"/>
        <v>30</v>
      </c>
      <c r="F590" t="str">
        <f>VLOOKUP(L590,杂项!K:L,2,FALSE)</f>
        <v>Dark♂锁链</v>
      </c>
      <c r="G590">
        <f t="shared" si="28"/>
        <v>7</v>
      </c>
      <c r="H590" t="str">
        <f>VLOOKUP(N590,杂项!K:L,2,FALSE)</f>
        <v>Pretty♂喷雾</v>
      </c>
      <c r="I590">
        <f t="shared" si="29"/>
        <v>7</v>
      </c>
      <c r="J590" s="93">
        <v>6045</v>
      </c>
      <c r="K590">
        <v>30</v>
      </c>
      <c r="L590">
        <v>6038</v>
      </c>
      <c r="M590">
        <v>7</v>
      </c>
      <c r="N590">
        <v>6040</v>
      </c>
      <c r="O590">
        <v>7</v>
      </c>
    </row>
    <row r="591" spans="1:15" x14ac:dyDescent="0.2">
      <c r="A591" s="103">
        <v>3079</v>
      </c>
      <c r="B591" s="93" t="s">
        <v>3727</v>
      </c>
      <c r="C591" s="103">
        <v>320000</v>
      </c>
      <c r="D591" t="str">
        <f>VLOOKUP(J591,杂项!K:L,2,FALSE)</f>
        <v>特级骑兵教材</v>
      </c>
      <c r="E591">
        <f t="shared" si="27"/>
        <v>40</v>
      </c>
      <c r="F591" t="str">
        <f>VLOOKUP(L591,杂项!K:L,2,FALSE)</f>
        <v>Dark♂锁链</v>
      </c>
      <c r="G591">
        <f t="shared" si="28"/>
        <v>9</v>
      </c>
      <c r="H591" t="str">
        <f>VLOOKUP(N591,杂项!K:L,2,FALSE)</f>
        <v>Pretty♂喷雾</v>
      </c>
      <c r="I591">
        <f t="shared" si="29"/>
        <v>9</v>
      </c>
      <c r="J591" s="93">
        <v>6045</v>
      </c>
      <c r="K591">
        <v>40</v>
      </c>
      <c r="L591">
        <v>6038</v>
      </c>
      <c r="M591">
        <v>9</v>
      </c>
      <c r="N591">
        <v>6040</v>
      </c>
      <c r="O591">
        <v>9</v>
      </c>
    </row>
    <row r="592" spans="1:15" x14ac:dyDescent="0.2">
      <c r="A592" s="103">
        <v>3080</v>
      </c>
      <c r="B592" s="93" t="s">
        <v>3728</v>
      </c>
      <c r="C592" s="103">
        <v>10000</v>
      </c>
      <c r="D592" t="str">
        <f>VLOOKUP(J592,杂项!K:L,2,FALSE)</f>
        <v>特级骑兵教材</v>
      </c>
      <c r="E592">
        <f t="shared" si="27"/>
        <v>1</v>
      </c>
      <c r="F592" t="e">
        <f>VLOOKUP(L592,杂项!K:L,2,FALSE)</f>
        <v>#N/A</v>
      </c>
      <c r="G592">
        <f t="shared" si="28"/>
        <v>0</v>
      </c>
      <c r="H592" t="e">
        <f>VLOOKUP(N592,杂项!K:L,2,FALSE)</f>
        <v>#N/A</v>
      </c>
      <c r="I592">
        <f t="shared" si="29"/>
        <v>0</v>
      </c>
      <c r="J592" s="93">
        <v>6045</v>
      </c>
      <c r="K592">
        <v>1</v>
      </c>
    </row>
    <row r="593" spans="1:15" x14ac:dyDescent="0.2">
      <c r="A593" s="103">
        <v>3081</v>
      </c>
      <c r="B593" s="93" t="s">
        <v>3729</v>
      </c>
      <c r="C593" s="103">
        <v>15000</v>
      </c>
      <c r="D593" t="str">
        <f>VLOOKUP(J593,杂项!K:L,2,FALSE)</f>
        <v>高级骑兵教材</v>
      </c>
      <c r="E593">
        <f t="shared" si="27"/>
        <v>5</v>
      </c>
      <c r="F593" t="str">
        <f>VLOOKUP(L593,杂项!K:L,2,FALSE)</f>
        <v>扩胸器</v>
      </c>
      <c r="G593">
        <f t="shared" si="28"/>
        <v>6</v>
      </c>
      <c r="H593" t="e">
        <f>VLOOKUP(N593,杂项!K:L,2,FALSE)</f>
        <v>#N/A</v>
      </c>
      <c r="I593">
        <f t="shared" si="29"/>
        <v>0</v>
      </c>
      <c r="J593" s="93">
        <v>6009</v>
      </c>
      <c r="K593">
        <v>5</v>
      </c>
      <c r="L593">
        <v>6033</v>
      </c>
      <c r="M593">
        <v>6</v>
      </c>
    </row>
    <row r="594" spans="1:15" x14ac:dyDescent="0.2">
      <c r="A594" s="103">
        <v>3082</v>
      </c>
      <c r="B594" s="93" t="s">
        <v>3730</v>
      </c>
      <c r="C594" s="103">
        <v>23000</v>
      </c>
      <c r="D594" t="str">
        <f>VLOOKUP(J594,杂项!K:L,2,FALSE)</f>
        <v>高级骑兵教材</v>
      </c>
      <c r="E594">
        <f t="shared" si="27"/>
        <v>15</v>
      </c>
      <c r="F594" t="str">
        <f>VLOOKUP(L594,杂项!K:L,2,FALSE)</f>
        <v>扩胸器</v>
      </c>
      <c r="G594">
        <f t="shared" si="28"/>
        <v>10</v>
      </c>
      <c r="H594" t="str">
        <f>VLOOKUP(N594,杂项!K:L,2,FALSE)</f>
        <v>瑜伽垫</v>
      </c>
      <c r="I594">
        <f t="shared" si="29"/>
        <v>6</v>
      </c>
      <c r="J594" s="93">
        <v>6009</v>
      </c>
      <c r="K594">
        <v>15</v>
      </c>
      <c r="L594">
        <v>6033</v>
      </c>
      <c r="M594">
        <v>10</v>
      </c>
      <c r="N594">
        <v>6035</v>
      </c>
      <c r="O594">
        <v>6</v>
      </c>
    </row>
    <row r="595" spans="1:15" x14ac:dyDescent="0.2">
      <c r="A595" s="103">
        <v>3083</v>
      </c>
      <c r="B595" s="93" t="s">
        <v>3731</v>
      </c>
      <c r="C595" s="103">
        <v>35000</v>
      </c>
      <c r="D595" t="str">
        <f>VLOOKUP(J595,杂项!K:L,2,FALSE)</f>
        <v>高级骑兵教材</v>
      </c>
      <c r="E595">
        <f t="shared" si="27"/>
        <v>25</v>
      </c>
      <c r="F595" t="str">
        <f>VLOOKUP(L595,杂项!K:L,2,FALSE)</f>
        <v>扩胸器</v>
      </c>
      <c r="G595">
        <f t="shared" si="28"/>
        <v>12</v>
      </c>
      <c r="H595" t="str">
        <f>VLOOKUP(N595,杂项!K:L,2,FALSE)</f>
        <v>瑜伽垫</v>
      </c>
      <c r="I595">
        <f t="shared" si="29"/>
        <v>8</v>
      </c>
      <c r="J595" s="93">
        <v>6009</v>
      </c>
      <c r="K595">
        <v>25</v>
      </c>
      <c r="L595">
        <v>6033</v>
      </c>
      <c r="M595">
        <v>12</v>
      </c>
      <c r="N595">
        <v>6035</v>
      </c>
      <c r="O595">
        <v>8</v>
      </c>
    </row>
    <row r="596" spans="1:15" x14ac:dyDescent="0.2">
      <c r="A596" s="103">
        <v>3084</v>
      </c>
      <c r="B596" s="93" t="s">
        <v>3732</v>
      </c>
      <c r="C596" s="103">
        <v>53000</v>
      </c>
      <c r="D596" t="str">
        <f>VLOOKUP(J596,杂项!K:L,2,FALSE)</f>
        <v>特级骑兵教材</v>
      </c>
      <c r="E596">
        <f t="shared" si="27"/>
        <v>3</v>
      </c>
      <c r="F596" t="str">
        <f>VLOOKUP(L596,杂项!K:L,2,FALSE)</f>
        <v>扩胸器</v>
      </c>
      <c r="G596">
        <f t="shared" si="28"/>
        <v>14</v>
      </c>
      <c r="H596" t="str">
        <f>VLOOKUP(N596,杂项!K:L,2,FALSE)</f>
        <v>瑜伽垫</v>
      </c>
      <c r="I596">
        <f t="shared" si="29"/>
        <v>10</v>
      </c>
      <c r="J596" s="93">
        <v>6045</v>
      </c>
      <c r="K596">
        <v>3</v>
      </c>
      <c r="L596">
        <v>6033</v>
      </c>
      <c r="M596">
        <v>14</v>
      </c>
      <c r="N596">
        <v>6035</v>
      </c>
      <c r="O596">
        <v>10</v>
      </c>
    </row>
    <row r="597" spans="1:15" x14ac:dyDescent="0.2">
      <c r="A597" s="103">
        <v>3085</v>
      </c>
      <c r="B597" s="93" t="s">
        <v>3733</v>
      </c>
      <c r="C597" s="103">
        <v>80000</v>
      </c>
      <c r="D597" t="str">
        <f>VLOOKUP(J597,杂项!K:L,2,FALSE)</f>
        <v>特级骑兵教材</v>
      </c>
      <c r="E597">
        <f t="shared" si="27"/>
        <v>5</v>
      </c>
      <c r="F597" t="str">
        <f>VLOOKUP(L597,杂项!K:L,2,FALSE)</f>
        <v>Devout♂手套</v>
      </c>
      <c r="G597">
        <f t="shared" si="28"/>
        <v>2</v>
      </c>
      <c r="H597" t="str">
        <f>VLOOKUP(N597,杂项!K:L,2,FALSE)</f>
        <v>Crazy♂短裤</v>
      </c>
      <c r="I597">
        <f t="shared" si="29"/>
        <v>2</v>
      </c>
      <c r="J597" s="93">
        <v>6045</v>
      </c>
      <c r="K597">
        <v>5</v>
      </c>
      <c r="L597">
        <v>6039</v>
      </c>
      <c r="M597">
        <v>2</v>
      </c>
      <c r="N597">
        <v>6041</v>
      </c>
      <c r="O597">
        <v>2</v>
      </c>
    </row>
    <row r="598" spans="1:15" x14ac:dyDescent="0.2">
      <c r="A598" s="103">
        <v>3086</v>
      </c>
      <c r="B598" s="93" t="s">
        <v>3734</v>
      </c>
      <c r="C598" s="103">
        <v>120000</v>
      </c>
      <c r="D598" t="str">
        <f>VLOOKUP(J598,杂项!K:L,2,FALSE)</f>
        <v>特级骑兵教材</v>
      </c>
      <c r="E598">
        <f t="shared" si="27"/>
        <v>10</v>
      </c>
      <c r="F598" t="str">
        <f>VLOOKUP(L598,杂项!K:L,2,FALSE)</f>
        <v>Devout♂手套</v>
      </c>
      <c r="G598">
        <f t="shared" si="28"/>
        <v>3</v>
      </c>
      <c r="H598" t="str">
        <f>VLOOKUP(N598,杂项!K:L,2,FALSE)</f>
        <v>Crazy♂短裤</v>
      </c>
      <c r="I598">
        <f t="shared" si="29"/>
        <v>3</v>
      </c>
      <c r="J598" s="93">
        <v>6045</v>
      </c>
      <c r="K598">
        <v>10</v>
      </c>
      <c r="L598">
        <v>6039</v>
      </c>
      <c r="M598">
        <v>3</v>
      </c>
      <c r="N598">
        <v>6041</v>
      </c>
      <c r="O598">
        <v>3</v>
      </c>
    </row>
    <row r="599" spans="1:15" x14ac:dyDescent="0.2">
      <c r="A599" s="103">
        <v>3087</v>
      </c>
      <c r="B599" s="93" t="s">
        <v>3735</v>
      </c>
      <c r="C599" s="103">
        <v>180000</v>
      </c>
      <c r="D599" t="str">
        <f>VLOOKUP(J599,杂项!K:L,2,FALSE)</f>
        <v>特级骑兵教材</v>
      </c>
      <c r="E599">
        <f t="shared" si="27"/>
        <v>20</v>
      </c>
      <c r="F599" t="str">
        <f>VLOOKUP(L599,杂项!K:L,2,FALSE)</f>
        <v>Devout♂手套</v>
      </c>
      <c r="G599">
        <f t="shared" si="28"/>
        <v>5</v>
      </c>
      <c r="H599" t="str">
        <f>VLOOKUP(N599,杂项!K:L,2,FALSE)</f>
        <v>Crazy♂短裤</v>
      </c>
      <c r="I599">
        <f t="shared" si="29"/>
        <v>5</v>
      </c>
      <c r="J599" s="93">
        <v>6045</v>
      </c>
      <c r="K599">
        <v>20</v>
      </c>
      <c r="L599">
        <v>6039</v>
      </c>
      <c r="M599">
        <v>5</v>
      </c>
      <c r="N599">
        <v>6041</v>
      </c>
      <c r="O599">
        <v>5</v>
      </c>
    </row>
    <row r="600" spans="1:15" x14ac:dyDescent="0.2">
      <c r="A600" s="103">
        <v>3088</v>
      </c>
      <c r="B600" s="93" t="s">
        <v>3736</v>
      </c>
      <c r="C600" s="103">
        <v>270000</v>
      </c>
      <c r="D600" t="str">
        <f>VLOOKUP(J600,杂项!K:L,2,FALSE)</f>
        <v>特级骑兵教材</v>
      </c>
      <c r="E600">
        <f t="shared" si="27"/>
        <v>30</v>
      </c>
      <c r="F600" t="str">
        <f>VLOOKUP(L600,杂项!K:L,2,FALSE)</f>
        <v>Devout♂手套</v>
      </c>
      <c r="G600">
        <f t="shared" si="28"/>
        <v>7</v>
      </c>
      <c r="H600" t="str">
        <f>VLOOKUP(N600,杂项!K:L,2,FALSE)</f>
        <v>Crazy♂短裤</v>
      </c>
      <c r="I600">
        <f t="shared" si="29"/>
        <v>7</v>
      </c>
      <c r="J600" s="93">
        <v>6045</v>
      </c>
      <c r="K600">
        <v>30</v>
      </c>
      <c r="L600">
        <v>6039</v>
      </c>
      <c r="M600">
        <v>7</v>
      </c>
      <c r="N600">
        <v>6041</v>
      </c>
      <c r="O600">
        <v>7</v>
      </c>
    </row>
    <row r="601" spans="1:15" x14ac:dyDescent="0.2">
      <c r="A601" s="103">
        <v>3089</v>
      </c>
      <c r="B601" s="93" t="s">
        <v>3737</v>
      </c>
      <c r="C601" s="103">
        <v>410000</v>
      </c>
      <c r="D601" t="str">
        <f>VLOOKUP(J601,杂项!K:L,2,FALSE)</f>
        <v>特级骑兵教材</v>
      </c>
      <c r="E601">
        <f t="shared" si="27"/>
        <v>40</v>
      </c>
      <c r="F601" t="str">
        <f>VLOOKUP(L601,杂项!K:L,2,FALSE)</f>
        <v>Devout♂手套</v>
      </c>
      <c r="G601">
        <f t="shared" si="28"/>
        <v>9</v>
      </c>
      <c r="H601" t="str">
        <f>VLOOKUP(N601,杂项!K:L,2,FALSE)</f>
        <v>Crazy♂短裤</v>
      </c>
      <c r="I601">
        <f t="shared" si="29"/>
        <v>9</v>
      </c>
      <c r="J601" s="93">
        <v>6045</v>
      </c>
      <c r="K601">
        <v>40</v>
      </c>
      <c r="L601">
        <v>6039</v>
      </c>
      <c r="M601">
        <v>9</v>
      </c>
      <c r="N601">
        <v>6041</v>
      </c>
      <c r="O601">
        <v>9</v>
      </c>
    </row>
    <row r="602" spans="1:15" x14ac:dyDescent="0.2">
      <c r="A602" s="103">
        <v>3090</v>
      </c>
      <c r="B602" s="93" t="s">
        <v>3738</v>
      </c>
      <c r="C602" s="103">
        <v>800</v>
      </c>
      <c r="D602" t="str">
        <f>VLOOKUP(J602,杂项!K:L,2,FALSE)</f>
        <v>初级骑兵教材</v>
      </c>
      <c r="E602">
        <f t="shared" si="27"/>
        <v>3</v>
      </c>
      <c r="F602" t="e">
        <f>VLOOKUP(L602,杂项!K:L,2,FALSE)</f>
        <v>#N/A</v>
      </c>
      <c r="G602">
        <f t="shared" si="28"/>
        <v>0</v>
      </c>
      <c r="H602" t="e">
        <f>VLOOKUP(N602,杂项!K:L,2,FALSE)</f>
        <v>#N/A</v>
      </c>
      <c r="I602">
        <f t="shared" si="29"/>
        <v>0</v>
      </c>
      <c r="J602" s="93">
        <v>6007</v>
      </c>
      <c r="K602">
        <v>3</v>
      </c>
    </row>
    <row r="603" spans="1:15" x14ac:dyDescent="0.2">
      <c r="A603" s="103">
        <v>3091</v>
      </c>
      <c r="B603" s="93" t="s">
        <v>3739</v>
      </c>
      <c r="C603" s="103">
        <v>1200</v>
      </c>
      <c r="D603" t="str">
        <f>VLOOKUP(J603,杂项!K:L,2,FALSE)</f>
        <v>初级骑兵教材</v>
      </c>
      <c r="E603">
        <f t="shared" si="27"/>
        <v>3</v>
      </c>
      <c r="F603" t="str">
        <f>VLOOKUP(L603,杂项!K:L,2,FALSE)</f>
        <v>红龙特饮</v>
      </c>
      <c r="G603">
        <f t="shared" si="28"/>
        <v>3</v>
      </c>
      <c r="H603" t="e">
        <f>VLOOKUP(N603,杂项!K:L,2,FALSE)</f>
        <v>#N/A</v>
      </c>
      <c r="I603">
        <f t="shared" si="29"/>
        <v>0</v>
      </c>
      <c r="J603" s="93">
        <v>6007</v>
      </c>
      <c r="K603">
        <v>3</v>
      </c>
      <c r="L603">
        <v>6019</v>
      </c>
      <c r="M603">
        <v>3</v>
      </c>
    </row>
    <row r="604" spans="1:15" x14ac:dyDescent="0.2">
      <c r="A604" s="103">
        <v>3092</v>
      </c>
      <c r="B604" s="93" t="s">
        <v>3740</v>
      </c>
      <c r="C604" s="103">
        <v>1800</v>
      </c>
      <c r="D604" t="str">
        <f>VLOOKUP(J604,杂项!K:L,2,FALSE)</f>
        <v>初级骑兵教材</v>
      </c>
      <c r="E604">
        <f t="shared" si="27"/>
        <v>4</v>
      </c>
      <c r="F604" t="str">
        <f>VLOOKUP(L604,杂项!K:L,2,FALSE)</f>
        <v>红龙特饮</v>
      </c>
      <c r="G604">
        <f t="shared" si="28"/>
        <v>3</v>
      </c>
      <c r="H604" t="e">
        <f>VLOOKUP(N604,杂项!K:L,2,FALSE)</f>
        <v>#N/A</v>
      </c>
      <c r="I604">
        <f t="shared" si="29"/>
        <v>0</v>
      </c>
      <c r="J604" s="93">
        <v>6007</v>
      </c>
      <c r="K604">
        <v>4</v>
      </c>
      <c r="L604">
        <v>6019</v>
      </c>
      <c r="M604">
        <v>3</v>
      </c>
    </row>
    <row r="605" spans="1:15" x14ac:dyDescent="0.2">
      <c r="A605" s="103">
        <v>3093</v>
      </c>
      <c r="B605" s="93" t="s">
        <v>3741</v>
      </c>
      <c r="C605" s="103">
        <v>2700</v>
      </c>
      <c r="D605" t="str">
        <f>VLOOKUP(J605,杂项!K:L,2,FALSE)</f>
        <v>初级骑兵教材</v>
      </c>
      <c r="E605">
        <f t="shared" si="27"/>
        <v>5</v>
      </c>
      <c r="F605" t="str">
        <f>VLOOKUP(L605,杂项!K:L,2,FALSE)</f>
        <v>红龙特饮</v>
      </c>
      <c r="G605">
        <f t="shared" si="28"/>
        <v>4</v>
      </c>
      <c r="H605" t="e">
        <f>VLOOKUP(N605,杂项!K:L,2,FALSE)</f>
        <v>#N/A</v>
      </c>
      <c r="I605">
        <f t="shared" si="29"/>
        <v>0</v>
      </c>
      <c r="J605" s="93">
        <v>6007</v>
      </c>
      <c r="K605">
        <v>5</v>
      </c>
      <c r="L605">
        <v>6019</v>
      </c>
      <c r="M605">
        <v>4</v>
      </c>
    </row>
    <row r="606" spans="1:15" x14ac:dyDescent="0.2">
      <c r="A606" s="103">
        <v>3094</v>
      </c>
      <c r="B606" s="93" t="s">
        <v>3742</v>
      </c>
      <c r="C606" s="103">
        <v>4100</v>
      </c>
      <c r="D606" t="str">
        <f>VLOOKUP(J606,杂项!K:L,2,FALSE)</f>
        <v>初级骑兵教材</v>
      </c>
      <c r="E606">
        <f t="shared" si="27"/>
        <v>5</v>
      </c>
      <c r="F606" t="str">
        <f>VLOOKUP(L606,杂项!K:L,2,FALSE)</f>
        <v>红龙特饮</v>
      </c>
      <c r="G606">
        <f t="shared" si="28"/>
        <v>5</v>
      </c>
      <c r="H606" t="e">
        <f>VLOOKUP(N606,杂项!K:L,2,FALSE)</f>
        <v>#N/A</v>
      </c>
      <c r="I606">
        <f t="shared" si="29"/>
        <v>0</v>
      </c>
      <c r="J606" s="93">
        <v>6007</v>
      </c>
      <c r="K606">
        <v>5</v>
      </c>
      <c r="L606">
        <v>6019</v>
      </c>
      <c r="M606">
        <v>5</v>
      </c>
    </row>
    <row r="607" spans="1:15" x14ac:dyDescent="0.2">
      <c r="A607" s="103">
        <v>3095</v>
      </c>
      <c r="B607" s="93" t="s">
        <v>3743</v>
      </c>
      <c r="C607" s="103">
        <v>6200</v>
      </c>
      <c r="D607" t="str">
        <f>VLOOKUP(J607,杂项!K:L,2,FALSE)</f>
        <v>中级骑兵教材</v>
      </c>
      <c r="E607">
        <f t="shared" si="27"/>
        <v>3</v>
      </c>
      <c r="F607" t="str">
        <f>VLOOKUP(L607,杂项!K:L,2,FALSE)</f>
        <v>红龙特饮</v>
      </c>
      <c r="G607">
        <f t="shared" si="28"/>
        <v>5</v>
      </c>
      <c r="H607" t="e">
        <f>VLOOKUP(N607,杂项!K:L,2,FALSE)</f>
        <v>#N/A</v>
      </c>
      <c r="I607">
        <f t="shared" si="29"/>
        <v>0</v>
      </c>
      <c r="J607" s="93">
        <v>6008</v>
      </c>
      <c r="K607">
        <v>3</v>
      </c>
      <c r="L607">
        <v>6019</v>
      </c>
      <c r="M607">
        <v>5</v>
      </c>
    </row>
    <row r="608" spans="1:15" x14ac:dyDescent="0.2">
      <c r="A608" s="103">
        <v>3096</v>
      </c>
      <c r="B608" s="93" t="s">
        <v>3744</v>
      </c>
      <c r="C608" s="103">
        <v>9300</v>
      </c>
      <c r="D608" t="str">
        <f>VLOOKUP(J608,杂项!K:L,2,FALSE)</f>
        <v>中级骑兵教材</v>
      </c>
      <c r="E608">
        <f t="shared" si="27"/>
        <v>4</v>
      </c>
      <c r="F608" t="str">
        <f>VLOOKUP(L608,杂项!K:L,2,FALSE)</f>
        <v>弹簧棒</v>
      </c>
      <c r="G608">
        <f t="shared" si="28"/>
        <v>3</v>
      </c>
      <c r="H608" t="e">
        <f>VLOOKUP(N608,杂项!K:L,2,FALSE)</f>
        <v>#N/A</v>
      </c>
      <c r="I608">
        <f t="shared" si="29"/>
        <v>0</v>
      </c>
      <c r="J608" s="93">
        <v>6008</v>
      </c>
      <c r="K608">
        <v>4</v>
      </c>
      <c r="L608">
        <v>6026</v>
      </c>
      <c r="M608">
        <v>3</v>
      </c>
    </row>
    <row r="609" spans="1:15" x14ac:dyDescent="0.2">
      <c r="A609" s="103">
        <v>3097</v>
      </c>
      <c r="B609" s="93" t="s">
        <v>3745</v>
      </c>
      <c r="C609" s="103">
        <v>14000</v>
      </c>
      <c r="D609" t="str">
        <f>VLOOKUP(J609,杂项!K:L,2,FALSE)</f>
        <v>中级骑兵教材</v>
      </c>
      <c r="E609">
        <f t="shared" si="27"/>
        <v>5</v>
      </c>
      <c r="F609" t="str">
        <f>VLOOKUP(L609,杂项!K:L,2,FALSE)</f>
        <v>弹簧棒</v>
      </c>
      <c r="G609">
        <f t="shared" si="28"/>
        <v>5</v>
      </c>
      <c r="H609" t="e">
        <f>VLOOKUP(N609,杂项!K:L,2,FALSE)</f>
        <v>#N/A</v>
      </c>
      <c r="I609">
        <f t="shared" si="29"/>
        <v>0</v>
      </c>
      <c r="J609" s="93">
        <v>6008</v>
      </c>
      <c r="K609">
        <v>5</v>
      </c>
      <c r="L609">
        <v>6026</v>
      </c>
      <c r="M609">
        <v>5</v>
      </c>
    </row>
    <row r="610" spans="1:15" x14ac:dyDescent="0.2">
      <c r="A610" s="103">
        <v>3098</v>
      </c>
      <c r="B610" s="93" t="s">
        <v>3746</v>
      </c>
      <c r="C610" s="103">
        <v>21000</v>
      </c>
      <c r="D610" t="str">
        <f>VLOOKUP(J610,杂项!K:L,2,FALSE)</f>
        <v>中级骑兵教材</v>
      </c>
      <c r="E610">
        <f t="shared" si="27"/>
        <v>6</v>
      </c>
      <c r="F610" t="str">
        <f>VLOOKUP(L610,杂项!K:L,2,FALSE)</f>
        <v>弹簧棒</v>
      </c>
      <c r="G610">
        <f t="shared" si="28"/>
        <v>6</v>
      </c>
      <c r="H610" t="e">
        <f>VLOOKUP(N610,杂项!K:L,2,FALSE)</f>
        <v>#N/A</v>
      </c>
      <c r="I610">
        <f t="shared" si="29"/>
        <v>0</v>
      </c>
      <c r="J610" s="93">
        <v>6008</v>
      </c>
      <c r="K610">
        <v>6</v>
      </c>
      <c r="L610">
        <v>6026</v>
      </c>
      <c r="M610">
        <v>6</v>
      </c>
    </row>
    <row r="611" spans="1:15" x14ac:dyDescent="0.2">
      <c r="A611" s="103">
        <v>3099</v>
      </c>
      <c r="B611" s="93" t="s">
        <v>3747</v>
      </c>
      <c r="C611" s="103">
        <v>32000</v>
      </c>
      <c r="D611" t="str">
        <f>VLOOKUP(J611,杂项!K:L,2,FALSE)</f>
        <v>中级骑兵教材</v>
      </c>
      <c r="E611">
        <f t="shared" si="27"/>
        <v>8</v>
      </c>
      <c r="F611" t="str">
        <f>VLOOKUP(L611,杂项!K:L,2,FALSE)</f>
        <v>弹簧棒</v>
      </c>
      <c r="G611">
        <f t="shared" si="28"/>
        <v>8</v>
      </c>
      <c r="H611" t="e">
        <f>VLOOKUP(N611,杂项!K:L,2,FALSE)</f>
        <v>#N/A</v>
      </c>
      <c r="I611">
        <f t="shared" si="29"/>
        <v>0</v>
      </c>
      <c r="J611" s="93">
        <v>6008</v>
      </c>
      <c r="K611">
        <v>8</v>
      </c>
      <c r="L611">
        <v>6026</v>
      </c>
      <c r="M611">
        <v>8</v>
      </c>
    </row>
    <row r="612" spans="1:15" x14ac:dyDescent="0.2">
      <c r="A612" s="103">
        <v>3100</v>
      </c>
      <c r="B612" s="93" t="s">
        <v>3748</v>
      </c>
      <c r="C612" s="103">
        <v>1500</v>
      </c>
      <c r="D612" t="str">
        <f>VLOOKUP(J612,杂项!K:L,2,FALSE)</f>
        <v>中级骑兵教材</v>
      </c>
      <c r="E612">
        <f t="shared" si="27"/>
        <v>1</v>
      </c>
      <c r="F612" t="str">
        <f>VLOOKUP(L612,杂项!K:L,2,FALSE)</f>
        <v>俯卧撑架</v>
      </c>
      <c r="G612">
        <f t="shared" si="28"/>
        <v>2</v>
      </c>
      <c r="H612" t="e">
        <f>VLOOKUP(N612,杂项!K:L,2,FALSE)</f>
        <v>#N/A</v>
      </c>
      <c r="I612">
        <f t="shared" si="29"/>
        <v>0</v>
      </c>
      <c r="J612" s="93">
        <v>6008</v>
      </c>
      <c r="K612">
        <v>1</v>
      </c>
      <c r="L612">
        <v>6027</v>
      </c>
      <c r="M612">
        <v>2</v>
      </c>
    </row>
    <row r="613" spans="1:15" x14ac:dyDescent="0.2">
      <c r="A613" s="103">
        <v>3101</v>
      </c>
      <c r="B613" s="93" t="s">
        <v>3749</v>
      </c>
      <c r="C613" s="103">
        <v>2300</v>
      </c>
      <c r="D613" t="str">
        <f>VLOOKUP(J613,杂项!K:L,2,FALSE)</f>
        <v>中级骑兵教材</v>
      </c>
      <c r="E613">
        <f t="shared" si="27"/>
        <v>2</v>
      </c>
      <c r="F613" t="str">
        <f>VLOOKUP(L613,杂项!K:L,2,FALSE)</f>
        <v>俯卧撑架</v>
      </c>
      <c r="G613">
        <f t="shared" si="28"/>
        <v>3</v>
      </c>
      <c r="H613" t="e">
        <f>VLOOKUP(N613,杂项!K:L,2,FALSE)</f>
        <v>#N/A</v>
      </c>
      <c r="I613">
        <f t="shared" si="29"/>
        <v>0</v>
      </c>
      <c r="J613" s="93">
        <v>6008</v>
      </c>
      <c r="K613">
        <v>2</v>
      </c>
      <c r="L613">
        <v>6027</v>
      </c>
      <c r="M613">
        <v>3</v>
      </c>
    </row>
    <row r="614" spans="1:15" x14ac:dyDescent="0.2">
      <c r="A614" s="103">
        <v>3102</v>
      </c>
      <c r="B614" s="93" t="s">
        <v>3750</v>
      </c>
      <c r="C614" s="103">
        <v>3500</v>
      </c>
      <c r="D614" t="str">
        <f>VLOOKUP(J614,杂项!K:L,2,FALSE)</f>
        <v>中级骑兵教材</v>
      </c>
      <c r="E614">
        <f t="shared" si="27"/>
        <v>4</v>
      </c>
      <c r="F614" t="str">
        <f>VLOOKUP(L614,杂项!K:L,2,FALSE)</f>
        <v>俯卧撑架</v>
      </c>
      <c r="G614">
        <f t="shared" si="28"/>
        <v>4</v>
      </c>
      <c r="H614" t="e">
        <f>VLOOKUP(N614,杂项!K:L,2,FALSE)</f>
        <v>#N/A</v>
      </c>
      <c r="I614">
        <f t="shared" si="29"/>
        <v>0</v>
      </c>
      <c r="J614" s="93">
        <v>6008</v>
      </c>
      <c r="K614">
        <v>4</v>
      </c>
      <c r="L614">
        <v>6027</v>
      </c>
      <c r="M614">
        <v>4</v>
      </c>
    </row>
    <row r="615" spans="1:15" x14ac:dyDescent="0.2">
      <c r="A615" s="103">
        <v>3103</v>
      </c>
      <c r="B615" s="93" t="s">
        <v>3751</v>
      </c>
      <c r="C615" s="103">
        <v>5300</v>
      </c>
      <c r="D615" t="str">
        <f>VLOOKUP(J615,杂项!K:L,2,FALSE)</f>
        <v>中级骑兵教材</v>
      </c>
      <c r="E615">
        <f t="shared" si="27"/>
        <v>6</v>
      </c>
      <c r="F615" t="str">
        <f>VLOOKUP(L615,杂项!K:L,2,FALSE)</f>
        <v>俯卧撑架</v>
      </c>
      <c r="G615">
        <f t="shared" si="28"/>
        <v>5</v>
      </c>
      <c r="H615" t="e">
        <f>VLOOKUP(N615,杂项!K:L,2,FALSE)</f>
        <v>#N/A</v>
      </c>
      <c r="I615">
        <f t="shared" si="29"/>
        <v>0</v>
      </c>
      <c r="J615" s="93">
        <v>6008</v>
      </c>
      <c r="K615">
        <v>6</v>
      </c>
      <c r="L615">
        <v>6027</v>
      </c>
      <c r="M615">
        <v>5</v>
      </c>
    </row>
    <row r="616" spans="1:15" x14ac:dyDescent="0.2">
      <c r="A616" s="103">
        <v>3104</v>
      </c>
      <c r="B616" s="93" t="s">
        <v>3752</v>
      </c>
      <c r="C616" s="103">
        <v>8000</v>
      </c>
      <c r="D616" t="str">
        <f>VLOOKUP(J616,杂项!K:L,2,FALSE)</f>
        <v>中级骑兵教材</v>
      </c>
      <c r="E616">
        <f t="shared" si="27"/>
        <v>8</v>
      </c>
      <c r="F616" t="str">
        <f>VLOOKUP(L616,杂项!K:L,2,FALSE)</f>
        <v>俯卧撑架</v>
      </c>
      <c r="G616">
        <f t="shared" si="28"/>
        <v>6</v>
      </c>
      <c r="H616" t="e">
        <f>VLOOKUP(N616,杂项!K:L,2,FALSE)</f>
        <v>#N/A</v>
      </c>
      <c r="I616">
        <f t="shared" si="29"/>
        <v>0</v>
      </c>
      <c r="J616" s="93">
        <v>6008</v>
      </c>
      <c r="K616">
        <v>8</v>
      </c>
      <c r="L616">
        <v>6027</v>
      </c>
      <c r="M616">
        <v>6</v>
      </c>
    </row>
    <row r="617" spans="1:15" x14ac:dyDescent="0.2">
      <c r="A617" s="103">
        <v>3105</v>
      </c>
      <c r="B617" s="93" t="s">
        <v>3753</v>
      </c>
      <c r="C617" s="103">
        <v>12000</v>
      </c>
      <c r="D617" t="str">
        <f>VLOOKUP(J617,杂项!K:L,2,FALSE)</f>
        <v>高级骑兵教材</v>
      </c>
      <c r="E617">
        <f t="shared" si="27"/>
        <v>3</v>
      </c>
      <c r="F617" t="str">
        <f>VLOOKUP(L617,杂项!K:L,2,FALSE)</f>
        <v>扩胸器</v>
      </c>
      <c r="G617">
        <f t="shared" si="28"/>
        <v>2</v>
      </c>
      <c r="H617" t="e">
        <f>VLOOKUP(N617,杂项!K:L,2,FALSE)</f>
        <v>#N/A</v>
      </c>
      <c r="I617">
        <f t="shared" si="29"/>
        <v>0</v>
      </c>
      <c r="J617" s="93">
        <v>6009</v>
      </c>
      <c r="K617">
        <v>3</v>
      </c>
      <c r="L617">
        <v>6033</v>
      </c>
      <c r="M617">
        <v>2</v>
      </c>
    </row>
    <row r="618" spans="1:15" x14ac:dyDescent="0.2">
      <c r="A618" s="103">
        <v>3106</v>
      </c>
      <c r="B618" s="93" t="s">
        <v>3754</v>
      </c>
      <c r="C618" s="103">
        <v>18000</v>
      </c>
      <c r="D618" t="str">
        <f>VLOOKUP(J618,杂项!K:L,2,FALSE)</f>
        <v>高级骑兵教材</v>
      </c>
      <c r="E618">
        <f t="shared" si="27"/>
        <v>5</v>
      </c>
      <c r="F618" t="str">
        <f>VLOOKUP(L618,杂项!K:L,2,FALSE)</f>
        <v>扩胸器</v>
      </c>
      <c r="G618">
        <f t="shared" si="28"/>
        <v>4</v>
      </c>
      <c r="H618" t="e">
        <f>VLOOKUP(N618,杂项!K:L,2,FALSE)</f>
        <v>#N/A</v>
      </c>
      <c r="I618">
        <f t="shared" si="29"/>
        <v>0</v>
      </c>
      <c r="J618" s="93">
        <v>6009</v>
      </c>
      <c r="K618">
        <v>5</v>
      </c>
      <c r="L618">
        <v>6033</v>
      </c>
      <c r="M618">
        <v>4</v>
      </c>
    </row>
    <row r="619" spans="1:15" x14ac:dyDescent="0.2">
      <c r="A619" s="103">
        <v>3107</v>
      </c>
      <c r="B619" s="93" t="s">
        <v>3755</v>
      </c>
      <c r="C619" s="103">
        <v>27000</v>
      </c>
      <c r="D619" t="str">
        <f>VLOOKUP(J619,杂项!K:L,2,FALSE)</f>
        <v>高级骑兵教材</v>
      </c>
      <c r="E619">
        <f t="shared" si="27"/>
        <v>8</v>
      </c>
      <c r="F619" t="str">
        <f>VLOOKUP(L619,杂项!K:L,2,FALSE)</f>
        <v>扩胸器</v>
      </c>
      <c r="G619">
        <f t="shared" si="28"/>
        <v>6</v>
      </c>
      <c r="H619" t="str">
        <f>VLOOKUP(N619,杂项!K:L,2,FALSE)</f>
        <v>平衡球</v>
      </c>
      <c r="I619">
        <f t="shared" si="29"/>
        <v>2</v>
      </c>
      <c r="J619" s="93">
        <v>6009</v>
      </c>
      <c r="K619">
        <v>8</v>
      </c>
      <c r="L619">
        <v>6033</v>
      </c>
      <c r="M619">
        <v>6</v>
      </c>
      <c r="N619">
        <v>6036</v>
      </c>
      <c r="O619">
        <v>2</v>
      </c>
    </row>
    <row r="620" spans="1:15" x14ac:dyDescent="0.2">
      <c r="A620" s="103">
        <v>3108</v>
      </c>
      <c r="B620" s="93" t="s">
        <v>3756</v>
      </c>
      <c r="C620" s="103">
        <v>41000</v>
      </c>
      <c r="D620" t="str">
        <f>VLOOKUP(J620,杂项!K:L,2,FALSE)</f>
        <v>高级骑兵教材</v>
      </c>
      <c r="E620">
        <f t="shared" si="27"/>
        <v>12</v>
      </c>
      <c r="F620" t="str">
        <f>VLOOKUP(L620,杂项!K:L,2,FALSE)</f>
        <v>扩胸器</v>
      </c>
      <c r="G620">
        <f t="shared" si="28"/>
        <v>8</v>
      </c>
      <c r="H620" t="str">
        <f>VLOOKUP(N620,杂项!K:L,2,FALSE)</f>
        <v>平衡球</v>
      </c>
      <c r="I620">
        <f t="shared" si="29"/>
        <v>3</v>
      </c>
      <c r="J620" s="93">
        <v>6009</v>
      </c>
      <c r="K620">
        <v>12</v>
      </c>
      <c r="L620">
        <v>6033</v>
      </c>
      <c r="M620">
        <v>8</v>
      </c>
      <c r="N620">
        <v>6036</v>
      </c>
      <c r="O620">
        <v>3</v>
      </c>
    </row>
    <row r="621" spans="1:15" x14ac:dyDescent="0.2">
      <c r="A621" s="103">
        <v>3109</v>
      </c>
      <c r="B621" s="93" t="s">
        <v>3757</v>
      </c>
      <c r="C621" s="103">
        <v>62000</v>
      </c>
      <c r="D621" t="str">
        <f>VLOOKUP(J621,杂项!K:L,2,FALSE)</f>
        <v>高级骑兵教材</v>
      </c>
      <c r="E621">
        <f t="shared" si="27"/>
        <v>16</v>
      </c>
      <c r="F621" t="str">
        <f>VLOOKUP(L621,杂项!K:L,2,FALSE)</f>
        <v>扩胸器</v>
      </c>
      <c r="G621">
        <f t="shared" si="28"/>
        <v>10</v>
      </c>
      <c r="H621" t="str">
        <f>VLOOKUP(N621,杂项!K:L,2,FALSE)</f>
        <v>平衡球</v>
      </c>
      <c r="I621">
        <f t="shared" si="29"/>
        <v>4</v>
      </c>
      <c r="J621" s="93">
        <v>6009</v>
      </c>
      <c r="K621">
        <v>16</v>
      </c>
      <c r="L621">
        <v>6033</v>
      </c>
      <c r="M621">
        <v>10</v>
      </c>
      <c r="N621">
        <v>6036</v>
      </c>
      <c r="O621">
        <v>4</v>
      </c>
    </row>
    <row r="622" spans="1:15" x14ac:dyDescent="0.2">
      <c r="A622" s="103">
        <v>13100</v>
      </c>
      <c r="B622" s="93" t="s">
        <v>3758</v>
      </c>
      <c r="C622" s="103">
        <v>74000</v>
      </c>
      <c r="D622" t="str">
        <f>VLOOKUP(J622,杂项!K:L,2,FALSE)</f>
        <v>高级骑兵教材</v>
      </c>
      <c r="E622">
        <f t="shared" si="27"/>
        <v>20</v>
      </c>
      <c r="F622" t="str">
        <f>VLOOKUP(L622,杂项!K:L,2,FALSE)</f>
        <v>扩胸器</v>
      </c>
      <c r="G622">
        <f t="shared" si="28"/>
        <v>12</v>
      </c>
      <c r="H622" t="str">
        <f>VLOOKUP(N622,杂项!K:L,2,FALSE)</f>
        <v>平衡球</v>
      </c>
      <c r="I622">
        <f t="shared" si="29"/>
        <v>5</v>
      </c>
      <c r="J622" s="93">
        <v>6009</v>
      </c>
      <c r="K622">
        <v>20</v>
      </c>
      <c r="L622">
        <v>6033</v>
      </c>
      <c r="M622">
        <v>12</v>
      </c>
      <c r="N622">
        <v>6036</v>
      </c>
      <c r="O622">
        <v>5</v>
      </c>
    </row>
    <row r="623" spans="1:15" x14ac:dyDescent="0.2">
      <c r="A623" s="103">
        <v>13101</v>
      </c>
      <c r="B623" s="93" t="s">
        <v>3759</v>
      </c>
      <c r="C623" s="103">
        <v>90000</v>
      </c>
      <c r="D623" t="str">
        <f>VLOOKUP(J623,杂项!K:L,2,FALSE)</f>
        <v>高级骑兵教材</v>
      </c>
      <c r="E623">
        <f t="shared" si="27"/>
        <v>25</v>
      </c>
      <c r="F623" t="str">
        <f>VLOOKUP(L623,杂项!K:L,2,FALSE)</f>
        <v>扩胸器</v>
      </c>
      <c r="G623">
        <f t="shared" si="28"/>
        <v>15</v>
      </c>
      <c r="H623" t="str">
        <f>VLOOKUP(N623,杂项!K:L,2,FALSE)</f>
        <v>平衡球</v>
      </c>
      <c r="I623">
        <f t="shared" si="29"/>
        <v>6</v>
      </c>
      <c r="J623" s="93">
        <v>6009</v>
      </c>
      <c r="K623">
        <v>25</v>
      </c>
      <c r="L623">
        <v>6033</v>
      </c>
      <c r="M623">
        <v>15</v>
      </c>
      <c r="N623">
        <v>6036</v>
      </c>
      <c r="O623">
        <v>6</v>
      </c>
    </row>
    <row r="624" spans="1:15" x14ac:dyDescent="0.2">
      <c r="A624" s="103">
        <v>13102</v>
      </c>
      <c r="B624" s="93" t="s">
        <v>3760</v>
      </c>
      <c r="C624" s="103">
        <v>110000</v>
      </c>
      <c r="D624" t="str">
        <f>VLOOKUP(J624,杂项!K:L,2,FALSE)</f>
        <v>高级骑兵教材</v>
      </c>
      <c r="E624">
        <f t="shared" si="27"/>
        <v>30</v>
      </c>
      <c r="F624" t="str">
        <f>VLOOKUP(L624,杂项!K:L,2,FALSE)</f>
        <v>扩胸器</v>
      </c>
      <c r="G624">
        <f t="shared" si="28"/>
        <v>18</v>
      </c>
      <c r="H624" t="str">
        <f>VLOOKUP(N624,杂项!K:L,2,FALSE)</f>
        <v>平衡球</v>
      </c>
      <c r="I624">
        <f t="shared" si="29"/>
        <v>8</v>
      </c>
      <c r="J624" s="93">
        <v>6009</v>
      </c>
      <c r="K624">
        <v>30</v>
      </c>
      <c r="L624">
        <v>6033</v>
      </c>
      <c r="M624">
        <v>18</v>
      </c>
      <c r="N624">
        <v>6036</v>
      </c>
      <c r="O624">
        <v>8</v>
      </c>
    </row>
    <row r="625" spans="1:15" x14ac:dyDescent="0.2">
      <c r="A625" s="103">
        <v>13103</v>
      </c>
      <c r="B625" s="93" t="s">
        <v>3761</v>
      </c>
      <c r="C625" s="103">
        <v>130000</v>
      </c>
      <c r="D625" t="str">
        <f>VLOOKUP(J625,杂项!K:L,2,FALSE)</f>
        <v>高级骑兵教材</v>
      </c>
      <c r="E625">
        <f t="shared" si="27"/>
        <v>40</v>
      </c>
      <c r="F625" t="str">
        <f>VLOOKUP(L625,杂项!K:L,2,FALSE)</f>
        <v>扩胸器</v>
      </c>
      <c r="G625">
        <f t="shared" si="28"/>
        <v>22</v>
      </c>
      <c r="H625" t="str">
        <f>VLOOKUP(N625,杂项!K:L,2,FALSE)</f>
        <v>平衡球</v>
      </c>
      <c r="I625">
        <f t="shared" si="29"/>
        <v>10</v>
      </c>
      <c r="J625" s="93">
        <v>6009</v>
      </c>
      <c r="K625">
        <v>40</v>
      </c>
      <c r="L625">
        <v>6033</v>
      </c>
      <c r="M625">
        <v>22</v>
      </c>
      <c r="N625">
        <v>6036</v>
      </c>
      <c r="O625">
        <v>10</v>
      </c>
    </row>
    <row r="626" spans="1:15" x14ac:dyDescent="0.2">
      <c r="A626" s="103">
        <v>13104</v>
      </c>
      <c r="B626" s="93" t="s">
        <v>3762</v>
      </c>
      <c r="C626" s="103">
        <v>160000</v>
      </c>
      <c r="D626" t="str">
        <f>VLOOKUP(J626,杂项!K:L,2,FALSE)</f>
        <v>高级骑兵教材</v>
      </c>
      <c r="E626">
        <f t="shared" si="27"/>
        <v>50</v>
      </c>
      <c r="F626" t="str">
        <f>VLOOKUP(L626,杂项!K:L,2,FALSE)</f>
        <v>扩胸器</v>
      </c>
      <c r="G626">
        <f t="shared" si="28"/>
        <v>26</v>
      </c>
      <c r="H626" t="str">
        <f>VLOOKUP(N626,杂项!K:L,2,FALSE)</f>
        <v>平衡球</v>
      </c>
      <c r="I626">
        <f t="shared" si="29"/>
        <v>12</v>
      </c>
      <c r="J626" s="93">
        <v>6009</v>
      </c>
      <c r="K626">
        <v>50</v>
      </c>
      <c r="L626">
        <v>6033</v>
      </c>
      <c r="M626">
        <v>26</v>
      </c>
      <c r="N626">
        <v>6036</v>
      </c>
      <c r="O626">
        <v>12</v>
      </c>
    </row>
    <row r="627" spans="1:15" x14ac:dyDescent="0.2">
      <c r="A627" s="103">
        <v>3110</v>
      </c>
      <c r="B627" s="93" t="s">
        <v>3684</v>
      </c>
      <c r="C627" s="103">
        <v>1500</v>
      </c>
      <c r="D627" t="str">
        <f>VLOOKUP(J627,杂项!K:L,2,FALSE)</f>
        <v>中级骑兵教材</v>
      </c>
      <c r="E627">
        <f t="shared" si="27"/>
        <v>1</v>
      </c>
      <c r="F627" t="str">
        <f>VLOOKUP(L627,杂项!K:L,2,FALSE)</f>
        <v>俯卧撑架</v>
      </c>
      <c r="G627">
        <f t="shared" si="28"/>
        <v>2</v>
      </c>
      <c r="H627" t="e">
        <f>VLOOKUP(N627,杂项!K:L,2,FALSE)</f>
        <v>#N/A</v>
      </c>
      <c r="I627">
        <f t="shared" si="29"/>
        <v>0</v>
      </c>
      <c r="J627" s="93">
        <v>6008</v>
      </c>
      <c r="K627">
        <v>1</v>
      </c>
      <c r="L627">
        <v>6027</v>
      </c>
      <c r="M627">
        <v>2</v>
      </c>
    </row>
    <row r="628" spans="1:15" x14ac:dyDescent="0.2">
      <c r="A628" s="103">
        <v>3111</v>
      </c>
      <c r="B628" s="93" t="s">
        <v>3685</v>
      </c>
      <c r="C628" s="103">
        <v>2300</v>
      </c>
      <c r="D628" t="str">
        <f>VLOOKUP(J628,杂项!K:L,2,FALSE)</f>
        <v>中级骑兵教材</v>
      </c>
      <c r="E628">
        <f t="shared" si="27"/>
        <v>2</v>
      </c>
      <c r="F628" t="str">
        <f>VLOOKUP(L628,杂项!K:L,2,FALSE)</f>
        <v>俯卧撑架</v>
      </c>
      <c r="G628">
        <f t="shared" si="28"/>
        <v>3</v>
      </c>
      <c r="H628" t="e">
        <f>VLOOKUP(N628,杂项!K:L,2,FALSE)</f>
        <v>#N/A</v>
      </c>
      <c r="I628">
        <f t="shared" si="29"/>
        <v>0</v>
      </c>
      <c r="J628" s="93">
        <v>6008</v>
      </c>
      <c r="K628">
        <v>2</v>
      </c>
      <c r="L628">
        <v>6027</v>
      </c>
      <c r="M628">
        <v>3</v>
      </c>
    </row>
    <row r="629" spans="1:15" x14ac:dyDescent="0.2">
      <c r="A629" s="103">
        <v>3112</v>
      </c>
      <c r="B629" s="93" t="s">
        <v>3686</v>
      </c>
      <c r="C629" s="103">
        <v>3500</v>
      </c>
      <c r="D629" t="str">
        <f>VLOOKUP(J629,杂项!K:L,2,FALSE)</f>
        <v>中级骑兵教材</v>
      </c>
      <c r="E629">
        <f t="shared" si="27"/>
        <v>4</v>
      </c>
      <c r="F629" t="str">
        <f>VLOOKUP(L629,杂项!K:L,2,FALSE)</f>
        <v>俯卧撑架</v>
      </c>
      <c r="G629">
        <f t="shared" si="28"/>
        <v>4</v>
      </c>
      <c r="H629" t="e">
        <f>VLOOKUP(N629,杂项!K:L,2,FALSE)</f>
        <v>#N/A</v>
      </c>
      <c r="I629">
        <f t="shared" si="29"/>
        <v>0</v>
      </c>
      <c r="J629" s="93">
        <v>6008</v>
      </c>
      <c r="K629">
        <v>4</v>
      </c>
      <c r="L629">
        <v>6027</v>
      </c>
      <c r="M629">
        <v>4</v>
      </c>
    </row>
    <row r="630" spans="1:15" x14ac:dyDescent="0.2">
      <c r="A630" s="103">
        <v>3113</v>
      </c>
      <c r="B630" s="93" t="s">
        <v>3763</v>
      </c>
      <c r="C630" s="103">
        <v>5300</v>
      </c>
      <c r="D630" t="str">
        <f>VLOOKUP(J630,杂项!K:L,2,FALSE)</f>
        <v>中级骑兵教材</v>
      </c>
      <c r="E630">
        <f t="shared" si="27"/>
        <v>6</v>
      </c>
      <c r="F630" t="str">
        <f>VLOOKUP(L630,杂项!K:L,2,FALSE)</f>
        <v>俯卧撑架</v>
      </c>
      <c r="G630">
        <f t="shared" si="28"/>
        <v>5</v>
      </c>
      <c r="H630" t="e">
        <f>VLOOKUP(N630,杂项!K:L,2,FALSE)</f>
        <v>#N/A</v>
      </c>
      <c r="I630">
        <f t="shared" si="29"/>
        <v>0</v>
      </c>
      <c r="J630" s="93">
        <v>6008</v>
      </c>
      <c r="K630">
        <v>6</v>
      </c>
      <c r="L630">
        <v>6027</v>
      </c>
      <c r="M630">
        <v>5</v>
      </c>
    </row>
    <row r="631" spans="1:15" x14ac:dyDescent="0.2">
      <c r="A631" s="103">
        <v>3114</v>
      </c>
      <c r="B631" s="93" t="s">
        <v>3764</v>
      </c>
      <c r="C631" s="103">
        <v>8000</v>
      </c>
      <c r="D631" t="str">
        <f>VLOOKUP(J631,杂项!K:L,2,FALSE)</f>
        <v>中级骑兵教材</v>
      </c>
      <c r="E631">
        <f t="shared" si="27"/>
        <v>8</v>
      </c>
      <c r="F631" t="str">
        <f>VLOOKUP(L631,杂项!K:L,2,FALSE)</f>
        <v>俯卧撑架</v>
      </c>
      <c r="G631">
        <f t="shared" si="28"/>
        <v>6</v>
      </c>
      <c r="H631" t="e">
        <f>VLOOKUP(N631,杂项!K:L,2,FALSE)</f>
        <v>#N/A</v>
      </c>
      <c r="I631">
        <f t="shared" si="29"/>
        <v>0</v>
      </c>
      <c r="J631" s="93">
        <v>6008</v>
      </c>
      <c r="K631">
        <v>8</v>
      </c>
      <c r="L631">
        <v>6027</v>
      </c>
      <c r="M631">
        <v>6</v>
      </c>
    </row>
    <row r="632" spans="1:15" x14ac:dyDescent="0.2">
      <c r="A632" s="103">
        <v>3115</v>
      </c>
      <c r="B632" s="93" t="s">
        <v>3765</v>
      </c>
      <c r="C632" s="103">
        <v>12000</v>
      </c>
      <c r="D632" t="str">
        <f>VLOOKUP(J632,杂项!K:L,2,FALSE)</f>
        <v>高级骑兵教材</v>
      </c>
      <c r="E632">
        <f t="shared" si="27"/>
        <v>3</v>
      </c>
      <c r="F632" t="str">
        <f>VLOOKUP(L632,杂项!K:L,2,FALSE)</f>
        <v>扩胸器</v>
      </c>
      <c r="G632">
        <f t="shared" si="28"/>
        <v>2</v>
      </c>
      <c r="H632" t="e">
        <f>VLOOKUP(N632,杂项!K:L,2,FALSE)</f>
        <v>#N/A</v>
      </c>
      <c r="I632">
        <f t="shared" si="29"/>
        <v>0</v>
      </c>
      <c r="J632" s="93">
        <v>6009</v>
      </c>
      <c r="K632">
        <v>3</v>
      </c>
      <c r="L632">
        <v>6033</v>
      </c>
      <c r="M632">
        <v>2</v>
      </c>
    </row>
    <row r="633" spans="1:15" x14ac:dyDescent="0.2">
      <c r="A633" s="103">
        <v>3116</v>
      </c>
      <c r="B633" s="93" t="s">
        <v>3766</v>
      </c>
      <c r="C633" s="103">
        <v>18000</v>
      </c>
      <c r="D633" t="str">
        <f>VLOOKUP(J633,杂项!K:L,2,FALSE)</f>
        <v>高级骑兵教材</v>
      </c>
      <c r="E633">
        <f t="shared" si="27"/>
        <v>5</v>
      </c>
      <c r="F633" t="str">
        <f>VLOOKUP(L633,杂项!K:L,2,FALSE)</f>
        <v>扩胸器</v>
      </c>
      <c r="G633">
        <f t="shared" si="28"/>
        <v>4</v>
      </c>
      <c r="H633" t="e">
        <f>VLOOKUP(N633,杂项!K:L,2,FALSE)</f>
        <v>#N/A</v>
      </c>
      <c r="I633">
        <f t="shared" si="29"/>
        <v>0</v>
      </c>
      <c r="J633" s="93">
        <v>6009</v>
      </c>
      <c r="K633">
        <v>5</v>
      </c>
      <c r="L633">
        <v>6033</v>
      </c>
      <c r="M633">
        <v>4</v>
      </c>
    </row>
    <row r="634" spans="1:15" x14ac:dyDescent="0.2">
      <c r="A634" s="103">
        <v>3117</v>
      </c>
      <c r="B634" s="93" t="s">
        <v>3767</v>
      </c>
      <c r="C634" s="103">
        <v>27000</v>
      </c>
      <c r="D634" t="str">
        <f>VLOOKUP(J634,杂项!K:L,2,FALSE)</f>
        <v>高级骑兵教材</v>
      </c>
      <c r="E634">
        <f t="shared" si="27"/>
        <v>8</v>
      </c>
      <c r="F634" t="str">
        <f>VLOOKUP(L634,杂项!K:L,2,FALSE)</f>
        <v>扩胸器</v>
      </c>
      <c r="G634">
        <f t="shared" si="28"/>
        <v>6</v>
      </c>
      <c r="H634" t="str">
        <f>VLOOKUP(N634,杂项!K:L,2,FALSE)</f>
        <v>平衡球</v>
      </c>
      <c r="I634">
        <f t="shared" si="29"/>
        <v>2</v>
      </c>
      <c r="J634" s="93">
        <v>6009</v>
      </c>
      <c r="K634">
        <v>8</v>
      </c>
      <c r="L634">
        <v>6033</v>
      </c>
      <c r="M634">
        <v>6</v>
      </c>
      <c r="N634">
        <v>6036</v>
      </c>
      <c r="O634">
        <v>2</v>
      </c>
    </row>
    <row r="635" spans="1:15" x14ac:dyDescent="0.2">
      <c r="A635" s="103">
        <v>3118</v>
      </c>
      <c r="B635" s="93" t="s">
        <v>3768</v>
      </c>
      <c r="C635" s="103">
        <v>41000</v>
      </c>
      <c r="D635" t="str">
        <f>VLOOKUP(J635,杂项!K:L,2,FALSE)</f>
        <v>高级骑兵教材</v>
      </c>
      <c r="E635">
        <f t="shared" si="27"/>
        <v>12</v>
      </c>
      <c r="F635" t="str">
        <f>VLOOKUP(L635,杂项!K:L,2,FALSE)</f>
        <v>扩胸器</v>
      </c>
      <c r="G635">
        <f t="shared" si="28"/>
        <v>8</v>
      </c>
      <c r="H635" t="str">
        <f>VLOOKUP(N635,杂项!K:L,2,FALSE)</f>
        <v>平衡球</v>
      </c>
      <c r="I635">
        <f t="shared" si="29"/>
        <v>3</v>
      </c>
      <c r="J635" s="93">
        <v>6009</v>
      </c>
      <c r="K635">
        <v>12</v>
      </c>
      <c r="L635">
        <v>6033</v>
      </c>
      <c r="M635">
        <v>8</v>
      </c>
      <c r="N635">
        <v>6036</v>
      </c>
      <c r="O635">
        <v>3</v>
      </c>
    </row>
    <row r="636" spans="1:15" x14ac:dyDescent="0.2">
      <c r="A636" s="103">
        <v>3119</v>
      </c>
      <c r="B636" s="93" t="s">
        <v>3769</v>
      </c>
      <c r="C636" s="103">
        <v>62000</v>
      </c>
      <c r="D636" t="str">
        <f>VLOOKUP(J636,杂项!K:L,2,FALSE)</f>
        <v>高级骑兵教材</v>
      </c>
      <c r="E636">
        <f t="shared" si="27"/>
        <v>16</v>
      </c>
      <c r="F636" t="str">
        <f>VLOOKUP(L636,杂项!K:L,2,FALSE)</f>
        <v>扩胸器</v>
      </c>
      <c r="G636">
        <f t="shared" si="28"/>
        <v>10</v>
      </c>
      <c r="H636" t="str">
        <f>VLOOKUP(N636,杂项!K:L,2,FALSE)</f>
        <v>平衡球</v>
      </c>
      <c r="I636">
        <f t="shared" si="29"/>
        <v>4</v>
      </c>
      <c r="J636" s="93">
        <v>6009</v>
      </c>
      <c r="K636">
        <v>16</v>
      </c>
      <c r="L636">
        <v>6033</v>
      </c>
      <c r="M636">
        <v>10</v>
      </c>
      <c r="N636">
        <v>6036</v>
      </c>
      <c r="O636">
        <v>4</v>
      </c>
    </row>
    <row r="637" spans="1:15" x14ac:dyDescent="0.2">
      <c r="A637" s="103">
        <v>13110</v>
      </c>
      <c r="B637" s="93" t="s">
        <v>3770</v>
      </c>
      <c r="C637" s="103">
        <v>74000</v>
      </c>
      <c r="D637" t="str">
        <f>VLOOKUP(J637,杂项!K:L,2,FALSE)</f>
        <v>高级骑兵教材</v>
      </c>
      <c r="E637">
        <f t="shared" si="27"/>
        <v>20</v>
      </c>
      <c r="F637" t="str">
        <f>VLOOKUP(L637,杂项!K:L,2,FALSE)</f>
        <v>扩胸器</v>
      </c>
      <c r="G637">
        <f t="shared" si="28"/>
        <v>12</v>
      </c>
      <c r="H637" t="str">
        <f>VLOOKUP(N637,杂项!K:L,2,FALSE)</f>
        <v>平衡球</v>
      </c>
      <c r="I637">
        <f t="shared" si="29"/>
        <v>5</v>
      </c>
      <c r="J637" s="93">
        <v>6009</v>
      </c>
      <c r="K637">
        <v>20</v>
      </c>
      <c r="L637">
        <v>6033</v>
      </c>
      <c r="M637">
        <v>12</v>
      </c>
      <c r="N637">
        <v>6036</v>
      </c>
      <c r="O637">
        <v>5</v>
      </c>
    </row>
    <row r="638" spans="1:15" x14ac:dyDescent="0.2">
      <c r="A638" s="103">
        <v>13111</v>
      </c>
      <c r="B638" s="93" t="s">
        <v>3771</v>
      </c>
      <c r="C638" s="103">
        <v>90000</v>
      </c>
      <c r="D638" t="str">
        <f>VLOOKUP(J638,杂项!K:L,2,FALSE)</f>
        <v>高级骑兵教材</v>
      </c>
      <c r="E638">
        <f t="shared" si="27"/>
        <v>25</v>
      </c>
      <c r="F638" t="str">
        <f>VLOOKUP(L638,杂项!K:L,2,FALSE)</f>
        <v>扩胸器</v>
      </c>
      <c r="G638">
        <f t="shared" si="28"/>
        <v>15</v>
      </c>
      <c r="H638" t="str">
        <f>VLOOKUP(N638,杂项!K:L,2,FALSE)</f>
        <v>平衡球</v>
      </c>
      <c r="I638">
        <f t="shared" si="29"/>
        <v>6</v>
      </c>
      <c r="J638" s="93">
        <v>6009</v>
      </c>
      <c r="K638">
        <v>25</v>
      </c>
      <c r="L638">
        <v>6033</v>
      </c>
      <c r="M638">
        <v>15</v>
      </c>
      <c r="N638">
        <v>6036</v>
      </c>
      <c r="O638">
        <v>6</v>
      </c>
    </row>
    <row r="639" spans="1:15" x14ac:dyDescent="0.2">
      <c r="A639" s="103">
        <v>13112</v>
      </c>
      <c r="B639" s="93" t="s">
        <v>3772</v>
      </c>
      <c r="C639" s="103">
        <v>110000</v>
      </c>
      <c r="D639" t="str">
        <f>VLOOKUP(J639,杂项!K:L,2,FALSE)</f>
        <v>高级骑兵教材</v>
      </c>
      <c r="E639">
        <f t="shared" si="27"/>
        <v>30</v>
      </c>
      <c r="F639" t="str">
        <f>VLOOKUP(L639,杂项!K:L,2,FALSE)</f>
        <v>扩胸器</v>
      </c>
      <c r="G639">
        <f t="shared" si="28"/>
        <v>18</v>
      </c>
      <c r="H639" t="str">
        <f>VLOOKUP(N639,杂项!K:L,2,FALSE)</f>
        <v>平衡球</v>
      </c>
      <c r="I639">
        <f t="shared" si="29"/>
        <v>8</v>
      </c>
      <c r="J639" s="93">
        <v>6009</v>
      </c>
      <c r="K639">
        <v>30</v>
      </c>
      <c r="L639">
        <v>6033</v>
      </c>
      <c r="M639">
        <v>18</v>
      </c>
      <c r="N639">
        <v>6036</v>
      </c>
      <c r="O639">
        <v>8</v>
      </c>
    </row>
    <row r="640" spans="1:15" x14ac:dyDescent="0.2">
      <c r="A640" s="103">
        <v>13113</v>
      </c>
      <c r="B640" s="93" t="s">
        <v>3773</v>
      </c>
      <c r="C640" s="103">
        <v>130000</v>
      </c>
      <c r="D640" t="str">
        <f>VLOOKUP(J640,杂项!K:L,2,FALSE)</f>
        <v>高级骑兵教材</v>
      </c>
      <c r="E640">
        <f t="shared" si="27"/>
        <v>40</v>
      </c>
      <c r="F640" t="str">
        <f>VLOOKUP(L640,杂项!K:L,2,FALSE)</f>
        <v>扩胸器</v>
      </c>
      <c r="G640">
        <f t="shared" si="28"/>
        <v>22</v>
      </c>
      <c r="H640" t="str">
        <f>VLOOKUP(N640,杂项!K:L,2,FALSE)</f>
        <v>平衡球</v>
      </c>
      <c r="I640">
        <f t="shared" si="29"/>
        <v>10</v>
      </c>
      <c r="J640" s="93">
        <v>6009</v>
      </c>
      <c r="K640">
        <v>40</v>
      </c>
      <c r="L640">
        <v>6033</v>
      </c>
      <c r="M640">
        <v>22</v>
      </c>
      <c r="N640">
        <v>6036</v>
      </c>
      <c r="O640">
        <v>10</v>
      </c>
    </row>
    <row r="641" spans="1:15" x14ac:dyDescent="0.2">
      <c r="A641" s="103">
        <v>13114</v>
      </c>
      <c r="B641" s="93" t="s">
        <v>3774</v>
      </c>
      <c r="C641" s="103">
        <v>160000</v>
      </c>
      <c r="D641" t="str">
        <f>VLOOKUP(J641,杂项!K:L,2,FALSE)</f>
        <v>高级骑兵教材</v>
      </c>
      <c r="E641">
        <f t="shared" si="27"/>
        <v>50</v>
      </c>
      <c r="F641" t="str">
        <f>VLOOKUP(L641,杂项!K:L,2,FALSE)</f>
        <v>扩胸器</v>
      </c>
      <c r="G641">
        <f t="shared" si="28"/>
        <v>26</v>
      </c>
      <c r="H641" t="str">
        <f>VLOOKUP(N641,杂项!K:L,2,FALSE)</f>
        <v>平衡球</v>
      </c>
      <c r="I641">
        <f t="shared" si="29"/>
        <v>12</v>
      </c>
      <c r="J641" s="93">
        <v>6009</v>
      </c>
      <c r="K641">
        <v>50</v>
      </c>
      <c r="L641">
        <v>6033</v>
      </c>
      <c r="M641">
        <v>26</v>
      </c>
      <c r="N641">
        <v>6036</v>
      </c>
      <c r="O641">
        <v>12</v>
      </c>
    </row>
    <row r="642" spans="1:15" x14ac:dyDescent="0.2">
      <c r="A642" s="103">
        <v>3120</v>
      </c>
      <c r="B642" s="93" t="s">
        <v>3775</v>
      </c>
      <c r="C642" s="103">
        <v>1500</v>
      </c>
      <c r="D642" t="str">
        <f>VLOOKUP(J642,杂项!K:L,2,FALSE)</f>
        <v>中级骑兵教材</v>
      </c>
      <c r="E642">
        <f t="shared" ref="E642:E705" si="30">K642</f>
        <v>1</v>
      </c>
      <c r="F642" t="str">
        <f>VLOOKUP(L642,杂项!K:L,2,FALSE)</f>
        <v>俯卧撑架</v>
      </c>
      <c r="G642">
        <f t="shared" ref="G642:G705" si="31">M642</f>
        <v>2</v>
      </c>
      <c r="H642" t="e">
        <f>VLOOKUP(N642,杂项!K:L,2,FALSE)</f>
        <v>#N/A</v>
      </c>
      <c r="I642">
        <f t="shared" ref="I642:I705" si="32">O642</f>
        <v>0</v>
      </c>
      <c r="J642" s="93">
        <v>6008</v>
      </c>
      <c r="K642">
        <v>1</v>
      </c>
      <c r="L642">
        <v>6027</v>
      </c>
      <c r="M642">
        <v>2</v>
      </c>
    </row>
    <row r="643" spans="1:15" x14ac:dyDescent="0.2">
      <c r="A643" s="103">
        <v>3121</v>
      </c>
      <c r="B643" s="93" t="s">
        <v>3776</v>
      </c>
      <c r="C643" s="103">
        <v>2300</v>
      </c>
      <c r="D643" t="str">
        <f>VLOOKUP(J643,杂项!K:L,2,FALSE)</f>
        <v>中级骑兵教材</v>
      </c>
      <c r="E643">
        <f t="shared" si="30"/>
        <v>2</v>
      </c>
      <c r="F643" t="str">
        <f>VLOOKUP(L643,杂项!K:L,2,FALSE)</f>
        <v>俯卧撑架</v>
      </c>
      <c r="G643">
        <f t="shared" si="31"/>
        <v>3</v>
      </c>
      <c r="H643" t="e">
        <f>VLOOKUP(N643,杂项!K:L,2,FALSE)</f>
        <v>#N/A</v>
      </c>
      <c r="I643">
        <f t="shared" si="32"/>
        <v>0</v>
      </c>
      <c r="J643" s="93">
        <v>6008</v>
      </c>
      <c r="K643">
        <v>2</v>
      </c>
      <c r="L643">
        <v>6027</v>
      </c>
      <c r="M643">
        <v>3</v>
      </c>
    </row>
    <row r="644" spans="1:15" x14ac:dyDescent="0.2">
      <c r="A644" s="103">
        <v>3122</v>
      </c>
      <c r="B644" s="93" t="s">
        <v>3777</v>
      </c>
      <c r="C644" s="103">
        <v>3500</v>
      </c>
      <c r="D644" t="str">
        <f>VLOOKUP(J644,杂项!K:L,2,FALSE)</f>
        <v>中级骑兵教材</v>
      </c>
      <c r="E644">
        <f t="shared" si="30"/>
        <v>4</v>
      </c>
      <c r="F644" t="str">
        <f>VLOOKUP(L644,杂项!K:L,2,FALSE)</f>
        <v>俯卧撑架</v>
      </c>
      <c r="G644">
        <f t="shared" si="31"/>
        <v>4</v>
      </c>
      <c r="H644" t="e">
        <f>VLOOKUP(N644,杂项!K:L,2,FALSE)</f>
        <v>#N/A</v>
      </c>
      <c r="I644">
        <f t="shared" si="32"/>
        <v>0</v>
      </c>
      <c r="J644" s="93">
        <v>6008</v>
      </c>
      <c r="K644">
        <v>4</v>
      </c>
      <c r="L644">
        <v>6027</v>
      </c>
      <c r="M644">
        <v>4</v>
      </c>
    </row>
    <row r="645" spans="1:15" x14ac:dyDescent="0.2">
      <c r="A645" s="103">
        <v>3123</v>
      </c>
      <c r="B645" s="93" t="s">
        <v>3778</v>
      </c>
      <c r="C645" s="103">
        <v>5300</v>
      </c>
      <c r="D645" t="str">
        <f>VLOOKUP(J645,杂项!K:L,2,FALSE)</f>
        <v>中级骑兵教材</v>
      </c>
      <c r="E645">
        <f t="shared" si="30"/>
        <v>6</v>
      </c>
      <c r="F645" t="str">
        <f>VLOOKUP(L645,杂项!K:L,2,FALSE)</f>
        <v>俯卧撑架</v>
      </c>
      <c r="G645">
        <f t="shared" si="31"/>
        <v>5</v>
      </c>
      <c r="H645" t="e">
        <f>VLOOKUP(N645,杂项!K:L,2,FALSE)</f>
        <v>#N/A</v>
      </c>
      <c r="I645">
        <f t="shared" si="32"/>
        <v>0</v>
      </c>
      <c r="J645" s="93">
        <v>6008</v>
      </c>
      <c r="K645">
        <v>6</v>
      </c>
      <c r="L645">
        <v>6027</v>
      </c>
      <c r="M645">
        <v>5</v>
      </c>
    </row>
    <row r="646" spans="1:15" x14ac:dyDescent="0.2">
      <c r="A646" s="103">
        <v>3124</v>
      </c>
      <c r="B646" s="93" t="s">
        <v>3779</v>
      </c>
      <c r="C646" s="103">
        <v>8000</v>
      </c>
      <c r="D646" t="str">
        <f>VLOOKUP(J646,杂项!K:L,2,FALSE)</f>
        <v>中级骑兵教材</v>
      </c>
      <c r="E646">
        <f t="shared" si="30"/>
        <v>8</v>
      </c>
      <c r="F646" t="str">
        <f>VLOOKUP(L646,杂项!K:L,2,FALSE)</f>
        <v>俯卧撑架</v>
      </c>
      <c r="G646">
        <f t="shared" si="31"/>
        <v>6</v>
      </c>
      <c r="H646" t="e">
        <f>VLOOKUP(N646,杂项!K:L,2,FALSE)</f>
        <v>#N/A</v>
      </c>
      <c r="I646">
        <f t="shared" si="32"/>
        <v>0</v>
      </c>
      <c r="J646" s="93">
        <v>6008</v>
      </c>
      <c r="K646">
        <v>8</v>
      </c>
      <c r="L646">
        <v>6027</v>
      </c>
      <c r="M646">
        <v>6</v>
      </c>
    </row>
    <row r="647" spans="1:15" x14ac:dyDescent="0.2">
      <c r="A647" s="103">
        <v>3130</v>
      </c>
      <c r="B647" s="93" t="s">
        <v>3780</v>
      </c>
      <c r="C647" s="103">
        <v>1500</v>
      </c>
      <c r="D647" t="str">
        <f>VLOOKUP(J647,杂项!K:L,2,FALSE)</f>
        <v>中级骑兵教材</v>
      </c>
      <c r="E647">
        <f t="shared" si="30"/>
        <v>1</v>
      </c>
      <c r="F647" t="str">
        <f>VLOOKUP(L647,杂项!K:L,2,FALSE)</f>
        <v>弹簧棒</v>
      </c>
      <c r="G647">
        <f t="shared" si="31"/>
        <v>2</v>
      </c>
      <c r="H647" t="e">
        <f>VLOOKUP(N647,杂项!K:L,2,FALSE)</f>
        <v>#N/A</v>
      </c>
      <c r="I647">
        <f t="shared" si="32"/>
        <v>0</v>
      </c>
      <c r="J647" s="93">
        <v>6008</v>
      </c>
      <c r="K647">
        <v>1</v>
      </c>
      <c r="L647">
        <v>6026</v>
      </c>
      <c r="M647">
        <v>2</v>
      </c>
    </row>
    <row r="648" spans="1:15" x14ac:dyDescent="0.2">
      <c r="A648" s="103">
        <v>3131</v>
      </c>
      <c r="B648" s="93" t="s">
        <v>3781</v>
      </c>
      <c r="C648" s="103">
        <v>2300</v>
      </c>
      <c r="D648" t="str">
        <f>VLOOKUP(J648,杂项!K:L,2,FALSE)</f>
        <v>中级骑兵教材</v>
      </c>
      <c r="E648">
        <f t="shared" si="30"/>
        <v>2</v>
      </c>
      <c r="F648" t="str">
        <f>VLOOKUP(L648,杂项!K:L,2,FALSE)</f>
        <v>弹簧棒</v>
      </c>
      <c r="G648">
        <f t="shared" si="31"/>
        <v>3</v>
      </c>
      <c r="H648" t="e">
        <f>VLOOKUP(N648,杂项!K:L,2,FALSE)</f>
        <v>#N/A</v>
      </c>
      <c r="I648">
        <f t="shared" si="32"/>
        <v>0</v>
      </c>
      <c r="J648" s="93">
        <v>6008</v>
      </c>
      <c r="K648">
        <v>2</v>
      </c>
      <c r="L648">
        <v>6026</v>
      </c>
      <c r="M648">
        <v>3</v>
      </c>
    </row>
    <row r="649" spans="1:15" x14ac:dyDescent="0.2">
      <c r="A649" s="103">
        <v>3132</v>
      </c>
      <c r="B649" s="93" t="s">
        <v>3782</v>
      </c>
      <c r="C649" s="103">
        <v>3500</v>
      </c>
      <c r="D649" t="str">
        <f>VLOOKUP(J649,杂项!K:L,2,FALSE)</f>
        <v>中级骑兵教材</v>
      </c>
      <c r="E649">
        <f t="shared" si="30"/>
        <v>4</v>
      </c>
      <c r="F649" t="str">
        <f>VLOOKUP(L649,杂项!K:L,2,FALSE)</f>
        <v>弹簧棒</v>
      </c>
      <c r="G649">
        <f t="shared" si="31"/>
        <v>4</v>
      </c>
      <c r="H649" t="e">
        <f>VLOOKUP(N649,杂项!K:L,2,FALSE)</f>
        <v>#N/A</v>
      </c>
      <c r="I649">
        <f t="shared" si="32"/>
        <v>0</v>
      </c>
      <c r="J649" s="93">
        <v>6008</v>
      </c>
      <c r="K649">
        <v>4</v>
      </c>
      <c r="L649">
        <v>6026</v>
      </c>
      <c r="M649">
        <v>4</v>
      </c>
    </row>
    <row r="650" spans="1:15" x14ac:dyDescent="0.2">
      <c r="A650" s="103">
        <v>3133</v>
      </c>
      <c r="B650" s="93" t="s">
        <v>3783</v>
      </c>
      <c r="C650" s="103">
        <v>5300</v>
      </c>
      <c r="D650" t="str">
        <f>VLOOKUP(J650,杂项!K:L,2,FALSE)</f>
        <v>中级骑兵教材</v>
      </c>
      <c r="E650">
        <f t="shared" si="30"/>
        <v>6</v>
      </c>
      <c r="F650" t="str">
        <f>VLOOKUP(L650,杂项!K:L,2,FALSE)</f>
        <v>弹簧棒</v>
      </c>
      <c r="G650">
        <f t="shared" si="31"/>
        <v>5</v>
      </c>
      <c r="H650" t="e">
        <f>VLOOKUP(N650,杂项!K:L,2,FALSE)</f>
        <v>#N/A</v>
      </c>
      <c r="I650">
        <f t="shared" si="32"/>
        <v>0</v>
      </c>
      <c r="J650" s="93">
        <v>6008</v>
      </c>
      <c r="K650">
        <v>6</v>
      </c>
      <c r="L650">
        <v>6026</v>
      </c>
      <c r="M650">
        <v>5</v>
      </c>
    </row>
    <row r="651" spans="1:15" x14ac:dyDescent="0.2">
      <c r="A651" s="103">
        <v>3134</v>
      </c>
      <c r="B651" s="93" t="s">
        <v>3784</v>
      </c>
      <c r="C651" s="103">
        <v>8000</v>
      </c>
      <c r="D651" t="str">
        <f>VLOOKUP(J651,杂项!K:L,2,FALSE)</f>
        <v>中级骑兵教材</v>
      </c>
      <c r="E651">
        <f t="shared" si="30"/>
        <v>8</v>
      </c>
      <c r="F651" t="str">
        <f>VLOOKUP(L651,杂项!K:L,2,FALSE)</f>
        <v>弹簧棒</v>
      </c>
      <c r="G651">
        <f t="shared" si="31"/>
        <v>6</v>
      </c>
      <c r="H651" t="e">
        <f>VLOOKUP(N651,杂项!K:L,2,FALSE)</f>
        <v>#N/A</v>
      </c>
      <c r="I651">
        <f t="shared" si="32"/>
        <v>0</v>
      </c>
      <c r="J651" s="93">
        <v>6008</v>
      </c>
      <c r="K651">
        <v>8</v>
      </c>
      <c r="L651">
        <v>6026</v>
      </c>
      <c r="M651">
        <v>6</v>
      </c>
    </row>
    <row r="652" spans="1:15" x14ac:dyDescent="0.2">
      <c r="A652" s="103">
        <v>3140</v>
      </c>
      <c r="B652" s="93" t="s">
        <v>3309</v>
      </c>
      <c r="C652" s="103">
        <v>8000</v>
      </c>
      <c r="D652" t="str">
        <f>VLOOKUP(J652,杂项!K:L,2,FALSE)</f>
        <v>高级骑兵教材</v>
      </c>
      <c r="E652">
        <f t="shared" si="30"/>
        <v>3</v>
      </c>
      <c r="F652" t="str">
        <f>VLOOKUP(L652,杂项!K:L,2,FALSE)</f>
        <v>扩胸器</v>
      </c>
      <c r="G652">
        <f t="shared" si="31"/>
        <v>3</v>
      </c>
      <c r="H652" t="e">
        <f>VLOOKUP(N652,杂项!K:L,2,FALSE)</f>
        <v>#N/A</v>
      </c>
      <c r="I652">
        <f t="shared" si="32"/>
        <v>0</v>
      </c>
      <c r="J652" s="93">
        <v>6009</v>
      </c>
      <c r="K652">
        <v>3</v>
      </c>
      <c r="L652">
        <v>6033</v>
      </c>
      <c r="M652">
        <v>3</v>
      </c>
    </row>
    <row r="653" spans="1:15" x14ac:dyDescent="0.2">
      <c r="A653" s="103">
        <v>3141</v>
      </c>
      <c r="B653" s="93" t="s">
        <v>3310</v>
      </c>
      <c r="C653" s="103">
        <v>12000</v>
      </c>
      <c r="D653" t="str">
        <f>VLOOKUP(J653,杂项!K:L,2,FALSE)</f>
        <v>高级骑兵教材</v>
      </c>
      <c r="E653">
        <f t="shared" si="30"/>
        <v>5</v>
      </c>
      <c r="F653" t="str">
        <f>VLOOKUP(L653,杂项!K:L,2,FALSE)</f>
        <v>扩胸器</v>
      </c>
      <c r="G653">
        <f t="shared" si="31"/>
        <v>4</v>
      </c>
      <c r="H653" t="e">
        <f>VLOOKUP(N653,杂项!K:L,2,FALSE)</f>
        <v>#N/A</v>
      </c>
      <c r="I653">
        <f t="shared" si="32"/>
        <v>0</v>
      </c>
      <c r="J653" s="93">
        <v>6009</v>
      </c>
      <c r="K653">
        <v>5</v>
      </c>
      <c r="L653">
        <v>6033</v>
      </c>
      <c r="M653">
        <v>4</v>
      </c>
    </row>
    <row r="654" spans="1:15" x14ac:dyDescent="0.2">
      <c r="A654" s="103">
        <v>3142</v>
      </c>
      <c r="B654" s="93" t="s">
        <v>3311</v>
      </c>
      <c r="C654" s="103">
        <v>18000</v>
      </c>
      <c r="D654" t="str">
        <f>VLOOKUP(J654,杂项!K:L,2,FALSE)</f>
        <v>高级骑兵教材</v>
      </c>
      <c r="E654">
        <f t="shared" si="30"/>
        <v>8</v>
      </c>
      <c r="F654" t="str">
        <f>VLOOKUP(L654,杂项!K:L,2,FALSE)</f>
        <v>扩胸器</v>
      </c>
      <c r="G654">
        <f t="shared" si="31"/>
        <v>6</v>
      </c>
      <c r="H654" t="str">
        <f>VLOOKUP(N654,杂项!K:L,2,FALSE)</f>
        <v>健腹轮</v>
      </c>
      <c r="I654">
        <f t="shared" si="32"/>
        <v>2</v>
      </c>
      <c r="J654" s="93">
        <v>6009</v>
      </c>
      <c r="K654">
        <v>8</v>
      </c>
      <c r="L654">
        <v>6033</v>
      </c>
      <c r="M654">
        <v>6</v>
      </c>
      <c r="N654">
        <v>6034</v>
      </c>
      <c r="O654">
        <v>2</v>
      </c>
    </row>
    <row r="655" spans="1:15" x14ac:dyDescent="0.2">
      <c r="A655" s="103">
        <v>3143</v>
      </c>
      <c r="B655" s="93" t="s">
        <v>3312</v>
      </c>
      <c r="C655" s="103">
        <v>27000</v>
      </c>
      <c r="D655" t="str">
        <f>VLOOKUP(J655,杂项!K:L,2,FALSE)</f>
        <v>高级骑兵教材</v>
      </c>
      <c r="E655">
        <f t="shared" si="30"/>
        <v>12</v>
      </c>
      <c r="F655" t="str">
        <f>VLOOKUP(L655,杂项!K:L,2,FALSE)</f>
        <v>扩胸器</v>
      </c>
      <c r="G655">
        <f t="shared" si="31"/>
        <v>8</v>
      </c>
      <c r="H655" t="str">
        <f>VLOOKUP(N655,杂项!K:L,2,FALSE)</f>
        <v>健腹轮</v>
      </c>
      <c r="I655">
        <f t="shared" si="32"/>
        <v>4</v>
      </c>
      <c r="J655" s="93">
        <v>6009</v>
      </c>
      <c r="K655">
        <v>12</v>
      </c>
      <c r="L655">
        <v>6033</v>
      </c>
      <c r="M655">
        <v>8</v>
      </c>
      <c r="N655">
        <v>6034</v>
      </c>
      <c r="O655">
        <v>4</v>
      </c>
    </row>
    <row r="656" spans="1:15" x14ac:dyDescent="0.2">
      <c r="A656" s="103">
        <v>3144</v>
      </c>
      <c r="B656" s="93" t="s">
        <v>3313</v>
      </c>
      <c r="C656" s="103">
        <v>41000</v>
      </c>
      <c r="D656" t="str">
        <f>VLOOKUP(J656,杂项!K:L,2,FALSE)</f>
        <v>高级骑兵教材</v>
      </c>
      <c r="E656">
        <f t="shared" si="30"/>
        <v>15</v>
      </c>
      <c r="F656" t="str">
        <f>VLOOKUP(L656,杂项!K:L,2,FALSE)</f>
        <v>扩胸器</v>
      </c>
      <c r="G656">
        <f t="shared" si="31"/>
        <v>10</v>
      </c>
      <c r="H656" t="str">
        <f>VLOOKUP(N656,杂项!K:L,2,FALSE)</f>
        <v>健腹轮</v>
      </c>
      <c r="I656">
        <f t="shared" si="32"/>
        <v>6</v>
      </c>
      <c r="J656" s="93">
        <v>6009</v>
      </c>
      <c r="K656">
        <v>15</v>
      </c>
      <c r="L656">
        <v>6033</v>
      </c>
      <c r="M656">
        <v>10</v>
      </c>
      <c r="N656">
        <v>6034</v>
      </c>
      <c r="O656">
        <v>6</v>
      </c>
    </row>
    <row r="657" spans="1:15" x14ac:dyDescent="0.2">
      <c r="A657" s="103">
        <v>3145</v>
      </c>
      <c r="B657" s="93" t="s">
        <v>3314</v>
      </c>
      <c r="C657" s="103">
        <v>62000</v>
      </c>
      <c r="D657" t="str">
        <f>VLOOKUP(J657,杂项!K:L,2,FALSE)</f>
        <v>特级骑兵教材</v>
      </c>
      <c r="E657">
        <f t="shared" si="30"/>
        <v>5</v>
      </c>
      <c r="F657" t="str">
        <f>VLOOKUP(L657,杂项!K:L,2,FALSE)</f>
        <v>Devout♂手套</v>
      </c>
      <c r="G657">
        <f t="shared" si="31"/>
        <v>2</v>
      </c>
      <c r="H657" t="str">
        <f>VLOOKUP(N657,杂项!K:L,2,FALSE)</f>
        <v>Pretty♂喷雾</v>
      </c>
      <c r="I657">
        <f t="shared" si="32"/>
        <v>2</v>
      </c>
      <c r="J657" s="93">
        <v>6045</v>
      </c>
      <c r="K657">
        <v>5</v>
      </c>
      <c r="L657">
        <v>6039</v>
      </c>
      <c r="M657">
        <v>2</v>
      </c>
      <c r="N657">
        <v>6040</v>
      </c>
      <c r="O657">
        <v>2</v>
      </c>
    </row>
    <row r="658" spans="1:15" x14ac:dyDescent="0.2">
      <c r="A658" s="103">
        <v>3146</v>
      </c>
      <c r="B658" s="93" t="s">
        <v>3315</v>
      </c>
      <c r="C658" s="103">
        <v>93000</v>
      </c>
      <c r="D658" t="str">
        <f>VLOOKUP(J658,杂项!K:L,2,FALSE)</f>
        <v>特级骑兵教材</v>
      </c>
      <c r="E658">
        <f t="shared" si="30"/>
        <v>10</v>
      </c>
      <c r="F658" t="str">
        <f>VLOOKUP(L658,杂项!K:L,2,FALSE)</f>
        <v>Devout♂手套</v>
      </c>
      <c r="G658">
        <f t="shared" si="31"/>
        <v>3</v>
      </c>
      <c r="H658" t="str">
        <f>VLOOKUP(N658,杂项!K:L,2,FALSE)</f>
        <v>Pretty♂喷雾</v>
      </c>
      <c r="I658">
        <f t="shared" si="32"/>
        <v>3</v>
      </c>
      <c r="J658" s="93">
        <v>6045</v>
      </c>
      <c r="K658">
        <v>10</v>
      </c>
      <c r="L658">
        <v>6039</v>
      </c>
      <c r="M658">
        <v>3</v>
      </c>
      <c r="N658">
        <v>6040</v>
      </c>
      <c r="O658">
        <v>3</v>
      </c>
    </row>
    <row r="659" spans="1:15" x14ac:dyDescent="0.2">
      <c r="A659" s="103">
        <v>3147</v>
      </c>
      <c r="B659" s="93" t="s">
        <v>3316</v>
      </c>
      <c r="C659" s="103">
        <v>140000</v>
      </c>
      <c r="D659" t="str">
        <f>VLOOKUP(J659,杂项!K:L,2,FALSE)</f>
        <v>特级骑兵教材</v>
      </c>
      <c r="E659">
        <f t="shared" si="30"/>
        <v>20</v>
      </c>
      <c r="F659" t="str">
        <f>VLOOKUP(L659,杂项!K:L,2,FALSE)</f>
        <v>Devout♂手套</v>
      </c>
      <c r="G659">
        <f t="shared" si="31"/>
        <v>5</v>
      </c>
      <c r="H659" t="str">
        <f>VLOOKUP(N659,杂项!K:L,2,FALSE)</f>
        <v>Pretty♂喷雾</v>
      </c>
      <c r="I659">
        <f t="shared" si="32"/>
        <v>5</v>
      </c>
      <c r="J659" s="93">
        <v>6045</v>
      </c>
      <c r="K659">
        <v>20</v>
      </c>
      <c r="L659">
        <v>6039</v>
      </c>
      <c r="M659">
        <v>5</v>
      </c>
      <c r="N659">
        <v>6040</v>
      </c>
      <c r="O659">
        <v>5</v>
      </c>
    </row>
    <row r="660" spans="1:15" x14ac:dyDescent="0.2">
      <c r="A660" s="103">
        <v>3148</v>
      </c>
      <c r="B660" s="93" t="s">
        <v>3317</v>
      </c>
      <c r="C660" s="103">
        <v>210000</v>
      </c>
      <c r="D660" t="str">
        <f>VLOOKUP(J660,杂项!K:L,2,FALSE)</f>
        <v>特级骑兵教材</v>
      </c>
      <c r="E660">
        <f t="shared" si="30"/>
        <v>30</v>
      </c>
      <c r="F660" t="str">
        <f>VLOOKUP(L660,杂项!K:L,2,FALSE)</f>
        <v>Devout♂手套</v>
      </c>
      <c r="G660">
        <f t="shared" si="31"/>
        <v>7</v>
      </c>
      <c r="H660" t="str">
        <f>VLOOKUP(N660,杂项!K:L,2,FALSE)</f>
        <v>Pretty♂喷雾</v>
      </c>
      <c r="I660">
        <f t="shared" si="32"/>
        <v>7</v>
      </c>
      <c r="J660" s="93">
        <v>6045</v>
      </c>
      <c r="K660">
        <v>30</v>
      </c>
      <c r="L660">
        <v>6039</v>
      </c>
      <c r="M660">
        <v>7</v>
      </c>
      <c r="N660">
        <v>6040</v>
      </c>
      <c r="O660">
        <v>7</v>
      </c>
    </row>
    <row r="661" spans="1:15" x14ac:dyDescent="0.2">
      <c r="A661" s="103">
        <v>3149</v>
      </c>
      <c r="B661" s="93" t="s">
        <v>3318</v>
      </c>
      <c r="C661" s="103">
        <v>320000</v>
      </c>
      <c r="D661" t="str">
        <f>VLOOKUP(J661,杂项!K:L,2,FALSE)</f>
        <v>特级骑兵教材</v>
      </c>
      <c r="E661">
        <f t="shared" si="30"/>
        <v>40</v>
      </c>
      <c r="F661" t="str">
        <f>VLOOKUP(L661,杂项!K:L,2,FALSE)</f>
        <v>Devout♂手套</v>
      </c>
      <c r="G661">
        <f t="shared" si="31"/>
        <v>9</v>
      </c>
      <c r="H661" t="str">
        <f>VLOOKUP(N661,杂项!K:L,2,FALSE)</f>
        <v>Pretty♂喷雾</v>
      </c>
      <c r="I661">
        <f t="shared" si="32"/>
        <v>9</v>
      </c>
      <c r="J661" s="93">
        <v>6045</v>
      </c>
      <c r="K661">
        <v>40</v>
      </c>
      <c r="L661">
        <v>6039</v>
      </c>
      <c r="M661">
        <v>9</v>
      </c>
      <c r="N661">
        <v>6040</v>
      </c>
      <c r="O661">
        <v>9</v>
      </c>
    </row>
    <row r="662" spans="1:15" x14ac:dyDescent="0.2">
      <c r="A662" s="103">
        <v>3150</v>
      </c>
      <c r="B662" s="93" t="s">
        <v>3785</v>
      </c>
      <c r="C662" s="103">
        <v>10000</v>
      </c>
      <c r="D662" t="str">
        <f>VLOOKUP(J662,杂项!K:L,2,FALSE)</f>
        <v>特级骑兵教材</v>
      </c>
      <c r="E662">
        <f t="shared" si="30"/>
        <v>1</v>
      </c>
      <c r="F662" t="e">
        <f>VLOOKUP(L662,杂项!K:L,2,FALSE)</f>
        <v>#N/A</v>
      </c>
      <c r="G662">
        <f t="shared" si="31"/>
        <v>0</v>
      </c>
      <c r="H662" t="e">
        <f>VLOOKUP(N662,杂项!K:L,2,FALSE)</f>
        <v>#N/A</v>
      </c>
      <c r="I662">
        <f t="shared" si="32"/>
        <v>0</v>
      </c>
      <c r="J662" s="93">
        <v>6045</v>
      </c>
      <c r="K662">
        <v>1</v>
      </c>
    </row>
    <row r="663" spans="1:15" x14ac:dyDescent="0.2">
      <c r="A663" s="103">
        <v>3151</v>
      </c>
      <c r="B663" s="93" t="s">
        <v>3786</v>
      </c>
      <c r="C663" s="103">
        <v>15000</v>
      </c>
      <c r="D663" t="str">
        <f>VLOOKUP(J663,杂项!K:L,2,FALSE)</f>
        <v>高级骑兵教材</v>
      </c>
      <c r="E663">
        <f t="shared" si="30"/>
        <v>5</v>
      </c>
      <c r="F663" t="str">
        <f>VLOOKUP(L663,杂项!K:L,2,FALSE)</f>
        <v>沙袋</v>
      </c>
      <c r="G663">
        <f t="shared" si="31"/>
        <v>6</v>
      </c>
      <c r="H663" t="e">
        <f>VLOOKUP(N663,杂项!K:L,2,FALSE)</f>
        <v>#N/A</v>
      </c>
      <c r="I663">
        <f t="shared" si="32"/>
        <v>0</v>
      </c>
      <c r="J663" s="93">
        <v>6009</v>
      </c>
      <c r="K663">
        <v>5</v>
      </c>
      <c r="L663">
        <v>6032</v>
      </c>
      <c r="M663">
        <v>6</v>
      </c>
    </row>
    <row r="664" spans="1:15" x14ac:dyDescent="0.2">
      <c r="A664" s="103">
        <v>3152</v>
      </c>
      <c r="B664" s="93" t="s">
        <v>3787</v>
      </c>
      <c r="C664" s="103">
        <v>23000</v>
      </c>
      <c r="D664" t="str">
        <f>VLOOKUP(J664,杂项!K:L,2,FALSE)</f>
        <v>高级骑兵教材</v>
      </c>
      <c r="E664">
        <f t="shared" si="30"/>
        <v>15</v>
      </c>
      <c r="F664" t="str">
        <f>VLOOKUP(L664,杂项!K:L,2,FALSE)</f>
        <v>沙袋</v>
      </c>
      <c r="G664">
        <f t="shared" si="31"/>
        <v>10</v>
      </c>
      <c r="H664" t="str">
        <f>VLOOKUP(N664,杂项!K:L,2,FALSE)</f>
        <v>瑜伽垫</v>
      </c>
      <c r="I664">
        <f t="shared" si="32"/>
        <v>6</v>
      </c>
      <c r="J664" s="93">
        <v>6009</v>
      </c>
      <c r="K664">
        <v>15</v>
      </c>
      <c r="L664">
        <v>6032</v>
      </c>
      <c r="M664">
        <v>10</v>
      </c>
      <c r="N664">
        <v>6035</v>
      </c>
      <c r="O664">
        <v>6</v>
      </c>
    </row>
    <row r="665" spans="1:15" x14ac:dyDescent="0.2">
      <c r="A665" s="103">
        <v>3153</v>
      </c>
      <c r="B665" s="93" t="s">
        <v>3788</v>
      </c>
      <c r="C665" s="103">
        <v>35000</v>
      </c>
      <c r="D665" t="str">
        <f>VLOOKUP(J665,杂项!K:L,2,FALSE)</f>
        <v>高级骑兵教材</v>
      </c>
      <c r="E665">
        <f t="shared" si="30"/>
        <v>25</v>
      </c>
      <c r="F665" t="str">
        <f>VLOOKUP(L665,杂项!K:L,2,FALSE)</f>
        <v>沙袋</v>
      </c>
      <c r="G665">
        <f t="shared" si="31"/>
        <v>12</v>
      </c>
      <c r="H665" t="str">
        <f>VLOOKUP(N665,杂项!K:L,2,FALSE)</f>
        <v>瑜伽垫</v>
      </c>
      <c r="I665">
        <f t="shared" si="32"/>
        <v>8</v>
      </c>
      <c r="J665" s="93">
        <v>6009</v>
      </c>
      <c r="K665">
        <v>25</v>
      </c>
      <c r="L665">
        <v>6032</v>
      </c>
      <c r="M665">
        <v>12</v>
      </c>
      <c r="N665">
        <v>6035</v>
      </c>
      <c r="O665">
        <v>8</v>
      </c>
    </row>
    <row r="666" spans="1:15" x14ac:dyDescent="0.2">
      <c r="A666" s="103">
        <v>3154</v>
      </c>
      <c r="B666" s="93" t="s">
        <v>3789</v>
      </c>
      <c r="C666" s="103">
        <v>53000</v>
      </c>
      <c r="D666" t="str">
        <f>VLOOKUP(J666,杂项!K:L,2,FALSE)</f>
        <v>特级骑兵教材</v>
      </c>
      <c r="E666">
        <f t="shared" si="30"/>
        <v>3</v>
      </c>
      <c r="F666" t="str">
        <f>VLOOKUP(L666,杂项!K:L,2,FALSE)</f>
        <v>沙袋</v>
      </c>
      <c r="G666">
        <f t="shared" si="31"/>
        <v>14</v>
      </c>
      <c r="H666" t="str">
        <f>VLOOKUP(N666,杂项!K:L,2,FALSE)</f>
        <v>瑜伽垫</v>
      </c>
      <c r="I666">
        <f t="shared" si="32"/>
        <v>10</v>
      </c>
      <c r="J666" s="93">
        <v>6045</v>
      </c>
      <c r="K666">
        <v>3</v>
      </c>
      <c r="L666">
        <v>6032</v>
      </c>
      <c r="M666">
        <v>14</v>
      </c>
      <c r="N666">
        <v>6035</v>
      </c>
      <c r="O666">
        <v>10</v>
      </c>
    </row>
    <row r="667" spans="1:15" x14ac:dyDescent="0.2">
      <c r="A667" s="103">
        <v>3155</v>
      </c>
      <c r="B667" s="93" t="s">
        <v>3790</v>
      </c>
      <c r="C667" s="103">
        <v>80000</v>
      </c>
      <c r="D667" t="str">
        <f>VLOOKUP(J667,杂项!K:L,2,FALSE)</f>
        <v>特级骑兵教材</v>
      </c>
      <c r="E667">
        <f t="shared" si="30"/>
        <v>5</v>
      </c>
      <c r="F667" t="str">
        <f>VLOOKUP(L667,杂项!K:L,2,FALSE)</f>
        <v>Dark♂锁链</v>
      </c>
      <c r="G667">
        <f t="shared" si="31"/>
        <v>2</v>
      </c>
      <c r="H667" t="str">
        <f>VLOOKUP(N667,杂项!K:L,2,FALSE)</f>
        <v>Crazy♂短裤</v>
      </c>
      <c r="I667">
        <f t="shared" si="32"/>
        <v>2</v>
      </c>
      <c r="J667" s="93">
        <v>6045</v>
      </c>
      <c r="K667">
        <v>5</v>
      </c>
      <c r="L667">
        <v>6038</v>
      </c>
      <c r="M667">
        <v>2</v>
      </c>
      <c r="N667">
        <v>6041</v>
      </c>
      <c r="O667">
        <v>2</v>
      </c>
    </row>
    <row r="668" spans="1:15" x14ac:dyDescent="0.2">
      <c r="A668" s="103">
        <v>3156</v>
      </c>
      <c r="B668" s="93" t="s">
        <v>3791</v>
      </c>
      <c r="C668" s="103">
        <v>120000</v>
      </c>
      <c r="D668" t="str">
        <f>VLOOKUP(J668,杂项!K:L,2,FALSE)</f>
        <v>特级骑兵教材</v>
      </c>
      <c r="E668">
        <f t="shared" si="30"/>
        <v>10</v>
      </c>
      <c r="F668" t="str">
        <f>VLOOKUP(L668,杂项!K:L,2,FALSE)</f>
        <v>Dark♂锁链</v>
      </c>
      <c r="G668">
        <f t="shared" si="31"/>
        <v>3</v>
      </c>
      <c r="H668" t="str">
        <f>VLOOKUP(N668,杂项!K:L,2,FALSE)</f>
        <v>Crazy♂短裤</v>
      </c>
      <c r="I668">
        <f t="shared" si="32"/>
        <v>3</v>
      </c>
      <c r="J668" s="93">
        <v>6045</v>
      </c>
      <c r="K668">
        <v>10</v>
      </c>
      <c r="L668">
        <v>6038</v>
      </c>
      <c r="M668">
        <v>3</v>
      </c>
      <c r="N668">
        <v>6041</v>
      </c>
      <c r="O668">
        <v>3</v>
      </c>
    </row>
    <row r="669" spans="1:15" x14ac:dyDescent="0.2">
      <c r="A669" s="103">
        <v>3157</v>
      </c>
      <c r="B669" s="93" t="s">
        <v>3792</v>
      </c>
      <c r="C669" s="103">
        <v>180000</v>
      </c>
      <c r="D669" t="str">
        <f>VLOOKUP(J669,杂项!K:L,2,FALSE)</f>
        <v>特级骑兵教材</v>
      </c>
      <c r="E669">
        <f t="shared" si="30"/>
        <v>20</v>
      </c>
      <c r="F669" t="str">
        <f>VLOOKUP(L669,杂项!K:L,2,FALSE)</f>
        <v>Dark♂锁链</v>
      </c>
      <c r="G669">
        <f t="shared" si="31"/>
        <v>5</v>
      </c>
      <c r="H669" t="str">
        <f>VLOOKUP(N669,杂项!K:L,2,FALSE)</f>
        <v>Crazy♂短裤</v>
      </c>
      <c r="I669">
        <f t="shared" si="32"/>
        <v>5</v>
      </c>
      <c r="J669" s="93">
        <v>6045</v>
      </c>
      <c r="K669">
        <v>20</v>
      </c>
      <c r="L669">
        <v>6038</v>
      </c>
      <c r="M669">
        <v>5</v>
      </c>
      <c r="N669">
        <v>6041</v>
      </c>
      <c r="O669">
        <v>5</v>
      </c>
    </row>
    <row r="670" spans="1:15" x14ac:dyDescent="0.2">
      <c r="A670" s="103">
        <v>3158</v>
      </c>
      <c r="B670" s="93" t="s">
        <v>3793</v>
      </c>
      <c r="C670" s="103">
        <v>270000</v>
      </c>
      <c r="D670" t="str">
        <f>VLOOKUP(J670,杂项!K:L,2,FALSE)</f>
        <v>特级骑兵教材</v>
      </c>
      <c r="E670">
        <f t="shared" si="30"/>
        <v>30</v>
      </c>
      <c r="F670" t="str">
        <f>VLOOKUP(L670,杂项!K:L,2,FALSE)</f>
        <v>Dark♂锁链</v>
      </c>
      <c r="G670">
        <f t="shared" si="31"/>
        <v>7</v>
      </c>
      <c r="H670" t="str">
        <f>VLOOKUP(N670,杂项!K:L,2,FALSE)</f>
        <v>Crazy♂短裤</v>
      </c>
      <c r="I670">
        <f t="shared" si="32"/>
        <v>7</v>
      </c>
      <c r="J670" s="93">
        <v>6045</v>
      </c>
      <c r="K670">
        <v>30</v>
      </c>
      <c r="L670">
        <v>6038</v>
      </c>
      <c r="M670">
        <v>7</v>
      </c>
      <c r="N670">
        <v>6041</v>
      </c>
      <c r="O670">
        <v>7</v>
      </c>
    </row>
    <row r="671" spans="1:15" x14ac:dyDescent="0.2">
      <c r="A671" s="103">
        <v>3159</v>
      </c>
      <c r="B671" s="93" t="s">
        <v>3794</v>
      </c>
      <c r="C671" s="103">
        <v>410000</v>
      </c>
      <c r="D671" t="str">
        <f>VLOOKUP(J671,杂项!K:L,2,FALSE)</f>
        <v>特级骑兵教材</v>
      </c>
      <c r="E671">
        <f t="shared" si="30"/>
        <v>40</v>
      </c>
      <c r="F671" t="str">
        <f>VLOOKUP(L671,杂项!K:L,2,FALSE)</f>
        <v>Dark♂锁链</v>
      </c>
      <c r="G671">
        <f t="shared" si="31"/>
        <v>9</v>
      </c>
      <c r="H671" t="str">
        <f>VLOOKUP(N671,杂项!K:L,2,FALSE)</f>
        <v>Crazy♂短裤</v>
      </c>
      <c r="I671">
        <f t="shared" si="32"/>
        <v>9</v>
      </c>
      <c r="J671" s="93">
        <v>6045</v>
      </c>
      <c r="K671">
        <v>40</v>
      </c>
      <c r="L671">
        <v>6038</v>
      </c>
      <c r="M671">
        <v>9</v>
      </c>
      <c r="N671">
        <v>6041</v>
      </c>
      <c r="O671">
        <v>9</v>
      </c>
    </row>
    <row r="672" spans="1:15" x14ac:dyDescent="0.2">
      <c r="A672" s="103">
        <v>3160</v>
      </c>
      <c r="B672" s="93" t="s">
        <v>3795</v>
      </c>
      <c r="C672" s="103">
        <v>10000</v>
      </c>
      <c r="D672" t="str">
        <f>VLOOKUP(J672,杂项!K:L,2,FALSE)</f>
        <v>特级骑兵教材</v>
      </c>
      <c r="E672">
        <f t="shared" si="30"/>
        <v>1</v>
      </c>
      <c r="F672" t="e">
        <f>VLOOKUP(L672,杂项!K:L,2,FALSE)</f>
        <v>#N/A</v>
      </c>
      <c r="G672">
        <f t="shared" si="31"/>
        <v>0</v>
      </c>
      <c r="H672" t="e">
        <f>VLOOKUP(N672,杂项!K:L,2,FALSE)</f>
        <v>#N/A</v>
      </c>
      <c r="I672">
        <f t="shared" si="32"/>
        <v>0</v>
      </c>
      <c r="J672" s="93">
        <v>6045</v>
      </c>
      <c r="K672">
        <v>1</v>
      </c>
    </row>
    <row r="673" spans="1:15" x14ac:dyDescent="0.2">
      <c r="A673" s="103">
        <v>3161</v>
      </c>
      <c r="B673" s="93" t="s">
        <v>3796</v>
      </c>
      <c r="C673" s="103">
        <v>15000</v>
      </c>
      <c r="D673" t="str">
        <f>VLOOKUP(J673,杂项!K:L,2,FALSE)</f>
        <v>高级骑兵教材</v>
      </c>
      <c r="E673">
        <f t="shared" si="30"/>
        <v>5</v>
      </c>
      <c r="F673" t="str">
        <f>VLOOKUP(L673,杂项!K:L,2,FALSE)</f>
        <v>沙袋</v>
      </c>
      <c r="G673">
        <f t="shared" si="31"/>
        <v>6</v>
      </c>
      <c r="H673" t="e">
        <f>VLOOKUP(N673,杂项!K:L,2,FALSE)</f>
        <v>#N/A</v>
      </c>
      <c r="I673">
        <f t="shared" si="32"/>
        <v>0</v>
      </c>
      <c r="J673" s="93">
        <v>6009</v>
      </c>
      <c r="K673">
        <v>5</v>
      </c>
      <c r="L673">
        <v>6032</v>
      </c>
      <c r="M673">
        <v>6</v>
      </c>
    </row>
    <row r="674" spans="1:15" x14ac:dyDescent="0.2">
      <c r="A674" s="103">
        <v>3162</v>
      </c>
      <c r="B674" s="93" t="s">
        <v>3797</v>
      </c>
      <c r="C674" s="103">
        <v>23000</v>
      </c>
      <c r="D674" t="str">
        <f>VLOOKUP(J674,杂项!K:L,2,FALSE)</f>
        <v>高级骑兵教材</v>
      </c>
      <c r="E674">
        <f t="shared" si="30"/>
        <v>15</v>
      </c>
      <c r="F674" t="str">
        <f>VLOOKUP(L674,杂项!K:L,2,FALSE)</f>
        <v>沙袋</v>
      </c>
      <c r="G674">
        <f t="shared" si="31"/>
        <v>10</v>
      </c>
      <c r="H674" t="str">
        <f>VLOOKUP(N674,杂项!K:L,2,FALSE)</f>
        <v>健腹轮</v>
      </c>
      <c r="I674">
        <f t="shared" si="32"/>
        <v>6</v>
      </c>
      <c r="J674" s="93">
        <v>6009</v>
      </c>
      <c r="K674">
        <v>15</v>
      </c>
      <c r="L674">
        <v>6032</v>
      </c>
      <c r="M674">
        <v>10</v>
      </c>
      <c r="N674">
        <v>6034</v>
      </c>
      <c r="O674">
        <v>6</v>
      </c>
    </row>
    <row r="675" spans="1:15" x14ac:dyDescent="0.2">
      <c r="A675" s="103">
        <v>3163</v>
      </c>
      <c r="B675" s="93" t="s">
        <v>3798</v>
      </c>
      <c r="C675" s="103">
        <v>35000</v>
      </c>
      <c r="D675" t="str">
        <f>VLOOKUP(J675,杂项!K:L,2,FALSE)</f>
        <v>高级骑兵教材</v>
      </c>
      <c r="E675">
        <f t="shared" si="30"/>
        <v>25</v>
      </c>
      <c r="F675" t="str">
        <f>VLOOKUP(L675,杂项!K:L,2,FALSE)</f>
        <v>沙袋</v>
      </c>
      <c r="G675">
        <f t="shared" si="31"/>
        <v>12</v>
      </c>
      <c r="H675" t="str">
        <f>VLOOKUP(N675,杂项!K:L,2,FALSE)</f>
        <v>健腹轮</v>
      </c>
      <c r="I675">
        <f t="shared" si="32"/>
        <v>8</v>
      </c>
      <c r="J675" s="93">
        <v>6009</v>
      </c>
      <c r="K675">
        <v>25</v>
      </c>
      <c r="L675">
        <v>6032</v>
      </c>
      <c r="M675">
        <v>12</v>
      </c>
      <c r="N675">
        <v>6034</v>
      </c>
      <c r="O675">
        <v>8</v>
      </c>
    </row>
    <row r="676" spans="1:15" x14ac:dyDescent="0.2">
      <c r="A676" s="103">
        <v>3164</v>
      </c>
      <c r="B676" s="93" t="s">
        <v>3799</v>
      </c>
      <c r="C676" s="103">
        <v>53000</v>
      </c>
      <c r="D676" t="str">
        <f>VLOOKUP(J676,杂项!K:L,2,FALSE)</f>
        <v>特级骑兵教材</v>
      </c>
      <c r="E676">
        <f t="shared" si="30"/>
        <v>3</v>
      </c>
      <c r="F676" t="str">
        <f>VLOOKUP(L676,杂项!K:L,2,FALSE)</f>
        <v>沙袋</v>
      </c>
      <c r="G676">
        <f t="shared" si="31"/>
        <v>14</v>
      </c>
      <c r="H676" t="str">
        <f>VLOOKUP(N676,杂项!K:L,2,FALSE)</f>
        <v>健腹轮</v>
      </c>
      <c r="I676">
        <f t="shared" si="32"/>
        <v>10</v>
      </c>
      <c r="J676" s="93">
        <v>6045</v>
      </c>
      <c r="K676">
        <v>3</v>
      </c>
      <c r="L676">
        <v>6032</v>
      </c>
      <c r="M676">
        <v>14</v>
      </c>
      <c r="N676">
        <v>6034</v>
      </c>
      <c r="O676">
        <v>10</v>
      </c>
    </row>
    <row r="677" spans="1:15" x14ac:dyDescent="0.2">
      <c r="A677" s="103">
        <v>3165</v>
      </c>
      <c r="B677" s="93" t="s">
        <v>3800</v>
      </c>
      <c r="C677" s="103">
        <v>80000</v>
      </c>
      <c r="D677" t="str">
        <f>VLOOKUP(J677,杂项!K:L,2,FALSE)</f>
        <v>特级骑兵教材</v>
      </c>
      <c r="E677">
        <f t="shared" si="30"/>
        <v>5</v>
      </c>
      <c r="F677" t="str">
        <f>VLOOKUP(L677,杂项!K:L,2,FALSE)</f>
        <v>Dark♂锁链</v>
      </c>
      <c r="G677">
        <f t="shared" si="31"/>
        <v>2</v>
      </c>
      <c r="H677" t="str">
        <f>VLOOKUP(N677,杂项!K:L,2,FALSE)</f>
        <v>Pretty♂喷雾</v>
      </c>
      <c r="I677">
        <f t="shared" si="32"/>
        <v>2</v>
      </c>
      <c r="J677" s="93">
        <v>6045</v>
      </c>
      <c r="K677">
        <v>5</v>
      </c>
      <c r="L677">
        <v>6038</v>
      </c>
      <c r="M677">
        <v>2</v>
      </c>
      <c r="N677">
        <v>6040</v>
      </c>
      <c r="O677">
        <v>2</v>
      </c>
    </row>
    <row r="678" spans="1:15" x14ac:dyDescent="0.2">
      <c r="A678" s="103">
        <v>3166</v>
      </c>
      <c r="B678" s="93" t="s">
        <v>3801</v>
      </c>
      <c r="C678" s="103">
        <v>120000</v>
      </c>
      <c r="D678" t="str">
        <f>VLOOKUP(J678,杂项!K:L,2,FALSE)</f>
        <v>特级骑兵教材</v>
      </c>
      <c r="E678">
        <f t="shared" si="30"/>
        <v>10</v>
      </c>
      <c r="F678" t="str">
        <f>VLOOKUP(L678,杂项!K:L,2,FALSE)</f>
        <v>Dark♂锁链</v>
      </c>
      <c r="G678">
        <f t="shared" si="31"/>
        <v>3</v>
      </c>
      <c r="H678" t="str">
        <f>VLOOKUP(N678,杂项!K:L,2,FALSE)</f>
        <v>Pretty♂喷雾</v>
      </c>
      <c r="I678">
        <f t="shared" si="32"/>
        <v>3</v>
      </c>
      <c r="J678" s="93">
        <v>6045</v>
      </c>
      <c r="K678">
        <v>10</v>
      </c>
      <c r="L678">
        <v>6038</v>
      </c>
      <c r="M678">
        <v>3</v>
      </c>
      <c r="N678">
        <v>6040</v>
      </c>
      <c r="O678">
        <v>3</v>
      </c>
    </row>
    <row r="679" spans="1:15" x14ac:dyDescent="0.2">
      <c r="A679" s="103">
        <v>3167</v>
      </c>
      <c r="B679" s="93" t="s">
        <v>3802</v>
      </c>
      <c r="C679" s="103">
        <v>180000</v>
      </c>
      <c r="D679" t="str">
        <f>VLOOKUP(J679,杂项!K:L,2,FALSE)</f>
        <v>特级骑兵教材</v>
      </c>
      <c r="E679">
        <f t="shared" si="30"/>
        <v>20</v>
      </c>
      <c r="F679" t="str">
        <f>VLOOKUP(L679,杂项!K:L,2,FALSE)</f>
        <v>Dark♂锁链</v>
      </c>
      <c r="G679">
        <f t="shared" si="31"/>
        <v>5</v>
      </c>
      <c r="H679" t="str">
        <f>VLOOKUP(N679,杂项!K:L,2,FALSE)</f>
        <v>Pretty♂喷雾</v>
      </c>
      <c r="I679">
        <f t="shared" si="32"/>
        <v>5</v>
      </c>
      <c r="J679" s="93">
        <v>6045</v>
      </c>
      <c r="K679">
        <v>20</v>
      </c>
      <c r="L679">
        <v>6038</v>
      </c>
      <c r="M679">
        <v>5</v>
      </c>
      <c r="N679">
        <v>6040</v>
      </c>
      <c r="O679">
        <v>5</v>
      </c>
    </row>
    <row r="680" spans="1:15" x14ac:dyDescent="0.2">
      <c r="A680" s="103">
        <v>3168</v>
      </c>
      <c r="B680" s="93" t="s">
        <v>3803</v>
      </c>
      <c r="C680" s="103">
        <v>270000</v>
      </c>
      <c r="D680" t="str">
        <f>VLOOKUP(J680,杂项!K:L,2,FALSE)</f>
        <v>特级骑兵教材</v>
      </c>
      <c r="E680">
        <f t="shared" si="30"/>
        <v>30</v>
      </c>
      <c r="F680" t="str">
        <f>VLOOKUP(L680,杂项!K:L,2,FALSE)</f>
        <v>Dark♂锁链</v>
      </c>
      <c r="G680">
        <f t="shared" si="31"/>
        <v>7</v>
      </c>
      <c r="H680" t="str">
        <f>VLOOKUP(N680,杂项!K:L,2,FALSE)</f>
        <v>Pretty♂喷雾</v>
      </c>
      <c r="I680">
        <f t="shared" si="32"/>
        <v>7</v>
      </c>
      <c r="J680" s="93">
        <v>6045</v>
      </c>
      <c r="K680">
        <v>30</v>
      </c>
      <c r="L680">
        <v>6038</v>
      </c>
      <c r="M680">
        <v>7</v>
      </c>
      <c r="N680">
        <v>6040</v>
      </c>
      <c r="O680">
        <v>7</v>
      </c>
    </row>
    <row r="681" spans="1:15" x14ac:dyDescent="0.2">
      <c r="A681" s="103">
        <v>3169</v>
      </c>
      <c r="B681" s="93" t="s">
        <v>3804</v>
      </c>
      <c r="C681" s="103">
        <v>410000</v>
      </c>
      <c r="D681" t="str">
        <f>VLOOKUP(J681,杂项!K:L,2,FALSE)</f>
        <v>特级骑兵教材</v>
      </c>
      <c r="E681">
        <f t="shared" si="30"/>
        <v>40</v>
      </c>
      <c r="F681" t="str">
        <f>VLOOKUP(L681,杂项!K:L,2,FALSE)</f>
        <v>Dark♂锁链</v>
      </c>
      <c r="G681">
        <f t="shared" si="31"/>
        <v>9</v>
      </c>
      <c r="H681" t="str">
        <f>VLOOKUP(N681,杂项!K:L,2,FALSE)</f>
        <v>Pretty♂喷雾</v>
      </c>
      <c r="I681">
        <f t="shared" si="32"/>
        <v>9</v>
      </c>
      <c r="J681" s="93">
        <v>6045</v>
      </c>
      <c r="K681">
        <v>40</v>
      </c>
      <c r="L681">
        <v>6038</v>
      </c>
      <c r="M681">
        <v>9</v>
      </c>
      <c r="N681">
        <v>6040</v>
      </c>
      <c r="O681">
        <v>9</v>
      </c>
    </row>
    <row r="682" spans="1:15" x14ac:dyDescent="0.2">
      <c r="A682" s="103">
        <v>3170</v>
      </c>
      <c r="B682" s="93" t="s">
        <v>3805</v>
      </c>
      <c r="C682" s="103">
        <v>1500</v>
      </c>
      <c r="D682" t="str">
        <f>VLOOKUP(J682,杂项!K:L,2,FALSE)</f>
        <v>中级骑兵教材</v>
      </c>
      <c r="E682">
        <f t="shared" si="30"/>
        <v>1</v>
      </c>
      <c r="F682" t="str">
        <f>VLOOKUP(L682,杂项!K:L,2,FALSE)</f>
        <v>弹簧棒</v>
      </c>
      <c r="G682">
        <f t="shared" si="31"/>
        <v>2</v>
      </c>
      <c r="H682" t="e">
        <f>VLOOKUP(N682,杂项!K:L,2,FALSE)</f>
        <v>#N/A</v>
      </c>
      <c r="I682">
        <f t="shared" si="32"/>
        <v>0</v>
      </c>
      <c r="J682" s="93">
        <v>6008</v>
      </c>
      <c r="K682">
        <v>1</v>
      </c>
      <c r="L682">
        <v>6026</v>
      </c>
      <c r="M682">
        <v>2</v>
      </c>
    </row>
    <row r="683" spans="1:15" x14ac:dyDescent="0.2">
      <c r="A683" s="103">
        <v>3171</v>
      </c>
      <c r="B683" s="93" t="s">
        <v>3806</v>
      </c>
      <c r="C683" s="103">
        <v>2300</v>
      </c>
      <c r="D683" t="str">
        <f>VLOOKUP(J683,杂项!K:L,2,FALSE)</f>
        <v>中级骑兵教材</v>
      </c>
      <c r="E683">
        <f t="shared" si="30"/>
        <v>2</v>
      </c>
      <c r="F683" t="str">
        <f>VLOOKUP(L683,杂项!K:L,2,FALSE)</f>
        <v>弹簧棒</v>
      </c>
      <c r="G683">
        <f t="shared" si="31"/>
        <v>3</v>
      </c>
      <c r="H683" t="e">
        <f>VLOOKUP(N683,杂项!K:L,2,FALSE)</f>
        <v>#N/A</v>
      </c>
      <c r="I683">
        <f t="shared" si="32"/>
        <v>0</v>
      </c>
      <c r="J683" s="93">
        <v>6008</v>
      </c>
      <c r="K683">
        <v>2</v>
      </c>
      <c r="L683">
        <v>6026</v>
      </c>
      <c r="M683">
        <v>3</v>
      </c>
    </row>
    <row r="684" spans="1:15" x14ac:dyDescent="0.2">
      <c r="A684" s="103">
        <v>3172</v>
      </c>
      <c r="B684" s="93" t="s">
        <v>3807</v>
      </c>
      <c r="C684" s="103">
        <v>3500</v>
      </c>
      <c r="D684" t="str">
        <f>VLOOKUP(J684,杂项!K:L,2,FALSE)</f>
        <v>中级骑兵教材</v>
      </c>
      <c r="E684">
        <f t="shared" si="30"/>
        <v>4</v>
      </c>
      <c r="F684" t="str">
        <f>VLOOKUP(L684,杂项!K:L,2,FALSE)</f>
        <v>弹簧棒</v>
      </c>
      <c r="G684">
        <f t="shared" si="31"/>
        <v>4</v>
      </c>
      <c r="H684" t="e">
        <f>VLOOKUP(N684,杂项!K:L,2,FALSE)</f>
        <v>#N/A</v>
      </c>
      <c r="I684">
        <f t="shared" si="32"/>
        <v>0</v>
      </c>
      <c r="J684" s="93">
        <v>6008</v>
      </c>
      <c r="K684">
        <v>4</v>
      </c>
      <c r="L684">
        <v>6026</v>
      </c>
      <c r="M684">
        <v>4</v>
      </c>
    </row>
    <row r="685" spans="1:15" x14ac:dyDescent="0.2">
      <c r="A685" s="103">
        <v>3173</v>
      </c>
      <c r="B685" s="93" t="s">
        <v>3808</v>
      </c>
      <c r="C685" s="103">
        <v>5300</v>
      </c>
      <c r="D685" t="str">
        <f>VLOOKUP(J685,杂项!K:L,2,FALSE)</f>
        <v>中级骑兵教材</v>
      </c>
      <c r="E685">
        <f t="shared" si="30"/>
        <v>6</v>
      </c>
      <c r="F685" t="str">
        <f>VLOOKUP(L685,杂项!K:L,2,FALSE)</f>
        <v>弹簧棒</v>
      </c>
      <c r="G685">
        <f t="shared" si="31"/>
        <v>5</v>
      </c>
      <c r="H685" t="e">
        <f>VLOOKUP(N685,杂项!K:L,2,FALSE)</f>
        <v>#N/A</v>
      </c>
      <c r="I685">
        <f t="shared" si="32"/>
        <v>0</v>
      </c>
      <c r="J685" s="93">
        <v>6008</v>
      </c>
      <c r="K685">
        <v>6</v>
      </c>
      <c r="L685">
        <v>6026</v>
      </c>
      <c r="M685">
        <v>5</v>
      </c>
    </row>
    <row r="686" spans="1:15" x14ac:dyDescent="0.2">
      <c r="A686" s="103">
        <v>3174</v>
      </c>
      <c r="B686" s="93" t="s">
        <v>3809</v>
      </c>
      <c r="C686" s="103">
        <v>8000</v>
      </c>
      <c r="D686" t="str">
        <f>VLOOKUP(J686,杂项!K:L,2,FALSE)</f>
        <v>中级骑兵教材</v>
      </c>
      <c r="E686">
        <f t="shared" si="30"/>
        <v>8</v>
      </c>
      <c r="F686" t="str">
        <f>VLOOKUP(L686,杂项!K:L,2,FALSE)</f>
        <v>弹簧棒</v>
      </c>
      <c r="G686">
        <f t="shared" si="31"/>
        <v>6</v>
      </c>
      <c r="H686" t="e">
        <f>VLOOKUP(N686,杂项!K:L,2,FALSE)</f>
        <v>#N/A</v>
      </c>
      <c r="I686">
        <f t="shared" si="32"/>
        <v>0</v>
      </c>
      <c r="J686" s="93">
        <v>6008</v>
      </c>
      <c r="K686">
        <v>8</v>
      </c>
      <c r="L686">
        <v>6026</v>
      </c>
      <c r="M686">
        <v>6</v>
      </c>
    </row>
    <row r="687" spans="1:15" x14ac:dyDescent="0.2">
      <c r="A687" s="103">
        <v>3175</v>
      </c>
      <c r="B687" s="93" t="s">
        <v>3810</v>
      </c>
      <c r="C687" s="103">
        <v>12000</v>
      </c>
      <c r="D687" t="str">
        <f>VLOOKUP(J687,杂项!K:L,2,FALSE)</f>
        <v>高级骑兵教材</v>
      </c>
      <c r="E687">
        <f t="shared" si="30"/>
        <v>3</v>
      </c>
      <c r="F687" t="str">
        <f>VLOOKUP(L687,杂项!K:L,2,FALSE)</f>
        <v>沙袋</v>
      </c>
      <c r="G687">
        <f t="shared" si="31"/>
        <v>2</v>
      </c>
      <c r="H687" t="e">
        <f>VLOOKUP(N687,杂项!K:L,2,FALSE)</f>
        <v>#N/A</v>
      </c>
      <c r="I687">
        <f t="shared" si="32"/>
        <v>0</v>
      </c>
      <c r="J687" s="93">
        <v>6009</v>
      </c>
      <c r="K687">
        <v>3</v>
      </c>
      <c r="L687">
        <v>6032</v>
      </c>
      <c r="M687">
        <v>2</v>
      </c>
    </row>
    <row r="688" spans="1:15" x14ac:dyDescent="0.2">
      <c r="A688" s="103">
        <v>3176</v>
      </c>
      <c r="B688" s="93" t="s">
        <v>3811</v>
      </c>
      <c r="C688" s="103">
        <v>18000</v>
      </c>
      <c r="D688" t="str">
        <f>VLOOKUP(J688,杂项!K:L,2,FALSE)</f>
        <v>高级骑兵教材</v>
      </c>
      <c r="E688">
        <f t="shared" si="30"/>
        <v>5</v>
      </c>
      <c r="F688" t="str">
        <f>VLOOKUP(L688,杂项!K:L,2,FALSE)</f>
        <v>沙袋</v>
      </c>
      <c r="G688">
        <f t="shared" si="31"/>
        <v>4</v>
      </c>
      <c r="H688" t="e">
        <f>VLOOKUP(N688,杂项!K:L,2,FALSE)</f>
        <v>#N/A</v>
      </c>
      <c r="I688">
        <f t="shared" si="32"/>
        <v>0</v>
      </c>
      <c r="J688" s="93">
        <v>6009</v>
      </c>
      <c r="K688">
        <v>5</v>
      </c>
      <c r="L688">
        <v>6032</v>
      </c>
      <c r="M688">
        <v>4</v>
      </c>
    </row>
    <row r="689" spans="1:15" x14ac:dyDescent="0.2">
      <c r="A689" s="103">
        <v>3177</v>
      </c>
      <c r="B689" s="93" t="s">
        <v>3812</v>
      </c>
      <c r="C689" s="103">
        <v>27000</v>
      </c>
      <c r="D689" t="str">
        <f>VLOOKUP(J689,杂项!K:L,2,FALSE)</f>
        <v>高级骑兵教材</v>
      </c>
      <c r="E689">
        <f t="shared" si="30"/>
        <v>8</v>
      </c>
      <c r="F689" t="str">
        <f>VLOOKUP(L689,杂项!K:L,2,FALSE)</f>
        <v>沙袋</v>
      </c>
      <c r="G689">
        <f t="shared" si="31"/>
        <v>6</v>
      </c>
      <c r="H689" t="str">
        <f>VLOOKUP(N689,杂项!K:L,2,FALSE)</f>
        <v>平衡球</v>
      </c>
      <c r="I689">
        <f t="shared" si="32"/>
        <v>2</v>
      </c>
      <c r="J689" s="93">
        <v>6009</v>
      </c>
      <c r="K689">
        <v>8</v>
      </c>
      <c r="L689">
        <v>6032</v>
      </c>
      <c r="M689">
        <v>6</v>
      </c>
      <c r="N689">
        <v>6036</v>
      </c>
      <c r="O689">
        <v>2</v>
      </c>
    </row>
    <row r="690" spans="1:15" x14ac:dyDescent="0.2">
      <c r="A690" s="103">
        <v>3178</v>
      </c>
      <c r="B690" s="93" t="s">
        <v>3813</v>
      </c>
      <c r="C690" s="103">
        <v>41000</v>
      </c>
      <c r="D690" t="str">
        <f>VLOOKUP(J690,杂项!K:L,2,FALSE)</f>
        <v>高级骑兵教材</v>
      </c>
      <c r="E690">
        <f t="shared" si="30"/>
        <v>12</v>
      </c>
      <c r="F690" t="str">
        <f>VLOOKUP(L690,杂项!K:L,2,FALSE)</f>
        <v>沙袋</v>
      </c>
      <c r="G690">
        <f t="shared" si="31"/>
        <v>8</v>
      </c>
      <c r="H690" t="str">
        <f>VLOOKUP(N690,杂项!K:L,2,FALSE)</f>
        <v>平衡球</v>
      </c>
      <c r="I690">
        <f t="shared" si="32"/>
        <v>3</v>
      </c>
      <c r="J690" s="93">
        <v>6009</v>
      </c>
      <c r="K690">
        <v>12</v>
      </c>
      <c r="L690">
        <v>6032</v>
      </c>
      <c r="M690">
        <v>8</v>
      </c>
      <c r="N690">
        <v>6036</v>
      </c>
      <c r="O690">
        <v>3</v>
      </c>
    </row>
    <row r="691" spans="1:15" x14ac:dyDescent="0.2">
      <c r="A691" s="103">
        <v>3179</v>
      </c>
      <c r="B691" s="93" t="s">
        <v>3814</v>
      </c>
      <c r="C691" s="103">
        <v>62000</v>
      </c>
      <c r="D691" t="str">
        <f>VLOOKUP(J691,杂项!K:L,2,FALSE)</f>
        <v>高级骑兵教材</v>
      </c>
      <c r="E691">
        <f t="shared" si="30"/>
        <v>16</v>
      </c>
      <c r="F691" t="str">
        <f>VLOOKUP(L691,杂项!K:L,2,FALSE)</f>
        <v>沙袋</v>
      </c>
      <c r="G691">
        <f t="shared" si="31"/>
        <v>10</v>
      </c>
      <c r="H691" t="str">
        <f>VLOOKUP(N691,杂项!K:L,2,FALSE)</f>
        <v>平衡球</v>
      </c>
      <c r="I691">
        <f t="shared" si="32"/>
        <v>4</v>
      </c>
      <c r="J691" s="93">
        <v>6009</v>
      </c>
      <c r="K691">
        <v>16</v>
      </c>
      <c r="L691">
        <v>6032</v>
      </c>
      <c r="M691">
        <v>10</v>
      </c>
      <c r="N691">
        <v>6036</v>
      </c>
      <c r="O691">
        <v>4</v>
      </c>
    </row>
    <row r="692" spans="1:15" x14ac:dyDescent="0.2">
      <c r="A692" s="103">
        <v>13170</v>
      </c>
      <c r="B692" s="93" t="s">
        <v>3815</v>
      </c>
      <c r="C692" s="103">
        <v>74000</v>
      </c>
      <c r="D692" t="str">
        <f>VLOOKUP(J692,杂项!K:L,2,FALSE)</f>
        <v>高级骑兵教材</v>
      </c>
      <c r="E692">
        <f t="shared" si="30"/>
        <v>20</v>
      </c>
      <c r="F692" t="str">
        <f>VLOOKUP(L692,杂项!K:L,2,FALSE)</f>
        <v>沙袋</v>
      </c>
      <c r="G692">
        <f t="shared" si="31"/>
        <v>12</v>
      </c>
      <c r="H692" t="str">
        <f>VLOOKUP(N692,杂项!K:L,2,FALSE)</f>
        <v>平衡球</v>
      </c>
      <c r="I692">
        <f t="shared" si="32"/>
        <v>5</v>
      </c>
      <c r="J692" s="93">
        <v>6009</v>
      </c>
      <c r="K692">
        <v>20</v>
      </c>
      <c r="L692">
        <v>6032</v>
      </c>
      <c r="M692">
        <v>12</v>
      </c>
      <c r="N692">
        <v>6036</v>
      </c>
      <c r="O692">
        <v>5</v>
      </c>
    </row>
    <row r="693" spans="1:15" x14ac:dyDescent="0.2">
      <c r="A693" s="103">
        <v>13171</v>
      </c>
      <c r="B693" s="93" t="s">
        <v>3816</v>
      </c>
      <c r="C693" s="103">
        <v>90000</v>
      </c>
      <c r="D693" t="str">
        <f>VLOOKUP(J693,杂项!K:L,2,FALSE)</f>
        <v>高级骑兵教材</v>
      </c>
      <c r="E693">
        <f t="shared" si="30"/>
        <v>25</v>
      </c>
      <c r="F693" t="str">
        <f>VLOOKUP(L693,杂项!K:L,2,FALSE)</f>
        <v>沙袋</v>
      </c>
      <c r="G693">
        <f t="shared" si="31"/>
        <v>15</v>
      </c>
      <c r="H693" t="str">
        <f>VLOOKUP(N693,杂项!K:L,2,FALSE)</f>
        <v>平衡球</v>
      </c>
      <c r="I693">
        <f t="shared" si="32"/>
        <v>6</v>
      </c>
      <c r="J693" s="93">
        <v>6009</v>
      </c>
      <c r="K693">
        <v>25</v>
      </c>
      <c r="L693">
        <v>6032</v>
      </c>
      <c r="M693">
        <v>15</v>
      </c>
      <c r="N693">
        <v>6036</v>
      </c>
      <c r="O693">
        <v>6</v>
      </c>
    </row>
    <row r="694" spans="1:15" x14ac:dyDescent="0.2">
      <c r="A694" s="103">
        <v>13172</v>
      </c>
      <c r="B694" s="93" t="s">
        <v>3817</v>
      </c>
      <c r="C694" s="103">
        <v>110000</v>
      </c>
      <c r="D694" t="str">
        <f>VLOOKUP(J694,杂项!K:L,2,FALSE)</f>
        <v>高级骑兵教材</v>
      </c>
      <c r="E694">
        <f t="shared" si="30"/>
        <v>30</v>
      </c>
      <c r="F694" t="str">
        <f>VLOOKUP(L694,杂项!K:L,2,FALSE)</f>
        <v>沙袋</v>
      </c>
      <c r="G694">
        <f t="shared" si="31"/>
        <v>18</v>
      </c>
      <c r="H694" t="str">
        <f>VLOOKUP(N694,杂项!K:L,2,FALSE)</f>
        <v>平衡球</v>
      </c>
      <c r="I694">
        <f t="shared" si="32"/>
        <v>8</v>
      </c>
      <c r="J694" s="93">
        <v>6009</v>
      </c>
      <c r="K694">
        <v>30</v>
      </c>
      <c r="L694">
        <v>6032</v>
      </c>
      <c r="M694">
        <v>18</v>
      </c>
      <c r="N694">
        <v>6036</v>
      </c>
      <c r="O694">
        <v>8</v>
      </c>
    </row>
    <row r="695" spans="1:15" x14ac:dyDescent="0.2">
      <c r="A695" s="103">
        <v>13173</v>
      </c>
      <c r="B695" s="93" t="s">
        <v>3818</v>
      </c>
      <c r="C695" s="103">
        <v>130000</v>
      </c>
      <c r="D695" t="str">
        <f>VLOOKUP(J695,杂项!K:L,2,FALSE)</f>
        <v>高级骑兵教材</v>
      </c>
      <c r="E695">
        <f t="shared" si="30"/>
        <v>40</v>
      </c>
      <c r="F695" t="str">
        <f>VLOOKUP(L695,杂项!K:L,2,FALSE)</f>
        <v>沙袋</v>
      </c>
      <c r="G695">
        <f t="shared" si="31"/>
        <v>22</v>
      </c>
      <c r="H695" t="str">
        <f>VLOOKUP(N695,杂项!K:L,2,FALSE)</f>
        <v>平衡球</v>
      </c>
      <c r="I695">
        <f t="shared" si="32"/>
        <v>10</v>
      </c>
      <c r="J695" s="93">
        <v>6009</v>
      </c>
      <c r="K695">
        <v>40</v>
      </c>
      <c r="L695">
        <v>6032</v>
      </c>
      <c r="M695">
        <v>22</v>
      </c>
      <c r="N695">
        <v>6036</v>
      </c>
      <c r="O695">
        <v>10</v>
      </c>
    </row>
    <row r="696" spans="1:15" x14ac:dyDescent="0.2">
      <c r="A696" s="103">
        <v>13174</v>
      </c>
      <c r="B696" s="93" t="s">
        <v>3819</v>
      </c>
      <c r="C696" s="103">
        <v>160000</v>
      </c>
      <c r="D696" t="str">
        <f>VLOOKUP(J696,杂项!K:L,2,FALSE)</f>
        <v>高级骑兵教材</v>
      </c>
      <c r="E696">
        <f t="shared" si="30"/>
        <v>50</v>
      </c>
      <c r="F696" t="str">
        <f>VLOOKUP(L696,杂项!K:L,2,FALSE)</f>
        <v>沙袋</v>
      </c>
      <c r="G696">
        <f t="shared" si="31"/>
        <v>26</v>
      </c>
      <c r="H696" t="str">
        <f>VLOOKUP(N696,杂项!K:L,2,FALSE)</f>
        <v>平衡球</v>
      </c>
      <c r="I696">
        <f t="shared" si="32"/>
        <v>12</v>
      </c>
      <c r="J696" s="93">
        <v>6009</v>
      </c>
      <c r="K696">
        <v>50</v>
      </c>
      <c r="L696">
        <v>6032</v>
      </c>
      <c r="M696">
        <v>26</v>
      </c>
      <c r="N696">
        <v>6036</v>
      </c>
      <c r="O696">
        <v>12</v>
      </c>
    </row>
    <row r="697" spans="1:15" x14ac:dyDescent="0.2">
      <c r="A697" s="103">
        <v>3180</v>
      </c>
      <c r="B697" s="93" t="s">
        <v>3739</v>
      </c>
      <c r="C697" s="103">
        <v>3000</v>
      </c>
      <c r="D697" t="str">
        <f>VLOOKUP(J697,杂项!K:L,2,FALSE)</f>
        <v>中级骑兵教材</v>
      </c>
      <c r="E697">
        <f t="shared" si="30"/>
        <v>8</v>
      </c>
      <c r="F697" t="e">
        <f>VLOOKUP(L697,杂项!K:L,2,FALSE)</f>
        <v>#N/A</v>
      </c>
      <c r="G697">
        <f t="shared" si="31"/>
        <v>0</v>
      </c>
      <c r="H697" t="e">
        <f>VLOOKUP(N697,杂项!K:L,2,FALSE)</f>
        <v>#N/A</v>
      </c>
      <c r="I697">
        <f t="shared" si="32"/>
        <v>0</v>
      </c>
      <c r="J697" s="93">
        <v>6008</v>
      </c>
      <c r="K697">
        <v>8</v>
      </c>
    </row>
    <row r="698" spans="1:15" x14ac:dyDescent="0.2">
      <c r="A698" s="103">
        <v>3181</v>
      </c>
      <c r="B698" s="93" t="s">
        <v>3740</v>
      </c>
      <c r="C698" s="103">
        <v>4500</v>
      </c>
      <c r="D698" t="str">
        <f>VLOOKUP(J698,杂项!K:L,2,FALSE)</f>
        <v>中级骑兵教材</v>
      </c>
      <c r="E698">
        <f t="shared" si="30"/>
        <v>10</v>
      </c>
      <c r="F698" t="str">
        <f>VLOOKUP(L698,杂项!K:L,2,FALSE)</f>
        <v>弹簧棒</v>
      </c>
      <c r="G698">
        <f t="shared" si="31"/>
        <v>8</v>
      </c>
      <c r="H698" t="e">
        <f>VLOOKUP(N698,杂项!K:L,2,FALSE)</f>
        <v>#N/A</v>
      </c>
      <c r="I698">
        <f t="shared" si="32"/>
        <v>0</v>
      </c>
      <c r="J698" s="93">
        <v>6008</v>
      </c>
      <c r="K698">
        <v>10</v>
      </c>
      <c r="L698">
        <v>6026</v>
      </c>
      <c r="M698">
        <v>8</v>
      </c>
    </row>
    <row r="699" spans="1:15" x14ac:dyDescent="0.2">
      <c r="A699" s="103">
        <v>3182</v>
      </c>
      <c r="B699" s="93" t="s">
        <v>3741</v>
      </c>
      <c r="C699" s="103">
        <v>6800</v>
      </c>
      <c r="D699" t="str">
        <f>VLOOKUP(J699,杂项!K:L,2,FALSE)</f>
        <v>中级骑兵教材</v>
      </c>
      <c r="E699">
        <f t="shared" si="30"/>
        <v>12</v>
      </c>
      <c r="F699" t="str">
        <f>VLOOKUP(L699,杂项!K:L,2,FALSE)</f>
        <v>弹簧棒</v>
      </c>
      <c r="G699">
        <f t="shared" si="31"/>
        <v>10</v>
      </c>
      <c r="H699" t="e">
        <f>VLOOKUP(N699,杂项!K:L,2,FALSE)</f>
        <v>#N/A</v>
      </c>
      <c r="I699">
        <f t="shared" si="32"/>
        <v>0</v>
      </c>
      <c r="J699" s="93">
        <v>6008</v>
      </c>
      <c r="K699">
        <v>12</v>
      </c>
      <c r="L699">
        <v>6026</v>
      </c>
      <c r="M699">
        <v>10</v>
      </c>
    </row>
    <row r="700" spans="1:15" x14ac:dyDescent="0.2">
      <c r="A700" s="103">
        <v>3183</v>
      </c>
      <c r="B700" s="93" t="s">
        <v>3742</v>
      </c>
      <c r="C700" s="103">
        <v>10000</v>
      </c>
      <c r="D700" t="str">
        <f>VLOOKUP(J700,杂项!K:L,2,FALSE)</f>
        <v>高级骑兵教材</v>
      </c>
      <c r="E700">
        <f t="shared" si="30"/>
        <v>3</v>
      </c>
      <c r="F700" t="str">
        <f>VLOOKUP(L700,杂项!K:L,2,FALSE)</f>
        <v>弹簧棒</v>
      </c>
      <c r="G700">
        <f t="shared" si="31"/>
        <v>12</v>
      </c>
      <c r="H700" t="e">
        <f>VLOOKUP(N700,杂项!K:L,2,FALSE)</f>
        <v>#N/A</v>
      </c>
      <c r="I700">
        <f t="shared" si="32"/>
        <v>0</v>
      </c>
      <c r="J700" s="93">
        <v>6009</v>
      </c>
      <c r="K700">
        <v>3</v>
      </c>
      <c r="L700">
        <v>6026</v>
      </c>
      <c r="M700">
        <v>12</v>
      </c>
    </row>
    <row r="701" spans="1:15" x14ac:dyDescent="0.2">
      <c r="A701" s="103">
        <v>3184</v>
      </c>
      <c r="B701" s="93" t="s">
        <v>3743</v>
      </c>
      <c r="C701" s="103">
        <v>15000</v>
      </c>
      <c r="D701" t="str">
        <f>VLOOKUP(J701,杂项!K:L,2,FALSE)</f>
        <v>高级骑兵教材</v>
      </c>
      <c r="E701">
        <f t="shared" si="30"/>
        <v>5</v>
      </c>
      <c r="F701" t="str">
        <f>VLOOKUP(L701,杂项!K:L,2,FALSE)</f>
        <v>沙袋</v>
      </c>
      <c r="G701">
        <f t="shared" si="31"/>
        <v>3</v>
      </c>
      <c r="H701" t="e">
        <f>VLOOKUP(N701,杂项!K:L,2,FALSE)</f>
        <v>#N/A</v>
      </c>
      <c r="I701">
        <f t="shared" si="32"/>
        <v>0</v>
      </c>
      <c r="J701" s="93">
        <v>6009</v>
      </c>
      <c r="K701">
        <v>5</v>
      </c>
      <c r="L701">
        <v>6032</v>
      </c>
      <c r="M701">
        <v>3</v>
      </c>
    </row>
    <row r="702" spans="1:15" x14ac:dyDescent="0.2">
      <c r="A702" s="103">
        <v>3185</v>
      </c>
      <c r="B702" s="93" t="s">
        <v>3745</v>
      </c>
      <c r="C702" s="103">
        <v>23000</v>
      </c>
      <c r="D702" t="str">
        <f>VLOOKUP(J702,杂项!K:L,2,FALSE)</f>
        <v>高级骑兵教材</v>
      </c>
      <c r="E702">
        <f t="shared" si="30"/>
        <v>10</v>
      </c>
      <c r="F702" t="str">
        <f>VLOOKUP(L702,杂项!K:L,2,FALSE)</f>
        <v>沙袋</v>
      </c>
      <c r="G702">
        <f t="shared" si="31"/>
        <v>5</v>
      </c>
      <c r="H702" t="str">
        <f>VLOOKUP(N702,杂项!K:L,2,FALSE)</f>
        <v>平衡球</v>
      </c>
      <c r="I702">
        <f t="shared" si="32"/>
        <v>3</v>
      </c>
      <c r="J702" s="93">
        <v>6009</v>
      </c>
      <c r="K702">
        <v>10</v>
      </c>
      <c r="L702">
        <v>6032</v>
      </c>
      <c r="M702">
        <v>5</v>
      </c>
      <c r="N702">
        <v>6036</v>
      </c>
      <c r="O702">
        <v>3</v>
      </c>
    </row>
    <row r="703" spans="1:15" x14ac:dyDescent="0.2">
      <c r="A703" s="103">
        <v>3186</v>
      </c>
      <c r="B703" s="93" t="s">
        <v>3747</v>
      </c>
      <c r="C703" s="103">
        <v>35000</v>
      </c>
      <c r="D703" t="str">
        <f>VLOOKUP(J703,杂项!K:L,2,FALSE)</f>
        <v>高级骑兵教材</v>
      </c>
      <c r="E703">
        <f t="shared" si="30"/>
        <v>15</v>
      </c>
      <c r="F703" t="str">
        <f>VLOOKUP(L703,杂项!K:L,2,FALSE)</f>
        <v>沙袋</v>
      </c>
      <c r="G703">
        <f t="shared" si="31"/>
        <v>8</v>
      </c>
      <c r="H703" t="str">
        <f>VLOOKUP(N703,杂项!K:L,2,FALSE)</f>
        <v>平衡球</v>
      </c>
      <c r="I703">
        <f t="shared" si="32"/>
        <v>4</v>
      </c>
      <c r="J703" s="93">
        <v>6009</v>
      </c>
      <c r="K703">
        <v>15</v>
      </c>
      <c r="L703">
        <v>6032</v>
      </c>
      <c r="M703">
        <v>8</v>
      </c>
      <c r="N703">
        <v>6036</v>
      </c>
      <c r="O703">
        <v>4</v>
      </c>
    </row>
    <row r="704" spans="1:15" x14ac:dyDescent="0.2">
      <c r="A704" s="103">
        <v>3187</v>
      </c>
      <c r="B704" s="93" t="s">
        <v>3820</v>
      </c>
      <c r="C704" s="103">
        <v>53000</v>
      </c>
      <c r="D704" t="str">
        <f>VLOOKUP(J704,杂项!K:L,2,FALSE)</f>
        <v>高级骑兵教材</v>
      </c>
      <c r="E704">
        <f t="shared" si="30"/>
        <v>20</v>
      </c>
      <c r="F704" t="str">
        <f>VLOOKUP(L704,杂项!K:L,2,FALSE)</f>
        <v>沙袋</v>
      </c>
      <c r="G704">
        <f t="shared" si="31"/>
        <v>10</v>
      </c>
      <c r="H704" t="str">
        <f>VLOOKUP(N704,杂项!K:L,2,FALSE)</f>
        <v>平衡球</v>
      </c>
      <c r="I704">
        <f t="shared" si="32"/>
        <v>5</v>
      </c>
      <c r="J704" s="93">
        <v>6009</v>
      </c>
      <c r="K704">
        <v>20</v>
      </c>
      <c r="L704">
        <v>6032</v>
      </c>
      <c r="M704">
        <v>10</v>
      </c>
      <c r="N704">
        <v>6036</v>
      </c>
      <c r="O704">
        <v>5</v>
      </c>
    </row>
    <row r="705" spans="1:15" x14ac:dyDescent="0.2">
      <c r="A705" s="103">
        <v>3188</v>
      </c>
      <c r="B705" s="93" t="s">
        <v>3821</v>
      </c>
      <c r="C705" s="103">
        <v>80000</v>
      </c>
      <c r="D705" t="str">
        <f>VLOOKUP(J705,杂项!K:L,2,FALSE)</f>
        <v>高级骑兵教材</v>
      </c>
      <c r="E705">
        <f t="shared" si="30"/>
        <v>30</v>
      </c>
      <c r="F705" t="str">
        <f>VLOOKUP(L705,杂项!K:L,2,FALSE)</f>
        <v>沙袋</v>
      </c>
      <c r="G705">
        <f t="shared" si="31"/>
        <v>12</v>
      </c>
      <c r="H705" t="str">
        <f>VLOOKUP(N705,杂项!K:L,2,FALSE)</f>
        <v>平衡球</v>
      </c>
      <c r="I705">
        <f t="shared" si="32"/>
        <v>6</v>
      </c>
      <c r="J705" s="93">
        <v>6009</v>
      </c>
      <c r="K705">
        <v>30</v>
      </c>
      <c r="L705">
        <v>6032</v>
      </c>
      <c r="M705">
        <v>12</v>
      </c>
      <c r="N705">
        <v>6036</v>
      </c>
      <c r="O705">
        <v>6</v>
      </c>
    </row>
    <row r="706" spans="1:15" x14ac:dyDescent="0.2">
      <c r="A706" s="103">
        <v>3189</v>
      </c>
      <c r="B706" s="93" t="s">
        <v>3822</v>
      </c>
      <c r="C706" s="103">
        <v>120000</v>
      </c>
      <c r="D706" t="str">
        <f>VLOOKUP(J706,杂项!K:L,2,FALSE)</f>
        <v>高级骑兵教材</v>
      </c>
      <c r="E706">
        <f t="shared" ref="E706:E769" si="33">K706</f>
        <v>40</v>
      </c>
      <c r="F706" t="str">
        <f>VLOOKUP(L706,杂项!K:L,2,FALSE)</f>
        <v>沙袋</v>
      </c>
      <c r="G706">
        <f t="shared" ref="G706:G769" si="34">M706</f>
        <v>15</v>
      </c>
      <c r="H706" t="str">
        <f>VLOOKUP(N706,杂项!K:L,2,FALSE)</f>
        <v>平衡球</v>
      </c>
      <c r="I706">
        <f t="shared" ref="I706:I769" si="35">O706</f>
        <v>7</v>
      </c>
      <c r="J706" s="93">
        <v>6009</v>
      </c>
      <c r="K706">
        <v>40</v>
      </c>
      <c r="L706">
        <v>6032</v>
      </c>
      <c r="M706">
        <v>15</v>
      </c>
      <c r="N706">
        <v>6036</v>
      </c>
      <c r="O706">
        <v>7</v>
      </c>
    </row>
    <row r="707" spans="1:15" x14ac:dyDescent="0.2">
      <c r="A707" s="103">
        <v>13180</v>
      </c>
      <c r="B707" s="93" t="s">
        <v>3823</v>
      </c>
      <c r="C707" s="103">
        <v>140000</v>
      </c>
      <c r="D707" t="str">
        <f>VLOOKUP(J707,杂项!K:L,2,FALSE)</f>
        <v>高级骑兵教材</v>
      </c>
      <c r="E707">
        <f t="shared" si="33"/>
        <v>50</v>
      </c>
      <c r="F707" t="str">
        <f>VLOOKUP(L707,杂项!K:L,2,FALSE)</f>
        <v>沙袋</v>
      </c>
      <c r="G707">
        <f t="shared" si="34"/>
        <v>18</v>
      </c>
      <c r="H707" t="str">
        <f>VLOOKUP(N707,杂项!K:L,2,FALSE)</f>
        <v>平衡球</v>
      </c>
      <c r="I707">
        <f t="shared" si="35"/>
        <v>8</v>
      </c>
      <c r="J707" s="93">
        <v>6009</v>
      </c>
      <c r="K707">
        <v>50</v>
      </c>
      <c r="L707">
        <v>6032</v>
      </c>
      <c r="M707">
        <v>18</v>
      </c>
      <c r="N707">
        <v>6036</v>
      </c>
      <c r="O707">
        <v>8</v>
      </c>
    </row>
    <row r="708" spans="1:15" x14ac:dyDescent="0.2">
      <c r="A708" s="103">
        <v>13181</v>
      </c>
      <c r="B708" s="93" t="s">
        <v>3824</v>
      </c>
      <c r="C708" s="103">
        <v>170000</v>
      </c>
      <c r="D708" t="str">
        <f>VLOOKUP(J708,杂项!K:L,2,FALSE)</f>
        <v>高级骑兵教材</v>
      </c>
      <c r="E708">
        <f t="shared" si="33"/>
        <v>60</v>
      </c>
      <c r="F708" t="str">
        <f>VLOOKUP(L708,杂项!K:L,2,FALSE)</f>
        <v>沙袋</v>
      </c>
      <c r="G708">
        <f t="shared" si="34"/>
        <v>22</v>
      </c>
      <c r="H708" t="str">
        <f>VLOOKUP(N708,杂项!K:L,2,FALSE)</f>
        <v>平衡球</v>
      </c>
      <c r="I708">
        <f t="shared" si="35"/>
        <v>9</v>
      </c>
      <c r="J708" s="93">
        <v>6009</v>
      </c>
      <c r="K708">
        <v>60</v>
      </c>
      <c r="L708">
        <v>6032</v>
      </c>
      <c r="M708">
        <v>22</v>
      </c>
      <c r="N708">
        <v>6036</v>
      </c>
      <c r="O708">
        <v>9</v>
      </c>
    </row>
    <row r="709" spans="1:15" x14ac:dyDescent="0.2">
      <c r="A709" s="103">
        <v>13182</v>
      </c>
      <c r="B709" s="93" t="s">
        <v>3825</v>
      </c>
      <c r="C709" s="103">
        <v>200000</v>
      </c>
      <c r="D709" t="str">
        <f>VLOOKUP(J709,杂项!K:L,2,FALSE)</f>
        <v>特级骑兵教材</v>
      </c>
      <c r="E709">
        <f t="shared" si="33"/>
        <v>5</v>
      </c>
      <c r="F709" t="str">
        <f>VLOOKUP(L709,杂项!K:L,2,FALSE)</f>
        <v>沙袋</v>
      </c>
      <c r="G709">
        <f t="shared" si="34"/>
        <v>25</v>
      </c>
      <c r="H709" t="str">
        <f>VLOOKUP(N709,杂项!K:L,2,FALSE)</f>
        <v>平衡球</v>
      </c>
      <c r="I709">
        <f t="shared" si="35"/>
        <v>10</v>
      </c>
      <c r="J709" s="93">
        <v>6045</v>
      </c>
      <c r="K709">
        <v>5</v>
      </c>
      <c r="L709">
        <v>6032</v>
      </c>
      <c r="M709">
        <v>25</v>
      </c>
      <c r="N709">
        <v>6036</v>
      </c>
      <c r="O709">
        <v>10</v>
      </c>
    </row>
    <row r="710" spans="1:15" x14ac:dyDescent="0.2">
      <c r="A710" s="103">
        <v>13183</v>
      </c>
      <c r="B710" s="93" t="s">
        <v>3826</v>
      </c>
      <c r="C710" s="103">
        <v>240000</v>
      </c>
      <c r="D710" t="str">
        <f>VLOOKUP(J710,杂项!K:L,2,FALSE)</f>
        <v>特级骑兵教材</v>
      </c>
      <c r="E710">
        <f t="shared" si="33"/>
        <v>10</v>
      </c>
      <c r="F710" t="str">
        <f>VLOOKUP(L710,杂项!K:L,2,FALSE)</f>
        <v>沙袋</v>
      </c>
      <c r="G710">
        <f t="shared" si="34"/>
        <v>30</v>
      </c>
      <c r="H710" t="str">
        <f>VLOOKUP(N710,杂项!K:L,2,FALSE)</f>
        <v>平衡球</v>
      </c>
      <c r="I710">
        <f t="shared" si="35"/>
        <v>12</v>
      </c>
      <c r="J710" s="93">
        <v>6045</v>
      </c>
      <c r="K710">
        <v>10</v>
      </c>
      <c r="L710">
        <v>6032</v>
      </c>
      <c r="M710">
        <v>30</v>
      </c>
      <c r="N710">
        <v>6036</v>
      </c>
      <c r="O710">
        <v>12</v>
      </c>
    </row>
    <row r="711" spans="1:15" x14ac:dyDescent="0.2">
      <c r="A711" s="103">
        <v>13184</v>
      </c>
      <c r="B711" s="93" t="s">
        <v>3827</v>
      </c>
      <c r="C711" s="103">
        <v>290000</v>
      </c>
      <c r="D711" t="str">
        <f>VLOOKUP(J711,杂项!K:L,2,FALSE)</f>
        <v>特级骑兵教材</v>
      </c>
      <c r="E711">
        <f t="shared" si="33"/>
        <v>15</v>
      </c>
      <c r="F711" t="str">
        <f>VLOOKUP(L711,杂项!K:L,2,FALSE)</f>
        <v>Dark♂锁链</v>
      </c>
      <c r="G711">
        <f t="shared" si="34"/>
        <v>5</v>
      </c>
      <c r="H711" t="str">
        <f>VLOOKUP(N711,杂项!K:L,2,FALSE)</f>
        <v>Burning♂背带</v>
      </c>
      <c r="I711">
        <f t="shared" si="35"/>
        <v>5</v>
      </c>
      <c r="J711" s="93">
        <v>6045</v>
      </c>
      <c r="K711">
        <v>15</v>
      </c>
      <c r="L711">
        <v>6038</v>
      </c>
      <c r="M711">
        <v>5</v>
      </c>
      <c r="N711">
        <v>6042</v>
      </c>
      <c r="O711">
        <v>5</v>
      </c>
    </row>
    <row r="712" spans="1:15" x14ac:dyDescent="0.2">
      <c r="A712" s="103">
        <v>13185</v>
      </c>
      <c r="B712" s="93" t="s">
        <v>3828</v>
      </c>
      <c r="C712" s="103">
        <v>350000</v>
      </c>
      <c r="D712" t="str">
        <f>VLOOKUP(J712,杂项!K:L,2,FALSE)</f>
        <v>特级骑兵教材</v>
      </c>
      <c r="E712">
        <f t="shared" si="33"/>
        <v>20</v>
      </c>
      <c r="F712" t="str">
        <f>VLOOKUP(L712,杂项!K:L,2,FALSE)</f>
        <v>Dark♂锁链</v>
      </c>
      <c r="G712">
        <f t="shared" si="34"/>
        <v>6</v>
      </c>
      <c r="H712" t="str">
        <f>VLOOKUP(N712,杂项!K:L,2,FALSE)</f>
        <v>Burning♂背带</v>
      </c>
      <c r="I712">
        <f t="shared" si="35"/>
        <v>6</v>
      </c>
      <c r="J712" s="93">
        <v>6045</v>
      </c>
      <c r="K712">
        <v>20</v>
      </c>
      <c r="L712">
        <v>6038</v>
      </c>
      <c r="M712">
        <v>6</v>
      </c>
      <c r="N712">
        <v>6042</v>
      </c>
      <c r="O712">
        <v>6</v>
      </c>
    </row>
    <row r="713" spans="1:15" x14ac:dyDescent="0.2">
      <c r="A713" s="103">
        <v>13186</v>
      </c>
      <c r="B713" s="93" t="s">
        <v>3829</v>
      </c>
      <c r="C713" s="103">
        <v>420000</v>
      </c>
      <c r="D713" t="str">
        <f>VLOOKUP(J713,杂项!K:L,2,FALSE)</f>
        <v>特级骑兵教材</v>
      </c>
      <c r="E713">
        <f t="shared" si="33"/>
        <v>25</v>
      </c>
      <c r="F713" t="str">
        <f>VLOOKUP(L713,杂项!K:L,2,FALSE)</f>
        <v>Dark♂锁链</v>
      </c>
      <c r="G713">
        <f t="shared" si="34"/>
        <v>7</v>
      </c>
      <c r="H713" t="str">
        <f>VLOOKUP(N713,杂项!K:L,2,FALSE)</f>
        <v>Burning♂背带</v>
      </c>
      <c r="I713">
        <f t="shared" si="35"/>
        <v>7</v>
      </c>
      <c r="J713" s="93">
        <v>6045</v>
      </c>
      <c r="K713">
        <v>25</v>
      </c>
      <c r="L713">
        <v>6038</v>
      </c>
      <c r="M713">
        <v>7</v>
      </c>
      <c r="N713">
        <v>6042</v>
      </c>
      <c r="O713">
        <v>7</v>
      </c>
    </row>
    <row r="714" spans="1:15" x14ac:dyDescent="0.2">
      <c r="A714" s="103">
        <v>13187</v>
      </c>
      <c r="B714" s="93" t="s">
        <v>3830</v>
      </c>
      <c r="C714" s="103">
        <v>500000</v>
      </c>
      <c r="D714" t="str">
        <f>VLOOKUP(J714,杂项!K:L,2,FALSE)</f>
        <v>特级骑兵教材</v>
      </c>
      <c r="E714">
        <f t="shared" si="33"/>
        <v>30</v>
      </c>
      <c r="F714" t="str">
        <f>VLOOKUP(L714,杂项!K:L,2,FALSE)</f>
        <v>Dark♂锁链</v>
      </c>
      <c r="G714">
        <f t="shared" si="34"/>
        <v>8</v>
      </c>
      <c r="H714" t="str">
        <f>VLOOKUP(N714,杂项!K:L,2,FALSE)</f>
        <v>Burning♂背带</v>
      </c>
      <c r="I714">
        <f t="shared" si="35"/>
        <v>8</v>
      </c>
      <c r="J714" s="93">
        <v>6045</v>
      </c>
      <c r="K714">
        <v>30</v>
      </c>
      <c r="L714">
        <v>6038</v>
      </c>
      <c r="M714">
        <v>8</v>
      </c>
      <c r="N714">
        <v>6042</v>
      </c>
      <c r="O714">
        <v>8</v>
      </c>
    </row>
    <row r="715" spans="1:15" x14ac:dyDescent="0.2">
      <c r="A715" s="103">
        <v>13188</v>
      </c>
      <c r="B715" s="93" t="s">
        <v>3831</v>
      </c>
      <c r="C715" s="103">
        <v>600000</v>
      </c>
      <c r="D715" t="str">
        <f>VLOOKUP(J715,杂项!K:L,2,FALSE)</f>
        <v>特级骑兵教材</v>
      </c>
      <c r="E715">
        <f t="shared" si="33"/>
        <v>40</v>
      </c>
      <c r="F715" t="str">
        <f>VLOOKUP(L715,杂项!K:L,2,FALSE)</f>
        <v>Dark♂锁链</v>
      </c>
      <c r="G715">
        <f t="shared" si="34"/>
        <v>10</v>
      </c>
      <c r="H715" t="str">
        <f>VLOOKUP(N715,杂项!K:L,2,FALSE)</f>
        <v>Burning♂背带</v>
      </c>
      <c r="I715">
        <f t="shared" si="35"/>
        <v>10</v>
      </c>
      <c r="J715" s="93">
        <v>6045</v>
      </c>
      <c r="K715">
        <v>40</v>
      </c>
      <c r="L715">
        <v>6038</v>
      </c>
      <c r="M715">
        <v>10</v>
      </c>
      <c r="N715">
        <v>6042</v>
      </c>
      <c r="O715">
        <v>10</v>
      </c>
    </row>
    <row r="716" spans="1:15" x14ac:dyDescent="0.2">
      <c r="A716" s="103">
        <v>13189</v>
      </c>
      <c r="B716" s="93" t="s">
        <v>3832</v>
      </c>
      <c r="C716" s="103">
        <v>720000</v>
      </c>
      <c r="D716" t="str">
        <f>VLOOKUP(J716,杂项!K:L,2,FALSE)</f>
        <v>特级骑兵教材</v>
      </c>
      <c r="E716">
        <f t="shared" si="33"/>
        <v>50</v>
      </c>
      <c r="F716" t="str">
        <f>VLOOKUP(L716,杂项!K:L,2,FALSE)</f>
        <v>Dark♂锁链</v>
      </c>
      <c r="G716">
        <f t="shared" si="34"/>
        <v>12</v>
      </c>
      <c r="H716" t="str">
        <f>VLOOKUP(N716,杂项!K:L,2,FALSE)</f>
        <v>Burning♂背带</v>
      </c>
      <c r="I716">
        <f t="shared" si="35"/>
        <v>12</v>
      </c>
      <c r="J716" s="93">
        <v>6045</v>
      </c>
      <c r="K716">
        <v>50</v>
      </c>
      <c r="L716">
        <v>6038</v>
      </c>
      <c r="M716">
        <v>12</v>
      </c>
      <c r="N716">
        <v>6042</v>
      </c>
      <c r="O716">
        <v>12</v>
      </c>
    </row>
    <row r="717" spans="1:15" x14ac:dyDescent="0.2">
      <c r="A717" s="103">
        <v>3190</v>
      </c>
      <c r="B717" s="93" t="s">
        <v>3689</v>
      </c>
      <c r="C717" s="103">
        <v>3000</v>
      </c>
      <c r="D717" t="str">
        <f>VLOOKUP(J717,杂项!K:L,2,FALSE)</f>
        <v>中级骑兵教材</v>
      </c>
      <c r="E717">
        <f t="shared" si="33"/>
        <v>8</v>
      </c>
      <c r="F717" t="e">
        <f>VLOOKUP(L717,杂项!K:L,2,FALSE)</f>
        <v>#N/A</v>
      </c>
      <c r="G717">
        <f t="shared" si="34"/>
        <v>0</v>
      </c>
      <c r="H717" t="e">
        <f>VLOOKUP(N717,杂项!K:L,2,FALSE)</f>
        <v>#N/A</v>
      </c>
      <c r="I717">
        <f t="shared" si="35"/>
        <v>0</v>
      </c>
      <c r="J717" s="93">
        <v>6008</v>
      </c>
      <c r="K717">
        <v>8</v>
      </c>
    </row>
    <row r="718" spans="1:15" x14ac:dyDescent="0.2">
      <c r="A718" s="103">
        <v>3191</v>
      </c>
      <c r="B718" s="93" t="s">
        <v>3690</v>
      </c>
      <c r="C718" s="103">
        <v>4500</v>
      </c>
      <c r="D718" t="str">
        <f>VLOOKUP(J718,杂项!K:L,2,FALSE)</f>
        <v>中级骑兵教材</v>
      </c>
      <c r="E718">
        <f t="shared" si="33"/>
        <v>10</v>
      </c>
      <c r="F718" t="str">
        <f>VLOOKUP(L718,杂项!K:L,2,FALSE)</f>
        <v>俯卧撑架</v>
      </c>
      <c r="G718">
        <f t="shared" si="34"/>
        <v>8</v>
      </c>
      <c r="H718" t="e">
        <f>VLOOKUP(N718,杂项!K:L,2,FALSE)</f>
        <v>#N/A</v>
      </c>
      <c r="I718">
        <f t="shared" si="35"/>
        <v>0</v>
      </c>
      <c r="J718" s="93">
        <v>6008</v>
      </c>
      <c r="K718">
        <v>10</v>
      </c>
      <c r="L718">
        <v>6027</v>
      </c>
      <c r="M718">
        <v>8</v>
      </c>
    </row>
    <row r="719" spans="1:15" x14ac:dyDescent="0.2">
      <c r="A719" s="103">
        <v>3192</v>
      </c>
      <c r="B719" s="93" t="s">
        <v>3691</v>
      </c>
      <c r="C719" s="103">
        <v>6800</v>
      </c>
      <c r="D719" t="str">
        <f>VLOOKUP(J719,杂项!K:L,2,FALSE)</f>
        <v>中级骑兵教材</v>
      </c>
      <c r="E719">
        <f t="shared" si="33"/>
        <v>12</v>
      </c>
      <c r="F719" t="str">
        <f>VLOOKUP(L719,杂项!K:L,2,FALSE)</f>
        <v>俯卧撑架</v>
      </c>
      <c r="G719">
        <f t="shared" si="34"/>
        <v>10</v>
      </c>
      <c r="H719" t="e">
        <f>VLOOKUP(N719,杂项!K:L,2,FALSE)</f>
        <v>#N/A</v>
      </c>
      <c r="I719">
        <f t="shared" si="35"/>
        <v>0</v>
      </c>
      <c r="J719" s="93">
        <v>6008</v>
      </c>
      <c r="K719">
        <v>12</v>
      </c>
      <c r="L719">
        <v>6027</v>
      </c>
      <c r="M719">
        <v>10</v>
      </c>
    </row>
    <row r="720" spans="1:15" x14ac:dyDescent="0.2">
      <c r="A720" s="103">
        <v>3193</v>
      </c>
      <c r="B720" s="93" t="s">
        <v>3692</v>
      </c>
      <c r="C720" s="103">
        <v>10000</v>
      </c>
      <c r="D720" t="str">
        <f>VLOOKUP(J720,杂项!K:L,2,FALSE)</f>
        <v>高级骑兵教材</v>
      </c>
      <c r="E720">
        <f t="shared" si="33"/>
        <v>3</v>
      </c>
      <c r="F720" t="str">
        <f>VLOOKUP(L720,杂项!K:L,2,FALSE)</f>
        <v>俯卧撑架</v>
      </c>
      <c r="G720">
        <f t="shared" si="34"/>
        <v>12</v>
      </c>
      <c r="H720" t="e">
        <f>VLOOKUP(N720,杂项!K:L,2,FALSE)</f>
        <v>#N/A</v>
      </c>
      <c r="I720">
        <f t="shared" si="35"/>
        <v>0</v>
      </c>
      <c r="J720" s="93">
        <v>6009</v>
      </c>
      <c r="K720">
        <v>3</v>
      </c>
      <c r="L720">
        <v>6027</v>
      </c>
      <c r="M720">
        <v>12</v>
      </c>
    </row>
    <row r="721" spans="1:15" x14ac:dyDescent="0.2">
      <c r="A721" s="103">
        <v>3194</v>
      </c>
      <c r="B721" s="93" t="s">
        <v>3693</v>
      </c>
      <c r="C721" s="103">
        <v>15000</v>
      </c>
      <c r="D721" t="str">
        <f>VLOOKUP(J721,杂项!K:L,2,FALSE)</f>
        <v>高级骑兵教材</v>
      </c>
      <c r="E721">
        <f t="shared" si="33"/>
        <v>5</v>
      </c>
      <c r="F721" t="str">
        <f>VLOOKUP(L721,杂项!K:L,2,FALSE)</f>
        <v>扩胸器</v>
      </c>
      <c r="G721">
        <f t="shared" si="34"/>
        <v>3</v>
      </c>
      <c r="H721" t="e">
        <f>VLOOKUP(N721,杂项!K:L,2,FALSE)</f>
        <v>#N/A</v>
      </c>
      <c r="I721">
        <f t="shared" si="35"/>
        <v>0</v>
      </c>
      <c r="J721" s="93">
        <v>6009</v>
      </c>
      <c r="K721">
        <v>5</v>
      </c>
      <c r="L721">
        <v>6033</v>
      </c>
      <c r="M721">
        <v>3</v>
      </c>
    </row>
    <row r="722" spans="1:15" x14ac:dyDescent="0.2">
      <c r="A722" s="103">
        <v>3195</v>
      </c>
      <c r="B722" s="93" t="s">
        <v>3695</v>
      </c>
      <c r="C722" s="103">
        <v>23000</v>
      </c>
      <c r="D722" t="str">
        <f>VLOOKUP(J722,杂项!K:L,2,FALSE)</f>
        <v>高级骑兵教材</v>
      </c>
      <c r="E722">
        <f t="shared" si="33"/>
        <v>10</v>
      </c>
      <c r="F722" t="str">
        <f>VLOOKUP(L722,杂项!K:L,2,FALSE)</f>
        <v>扩胸器</v>
      </c>
      <c r="G722">
        <f t="shared" si="34"/>
        <v>5</v>
      </c>
      <c r="H722" t="str">
        <f>VLOOKUP(N722,杂项!K:L,2,FALSE)</f>
        <v>平衡球</v>
      </c>
      <c r="I722">
        <f t="shared" si="35"/>
        <v>3</v>
      </c>
      <c r="J722" s="93">
        <v>6009</v>
      </c>
      <c r="K722">
        <v>10</v>
      </c>
      <c r="L722">
        <v>6033</v>
      </c>
      <c r="M722">
        <v>5</v>
      </c>
      <c r="N722">
        <v>6036</v>
      </c>
      <c r="O722">
        <v>3</v>
      </c>
    </row>
    <row r="723" spans="1:15" x14ac:dyDescent="0.2">
      <c r="A723" s="103">
        <v>3196</v>
      </c>
      <c r="B723" s="93" t="s">
        <v>3697</v>
      </c>
      <c r="C723" s="103">
        <v>35000</v>
      </c>
      <c r="D723" t="str">
        <f>VLOOKUP(J723,杂项!K:L,2,FALSE)</f>
        <v>高级骑兵教材</v>
      </c>
      <c r="E723">
        <f t="shared" si="33"/>
        <v>15</v>
      </c>
      <c r="F723" t="str">
        <f>VLOOKUP(L723,杂项!K:L,2,FALSE)</f>
        <v>扩胸器</v>
      </c>
      <c r="G723">
        <f t="shared" si="34"/>
        <v>8</v>
      </c>
      <c r="H723" t="str">
        <f>VLOOKUP(N723,杂项!K:L,2,FALSE)</f>
        <v>平衡球</v>
      </c>
      <c r="I723">
        <f t="shared" si="35"/>
        <v>4</v>
      </c>
      <c r="J723" s="93">
        <v>6009</v>
      </c>
      <c r="K723">
        <v>15</v>
      </c>
      <c r="L723">
        <v>6033</v>
      </c>
      <c r="M723">
        <v>8</v>
      </c>
      <c r="N723">
        <v>6036</v>
      </c>
      <c r="O723">
        <v>4</v>
      </c>
    </row>
    <row r="724" spans="1:15" x14ac:dyDescent="0.2">
      <c r="A724" s="103">
        <v>3197</v>
      </c>
      <c r="B724" s="93" t="s">
        <v>3833</v>
      </c>
      <c r="C724" s="103">
        <v>53000</v>
      </c>
      <c r="D724" t="str">
        <f>VLOOKUP(J724,杂项!K:L,2,FALSE)</f>
        <v>高级骑兵教材</v>
      </c>
      <c r="E724">
        <f t="shared" si="33"/>
        <v>20</v>
      </c>
      <c r="F724" t="str">
        <f>VLOOKUP(L724,杂项!K:L,2,FALSE)</f>
        <v>扩胸器</v>
      </c>
      <c r="G724">
        <f t="shared" si="34"/>
        <v>10</v>
      </c>
      <c r="H724" t="str">
        <f>VLOOKUP(N724,杂项!K:L,2,FALSE)</f>
        <v>平衡球</v>
      </c>
      <c r="I724">
        <f t="shared" si="35"/>
        <v>5</v>
      </c>
      <c r="J724" s="93">
        <v>6009</v>
      </c>
      <c r="K724">
        <v>20</v>
      </c>
      <c r="L724">
        <v>6033</v>
      </c>
      <c r="M724">
        <v>10</v>
      </c>
      <c r="N724">
        <v>6036</v>
      </c>
      <c r="O724">
        <v>5</v>
      </c>
    </row>
    <row r="725" spans="1:15" x14ac:dyDescent="0.2">
      <c r="A725" s="103">
        <v>3198</v>
      </c>
      <c r="B725" s="93" t="s">
        <v>3834</v>
      </c>
      <c r="C725" s="103">
        <v>80000</v>
      </c>
      <c r="D725" t="str">
        <f>VLOOKUP(J725,杂项!K:L,2,FALSE)</f>
        <v>高级骑兵教材</v>
      </c>
      <c r="E725">
        <f t="shared" si="33"/>
        <v>30</v>
      </c>
      <c r="F725" t="str">
        <f>VLOOKUP(L725,杂项!K:L,2,FALSE)</f>
        <v>扩胸器</v>
      </c>
      <c r="G725">
        <f t="shared" si="34"/>
        <v>12</v>
      </c>
      <c r="H725" t="str">
        <f>VLOOKUP(N725,杂项!K:L,2,FALSE)</f>
        <v>平衡球</v>
      </c>
      <c r="I725">
        <f t="shared" si="35"/>
        <v>6</v>
      </c>
      <c r="J725" s="93">
        <v>6009</v>
      </c>
      <c r="K725">
        <v>30</v>
      </c>
      <c r="L725">
        <v>6033</v>
      </c>
      <c r="M725">
        <v>12</v>
      </c>
      <c r="N725">
        <v>6036</v>
      </c>
      <c r="O725">
        <v>6</v>
      </c>
    </row>
    <row r="726" spans="1:15" x14ac:dyDescent="0.2">
      <c r="A726" s="103">
        <v>3199</v>
      </c>
      <c r="B726" s="93" t="s">
        <v>3835</v>
      </c>
      <c r="C726" s="103">
        <v>120000</v>
      </c>
      <c r="D726" t="str">
        <f>VLOOKUP(J726,杂项!K:L,2,FALSE)</f>
        <v>高级骑兵教材</v>
      </c>
      <c r="E726">
        <f t="shared" si="33"/>
        <v>40</v>
      </c>
      <c r="F726" t="str">
        <f>VLOOKUP(L726,杂项!K:L,2,FALSE)</f>
        <v>扩胸器</v>
      </c>
      <c r="G726">
        <f t="shared" si="34"/>
        <v>15</v>
      </c>
      <c r="H726" t="str">
        <f>VLOOKUP(N726,杂项!K:L,2,FALSE)</f>
        <v>平衡球</v>
      </c>
      <c r="I726">
        <f t="shared" si="35"/>
        <v>7</v>
      </c>
      <c r="J726" s="93">
        <v>6009</v>
      </c>
      <c r="K726">
        <v>40</v>
      </c>
      <c r="L726">
        <v>6033</v>
      </c>
      <c r="M726">
        <v>15</v>
      </c>
      <c r="N726">
        <v>6036</v>
      </c>
      <c r="O726">
        <v>7</v>
      </c>
    </row>
    <row r="727" spans="1:15" x14ac:dyDescent="0.2">
      <c r="A727" s="103">
        <v>13190</v>
      </c>
      <c r="B727" s="93" t="s">
        <v>3836</v>
      </c>
      <c r="C727" s="103">
        <v>140000</v>
      </c>
      <c r="D727" t="str">
        <f>VLOOKUP(J727,杂项!K:L,2,FALSE)</f>
        <v>高级骑兵教材</v>
      </c>
      <c r="E727">
        <f t="shared" si="33"/>
        <v>50</v>
      </c>
      <c r="F727" t="str">
        <f>VLOOKUP(L727,杂项!K:L,2,FALSE)</f>
        <v>扩胸器</v>
      </c>
      <c r="G727">
        <f t="shared" si="34"/>
        <v>18</v>
      </c>
      <c r="H727" t="str">
        <f>VLOOKUP(N727,杂项!K:L,2,FALSE)</f>
        <v>平衡球</v>
      </c>
      <c r="I727">
        <f t="shared" si="35"/>
        <v>8</v>
      </c>
      <c r="J727" s="93">
        <v>6009</v>
      </c>
      <c r="K727">
        <v>50</v>
      </c>
      <c r="L727">
        <v>6033</v>
      </c>
      <c r="M727">
        <v>18</v>
      </c>
      <c r="N727">
        <v>6036</v>
      </c>
      <c r="O727">
        <v>8</v>
      </c>
    </row>
    <row r="728" spans="1:15" x14ac:dyDescent="0.2">
      <c r="A728" s="103">
        <v>13191</v>
      </c>
      <c r="B728" s="93" t="s">
        <v>3837</v>
      </c>
      <c r="C728" s="103">
        <v>170000</v>
      </c>
      <c r="D728" t="str">
        <f>VLOOKUP(J728,杂项!K:L,2,FALSE)</f>
        <v>高级骑兵教材</v>
      </c>
      <c r="E728">
        <f t="shared" si="33"/>
        <v>60</v>
      </c>
      <c r="F728" t="str">
        <f>VLOOKUP(L728,杂项!K:L,2,FALSE)</f>
        <v>扩胸器</v>
      </c>
      <c r="G728">
        <f t="shared" si="34"/>
        <v>22</v>
      </c>
      <c r="H728" t="str">
        <f>VLOOKUP(N728,杂项!K:L,2,FALSE)</f>
        <v>平衡球</v>
      </c>
      <c r="I728">
        <f t="shared" si="35"/>
        <v>9</v>
      </c>
      <c r="J728" s="93">
        <v>6009</v>
      </c>
      <c r="K728">
        <v>60</v>
      </c>
      <c r="L728">
        <v>6033</v>
      </c>
      <c r="M728">
        <v>22</v>
      </c>
      <c r="N728">
        <v>6036</v>
      </c>
      <c r="O728">
        <v>9</v>
      </c>
    </row>
    <row r="729" spans="1:15" x14ac:dyDescent="0.2">
      <c r="A729" s="103">
        <v>13192</v>
      </c>
      <c r="B729" s="93" t="s">
        <v>3838</v>
      </c>
      <c r="C729" s="103">
        <v>200000</v>
      </c>
      <c r="D729" t="str">
        <f>VLOOKUP(J729,杂项!K:L,2,FALSE)</f>
        <v>特级骑兵教材</v>
      </c>
      <c r="E729">
        <f t="shared" si="33"/>
        <v>5</v>
      </c>
      <c r="F729" t="str">
        <f>VLOOKUP(L729,杂项!K:L,2,FALSE)</f>
        <v>扩胸器</v>
      </c>
      <c r="G729">
        <f t="shared" si="34"/>
        <v>25</v>
      </c>
      <c r="H729" t="str">
        <f>VLOOKUP(N729,杂项!K:L,2,FALSE)</f>
        <v>平衡球</v>
      </c>
      <c r="I729">
        <f t="shared" si="35"/>
        <v>10</v>
      </c>
      <c r="J729" s="93">
        <v>6045</v>
      </c>
      <c r="K729">
        <v>5</v>
      </c>
      <c r="L729">
        <v>6033</v>
      </c>
      <c r="M729">
        <v>25</v>
      </c>
      <c r="N729">
        <v>6036</v>
      </c>
      <c r="O729">
        <v>10</v>
      </c>
    </row>
    <row r="730" spans="1:15" x14ac:dyDescent="0.2">
      <c r="A730" s="103">
        <v>13193</v>
      </c>
      <c r="B730" s="93" t="s">
        <v>3839</v>
      </c>
      <c r="C730" s="103">
        <v>240000</v>
      </c>
      <c r="D730" t="str">
        <f>VLOOKUP(J730,杂项!K:L,2,FALSE)</f>
        <v>特级骑兵教材</v>
      </c>
      <c r="E730">
        <f t="shared" si="33"/>
        <v>10</v>
      </c>
      <c r="F730" t="str">
        <f>VLOOKUP(L730,杂项!K:L,2,FALSE)</f>
        <v>扩胸器</v>
      </c>
      <c r="G730">
        <f t="shared" si="34"/>
        <v>30</v>
      </c>
      <c r="H730" t="str">
        <f>VLOOKUP(N730,杂项!K:L,2,FALSE)</f>
        <v>平衡球</v>
      </c>
      <c r="I730">
        <f t="shared" si="35"/>
        <v>12</v>
      </c>
      <c r="J730" s="93">
        <v>6045</v>
      </c>
      <c r="K730">
        <v>10</v>
      </c>
      <c r="L730">
        <v>6033</v>
      </c>
      <c r="M730">
        <v>30</v>
      </c>
      <c r="N730">
        <v>6036</v>
      </c>
      <c r="O730">
        <v>12</v>
      </c>
    </row>
    <row r="731" spans="1:15" x14ac:dyDescent="0.2">
      <c r="A731" s="103">
        <v>13194</v>
      </c>
      <c r="B731" s="93" t="s">
        <v>3840</v>
      </c>
      <c r="C731" s="103">
        <v>290000</v>
      </c>
      <c r="D731" t="str">
        <f>VLOOKUP(J731,杂项!K:L,2,FALSE)</f>
        <v>特级骑兵教材</v>
      </c>
      <c r="E731">
        <f t="shared" si="33"/>
        <v>15</v>
      </c>
      <c r="F731" t="str">
        <f>VLOOKUP(L731,杂项!K:L,2,FALSE)</f>
        <v>Devout♂手套</v>
      </c>
      <c r="G731">
        <f t="shared" si="34"/>
        <v>5</v>
      </c>
      <c r="H731" t="str">
        <f>VLOOKUP(N731,杂项!K:L,2,FALSE)</f>
        <v>Burning♂背带</v>
      </c>
      <c r="I731">
        <f t="shared" si="35"/>
        <v>5</v>
      </c>
      <c r="J731" s="93">
        <v>6045</v>
      </c>
      <c r="K731">
        <v>15</v>
      </c>
      <c r="L731">
        <v>6039</v>
      </c>
      <c r="M731">
        <v>5</v>
      </c>
      <c r="N731">
        <v>6042</v>
      </c>
      <c r="O731">
        <v>5</v>
      </c>
    </row>
    <row r="732" spans="1:15" x14ac:dyDescent="0.2">
      <c r="A732" s="103">
        <v>13195</v>
      </c>
      <c r="B732" s="93" t="s">
        <v>3841</v>
      </c>
      <c r="C732" s="103">
        <v>350000</v>
      </c>
      <c r="D732" t="str">
        <f>VLOOKUP(J732,杂项!K:L,2,FALSE)</f>
        <v>特级骑兵教材</v>
      </c>
      <c r="E732">
        <f t="shared" si="33"/>
        <v>20</v>
      </c>
      <c r="F732" t="str">
        <f>VLOOKUP(L732,杂项!K:L,2,FALSE)</f>
        <v>Devout♂手套</v>
      </c>
      <c r="G732">
        <f t="shared" si="34"/>
        <v>6</v>
      </c>
      <c r="H732" t="str">
        <f>VLOOKUP(N732,杂项!K:L,2,FALSE)</f>
        <v>Burning♂背带</v>
      </c>
      <c r="I732">
        <f t="shared" si="35"/>
        <v>6</v>
      </c>
      <c r="J732" s="93">
        <v>6045</v>
      </c>
      <c r="K732">
        <v>20</v>
      </c>
      <c r="L732">
        <v>6039</v>
      </c>
      <c r="M732">
        <v>6</v>
      </c>
      <c r="N732">
        <v>6042</v>
      </c>
      <c r="O732">
        <v>6</v>
      </c>
    </row>
    <row r="733" spans="1:15" x14ac:dyDescent="0.2">
      <c r="A733" s="103">
        <v>13196</v>
      </c>
      <c r="B733" s="93" t="s">
        <v>3842</v>
      </c>
      <c r="C733" s="103">
        <v>420000</v>
      </c>
      <c r="D733" t="str">
        <f>VLOOKUP(J733,杂项!K:L,2,FALSE)</f>
        <v>特级骑兵教材</v>
      </c>
      <c r="E733">
        <f t="shared" si="33"/>
        <v>25</v>
      </c>
      <c r="F733" t="str">
        <f>VLOOKUP(L733,杂项!K:L,2,FALSE)</f>
        <v>Devout♂手套</v>
      </c>
      <c r="G733">
        <f t="shared" si="34"/>
        <v>7</v>
      </c>
      <c r="H733" t="str">
        <f>VLOOKUP(N733,杂项!K:L,2,FALSE)</f>
        <v>Burning♂背带</v>
      </c>
      <c r="I733">
        <f t="shared" si="35"/>
        <v>7</v>
      </c>
      <c r="J733" s="93">
        <v>6045</v>
      </c>
      <c r="K733">
        <v>25</v>
      </c>
      <c r="L733">
        <v>6039</v>
      </c>
      <c r="M733">
        <v>7</v>
      </c>
      <c r="N733">
        <v>6042</v>
      </c>
      <c r="O733">
        <v>7</v>
      </c>
    </row>
    <row r="734" spans="1:15" x14ac:dyDescent="0.2">
      <c r="A734" s="103">
        <v>13197</v>
      </c>
      <c r="B734" s="93" t="s">
        <v>3843</v>
      </c>
      <c r="C734" s="103">
        <v>500000</v>
      </c>
      <c r="D734" t="str">
        <f>VLOOKUP(J734,杂项!K:L,2,FALSE)</f>
        <v>特级骑兵教材</v>
      </c>
      <c r="E734">
        <f t="shared" si="33"/>
        <v>30</v>
      </c>
      <c r="F734" t="str">
        <f>VLOOKUP(L734,杂项!K:L,2,FALSE)</f>
        <v>Devout♂手套</v>
      </c>
      <c r="G734">
        <f t="shared" si="34"/>
        <v>8</v>
      </c>
      <c r="H734" t="str">
        <f>VLOOKUP(N734,杂项!K:L,2,FALSE)</f>
        <v>Burning♂背带</v>
      </c>
      <c r="I734">
        <f t="shared" si="35"/>
        <v>8</v>
      </c>
      <c r="J734" s="93">
        <v>6045</v>
      </c>
      <c r="K734">
        <v>30</v>
      </c>
      <c r="L734">
        <v>6039</v>
      </c>
      <c r="M734">
        <v>8</v>
      </c>
      <c r="N734">
        <v>6042</v>
      </c>
      <c r="O734">
        <v>8</v>
      </c>
    </row>
    <row r="735" spans="1:15" x14ac:dyDescent="0.2">
      <c r="A735" s="103">
        <v>13198</v>
      </c>
      <c r="B735" s="93" t="s">
        <v>3844</v>
      </c>
      <c r="C735" s="103">
        <v>600000</v>
      </c>
      <c r="D735" t="str">
        <f>VLOOKUP(J735,杂项!K:L,2,FALSE)</f>
        <v>特级骑兵教材</v>
      </c>
      <c r="E735">
        <f t="shared" si="33"/>
        <v>40</v>
      </c>
      <c r="F735" t="str">
        <f>VLOOKUP(L735,杂项!K:L,2,FALSE)</f>
        <v>Devout♂手套</v>
      </c>
      <c r="G735">
        <f t="shared" si="34"/>
        <v>10</v>
      </c>
      <c r="H735" t="str">
        <f>VLOOKUP(N735,杂项!K:L,2,FALSE)</f>
        <v>Burning♂背带</v>
      </c>
      <c r="I735">
        <f t="shared" si="35"/>
        <v>10</v>
      </c>
      <c r="J735" s="93">
        <v>6045</v>
      </c>
      <c r="K735">
        <v>40</v>
      </c>
      <c r="L735">
        <v>6039</v>
      </c>
      <c r="M735">
        <v>10</v>
      </c>
      <c r="N735">
        <v>6042</v>
      </c>
      <c r="O735">
        <v>10</v>
      </c>
    </row>
    <row r="736" spans="1:15" x14ac:dyDescent="0.2">
      <c r="A736" s="103">
        <v>13199</v>
      </c>
      <c r="B736" s="93" t="s">
        <v>3845</v>
      </c>
      <c r="C736" s="103">
        <v>720000</v>
      </c>
      <c r="D736" t="str">
        <f>VLOOKUP(J736,杂项!K:L,2,FALSE)</f>
        <v>特级骑兵教材</v>
      </c>
      <c r="E736">
        <f t="shared" si="33"/>
        <v>50</v>
      </c>
      <c r="F736" t="str">
        <f>VLOOKUP(L736,杂项!K:L,2,FALSE)</f>
        <v>Devout♂手套</v>
      </c>
      <c r="G736">
        <f t="shared" si="34"/>
        <v>12</v>
      </c>
      <c r="H736" t="str">
        <f>VLOOKUP(N736,杂项!K:L,2,FALSE)</f>
        <v>Burning♂背带</v>
      </c>
      <c r="I736">
        <f t="shared" si="35"/>
        <v>12</v>
      </c>
      <c r="J736" s="93">
        <v>6045</v>
      </c>
      <c r="K736">
        <v>50</v>
      </c>
      <c r="L736">
        <v>6039</v>
      </c>
      <c r="M736">
        <v>12</v>
      </c>
      <c r="N736">
        <v>6042</v>
      </c>
      <c r="O736">
        <v>12</v>
      </c>
    </row>
    <row r="737" spans="1:15" x14ac:dyDescent="0.2">
      <c r="A737" s="103">
        <v>3200</v>
      </c>
      <c r="B737" s="93" t="s">
        <v>3846</v>
      </c>
      <c r="C737" s="103">
        <v>3000</v>
      </c>
      <c r="D737" t="str">
        <f>VLOOKUP(J737,杂项!K:L,2,FALSE)</f>
        <v>中级骑兵教材</v>
      </c>
      <c r="E737">
        <f t="shared" si="33"/>
        <v>8</v>
      </c>
      <c r="F737" t="e">
        <f>VLOOKUP(L737,杂项!K:L,2,FALSE)</f>
        <v>#N/A</v>
      </c>
      <c r="G737">
        <f t="shared" si="34"/>
        <v>0</v>
      </c>
      <c r="H737" t="e">
        <f>VLOOKUP(N737,杂项!K:L,2,FALSE)</f>
        <v>#N/A</v>
      </c>
      <c r="I737">
        <f t="shared" si="35"/>
        <v>0</v>
      </c>
      <c r="J737" s="93">
        <v>6008</v>
      </c>
      <c r="K737">
        <v>8</v>
      </c>
    </row>
    <row r="738" spans="1:15" x14ac:dyDescent="0.2">
      <c r="A738" s="103">
        <v>3201</v>
      </c>
      <c r="B738" s="93" t="s">
        <v>3847</v>
      </c>
      <c r="C738" s="103">
        <v>4500</v>
      </c>
      <c r="D738" t="str">
        <f>VLOOKUP(J738,杂项!K:L,2,FALSE)</f>
        <v>中级骑兵教材</v>
      </c>
      <c r="E738">
        <f t="shared" si="33"/>
        <v>10</v>
      </c>
      <c r="F738" t="str">
        <f>VLOOKUP(L738,杂项!K:L,2,FALSE)</f>
        <v>俯卧撑架</v>
      </c>
      <c r="G738">
        <f t="shared" si="34"/>
        <v>8</v>
      </c>
      <c r="H738" t="e">
        <f>VLOOKUP(N738,杂项!K:L,2,FALSE)</f>
        <v>#N/A</v>
      </c>
      <c r="I738">
        <f t="shared" si="35"/>
        <v>0</v>
      </c>
      <c r="J738" s="93">
        <v>6008</v>
      </c>
      <c r="K738">
        <v>10</v>
      </c>
      <c r="L738">
        <v>6027</v>
      </c>
      <c r="M738">
        <v>8</v>
      </c>
    </row>
    <row r="739" spans="1:15" x14ac:dyDescent="0.2">
      <c r="A739" s="103">
        <v>3202</v>
      </c>
      <c r="B739" s="93" t="s">
        <v>3848</v>
      </c>
      <c r="C739" s="103">
        <v>6800</v>
      </c>
      <c r="D739" t="str">
        <f>VLOOKUP(J739,杂项!K:L,2,FALSE)</f>
        <v>中级骑兵教材</v>
      </c>
      <c r="E739">
        <f t="shared" si="33"/>
        <v>12</v>
      </c>
      <c r="F739" t="str">
        <f>VLOOKUP(L739,杂项!K:L,2,FALSE)</f>
        <v>俯卧撑架</v>
      </c>
      <c r="G739">
        <f t="shared" si="34"/>
        <v>10</v>
      </c>
      <c r="H739" t="e">
        <f>VLOOKUP(N739,杂项!K:L,2,FALSE)</f>
        <v>#N/A</v>
      </c>
      <c r="I739">
        <f t="shared" si="35"/>
        <v>0</v>
      </c>
      <c r="J739" s="93">
        <v>6008</v>
      </c>
      <c r="K739">
        <v>12</v>
      </c>
      <c r="L739">
        <v>6027</v>
      </c>
      <c r="M739">
        <v>10</v>
      </c>
    </row>
    <row r="740" spans="1:15" x14ac:dyDescent="0.2">
      <c r="A740" s="103">
        <v>3203</v>
      </c>
      <c r="B740" s="93" t="s">
        <v>3849</v>
      </c>
      <c r="C740" s="103">
        <v>10000</v>
      </c>
      <c r="D740" t="str">
        <f>VLOOKUP(J740,杂项!K:L,2,FALSE)</f>
        <v>高级骑兵教材</v>
      </c>
      <c r="E740">
        <f t="shared" si="33"/>
        <v>3</v>
      </c>
      <c r="F740" t="str">
        <f>VLOOKUP(L740,杂项!K:L,2,FALSE)</f>
        <v>俯卧撑架</v>
      </c>
      <c r="G740">
        <f t="shared" si="34"/>
        <v>12</v>
      </c>
      <c r="H740" t="e">
        <f>VLOOKUP(N740,杂项!K:L,2,FALSE)</f>
        <v>#N/A</v>
      </c>
      <c r="I740">
        <f t="shared" si="35"/>
        <v>0</v>
      </c>
      <c r="J740" s="93">
        <v>6009</v>
      </c>
      <c r="K740">
        <v>3</v>
      </c>
      <c r="L740">
        <v>6027</v>
      </c>
      <c r="M740">
        <v>12</v>
      </c>
    </row>
    <row r="741" spans="1:15" x14ac:dyDescent="0.2">
      <c r="A741" s="103">
        <v>3204</v>
      </c>
      <c r="B741" s="93" t="s">
        <v>3850</v>
      </c>
      <c r="C741" s="103">
        <v>15000</v>
      </c>
      <c r="D741" t="str">
        <f>VLOOKUP(J741,杂项!K:L,2,FALSE)</f>
        <v>高级骑兵教材</v>
      </c>
      <c r="E741">
        <f t="shared" si="33"/>
        <v>5</v>
      </c>
      <c r="F741" t="str">
        <f>VLOOKUP(L741,杂项!K:L,2,FALSE)</f>
        <v>扩胸器</v>
      </c>
      <c r="G741">
        <f t="shared" si="34"/>
        <v>3</v>
      </c>
      <c r="H741" t="e">
        <f>VLOOKUP(N741,杂项!K:L,2,FALSE)</f>
        <v>#N/A</v>
      </c>
      <c r="I741">
        <f t="shared" si="35"/>
        <v>0</v>
      </c>
      <c r="J741" s="93">
        <v>6009</v>
      </c>
      <c r="K741">
        <v>5</v>
      </c>
      <c r="L741">
        <v>6033</v>
      </c>
      <c r="M741">
        <v>3</v>
      </c>
    </row>
    <row r="742" spans="1:15" x14ac:dyDescent="0.2">
      <c r="A742" s="103">
        <v>3205</v>
      </c>
      <c r="B742" s="93" t="s">
        <v>3851</v>
      </c>
      <c r="C742" s="103">
        <v>23000</v>
      </c>
      <c r="D742" t="str">
        <f>VLOOKUP(J742,杂项!K:L,2,FALSE)</f>
        <v>高级骑兵教材</v>
      </c>
      <c r="E742">
        <f t="shared" si="33"/>
        <v>10</v>
      </c>
      <c r="F742" t="str">
        <f>VLOOKUP(L742,杂项!K:L,2,FALSE)</f>
        <v>扩胸器</v>
      </c>
      <c r="G742">
        <f t="shared" si="34"/>
        <v>5</v>
      </c>
      <c r="H742" t="str">
        <f>VLOOKUP(N742,杂项!K:L,2,FALSE)</f>
        <v>平衡球</v>
      </c>
      <c r="I742">
        <f t="shared" si="35"/>
        <v>3</v>
      </c>
      <c r="J742" s="93">
        <v>6009</v>
      </c>
      <c r="K742">
        <v>10</v>
      </c>
      <c r="L742">
        <v>6033</v>
      </c>
      <c r="M742">
        <v>5</v>
      </c>
      <c r="N742">
        <v>6036</v>
      </c>
      <c r="O742">
        <v>3</v>
      </c>
    </row>
    <row r="743" spans="1:15" x14ac:dyDescent="0.2">
      <c r="A743" s="103">
        <v>3206</v>
      </c>
      <c r="B743" s="93" t="s">
        <v>3852</v>
      </c>
      <c r="C743" s="103">
        <v>35000</v>
      </c>
      <c r="D743" t="str">
        <f>VLOOKUP(J743,杂项!K:L,2,FALSE)</f>
        <v>高级骑兵教材</v>
      </c>
      <c r="E743">
        <f t="shared" si="33"/>
        <v>15</v>
      </c>
      <c r="F743" t="str">
        <f>VLOOKUP(L743,杂项!K:L,2,FALSE)</f>
        <v>扩胸器</v>
      </c>
      <c r="G743">
        <f t="shared" si="34"/>
        <v>8</v>
      </c>
      <c r="H743" t="str">
        <f>VLOOKUP(N743,杂项!K:L,2,FALSE)</f>
        <v>平衡球</v>
      </c>
      <c r="I743">
        <f t="shared" si="35"/>
        <v>4</v>
      </c>
      <c r="J743" s="93">
        <v>6009</v>
      </c>
      <c r="K743">
        <v>15</v>
      </c>
      <c r="L743">
        <v>6033</v>
      </c>
      <c r="M743">
        <v>8</v>
      </c>
      <c r="N743">
        <v>6036</v>
      </c>
      <c r="O743">
        <v>4</v>
      </c>
    </row>
    <row r="744" spans="1:15" x14ac:dyDescent="0.2">
      <c r="A744" s="103">
        <v>3207</v>
      </c>
      <c r="B744" s="93" t="s">
        <v>3853</v>
      </c>
      <c r="C744" s="103">
        <v>53000</v>
      </c>
      <c r="D744" t="str">
        <f>VLOOKUP(J744,杂项!K:L,2,FALSE)</f>
        <v>高级骑兵教材</v>
      </c>
      <c r="E744">
        <f t="shared" si="33"/>
        <v>20</v>
      </c>
      <c r="F744" t="str">
        <f>VLOOKUP(L744,杂项!K:L,2,FALSE)</f>
        <v>扩胸器</v>
      </c>
      <c r="G744">
        <f t="shared" si="34"/>
        <v>10</v>
      </c>
      <c r="H744" t="str">
        <f>VLOOKUP(N744,杂项!K:L,2,FALSE)</f>
        <v>平衡球</v>
      </c>
      <c r="I744">
        <f t="shared" si="35"/>
        <v>5</v>
      </c>
      <c r="J744" s="93">
        <v>6009</v>
      </c>
      <c r="K744">
        <v>20</v>
      </c>
      <c r="L744">
        <v>6033</v>
      </c>
      <c r="M744">
        <v>10</v>
      </c>
      <c r="N744">
        <v>6036</v>
      </c>
      <c r="O744">
        <v>5</v>
      </c>
    </row>
    <row r="745" spans="1:15" x14ac:dyDescent="0.2">
      <c r="A745" s="103">
        <v>3208</v>
      </c>
      <c r="B745" s="93" t="s">
        <v>3854</v>
      </c>
      <c r="C745" s="103">
        <v>80000</v>
      </c>
      <c r="D745" t="str">
        <f>VLOOKUP(J745,杂项!K:L,2,FALSE)</f>
        <v>高级骑兵教材</v>
      </c>
      <c r="E745">
        <f t="shared" si="33"/>
        <v>30</v>
      </c>
      <c r="F745" t="str">
        <f>VLOOKUP(L745,杂项!K:L,2,FALSE)</f>
        <v>扩胸器</v>
      </c>
      <c r="G745">
        <f t="shared" si="34"/>
        <v>12</v>
      </c>
      <c r="H745" t="str">
        <f>VLOOKUP(N745,杂项!K:L,2,FALSE)</f>
        <v>平衡球</v>
      </c>
      <c r="I745">
        <f t="shared" si="35"/>
        <v>6</v>
      </c>
      <c r="J745" s="93">
        <v>6009</v>
      </c>
      <c r="K745">
        <v>30</v>
      </c>
      <c r="L745">
        <v>6033</v>
      </c>
      <c r="M745">
        <v>12</v>
      </c>
      <c r="N745">
        <v>6036</v>
      </c>
      <c r="O745">
        <v>6</v>
      </c>
    </row>
    <row r="746" spans="1:15" x14ac:dyDescent="0.2">
      <c r="A746" s="103">
        <v>3209</v>
      </c>
      <c r="B746" s="93" t="s">
        <v>3855</v>
      </c>
      <c r="C746" s="103">
        <v>120000</v>
      </c>
      <c r="D746" t="str">
        <f>VLOOKUP(J746,杂项!K:L,2,FALSE)</f>
        <v>高级骑兵教材</v>
      </c>
      <c r="E746">
        <f t="shared" si="33"/>
        <v>40</v>
      </c>
      <c r="F746" t="str">
        <f>VLOOKUP(L746,杂项!K:L,2,FALSE)</f>
        <v>扩胸器</v>
      </c>
      <c r="G746">
        <f t="shared" si="34"/>
        <v>15</v>
      </c>
      <c r="H746" t="str">
        <f>VLOOKUP(N746,杂项!K:L,2,FALSE)</f>
        <v>平衡球</v>
      </c>
      <c r="I746">
        <f t="shared" si="35"/>
        <v>7</v>
      </c>
      <c r="J746" s="93">
        <v>6009</v>
      </c>
      <c r="K746">
        <v>40</v>
      </c>
      <c r="L746">
        <v>6033</v>
      </c>
      <c r="M746">
        <v>15</v>
      </c>
      <c r="N746">
        <v>6036</v>
      </c>
      <c r="O746">
        <v>7</v>
      </c>
    </row>
    <row r="747" spans="1:15" x14ac:dyDescent="0.2">
      <c r="A747" s="103">
        <v>13200</v>
      </c>
      <c r="B747" s="93" t="s">
        <v>3856</v>
      </c>
      <c r="C747" s="103">
        <v>140000</v>
      </c>
      <c r="D747" t="str">
        <f>VLOOKUP(J747,杂项!K:L,2,FALSE)</f>
        <v>高级骑兵教材</v>
      </c>
      <c r="E747">
        <f t="shared" si="33"/>
        <v>50</v>
      </c>
      <c r="F747" t="str">
        <f>VLOOKUP(L747,杂项!K:L,2,FALSE)</f>
        <v>扩胸器</v>
      </c>
      <c r="G747">
        <f t="shared" si="34"/>
        <v>18</v>
      </c>
      <c r="H747" t="str">
        <f>VLOOKUP(N747,杂项!K:L,2,FALSE)</f>
        <v>平衡球</v>
      </c>
      <c r="I747">
        <f t="shared" si="35"/>
        <v>8</v>
      </c>
      <c r="J747" s="93">
        <v>6009</v>
      </c>
      <c r="K747">
        <v>50</v>
      </c>
      <c r="L747">
        <v>6033</v>
      </c>
      <c r="M747">
        <v>18</v>
      </c>
      <c r="N747">
        <v>6036</v>
      </c>
      <c r="O747">
        <v>8</v>
      </c>
    </row>
    <row r="748" spans="1:15" x14ac:dyDescent="0.2">
      <c r="A748" s="103">
        <v>13201</v>
      </c>
      <c r="B748" s="93" t="s">
        <v>3857</v>
      </c>
      <c r="C748" s="103">
        <v>170000</v>
      </c>
      <c r="D748" t="str">
        <f>VLOOKUP(J748,杂项!K:L,2,FALSE)</f>
        <v>高级骑兵教材</v>
      </c>
      <c r="E748">
        <f t="shared" si="33"/>
        <v>60</v>
      </c>
      <c r="F748" t="str">
        <f>VLOOKUP(L748,杂项!K:L,2,FALSE)</f>
        <v>扩胸器</v>
      </c>
      <c r="G748">
        <f t="shared" si="34"/>
        <v>22</v>
      </c>
      <c r="H748" t="str">
        <f>VLOOKUP(N748,杂项!K:L,2,FALSE)</f>
        <v>平衡球</v>
      </c>
      <c r="I748">
        <f t="shared" si="35"/>
        <v>9</v>
      </c>
      <c r="J748" s="93">
        <v>6009</v>
      </c>
      <c r="K748">
        <v>60</v>
      </c>
      <c r="L748">
        <v>6033</v>
      </c>
      <c r="M748">
        <v>22</v>
      </c>
      <c r="N748">
        <v>6036</v>
      </c>
      <c r="O748">
        <v>9</v>
      </c>
    </row>
    <row r="749" spans="1:15" x14ac:dyDescent="0.2">
      <c r="A749" s="103">
        <v>13202</v>
      </c>
      <c r="B749" s="93" t="s">
        <v>3858</v>
      </c>
      <c r="C749" s="103">
        <v>200000</v>
      </c>
      <c r="D749" t="str">
        <f>VLOOKUP(J749,杂项!K:L,2,FALSE)</f>
        <v>特级骑兵教材</v>
      </c>
      <c r="E749">
        <f t="shared" si="33"/>
        <v>5</v>
      </c>
      <c r="F749" t="str">
        <f>VLOOKUP(L749,杂项!K:L,2,FALSE)</f>
        <v>扩胸器</v>
      </c>
      <c r="G749">
        <f t="shared" si="34"/>
        <v>25</v>
      </c>
      <c r="H749" t="str">
        <f>VLOOKUP(N749,杂项!K:L,2,FALSE)</f>
        <v>平衡球</v>
      </c>
      <c r="I749">
        <f t="shared" si="35"/>
        <v>10</v>
      </c>
      <c r="J749" s="93">
        <v>6045</v>
      </c>
      <c r="K749">
        <v>5</v>
      </c>
      <c r="L749">
        <v>6033</v>
      </c>
      <c r="M749">
        <v>25</v>
      </c>
      <c r="N749">
        <v>6036</v>
      </c>
      <c r="O749">
        <v>10</v>
      </c>
    </row>
    <row r="750" spans="1:15" x14ac:dyDescent="0.2">
      <c r="A750" s="103">
        <v>13203</v>
      </c>
      <c r="B750" s="93" t="s">
        <v>3859</v>
      </c>
      <c r="C750" s="103">
        <v>240000</v>
      </c>
      <c r="D750" t="str">
        <f>VLOOKUP(J750,杂项!K:L,2,FALSE)</f>
        <v>特级骑兵教材</v>
      </c>
      <c r="E750">
        <f t="shared" si="33"/>
        <v>10</v>
      </c>
      <c r="F750" t="str">
        <f>VLOOKUP(L750,杂项!K:L,2,FALSE)</f>
        <v>扩胸器</v>
      </c>
      <c r="G750">
        <f t="shared" si="34"/>
        <v>30</v>
      </c>
      <c r="H750" t="str">
        <f>VLOOKUP(N750,杂项!K:L,2,FALSE)</f>
        <v>平衡球</v>
      </c>
      <c r="I750">
        <f t="shared" si="35"/>
        <v>12</v>
      </c>
      <c r="J750" s="93">
        <v>6045</v>
      </c>
      <c r="K750">
        <v>10</v>
      </c>
      <c r="L750">
        <v>6033</v>
      </c>
      <c r="M750">
        <v>30</v>
      </c>
      <c r="N750">
        <v>6036</v>
      </c>
      <c r="O750">
        <v>12</v>
      </c>
    </row>
    <row r="751" spans="1:15" x14ac:dyDescent="0.2">
      <c r="A751" s="103">
        <v>13204</v>
      </c>
      <c r="B751" s="93" t="s">
        <v>3860</v>
      </c>
      <c r="C751" s="103">
        <v>290000</v>
      </c>
      <c r="D751" t="str">
        <f>VLOOKUP(J751,杂项!K:L,2,FALSE)</f>
        <v>特级骑兵教材</v>
      </c>
      <c r="E751">
        <f t="shared" si="33"/>
        <v>15</v>
      </c>
      <c r="F751" t="str">
        <f>VLOOKUP(L751,杂项!K:L,2,FALSE)</f>
        <v>Devout♂手套</v>
      </c>
      <c r="G751">
        <f t="shared" si="34"/>
        <v>5</v>
      </c>
      <c r="H751" t="str">
        <f>VLOOKUP(N751,杂项!K:L,2,FALSE)</f>
        <v>Burning♂背带</v>
      </c>
      <c r="I751">
        <f t="shared" si="35"/>
        <v>5</v>
      </c>
      <c r="J751" s="93">
        <v>6045</v>
      </c>
      <c r="K751">
        <v>15</v>
      </c>
      <c r="L751">
        <v>6039</v>
      </c>
      <c r="M751">
        <v>5</v>
      </c>
      <c r="N751">
        <v>6042</v>
      </c>
      <c r="O751">
        <v>5</v>
      </c>
    </row>
    <row r="752" spans="1:15" x14ac:dyDescent="0.2">
      <c r="A752" s="103">
        <v>13205</v>
      </c>
      <c r="B752" s="93" t="s">
        <v>3861</v>
      </c>
      <c r="C752" s="103">
        <v>350000</v>
      </c>
      <c r="D752" t="str">
        <f>VLOOKUP(J752,杂项!K:L,2,FALSE)</f>
        <v>特级骑兵教材</v>
      </c>
      <c r="E752">
        <f t="shared" si="33"/>
        <v>20</v>
      </c>
      <c r="F752" t="str">
        <f>VLOOKUP(L752,杂项!K:L,2,FALSE)</f>
        <v>Devout♂手套</v>
      </c>
      <c r="G752">
        <f t="shared" si="34"/>
        <v>6</v>
      </c>
      <c r="H752" t="str">
        <f>VLOOKUP(N752,杂项!K:L,2,FALSE)</f>
        <v>Burning♂背带</v>
      </c>
      <c r="I752">
        <f t="shared" si="35"/>
        <v>6</v>
      </c>
      <c r="J752" s="93">
        <v>6045</v>
      </c>
      <c r="K752">
        <v>20</v>
      </c>
      <c r="L752">
        <v>6039</v>
      </c>
      <c r="M752">
        <v>6</v>
      </c>
      <c r="N752">
        <v>6042</v>
      </c>
      <c r="O752">
        <v>6</v>
      </c>
    </row>
    <row r="753" spans="1:15" x14ac:dyDescent="0.2">
      <c r="A753" s="103">
        <v>13206</v>
      </c>
      <c r="B753" s="93" t="s">
        <v>3862</v>
      </c>
      <c r="C753" s="103">
        <v>420000</v>
      </c>
      <c r="D753" t="str">
        <f>VLOOKUP(J753,杂项!K:L,2,FALSE)</f>
        <v>特级骑兵教材</v>
      </c>
      <c r="E753">
        <f t="shared" si="33"/>
        <v>25</v>
      </c>
      <c r="F753" t="str">
        <f>VLOOKUP(L753,杂项!K:L,2,FALSE)</f>
        <v>Devout♂手套</v>
      </c>
      <c r="G753">
        <f t="shared" si="34"/>
        <v>7</v>
      </c>
      <c r="H753" t="str">
        <f>VLOOKUP(N753,杂项!K:L,2,FALSE)</f>
        <v>Burning♂背带</v>
      </c>
      <c r="I753">
        <f t="shared" si="35"/>
        <v>7</v>
      </c>
      <c r="J753" s="93">
        <v>6045</v>
      </c>
      <c r="K753">
        <v>25</v>
      </c>
      <c r="L753">
        <v>6039</v>
      </c>
      <c r="M753">
        <v>7</v>
      </c>
      <c r="N753">
        <v>6042</v>
      </c>
      <c r="O753">
        <v>7</v>
      </c>
    </row>
    <row r="754" spans="1:15" x14ac:dyDescent="0.2">
      <c r="A754" s="103">
        <v>13207</v>
      </c>
      <c r="B754" s="93" t="s">
        <v>3863</v>
      </c>
      <c r="C754" s="103">
        <v>500000</v>
      </c>
      <c r="D754" t="str">
        <f>VLOOKUP(J754,杂项!K:L,2,FALSE)</f>
        <v>特级骑兵教材</v>
      </c>
      <c r="E754">
        <f t="shared" si="33"/>
        <v>30</v>
      </c>
      <c r="F754" t="str">
        <f>VLOOKUP(L754,杂项!K:L,2,FALSE)</f>
        <v>Devout♂手套</v>
      </c>
      <c r="G754">
        <f t="shared" si="34"/>
        <v>8</v>
      </c>
      <c r="H754" t="str">
        <f>VLOOKUP(N754,杂项!K:L,2,FALSE)</f>
        <v>Burning♂背带</v>
      </c>
      <c r="I754">
        <f t="shared" si="35"/>
        <v>8</v>
      </c>
      <c r="J754" s="93">
        <v>6045</v>
      </c>
      <c r="K754">
        <v>30</v>
      </c>
      <c r="L754">
        <v>6039</v>
      </c>
      <c r="M754">
        <v>8</v>
      </c>
      <c r="N754">
        <v>6042</v>
      </c>
      <c r="O754">
        <v>8</v>
      </c>
    </row>
    <row r="755" spans="1:15" x14ac:dyDescent="0.2">
      <c r="A755" s="103">
        <v>13208</v>
      </c>
      <c r="B755" s="93" t="s">
        <v>3864</v>
      </c>
      <c r="C755" s="103">
        <v>600000</v>
      </c>
      <c r="D755" t="str">
        <f>VLOOKUP(J755,杂项!K:L,2,FALSE)</f>
        <v>特级骑兵教材</v>
      </c>
      <c r="E755">
        <f t="shared" si="33"/>
        <v>40</v>
      </c>
      <c r="F755" t="str">
        <f>VLOOKUP(L755,杂项!K:L,2,FALSE)</f>
        <v>Devout♂手套</v>
      </c>
      <c r="G755">
        <f t="shared" si="34"/>
        <v>10</v>
      </c>
      <c r="H755" t="str">
        <f>VLOOKUP(N755,杂项!K:L,2,FALSE)</f>
        <v>Burning♂背带</v>
      </c>
      <c r="I755">
        <f t="shared" si="35"/>
        <v>10</v>
      </c>
      <c r="J755" s="93">
        <v>6045</v>
      </c>
      <c r="K755">
        <v>40</v>
      </c>
      <c r="L755">
        <v>6039</v>
      </c>
      <c r="M755">
        <v>10</v>
      </c>
      <c r="N755">
        <v>6042</v>
      </c>
      <c r="O755">
        <v>10</v>
      </c>
    </row>
    <row r="756" spans="1:15" x14ac:dyDescent="0.2">
      <c r="A756" s="103">
        <v>13209</v>
      </c>
      <c r="B756" s="93" t="s">
        <v>3865</v>
      </c>
      <c r="C756" s="103">
        <v>720000</v>
      </c>
      <c r="D756" t="str">
        <f>VLOOKUP(J756,杂项!K:L,2,FALSE)</f>
        <v>特级骑兵教材</v>
      </c>
      <c r="E756">
        <f t="shared" si="33"/>
        <v>50</v>
      </c>
      <c r="F756" t="str">
        <f>VLOOKUP(L756,杂项!K:L,2,FALSE)</f>
        <v>Devout♂手套</v>
      </c>
      <c r="G756">
        <f t="shared" si="34"/>
        <v>12</v>
      </c>
      <c r="H756" t="str">
        <f>VLOOKUP(N756,杂项!K:L,2,FALSE)</f>
        <v>Burning♂背带</v>
      </c>
      <c r="I756">
        <f t="shared" si="35"/>
        <v>12</v>
      </c>
      <c r="J756" s="93">
        <v>6045</v>
      </c>
      <c r="K756">
        <v>50</v>
      </c>
      <c r="L756">
        <v>6039</v>
      </c>
      <c r="M756">
        <v>12</v>
      </c>
      <c r="N756">
        <v>6042</v>
      </c>
      <c r="O756">
        <v>12</v>
      </c>
    </row>
    <row r="757" spans="1:15" x14ac:dyDescent="0.2">
      <c r="A757" s="103">
        <v>3210</v>
      </c>
      <c r="B757" s="93" t="s">
        <v>3866</v>
      </c>
      <c r="C757" s="103">
        <v>8000</v>
      </c>
      <c r="D757" t="str">
        <f>VLOOKUP(J757,杂项!K:L,2,FALSE)</f>
        <v>高级骑兵教材</v>
      </c>
      <c r="E757">
        <f t="shared" si="33"/>
        <v>3</v>
      </c>
      <c r="F757" t="str">
        <f>VLOOKUP(L757,杂项!K:L,2,FALSE)</f>
        <v>沙袋</v>
      </c>
      <c r="G757">
        <f t="shared" si="34"/>
        <v>3</v>
      </c>
      <c r="H757" t="e">
        <f>VLOOKUP(N757,杂项!K:L,2,FALSE)</f>
        <v>#N/A</v>
      </c>
      <c r="I757">
        <f t="shared" si="35"/>
        <v>0</v>
      </c>
      <c r="J757" s="93">
        <v>6009</v>
      </c>
      <c r="K757">
        <v>3</v>
      </c>
      <c r="L757">
        <v>6032</v>
      </c>
      <c r="M757">
        <v>3</v>
      </c>
    </row>
    <row r="758" spans="1:15" x14ac:dyDescent="0.2">
      <c r="A758" s="103">
        <v>3211</v>
      </c>
      <c r="B758" s="93" t="s">
        <v>3867</v>
      </c>
      <c r="C758" s="103">
        <v>12000</v>
      </c>
      <c r="D758" t="str">
        <f>VLOOKUP(J758,杂项!K:L,2,FALSE)</f>
        <v>高级骑兵教材</v>
      </c>
      <c r="E758">
        <f t="shared" si="33"/>
        <v>5</v>
      </c>
      <c r="F758" t="str">
        <f>VLOOKUP(L758,杂项!K:L,2,FALSE)</f>
        <v>沙袋</v>
      </c>
      <c r="G758">
        <f t="shared" si="34"/>
        <v>4</v>
      </c>
      <c r="H758" t="e">
        <f>VLOOKUP(N758,杂项!K:L,2,FALSE)</f>
        <v>#N/A</v>
      </c>
      <c r="I758">
        <f t="shared" si="35"/>
        <v>0</v>
      </c>
      <c r="J758" s="93">
        <v>6009</v>
      </c>
      <c r="K758">
        <v>5</v>
      </c>
      <c r="L758">
        <v>6032</v>
      </c>
      <c r="M758">
        <v>4</v>
      </c>
    </row>
    <row r="759" spans="1:15" x14ac:dyDescent="0.2">
      <c r="A759" s="103">
        <v>3212</v>
      </c>
      <c r="B759" s="93" t="s">
        <v>3868</v>
      </c>
      <c r="C759" s="103">
        <v>18000</v>
      </c>
      <c r="D759" t="str">
        <f>VLOOKUP(J759,杂项!K:L,2,FALSE)</f>
        <v>高级骑兵教材</v>
      </c>
      <c r="E759">
        <f t="shared" si="33"/>
        <v>8</v>
      </c>
      <c r="F759" t="str">
        <f>VLOOKUP(L759,杂项!K:L,2,FALSE)</f>
        <v>沙袋</v>
      </c>
      <c r="G759">
        <f t="shared" si="34"/>
        <v>6</v>
      </c>
      <c r="H759" t="str">
        <f>VLOOKUP(N759,杂项!K:L,2,FALSE)</f>
        <v>平衡球</v>
      </c>
      <c r="I759">
        <f t="shared" si="35"/>
        <v>2</v>
      </c>
      <c r="J759" s="93">
        <v>6009</v>
      </c>
      <c r="K759">
        <v>8</v>
      </c>
      <c r="L759">
        <v>6032</v>
      </c>
      <c r="M759">
        <v>6</v>
      </c>
      <c r="N759">
        <v>6036</v>
      </c>
      <c r="O759">
        <v>2</v>
      </c>
    </row>
    <row r="760" spans="1:15" x14ac:dyDescent="0.2">
      <c r="A760" s="103">
        <v>3213</v>
      </c>
      <c r="B760" s="93" t="s">
        <v>3869</v>
      </c>
      <c r="C760" s="103">
        <v>27000</v>
      </c>
      <c r="D760" t="str">
        <f>VLOOKUP(J760,杂项!K:L,2,FALSE)</f>
        <v>高级骑兵教材</v>
      </c>
      <c r="E760">
        <f t="shared" si="33"/>
        <v>12</v>
      </c>
      <c r="F760" t="str">
        <f>VLOOKUP(L760,杂项!K:L,2,FALSE)</f>
        <v>沙袋</v>
      </c>
      <c r="G760">
        <f t="shared" si="34"/>
        <v>8</v>
      </c>
      <c r="H760" t="str">
        <f>VLOOKUP(N760,杂项!K:L,2,FALSE)</f>
        <v>平衡球</v>
      </c>
      <c r="I760">
        <f t="shared" si="35"/>
        <v>4</v>
      </c>
      <c r="J760" s="93">
        <v>6009</v>
      </c>
      <c r="K760">
        <v>12</v>
      </c>
      <c r="L760">
        <v>6032</v>
      </c>
      <c r="M760">
        <v>8</v>
      </c>
      <c r="N760">
        <v>6036</v>
      </c>
      <c r="O760">
        <v>4</v>
      </c>
    </row>
    <row r="761" spans="1:15" x14ac:dyDescent="0.2">
      <c r="A761" s="103">
        <v>3214</v>
      </c>
      <c r="B761" s="93" t="s">
        <v>3870</v>
      </c>
      <c r="C761" s="103">
        <v>41000</v>
      </c>
      <c r="D761" t="str">
        <f>VLOOKUP(J761,杂项!K:L,2,FALSE)</f>
        <v>高级骑兵教材</v>
      </c>
      <c r="E761">
        <f t="shared" si="33"/>
        <v>15</v>
      </c>
      <c r="F761" t="str">
        <f>VLOOKUP(L761,杂项!K:L,2,FALSE)</f>
        <v>沙袋</v>
      </c>
      <c r="G761">
        <f t="shared" si="34"/>
        <v>10</v>
      </c>
      <c r="H761" t="str">
        <f>VLOOKUP(N761,杂项!K:L,2,FALSE)</f>
        <v>平衡球</v>
      </c>
      <c r="I761">
        <f t="shared" si="35"/>
        <v>6</v>
      </c>
      <c r="J761" s="93">
        <v>6009</v>
      </c>
      <c r="K761">
        <v>15</v>
      </c>
      <c r="L761">
        <v>6032</v>
      </c>
      <c r="M761">
        <v>10</v>
      </c>
      <c r="N761">
        <v>6036</v>
      </c>
      <c r="O761">
        <v>6</v>
      </c>
    </row>
    <row r="762" spans="1:15" x14ac:dyDescent="0.2">
      <c r="A762" s="103">
        <v>3215</v>
      </c>
      <c r="B762" s="93" t="s">
        <v>3871</v>
      </c>
      <c r="C762" s="103">
        <v>62000</v>
      </c>
      <c r="D762" t="str">
        <f>VLOOKUP(J762,杂项!K:L,2,FALSE)</f>
        <v>特级骑兵教材</v>
      </c>
      <c r="E762">
        <f t="shared" si="33"/>
        <v>5</v>
      </c>
      <c r="F762" t="str">
        <f>VLOOKUP(L762,杂项!K:L,2,FALSE)</f>
        <v>Dark♂锁链</v>
      </c>
      <c r="G762">
        <f t="shared" si="34"/>
        <v>2</v>
      </c>
      <c r="H762" t="str">
        <f>VLOOKUP(N762,杂项!K:L,2,FALSE)</f>
        <v>Burning♂背带</v>
      </c>
      <c r="I762">
        <f t="shared" si="35"/>
        <v>2</v>
      </c>
      <c r="J762" s="93">
        <v>6045</v>
      </c>
      <c r="K762">
        <v>5</v>
      </c>
      <c r="L762">
        <v>6038</v>
      </c>
      <c r="M762">
        <v>2</v>
      </c>
      <c r="N762">
        <v>6042</v>
      </c>
      <c r="O762">
        <v>2</v>
      </c>
    </row>
    <row r="763" spans="1:15" x14ac:dyDescent="0.2">
      <c r="A763" s="103">
        <v>3216</v>
      </c>
      <c r="B763" s="93" t="s">
        <v>3872</v>
      </c>
      <c r="C763" s="103">
        <v>93000</v>
      </c>
      <c r="D763" t="str">
        <f>VLOOKUP(J763,杂项!K:L,2,FALSE)</f>
        <v>特级骑兵教材</v>
      </c>
      <c r="E763">
        <f t="shared" si="33"/>
        <v>10</v>
      </c>
      <c r="F763" t="str">
        <f>VLOOKUP(L763,杂项!K:L,2,FALSE)</f>
        <v>Dark♂锁链</v>
      </c>
      <c r="G763">
        <f t="shared" si="34"/>
        <v>3</v>
      </c>
      <c r="H763" t="str">
        <f>VLOOKUP(N763,杂项!K:L,2,FALSE)</f>
        <v>Burning♂背带</v>
      </c>
      <c r="I763">
        <f t="shared" si="35"/>
        <v>3</v>
      </c>
      <c r="J763" s="93">
        <v>6045</v>
      </c>
      <c r="K763">
        <v>10</v>
      </c>
      <c r="L763">
        <v>6038</v>
      </c>
      <c r="M763">
        <v>3</v>
      </c>
      <c r="N763">
        <v>6042</v>
      </c>
      <c r="O763">
        <v>3</v>
      </c>
    </row>
    <row r="764" spans="1:15" x14ac:dyDescent="0.2">
      <c r="A764" s="103">
        <v>3217</v>
      </c>
      <c r="B764" s="93" t="s">
        <v>3873</v>
      </c>
      <c r="C764" s="103">
        <v>140000</v>
      </c>
      <c r="D764" t="str">
        <f>VLOOKUP(J764,杂项!K:L,2,FALSE)</f>
        <v>特级骑兵教材</v>
      </c>
      <c r="E764">
        <f t="shared" si="33"/>
        <v>20</v>
      </c>
      <c r="F764" t="str">
        <f>VLOOKUP(L764,杂项!K:L,2,FALSE)</f>
        <v>Dark♂锁链</v>
      </c>
      <c r="G764">
        <f t="shared" si="34"/>
        <v>5</v>
      </c>
      <c r="H764" t="str">
        <f>VLOOKUP(N764,杂项!K:L,2,FALSE)</f>
        <v>Burning♂背带</v>
      </c>
      <c r="I764">
        <f t="shared" si="35"/>
        <v>5</v>
      </c>
      <c r="J764" s="93">
        <v>6045</v>
      </c>
      <c r="K764">
        <v>20</v>
      </c>
      <c r="L764">
        <v>6038</v>
      </c>
      <c r="M764">
        <v>5</v>
      </c>
      <c r="N764">
        <v>6042</v>
      </c>
      <c r="O764">
        <v>5</v>
      </c>
    </row>
    <row r="765" spans="1:15" x14ac:dyDescent="0.2">
      <c r="A765" s="103">
        <v>3218</v>
      </c>
      <c r="B765" s="93" t="s">
        <v>3874</v>
      </c>
      <c r="C765" s="103">
        <v>210000</v>
      </c>
      <c r="D765" t="str">
        <f>VLOOKUP(J765,杂项!K:L,2,FALSE)</f>
        <v>特级骑兵教材</v>
      </c>
      <c r="E765">
        <f t="shared" si="33"/>
        <v>30</v>
      </c>
      <c r="F765" t="str">
        <f>VLOOKUP(L765,杂项!K:L,2,FALSE)</f>
        <v>Dark♂锁链</v>
      </c>
      <c r="G765">
        <f t="shared" si="34"/>
        <v>7</v>
      </c>
      <c r="H765" t="str">
        <f>VLOOKUP(N765,杂项!K:L,2,FALSE)</f>
        <v>Burning♂背带</v>
      </c>
      <c r="I765">
        <f t="shared" si="35"/>
        <v>7</v>
      </c>
      <c r="J765" s="93">
        <v>6045</v>
      </c>
      <c r="K765">
        <v>30</v>
      </c>
      <c r="L765">
        <v>6038</v>
      </c>
      <c r="M765">
        <v>7</v>
      </c>
      <c r="N765">
        <v>6042</v>
      </c>
      <c r="O765">
        <v>7</v>
      </c>
    </row>
    <row r="766" spans="1:15" x14ac:dyDescent="0.2">
      <c r="A766" s="103">
        <v>3219</v>
      </c>
      <c r="B766" s="93" t="s">
        <v>3875</v>
      </c>
      <c r="C766" s="103">
        <v>320000</v>
      </c>
      <c r="D766" t="str">
        <f>VLOOKUP(J766,杂项!K:L,2,FALSE)</f>
        <v>特级骑兵教材</v>
      </c>
      <c r="E766">
        <f t="shared" si="33"/>
        <v>40</v>
      </c>
      <c r="F766" t="str">
        <f>VLOOKUP(L766,杂项!K:L,2,FALSE)</f>
        <v>Dark♂锁链</v>
      </c>
      <c r="G766">
        <f t="shared" si="34"/>
        <v>9</v>
      </c>
      <c r="H766" t="str">
        <f>VLOOKUP(N766,杂项!K:L,2,FALSE)</f>
        <v>Burning♂背带</v>
      </c>
      <c r="I766">
        <f t="shared" si="35"/>
        <v>9</v>
      </c>
      <c r="J766" s="93">
        <v>6045</v>
      </c>
      <c r="K766">
        <v>40</v>
      </c>
      <c r="L766">
        <v>6038</v>
      </c>
      <c r="M766">
        <v>9</v>
      </c>
      <c r="N766">
        <v>6042</v>
      </c>
      <c r="O766">
        <v>9</v>
      </c>
    </row>
    <row r="767" spans="1:15" x14ac:dyDescent="0.2">
      <c r="A767" s="103">
        <v>3220</v>
      </c>
      <c r="B767" s="93" t="s">
        <v>3876</v>
      </c>
      <c r="C767" s="103">
        <v>8000</v>
      </c>
      <c r="D767" t="str">
        <f>VLOOKUP(J767,杂项!K:L,2,FALSE)</f>
        <v>高级骑兵教材</v>
      </c>
      <c r="E767">
        <f t="shared" si="33"/>
        <v>3</v>
      </c>
      <c r="F767" t="str">
        <f>VLOOKUP(L767,杂项!K:L,2,FALSE)</f>
        <v>扩胸器</v>
      </c>
      <c r="G767">
        <f t="shared" si="34"/>
        <v>3</v>
      </c>
      <c r="H767" t="e">
        <f>VLOOKUP(N767,杂项!K:L,2,FALSE)</f>
        <v>#N/A</v>
      </c>
      <c r="I767">
        <f t="shared" si="35"/>
        <v>0</v>
      </c>
      <c r="J767" s="93">
        <v>6009</v>
      </c>
      <c r="K767">
        <v>3</v>
      </c>
      <c r="L767">
        <v>6033</v>
      </c>
      <c r="M767">
        <v>3</v>
      </c>
    </row>
    <row r="768" spans="1:15" x14ac:dyDescent="0.2">
      <c r="A768" s="103">
        <v>3221</v>
      </c>
      <c r="B768" s="93" t="s">
        <v>3877</v>
      </c>
      <c r="C768" s="103">
        <v>12000</v>
      </c>
      <c r="D768" t="str">
        <f>VLOOKUP(J768,杂项!K:L,2,FALSE)</f>
        <v>高级骑兵教材</v>
      </c>
      <c r="E768">
        <f t="shared" si="33"/>
        <v>5</v>
      </c>
      <c r="F768" t="str">
        <f>VLOOKUP(L768,杂项!K:L,2,FALSE)</f>
        <v>扩胸器</v>
      </c>
      <c r="G768">
        <f t="shared" si="34"/>
        <v>4</v>
      </c>
      <c r="H768" t="e">
        <f>VLOOKUP(N768,杂项!K:L,2,FALSE)</f>
        <v>#N/A</v>
      </c>
      <c r="I768">
        <f t="shared" si="35"/>
        <v>0</v>
      </c>
      <c r="J768" s="93">
        <v>6009</v>
      </c>
      <c r="K768">
        <v>5</v>
      </c>
      <c r="L768">
        <v>6033</v>
      </c>
      <c r="M768">
        <v>4</v>
      </c>
    </row>
    <row r="769" spans="1:15" x14ac:dyDescent="0.2">
      <c r="A769" s="103">
        <v>3222</v>
      </c>
      <c r="B769" s="93" t="s">
        <v>3878</v>
      </c>
      <c r="C769" s="103">
        <v>18000</v>
      </c>
      <c r="D769" t="str">
        <f>VLOOKUP(J769,杂项!K:L,2,FALSE)</f>
        <v>高级骑兵教材</v>
      </c>
      <c r="E769">
        <f t="shared" si="33"/>
        <v>8</v>
      </c>
      <c r="F769" t="str">
        <f>VLOOKUP(L769,杂项!K:L,2,FALSE)</f>
        <v>扩胸器</v>
      </c>
      <c r="G769">
        <f t="shared" si="34"/>
        <v>6</v>
      </c>
      <c r="H769" t="str">
        <f>VLOOKUP(N769,杂项!K:L,2,FALSE)</f>
        <v>健腹轮</v>
      </c>
      <c r="I769">
        <f t="shared" si="35"/>
        <v>2</v>
      </c>
      <c r="J769" s="93">
        <v>6009</v>
      </c>
      <c r="K769">
        <v>8</v>
      </c>
      <c r="L769">
        <v>6033</v>
      </c>
      <c r="M769">
        <v>6</v>
      </c>
      <c r="N769">
        <v>6034</v>
      </c>
      <c r="O769">
        <v>2</v>
      </c>
    </row>
    <row r="770" spans="1:15" x14ac:dyDescent="0.2">
      <c r="A770" s="103">
        <v>3223</v>
      </c>
      <c r="B770" s="93" t="s">
        <v>3879</v>
      </c>
      <c r="C770" s="103">
        <v>27000</v>
      </c>
      <c r="D770" t="str">
        <f>VLOOKUP(J770,杂项!K:L,2,FALSE)</f>
        <v>高级骑兵教材</v>
      </c>
      <c r="E770">
        <f t="shared" ref="E770:E833" si="36">K770</f>
        <v>12</v>
      </c>
      <c r="F770" t="str">
        <f>VLOOKUP(L770,杂项!K:L,2,FALSE)</f>
        <v>扩胸器</v>
      </c>
      <c r="G770">
        <f t="shared" ref="G770:G833" si="37">M770</f>
        <v>8</v>
      </c>
      <c r="H770" t="str">
        <f>VLOOKUP(N770,杂项!K:L,2,FALSE)</f>
        <v>健腹轮</v>
      </c>
      <c r="I770">
        <f t="shared" ref="I770:I833" si="38">O770</f>
        <v>4</v>
      </c>
      <c r="J770" s="93">
        <v>6009</v>
      </c>
      <c r="K770">
        <v>12</v>
      </c>
      <c r="L770">
        <v>6033</v>
      </c>
      <c r="M770">
        <v>8</v>
      </c>
      <c r="N770">
        <v>6034</v>
      </c>
      <c r="O770">
        <v>4</v>
      </c>
    </row>
    <row r="771" spans="1:15" x14ac:dyDescent="0.2">
      <c r="A771" s="103">
        <v>3224</v>
      </c>
      <c r="B771" s="93" t="s">
        <v>3880</v>
      </c>
      <c r="C771" s="103">
        <v>41000</v>
      </c>
      <c r="D771" t="str">
        <f>VLOOKUP(J771,杂项!K:L,2,FALSE)</f>
        <v>高级骑兵教材</v>
      </c>
      <c r="E771">
        <f t="shared" si="36"/>
        <v>15</v>
      </c>
      <c r="F771" t="str">
        <f>VLOOKUP(L771,杂项!K:L,2,FALSE)</f>
        <v>扩胸器</v>
      </c>
      <c r="G771">
        <f t="shared" si="37"/>
        <v>10</v>
      </c>
      <c r="H771" t="str">
        <f>VLOOKUP(N771,杂项!K:L,2,FALSE)</f>
        <v>健腹轮</v>
      </c>
      <c r="I771">
        <f t="shared" si="38"/>
        <v>6</v>
      </c>
      <c r="J771" s="93">
        <v>6009</v>
      </c>
      <c r="K771">
        <v>15</v>
      </c>
      <c r="L771">
        <v>6033</v>
      </c>
      <c r="M771">
        <v>10</v>
      </c>
      <c r="N771">
        <v>6034</v>
      </c>
      <c r="O771">
        <v>6</v>
      </c>
    </row>
    <row r="772" spans="1:15" x14ac:dyDescent="0.2">
      <c r="A772" s="103">
        <v>3225</v>
      </c>
      <c r="B772" s="93" t="s">
        <v>3881</v>
      </c>
      <c r="C772" s="103">
        <v>62000</v>
      </c>
      <c r="D772" t="str">
        <f>VLOOKUP(J772,杂项!K:L,2,FALSE)</f>
        <v>特级骑兵教材</v>
      </c>
      <c r="E772">
        <f t="shared" si="36"/>
        <v>5</v>
      </c>
      <c r="F772" t="str">
        <f>VLOOKUP(L772,杂项!K:L,2,FALSE)</f>
        <v>Devout♂手套</v>
      </c>
      <c r="G772">
        <f t="shared" si="37"/>
        <v>2</v>
      </c>
      <c r="H772" t="str">
        <f>VLOOKUP(N772,杂项!K:L,2,FALSE)</f>
        <v>Pretty♂喷雾</v>
      </c>
      <c r="I772">
        <f t="shared" si="38"/>
        <v>2</v>
      </c>
      <c r="J772" s="93">
        <v>6045</v>
      </c>
      <c r="K772">
        <v>5</v>
      </c>
      <c r="L772">
        <v>6039</v>
      </c>
      <c r="M772">
        <v>2</v>
      </c>
      <c r="N772">
        <v>6040</v>
      </c>
      <c r="O772">
        <v>2</v>
      </c>
    </row>
    <row r="773" spans="1:15" x14ac:dyDescent="0.2">
      <c r="A773" s="103">
        <v>3226</v>
      </c>
      <c r="B773" s="93" t="s">
        <v>3882</v>
      </c>
      <c r="C773" s="103">
        <v>93000</v>
      </c>
      <c r="D773" t="str">
        <f>VLOOKUP(J773,杂项!K:L,2,FALSE)</f>
        <v>特级骑兵教材</v>
      </c>
      <c r="E773">
        <f t="shared" si="36"/>
        <v>10</v>
      </c>
      <c r="F773" t="str">
        <f>VLOOKUP(L773,杂项!K:L,2,FALSE)</f>
        <v>Devout♂手套</v>
      </c>
      <c r="G773">
        <f t="shared" si="37"/>
        <v>3</v>
      </c>
      <c r="H773" t="str">
        <f>VLOOKUP(N773,杂项!K:L,2,FALSE)</f>
        <v>Pretty♂喷雾</v>
      </c>
      <c r="I773">
        <f t="shared" si="38"/>
        <v>3</v>
      </c>
      <c r="J773" s="93">
        <v>6045</v>
      </c>
      <c r="K773">
        <v>10</v>
      </c>
      <c r="L773">
        <v>6039</v>
      </c>
      <c r="M773">
        <v>3</v>
      </c>
      <c r="N773">
        <v>6040</v>
      </c>
      <c r="O773">
        <v>3</v>
      </c>
    </row>
    <row r="774" spans="1:15" x14ac:dyDescent="0.2">
      <c r="A774" s="103">
        <v>3227</v>
      </c>
      <c r="B774" s="93" t="s">
        <v>3883</v>
      </c>
      <c r="C774" s="103">
        <v>140000</v>
      </c>
      <c r="D774" t="str">
        <f>VLOOKUP(J774,杂项!K:L,2,FALSE)</f>
        <v>特级骑兵教材</v>
      </c>
      <c r="E774">
        <f t="shared" si="36"/>
        <v>20</v>
      </c>
      <c r="F774" t="str">
        <f>VLOOKUP(L774,杂项!K:L,2,FALSE)</f>
        <v>Devout♂手套</v>
      </c>
      <c r="G774">
        <f t="shared" si="37"/>
        <v>5</v>
      </c>
      <c r="H774" t="str">
        <f>VLOOKUP(N774,杂项!K:L,2,FALSE)</f>
        <v>Pretty♂喷雾</v>
      </c>
      <c r="I774">
        <f t="shared" si="38"/>
        <v>5</v>
      </c>
      <c r="J774" s="93">
        <v>6045</v>
      </c>
      <c r="K774">
        <v>20</v>
      </c>
      <c r="L774">
        <v>6039</v>
      </c>
      <c r="M774">
        <v>5</v>
      </c>
      <c r="N774">
        <v>6040</v>
      </c>
      <c r="O774">
        <v>5</v>
      </c>
    </row>
    <row r="775" spans="1:15" x14ac:dyDescent="0.2">
      <c r="A775" s="103">
        <v>3228</v>
      </c>
      <c r="B775" s="93" t="s">
        <v>3884</v>
      </c>
      <c r="C775" s="103">
        <v>210000</v>
      </c>
      <c r="D775" t="str">
        <f>VLOOKUP(J775,杂项!K:L,2,FALSE)</f>
        <v>特级骑兵教材</v>
      </c>
      <c r="E775">
        <f t="shared" si="36"/>
        <v>30</v>
      </c>
      <c r="F775" t="str">
        <f>VLOOKUP(L775,杂项!K:L,2,FALSE)</f>
        <v>Devout♂手套</v>
      </c>
      <c r="G775">
        <f t="shared" si="37"/>
        <v>7</v>
      </c>
      <c r="H775" t="str">
        <f>VLOOKUP(N775,杂项!K:L,2,FALSE)</f>
        <v>Pretty♂喷雾</v>
      </c>
      <c r="I775">
        <f t="shared" si="38"/>
        <v>7</v>
      </c>
      <c r="J775" s="93">
        <v>6045</v>
      </c>
      <c r="K775">
        <v>30</v>
      </c>
      <c r="L775">
        <v>6039</v>
      </c>
      <c r="M775">
        <v>7</v>
      </c>
      <c r="N775">
        <v>6040</v>
      </c>
      <c r="O775">
        <v>7</v>
      </c>
    </row>
    <row r="776" spans="1:15" x14ac:dyDescent="0.2">
      <c r="A776" s="103">
        <v>3229</v>
      </c>
      <c r="B776" s="93" t="s">
        <v>3885</v>
      </c>
      <c r="C776" s="103">
        <v>320000</v>
      </c>
      <c r="D776" t="str">
        <f>VLOOKUP(J776,杂项!K:L,2,FALSE)</f>
        <v>特级骑兵教材</v>
      </c>
      <c r="E776">
        <f t="shared" si="36"/>
        <v>40</v>
      </c>
      <c r="F776" t="str">
        <f>VLOOKUP(L776,杂项!K:L,2,FALSE)</f>
        <v>Devout♂手套</v>
      </c>
      <c r="G776">
        <f t="shared" si="37"/>
        <v>9</v>
      </c>
      <c r="H776" t="str">
        <f>VLOOKUP(N776,杂项!K:L,2,FALSE)</f>
        <v>Pretty♂喷雾</v>
      </c>
      <c r="I776">
        <f t="shared" si="38"/>
        <v>9</v>
      </c>
      <c r="J776" s="93">
        <v>6045</v>
      </c>
      <c r="K776">
        <v>40</v>
      </c>
      <c r="L776">
        <v>6039</v>
      </c>
      <c r="M776">
        <v>9</v>
      </c>
      <c r="N776">
        <v>6040</v>
      </c>
      <c r="O776">
        <v>9</v>
      </c>
    </row>
    <row r="777" spans="1:15" x14ac:dyDescent="0.2">
      <c r="A777" s="103">
        <v>3230</v>
      </c>
      <c r="B777" s="93" t="s">
        <v>3886</v>
      </c>
      <c r="C777" s="103">
        <v>8000</v>
      </c>
      <c r="D777" t="str">
        <f>VLOOKUP(J777,杂项!K:L,2,FALSE)</f>
        <v>高级骑兵教材</v>
      </c>
      <c r="E777">
        <f t="shared" si="36"/>
        <v>3</v>
      </c>
      <c r="F777" t="str">
        <f>VLOOKUP(L777,杂项!K:L,2,FALSE)</f>
        <v>沙袋</v>
      </c>
      <c r="G777">
        <f t="shared" si="37"/>
        <v>3</v>
      </c>
      <c r="H777" t="e">
        <f>VLOOKUP(N777,杂项!K:L,2,FALSE)</f>
        <v>#N/A</v>
      </c>
      <c r="I777">
        <f t="shared" si="38"/>
        <v>0</v>
      </c>
      <c r="J777" s="93">
        <v>6009</v>
      </c>
      <c r="K777">
        <v>3</v>
      </c>
      <c r="L777">
        <v>6032</v>
      </c>
      <c r="M777">
        <v>3</v>
      </c>
    </row>
    <row r="778" spans="1:15" x14ac:dyDescent="0.2">
      <c r="A778" s="103">
        <v>3231</v>
      </c>
      <c r="B778" s="93" t="s">
        <v>3887</v>
      </c>
      <c r="C778" s="103">
        <v>12000</v>
      </c>
      <c r="D778" t="str">
        <f>VLOOKUP(J778,杂项!K:L,2,FALSE)</f>
        <v>高级骑兵教材</v>
      </c>
      <c r="E778">
        <f t="shared" si="36"/>
        <v>5</v>
      </c>
      <c r="F778" t="str">
        <f>VLOOKUP(L778,杂项!K:L,2,FALSE)</f>
        <v>沙袋</v>
      </c>
      <c r="G778">
        <f t="shared" si="37"/>
        <v>4</v>
      </c>
      <c r="H778" t="e">
        <f>VLOOKUP(N778,杂项!K:L,2,FALSE)</f>
        <v>#N/A</v>
      </c>
      <c r="I778">
        <f t="shared" si="38"/>
        <v>0</v>
      </c>
      <c r="J778" s="93">
        <v>6009</v>
      </c>
      <c r="K778">
        <v>5</v>
      </c>
      <c r="L778">
        <v>6032</v>
      </c>
      <c r="M778">
        <v>4</v>
      </c>
    </row>
    <row r="779" spans="1:15" x14ac:dyDescent="0.2">
      <c r="A779" s="103">
        <v>3232</v>
      </c>
      <c r="B779" s="93" t="s">
        <v>3888</v>
      </c>
      <c r="C779" s="103">
        <v>18000</v>
      </c>
      <c r="D779" t="str">
        <f>VLOOKUP(J779,杂项!K:L,2,FALSE)</f>
        <v>高级骑兵教材</v>
      </c>
      <c r="E779">
        <f t="shared" si="36"/>
        <v>8</v>
      </c>
      <c r="F779" t="str">
        <f>VLOOKUP(L779,杂项!K:L,2,FALSE)</f>
        <v>沙袋</v>
      </c>
      <c r="G779">
        <f t="shared" si="37"/>
        <v>6</v>
      </c>
      <c r="H779" t="str">
        <f>VLOOKUP(N779,杂项!K:L,2,FALSE)</f>
        <v>健腹轮</v>
      </c>
      <c r="I779">
        <f t="shared" si="38"/>
        <v>2</v>
      </c>
      <c r="J779" s="93">
        <v>6009</v>
      </c>
      <c r="K779">
        <v>8</v>
      </c>
      <c r="L779">
        <v>6032</v>
      </c>
      <c r="M779">
        <v>6</v>
      </c>
      <c r="N779">
        <v>6034</v>
      </c>
      <c r="O779">
        <v>2</v>
      </c>
    </row>
    <row r="780" spans="1:15" x14ac:dyDescent="0.2">
      <c r="A780" s="103">
        <v>3233</v>
      </c>
      <c r="B780" s="93" t="s">
        <v>3889</v>
      </c>
      <c r="C780" s="103">
        <v>27000</v>
      </c>
      <c r="D780" t="str">
        <f>VLOOKUP(J780,杂项!K:L,2,FALSE)</f>
        <v>高级骑兵教材</v>
      </c>
      <c r="E780">
        <f t="shared" si="36"/>
        <v>12</v>
      </c>
      <c r="F780" t="str">
        <f>VLOOKUP(L780,杂项!K:L,2,FALSE)</f>
        <v>沙袋</v>
      </c>
      <c r="G780">
        <f t="shared" si="37"/>
        <v>8</v>
      </c>
      <c r="H780" t="str">
        <f>VLOOKUP(N780,杂项!K:L,2,FALSE)</f>
        <v>健腹轮</v>
      </c>
      <c r="I780">
        <f t="shared" si="38"/>
        <v>4</v>
      </c>
      <c r="J780" s="93">
        <v>6009</v>
      </c>
      <c r="K780">
        <v>12</v>
      </c>
      <c r="L780">
        <v>6032</v>
      </c>
      <c r="M780">
        <v>8</v>
      </c>
      <c r="N780">
        <v>6034</v>
      </c>
      <c r="O780">
        <v>4</v>
      </c>
    </row>
    <row r="781" spans="1:15" x14ac:dyDescent="0.2">
      <c r="A781" s="103">
        <v>3234</v>
      </c>
      <c r="B781" s="93" t="s">
        <v>3890</v>
      </c>
      <c r="C781" s="103">
        <v>41000</v>
      </c>
      <c r="D781" t="str">
        <f>VLOOKUP(J781,杂项!K:L,2,FALSE)</f>
        <v>高级骑兵教材</v>
      </c>
      <c r="E781">
        <f t="shared" si="36"/>
        <v>15</v>
      </c>
      <c r="F781" t="str">
        <f>VLOOKUP(L781,杂项!K:L,2,FALSE)</f>
        <v>沙袋</v>
      </c>
      <c r="G781">
        <f t="shared" si="37"/>
        <v>10</v>
      </c>
      <c r="H781" t="str">
        <f>VLOOKUP(N781,杂项!K:L,2,FALSE)</f>
        <v>健腹轮</v>
      </c>
      <c r="I781">
        <f t="shared" si="38"/>
        <v>6</v>
      </c>
      <c r="J781" s="93">
        <v>6009</v>
      </c>
      <c r="K781">
        <v>15</v>
      </c>
      <c r="L781">
        <v>6032</v>
      </c>
      <c r="M781">
        <v>10</v>
      </c>
      <c r="N781">
        <v>6034</v>
      </c>
      <c r="O781">
        <v>6</v>
      </c>
    </row>
    <row r="782" spans="1:15" x14ac:dyDescent="0.2">
      <c r="A782" s="103">
        <v>3235</v>
      </c>
      <c r="B782" s="93" t="s">
        <v>3891</v>
      </c>
      <c r="C782" s="103">
        <v>62000</v>
      </c>
      <c r="D782" t="str">
        <f>VLOOKUP(J782,杂项!K:L,2,FALSE)</f>
        <v>特级骑兵教材</v>
      </c>
      <c r="E782">
        <f t="shared" si="36"/>
        <v>5</v>
      </c>
      <c r="F782" t="str">
        <f>VLOOKUP(L782,杂项!K:L,2,FALSE)</f>
        <v>Dark♂锁链</v>
      </c>
      <c r="G782">
        <f t="shared" si="37"/>
        <v>2</v>
      </c>
      <c r="H782" t="str">
        <f>VLOOKUP(N782,杂项!K:L,2,FALSE)</f>
        <v>Pretty♂喷雾</v>
      </c>
      <c r="I782">
        <f t="shared" si="38"/>
        <v>2</v>
      </c>
      <c r="J782" s="93">
        <v>6045</v>
      </c>
      <c r="K782">
        <v>5</v>
      </c>
      <c r="L782">
        <v>6038</v>
      </c>
      <c r="M782">
        <v>2</v>
      </c>
      <c r="N782">
        <v>6040</v>
      </c>
      <c r="O782">
        <v>2</v>
      </c>
    </row>
    <row r="783" spans="1:15" x14ac:dyDescent="0.2">
      <c r="A783" s="103">
        <v>3236</v>
      </c>
      <c r="B783" s="93" t="s">
        <v>3892</v>
      </c>
      <c r="C783" s="103">
        <v>93000</v>
      </c>
      <c r="D783" t="str">
        <f>VLOOKUP(J783,杂项!K:L,2,FALSE)</f>
        <v>特级骑兵教材</v>
      </c>
      <c r="E783">
        <f t="shared" si="36"/>
        <v>10</v>
      </c>
      <c r="F783" t="str">
        <f>VLOOKUP(L783,杂项!K:L,2,FALSE)</f>
        <v>Dark♂锁链</v>
      </c>
      <c r="G783">
        <f t="shared" si="37"/>
        <v>3</v>
      </c>
      <c r="H783" t="str">
        <f>VLOOKUP(N783,杂项!K:L,2,FALSE)</f>
        <v>Pretty♂喷雾</v>
      </c>
      <c r="I783">
        <f t="shared" si="38"/>
        <v>3</v>
      </c>
      <c r="J783" s="93">
        <v>6045</v>
      </c>
      <c r="K783">
        <v>10</v>
      </c>
      <c r="L783">
        <v>6038</v>
      </c>
      <c r="M783">
        <v>3</v>
      </c>
      <c r="N783">
        <v>6040</v>
      </c>
      <c r="O783">
        <v>3</v>
      </c>
    </row>
    <row r="784" spans="1:15" x14ac:dyDescent="0.2">
      <c r="A784" s="103">
        <v>3237</v>
      </c>
      <c r="B784" s="93" t="s">
        <v>3893</v>
      </c>
      <c r="C784" s="103">
        <v>140000</v>
      </c>
      <c r="D784" t="str">
        <f>VLOOKUP(J784,杂项!K:L,2,FALSE)</f>
        <v>特级骑兵教材</v>
      </c>
      <c r="E784">
        <f t="shared" si="36"/>
        <v>20</v>
      </c>
      <c r="F784" t="str">
        <f>VLOOKUP(L784,杂项!K:L,2,FALSE)</f>
        <v>Dark♂锁链</v>
      </c>
      <c r="G784">
        <f t="shared" si="37"/>
        <v>5</v>
      </c>
      <c r="H784" t="str">
        <f>VLOOKUP(N784,杂项!K:L,2,FALSE)</f>
        <v>Pretty♂喷雾</v>
      </c>
      <c r="I784">
        <f t="shared" si="38"/>
        <v>5</v>
      </c>
      <c r="J784" s="93">
        <v>6045</v>
      </c>
      <c r="K784">
        <v>20</v>
      </c>
      <c r="L784">
        <v>6038</v>
      </c>
      <c r="M784">
        <v>5</v>
      </c>
      <c r="N784">
        <v>6040</v>
      </c>
      <c r="O784">
        <v>5</v>
      </c>
    </row>
    <row r="785" spans="1:15" x14ac:dyDescent="0.2">
      <c r="A785" s="103">
        <v>3238</v>
      </c>
      <c r="B785" s="93" t="s">
        <v>3894</v>
      </c>
      <c r="C785" s="103">
        <v>210000</v>
      </c>
      <c r="D785" t="str">
        <f>VLOOKUP(J785,杂项!K:L,2,FALSE)</f>
        <v>特级骑兵教材</v>
      </c>
      <c r="E785">
        <f t="shared" si="36"/>
        <v>30</v>
      </c>
      <c r="F785" t="str">
        <f>VLOOKUP(L785,杂项!K:L,2,FALSE)</f>
        <v>Dark♂锁链</v>
      </c>
      <c r="G785">
        <f t="shared" si="37"/>
        <v>7</v>
      </c>
      <c r="H785" t="str">
        <f>VLOOKUP(N785,杂项!K:L,2,FALSE)</f>
        <v>Pretty♂喷雾</v>
      </c>
      <c r="I785">
        <f t="shared" si="38"/>
        <v>7</v>
      </c>
      <c r="J785" s="93">
        <v>6045</v>
      </c>
      <c r="K785">
        <v>30</v>
      </c>
      <c r="L785">
        <v>6038</v>
      </c>
      <c r="M785">
        <v>7</v>
      </c>
      <c r="N785">
        <v>6040</v>
      </c>
      <c r="O785">
        <v>7</v>
      </c>
    </row>
    <row r="786" spans="1:15" x14ac:dyDescent="0.2">
      <c r="A786" s="103">
        <v>3239</v>
      </c>
      <c r="B786" s="93" t="s">
        <v>3895</v>
      </c>
      <c r="C786" s="103">
        <v>320000</v>
      </c>
      <c r="D786" t="str">
        <f>VLOOKUP(J786,杂项!K:L,2,FALSE)</f>
        <v>特级骑兵教材</v>
      </c>
      <c r="E786">
        <f t="shared" si="36"/>
        <v>40</v>
      </c>
      <c r="F786" t="str">
        <f>VLOOKUP(L786,杂项!K:L,2,FALSE)</f>
        <v>Dark♂锁链</v>
      </c>
      <c r="G786">
        <f t="shared" si="37"/>
        <v>9</v>
      </c>
      <c r="H786" t="str">
        <f>VLOOKUP(N786,杂项!K:L,2,FALSE)</f>
        <v>Pretty♂喷雾</v>
      </c>
      <c r="I786">
        <f t="shared" si="38"/>
        <v>9</v>
      </c>
      <c r="J786" s="93">
        <v>6045</v>
      </c>
      <c r="K786">
        <v>40</v>
      </c>
      <c r="L786">
        <v>6038</v>
      </c>
      <c r="M786">
        <v>9</v>
      </c>
      <c r="N786">
        <v>6040</v>
      </c>
      <c r="O786">
        <v>9</v>
      </c>
    </row>
    <row r="787" spans="1:15" x14ac:dyDescent="0.2">
      <c r="A787" s="103">
        <v>3240</v>
      </c>
      <c r="B787" s="93" t="s">
        <v>3896</v>
      </c>
      <c r="C787" s="103">
        <v>10000</v>
      </c>
      <c r="D787" t="str">
        <f>VLOOKUP(J787,杂项!K:L,2,FALSE)</f>
        <v>特级骑兵教材</v>
      </c>
      <c r="E787">
        <f t="shared" si="36"/>
        <v>1</v>
      </c>
      <c r="F787" t="e">
        <f>VLOOKUP(L787,杂项!K:L,2,FALSE)</f>
        <v>#N/A</v>
      </c>
      <c r="G787">
        <f t="shared" si="37"/>
        <v>0</v>
      </c>
      <c r="H787" t="e">
        <f>VLOOKUP(N787,杂项!K:L,2,FALSE)</f>
        <v>#N/A</v>
      </c>
      <c r="I787">
        <f t="shared" si="38"/>
        <v>0</v>
      </c>
      <c r="J787" s="93">
        <v>6045</v>
      </c>
      <c r="K787">
        <v>1</v>
      </c>
    </row>
    <row r="788" spans="1:15" x14ac:dyDescent="0.2">
      <c r="A788" s="103">
        <v>3241</v>
      </c>
      <c r="B788" s="93" t="s">
        <v>3897</v>
      </c>
      <c r="C788" s="103">
        <v>15000</v>
      </c>
      <c r="D788" t="str">
        <f>VLOOKUP(J788,杂项!K:L,2,FALSE)</f>
        <v>高级骑兵教材</v>
      </c>
      <c r="E788">
        <f t="shared" si="36"/>
        <v>5</v>
      </c>
      <c r="F788" t="str">
        <f>VLOOKUP(L788,杂项!K:L,2,FALSE)</f>
        <v>沙袋</v>
      </c>
      <c r="G788">
        <f t="shared" si="37"/>
        <v>6</v>
      </c>
      <c r="H788" t="e">
        <f>VLOOKUP(N788,杂项!K:L,2,FALSE)</f>
        <v>#N/A</v>
      </c>
      <c r="I788">
        <f t="shared" si="38"/>
        <v>0</v>
      </c>
      <c r="J788" s="93">
        <v>6009</v>
      </c>
      <c r="K788">
        <v>5</v>
      </c>
      <c r="L788">
        <v>6032</v>
      </c>
      <c r="M788">
        <v>6</v>
      </c>
    </row>
    <row r="789" spans="1:15" x14ac:dyDescent="0.2">
      <c r="A789" s="103">
        <v>3242</v>
      </c>
      <c r="B789" s="93" t="s">
        <v>3898</v>
      </c>
      <c r="C789" s="103">
        <v>23000</v>
      </c>
      <c r="D789" t="str">
        <f>VLOOKUP(J789,杂项!K:L,2,FALSE)</f>
        <v>高级骑兵教材</v>
      </c>
      <c r="E789">
        <f t="shared" si="36"/>
        <v>15</v>
      </c>
      <c r="F789" t="str">
        <f>VLOOKUP(L789,杂项!K:L,2,FALSE)</f>
        <v>沙袋</v>
      </c>
      <c r="G789">
        <f t="shared" si="37"/>
        <v>10</v>
      </c>
      <c r="H789" t="str">
        <f>VLOOKUP(N789,杂项!K:L,2,FALSE)</f>
        <v>瑜伽垫</v>
      </c>
      <c r="I789">
        <f t="shared" si="38"/>
        <v>6</v>
      </c>
      <c r="J789" s="93">
        <v>6009</v>
      </c>
      <c r="K789">
        <v>15</v>
      </c>
      <c r="L789">
        <v>6032</v>
      </c>
      <c r="M789">
        <v>10</v>
      </c>
      <c r="N789">
        <v>6035</v>
      </c>
      <c r="O789">
        <v>6</v>
      </c>
    </row>
    <row r="790" spans="1:15" x14ac:dyDescent="0.2">
      <c r="A790" s="103">
        <v>3243</v>
      </c>
      <c r="B790" s="93" t="s">
        <v>3899</v>
      </c>
      <c r="C790" s="103">
        <v>35000</v>
      </c>
      <c r="D790" t="str">
        <f>VLOOKUP(J790,杂项!K:L,2,FALSE)</f>
        <v>高级骑兵教材</v>
      </c>
      <c r="E790">
        <f t="shared" si="36"/>
        <v>25</v>
      </c>
      <c r="F790" t="str">
        <f>VLOOKUP(L790,杂项!K:L,2,FALSE)</f>
        <v>沙袋</v>
      </c>
      <c r="G790">
        <f t="shared" si="37"/>
        <v>12</v>
      </c>
      <c r="H790" t="str">
        <f>VLOOKUP(N790,杂项!K:L,2,FALSE)</f>
        <v>瑜伽垫</v>
      </c>
      <c r="I790">
        <f t="shared" si="38"/>
        <v>8</v>
      </c>
      <c r="J790" s="93">
        <v>6009</v>
      </c>
      <c r="K790">
        <v>25</v>
      </c>
      <c r="L790">
        <v>6032</v>
      </c>
      <c r="M790">
        <v>12</v>
      </c>
      <c r="N790">
        <v>6035</v>
      </c>
      <c r="O790">
        <v>8</v>
      </c>
    </row>
    <row r="791" spans="1:15" x14ac:dyDescent="0.2">
      <c r="A791" s="103">
        <v>3244</v>
      </c>
      <c r="B791" s="93" t="s">
        <v>3900</v>
      </c>
      <c r="C791" s="103">
        <v>53000</v>
      </c>
      <c r="D791" t="str">
        <f>VLOOKUP(J791,杂项!K:L,2,FALSE)</f>
        <v>特级骑兵教材</v>
      </c>
      <c r="E791">
        <f t="shared" si="36"/>
        <v>3</v>
      </c>
      <c r="F791" t="str">
        <f>VLOOKUP(L791,杂项!K:L,2,FALSE)</f>
        <v>沙袋</v>
      </c>
      <c r="G791">
        <f t="shared" si="37"/>
        <v>14</v>
      </c>
      <c r="H791" t="str">
        <f>VLOOKUP(N791,杂项!K:L,2,FALSE)</f>
        <v>瑜伽垫</v>
      </c>
      <c r="I791">
        <f t="shared" si="38"/>
        <v>10</v>
      </c>
      <c r="J791" s="93">
        <v>6045</v>
      </c>
      <c r="K791">
        <v>3</v>
      </c>
      <c r="L791">
        <v>6032</v>
      </c>
      <c r="M791">
        <v>14</v>
      </c>
      <c r="N791">
        <v>6035</v>
      </c>
      <c r="O791">
        <v>10</v>
      </c>
    </row>
    <row r="792" spans="1:15" x14ac:dyDescent="0.2">
      <c r="A792" s="103">
        <v>3245</v>
      </c>
      <c r="B792" s="93" t="s">
        <v>3901</v>
      </c>
      <c r="C792" s="103">
        <v>80000</v>
      </c>
      <c r="D792" t="str">
        <f>VLOOKUP(J792,杂项!K:L,2,FALSE)</f>
        <v>特级骑兵教材</v>
      </c>
      <c r="E792">
        <f t="shared" si="36"/>
        <v>5</v>
      </c>
      <c r="F792" t="str">
        <f>VLOOKUP(L792,杂项!K:L,2,FALSE)</f>
        <v>Dark♂锁链</v>
      </c>
      <c r="G792">
        <f t="shared" si="37"/>
        <v>2</v>
      </c>
      <c r="H792" t="str">
        <f>VLOOKUP(N792,杂项!K:L,2,FALSE)</f>
        <v>Crazy♂短裤</v>
      </c>
      <c r="I792">
        <f t="shared" si="38"/>
        <v>2</v>
      </c>
      <c r="J792" s="93">
        <v>6045</v>
      </c>
      <c r="K792">
        <v>5</v>
      </c>
      <c r="L792">
        <v>6038</v>
      </c>
      <c r="M792">
        <v>2</v>
      </c>
      <c r="N792">
        <v>6041</v>
      </c>
      <c r="O792">
        <v>2</v>
      </c>
    </row>
    <row r="793" spans="1:15" x14ac:dyDescent="0.2">
      <c r="A793" s="103">
        <v>3246</v>
      </c>
      <c r="B793" s="93" t="s">
        <v>3902</v>
      </c>
      <c r="C793" s="103">
        <v>120000</v>
      </c>
      <c r="D793" t="str">
        <f>VLOOKUP(J793,杂项!K:L,2,FALSE)</f>
        <v>特级骑兵教材</v>
      </c>
      <c r="E793">
        <f t="shared" si="36"/>
        <v>10</v>
      </c>
      <c r="F793" t="str">
        <f>VLOOKUP(L793,杂项!K:L,2,FALSE)</f>
        <v>Dark♂锁链</v>
      </c>
      <c r="G793">
        <f t="shared" si="37"/>
        <v>3</v>
      </c>
      <c r="H793" t="str">
        <f>VLOOKUP(N793,杂项!K:L,2,FALSE)</f>
        <v>Crazy♂短裤</v>
      </c>
      <c r="I793">
        <f t="shared" si="38"/>
        <v>3</v>
      </c>
      <c r="J793" s="93">
        <v>6045</v>
      </c>
      <c r="K793">
        <v>10</v>
      </c>
      <c r="L793">
        <v>6038</v>
      </c>
      <c r="M793">
        <v>3</v>
      </c>
      <c r="N793">
        <v>6041</v>
      </c>
      <c r="O793">
        <v>3</v>
      </c>
    </row>
    <row r="794" spans="1:15" x14ac:dyDescent="0.2">
      <c r="A794" s="103">
        <v>3247</v>
      </c>
      <c r="B794" s="93" t="s">
        <v>3903</v>
      </c>
      <c r="C794" s="103">
        <v>180000</v>
      </c>
      <c r="D794" t="str">
        <f>VLOOKUP(J794,杂项!K:L,2,FALSE)</f>
        <v>特级骑兵教材</v>
      </c>
      <c r="E794">
        <f t="shared" si="36"/>
        <v>20</v>
      </c>
      <c r="F794" t="str">
        <f>VLOOKUP(L794,杂项!K:L,2,FALSE)</f>
        <v>Dark♂锁链</v>
      </c>
      <c r="G794">
        <f t="shared" si="37"/>
        <v>5</v>
      </c>
      <c r="H794" t="str">
        <f>VLOOKUP(N794,杂项!K:L,2,FALSE)</f>
        <v>Crazy♂短裤</v>
      </c>
      <c r="I794">
        <f t="shared" si="38"/>
        <v>5</v>
      </c>
      <c r="J794" s="93">
        <v>6045</v>
      </c>
      <c r="K794">
        <v>20</v>
      </c>
      <c r="L794">
        <v>6038</v>
      </c>
      <c r="M794">
        <v>5</v>
      </c>
      <c r="N794">
        <v>6041</v>
      </c>
      <c r="O794">
        <v>5</v>
      </c>
    </row>
    <row r="795" spans="1:15" x14ac:dyDescent="0.2">
      <c r="A795" s="103">
        <v>3248</v>
      </c>
      <c r="B795" s="93" t="s">
        <v>3904</v>
      </c>
      <c r="C795" s="103">
        <v>270000</v>
      </c>
      <c r="D795" t="str">
        <f>VLOOKUP(J795,杂项!K:L,2,FALSE)</f>
        <v>特级骑兵教材</v>
      </c>
      <c r="E795">
        <f t="shared" si="36"/>
        <v>30</v>
      </c>
      <c r="F795" t="str">
        <f>VLOOKUP(L795,杂项!K:L,2,FALSE)</f>
        <v>Dark♂锁链</v>
      </c>
      <c r="G795">
        <f t="shared" si="37"/>
        <v>7</v>
      </c>
      <c r="H795" t="str">
        <f>VLOOKUP(N795,杂项!K:L,2,FALSE)</f>
        <v>Crazy♂短裤</v>
      </c>
      <c r="I795">
        <f t="shared" si="38"/>
        <v>7</v>
      </c>
      <c r="J795" s="93">
        <v>6045</v>
      </c>
      <c r="K795">
        <v>30</v>
      </c>
      <c r="L795">
        <v>6038</v>
      </c>
      <c r="M795">
        <v>7</v>
      </c>
      <c r="N795">
        <v>6041</v>
      </c>
      <c r="O795">
        <v>7</v>
      </c>
    </row>
    <row r="796" spans="1:15" x14ac:dyDescent="0.2">
      <c r="A796" s="103">
        <v>3249</v>
      </c>
      <c r="B796" s="93" t="s">
        <v>3905</v>
      </c>
      <c r="C796" s="103">
        <v>410000</v>
      </c>
      <c r="D796" t="str">
        <f>VLOOKUP(J796,杂项!K:L,2,FALSE)</f>
        <v>特级骑兵教材</v>
      </c>
      <c r="E796">
        <f t="shared" si="36"/>
        <v>40</v>
      </c>
      <c r="F796" t="str">
        <f>VLOOKUP(L796,杂项!K:L,2,FALSE)</f>
        <v>Dark♂锁链</v>
      </c>
      <c r="G796">
        <f t="shared" si="37"/>
        <v>9</v>
      </c>
      <c r="H796" t="str">
        <f>VLOOKUP(N796,杂项!K:L,2,FALSE)</f>
        <v>Crazy♂短裤</v>
      </c>
      <c r="I796">
        <f t="shared" si="38"/>
        <v>9</v>
      </c>
      <c r="J796" s="93">
        <v>6045</v>
      </c>
      <c r="K796">
        <v>40</v>
      </c>
      <c r="L796">
        <v>6038</v>
      </c>
      <c r="M796">
        <v>9</v>
      </c>
      <c r="N796">
        <v>6041</v>
      </c>
      <c r="O796">
        <v>9</v>
      </c>
    </row>
    <row r="797" spans="1:15" x14ac:dyDescent="0.2">
      <c r="A797" s="103">
        <v>3250</v>
      </c>
      <c r="B797" s="93" t="s">
        <v>3906</v>
      </c>
      <c r="C797" s="103">
        <v>10000</v>
      </c>
      <c r="D797" t="str">
        <f>VLOOKUP(J797,杂项!K:L,2,FALSE)</f>
        <v>特级骑兵教材</v>
      </c>
      <c r="E797">
        <f t="shared" si="36"/>
        <v>1</v>
      </c>
      <c r="F797" t="e">
        <f>VLOOKUP(L797,杂项!K:L,2,FALSE)</f>
        <v>#N/A</v>
      </c>
      <c r="G797">
        <f t="shared" si="37"/>
        <v>0</v>
      </c>
      <c r="H797" t="e">
        <f>VLOOKUP(N797,杂项!K:L,2,FALSE)</f>
        <v>#N/A</v>
      </c>
      <c r="I797">
        <f t="shared" si="38"/>
        <v>0</v>
      </c>
      <c r="J797" s="93">
        <v>6045</v>
      </c>
      <c r="K797">
        <v>1</v>
      </c>
    </row>
    <row r="798" spans="1:15" x14ac:dyDescent="0.2">
      <c r="A798" s="103">
        <v>3251</v>
      </c>
      <c r="B798" s="93" t="s">
        <v>3907</v>
      </c>
      <c r="C798" s="103">
        <v>15000</v>
      </c>
      <c r="D798" t="str">
        <f>VLOOKUP(J798,杂项!K:L,2,FALSE)</f>
        <v>高级骑兵教材</v>
      </c>
      <c r="E798">
        <f t="shared" si="36"/>
        <v>5</v>
      </c>
      <c r="F798" t="str">
        <f>VLOOKUP(L798,杂项!K:L,2,FALSE)</f>
        <v>扩胸器</v>
      </c>
      <c r="G798">
        <f t="shared" si="37"/>
        <v>6</v>
      </c>
      <c r="H798" t="e">
        <f>VLOOKUP(N798,杂项!K:L,2,FALSE)</f>
        <v>#N/A</v>
      </c>
      <c r="I798">
        <f t="shared" si="38"/>
        <v>0</v>
      </c>
      <c r="J798" s="93">
        <v>6009</v>
      </c>
      <c r="K798">
        <v>5</v>
      </c>
      <c r="L798">
        <v>6033</v>
      </c>
      <c r="M798">
        <v>6</v>
      </c>
    </row>
    <row r="799" spans="1:15" x14ac:dyDescent="0.2">
      <c r="A799" s="103">
        <v>3252</v>
      </c>
      <c r="B799" s="93" t="s">
        <v>3908</v>
      </c>
      <c r="C799" s="103">
        <v>23000</v>
      </c>
      <c r="D799" t="str">
        <f>VLOOKUP(J799,杂项!K:L,2,FALSE)</f>
        <v>高级骑兵教材</v>
      </c>
      <c r="E799">
        <f t="shared" si="36"/>
        <v>15</v>
      </c>
      <c r="F799" t="str">
        <f>VLOOKUP(L799,杂项!K:L,2,FALSE)</f>
        <v>扩胸器</v>
      </c>
      <c r="G799">
        <f t="shared" si="37"/>
        <v>10</v>
      </c>
      <c r="H799" t="str">
        <f>VLOOKUP(N799,杂项!K:L,2,FALSE)</f>
        <v>平衡球</v>
      </c>
      <c r="I799">
        <f t="shared" si="38"/>
        <v>6</v>
      </c>
      <c r="J799" s="93">
        <v>6009</v>
      </c>
      <c r="K799">
        <v>15</v>
      </c>
      <c r="L799">
        <v>6033</v>
      </c>
      <c r="M799">
        <v>10</v>
      </c>
      <c r="N799">
        <v>6036</v>
      </c>
      <c r="O799">
        <v>6</v>
      </c>
    </row>
    <row r="800" spans="1:15" x14ac:dyDescent="0.2">
      <c r="A800" s="103">
        <v>3253</v>
      </c>
      <c r="B800" s="93" t="s">
        <v>3909</v>
      </c>
      <c r="C800" s="103">
        <v>35000</v>
      </c>
      <c r="D800" t="str">
        <f>VLOOKUP(J800,杂项!K:L,2,FALSE)</f>
        <v>高级骑兵教材</v>
      </c>
      <c r="E800">
        <f t="shared" si="36"/>
        <v>25</v>
      </c>
      <c r="F800" t="str">
        <f>VLOOKUP(L800,杂项!K:L,2,FALSE)</f>
        <v>扩胸器</v>
      </c>
      <c r="G800">
        <f t="shared" si="37"/>
        <v>12</v>
      </c>
      <c r="H800" t="str">
        <f>VLOOKUP(N800,杂项!K:L,2,FALSE)</f>
        <v>平衡球</v>
      </c>
      <c r="I800">
        <f t="shared" si="38"/>
        <v>8</v>
      </c>
      <c r="J800" s="93">
        <v>6009</v>
      </c>
      <c r="K800">
        <v>25</v>
      </c>
      <c r="L800">
        <v>6033</v>
      </c>
      <c r="M800">
        <v>12</v>
      </c>
      <c r="N800">
        <v>6036</v>
      </c>
      <c r="O800">
        <v>8</v>
      </c>
    </row>
    <row r="801" spans="1:15" x14ac:dyDescent="0.2">
      <c r="A801" s="103">
        <v>3254</v>
      </c>
      <c r="B801" s="93" t="s">
        <v>3910</v>
      </c>
      <c r="C801" s="103">
        <v>53000</v>
      </c>
      <c r="D801" t="str">
        <f>VLOOKUP(J801,杂项!K:L,2,FALSE)</f>
        <v>特级骑兵教材</v>
      </c>
      <c r="E801">
        <f t="shared" si="36"/>
        <v>3</v>
      </c>
      <c r="F801" t="str">
        <f>VLOOKUP(L801,杂项!K:L,2,FALSE)</f>
        <v>扩胸器</v>
      </c>
      <c r="G801">
        <f t="shared" si="37"/>
        <v>14</v>
      </c>
      <c r="H801" t="str">
        <f>VLOOKUP(N801,杂项!K:L,2,FALSE)</f>
        <v>平衡球</v>
      </c>
      <c r="I801">
        <f t="shared" si="38"/>
        <v>10</v>
      </c>
      <c r="J801" s="93">
        <v>6045</v>
      </c>
      <c r="K801">
        <v>3</v>
      </c>
      <c r="L801">
        <v>6033</v>
      </c>
      <c r="M801">
        <v>14</v>
      </c>
      <c r="N801">
        <v>6036</v>
      </c>
      <c r="O801">
        <v>10</v>
      </c>
    </row>
    <row r="802" spans="1:15" x14ac:dyDescent="0.2">
      <c r="A802" s="103">
        <v>3255</v>
      </c>
      <c r="B802" s="93" t="s">
        <v>3911</v>
      </c>
      <c r="C802" s="103">
        <v>80000</v>
      </c>
      <c r="D802" t="str">
        <f>VLOOKUP(J802,杂项!K:L,2,FALSE)</f>
        <v>特级骑兵教材</v>
      </c>
      <c r="E802">
        <f t="shared" si="36"/>
        <v>5</v>
      </c>
      <c r="F802" t="str">
        <f>VLOOKUP(L802,杂项!K:L,2,FALSE)</f>
        <v>Devout♂手套</v>
      </c>
      <c r="G802">
        <f t="shared" si="37"/>
        <v>2</v>
      </c>
      <c r="H802" t="str">
        <f>VLOOKUP(N802,杂项!K:L,2,FALSE)</f>
        <v>Burning♂背带</v>
      </c>
      <c r="I802">
        <f t="shared" si="38"/>
        <v>2</v>
      </c>
      <c r="J802" s="93">
        <v>6045</v>
      </c>
      <c r="K802">
        <v>5</v>
      </c>
      <c r="L802">
        <v>6039</v>
      </c>
      <c r="M802">
        <v>2</v>
      </c>
      <c r="N802">
        <v>6042</v>
      </c>
      <c r="O802">
        <v>2</v>
      </c>
    </row>
    <row r="803" spans="1:15" x14ac:dyDescent="0.2">
      <c r="A803" s="103">
        <v>3256</v>
      </c>
      <c r="B803" s="93" t="s">
        <v>3912</v>
      </c>
      <c r="C803" s="103">
        <v>120000</v>
      </c>
      <c r="D803" t="str">
        <f>VLOOKUP(J803,杂项!K:L,2,FALSE)</f>
        <v>特级骑兵教材</v>
      </c>
      <c r="E803">
        <f t="shared" si="36"/>
        <v>10</v>
      </c>
      <c r="F803" t="str">
        <f>VLOOKUP(L803,杂项!K:L,2,FALSE)</f>
        <v>Devout♂手套</v>
      </c>
      <c r="G803">
        <f t="shared" si="37"/>
        <v>3</v>
      </c>
      <c r="H803" t="str">
        <f>VLOOKUP(N803,杂项!K:L,2,FALSE)</f>
        <v>Burning♂背带</v>
      </c>
      <c r="I803">
        <f t="shared" si="38"/>
        <v>3</v>
      </c>
      <c r="J803" s="93">
        <v>6045</v>
      </c>
      <c r="K803">
        <v>10</v>
      </c>
      <c r="L803">
        <v>6039</v>
      </c>
      <c r="M803">
        <v>3</v>
      </c>
      <c r="N803">
        <v>6042</v>
      </c>
      <c r="O803">
        <v>3</v>
      </c>
    </row>
    <row r="804" spans="1:15" x14ac:dyDescent="0.2">
      <c r="A804" s="103">
        <v>3257</v>
      </c>
      <c r="B804" s="93" t="s">
        <v>3913</v>
      </c>
      <c r="C804" s="103">
        <v>180000</v>
      </c>
      <c r="D804" t="str">
        <f>VLOOKUP(J804,杂项!K:L,2,FALSE)</f>
        <v>特级骑兵教材</v>
      </c>
      <c r="E804">
        <f t="shared" si="36"/>
        <v>20</v>
      </c>
      <c r="F804" t="str">
        <f>VLOOKUP(L804,杂项!K:L,2,FALSE)</f>
        <v>Devout♂手套</v>
      </c>
      <c r="G804">
        <f t="shared" si="37"/>
        <v>5</v>
      </c>
      <c r="H804" t="str">
        <f>VLOOKUP(N804,杂项!K:L,2,FALSE)</f>
        <v>Burning♂背带</v>
      </c>
      <c r="I804">
        <f t="shared" si="38"/>
        <v>5</v>
      </c>
      <c r="J804" s="93">
        <v>6045</v>
      </c>
      <c r="K804">
        <v>20</v>
      </c>
      <c r="L804">
        <v>6039</v>
      </c>
      <c r="M804">
        <v>5</v>
      </c>
      <c r="N804">
        <v>6042</v>
      </c>
      <c r="O804">
        <v>5</v>
      </c>
    </row>
    <row r="805" spans="1:15" x14ac:dyDescent="0.2">
      <c r="A805" s="103">
        <v>3258</v>
      </c>
      <c r="B805" s="93" t="s">
        <v>3914</v>
      </c>
      <c r="C805" s="103">
        <v>270000</v>
      </c>
      <c r="D805" t="str">
        <f>VLOOKUP(J805,杂项!K:L,2,FALSE)</f>
        <v>特级骑兵教材</v>
      </c>
      <c r="E805">
        <f t="shared" si="36"/>
        <v>30</v>
      </c>
      <c r="F805" t="str">
        <f>VLOOKUP(L805,杂项!K:L,2,FALSE)</f>
        <v>Devout♂手套</v>
      </c>
      <c r="G805">
        <f t="shared" si="37"/>
        <v>7</v>
      </c>
      <c r="H805" t="str">
        <f>VLOOKUP(N805,杂项!K:L,2,FALSE)</f>
        <v>Burning♂背带</v>
      </c>
      <c r="I805">
        <f t="shared" si="38"/>
        <v>7</v>
      </c>
      <c r="J805" s="93">
        <v>6045</v>
      </c>
      <c r="K805">
        <v>30</v>
      </c>
      <c r="L805">
        <v>6039</v>
      </c>
      <c r="M805">
        <v>7</v>
      </c>
      <c r="N805">
        <v>6042</v>
      </c>
      <c r="O805">
        <v>7</v>
      </c>
    </row>
    <row r="806" spans="1:15" x14ac:dyDescent="0.2">
      <c r="A806" s="103">
        <v>3259</v>
      </c>
      <c r="B806" s="93" t="s">
        <v>3915</v>
      </c>
      <c r="C806" s="103">
        <v>410000</v>
      </c>
      <c r="D806" t="str">
        <f>VLOOKUP(J806,杂项!K:L,2,FALSE)</f>
        <v>特级骑兵教材</v>
      </c>
      <c r="E806">
        <f t="shared" si="36"/>
        <v>40</v>
      </c>
      <c r="F806" t="str">
        <f>VLOOKUP(L806,杂项!K:L,2,FALSE)</f>
        <v>Devout♂手套</v>
      </c>
      <c r="G806">
        <f t="shared" si="37"/>
        <v>9</v>
      </c>
      <c r="H806" t="str">
        <f>VLOOKUP(N806,杂项!K:L,2,FALSE)</f>
        <v>Burning♂背带</v>
      </c>
      <c r="I806">
        <f t="shared" si="38"/>
        <v>9</v>
      </c>
      <c r="J806" s="93">
        <v>6045</v>
      </c>
      <c r="K806">
        <v>40</v>
      </c>
      <c r="L806">
        <v>6039</v>
      </c>
      <c r="M806">
        <v>9</v>
      </c>
      <c r="N806">
        <v>6042</v>
      </c>
      <c r="O806">
        <v>9</v>
      </c>
    </row>
    <row r="807" spans="1:15" x14ac:dyDescent="0.2">
      <c r="A807" s="103">
        <v>4010</v>
      </c>
      <c r="B807" s="93" t="s">
        <v>3916</v>
      </c>
      <c r="C807" s="103">
        <v>500</v>
      </c>
      <c r="D807" t="str">
        <f>VLOOKUP(J807,杂项!K:L,2,FALSE)</f>
        <v>初级驯养教材</v>
      </c>
      <c r="E807">
        <f t="shared" si="36"/>
        <v>1</v>
      </c>
      <c r="F807" t="e">
        <f>VLOOKUP(L807,杂项!K:L,2,FALSE)</f>
        <v>#N/A</v>
      </c>
      <c r="G807">
        <f t="shared" si="37"/>
        <v>0</v>
      </c>
      <c r="H807" t="e">
        <f>VLOOKUP(N807,杂项!K:L,2,FALSE)</f>
        <v>#N/A</v>
      </c>
      <c r="I807">
        <f t="shared" si="38"/>
        <v>0</v>
      </c>
      <c r="J807" s="93">
        <v>6010</v>
      </c>
      <c r="K807">
        <v>1</v>
      </c>
    </row>
    <row r="808" spans="1:15" x14ac:dyDescent="0.2">
      <c r="A808" s="103">
        <v>4011</v>
      </c>
      <c r="B808" s="93" t="s">
        <v>3917</v>
      </c>
      <c r="C808" s="103">
        <v>750</v>
      </c>
      <c r="D808" t="str">
        <f>VLOOKUP(J808,杂项!K:L,2,FALSE)</f>
        <v>初级驯养教材</v>
      </c>
      <c r="E808">
        <f t="shared" si="36"/>
        <v>2</v>
      </c>
      <c r="F808" t="str">
        <f>VLOOKUP(L808,杂项!K:L,2,FALSE)</f>
        <v>力满特饮</v>
      </c>
      <c r="G808">
        <f t="shared" si="37"/>
        <v>1</v>
      </c>
      <c r="H808" t="e">
        <f>VLOOKUP(N808,杂项!K:L,2,FALSE)</f>
        <v>#N/A</v>
      </c>
      <c r="I808">
        <f t="shared" si="38"/>
        <v>0</v>
      </c>
      <c r="J808" s="93">
        <v>6010</v>
      </c>
      <c r="K808">
        <v>2</v>
      </c>
      <c r="L808">
        <v>6024</v>
      </c>
      <c r="M808">
        <v>1</v>
      </c>
    </row>
    <row r="809" spans="1:15" x14ac:dyDescent="0.2">
      <c r="A809" s="103">
        <v>4012</v>
      </c>
      <c r="B809" s="93" t="s">
        <v>3918</v>
      </c>
      <c r="C809" s="103">
        <v>1100</v>
      </c>
      <c r="D809" t="str">
        <f>VLOOKUP(J809,杂项!K:L,2,FALSE)</f>
        <v>初级驯养教材</v>
      </c>
      <c r="E809">
        <f t="shared" si="36"/>
        <v>2</v>
      </c>
      <c r="F809" t="str">
        <f>VLOOKUP(L809,杂项!K:L,2,FALSE)</f>
        <v>力满特饮</v>
      </c>
      <c r="G809">
        <f t="shared" si="37"/>
        <v>2</v>
      </c>
      <c r="H809" t="e">
        <f>VLOOKUP(N809,杂项!K:L,2,FALSE)</f>
        <v>#N/A</v>
      </c>
      <c r="I809">
        <f t="shared" si="38"/>
        <v>0</v>
      </c>
      <c r="J809" s="93">
        <v>6010</v>
      </c>
      <c r="K809">
        <v>2</v>
      </c>
      <c r="L809">
        <v>6024</v>
      </c>
      <c r="M809">
        <v>2</v>
      </c>
    </row>
    <row r="810" spans="1:15" x14ac:dyDescent="0.2">
      <c r="A810" s="103">
        <v>4013</v>
      </c>
      <c r="B810" s="93" t="s">
        <v>3919</v>
      </c>
      <c r="C810" s="103">
        <v>1700</v>
      </c>
      <c r="D810" t="str">
        <f>VLOOKUP(J810,杂项!K:L,2,FALSE)</f>
        <v>初级驯养教材</v>
      </c>
      <c r="E810">
        <f t="shared" si="36"/>
        <v>3</v>
      </c>
      <c r="F810" t="str">
        <f>VLOOKUP(L810,杂项!K:L,2,FALSE)</f>
        <v>力满特饮</v>
      </c>
      <c r="G810">
        <f t="shared" si="37"/>
        <v>3</v>
      </c>
      <c r="H810" t="e">
        <f>VLOOKUP(N810,杂项!K:L,2,FALSE)</f>
        <v>#N/A</v>
      </c>
      <c r="I810">
        <f t="shared" si="38"/>
        <v>0</v>
      </c>
      <c r="J810" s="93">
        <v>6010</v>
      </c>
      <c r="K810">
        <v>3</v>
      </c>
      <c r="L810">
        <v>6024</v>
      </c>
      <c r="M810">
        <v>3</v>
      </c>
    </row>
    <row r="811" spans="1:15" x14ac:dyDescent="0.2">
      <c r="A811" s="103">
        <v>4014</v>
      </c>
      <c r="B811" s="93" t="s">
        <v>3920</v>
      </c>
      <c r="C811" s="103">
        <v>2600</v>
      </c>
      <c r="D811" t="str">
        <f>VLOOKUP(J811,杂项!K:L,2,FALSE)</f>
        <v>初级驯养教材</v>
      </c>
      <c r="E811">
        <f t="shared" si="36"/>
        <v>3</v>
      </c>
      <c r="F811" t="str">
        <f>VLOOKUP(L811,杂项!K:L,2,FALSE)</f>
        <v>力满特饮</v>
      </c>
      <c r="G811">
        <f t="shared" si="37"/>
        <v>4</v>
      </c>
      <c r="H811" t="e">
        <f>VLOOKUP(N811,杂项!K:L,2,FALSE)</f>
        <v>#N/A</v>
      </c>
      <c r="I811">
        <f t="shared" si="38"/>
        <v>0</v>
      </c>
      <c r="J811" s="93">
        <v>6010</v>
      </c>
      <c r="K811">
        <v>3</v>
      </c>
      <c r="L811">
        <v>6024</v>
      </c>
      <c r="M811">
        <v>4</v>
      </c>
    </row>
    <row r="812" spans="1:15" x14ac:dyDescent="0.2">
      <c r="A812" s="103">
        <v>4020</v>
      </c>
      <c r="B812" s="93" t="s">
        <v>3921</v>
      </c>
      <c r="C812" s="103">
        <v>500</v>
      </c>
      <c r="D812" t="str">
        <f>VLOOKUP(J812,杂项!K:L,2,FALSE)</f>
        <v>初级驯养教材</v>
      </c>
      <c r="E812">
        <f t="shared" si="36"/>
        <v>1</v>
      </c>
      <c r="F812" t="e">
        <f>VLOOKUP(L812,杂项!K:L,2,FALSE)</f>
        <v>#N/A</v>
      </c>
      <c r="G812">
        <f t="shared" si="37"/>
        <v>0</v>
      </c>
      <c r="H812" t="e">
        <f>VLOOKUP(N812,杂项!K:L,2,FALSE)</f>
        <v>#N/A</v>
      </c>
      <c r="I812">
        <f t="shared" si="38"/>
        <v>0</v>
      </c>
      <c r="J812" s="93">
        <v>6010</v>
      </c>
      <c r="K812">
        <v>1</v>
      </c>
    </row>
    <row r="813" spans="1:15" x14ac:dyDescent="0.2">
      <c r="A813" s="103">
        <v>4021</v>
      </c>
      <c r="B813" s="93" t="s">
        <v>3922</v>
      </c>
      <c r="C813" s="103">
        <v>750</v>
      </c>
      <c r="D813" t="str">
        <f>VLOOKUP(J813,杂项!K:L,2,FALSE)</f>
        <v>初级驯养教材</v>
      </c>
      <c r="E813">
        <f t="shared" si="36"/>
        <v>2</v>
      </c>
      <c r="F813" t="str">
        <f>VLOOKUP(L813,杂项!K:L,2,FALSE)</f>
        <v>宝特特饮</v>
      </c>
      <c r="G813">
        <f t="shared" si="37"/>
        <v>1</v>
      </c>
      <c r="H813" t="e">
        <f>VLOOKUP(N813,杂项!K:L,2,FALSE)</f>
        <v>#N/A</v>
      </c>
      <c r="I813">
        <f t="shared" si="38"/>
        <v>0</v>
      </c>
      <c r="J813" s="93">
        <v>6010</v>
      </c>
      <c r="K813">
        <v>2</v>
      </c>
      <c r="L813">
        <v>6022</v>
      </c>
      <c r="M813">
        <v>1</v>
      </c>
    </row>
    <row r="814" spans="1:15" x14ac:dyDescent="0.2">
      <c r="A814" s="103">
        <v>4022</v>
      </c>
      <c r="B814" s="93" t="s">
        <v>3923</v>
      </c>
      <c r="C814" s="103">
        <v>1100</v>
      </c>
      <c r="D814" t="str">
        <f>VLOOKUP(J814,杂项!K:L,2,FALSE)</f>
        <v>初级驯养教材</v>
      </c>
      <c r="E814">
        <f t="shared" si="36"/>
        <v>2</v>
      </c>
      <c r="F814" t="str">
        <f>VLOOKUP(L814,杂项!K:L,2,FALSE)</f>
        <v>宝特特饮</v>
      </c>
      <c r="G814">
        <f t="shared" si="37"/>
        <v>2</v>
      </c>
      <c r="H814" t="e">
        <f>VLOOKUP(N814,杂项!K:L,2,FALSE)</f>
        <v>#N/A</v>
      </c>
      <c r="I814">
        <f t="shared" si="38"/>
        <v>0</v>
      </c>
      <c r="J814" s="93">
        <v>6010</v>
      </c>
      <c r="K814">
        <v>2</v>
      </c>
      <c r="L814">
        <v>6022</v>
      </c>
      <c r="M814">
        <v>2</v>
      </c>
    </row>
    <row r="815" spans="1:15" x14ac:dyDescent="0.2">
      <c r="A815" s="103">
        <v>4023</v>
      </c>
      <c r="B815" s="93" t="s">
        <v>3924</v>
      </c>
      <c r="C815" s="103">
        <v>1700</v>
      </c>
      <c r="D815" t="str">
        <f>VLOOKUP(J815,杂项!K:L,2,FALSE)</f>
        <v>初级驯养教材</v>
      </c>
      <c r="E815">
        <f t="shared" si="36"/>
        <v>3</v>
      </c>
      <c r="F815" t="str">
        <f>VLOOKUP(L815,杂项!K:L,2,FALSE)</f>
        <v>宝特特饮</v>
      </c>
      <c r="G815">
        <f t="shared" si="37"/>
        <v>3</v>
      </c>
      <c r="H815" t="e">
        <f>VLOOKUP(N815,杂项!K:L,2,FALSE)</f>
        <v>#N/A</v>
      </c>
      <c r="I815">
        <f t="shared" si="38"/>
        <v>0</v>
      </c>
      <c r="J815" s="93">
        <v>6010</v>
      </c>
      <c r="K815">
        <v>3</v>
      </c>
      <c r="L815">
        <v>6022</v>
      </c>
      <c r="M815">
        <v>3</v>
      </c>
    </row>
    <row r="816" spans="1:15" x14ac:dyDescent="0.2">
      <c r="A816" s="103">
        <v>4024</v>
      </c>
      <c r="B816" s="93" t="s">
        <v>3925</v>
      </c>
      <c r="C816" s="103">
        <v>2600</v>
      </c>
      <c r="D816" t="str">
        <f>VLOOKUP(J816,杂项!K:L,2,FALSE)</f>
        <v>初级驯养教材</v>
      </c>
      <c r="E816">
        <f t="shared" si="36"/>
        <v>3</v>
      </c>
      <c r="F816" t="str">
        <f>VLOOKUP(L816,杂项!K:L,2,FALSE)</f>
        <v>宝特特饮</v>
      </c>
      <c r="G816">
        <f t="shared" si="37"/>
        <v>4</v>
      </c>
      <c r="H816" t="e">
        <f>VLOOKUP(N816,杂项!K:L,2,FALSE)</f>
        <v>#N/A</v>
      </c>
      <c r="I816">
        <f t="shared" si="38"/>
        <v>0</v>
      </c>
      <c r="J816" s="93">
        <v>6010</v>
      </c>
      <c r="K816">
        <v>3</v>
      </c>
      <c r="L816">
        <v>6022</v>
      </c>
      <c r="M816">
        <v>4</v>
      </c>
    </row>
    <row r="817" spans="1:13" x14ac:dyDescent="0.2">
      <c r="A817" s="103">
        <v>4030</v>
      </c>
      <c r="B817" s="93" t="s">
        <v>3926</v>
      </c>
      <c r="C817" s="103">
        <v>800</v>
      </c>
      <c r="D817" t="str">
        <f>VLOOKUP(J817,杂项!K:L,2,FALSE)</f>
        <v>初级驯养教材</v>
      </c>
      <c r="E817">
        <f t="shared" si="36"/>
        <v>3</v>
      </c>
      <c r="F817" t="e">
        <f>VLOOKUP(L817,杂项!K:L,2,FALSE)</f>
        <v>#N/A</v>
      </c>
      <c r="G817">
        <f t="shared" si="37"/>
        <v>0</v>
      </c>
      <c r="H817" t="e">
        <f>VLOOKUP(N817,杂项!K:L,2,FALSE)</f>
        <v>#N/A</v>
      </c>
      <c r="I817">
        <f t="shared" si="38"/>
        <v>0</v>
      </c>
      <c r="J817" s="93">
        <v>6010</v>
      </c>
      <c r="K817">
        <v>3</v>
      </c>
    </row>
    <row r="818" spans="1:13" x14ac:dyDescent="0.2">
      <c r="A818" s="103">
        <v>4031</v>
      </c>
      <c r="B818" s="93" t="s">
        <v>3927</v>
      </c>
      <c r="C818" s="103">
        <v>1200</v>
      </c>
      <c r="D818" t="str">
        <f>VLOOKUP(J818,杂项!K:L,2,FALSE)</f>
        <v>初级驯养教材</v>
      </c>
      <c r="E818">
        <f t="shared" si="36"/>
        <v>3</v>
      </c>
      <c r="F818" t="str">
        <f>VLOOKUP(L818,杂项!K:L,2,FALSE)</f>
        <v>力满特饮</v>
      </c>
      <c r="G818">
        <f t="shared" si="37"/>
        <v>3</v>
      </c>
      <c r="H818" t="e">
        <f>VLOOKUP(N818,杂项!K:L,2,FALSE)</f>
        <v>#N/A</v>
      </c>
      <c r="I818">
        <f t="shared" si="38"/>
        <v>0</v>
      </c>
      <c r="J818" s="93">
        <v>6010</v>
      </c>
      <c r="K818">
        <v>3</v>
      </c>
      <c r="L818">
        <v>6024</v>
      </c>
      <c r="M818">
        <v>3</v>
      </c>
    </row>
    <row r="819" spans="1:13" x14ac:dyDescent="0.2">
      <c r="A819" s="103">
        <v>4032</v>
      </c>
      <c r="B819" s="93" t="s">
        <v>3928</v>
      </c>
      <c r="C819" s="103">
        <v>1800</v>
      </c>
      <c r="D819" t="str">
        <f>VLOOKUP(J819,杂项!K:L,2,FALSE)</f>
        <v>初级驯养教材</v>
      </c>
      <c r="E819">
        <f t="shared" si="36"/>
        <v>4</v>
      </c>
      <c r="F819" t="str">
        <f>VLOOKUP(L819,杂项!K:L,2,FALSE)</f>
        <v>力满特饮</v>
      </c>
      <c r="G819">
        <f t="shared" si="37"/>
        <v>3</v>
      </c>
      <c r="H819" t="e">
        <f>VLOOKUP(N819,杂项!K:L,2,FALSE)</f>
        <v>#N/A</v>
      </c>
      <c r="I819">
        <f t="shared" si="38"/>
        <v>0</v>
      </c>
      <c r="J819" s="93">
        <v>6010</v>
      </c>
      <c r="K819">
        <v>4</v>
      </c>
      <c r="L819">
        <v>6024</v>
      </c>
      <c r="M819">
        <v>3</v>
      </c>
    </row>
    <row r="820" spans="1:13" x14ac:dyDescent="0.2">
      <c r="A820" s="103">
        <v>4033</v>
      </c>
      <c r="B820" s="93" t="s">
        <v>3929</v>
      </c>
      <c r="C820" s="103">
        <v>2700</v>
      </c>
      <c r="D820" t="str">
        <f>VLOOKUP(J820,杂项!K:L,2,FALSE)</f>
        <v>初级驯养教材</v>
      </c>
      <c r="E820">
        <f t="shared" si="36"/>
        <v>5</v>
      </c>
      <c r="F820" t="str">
        <f>VLOOKUP(L820,杂项!K:L,2,FALSE)</f>
        <v>力满特饮</v>
      </c>
      <c r="G820">
        <f t="shared" si="37"/>
        <v>4</v>
      </c>
      <c r="H820" t="e">
        <f>VLOOKUP(N820,杂项!K:L,2,FALSE)</f>
        <v>#N/A</v>
      </c>
      <c r="I820">
        <f t="shared" si="38"/>
        <v>0</v>
      </c>
      <c r="J820" s="93">
        <v>6010</v>
      </c>
      <c r="K820">
        <v>5</v>
      </c>
      <c r="L820">
        <v>6024</v>
      </c>
      <c r="M820">
        <v>4</v>
      </c>
    </row>
    <row r="821" spans="1:13" x14ac:dyDescent="0.2">
      <c r="A821" s="103">
        <v>4034</v>
      </c>
      <c r="B821" s="93" t="s">
        <v>3930</v>
      </c>
      <c r="C821" s="103">
        <v>4100</v>
      </c>
      <c r="D821" t="str">
        <f>VLOOKUP(J821,杂项!K:L,2,FALSE)</f>
        <v>初级驯养教材</v>
      </c>
      <c r="E821">
        <f t="shared" si="36"/>
        <v>5</v>
      </c>
      <c r="F821" t="str">
        <f>VLOOKUP(L821,杂项!K:L,2,FALSE)</f>
        <v>力满特饮</v>
      </c>
      <c r="G821">
        <f t="shared" si="37"/>
        <v>5</v>
      </c>
      <c r="H821" t="e">
        <f>VLOOKUP(N821,杂项!K:L,2,FALSE)</f>
        <v>#N/A</v>
      </c>
      <c r="I821">
        <f t="shared" si="38"/>
        <v>0</v>
      </c>
      <c r="J821" s="93">
        <v>6010</v>
      </c>
      <c r="K821">
        <v>5</v>
      </c>
      <c r="L821">
        <v>6024</v>
      </c>
      <c r="M821">
        <v>5</v>
      </c>
    </row>
    <row r="822" spans="1:13" x14ac:dyDescent="0.2">
      <c r="A822" s="103">
        <v>4035</v>
      </c>
      <c r="B822" s="93" t="s">
        <v>3931</v>
      </c>
      <c r="C822" s="103">
        <v>6200</v>
      </c>
      <c r="D822" t="str">
        <f>VLOOKUP(J822,杂项!K:L,2,FALSE)</f>
        <v>中级驯养教材</v>
      </c>
      <c r="E822">
        <f t="shared" si="36"/>
        <v>3</v>
      </c>
      <c r="F822" t="str">
        <f>VLOOKUP(L822,杂项!K:L,2,FALSE)</f>
        <v>力满特饮</v>
      </c>
      <c r="G822">
        <f t="shared" si="37"/>
        <v>5</v>
      </c>
      <c r="H822" t="e">
        <f>VLOOKUP(N822,杂项!K:L,2,FALSE)</f>
        <v>#N/A</v>
      </c>
      <c r="I822">
        <f t="shared" si="38"/>
        <v>0</v>
      </c>
      <c r="J822" s="93">
        <v>6011</v>
      </c>
      <c r="K822">
        <v>3</v>
      </c>
      <c r="L822">
        <v>6024</v>
      </c>
      <c r="M822">
        <v>5</v>
      </c>
    </row>
    <row r="823" spans="1:13" x14ac:dyDescent="0.2">
      <c r="A823" s="103">
        <v>4036</v>
      </c>
      <c r="B823" s="93" t="s">
        <v>3932</v>
      </c>
      <c r="C823" s="103">
        <v>9300</v>
      </c>
      <c r="D823" t="str">
        <f>VLOOKUP(J823,杂项!K:L,2,FALSE)</f>
        <v>中级驯养教材</v>
      </c>
      <c r="E823">
        <f t="shared" si="36"/>
        <v>4</v>
      </c>
      <c r="F823" t="str">
        <f>VLOOKUP(L823,杂项!K:L,2,FALSE)</f>
        <v>吊环</v>
      </c>
      <c r="G823">
        <f t="shared" si="37"/>
        <v>3</v>
      </c>
      <c r="H823" t="e">
        <f>VLOOKUP(N823,杂项!K:L,2,FALSE)</f>
        <v>#N/A</v>
      </c>
      <c r="I823">
        <f t="shared" si="38"/>
        <v>0</v>
      </c>
      <c r="J823" s="93">
        <v>6011</v>
      </c>
      <c r="K823">
        <v>4</v>
      </c>
      <c r="L823">
        <v>6029</v>
      </c>
      <c r="M823">
        <v>3</v>
      </c>
    </row>
    <row r="824" spans="1:13" x14ac:dyDescent="0.2">
      <c r="A824" s="103">
        <v>4037</v>
      </c>
      <c r="B824" s="93" t="s">
        <v>3933</v>
      </c>
      <c r="C824" s="103">
        <v>14000</v>
      </c>
      <c r="D824" t="str">
        <f>VLOOKUP(J824,杂项!K:L,2,FALSE)</f>
        <v>中级驯养教材</v>
      </c>
      <c r="E824">
        <f t="shared" si="36"/>
        <v>5</v>
      </c>
      <c r="F824" t="str">
        <f>VLOOKUP(L824,杂项!K:L,2,FALSE)</f>
        <v>吊环</v>
      </c>
      <c r="G824">
        <f t="shared" si="37"/>
        <v>5</v>
      </c>
      <c r="H824" t="e">
        <f>VLOOKUP(N824,杂项!K:L,2,FALSE)</f>
        <v>#N/A</v>
      </c>
      <c r="I824">
        <f t="shared" si="38"/>
        <v>0</v>
      </c>
      <c r="J824" s="93">
        <v>6011</v>
      </c>
      <c r="K824">
        <v>5</v>
      </c>
      <c r="L824">
        <v>6029</v>
      </c>
      <c r="M824">
        <v>5</v>
      </c>
    </row>
    <row r="825" spans="1:13" x14ac:dyDescent="0.2">
      <c r="A825" s="103">
        <v>4038</v>
      </c>
      <c r="B825" s="93" t="s">
        <v>3934</v>
      </c>
      <c r="C825" s="103">
        <v>21000</v>
      </c>
      <c r="D825" t="str">
        <f>VLOOKUP(J825,杂项!K:L,2,FALSE)</f>
        <v>中级驯养教材</v>
      </c>
      <c r="E825">
        <f t="shared" si="36"/>
        <v>6</v>
      </c>
      <c r="F825" t="str">
        <f>VLOOKUP(L825,杂项!K:L,2,FALSE)</f>
        <v>吊环</v>
      </c>
      <c r="G825">
        <f t="shared" si="37"/>
        <v>6</v>
      </c>
      <c r="H825" t="e">
        <f>VLOOKUP(N825,杂项!K:L,2,FALSE)</f>
        <v>#N/A</v>
      </c>
      <c r="I825">
        <f t="shared" si="38"/>
        <v>0</v>
      </c>
      <c r="J825" s="93">
        <v>6011</v>
      </c>
      <c r="K825">
        <v>6</v>
      </c>
      <c r="L825">
        <v>6029</v>
      </c>
      <c r="M825">
        <v>6</v>
      </c>
    </row>
    <row r="826" spans="1:13" x14ac:dyDescent="0.2">
      <c r="A826" s="103">
        <v>4039</v>
      </c>
      <c r="B826" s="93" t="s">
        <v>3935</v>
      </c>
      <c r="C826" s="103">
        <v>32000</v>
      </c>
      <c r="D826" t="str">
        <f>VLOOKUP(J826,杂项!K:L,2,FALSE)</f>
        <v>中级驯养教材</v>
      </c>
      <c r="E826">
        <f t="shared" si="36"/>
        <v>8</v>
      </c>
      <c r="F826" t="str">
        <f>VLOOKUP(L826,杂项!K:L,2,FALSE)</f>
        <v>吊环</v>
      </c>
      <c r="G826">
        <f t="shared" si="37"/>
        <v>8</v>
      </c>
      <c r="H826" t="e">
        <f>VLOOKUP(N826,杂项!K:L,2,FALSE)</f>
        <v>#N/A</v>
      </c>
      <c r="I826">
        <f t="shared" si="38"/>
        <v>0</v>
      </c>
      <c r="J826" s="93">
        <v>6011</v>
      </c>
      <c r="K826">
        <v>8</v>
      </c>
      <c r="L826">
        <v>6029</v>
      </c>
      <c r="M826">
        <v>8</v>
      </c>
    </row>
    <row r="827" spans="1:13" x14ac:dyDescent="0.2">
      <c r="A827" s="103">
        <v>4040</v>
      </c>
      <c r="B827" s="93" t="s">
        <v>3936</v>
      </c>
      <c r="C827" s="103">
        <v>800</v>
      </c>
      <c r="D827" t="str">
        <f>VLOOKUP(J827,杂项!K:L,2,FALSE)</f>
        <v>初级驯养教材</v>
      </c>
      <c r="E827">
        <f t="shared" si="36"/>
        <v>3</v>
      </c>
      <c r="F827" t="e">
        <f>VLOOKUP(L827,杂项!K:L,2,FALSE)</f>
        <v>#N/A</v>
      </c>
      <c r="G827">
        <f t="shared" si="37"/>
        <v>0</v>
      </c>
      <c r="H827" t="e">
        <f>VLOOKUP(N827,杂项!K:L,2,FALSE)</f>
        <v>#N/A</v>
      </c>
      <c r="I827">
        <f t="shared" si="38"/>
        <v>0</v>
      </c>
      <c r="J827" s="93">
        <v>6010</v>
      </c>
      <c r="K827">
        <v>3</v>
      </c>
    </row>
    <row r="828" spans="1:13" x14ac:dyDescent="0.2">
      <c r="A828" s="103">
        <v>4041</v>
      </c>
      <c r="B828" s="93" t="s">
        <v>3937</v>
      </c>
      <c r="C828" s="103">
        <v>1200</v>
      </c>
      <c r="D828" t="str">
        <f>VLOOKUP(J828,杂项!K:L,2,FALSE)</f>
        <v>初级驯养教材</v>
      </c>
      <c r="E828">
        <f t="shared" si="36"/>
        <v>3</v>
      </c>
      <c r="F828" t="str">
        <f>VLOOKUP(L828,杂项!K:L,2,FALSE)</f>
        <v>宝特特饮</v>
      </c>
      <c r="G828">
        <f t="shared" si="37"/>
        <v>3</v>
      </c>
      <c r="H828" t="e">
        <f>VLOOKUP(N828,杂项!K:L,2,FALSE)</f>
        <v>#N/A</v>
      </c>
      <c r="I828">
        <f t="shared" si="38"/>
        <v>0</v>
      </c>
      <c r="J828" s="93">
        <v>6010</v>
      </c>
      <c r="K828">
        <v>3</v>
      </c>
      <c r="L828">
        <v>6022</v>
      </c>
      <c r="M828">
        <v>3</v>
      </c>
    </row>
    <row r="829" spans="1:13" x14ac:dyDescent="0.2">
      <c r="A829" s="103">
        <v>4042</v>
      </c>
      <c r="B829" s="93" t="s">
        <v>3938</v>
      </c>
      <c r="C829" s="103">
        <v>1800</v>
      </c>
      <c r="D829" t="str">
        <f>VLOOKUP(J829,杂项!K:L,2,FALSE)</f>
        <v>初级驯养教材</v>
      </c>
      <c r="E829">
        <f t="shared" si="36"/>
        <v>4</v>
      </c>
      <c r="F829" t="str">
        <f>VLOOKUP(L829,杂项!K:L,2,FALSE)</f>
        <v>宝特特饮</v>
      </c>
      <c r="G829">
        <f t="shared" si="37"/>
        <v>3</v>
      </c>
      <c r="H829" t="e">
        <f>VLOOKUP(N829,杂项!K:L,2,FALSE)</f>
        <v>#N/A</v>
      </c>
      <c r="I829">
        <f t="shared" si="38"/>
        <v>0</v>
      </c>
      <c r="J829" s="93">
        <v>6010</v>
      </c>
      <c r="K829">
        <v>4</v>
      </c>
      <c r="L829">
        <v>6022</v>
      </c>
      <c r="M829">
        <v>3</v>
      </c>
    </row>
    <row r="830" spans="1:13" x14ac:dyDescent="0.2">
      <c r="A830" s="103">
        <v>4043</v>
      </c>
      <c r="B830" s="93" t="s">
        <v>3939</v>
      </c>
      <c r="C830" s="103">
        <v>2700</v>
      </c>
      <c r="D830" t="str">
        <f>VLOOKUP(J830,杂项!K:L,2,FALSE)</f>
        <v>初级驯养教材</v>
      </c>
      <c r="E830">
        <f t="shared" si="36"/>
        <v>5</v>
      </c>
      <c r="F830" t="str">
        <f>VLOOKUP(L830,杂项!K:L,2,FALSE)</f>
        <v>宝特特饮</v>
      </c>
      <c r="G830">
        <f t="shared" si="37"/>
        <v>4</v>
      </c>
      <c r="H830" t="e">
        <f>VLOOKUP(N830,杂项!K:L,2,FALSE)</f>
        <v>#N/A</v>
      </c>
      <c r="I830">
        <f t="shared" si="38"/>
        <v>0</v>
      </c>
      <c r="J830" s="93">
        <v>6010</v>
      </c>
      <c r="K830">
        <v>5</v>
      </c>
      <c r="L830">
        <v>6022</v>
      </c>
      <c r="M830">
        <v>4</v>
      </c>
    </row>
    <row r="831" spans="1:13" x14ac:dyDescent="0.2">
      <c r="A831" s="103">
        <v>4044</v>
      </c>
      <c r="B831" s="93" t="s">
        <v>3940</v>
      </c>
      <c r="C831" s="103">
        <v>4100</v>
      </c>
      <c r="D831" t="str">
        <f>VLOOKUP(J831,杂项!K:L,2,FALSE)</f>
        <v>初级驯养教材</v>
      </c>
      <c r="E831">
        <f t="shared" si="36"/>
        <v>5</v>
      </c>
      <c r="F831" t="str">
        <f>VLOOKUP(L831,杂项!K:L,2,FALSE)</f>
        <v>宝特特饮</v>
      </c>
      <c r="G831">
        <f t="shared" si="37"/>
        <v>5</v>
      </c>
      <c r="H831" t="e">
        <f>VLOOKUP(N831,杂项!K:L,2,FALSE)</f>
        <v>#N/A</v>
      </c>
      <c r="I831">
        <f t="shared" si="38"/>
        <v>0</v>
      </c>
      <c r="J831" s="93">
        <v>6010</v>
      </c>
      <c r="K831">
        <v>5</v>
      </c>
      <c r="L831">
        <v>6022</v>
      </c>
      <c r="M831">
        <v>5</v>
      </c>
    </row>
    <row r="832" spans="1:13" x14ac:dyDescent="0.2">
      <c r="A832" s="103">
        <v>4045</v>
      </c>
      <c r="B832" s="93" t="s">
        <v>3941</v>
      </c>
      <c r="C832" s="103">
        <v>6200</v>
      </c>
      <c r="D832" t="str">
        <f>VLOOKUP(J832,杂项!K:L,2,FALSE)</f>
        <v>中级驯养教材</v>
      </c>
      <c r="E832">
        <f t="shared" si="36"/>
        <v>3</v>
      </c>
      <c r="F832" t="str">
        <f>VLOOKUP(L832,杂项!K:L,2,FALSE)</f>
        <v>宝特特饮</v>
      </c>
      <c r="G832">
        <f t="shared" si="37"/>
        <v>5</v>
      </c>
      <c r="H832" t="e">
        <f>VLOOKUP(N832,杂项!K:L,2,FALSE)</f>
        <v>#N/A</v>
      </c>
      <c r="I832">
        <f t="shared" si="38"/>
        <v>0</v>
      </c>
      <c r="J832" s="93">
        <v>6011</v>
      </c>
      <c r="K832">
        <v>3</v>
      </c>
      <c r="L832">
        <v>6022</v>
      </c>
      <c r="M832">
        <v>5</v>
      </c>
    </row>
    <row r="833" spans="1:15" x14ac:dyDescent="0.2">
      <c r="A833" s="103">
        <v>4046</v>
      </c>
      <c r="B833" s="93" t="s">
        <v>3942</v>
      </c>
      <c r="C833" s="103">
        <v>9300</v>
      </c>
      <c r="D833" t="str">
        <f>VLOOKUP(J833,杂项!K:L,2,FALSE)</f>
        <v>中级驯养教材</v>
      </c>
      <c r="E833">
        <f t="shared" si="36"/>
        <v>4</v>
      </c>
      <c r="F833" t="str">
        <f>VLOOKUP(L833,杂项!K:L,2,FALSE)</f>
        <v>弹力绳</v>
      </c>
      <c r="G833">
        <f t="shared" si="37"/>
        <v>3</v>
      </c>
      <c r="H833" t="e">
        <f>VLOOKUP(N833,杂项!K:L,2,FALSE)</f>
        <v>#N/A</v>
      </c>
      <c r="I833">
        <f t="shared" si="38"/>
        <v>0</v>
      </c>
      <c r="J833" s="93">
        <v>6011</v>
      </c>
      <c r="K833">
        <v>4</v>
      </c>
      <c r="L833">
        <v>6028</v>
      </c>
      <c r="M833">
        <v>3</v>
      </c>
    </row>
    <row r="834" spans="1:15" x14ac:dyDescent="0.2">
      <c r="A834" s="103">
        <v>4047</v>
      </c>
      <c r="B834" s="93" t="s">
        <v>3943</v>
      </c>
      <c r="C834" s="103">
        <v>14000</v>
      </c>
      <c r="D834" t="str">
        <f>VLOOKUP(J834,杂项!K:L,2,FALSE)</f>
        <v>中级驯养教材</v>
      </c>
      <c r="E834">
        <f t="shared" ref="E834:E897" si="39">K834</f>
        <v>5</v>
      </c>
      <c r="F834" t="str">
        <f>VLOOKUP(L834,杂项!K:L,2,FALSE)</f>
        <v>弹力绳</v>
      </c>
      <c r="G834">
        <f t="shared" ref="G834:G897" si="40">M834</f>
        <v>5</v>
      </c>
      <c r="H834" t="e">
        <f>VLOOKUP(N834,杂项!K:L,2,FALSE)</f>
        <v>#N/A</v>
      </c>
      <c r="I834">
        <f t="shared" ref="I834:I897" si="41">O834</f>
        <v>0</v>
      </c>
      <c r="J834" s="93">
        <v>6011</v>
      </c>
      <c r="K834">
        <v>5</v>
      </c>
      <c r="L834">
        <v>6028</v>
      </c>
      <c r="M834">
        <v>5</v>
      </c>
    </row>
    <row r="835" spans="1:15" x14ac:dyDescent="0.2">
      <c r="A835" s="103">
        <v>4048</v>
      </c>
      <c r="B835" s="93" t="s">
        <v>3944</v>
      </c>
      <c r="C835" s="103">
        <v>21000</v>
      </c>
      <c r="D835" t="str">
        <f>VLOOKUP(J835,杂项!K:L,2,FALSE)</f>
        <v>中级驯养教材</v>
      </c>
      <c r="E835">
        <f t="shared" si="39"/>
        <v>6</v>
      </c>
      <c r="F835" t="str">
        <f>VLOOKUP(L835,杂项!K:L,2,FALSE)</f>
        <v>弹力绳</v>
      </c>
      <c r="G835">
        <f t="shared" si="40"/>
        <v>6</v>
      </c>
      <c r="H835" t="e">
        <f>VLOOKUP(N835,杂项!K:L,2,FALSE)</f>
        <v>#N/A</v>
      </c>
      <c r="I835">
        <f t="shared" si="41"/>
        <v>0</v>
      </c>
      <c r="J835" s="93">
        <v>6011</v>
      </c>
      <c r="K835">
        <v>6</v>
      </c>
      <c r="L835">
        <v>6028</v>
      </c>
      <c r="M835">
        <v>6</v>
      </c>
    </row>
    <row r="836" spans="1:15" x14ac:dyDescent="0.2">
      <c r="A836" s="103">
        <v>4049</v>
      </c>
      <c r="B836" s="93" t="s">
        <v>3945</v>
      </c>
      <c r="C836" s="103">
        <v>32000</v>
      </c>
      <c r="D836" t="str">
        <f>VLOOKUP(J836,杂项!K:L,2,FALSE)</f>
        <v>中级驯养教材</v>
      </c>
      <c r="E836">
        <f t="shared" si="39"/>
        <v>8</v>
      </c>
      <c r="F836" t="str">
        <f>VLOOKUP(L836,杂项!K:L,2,FALSE)</f>
        <v>弹力绳</v>
      </c>
      <c r="G836">
        <f t="shared" si="40"/>
        <v>8</v>
      </c>
      <c r="H836" t="e">
        <f>VLOOKUP(N836,杂项!K:L,2,FALSE)</f>
        <v>#N/A</v>
      </c>
      <c r="I836">
        <f t="shared" si="41"/>
        <v>0</v>
      </c>
      <c r="J836" s="93">
        <v>6011</v>
      </c>
      <c r="K836">
        <v>8</v>
      </c>
      <c r="L836">
        <v>6028</v>
      </c>
      <c r="M836">
        <v>8</v>
      </c>
    </row>
    <row r="837" spans="1:15" x14ac:dyDescent="0.2">
      <c r="A837" s="103">
        <v>4050</v>
      </c>
      <c r="B837" s="93" t="s">
        <v>3946</v>
      </c>
      <c r="C837" s="103">
        <v>1500</v>
      </c>
      <c r="D837" t="str">
        <f>VLOOKUP(J837,杂项!K:L,2,FALSE)</f>
        <v>中级驯养教材</v>
      </c>
      <c r="E837">
        <f t="shared" si="39"/>
        <v>1</v>
      </c>
      <c r="F837" t="str">
        <f>VLOOKUP(L837,杂项!K:L,2,FALSE)</f>
        <v>吊环</v>
      </c>
      <c r="G837">
        <f t="shared" si="40"/>
        <v>2</v>
      </c>
      <c r="H837" t="e">
        <f>VLOOKUP(N837,杂项!K:L,2,FALSE)</f>
        <v>#N/A</v>
      </c>
      <c r="I837">
        <f t="shared" si="41"/>
        <v>0</v>
      </c>
      <c r="J837" s="93">
        <v>6011</v>
      </c>
      <c r="K837">
        <v>1</v>
      </c>
      <c r="L837">
        <v>6029</v>
      </c>
      <c r="M837">
        <v>2</v>
      </c>
    </row>
    <row r="838" spans="1:15" x14ac:dyDescent="0.2">
      <c r="A838" s="103">
        <v>4051</v>
      </c>
      <c r="B838" s="93" t="s">
        <v>3947</v>
      </c>
      <c r="C838" s="103">
        <v>2300</v>
      </c>
      <c r="D838" t="str">
        <f>VLOOKUP(J838,杂项!K:L,2,FALSE)</f>
        <v>中级驯养教材</v>
      </c>
      <c r="E838">
        <f t="shared" si="39"/>
        <v>2</v>
      </c>
      <c r="F838" t="str">
        <f>VLOOKUP(L838,杂项!K:L,2,FALSE)</f>
        <v>吊环</v>
      </c>
      <c r="G838">
        <f t="shared" si="40"/>
        <v>3</v>
      </c>
      <c r="H838" t="e">
        <f>VLOOKUP(N838,杂项!K:L,2,FALSE)</f>
        <v>#N/A</v>
      </c>
      <c r="I838">
        <f t="shared" si="41"/>
        <v>0</v>
      </c>
      <c r="J838" s="93">
        <v>6011</v>
      </c>
      <c r="K838">
        <v>2</v>
      </c>
      <c r="L838">
        <v>6029</v>
      </c>
      <c r="M838">
        <v>3</v>
      </c>
    </row>
    <row r="839" spans="1:15" x14ac:dyDescent="0.2">
      <c r="A839" s="103">
        <v>4052</v>
      </c>
      <c r="B839" s="93" t="s">
        <v>3948</v>
      </c>
      <c r="C839" s="103">
        <v>3500</v>
      </c>
      <c r="D839" t="str">
        <f>VLOOKUP(J839,杂项!K:L,2,FALSE)</f>
        <v>中级驯养教材</v>
      </c>
      <c r="E839">
        <f t="shared" si="39"/>
        <v>4</v>
      </c>
      <c r="F839" t="str">
        <f>VLOOKUP(L839,杂项!K:L,2,FALSE)</f>
        <v>吊环</v>
      </c>
      <c r="G839">
        <f t="shared" si="40"/>
        <v>4</v>
      </c>
      <c r="H839" t="e">
        <f>VLOOKUP(N839,杂项!K:L,2,FALSE)</f>
        <v>#N/A</v>
      </c>
      <c r="I839">
        <f t="shared" si="41"/>
        <v>0</v>
      </c>
      <c r="J839" s="93">
        <v>6011</v>
      </c>
      <c r="K839">
        <v>4</v>
      </c>
      <c r="L839">
        <v>6029</v>
      </c>
      <c r="M839">
        <v>4</v>
      </c>
    </row>
    <row r="840" spans="1:15" x14ac:dyDescent="0.2">
      <c r="A840" s="103">
        <v>4053</v>
      </c>
      <c r="B840" s="93" t="s">
        <v>3949</v>
      </c>
      <c r="C840" s="103">
        <v>5300</v>
      </c>
      <c r="D840" t="str">
        <f>VLOOKUP(J840,杂项!K:L,2,FALSE)</f>
        <v>中级驯养教材</v>
      </c>
      <c r="E840">
        <f t="shared" si="39"/>
        <v>6</v>
      </c>
      <c r="F840" t="str">
        <f>VLOOKUP(L840,杂项!K:L,2,FALSE)</f>
        <v>吊环</v>
      </c>
      <c r="G840">
        <f t="shared" si="40"/>
        <v>5</v>
      </c>
      <c r="H840" t="e">
        <f>VLOOKUP(N840,杂项!K:L,2,FALSE)</f>
        <v>#N/A</v>
      </c>
      <c r="I840">
        <f t="shared" si="41"/>
        <v>0</v>
      </c>
      <c r="J840" s="93">
        <v>6011</v>
      </c>
      <c r="K840">
        <v>6</v>
      </c>
      <c r="L840">
        <v>6029</v>
      </c>
      <c r="M840">
        <v>5</v>
      </c>
    </row>
    <row r="841" spans="1:15" x14ac:dyDescent="0.2">
      <c r="A841" s="103">
        <v>4054</v>
      </c>
      <c r="B841" s="93" t="s">
        <v>3950</v>
      </c>
      <c r="C841" s="103">
        <v>8000</v>
      </c>
      <c r="D841" t="str">
        <f>VLOOKUP(J841,杂项!K:L,2,FALSE)</f>
        <v>中级驯养教材</v>
      </c>
      <c r="E841">
        <f t="shared" si="39"/>
        <v>8</v>
      </c>
      <c r="F841" t="str">
        <f>VLOOKUP(L841,杂项!K:L,2,FALSE)</f>
        <v>吊环</v>
      </c>
      <c r="G841">
        <f t="shared" si="40"/>
        <v>6</v>
      </c>
      <c r="H841" t="e">
        <f>VLOOKUP(N841,杂项!K:L,2,FALSE)</f>
        <v>#N/A</v>
      </c>
      <c r="I841">
        <f t="shared" si="41"/>
        <v>0</v>
      </c>
      <c r="J841" s="93">
        <v>6011</v>
      </c>
      <c r="K841">
        <v>8</v>
      </c>
      <c r="L841">
        <v>6029</v>
      </c>
      <c r="M841">
        <v>6</v>
      </c>
    </row>
    <row r="842" spans="1:15" x14ac:dyDescent="0.2">
      <c r="A842" s="103">
        <v>4055</v>
      </c>
      <c r="B842" s="93" t="s">
        <v>3951</v>
      </c>
      <c r="C842" s="103">
        <v>12000</v>
      </c>
      <c r="D842" t="str">
        <f>VLOOKUP(J842,杂项!K:L,2,FALSE)</f>
        <v>高级驯养教材</v>
      </c>
      <c r="E842">
        <f t="shared" si="39"/>
        <v>3</v>
      </c>
      <c r="F842" t="str">
        <f>VLOOKUP(L842,杂项!K:L,2,FALSE)</f>
        <v>瑜伽垫</v>
      </c>
      <c r="G842">
        <f t="shared" si="40"/>
        <v>2</v>
      </c>
      <c r="H842" t="e">
        <f>VLOOKUP(N842,杂项!K:L,2,FALSE)</f>
        <v>#N/A</v>
      </c>
      <c r="I842">
        <f t="shared" si="41"/>
        <v>0</v>
      </c>
      <c r="J842" s="93">
        <v>6012</v>
      </c>
      <c r="K842">
        <v>3</v>
      </c>
      <c r="L842">
        <v>6035</v>
      </c>
      <c r="M842">
        <v>2</v>
      </c>
    </row>
    <row r="843" spans="1:15" x14ac:dyDescent="0.2">
      <c r="A843" s="103">
        <v>4056</v>
      </c>
      <c r="B843" s="93" t="s">
        <v>3952</v>
      </c>
      <c r="C843" s="103">
        <v>18000</v>
      </c>
      <c r="D843" t="str">
        <f>VLOOKUP(J843,杂项!K:L,2,FALSE)</f>
        <v>高级驯养教材</v>
      </c>
      <c r="E843">
        <f t="shared" si="39"/>
        <v>5</v>
      </c>
      <c r="F843" t="str">
        <f>VLOOKUP(L843,杂项!K:L,2,FALSE)</f>
        <v>瑜伽垫</v>
      </c>
      <c r="G843">
        <f t="shared" si="40"/>
        <v>4</v>
      </c>
      <c r="H843" t="e">
        <f>VLOOKUP(N843,杂项!K:L,2,FALSE)</f>
        <v>#N/A</v>
      </c>
      <c r="I843">
        <f t="shared" si="41"/>
        <v>0</v>
      </c>
      <c r="J843" s="93">
        <v>6012</v>
      </c>
      <c r="K843">
        <v>5</v>
      </c>
      <c r="L843">
        <v>6035</v>
      </c>
      <c r="M843">
        <v>4</v>
      </c>
    </row>
    <row r="844" spans="1:15" x14ac:dyDescent="0.2">
      <c r="A844" s="103">
        <v>4057</v>
      </c>
      <c r="B844" s="93" t="s">
        <v>3953</v>
      </c>
      <c r="C844" s="103">
        <v>27000</v>
      </c>
      <c r="D844" t="str">
        <f>VLOOKUP(J844,杂项!K:L,2,FALSE)</f>
        <v>高级驯养教材</v>
      </c>
      <c r="E844">
        <f t="shared" si="39"/>
        <v>8</v>
      </c>
      <c r="F844" t="str">
        <f>VLOOKUP(L844,杂项!K:L,2,FALSE)</f>
        <v>瑜伽垫</v>
      </c>
      <c r="G844">
        <f t="shared" si="40"/>
        <v>6</v>
      </c>
      <c r="H844" t="str">
        <f>VLOOKUP(N844,杂项!K:L,2,FALSE)</f>
        <v>杠铃</v>
      </c>
      <c r="I844">
        <f t="shared" si="41"/>
        <v>2</v>
      </c>
      <c r="J844" s="93">
        <v>6012</v>
      </c>
      <c r="K844">
        <v>8</v>
      </c>
      <c r="L844">
        <v>6035</v>
      </c>
      <c r="M844">
        <v>6</v>
      </c>
      <c r="N844">
        <v>6031</v>
      </c>
      <c r="O844">
        <v>2</v>
      </c>
    </row>
    <row r="845" spans="1:15" x14ac:dyDescent="0.2">
      <c r="A845" s="103">
        <v>4058</v>
      </c>
      <c r="B845" s="93" t="s">
        <v>3954</v>
      </c>
      <c r="C845" s="103">
        <v>41000</v>
      </c>
      <c r="D845" t="str">
        <f>VLOOKUP(J845,杂项!K:L,2,FALSE)</f>
        <v>高级驯养教材</v>
      </c>
      <c r="E845">
        <f t="shared" si="39"/>
        <v>12</v>
      </c>
      <c r="F845" t="str">
        <f>VLOOKUP(L845,杂项!K:L,2,FALSE)</f>
        <v>瑜伽垫</v>
      </c>
      <c r="G845">
        <f t="shared" si="40"/>
        <v>8</v>
      </c>
      <c r="H845" t="str">
        <f>VLOOKUP(N845,杂项!K:L,2,FALSE)</f>
        <v>杠铃</v>
      </c>
      <c r="I845">
        <f t="shared" si="41"/>
        <v>3</v>
      </c>
      <c r="J845" s="93">
        <v>6012</v>
      </c>
      <c r="K845">
        <v>12</v>
      </c>
      <c r="L845">
        <v>6035</v>
      </c>
      <c r="M845">
        <v>8</v>
      </c>
      <c r="N845">
        <v>6031</v>
      </c>
      <c r="O845">
        <v>3</v>
      </c>
    </row>
    <row r="846" spans="1:15" x14ac:dyDescent="0.2">
      <c r="A846" s="103">
        <v>4059</v>
      </c>
      <c r="B846" s="93" t="s">
        <v>3955</v>
      </c>
      <c r="C846" s="103">
        <v>62000</v>
      </c>
      <c r="D846" t="str">
        <f>VLOOKUP(J846,杂项!K:L,2,FALSE)</f>
        <v>高级驯养教材</v>
      </c>
      <c r="E846">
        <f t="shared" si="39"/>
        <v>16</v>
      </c>
      <c r="F846" t="str">
        <f>VLOOKUP(L846,杂项!K:L,2,FALSE)</f>
        <v>瑜伽垫</v>
      </c>
      <c r="G846">
        <f t="shared" si="40"/>
        <v>10</v>
      </c>
      <c r="H846" t="str">
        <f>VLOOKUP(N846,杂项!K:L,2,FALSE)</f>
        <v>杠铃</v>
      </c>
      <c r="I846">
        <f t="shared" si="41"/>
        <v>4</v>
      </c>
      <c r="J846" s="93">
        <v>6012</v>
      </c>
      <c r="K846">
        <v>16</v>
      </c>
      <c r="L846">
        <v>6035</v>
      </c>
      <c r="M846">
        <v>10</v>
      </c>
      <c r="N846">
        <v>6031</v>
      </c>
      <c r="O846">
        <v>4</v>
      </c>
    </row>
    <row r="847" spans="1:15" x14ac:dyDescent="0.2">
      <c r="A847" s="103">
        <v>4060</v>
      </c>
      <c r="B847" s="93" t="s">
        <v>3956</v>
      </c>
      <c r="C847" s="103">
        <v>1500</v>
      </c>
      <c r="D847" t="str">
        <f>VLOOKUP(J847,杂项!K:L,2,FALSE)</f>
        <v>中级驯养教材</v>
      </c>
      <c r="E847">
        <f t="shared" si="39"/>
        <v>1</v>
      </c>
      <c r="F847" t="str">
        <f>VLOOKUP(L847,杂项!K:L,2,FALSE)</f>
        <v>弹力绳</v>
      </c>
      <c r="G847">
        <f t="shared" si="40"/>
        <v>2</v>
      </c>
      <c r="H847" t="e">
        <f>VLOOKUP(N847,杂项!K:L,2,FALSE)</f>
        <v>#N/A</v>
      </c>
      <c r="I847">
        <f t="shared" si="41"/>
        <v>0</v>
      </c>
      <c r="J847" s="93">
        <v>6011</v>
      </c>
      <c r="K847">
        <v>1</v>
      </c>
      <c r="L847">
        <v>6028</v>
      </c>
      <c r="M847">
        <v>2</v>
      </c>
    </row>
    <row r="848" spans="1:15" x14ac:dyDescent="0.2">
      <c r="A848" s="103">
        <v>4061</v>
      </c>
      <c r="B848" s="93" t="s">
        <v>3957</v>
      </c>
      <c r="C848" s="103">
        <v>2300</v>
      </c>
      <c r="D848" t="str">
        <f>VLOOKUP(J848,杂项!K:L,2,FALSE)</f>
        <v>中级驯养教材</v>
      </c>
      <c r="E848">
        <f t="shared" si="39"/>
        <v>2</v>
      </c>
      <c r="F848" t="str">
        <f>VLOOKUP(L848,杂项!K:L,2,FALSE)</f>
        <v>弹力绳</v>
      </c>
      <c r="G848">
        <f t="shared" si="40"/>
        <v>3</v>
      </c>
      <c r="H848" t="e">
        <f>VLOOKUP(N848,杂项!K:L,2,FALSE)</f>
        <v>#N/A</v>
      </c>
      <c r="I848">
        <f t="shared" si="41"/>
        <v>0</v>
      </c>
      <c r="J848" s="93">
        <v>6011</v>
      </c>
      <c r="K848">
        <v>2</v>
      </c>
      <c r="L848">
        <v>6028</v>
      </c>
      <c r="M848">
        <v>3</v>
      </c>
    </row>
    <row r="849" spans="1:15" x14ac:dyDescent="0.2">
      <c r="A849" s="103">
        <v>4062</v>
      </c>
      <c r="B849" s="93" t="s">
        <v>3958</v>
      </c>
      <c r="C849" s="103">
        <v>3500</v>
      </c>
      <c r="D849" t="str">
        <f>VLOOKUP(J849,杂项!K:L,2,FALSE)</f>
        <v>中级驯养教材</v>
      </c>
      <c r="E849">
        <f t="shared" si="39"/>
        <v>4</v>
      </c>
      <c r="F849" t="str">
        <f>VLOOKUP(L849,杂项!K:L,2,FALSE)</f>
        <v>弹力绳</v>
      </c>
      <c r="G849">
        <f t="shared" si="40"/>
        <v>4</v>
      </c>
      <c r="H849" t="e">
        <f>VLOOKUP(N849,杂项!K:L,2,FALSE)</f>
        <v>#N/A</v>
      </c>
      <c r="I849">
        <f t="shared" si="41"/>
        <v>0</v>
      </c>
      <c r="J849" s="93">
        <v>6011</v>
      </c>
      <c r="K849">
        <v>4</v>
      </c>
      <c r="L849">
        <v>6028</v>
      </c>
      <c r="M849">
        <v>4</v>
      </c>
    </row>
    <row r="850" spans="1:15" x14ac:dyDescent="0.2">
      <c r="A850" s="103">
        <v>4063</v>
      </c>
      <c r="B850" s="93" t="s">
        <v>3959</v>
      </c>
      <c r="C850" s="103">
        <v>5300</v>
      </c>
      <c r="D850" t="str">
        <f>VLOOKUP(J850,杂项!K:L,2,FALSE)</f>
        <v>中级驯养教材</v>
      </c>
      <c r="E850">
        <f t="shared" si="39"/>
        <v>6</v>
      </c>
      <c r="F850" t="str">
        <f>VLOOKUP(L850,杂项!K:L,2,FALSE)</f>
        <v>弹力绳</v>
      </c>
      <c r="G850">
        <f t="shared" si="40"/>
        <v>5</v>
      </c>
      <c r="H850" t="e">
        <f>VLOOKUP(N850,杂项!K:L,2,FALSE)</f>
        <v>#N/A</v>
      </c>
      <c r="I850">
        <f t="shared" si="41"/>
        <v>0</v>
      </c>
      <c r="J850" s="93">
        <v>6011</v>
      </c>
      <c r="K850">
        <v>6</v>
      </c>
      <c r="L850">
        <v>6028</v>
      </c>
      <c r="M850">
        <v>5</v>
      </c>
    </row>
    <row r="851" spans="1:15" x14ac:dyDescent="0.2">
      <c r="A851" s="103">
        <v>4064</v>
      </c>
      <c r="B851" s="93" t="s">
        <v>3960</v>
      </c>
      <c r="C851" s="103">
        <v>8000</v>
      </c>
      <c r="D851" t="str">
        <f>VLOOKUP(J851,杂项!K:L,2,FALSE)</f>
        <v>中级驯养教材</v>
      </c>
      <c r="E851">
        <f t="shared" si="39"/>
        <v>8</v>
      </c>
      <c r="F851" t="str">
        <f>VLOOKUP(L851,杂项!K:L,2,FALSE)</f>
        <v>弹力绳</v>
      </c>
      <c r="G851">
        <f t="shared" si="40"/>
        <v>6</v>
      </c>
      <c r="H851" t="e">
        <f>VLOOKUP(N851,杂项!K:L,2,FALSE)</f>
        <v>#N/A</v>
      </c>
      <c r="I851">
        <f t="shared" si="41"/>
        <v>0</v>
      </c>
      <c r="J851" s="93">
        <v>6011</v>
      </c>
      <c r="K851">
        <v>8</v>
      </c>
      <c r="L851">
        <v>6028</v>
      </c>
      <c r="M851">
        <v>6</v>
      </c>
    </row>
    <row r="852" spans="1:15" x14ac:dyDescent="0.2">
      <c r="A852" s="103">
        <v>4070</v>
      </c>
      <c r="B852" s="93" t="s">
        <v>3961</v>
      </c>
      <c r="C852" s="103">
        <v>1500</v>
      </c>
      <c r="D852" t="str">
        <f>VLOOKUP(J852,杂项!K:L,2,FALSE)</f>
        <v>中级驯养教材</v>
      </c>
      <c r="E852">
        <f t="shared" si="39"/>
        <v>1</v>
      </c>
      <c r="F852" t="str">
        <f>VLOOKUP(L852,杂项!K:L,2,FALSE)</f>
        <v>吊环</v>
      </c>
      <c r="G852">
        <f t="shared" si="40"/>
        <v>2</v>
      </c>
      <c r="H852" t="e">
        <f>VLOOKUP(N852,杂项!K:L,2,FALSE)</f>
        <v>#N/A</v>
      </c>
      <c r="I852">
        <f t="shared" si="41"/>
        <v>0</v>
      </c>
      <c r="J852" s="93">
        <v>6011</v>
      </c>
      <c r="K852">
        <v>1</v>
      </c>
      <c r="L852">
        <v>6029</v>
      </c>
      <c r="M852">
        <v>2</v>
      </c>
    </row>
    <row r="853" spans="1:15" x14ac:dyDescent="0.2">
      <c r="A853" s="103">
        <v>4071</v>
      </c>
      <c r="B853" s="93" t="s">
        <v>3962</v>
      </c>
      <c r="C853" s="103">
        <v>2300</v>
      </c>
      <c r="D853" t="str">
        <f>VLOOKUP(J853,杂项!K:L,2,FALSE)</f>
        <v>中级驯养教材</v>
      </c>
      <c r="E853">
        <f t="shared" si="39"/>
        <v>2</v>
      </c>
      <c r="F853" t="str">
        <f>VLOOKUP(L853,杂项!K:L,2,FALSE)</f>
        <v>吊环</v>
      </c>
      <c r="G853">
        <f t="shared" si="40"/>
        <v>3</v>
      </c>
      <c r="H853" t="e">
        <f>VLOOKUP(N853,杂项!K:L,2,FALSE)</f>
        <v>#N/A</v>
      </c>
      <c r="I853">
        <f t="shared" si="41"/>
        <v>0</v>
      </c>
      <c r="J853" s="93">
        <v>6011</v>
      </c>
      <c r="K853">
        <v>2</v>
      </c>
      <c r="L853">
        <v>6029</v>
      </c>
      <c r="M853">
        <v>3</v>
      </c>
    </row>
    <row r="854" spans="1:15" x14ac:dyDescent="0.2">
      <c r="A854" s="103">
        <v>4072</v>
      </c>
      <c r="B854" s="93" t="s">
        <v>3963</v>
      </c>
      <c r="C854" s="103">
        <v>3500</v>
      </c>
      <c r="D854" t="str">
        <f>VLOOKUP(J854,杂项!K:L,2,FALSE)</f>
        <v>中级驯养教材</v>
      </c>
      <c r="E854">
        <f t="shared" si="39"/>
        <v>4</v>
      </c>
      <c r="F854" t="str">
        <f>VLOOKUP(L854,杂项!K:L,2,FALSE)</f>
        <v>吊环</v>
      </c>
      <c r="G854">
        <f t="shared" si="40"/>
        <v>4</v>
      </c>
      <c r="H854" t="e">
        <f>VLOOKUP(N854,杂项!K:L,2,FALSE)</f>
        <v>#N/A</v>
      </c>
      <c r="I854">
        <f t="shared" si="41"/>
        <v>0</v>
      </c>
      <c r="J854" s="93">
        <v>6011</v>
      </c>
      <c r="K854">
        <v>4</v>
      </c>
      <c r="L854">
        <v>6029</v>
      </c>
      <c r="M854">
        <v>4</v>
      </c>
    </row>
    <row r="855" spans="1:15" x14ac:dyDescent="0.2">
      <c r="A855" s="103">
        <v>4073</v>
      </c>
      <c r="B855" s="93" t="s">
        <v>3964</v>
      </c>
      <c r="C855" s="103">
        <v>5300</v>
      </c>
      <c r="D855" t="str">
        <f>VLOOKUP(J855,杂项!K:L,2,FALSE)</f>
        <v>中级驯养教材</v>
      </c>
      <c r="E855">
        <f t="shared" si="39"/>
        <v>6</v>
      </c>
      <c r="F855" t="str">
        <f>VLOOKUP(L855,杂项!K:L,2,FALSE)</f>
        <v>吊环</v>
      </c>
      <c r="G855">
        <f t="shared" si="40"/>
        <v>5</v>
      </c>
      <c r="H855" t="e">
        <f>VLOOKUP(N855,杂项!K:L,2,FALSE)</f>
        <v>#N/A</v>
      </c>
      <c r="I855">
        <f t="shared" si="41"/>
        <v>0</v>
      </c>
      <c r="J855" s="93">
        <v>6011</v>
      </c>
      <c r="K855">
        <v>6</v>
      </c>
      <c r="L855">
        <v>6029</v>
      </c>
      <c r="M855">
        <v>5</v>
      </c>
    </row>
    <row r="856" spans="1:15" x14ac:dyDescent="0.2">
      <c r="A856" s="103">
        <v>4074</v>
      </c>
      <c r="B856" s="93" t="s">
        <v>3965</v>
      </c>
      <c r="C856" s="103">
        <v>8000</v>
      </c>
      <c r="D856" t="str">
        <f>VLOOKUP(J856,杂项!K:L,2,FALSE)</f>
        <v>中级驯养教材</v>
      </c>
      <c r="E856">
        <f t="shared" si="39"/>
        <v>8</v>
      </c>
      <c r="F856" t="str">
        <f>VLOOKUP(L856,杂项!K:L,2,FALSE)</f>
        <v>吊环</v>
      </c>
      <c r="G856">
        <f t="shared" si="40"/>
        <v>6</v>
      </c>
      <c r="H856" t="e">
        <f>VLOOKUP(N856,杂项!K:L,2,FALSE)</f>
        <v>#N/A</v>
      </c>
      <c r="I856">
        <f t="shared" si="41"/>
        <v>0</v>
      </c>
      <c r="J856" s="93">
        <v>6011</v>
      </c>
      <c r="K856">
        <v>8</v>
      </c>
      <c r="L856">
        <v>6029</v>
      </c>
      <c r="M856">
        <v>6</v>
      </c>
    </row>
    <row r="857" spans="1:15" x14ac:dyDescent="0.2">
      <c r="A857" s="103">
        <v>4080</v>
      </c>
      <c r="B857" s="93" t="s">
        <v>3966</v>
      </c>
      <c r="C857" s="103">
        <v>8000</v>
      </c>
      <c r="D857" t="str">
        <f>VLOOKUP(J857,杂项!K:L,2,FALSE)</f>
        <v>高级驯养教材</v>
      </c>
      <c r="E857">
        <f t="shared" si="39"/>
        <v>3</v>
      </c>
      <c r="F857" t="str">
        <f>VLOOKUP(L857,杂项!K:L,2,FALSE)</f>
        <v>瑜伽垫</v>
      </c>
      <c r="G857">
        <f t="shared" si="40"/>
        <v>3</v>
      </c>
      <c r="H857" t="e">
        <f>VLOOKUP(N857,杂项!K:L,2,FALSE)</f>
        <v>#N/A</v>
      </c>
      <c r="I857">
        <f t="shared" si="41"/>
        <v>0</v>
      </c>
      <c r="J857" s="93">
        <v>6012</v>
      </c>
      <c r="K857">
        <v>3</v>
      </c>
      <c r="L857">
        <v>6035</v>
      </c>
      <c r="M857">
        <v>3</v>
      </c>
    </row>
    <row r="858" spans="1:15" x14ac:dyDescent="0.2">
      <c r="A858" s="103">
        <v>4081</v>
      </c>
      <c r="B858" s="93" t="s">
        <v>3967</v>
      </c>
      <c r="C858" s="103">
        <v>12000</v>
      </c>
      <c r="D858" t="str">
        <f>VLOOKUP(J858,杂项!K:L,2,FALSE)</f>
        <v>高级驯养教材</v>
      </c>
      <c r="E858">
        <f t="shared" si="39"/>
        <v>5</v>
      </c>
      <c r="F858" t="str">
        <f>VLOOKUP(L858,杂项!K:L,2,FALSE)</f>
        <v>瑜伽垫</v>
      </c>
      <c r="G858">
        <f t="shared" si="40"/>
        <v>4</v>
      </c>
      <c r="H858" t="e">
        <f>VLOOKUP(N858,杂项!K:L,2,FALSE)</f>
        <v>#N/A</v>
      </c>
      <c r="I858">
        <f t="shared" si="41"/>
        <v>0</v>
      </c>
      <c r="J858" s="93">
        <v>6012</v>
      </c>
      <c r="K858">
        <v>5</v>
      </c>
      <c r="L858">
        <v>6035</v>
      </c>
      <c r="M858">
        <v>4</v>
      </c>
    </row>
    <row r="859" spans="1:15" x14ac:dyDescent="0.2">
      <c r="A859" s="103">
        <v>4082</v>
      </c>
      <c r="B859" s="93" t="s">
        <v>3968</v>
      </c>
      <c r="C859" s="103">
        <v>18000</v>
      </c>
      <c r="D859" t="str">
        <f>VLOOKUP(J859,杂项!K:L,2,FALSE)</f>
        <v>高级驯养教材</v>
      </c>
      <c r="E859">
        <f t="shared" si="39"/>
        <v>8</v>
      </c>
      <c r="F859" t="str">
        <f>VLOOKUP(L859,杂项!K:L,2,FALSE)</f>
        <v>瑜伽垫</v>
      </c>
      <c r="G859">
        <f t="shared" si="40"/>
        <v>6</v>
      </c>
      <c r="H859" t="str">
        <f>VLOOKUP(N859,杂项!K:L,2,FALSE)</f>
        <v>杠铃</v>
      </c>
      <c r="I859">
        <f t="shared" si="41"/>
        <v>2</v>
      </c>
      <c r="J859" s="93">
        <v>6012</v>
      </c>
      <c r="K859">
        <v>8</v>
      </c>
      <c r="L859">
        <v>6035</v>
      </c>
      <c r="M859">
        <v>6</v>
      </c>
      <c r="N859">
        <v>6031</v>
      </c>
      <c r="O859">
        <v>2</v>
      </c>
    </row>
    <row r="860" spans="1:15" x14ac:dyDescent="0.2">
      <c r="A860" s="103">
        <v>4083</v>
      </c>
      <c r="B860" s="93" t="s">
        <v>3969</v>
      </c>
      <c r="C860" s="103">
        <v>27000</v>
      </c>
      <c r="D860" t="str">
        <f>VLOOKUP(J860,杂项!K:L,2,FALSE)</f>
        <v>高级驯养教材</v>
      </c>
      <c r="E860">
        <f t="shared" si="39"/>
        <v>12</v>
      </c>
      <c r="F860" t="str">
        <f>VLOOKUP(L860,杂项!K:L,2,FALSE)</f>
        <v>瑜伽垫</v>
      </c>
      <c r="G860">
        <f t="shared" si="40"/>
        <v>8</v>
      </c>
      <c r="H860" t="str">
        <f>VLOOKUP(N860,杂项!K:L,2,FALSE)</f>
        <v>杠铃</v>
      </c>
      <c r="I860">
        <f t="shared" si="41"/>
        <v>4</v>
      </c>
      <c r="J860" s="93">
        <v>6012</v>
      </c>
      <c r="K860">
        <v>12</v>
      </c>
      <c r="L860">
        <v>6035</v>
      </c>
      <c r="M860">
        <v>8</v>
      </c>
      <c r="N860">
        <v>6031</v>
      </c>
      <c r="O860">
        <v>4</v>
      </c>
    </row>
    <row r="861" spans="1:15" x14ac:dyDescent="0.2">
      <c r="A861" s="103">
        <v>4084</v>
      </c>
      <c r="B861" s="93" t="s">
        <v>3970</v>
      </c>
      <c r="C861" s="103">
        <v>41000</v>
      </c>
      <c r="D861" t="str">
        <f>VLOOKUP(J861,杂项!K:L,2,FALSE)</f>
        <v>高级驯养教材</v>
      </c>
      <c r="E861">
        <f t="shared" si="39"/>
        <v>15</v>
      </c>
      <c r="F861" t="str">
        <f>VLOOKUP(L861,杂项!K:L,2,FALSE)</f>
        <v>瑜伽垫</v>
      </c>
      <c r="G861">
        <f t="shared" si="40"/>
        <v>10</v>
      </c>
      <c r="H861" t="str">
        <f>VLOOKUP(N861,杂项!K:L,2,FALSE)</f>
        <v>杠铃</v>
      </c>
      <c r="I861">
        <f t="shared" si="41"/>
        <v>6</v>
      </c>
      <c r="J861" s="93">
        <v>6012</v>
      </c>
      <c r="K861">
        <v>15</v>
      </c>
      <c r="L861">
        <v>6035</v>
      </c>
      <c r="M861">
        <v>10</v>
      </c>
      <c r="N861">
        <v>6031</v>
      </c>
      <c r="O861">
        <v>6</v>
      </c>
    </row>
    <row r="862" spans="1:15" x14ac:dyDescent="0.2">
      <c r="A862" s="103">
        <v>4085</v>
      </c>
      <c r="B862" s="93" t="s">
        <v>3971</v>
      </c>
      <c r="C862" s="103">
        <v>62000</v>
      </c>
      <c r="D862" t="str">
        <f>VLOOKUP(J862,杂项!K:L,2,FALSE)</f>
        <v>特级驯养教材</v>
      </c>
      <c r="E862">
        <f t="shared" si="39"/>
        <v>5</v>
      </c>
      <c r="F862" t="str">
        <f>VLOOKUP(L862,杂项!K:L,2,FALSE)</f>
        <v>Crazy♂短裤</v>
      </c>
      <c r="G862">
        <f t="shared" si="40"/>
        <v>2</v>
      </c>
      <c r="H862" t="str">
        <f>VLOOKUP(N862,杂项!K:L,2,FALSE)</f>
        <v>Brown♂精油</v>
      </c>
      <c r="I862">
        <f t="shared" si="41"/>
        <v>2</v>
      </c>
      <c r="J862" s="93">
        <v>6046</v>
      </c>
      <c r="K862">
        <v>5</v>
      </c>
      <c r="L862">
        <v>6041</v>
      </c>
      <c r="M862">
        <v>2</v>
      </c>
      <c r="N862">
        <v>6037</v>
      </c>
      <c r="O862">
        <v>2</v>
      </c>
    </row>
    <row r="863" spans="1:15" x14ac:dyDescent="0.2">
      <c r="A863" s="103">
        <v>4086</v>
      </c>
      <c r="B863" s="93" t="s">
        <v>3972</v>
      </c>
      <c r="C863" s="103">
        <v>93000</v>
      </c>
      <c r="D863" t="str">
        <f>VLOOKUP(J863,杂项!K:L,2,FALSE)</f>
        <v>特级驯养教材</v>
      </c>
      <c r="E863">
        <f t="shared" si="39"/>
        <v>10</v>
      </c>
      <c r="F863" t="str">
        <f>VLOOKUP(L863,杂项!K:L,2,FALSE)</f>
        <v>Crazy♂短裤</v>
      </c>
      <c r="G863">
        <f t="shared" si="40"/>
        <v>3</v>
      </c>
      <c r="H863" t="str">
        <f>VLOOKUP(N863,杂项!K:L,2,FALSE)</f>
        <v>Brown♂精油</v>
      </c>
      <c r="I863">
        <f t="shared" si="41"/>
        <v>3</v>
      </c>
      <c r="J863" s="93">
        <v>6046</v>
      </c>
      <c r="K863">
        <v>10</v>
      </c>
      <c r="L863">
        <v>6041</v>
      </c>
      <c r="M863">
        <v>3</v>
      </c>
      <c r="N863">
        <v>6037</v>
      </c>
      <c r="O863">
        <v>3</v>
      </c>
    </row>
    <row r="864" spans="1:15" x14ac:dyDescent="0.2">
      <c r="A864" s="103">
        <v>4087</v>
      </c>
      <c r="B864" s="93" t="s">
        <v>3973</v>
      </c>
      <c r="C864" s="103">
        <v>140000</v>
      </c>
      <c r="D864" t="str">
        <f>VLOOKUP(J864,杂项!K:L,2,FALSE)</f>
        <v>特级驯养教材</v>
      </c>
      <c r="E864">
        <f t="shared" si="39"/>
        <v>20</v>
      </c>
      <c r="F864" t="str">
        <f>VLOOKUP(L864,杂项!K:L,2,FALSE)</f>
        <v>Crazy♂短裤</v>
      </c>
      <c r="G864">
        <f t="shared" si="40"/>
        <v>5</v>
      </c>
      <c r="H864" t="str">
        <f>VLOOKUP(N864,杂项!K:L,2,FALSE)</f>
        <v>Brown♂精油</v>
      </c>
      <c r="I864">
        <f t="shared" si="41"/>
        <v>5</v>
      </c>
      <c r="J864" s="93">
        <v>6046</v>
      </c>
      <c r="K864">
        <v>20</v>
      </c>
      <c r="L864">
        <v>6041</v>
      </c>
      <c r="M864">
        <v>5</v>
      </c>
      <c r="N864">
        <v>6037</v>
      </c>
      <c r="O864">
        <v>5</v>
      </c>
    </row>
    <row r="865" spans="1:15" x14ac:dyDescent="0.2">
      <c r="A865" s="103">
        <v>4088</v>
      </c>
      <c r="B865" s="93" t="s">
        <v>3974</v>
      </c>
      <c r="C865" s="103">
        <v>210000</v>
      </c>
      <c r="D865" t="str">
        <f>VLOOKUP(J865,杂项!K:L,2,FALSE)</f>
        <v>特级驯养教材</v>
      </c>
      <c r="E865">
        <f t="shared" si="39"/>
        <v>30</v>
      </c>
      <c r="F865" t="str">
        <f>VLOOKUP(L865,杂项!K:L,2,FALSE)</f>
        <v>Crazy♂短裤</v>
      </c>
      <c r="G865">
        <f t="shared" si="40"/>
        <v>7</v>
      </c>
      <c r="H865" t="str">
        <f>VLOOKUP(N865,杂项!K:L,2,FALSE)</f>
        <v>Brown♂精油</v>
      </c>
      <c r="I865">
        <f t="shared" si="41"/>
        <v>7</v>
      </c>
      <c r="J865" s="93">
        <v>6046</v>
      </c>
      <c r="K865">
        <v>30</v>
      </c>
      <c r="L865">
        <v>6041</v>
      </c>
      <c r="M865">
        <v>7</v>
      </c>
      <c r="N865">
        <v>6037</v>
      </c>
      <c r="O865">
        <v>7</v>
      </c>
    </row>
    <row r="866" spans="1:15" x14ac:dyDescent="0.2">
      <c r="A866" s="103">
        <v>4089</v>
      </c>
      <c r="B866" s="93" t="s">
        <v>3975</v>
      </c>
      <c r="C866" s="103">
        <v>320000</v>
      </c>
      <c r="D866" t="str">
        <f>VLOOKUP(J866,杂项!K:L,2,FALSE)</f>
        <v>特级驯养教材</v>
      </c>
      <c r="E866">
        <f t="shared" si="39"/>
        <v>40</v>
      </c>
      <c r="F866" t="str">
        <f>VLOOKUP(L866,杂项!K:L,2,FALSE)</f>
        <v>Crazy♂短裤</v>
      </c>
      <c r="G866">
        <f t="shared" si="40"/>
        <v>9</v>
      </c>
      <c r="H866" t="str">
        <f>VLOOKUP(N866,杂项!K:L,2,FALSE)</f>
        <v>Brown♂精油</v>
      </c>
      <c r="I866">
        <f t="shared" si="41"/>
        <v>9</v>
      </c>
      <c r="J866" s="93">
        <v>6046</v>
      </c>
      <c r="K866">
        <v>40</v>
      </c>
      <c r="L866">
        <v>6041</v>
      </c>
      <c r="M866">
        <v>9</v>
      </c>
      <c r="N866">
        <v>6037</v>
      </c>
      <c r="O866">
        <v>9</v>
      </c>
    </row>
    <row r="867" spans="1:15" x14ac:dyDescent="0.2">
      <c r="A867" s="103">
        <v>4090</v>
      </c>
      <c r="B867" s="93" t="s">
        <v>3976</v>
      </c>
      <c r="C867" s="103">
        <v>8000</v>
      </c>
      <c r="D867" t="str">
        <f>VLOOKUP(J867,杂项!K:L,2,FALSE)</f>
        <v>高级驯养教材</v>
      </c>
      <c r="E867">
        <f t="shared" si="39"/>
        <v>3</v>
      </c>
      <c r="F867" t="str">
        <f>VLOOKUP(L867,杂项!K:L,2,FALSE)</f>
        <v>健腹轮</v>
      </c>
      <c r="G867">
        <f t="shared" si="40"/>
        <v>3</v>
      </c>
      <c r="H867" t="e">
        <f>VLOOKUP(N867,杂项!K:L,2,FALSE)</f>
        <v>#N/A</v>
      </c>
      <c r="I867">
        <f t="shared" si="41"/>
        <v>0</v>
      </c>
      <c r="J867" s="93">
        <v>6012</v>
      </c>
      <c r="K867">
        <v>3</v>
      </c>
      <c r="L867">
        <v>6034</v>
      </c>
      <c r="M867">
        <v>3</v>
      </c>
    </row>
    <row r="868" spans="1:15" x14ac:dyDescent="0.2">
      <c r="A868" s="103">
        <v>4091</v>
      </c>
      <c r="B868" s="93" t="s">
        <v>3977</v>
      </c>
      <c r="C868" s="103">
        <v>12000</v>
      </c>
      <c r="D868" t="str">
        <f>VLOOKUP(J868,杂项!K:L,2,FALSE)</f>
        <v>高级驯养教材</v>
      </c>
      <c r="E868">
        <f t="shared" si="39"/>
        <v>5</v>
      </c>
      <c r="F868" t="str">
        <f>VLOOKUP(L868,杂项!K:L,2,FALSE)</f>
        <v>健腹轮</v>
      </c>
      <c r="G868">
        <f t="shared" si="40"/>
        <v>4</v>
      </c>
      <c r="H868" t="e">
        <f>VLOOKUP(N868,杂项!K:L,2,FALSE)</f>
        <v>#N/A</v>
      </c>
      <c r="I868">
        <f t="shared" si="41"/>
        <v>0</v>
      </c>
      <c r="J868" s="93">
        <v>6012</v>
      </c>
      <c r="K868">
        <v>5</v>
      </c>
      <c r="L868">
        <v>6034</v>
      </c>
      <c r="M868">
        <v>4</v>
      </c>
    </row>
    <row r="869" spans="1:15" x14ac:dyDescent="0.2">
      <c r="A869" s="103">
        <v>4092</v>
      </c>
      <c r="B869" s="93" t="s">
        <v>3978</v>
      </c>
      <c r="C869" s="103">
        <v>18000</v>
      </c>
      <c r="D869" t="str">
        <f>VLOOKUP(J869,杂项!K:L,2,FALSE)</f>
        <v>高级驯养教材</v>
      </c>
      <c r="E869">
        <f t="shared" si="39"/>
        <v>8</v>
      </c>
      <c r="F869" t="str">
        <f>VLOOKUP(L869,杂项!K:L,2,FALSE)</f>
        <v>健腹轮</v>
      </c>
      <c r="G869">
        <f t="shared" si="40"/>
        <v>6</v>
      </c>
      <c r="H869" t="str">
        <f>VLOOKUP(N869,杂项!K:L,2,FALSE)</f>
        <v>沙袋</v>
      </c>
      <c r="I869">
        <f t="shared" si="41"/>
        <v>2</v>
      </c>
      <c r="J869" s="93">
        <v>6012</v>
      </c>
      <c r="K869">
        <v>8</v>
      </c>
      <c r="L869">
        <v>6034</v>
      </c>
      <c r="M869">
        <v>6</v>
      </c>
      <c r="N869">
        <v>6032</v>
      </c>
      <c r="O869">
        <v>2</v>
      </c>
    </row>
    <row r="870" spans="1:15" x14ac:dyDescent="0.2">
      <c r="A870" s="103">
        <v>4093</v>
      </c>
      <c r="B870" s="93" t="s">
        <v>3979</v>
      </c>
      <c r="C870" s="103">
        <v>27000</v>
      </c>
      <c r="D870" t="str">
        <f>VLOOKUP(J870,杂项!K:L,2,FALSE)</f>
        <v>高级驯养教材</v>
      </c>
      <c r="E870">
        <f t="shared" si="39"/>
        <v>12</v>
      </c>
      <c r="F870" t="str">
        <f>VLOOKUP(L870,杂项!K:L,2,FALSE)</f>
        <v>健腹轮</v>
      </c>
      <c r="G870">
        <f t="shared" si="40"/>
        <v>8</v>
      </c>
      <c r="H870" t="str">
        <f>VLOOKUP(N870,杂项!K:L,2,FALSE)</f>
        <v>沙袋</v>
      </c>
      <c r="I870">
        <f t="shared" si="41"/>
        <v>4</v>
      </c>
      <c r="J870" s="93">
        <v>6012</v>
      </c>
      <c r="K870">
        <v>12</v>
      </c>
      <c r="L870">
        <v>6034</v>
      </c>
      <c r="M870">
        <v>8</v>
      </c>
      <c r="N870">
        <v>6032</v>
      </c>
      <c r="O870">
        <v>4</v>
      </c>
    </row>
    <row r="871" spans="1:15" x14ac:dyDescent="0.2">
      <c r="A871" s="103">
        <v>4094</v>
      </c>
      <c r="B871" s="93" t="s">
        <v>3980</v>
      </c>
      <c r="C871" s="103">
        <v>41000</v>
      </c>
      <c r="D871" t="str">
        <f>VLOOKUP(J871,杂项!K:L,2,FALSE)</f>
        <v>高级驯养教材</v>
      </c>
      <c r="E871">
        <f t="shared" si="39"/>
        <v>15</v>
      </c>
      <c r="F871" t="str">
        <f>VLOOKUP(L871,杂项!K:L,2,FALSE)</f>
        <v>健腹轮</v>
      </c>
      <c r="G871">
        <f t="shared" si="40"/>
        <v>10</v>
      </c>
      <c r="H871" t="str">
        <f>VLOOKUP(N871,杂项!K:L,2,FALSE)</f>
        <v>沙袋</v>
      </c>
      <c r="I871">
        <f t="shared" si="41"/>
        <v>6</v>
      </c>
      <c r="J871" s="93">
        <v>6012</v>
      </c>
      <c r="K871">
        <v>15</v>
      </c>
      <c r="L871">
        <v>6034</v>
      </c>
      <c r="M871">
        <v>10</v>
      </c>
      <c r="N871">
        <v>6032</v>
      </c>
      <c r="O871">
        <v>6</v>
      </c>
    </row>
    <row r="872" spans="1:15" x14ac:dyDescent="0.2">
      <c r="A872" s="103">
        <v>4095</v>
      </c>
      <c r="B872" s="93" t="s">
        <v>3981</v>
      </c>
      <c r="C872" s="103">
        <v>62000</v>
      </c>
      <c r="D872" t="str">
        <f>VLOOKUP(J872,杂项!K:L,2,FALSE)</f>
        <v>特级驯养教材</v>
      </c>
      <c r="E872">
        <f t="shared" si="39"/>
        <v>5</v>
      </c>
      <c r="F872" t="str">
        <f>VLOOKUP(L872,杂项!K:L,2,FALSE)</f>
        <v>Pretty♂喷雾</v>
      </c>
      <c r="G872">
        <f t="shared" si="40"/>
        <v>2</v>
      </c>
      <c r="H872" t="str">
        <f>VLOOKUP(N872,杂项!K:L,2,FALSE)</f>
        <v>Dark♂锁链</v>
      </c>
      <c r="I872">
        <f t="shared" si="41"/>
        <v>2</v>
      </c>
      <c r="J872" s="93">
        <v>6046</v>
      </c>
      <c r="K872">
        <v>5</v>
      </c>
      <c r="L872">
        <v>6040</v>
      </c>
      <c r="M872">
        <v>2</v>
      </c>
      <c r="N872">
        <v>6038</v>
      </c>
      <c r="O872">
        <v>2</v>
      </c>
    </row>
    <row r="873" spans="1:15" x14ac:dyDescent="0.2">
      <c r="A873" s="103">
        <v>4096</v>
      </c>
      <c r="B873" s="93" t="s">
        <v>3982</v>
      </c>
      <c r="C873" s="103">
        <v>93000</v>
      </c>
      <c r="D873" t="str">
        <f>VLOOKUP(J873,杂项!K:L,2,FALSE)</f>
        <v>特级驯养教材</v>
      </c>
      <c r="E873">
        <f t="shared" si="39"/>
        <v>10</v>
      </c>
      <c r="F873" t="str">
        <f>VLOOKUP(L873,杂项!K:L,2,FALSE)</f>
        <v>Pretty♂喷雾</v>
      </c>
      <c r="G873">
        <f t="shared" si="40"/>
        <v>3</v>
      </c>
      <c r="H873" t="str">
        <f>VLOOKUP(N873,杂项!K:L,2,FALSE)</f>
        <v>Dark♂锁链</v>
      </c>
      <c r="I873">
        <f t="shared" si="41"/>
        <v>3</v>
      </c>
      <c r="J873" s="93">
        <v>6046</v>
      </c>
      <c r="K873">
        <v>10</v>
      </c>
      <c r="L873">
        <v>6040</v>
      </c>
      <c r="M873">
        <v>3</v>
      </c>
      <c r="N873">
        <v>6038</v>
      </c>
      <c r="O873">
        <v>3</v>
      </c>
    </row>
    <row r="874" spans="1:15" x14ac:dyDescent="0.2">
      <c r="A874" s="103">
        <v>4097</v>
      </c>
      <c r="B874" s="93" t="s">
        <v>3983</v>
      </c>
      <c r="C874" s="103">
        <v>140000</v>
      </c>
      <c r="D874" t="str">
        <f>VLOOKUP(J874,杂项!K:L,2,FALSE)</f>
        <v>特级驯养教材</v>
      </c>
      <c r="E874">
        <f t="shared" si="39"/>
        <v>20</v>
      </c>
      <c r="F874" t="str">
        <f>VLOOKUP(L874,杂项!K:L,2,FALSE)</f>
        <v>Pretty♂喷雾</v>
      </c>
      <c r="G874">
        <f t="shared" si="40"/>
        <v>5</v>
      </c>
      <c r="H874" t="str">
        <f>VLOOKUP(N874,杂项!K:L,2,FALSE)</f>
        <v>Dark♂锁链</v>
      </c>
      <c r="I874">
        <f t="shared" si="41"/>
        <v>5</v>
      </c>
      <c r="J874" s="93">
        <v>6046</v>
      </c>
      <c r="K874">
        <v>20</v>
      </c>
      <c r="L874">
        <v>6040</v>
      </c>
      <c r="M874">
        <v>5</v>
      </c>
      <c r="N874">
        <v>6038</v>
      </c>
      <c r="O874">
        <v>5</v>
      </c>
    </row>
    <row r="875" spans="1:15" x14ac:dyDescent="0.2">
      <c r="A875" s="103">
        <v>4098</v>
      </c>
      <c r="B875" s="93" t="s">
        <v>3984</v>
      </c>
      <c r="C875" s="103">
        <v>210000</v>
      </c>
      <c r="D875" t="str">
        <f>VLOOKUP(J875,杂项!K:L,2,FALSE)</f>
        <v>特级驯养教材</v>
      </c>
      <c r="E875">
        <f t="shared" si="39"/>
        <v>30</v>
      </c>
      <c r="F875" t="str">
        <f>VLOOKUP(L875,杂项!K:L,2,FALSE)</f>
        <v>Pretty♂喷雾</v>
      </c>
      <c r="G875">
        <f t="shared" si="40"/>
        <v>7</v>
      </c>
      <c r="H875" t="str">
        <f>VLOOKUP(N875,杂项!K:L,2,FALSE)</f>
        <v>Dark♂锁链</v>
      </c>
      <c r="I875">
        <f t="shared" si="41"/>
        <v>7</v>
      </c>
      <c r="J875" s="93">
        <v>6046</v>
      </c>
      <c r="K875">
        <v>30</v>
      </c>
      <c r="L875">
        <v>6040</v>
      </c>
      <c r="M875">
        <v>7</v>
      </c>
      <c r="N875">
        <v>6038</v>
      </c>
      <c r="O875">
        <v>7</v>
      </c>
    </row>
    <row r="876" spans="1:15" x14ac:dyDescent="0.2">
      <c r="A876" s="103">
        <v>4099</v>
      </c>
      <c r="B876" s="93" t="s">
        <v>3985</v>
      </c>
      <c r="C876" s="103">
        <v>320000</v>
      </c>
      <c r="D876" t="str">
        <f>VLOOKUP(J876,杂项!K:L,2,FALSE)</f>
        <v>特级驯养教材</v>
      </c>
      <c r="E876">
        <f t="shared" si="39"/>
        <v>40</v>
      </c>
      <c r="F876" t="str">
        <f>VLOOKUP(L876,杂项!K:L,2,FALSE)</f>
        <v>Pretty♂喷雾</v>
      </c>
      <c r="G876">
        <f t="shared" si="40"/>
        <v>9</v>
      </c>
      <c r="H876" t="str">
        <f>VLOOKUP(N876,杂项!K:L,2,FALSE)</f>
        <v>Dark♂锁链</v>
      </c>
      <c r="I876">
        <f t="shared" si="41"/>
        <v>9</v>
      </c>
      <c r="J876" s="93">
        <v>6046</v>
      </c>
      <c r="K876">
        <v>40</v>
      </c>
      <c r="L876">
        <v>6040</v>
      </c>
      <c r="M876">
        <v>9</v>
      </c>
      <c r="N876">
        <v>6038</v>
      </c>
      <c r="O876">
        <v>9</v>
      </c>
    </row>
    <row r="877" spans="1:15" x14ac:dyDescent="0.2">
      <c r="A877" s="103">
        <v>4100</v>
      </c>
      <c r="B877" s="93" t="s">
        <v>3986</v>
      </c>
      <c r="C877" s="103">
        <v>10000</v>
      </c>
      <c r="D877" t="str">
        <f>VLOOKUP(J877,杂项!K:L,2,FALSE)</f>
        <v>特级驯养教材</v>
      </c>
      <c r="E877">
        <f t="shared" si="39"/>
        <v>1</v>
      </c>
      <c r="F877" t="e">
        <f>VLOOKUP(L877,杂项!K:L,2,FALSE)</f>
        <v>#N/A</v>
      </c>
      <c r="G877">
        <f t="shared" si="40"/>
        <v>0</v>
      </c>
      <c r="H877" t="e">
        <f>VLOOKUP(N877,杂项!K:L,2,FALSE)</f>
        <v>#N/A</v>
      </c>
      <c r="I877">
        <f t="shared" si="41"/>
        <v>0</v>
      </c>
      <c r="J877" s="93">
        <v>6046</v>
      </c>
      <c r="K877">
        <v>1</v>
      </c>
    </row>
    <row r="878" spans="1:15" x14ac:dyDescent="0.2">
      <c r="A878" s="103">
        <v>4101</v>
      </c>
      <c r="B878" s="93" t="s">
        <v>3987</v>
      </c>
      <c r="C878" s="103">
        <v>15000</v>
      </c>
      <c r="D878" t="str">
        <f>VLOOKUP(J878,杂项!K:L,2,FALSE)</f>
        <v>高级驯养教材</v>
      </c>
      <c r="E878">
        <f t="shared" si="39"/>
        <v>5</v>
      </c>
      <c r="F878" t="str">
        <f>VLOOKUP(L878,杂项!K:L,2,FALSE)</f>
        <v>瑜伽垫</v>
      </c>
      <c r="G878">
        <f t="shared" si="40"/>
        <v>6</v>
      </c>
      <c r="H878" t="e">
        <f>VLOOKUP(N878,杂项!K:L,2,FALSE)</f>
        <v>#N/A</v>
      </c>
      <c r="I878">
        <f t="shared" si="41"/>
        <v>0</v>
      </c>
      <c r="J878" s="93">
        <v>6012</v>
      </c>
      <c r="K878">
        <v>5</v>
      </c>
      <c r="L878">
        <v>6035</v>
      </c>
      <c r="M878">
        <v>6</v>
      </c>
    </row>
    <row r="879" spans="1:15" x14ac:dyDescent="0.2">
      <c r="A879" s="103">
        <v>4102</v>
      </c>
      <c r="B879" s="93" t="s">
        <v>3988</v>
      </c>
      <c r="C879" s="103">
        <v>23000</v>
      </c>
      <c r="D879" t="str">
        <f>VLOOKUP(J879,杂项!K:L,2,FALSE)</f>
        <v>高级驯养教材</v>
      </c>
      <c r="E879">
        <f t="shared" si="39"/>
        <v>15</v>
      </c>
      <c r="F879" t="str">
        <f>VLOOKUP(L879,杂项!K:L,2,FALSE)</f>
        <v>瑜伽垫</v>
      </c>
      <c r="G879">
        <f t="shared" si="40"/>
        <v>10</v>
      </c>
      <c r="H879" t="str">
        <f>VLOOKUP(N879,杂项!K:L,2,FALSE)</f>
        <v>扩胸器</v>
      </c>
      <c r="I879">
        <f t="shared" si="41"/>
        <v>6</v>
      </c>
      <c r="J879" s="93">
        <v>6012</v>
      </c>
      <c r="K879">
        <v>15</v>
      </c>
      <c r="L879">
        <v>6035</v>
      </c>
      <c r="M879">
        <v>10</v>
      </c>
      <c r="N879">
        <v>6033</v>
      </c>
      <c r="O879">
        <v>6</v>
      </c>
    </row>
    <row r="880" spans="1:15" x14ac:dyDescent="0.2">
      <c r="A880" s="103">
        <v>4103</v>
      </c>
      <c r="B880" s="93" t="s">
        <v>3989</v>
      </c>
      <c r="C880" s="103">
        <v>35000</v>
      </c>
      <c r="D880" t="str">
        <f>VLOOKUP(J880,杂项!K:L,2,FALSE)</f>
        <v>高级驯养教材</v>
      </c>
      <c r="E880">
        <f t="shared" si="39"/>
        <v>25</v>
      </c>
      <c r="F880" t="str">
        <f>VLOOKUP(L880,杂项!K:L,2,FALSE)</f>
        <v>瑜伽垫</v>
      </c>
      <c r="G880">
        <f t="shared" si="40"/>
        <v>12</v>
      </c>
      <c r="H880" t="str">
        <f>VLOOKUP(N880,杂项!K:L,2,FALSE)</f>
        <v>扩胸器</v>
      </c>
      <c r="I880">
        <f t="shared" si="41"/>
        <v>8</v>
      </c>
      <c r="J880" s="93">
        <v>6012</v>
      </c>
      <c r="K880">
        <v>25</v>
      </c>
      <c r="L880">
        <v>6035</v>
      </c>
      <c r="M880">
        <v>12</v>
      </c>
      <c r="N880">
        <v>6033</v>
      </c>
      <c r="O880">
        <v>8</v>
      </c>
    </row>
    <row r="881" spans="1:15" x14ac:dyDescent="0.2">
      <c r="A881" s="103">
        <v>4104</v>
      </c>
      <c r="B881" s="93" t="s">
        <v>3990</v>
      </c>
      <c r="C881" s="103">
        <v>53000</v>
      </c>
      <c r="D881" t="str">
        <f>VLOOKUP(J881,杂项!K:L,2,FALSE)</f>
        <v>特级驯养教材</v>
      </c>
      <c r="E881">
        <f t="shared" si="39"/>
        <v>3</v>
      </c>
      <c r="F881" t="str">
        <f>VLOOKUP(L881,杂项!K:L,2,FALSE)</f>
        <v>瑜伽垫</v>
      </c>
      <c r="G881">
        <f t="shared" si="40"/>
        <v>14</v>
      </c>
      <c r="H881" t="str">
        <f>VLOOKUP(N881,杂项!K:L,2,FALSE)</f>
        <v>扩胸器</v>
      </c>
      <c r="I881">
        <f t="shared" si="41"/>
        <v>10</v>
      </c>
      <c r="J881" s="93">
        <v>6046</v>
      </c>
      <c r="K881">
        <v>3</v>
      </c>
      <c r="L881">
        <v>6035</v>
      </c>
      <c r="M881">
        <v>14</v>
      </c>
      <c r="N881">
        <v>6033</v>
      </c>
      <c r="O881">
        <v>10</v>
      </c>
    </row>
    <row r="882" spans="1:15" x14ac:dyDescent="0.2">
      <c r="A882" s="103">
        <v>4105</v>
      </c>
      <c r="B882" s="93" t="s">
        <v>3991</v>
      </c>
      <c r="C882" s="103">
        <v>80000</v>
      </c>
      <c r="D882" t="str">
        <f>VLOOKUP(J882,杂项!K:L,2,FALSE)</f>
        <v>特级驯养教材</v>
      </c>
      <c r="E882">
        <f t="shared" si="39"/>
        <v>5</v>
      </c>
      <c r="F882" t="str">
        <f>VLOOKUP(L882,杂项!K:L,2,FALSE)</f>
        <v>Crazy♂短裤</v>
      </c>
      <c r="G882">
        <f t="shared" si="40"/>
        <v>2</v>
      </c>
      <c r="H882" t="str">
        <f>VLOOKUP(N882,杂项!K:L,2,FALSE)</f>
        <v>Devout♂手套</v>
      </c>
      <c r="I882">
        <f t="shared" si="41"/>
        <v>2</v>
      </c>
      <c r="J882" s="93">
        <v>6046</v>
      </c>
      <c r="K882">
        <v>5</v>
      </c>
      <c r="L882">
        <v>6041</v>
      </c>
      <c r="M882">
        <v>2</v>
      </c>
      <c r="N882">
        <v>6039</v>
      </c>
      <c r="O882">
        <v>2</v>
      </c>
    </row>
    <row r="883" spans="1:15" x14ac:dyDescent="0.2">
      <c r="A883" s="103">
        <v>4106</v>
      </c>
      <c r="B883" s="93" t="s">
        <v>3992</v>
      </c>
      <c r="C883" s="103">
        <v>120000</v>
      </c>
      <c r="D883" t="str">
        <f>VLOOKUP(J883,杂项!K:L,2,FALSE)</f>
        <v>特级驯养教材</v>
      </c>
      <c r="E883">
        <f t="shared" si="39"/>
        <v>10</v>
      </c>
      <c r="F883" t="str">
        <f>VLOOKUP(L883,杂项!K:L,2,FALSE)</f>
        <v>Crazy♂短裤</v>
      </c>
      <c r="G883">
        <f t="shared" si="40"/>
        <v>3</v>
      </c>
      <c r="H883" t="str">
        <f>VLOOKUP(N883,杂项!K:L,2,FALSE)</f>
        <v>Devout♂手套</v>
      </c>
      <c r="I883">
        <f t="shared" si="41"/>
        <v>3</v>
      </c>
      <c r="J883" s="93">
        <v>6046</v>
      </c>
      <c r="K883">
        <v>10</v>
      </c>
      <c r="L883">
        <v>6041</v>
      </c>
      <c r="M883">
        <v>3</v>
      </c>
      <c r="N883">
        <v>6039</v>
      </c>
      <c r="O883">
        <v>3</v>
      </c>
    </row>
    <row r="884" spans="1:15" x14ac:dyDescent="0.2">
      <c r="A884" s="103">
        <v>4107</v>
      </c>
      <c r="B884" s="93" t="s">
        <v>3993</v>
      </c>
      <c r="C884" s="103">
        <v>180000</v>
      </c>
      <c r="D884" t="str">
        <f>VLOOKUP(J884,杂项!K:L,2,FALSE)</f>
        <v>特级驯养教材</v>
      </c>
      <c r="E884">
        <f t="shared" si="39"/>
        <v>20</v>
      </c>
      <c r="F884" t="str">
        <f>VLOOKUP(L884,杂项!K:L,2,FALSE)</f>
        <v>Crazy♂短裤</v>
      </c>
      <c r="G884">
        <f t="shared" si="40"/>
        <v>5</v>
      </c>
      <c r="H884" t="str">
        <f>VLOOKUP(N884,杂项!K:L,2,FALSE)</f>
        <v>Devout♂手套</v>
      </c>
      <c r="I884">
        <f t="shared" si="41"/>
        <v>5</v>
      </c>
      <c r="J884" s="93">
        <v>6046</v>
      </c>
      <c r="K884">
        <v>20</v>
      </c>
      <c r="L884">
        <v>6041</v>
      </c>
      <c r="M884">
        <v>5</v>
      </c>
      <c r="N884">
        <v>6039</v>
      </c>
      <c r="O884">
        <v>5</v>
      </c>
    </row>
    <row r="885" spans="1:15" x14ac:dyDescent="0.2">
      <c r="A885" s="103">
        <v>4108</v>
      </c>
      <c r="B885" s="93" t="s">
        <v>3994</v>
      </c>
      <c r="C885" s="103">
        <v>270000</v>
      </c>
      <c r="D885" t="str">
        <f>VLOOKUP(J885,杂项!K:L,2,FALSE)</f>
        <v>特级驯养教材</v>
      </c>
      <c r="E885">
        <f t="shared" si="39"/>
        <v>30</v>
      </c>
      <c r="F885" t="str">
        <f>VLOOKUP(L885,杂项!K:L,2,FALSE)</f>
        <v>Crazy♂短裤</v>
      </c>
      <c r="G885">
        <f t="shared" si="40"/>
        <v>7</v>
      </c>
      <c r="H885" t="str">
        <f>VLOOKUP(N885,杂项!K:L,2,FALSE)</f>
        <v>Devout♂手套</v>
      </c>
      <c r="I885">
        <f t="shared" si="41"/>
        <v>7</v>
      </c>
      <c r="J885" s="93">
        <v>6046</v>
      </c>
      <c r="K885">
        <v>30</v>
      </c>
      <c r="L885">
        <v>6041</v>
      </c>
      <c r="M885">
        <v>7</v>
      </c>
      <c r="N885">
        <v>6039</v>
      </c>
      <c r="O885">
        <v>7</v>
      </c>
    </row>
    <row r="886" spans="1:15" x14ac:dyDescent="0.2">
      <c r="A886" s="103">
        <v>4109</v>
      </c>
      <c r="B886" s="93" t="s">
        <v>3995</v>
      </c>
      <c r="C886" s="103">
        <v>410000</v>
      </c>
      <c r="D886" t="str">
        <f>VLOOKUP(J886,杂项!K:L,2,FALSE)</f>
        <v>特级驯养教材</v>
      </c>
      <c r="E886">
        <f t="shared" si="39"/>
        <v>40</v>
      </c>
      <c r="F886" t="str">
        <f>VLOOKUP(L886,杂项!K:L,2,FALSE)</f>
        <v>Crazy♂短裤</v>
      </c>
      <c r="G886">
        <f t="shared" si="40"/>
        <v>9</v>
      </c>
      <c r="H886" t="str">
        <f>VLOOKUP(N886,杂项!K:L,2,FALSE)</f>
        <v>Devout♂手套</v>
      </c>
      <c r="I886">
        <f t="shared" si="41"/>
        <v>9</v>
      </c>
      <c r="J886" s="93">
        <v>6046</v>
      </c>
      <c r="K886">
        <v>40</v>
      </c>
      <c r="L886">
        <v>6041</v>
      </c>
      <c r="M886">
        <v>9</v>
      </c>
      <c r="N886">
        <v>6039</v>
      </c>
      <c r="O886">
        <v>9</v>
      </c>
    </row>
    <row r="887" spans="1:15" x14ac:dyDescent="0.2">
      <c r="A887" s="103">
        <v>4110</v>
      </c>
      <c r="B887" s="93" t="s">
        <v>3996</v>
      </c>
      <c r="C887" s="103">
        <v>800</v>
      </c>
      <c r="D887" t="str">
        <f>VLOOKUP(J887,杂项!K:L,2,FALSE)</f>
        <v>初级驯养教材</v>
      </c>
      <c r="E887">
        <f t="shared" si="39"/>
        <v>3</v>
      </c>
      <c r="F887" t="e">
        <f>VLOOKUP(L887,杂项!K:L,2,FALSE)</f>
        <v>#N/A</v>
      </c>
      <c r="G887">
        <f t="shared" si="40"/>
        <v>0</v>
      </c>
      <c r="H887" t="e">
        <f>VLOOKUP(N887,杂项!K:L,2,FALSE)</f>
        <v>#N/A</v>
      </c>
      <c r="I887">
        <f t="shared" si="41"/>
        <v>0</v>
      </c>
      <c r="J887" s="93">
        <v>6010</v>
      </c>
      <c r="K887">
        <v>3</v>
      </c>
    </row>
    <row r="888" spans="1:15" x14ac:dyDescent="0.2">
      <c r="A888" s="103">
        <v>4111</v>
      </c>
      <c r="B888" s="93" t="s">
        <v>3997</v>
      </c>
      <c r="C888" s="103">
        <v>1200</v>
      </c>
      <c r="D888" t="str">
        <f>VLOOKUP(J888,杂项!K:L,2,FALSE)</f>
        <v>初级驯养教材</v>
      </c>
      <c r="E888">
        <f t="shared" si="39"/>
        <v>3</v>
      </c>
      <c r="F888" t="str">
        <f>VLOOKUP(L888,杂项!K:L,2,FALSE)</f>
        <v>力满特饮</v>
      </c>
      <c r="G888">
        <f t="shared" si="40"/>
        <v>3</v>
      </c>
      <c r="H888" t="e">
        <f>VLOOKUP(N888,杂项!K:L,2,FALSE)</f>
        <v>#N/A</v>
      </c>
      <c r="I888">
        <f t="shared" si="41"/>
        <v>0</v>
      </c>
      <c r="J888" s="93">
        <v>6010</v>
      </c>
      <c r="K888">
        <v>3</v>
      </c>
      <c r="L888">
        <v>6024</v>
      </c>
      <c r="M888">
        <v>3</v>
      </c>
    </row>
    <row r="889" spans="1:15" x14ac:dyDescent="0.2">
      <c r="A889" s="103">
        <v>4112</v>
      </c>
      <c r="B889" s="93" t="s">
        <v>3998</v>
      </c>
      <c r="C889" s="103">
        <v>1800</v>
      </c>
      <c r="D889" t="str">
        <f>VLOOKUP(J889,杂项!K:L,2,FALSE)</f>
        <v>初级驯养教材</v>
      </c>
      <c r="E889">
        <f t="shared" si="39"/>
        <v>4</v>
      </c>
      <c r="F889" t="str">
        <f>VLOOKUP(L889,杂项!K:L,2,FALSE)</f>
        <v>力满特饮</v>
      </c>
      <c r="G889">
        <f t="shared" si="40"/>
        <v>3</v>
      </c>
      <c r="H889" t="e">
        <f>VLOOKUP(N889,杂项!K:L,2,FALSE)</f>
        <v>#N/A</v>
      </c>
      <c r="I889">
        <f t="shared" si="41"/>
        <v>0</v>
      </c>
      <c r="J889" s="93">
        <v>6010</v>
      </c>
      <c r="K889">
        <v>4</v>
      </c>
      <c r="L889">
        <v>6024</v>
      </c>
      <c r="M889">
        <v>3</v>
      </c>
    </row>
    <row r="890" spans="1:15" x14ac:dyDescent="0.2">
      <c r="A890" s="103">
        <v>4113</v>
      </c>
      <c r="B890" s="93" t="s">
        <v>3999</v>
      </c>
      <c r="C890" s="103">
        <v>2700</v>
      </c>
      <c r="D890" t="str">
        <f>VLOOKUP(J890,杂项!K:L,2,FALSE)</f>
        <v>初级驯养教材</v>
      </c>
      <c r="E890">
        <f t="shared" si="39"/>
        <v>5</v>
      </c>
      <c r="F890" t="str">
        <f>VLOOKUP(L890,杂项!K:L,2,FALSE)</f>
        <v>力满特饮</v>
      </c>
      <c r="G890">
        <f t="shared" si="40"/>
        <v>4</v>
      </c>
      <c r="H890" t="e">
        <f>VLOOKUP(N890,杂项!K:L,2,FALSE)</f>
        <v>#N/A</v>
      </c>
      <c r="I890">
        <f t="shared" si="41"/>
        <v>0</v>
      </c>
      <c r="J890" s="93">
        <v>6010</v>
      </c>
      <c r="K890">
        <v>5</v>
      </c>
      <c r="L890">
        <v>6024</v>
      </c>
      <c r="M890">
        <v>4</v>
      </c>
    </row>
    <row r="891" spans="1:15" x14ac:dyDescent="0.2">
      <c r="A891" s="103">
        <v>4114</v>
      </c>
      <c r="B891" s="93" t="s">
        <v>4000</v>
      </c>
      <c r="C891" s="103">
        <v>4100</v>
      </c>
      <c r="D891" t="str">
        <f>VLOOKUP(J891,杂项!K:L,2,FALSE)</f>
        <v>初级驯养教材</v>
      </c>
      <c r="E891">
        <f t="shared" si="39"/>
        <v>5</v>
      </c>
      <c r="F891" t="str">
        <f>VLOOKUP(L891,杂项!K:L,2,FALSE)</f>
        <v>力满特饮</v>
      </c>
      <c r="G891">
        <f t="shared" si="40"/>
        <v>5</v>
      </c>
      <c r="H891" t="e">
        <f>VLOOKUP(N891,杂项!K:L,2,FALSE)</f>
        <v>#N/A</v>
      </c>
      <c r="I891">
        <f t="shared" si="41"/>
        <v>0</v>
      </c>
      <c r="J891" s="93">
        <v>6010</v>
      </c>
      <c r="K891">
        <v>5</v>
      </c>
      <c r="L891">
        <v>6024</v>
      </c>
      <c r="M891">
        <v>5</v>
      </c>
    </row>
    <row r="892" spans="1:15" x14ac:dyDescent="0.2">
      <c r="A892" s="103">
        <v>4115</v>
      </c>
      <c r="B892" s="93" t="s">
        <v>4001</v>
      </c>
      <c r="C892" s="103">
        <v>6200</v>
      </c>
      <c r="D892" t="str">
        <f>VLOOKUP(J892,杂项!K:L,2,FALSE)</f>
        <v>中级驯养教材</v>
      </c>
      <c r="E892">
        <f t="shared" si="39"/>
        <v>3</v>
      </c>
      <c r="F892" t="str">
        <f>VLOOKUP(L892,杂项!K:L,2,FALSE)</f>
        <v>力满特饮</v>
      </c>
      <c r="G892">
        <f t="shared" si="40"/>
        <v>5</v>
      </c>
      <c r="H892" t="e">
        <f>VLOOKUP(N892,杂项!K:L,2,FALSE)</f>
        <v>#N/A</v>
      </c>
      <c r="I892">
        <f t="shared" si="41"/>
        <v>0</v>
      </c>
      <c r="J892" s="93">
        <v>6011</v>
      </c>
      <c r="K892">
        <v>3</v>
      </c>
      <c r="L892">
        <v>6024</v>
      </c>
      <c r="M892">
        <v>5</v>
      </c>
    </row>
    <row r="893" spans="1:15" x14ac:dyDescent="0.2">
      <c r="A893" s="103">
        <v>4116</v>
      </c>
      <c r="B893" s="93" t="s">
        <v>4002</v>
      </c>
      <c r="C893" s="103">
        <v>9300</v>
      </c>
      <c r="D893" t="str">
        <f>VLOOKUP(J893,杂项!K:L,2,FALSE)</f>
        <v>中级驯养教材</v>
      </c>
      <c r="E893">
        <f t="shared" si="39"/>
        <v>4</v>
      </c>
      <c r="F893" t="str">
        <f>VLOOKUP(L893,杂项!K:L,2,FALSE)</f>
        <v>吊环</v>
      </c>
      <c r="G893">
        <f t="shared" si="40"/>
        <v>3</v>
      </c>
      <c r="H893" t="e">
        <f>VLOOKUP(N893,杂项!K:L,2,FALSE)</f>
        <v>#N/A</v>
      </c>
      <c r="I893">
        <f t="shared" si="41"/>
        <v>0</v>
      </c>
      <c r="J893" s="93">
        <v>6011</v>
      </c>
      <c r="K893">
        <v>4</v>
      </c>
      <c r="L893">
        <v>6029</v>
      </c>
      <c r="M893">
        <v>3</v>
      </c>
    </row>
    <row r="894" spans="1:15" x14ac:dyDescent="0.2">
      <c r="A894" s="103">
        <v>4117</v>
      </c>
      <c r="B894" s="93" t="s">
        <v>4003</v>
      </c>
      <c r="C894" s="103">
        <v>14000</v>
      </c>
      <c r="D894" t="str">
        <f>VLOOKUP(J894,杂项!K:L,2,FALSE)</f>
        <v>中级驯养教材</v>
      </c>
      <c r="E894">
        <f t="shared" si="39"/>
        <v>5</v>
      </c>
      <c r="F894" t="str">
        <f>VLOOKUP(L894,杂项!K:L,2,FALSE)</f>
        <v>吊环</v>
      </c>
      <c r="G894">
        <f t="shared" si="40"/>
        <v>5</v>
      </c>
      <c r="H894" t="e">
        <f>VLOOKUP(N894,杂项!K:L,2,FALSE)</f>
        <v>#N/A</v>
      </c>
      <c r="I894">
        <f t="shared" si="41"/>
        <v>0</v>
      </c>
      <c r="J894" s="93">
        <v>6011</v>
      </c>
      <c r="K894">
        <v>5</v>
      </c>
      <c r="L894">
        <v>6029</v>
      </c>
      <c r="M894">
        <v>5</v>
      </c>
    </row>
    <row r="895" spans="1:15" x14ac:dyDescent="0.2">
      <c r="A895" s="103">
        <v>4118</v>
      </c>
      <c r="B895" s="93" t="s">
        <v>4004</v>
      </c>
      <c r="C895" s="103">
        <v>21000</v>
      </c>
      <c r="D895" t="str">
        <f>VLOOKUP(J895,杂项!K:L,2,FALSE)</f>
        <v>中级驯养教材</v>
      </c>
      <c r="E895">
        <f t="shared" si="39"/>
        <v>6</v>
      </c>
      <c r="F895" t="str">
        <f>VLOOKUP(L895,杂项!K:L,2,FALSE)</f>
        <v>吊环</v>
      </c>
      <c r="G895">
        <f t="shared" si="40"/>
        <v>6</v>
      </c>
      <c r="H895" t="e">
        <f>VLOOKUP(N895,杂项!K:L,2,FALSE)</f>
        <v>#N/A</v>
      </c>
      <c r="I895">
        <f t="shared" si="41"/>
        <v>0</v>
      </c>
      <c r="J895" s="93">
        <v>6011</v>
      </c>
      <c r="K895">
        <v>6</v>
      </c>
      <c r="L895">
        <v>6029</v>
      </c>
      <c r="M895">
        <v>6</v>
      </c>
    </row>
    <row r="896" spans="1:15" x14ac:dyDescent="0.2">
      <c r="A896" s="103">
        <v>4119</v>
      </c>
      <c r="B896" s="93" t="s">
        <v>4005</v>
      </c>
      <c r="C896" s="103">
        <v>32000</v>
      </c>
      <c r="D896" t="str">
        <f>VLOOKUP(J896,杂项!K:L,2,FALSE)</f>
        <v>中级驯养教材</v>
      </c>
      <c r="E896">
        <f t="shared" si="39"/>
        <v>8</v>
      </c>
      <c r="F896" t="str">
        <f>VLOOKUP(L896,杂项!K:L,2,FALSE)</f>
        <v>吊环</v>
      </c>
      <c r="G896">
        <f t="shared" si="40"/>
        <v>8</v>
      </c>
      <c r="H896" t="e">
        <f>VLOOKUP(N896,杂项!K:L,2,FALSE)</f>
        <v>#N/A</v>
      </c>
      <c r="I896">
        <f t="shared" si="41"/>
        <v>0</v>
      </c>
      <c r="J896" s="93">
        <v>6011</v>
      </c>
      <c r="K896">
        <v>8</v>
      </c>
      <c r="L896">
        <v>6029</v>
      </c>
      <c r="M896">
        <v>8</v>
      </c>
    </row>
    <row r="897" spans="1:15" x14ac:dyDescent="0.2">
      <c r="A897" s="103">
        <v>4120</v>
      </c>
      <c r="B897" s="93" t="s">
        <v>4006</v>
      </c>
      <c r="C897" s="103">
        <v>1500</v>
      </c>
      <c r="D897" t="str">
        <f>VLOOKUP(J897,杂项!K:L,2,FALSE)</f>
        <v>中级驯养教材</v>
      </c>
      <c r="E897">
        <f t="shared" si="39"/>
        <v>1</v>
      </c>
      <c r="F897" t="str">
        <f>VLOOKUP(L897,杂项!K:L,2,FALSE)</f>
        <v>弹力绳</v>
      </c>
      <c r="G897">
        <f t="shared" si="40"/>
        <v>2</v>
      </c>
      <c r="H897" t="e">
        <f>VLOOKUP(N897,杂项!K:L,2,FALSE)</f>
        <v>#N/A</v>
      </c>
      <c r="I897">
        <f t="shared" si="41"/>
        <v>0</v>
      </c>
      <c r="J897" s="93">
        <v>6011</v>
      </c>
      <c r="K897">
        <v>1</v>
      </c>
      <c r="L897">
        <v>6028</v>
      </c>
      <c r="M897">
        <v>2</v>
      </c>
    </row>
    <row r="898" spans="1:15" x14ac:dyDescent="0.2">
      <c r="A898" s="103">
        <v>4121</v>
      </c>
      <c r="B898" s="93" t="s">
        <v>4007</v>
      </c>
      <c r="C898" s="103">
        <v>2300</v>
      </c>
      <c r="D898" t="str">
        <f>VLOOKUP(J898,杂项!K:L,2,FALSE)</f>
        <v>中级驯养教材</v>
      </c>
      <c r="E898">
        <f t="shared" ref="E898:E961" si="42">K898</f>
        <v>2</v>
      </c>
      <c r="F898" t="str">
        <f>VLOOKUP(L898,杂项!K:L,2,FALSE)</f>
        <v>弹力绳</v>
      </c>
      <c r="G898">
        <f t="shared" ref="G898:G961" si="43">M898</f>
        <v>3</v>
      </c>
      <c r="H898" t="e">
        <f>VLOOKUP(N898,杂项!K:L,2,FALSE)</f>
        <v>#N/A</v>
      </c>
      <c r="I898">
        <f t="shared" ref="I898:I961" si="44">O898</f>
        <v>0</v>
      </c>
      <c r="J898" s="93">
        <v>6011</v>
      </c>
      <c r="K898">
        <v>2</v>
      </c>
      <c r="L898">
        <v>6028</v>
      </c>
      <c r="M898">
        <v>3</v>
      </c>
    </row>
    <row r="899" spans="1:15" x14ac:dyDescent="0.2">
      <c r="A899" s="103">
        <v>4122</v>
      </c>
      <c r="B899" s="93" t="s">
        <v>4008</v>
      </c>
      <c r="C899" s="103">
        <v>3500</v>
      </c>
      <c r="D899" t="str">
        <f>VLOOKUP(J899,杂项!K:L,2,FALSE)</f>
        <v>中级驯养教材</v>
      </c>
      <c r="E899">
        <f t="shared" si="42"/>
        <v>4</v>
      </c>
      <c r="F899" t="str">
        <f>VLOOKUP(L899,杂项!K:L,2,FALSE)</f>
        <v>弹力绳</v>
      </c>
      <c r="G899">
        <f t="shared" si="43"/>
        <v>4</v>
      </c>
      <c r="H899" t="e">
        <f>VLOOKUP(N899,杂项!K:L,2,FALSE)</f>
        <v>#N/A</v>
      </c>
      <c r="I899">
        <f t="shared" si="44"/>
        <v>0</v>
      </c>
      <c r="J899" s="93">
        <v>6011</v>
      </c>
      <c r="K899">
        <v>4</v>
      </c>
      <c r="L899">
        <v>6028</v>
      </c>
      <c r="M899">
        <v>4</v>
      </c>
    </row>
    <row r="900" spans="1:15" x14ac:dyDescent="0.2">
      <c r="A900" s="103">
        <v>4123</v>
      </c>
      <c r="B900" s="93" t="s">
        <v>4009</v>
      </c>
      <c r="C900" s="103">
        <v>5300</v>
      </c>
      <c r="D900" t="str">
        <f>VLOOKUP(J900,杂项!K:L,2,FALSE)</f>
        <v>中级驯养教材</v>
      </c>
      <c r="E900">
        <f t="shared" si="42"/>
        <v>6</v>
      </c>
      <c r="F900" t="str">
        <f>VLOOKUP(L900,杂项!K:L,2,FALSE)</f>
        <v>弹力绳</v>
      </c>
      <c r="G900">
        <f t="shared" si="43"/>
        <v>5</v>
      </c>
      <c r="H900" t="e">
        <f>VLOOKUP(N900,杂项!K:L,2,FALSE)</f>
        <v>#N/A</v>
      </c>
      <c r="I900">
        <f t="shared" si="44"/>
        <v>0</v>
      </c>
      <c r="J900" s="93">
        <v>6011</v>
      </c>
      <c r="K900">
        <v>6</v>
      </c>
      <c r="L900">
        <v>6028</v>
      </c>
      <c r="M900">
        <v>5</v>
      </c>
    </row>
    <row r="901" spans="1:15" x14ac:dyDescent="0.2">
      <c r="A901" s="103">
        <v>4124</v>
      </c>
      <c r="B901" s="93" t="s">
        <v>4010</v>
      </c>
      <c r="C901" s="103">
        <v>8000</v>
      </c>
      <c r="D901" t="str">
        <f>VLOOKUP(J901,杂项!K:L,2,FALSE)</f>
        <v>中级驯养教材</v>
      </c>
      <c r="E901">
        <f t="shared" si="42"/>
        <v>8</v>
      </c>
      <c r="F901" t="str">
        <f>VLOOKUP(L901,杂项!K:L,2,FALSE)</f>
        <v>弹力绳</v>
      </c>
      <c r="G901">
        <f t="shared" si="43"/>
        <v>6</v>
      </c>
      <c r="H901" t="e">
        <f>VLOOKUP(N901,杂项!K:L,2,FALSE)</f>
        <v>#N/A</v>
      </c>
      <c r="I901">
        <f t="shared" si="44"/>
        <v>0</v>
      </c>
      <c r="J901" s="93">
        <v>6011</v>
      </c>
      <c r="K901">
        <v>8</v>
      </c>
      <c r="L901">
        <v>6028</v>
      </c>
      <c r="M901">
        <v>6</v>
      </c>
    </row>
    <row r="902" spans="1:15" x14ac:dyDescent="0.2">
      <c r="A902" s="103">
        <v>4125</v>
      </c>
      <c r="B902" s="93" t="s">
        <v>4011</v>
      </c>
      <c r="C902" s="103">
        <v>12000</v>
      </c>
      <c r="D902" t="str">
        <f>VLOOKUP(J902,杂项!K:L,2,FALSE)</f>
        <v>高级驯养教材</v>
      </c>
      <c r="E902">
        <f t="shared" si="42"/>
        <v>3</v>
      </c>
      <c r="F902" t="str">
        <f>VLOOKUP(L902,杂项!K:L,2,FALSE)</f>
        <v>健腹轮</v>
      </c>
      <c r="G902">
        <f t="shared" si="43"/>
        <v>2</v>
      </c>
      <c r="H902" t="e">
        <f>VLOOKUP(N902,杂项!K:L,2,FALSE)</f>
        <v>#N/A</v>
      </c>
      <c r="I902">
        <f t="shared" si="44"/>
        <v>0</v>
      </c>
      <c r="J902" s="93">
        <v>6012</v>
      </c>
      <c r="K902">
        <v>3</v>
      </c>
      <c r="L902">
        <v>6034</v>
      </c>
      <c r="M902">
        <v>2</v>
      </c>
    </row>
    <row r="903" spans="1:15" x14ac:dyDescent="0.2">
      <c r="A903" s="103">
        <v>4126</v>
      </c>
      <c r="B903" s="93" t="s">
        <v>4012</v>
      </c>
      <c r="C903" s="103">
        <v>18000</v>
      </c>
      <c r="D903" t="str">
        <f>VLOOKUP(J903,杂项!K:L,2,FALSE)</f>
        <v>高级驯养教材</v>
      </c>
      <c r="E903">
        <f t="shared" si="42"/>
        <v>5</v>
      </c>
      <c r="F903" t="str">
        <f>VLOOKUP(L903,杂项!K:L,2,FALSE)</f>
        <v>健腹轮</v>
      </c>
      <c r="G903">
        <f t="shared" si="43"/>
        <v>4</v>
      </c>
      <c r="H903" t="e">
        <f>VLOOKUP(N903,杂项!K:L,2,FALSE)</f>
        <v>#N/A</v>
      </c>
      <c r="I903">
        <f t="shared" si="44"/>
        <v>0</v>
      </c>
      <c r="J903" s="93">
        <v>6012</v>
      </c>
      <c r="K903">
        <v>5</v>
      </c>
      <c r="L903">
        <v>6034</v>
      </c>
      <c r="M903">
        <v>4</v>
      </c>
    </row>
    <row r="904" spans="1:15" x14ac:dyDescent="0.2">
      <c r="A904" s="103">
        <v>4127</v>
      </c>
      <c r="B904" s="93" t="s">
        <v>4013</v>
      </c>
      <c r="C904" s="103">
        <v>27000</v>
      </c>
      <c r="D904" t="str">
        <f>VLOOKUP(J904,杂项!K:L,2,FALSE)</f>
        <v>高级驯养教材</v>
      </c>
      <c r="E904">
        <f t="shared" si="42"/>
        <v>8</v>
      </c>
      <c r="F904" t="str">
        <f>VLOOKUP(L904,杂项!K:L,2,FALSE)</f>
        <v>健腹轮</v>
      </c>
      <c r="G904">
        <f t="shared" si="43"/>
        <v>6</v>
      </c>
      <c r="H904" t="str">
        <f>VLOOKUP(N904,杂项!K:L,2,FALSE)</f>
        <v>杠铃</v>
      </c>
      <c r="I904">
        <f t="shared" si="44"/>
        <v>2</v>
      </c>
      <c r="J904" s="93">
        <v>6012</v>
      </c>
      <c r="K904">
        <v>8</v>
      </c>
      <c r="L904">
        <v>6034</v>
      </c>
      <c r="M904">
        <v>6</v>
      </c>
      <c r="N904">
        <v>6031</v>
      </c>
      <c r="O904">
        <v>2</v>
      </c>
    </row>
    <row r="905" spans="1:15" x14ac:dyDescent="0.2">
      <c r="A905" s="103">
        <v>4128</v>
      </c>
      <c r="B905" s="93" t="s">
        <v>4014</v>
      </c>
      <c r="C905" s="103">
        <v>41000</v>
      </c>
      <c r="D905" t="str">
        <f>VLOOKUP(J905,杂项!K:L,2,FALSE)</f>
        <v>高级驯养教材</v>
      </c>
      <c r="E905">
        <f t="shared" si="42"/>
        <v>12</v>
      </c>
      <c r="F905" t="str">
        <f>VLOOKUP(L905,杂项!K:L,2,FALSE)</f>
        <v>健腹轮</v>
      </c>
      <c r="G905">
        <f t="shared" si="43"/>
        <v>8</v>
      </c>
      <c r="H905" t="str">
        <f>VLOOKUP(N905,杂项!K:L,2,FALSE)</f>
        <v>杠铃</v>
      </c>
      <c r="I905">
        <f t="shared" si="44"/>
        <v>3</v>
      </c>
      <c r="J905" s="93">
        <v>6012</v>
      </c>
      <c r="K905">
        <v>12</v>
      </c>
      <c r="L905">
        <v>6034</v>
      </c>
      <c r="M905">
        <v>8</v>
      </c>
      <c r="N905">
        <v>6031</v>
      </c>
      <c r="O905">
        <v>3</v>
      </c>
    </row>
    <row r="906" spans="1:15" x14ac:dyDescent="0.2">
      <c r="A906" s="103">
        <v>4129</v>
      </c>
      <c r="B906" s="93" t="s">
        <v>4015</v>
      </c>
      <c r="C906" s="103">
        <v>62000</v>
      </c>
      <c r="D906" t="str">
        <f>VLOOKUP(J906,杂项!K:L,2,FALSE)</f>
        <v>高级驯养教材</v>
      </c>
      <c r="E906">
        <f t="shared" si="42"/>
        <v>16</v>
      </c>
      <c r="F906" t="str">
        <f>VLOOKUP(L906,杂项!K:L,2,FALSE)</f>
        <v>健腹轮</v>
      </c>
      <c r="G906">
        <f t="shared" si="43"/>
        <v>10</v>
      </c>
      <c r="H906" t="str">
        <f>VLOOKUP(N906,杂项!K:L,2,FALSE)</f>
        <v>杠铃</v>
      </c>
      <c r="I906">
        <f t="shared" si="44"/>
        <v>4</v>
      </c>
      <c r="J906" s="93">
        <v>6012</v>
      </c>
      <c r="K906">
        <v>16</v>
      </c>
      <c r="L906">
        <v>6034</v>
      </c>
      <c r="M906">
        <v>10</v>
      </c>
      <c r="N906">
        <v>6031</v>
      </c>
      <c r="O906">
        <v>4</v>
      </c>
    </row>
    <row r="907" spans="1:15" x14ac:dyDescent="0.2">
      <c r="A907" s="103">
        <v>14120</v>
      </c>
      <c r="B907" s="93" t="s">
        <v>4016</v>
      </c>
      <c r="C907" s="103">
        <v>74000</v>
      </c>
      <c r="D907" t="str">
        <f>VLOOKUP(J907,杂项!K:L,2,FALSE)</f>
        <v>高级驯养教材</v>
      </c>
      <c r="E907">
        <f t="shared" si="42"/>
        <v>20</v>
      </c>
      <c r="F907" t="str">
        <f>VLOOKUP(L907,杂项!K:L,2,FALSE)</f>
        <v>健腹轮</v>
      </c>
      <c r="G907">
        <f t="shared" si="43"/>
        <v>12</v>
      </c>
      <c r="H907" t="str">
        <f>VLOOKUP(N907,杂项!K:L,2,FALSE)</f>
        <v>杠铃</v>
      </c>
      <c r="I907">
        <f t="shared" si="44"/>
        <v>5</v>
      </c>
      <c r="J907" s="93">
        <v>6012</v>
      </c>
      <c r="K907">
        <v>20</v>
      </c>
      <c r="L907">
        <v>6034</v>
      </c>
      <c r="M907">
        <v>12</v>
      </c>
      <c r="N907">
        <v>6031</v>
      </c>
      <c r="O907">
        <v>5</v>
      </c>
    </row>
    <row r="908" spans="1:15" x14ac:dyDescent="0.2">
      <c r="A908" s="103">
        <v>14121</v>
      </c>
      <c r="B908" s="93" t="s">
        <v>4017</v>
      </c>
      <c r="C908" s="103">
        <v>90000</v>
      </c>
      <c r="D908" t="str">
        <f>VLOOKUP(J908,杂项!K:L,2,FALSE)</f>
        <v>高级驯养教材</v>
      </c>
      <c r="E908">
        <f t="shared" si="42"/>
        <v>25</v>
      </c>
      <c r="F908" t="str">
        <f>VLOOKUP(L908,杂项!K:L,2,FALSE)</f>
        <v>健腹轮</v>
      </c>
      <c r="G908">
        <f t="shared" si="43"/>
        <v>15</v>
      </c>
      <c r="H908" t="str">
        <f>VLOOKUP(N908,杂项!K:L,2,FALSE)</f>
        <v>杠铃</v>
      </c>
      <c r="I908">
        <f t="shared" si="44"/>
        <v>6</v>
      </c>
      <c r="J908" s="93">
        <v>6012</v>
      </c>
      <c r="K908">
        <v>25</v>
      </c>
      <c r="L908">
        <v>6034</v>
      </c>
      <c r="M908">
        <v>15</v>
      </c>
      <c r="N908">
        <v>6031</v>
      </c>
      <c r="O908">
        <v>6</v>
      </c>
    </row>
    <row r="909" spans="1:15" x14ac:dyDescent="0.2">
      <c r="A909" s="103">
        <v>14122</v>
      </c>
      <c r="B909" s="93" t="s">
        <v>4018</v>
      </c>
      <c r="C909" s="103">
        <v>110000</v>
      </c>
      <c r="D909" t="str">
        <f>VLOOKUP(J909,杂项!K:L,2,FALSE)</f>
        <v>高级驯养教材</v>
      </c>
      <c r="E909">
        <f t="shared" si="42"/>
        <v>30</v>
      </c>
      <c r="F909" t="str">
        <f>VLOOKUP(L909,杂项!K:L,2,FALSE)</f>
        <v>健腹轮</v>
      </c>
      <c r="G909">
        <f t="shared" si="43"/>
        <v>18</v>
      </c>
      <c r="H909" t="str">
        <f>VLOOKUP(N909,杂项!K:L,2,FALSE)</f>
        <v>杠铃</v>
      </c>
      <c r="I909">
        <f t="shared" si="44"/>
        <v>8</v>
      </c>
      <c r="J909" s="93">
        <v>6012</v>
      </c>
      <c r="K909">
        <v>30</v>
      </c>
      <c r="L909">
        <v>6034</v>
      </c>
      <c r="M909">
        <v>18</v>
      </c>
      <c r="N909">
        <v>6031</v>
      </c>
      <c r="O909">
        <v>8</v>
      </c>
    </row>
    <row r="910" spans="1:15" x14ac:dyDescent="0.2">
      <c r="A910" s="103">
        <v>14123</v>
      </c>
      <c r="B910" s="93" t="s">
        <v>4019</v>
      </c>
      <c r="C910" s="103">
        <v>130000</v>
      </c>
      <c r="D910" t="str">
        <f>VLOOKUP(J910,杂项!K:L,2,FALSE)</f>
        <v>高级驯养教材</v>
      </c>
      <c r="E910">
        <f t="shared" si="42"/>
        <v>40</v>
      </c>
      <c r="F910" t="str">
        <f>VLOOKUP(L910,杂项!K:L,2,FALSE)</f>
        <v>健腹轮</v>
      </c>
      <c r="G910">
        <f t="shared" si="43"/>
        <v>22</v>
      </c>
      <c r="H910" t="str">
        <f>VLOOKUP(N910,杂项!K:L,2,FALSE)</f>
        <v>杠铃</v>
      </c>
      <c r="I910">
        <f t="shared" si="44"/>
        <v>10</v>
      </c>
      <c r="J910" s="93">
        <v>6012</v>
      </c>
      <c r="K910">
        <v>40</v>
      </c>
      <c r="L910">
        <v>6034</v>
      </c>
      <c r="M910">
        <v>22</v>
      </c>
      <c r="N910">
        <v>6031</v>
      </c>
      <c r="O910">
        <v>10</v>
      </c>
    </row>
    <row r="911" spans="1:15" x14ac:dyDescent="0.2">
      <c r="A911" s="103">
        <v>14124</v>
      </c>
      <c r="B911" s="93" t="s">
        <v>4020</v>
      </c>
      <c r="C911" s="103">
        <v>160000</v>
      </c>
      <c r="D911" t="str">
        <f>VLOOKUP(J911,杂项!K:L,2,FALSE)</f>
        <v>高级驯养教材</v>
      </c>
      <c r="E911">
        <f t="shared" si="42"/>
        <v>50</v>
      </c>
      <c r="F911" t="str">
        <f>VLOOKUP(L911,杂项!K:L,2,FALSE)</f>
        <v>健腹轮</v>
      </c>
      <c r="G911">
        <f t="shared" si="43"/>
        <v>26</v>
      </c>
      <c r="H911" t="str">
        <f>VLOOKUP(N911,杂项!K:L,2,FALSE)</f>
        <v>杠铃</v>
      </c>
      <c r="I911">
        <f t="shared" si="44"/>
        <v>12</v>
      </c>
      <c r="J911" s="93">
        <v>6012</v>
      </c>
      <c r="K911">
        <v>50</v>
      </c>
      <c r="L911">
        <v>6034</v>
      </c>
      <c r="M911">
        <v>26</v>
      </c>
      <c r="N911">
        <v>6031</v>
      </c>
      <c r="O911">
        <v>12</v>
      </c>
    </row>
    <row r="912" spans="1:15" x14ac:dyDescent="0.2">
      <c r="A912" s="103">
        <v>4130</v>
      </c>
      <c r="B912" s="93" t="s">
        <v>3922</v>
      </c>
      <c r="C912" s="103">
        <v>1500</v>
      </c>
      <c r="D912" t="str">
        <f>VLOOKUP(J912,杂项!K:L,2,FALSE)</f>
        <v>中级驯养教材</v>
      </c>
      <c r="E912">
        <f t="shared" si="42"/>
        <v>1</v>
      </c>
      <c r="F912" t="str">
        <f>VLOOKUP(L912,杂项!K:L,2,FALSE)</f>
        <v>弹力绳</v>
      </c>
      <c r="G912">
        <f t="shared" si="43"/>
        <v>2</v>
      </c>
      <c r="H912" t="e">
        <f>VLOOKUP(N912,杂项!K:L,2,FALSE)</f>
        <v>#N/A</v>
      </c>
      <c r="I912">
        <f t="shared" si="44"/>
        <v>0</v>
      </c>
      <c r="J912" s="93">
        <v>6011</v>
      </c>
      <c r="K912">
        <v>1</v>
      </c>
      <c r="L912">
        <v>6028</v>
      </c>
      <c r="M912">
        <v>2</v>
      </c>
    </row>
    <row r="913" spans="1:15" x14ac:dyDescent="0.2">
      <c r="A913" s="103">
        <v>4131</v>
      </c>
      <c r="B913" s="93" t="s">
        <v>3923</v>
      </c>
      <c r="C913" s="103">
        <v>2300</v>
      </c>
      <c r="D913" t="str">
        <f>VLOOKUP(J913,杂项!K:L,2,FALSE)</f>
        <v>中级驯养教材</v>
      </c>
      <c r="E913">
        <f t="shared" si="42"/>
        <v>2</v>
      </c>
      <c r="F913" t="str">
        <f>VLOOKUP(L913,杂项!K:L,2,FALSE)</f>
        <v>弹力绳</v>
      </c>
      <c r="G913">
        <f t="shared" si="43"/>
        <v>3</v>
      </c>
      <c r="H913" t="e">
        <f>VLOOKUP(N913,杂项!K:L,2,FALSE)</f>
        <v>#N/A</v>
      </c>
      <c r="I913">
        <f t="shared" si="44"/>
        <v>0</v>
      </c>
      <c r="J913" s="93">
        <v>6011</v>
      </c>
      <c r="K913">
        <v>2</v>
      </c>
      <c r="L913">
        <v>6028</v>
      </c>
      <c r="M913">
        <v>3</v>
      </c>
    </row>
    <row r="914" spans="1:15" x14ac:dyDescent="0.2">
      <c r="A914" s="103">
        <v>4132</v>
      </c>
      <c r="B914" s="93" t="s">
        <v>3924</v>
      </c>
      <c r="C914" s="103">
        <v>3500</v>
      </c>
      <c r="D914" t="str">
        <f>VLOOKUP(J914,杂项!K:L,2,FALSE)</f>
        <v>中级驯养教材</v>
      </c>
      <c r="E914">
        <f t="shared" si="42"/>
        <v>4</v>
      </c>
      <c r="F914" t="str">
        <f>VLOOKUP(L914,杂项!K:L,2,FALSE)</f>
        <v>弹力绳</v>
      </c>
      <c r="G914">
        <f t="shared" si="43"/>
        <v>4</v>
      </c>
      <c r="H914" t="e">
        <f>VLOOKUP(N914,杂项!K:L,2,FALSE)</f>
        <v>#N/A</v>
      </c>
      <c r="I914">
        <f t="shared" si="44"/>
        <v>0</v>
      </c>
      <c r="J914" s="93">
        <v>6011</v>
      </c>
      <c r="K914">
        <v>4</v>
      </c>
      <c r="L914">
        <v>6028</v>
      </c>
      <c r="M914">
        <v>4</v>
      </c>
    </row>
    <row r="915" spans="1:15" x14ac:dyDescent="0.2">
      <c r="A915" s="103">
        <v>4133</v>
      </c>
      <c r="B915" s="93" t="s">
        <v>4021</v>
      </c>
      <c r="C915" s="103">
        <v>5300</v>
      </c>
      <c r="D915" t="str">
        <f>VLOOKUP(J915,杂项!K:L,2,FALSE)</f>
        <v>中级驯养教材</v>
      </c>
      <c r="E915">
        <f t="shared" si="42"/>
        <v>6</v>
      </c>
      <c r="F915" t="str">
        <f>VLOOKUP(L915,杂项!K:L,2,FALSE)</f>
        <v>弹力绳</v>
      </c>
      <c r="G915">
        <f t="shared" si="43"/>
        <v>5</v>
      </c>
      <c r="H915" t="e">
        <f>VLOOKUP(N915,杂项!K:L,2,FALSE)</f>
        <v>#N/A</v>
      </c>
      <c r="I915">
        <f t="shared" si="44"/>
        <v>0</v>
      </c>
      <c r="J915" s="93">
        <v>6011</v>
      </c>
      <c r="K915">
        <v>6</v>
      </c>
      <c r="L915">
        <v>6028</v>
      </c>
      <c r="M915">
        <v>5</v>
      </c>
    </row>
    <row r="916" spans="1:15" x14ac:dyDescent="0.2">
      <c r="A916" s="103">
        <v>4134</v>
      </c>
      <c r="B916" s="93" t="s">
        <v>4022</v>
      </c>
      <c r="C916" s="103">
        <v>8000</v>
      </c>
      <c r="D916" t="str">
        <f>VLOOKUP(J916,杂项!K:L,2,FALSE)</f>
        <v>中级驯养教材</v>
      </c>
      <c r="E916">
        <f t="shared" si="42"/>
        <v>8</v>
      </c>
      <c r="F916" t="str">
        <f>VLOOKUP(L916,杂项!K:L,2,FALSE)</f>
        <v>弹力绳</v>
      </c>
      <c r="G916">
        <f t="shared" si="43"/>
        <v>6</v>
      </c>
      <c r="H916" t="e">
        <f>VLOOKUP(N916,杂项!K:L,2,FALSE)</f>
        <v>#N/A</v>
      </c>
      <c r="I916">
        <f t="shared" si="44"/>
        <v>0</v>
      </c>
      <c r="J916" s="93">
        <v>6011</v>
      </c>
      <c r="K916">
        <v>8</v>
      </c>
      <c r="L916">
        <v>6028</v>
      </c>
      <c r="M916">
        <v>6</v>
      </c>
    </row>
    <row r="917" spans="1:15" x14ac:dyDescent="0.2">
      <c r="A917" s="103">
        <v>4135</v>
      </c>
      <c r="B917" s="93" t="s">
        <v>4023</v>
      </c>
      <c r="C917" s="103">
        <v>12000</v>
      </c>
      <c r="D917" t="str">
        <f>VLOOKUP(J917,杂项!K:L,2,FALSE)</f>
        <v>高级驯养教材</v>
      </c>
      <c r="E917">
        <f t="shared" si="42"/>
        <v>3</v>
      </c>
      <c r="F917" t="str">
        <f>VLOOKUP(L917,杂项!K:L,2,FALSE)</f>
        <v>健腹轮</v>
      </c>
      <c r="G917">
        <f t="shared" si="43"/>
        <v>2</v>
      </c>
      <c r="H917" t="e">
        <f>VLOOKUP(N917,杂项!K:L,2,FALSE)</f>
        <v>#N/A</v>
      </c>
      <c r="I917">
        <f t="shared" si="44"/>
        <v>0</v>
      </c>
      <c r="J917" s="93">
        <v>6012</v>
      </c>
      <c r="K917">
        <v>3</v>
      </c>
      <c r="L917">
        <v>6034</v>
      </c>
      <c r="M917">
        <v>2</v>
      </c>
    </row>
    <row r="918" spans="1:15" x14ac:dyDescent="0.2">
      <c r="A918" s="103">
        <v>4136</v>
      </c>
      <c r="B918" s="93" t="s">
        <v>4024</v>
      </c>
      <c r="C918" s="103">
        <v>18000</v>
      </c>
      <c r="D918" t="str">
        <f>VLOOKUP(J918,杂项!K:L,2,FALSE)</f>
        <v>高级驯养教材</v>
      </c>
      <c r="E918">
        <f t="shared" si="42"/>
        <v>5</v>
      </c>
      <c r="F918" t="str">
        <f>VLOOKUP(L918,杂项!K:L,2,FALSE)</f>
        <v>健腹轮</v>
      </c>
      <c r="G918">
        <f t="shared" si="43"/>
        <v>4</v>
      </c>
      <c r="H918" t="e">
        <f>VLOOKUP(N918,杂项!K:L,2,FALSE)</f>
        <v>#N/A</v>
      </c>
      <c r="I918">
        <f t="shared" si="44"/>
        <v>0</v>
      </c>
      <c r="J918" s="93">
        <v>6012</v>
      </c>
      <c r="K918">
        <v>5</v>
      </c>
      <c r="L918">
        <v>6034</v>
      </c>
      <c r="M918">
        <v>4</v>
      </c>
    </row>
    <row r="919" spans="1:15" x14ac:dyDescent="0.2">
      <c r="A919" s="103">
        <v>4137</v>
      </c>
      <c r="B919" s="93" t="s">
        <v>4025</v>
      </c>
      <c r="C919" s="103">
        <v>27000</v>
      </c>
      <c r="D919" t="str">
        <f>VLOOKUP(J919,杂项!K:L,2,FALSE)</f>
        <v>高级驯养教材</v>
      </c>
      <c r="E919">
        <f t="shared" si="42"/>
        <v>8</v>
      </c>
      <c r="F919" t="str">
        <f>VLOOKUP(L919,杂项!K:L,2,FALSE)</f>
        <v>健腹轮</v>
      </c>
      <c r="G919">
        <f t="shared" si="43"/>
        <v>6</v>
      </c>
      <c r="H919" t="str">
        <f>VLOOKUP(N919,杂项!K:L,2,FALSE)</f>
        <v>杠铃</v>
      </c>
      <c r="I919">
        <f t="shared" si="44"/>
        <v>2</v>
      </c>
      <c r="J919" s="93">
        <v>6012</v>
      </c>
      <c r="K919">
        <v>8</v>
      </c>
      <c r="L919">
        <v>6034</v>
      </c>
      <c r="M919">
        <v>6</v>
      </c>
      <c r="N919">
        <v>6031</v>
      </c>
      <c r="O919">
        <v>2</v>
      </c>
    </row>
    <row r="920" spans="1:15" x14ac:dyDescent="0.2">
      <c r="A920" s="103">
        <v>4138</v>
      </c>
      <c r="B920" s="93" t="s">
        <v>4026</v>
      </c>
      <c r="C920" s="103">
        <v>41000</v>
      </c>
      <c r="D920" t="str">
        <f>VLOOKUP(J920,杂项!K:L,2,FALSE)</f>
        <v>高级驯养教材</v>
      </c>
      <c r="E920">
        <f t="shared" si="42"/>
        <v>12</v>
      </c>
      <c r="F920" t="str">
        <f>VLOOKUP(L920,杂项!K:L,2,FALSE)</f>
        <v>健腹轮</v>
      </c>
      <c r="G920">
        <f t="shared" si="43"/>
        <v>8</v>
      </c>
      <c r="H920" t="str">
        <f>VLOOKUP(N920,杂项!K:L,2,FALSE)</f>
        <v>杠铃</v>
      </c>
      <c r="I920">
        <f t="shared" si="44"/>
        <v>3</v>
      </c>
      <c r="J920" s="93">
        <v>6012</v>
      </c>
      <c r="K920">
        <v>12</v>
      </c>
      <c r="L920">
        <v>6034</v>
      </c>
      <c r="M920">
        <v>8</v>
      </c>
      <c r="N920">
        <v>6031</v>
      </c>
      <c r="O920">
        <v>3</v>
      </c>
    </row>
    <row r="921" spans="1:15" x14ac:dyDescent="0.2">
      <c r="A921" s="103">
        <v>4139</v>
      </c>
      <c r="B921" s="93" t="s">
        <v>4027</v>
      </c>
      <c r="C921" s="103">
        <v>62000</v>
      </c>
      <c r="D921" t="str">
        <f>VLOOKUP(J921,杂项!K:L,2,FALSE)</f>
        <v>高级驯养教材</v>
      </c>
      <c r="E921">
        <f t="shared" si="42"/>
        <v>16</v>
      </c>
      <c r="F921" t="str">
        <f>VLOOKUP(L921,杂项!K:L,2,FALSE)</f>
        <v>健腹轮</v>
      </c>
      <c r="G921">
        <f t="shared" si="43"/>
        <v>10</v>
      </c>
      <c r="H921" t="str">
        <f>VLOOKUP(N921,杂项!K:L,2,FALSE)</f>
        <v>杠铃</v>
      </c>
      <c r="I921">
        <f t="shared" si="44"/>
        <v>4</v>
      </c>
      <c r="J921" s="93">
        <v>6012</v>
      </c>
      <c r="K921">
        <v>16</v>
      </c>
      <c r="L921">
        <v>6034</v>
      </c>
      <c r="M921">
        <v>10</v>
      </c>
      <c r="N921">
        <v>6031</v>
      </c>
      <c r="O921">
        <v>4</v>
      </c>
    </row>
    <row r="922" spans="1:15" x14ac:dyDescent="0.2">
      <c r="A922" s="103">
        <v>14130</v>
      </c>
      <c r="B922" s="93" t="s">
        <v>4028</v>
      </c>
      <c r="C922" s="103">
        <v>74000</v>
      </c>
      <c r="D922" t="str">
        <f>VLOOKUP(J922,杂项!K:L,2,FALSE)</f>
        <v>高级驯养教材</v>
      </c>
      <c r="E922">
        <f t="shared" si="42"/>
        <v>20</v>
      </c>
      <c r="F922" t="str">
        <f>VLOOKUP(L922,杂项!K:L,2,FALSE)</f>
        <v>健腹轮</v>
      </c>
      <c r="G922">
        <f t="shared" si="43"/>
        <v>12</v>
      </c>
      <c r="H922" t="str">
        <f>VLOOKUP(N922,杂项!K:L,2,FALSE)</f>
        <v>杠铃</v>
      </c>
      <c r="I922">
        <f t="shared" si="44"/>
        <v>5</v>
      </c>
      <c r="J922" s="93">
        <v>6012</v>
      </c>
      <c r="K922">
        <v>20</v>
      </c>
      <c r="L922">
        <v>6034</v>
      </c>
      <c r="M922">
        <v>12</v>
      </c>
      <c r="N922">
        <v>6031</v>
      </c>
      <c r="O922">
        <v>5</v>
      </c>
    </row>
    <row r="923" spans="1:15" x14ac:dyDescent="0.2">
      <c r="A923" s="103">
        <v>14131</v>
      </c>
      <c r="B923" s="93" t="s">
        <v>4029</v>
      </c>
      <c r="C923" s="103">
        <v>90000</v>
      </c>
      <c r="D923" t="str">
        <f>VLOOKUP(J923,杂项!K:L,2,FALSE)</f>
        <v>高级驯养教材</v>
      </c>
      <c r="E923">
        <f t="shared" si="42"/>
        <v>25</v>
      </c>
      <c r="F923" t="str">
        <f>VLOOKUP(L923,杂项!K:L,2,FALSE)</f>
        <v>健腹轮</v>
      </c>
      <c r="G923">
        <f t="shared" si="43"/>
        <v>15</v>
      </c>
      <c r="H923" t="str">
        <f>VLOOKUP(N923,杂项!K:L,2,FALSE)</f>
        <v>杠铃</v>
      </c>
      <c r="I923">
        <f t="shared" si="44"/>
        <v>6</v>
      </c>
      <c r="J923" s="93">
        <v>6012</v>
      </c>
      <c r="K923">
        <v>25</v>
      </c>
      <c r="L923">
        <v>6034</v>
      </c>
      <c r="M923">
        <v>15</v>
      </c>
      <c r="N923">
        <v>6031</v>
      </c>
      <c r="O923">
        <v>6</v>
      </c>
    </row>
    <row r="924" spans="1:15" x14ac:dyDescent="0.2">
      <c r="A924" s="103">
        <v>14132</v>
      </c>
      <c r="B924" s="93" t="s">
        <v>4030</v>
      </c>
      <c r="C924" s="103">
        <v>110000</v>
      </c>
      <c r="D924" t="str">
        <f>VLOOKUP(J924,杂项!K:L,2,FALSE)</f>
        <v>高级驯养教材</v>
      </c>
      <c r="E924">
        <f t="shared" si="42"/>
        <v>30</v>
      </c>
      <c r="F924" t="str">
        <f>VLOOKUP(L924,杂项!K:L,2,FALSE)</f>
        <v>健腹轮</v>
      </c>
      <c r="G924">
        <f t="shared" si="43"/>
        <v>18</v>
      </c>
      <c r="H924" t="str">
        <f>VLOOKUP(N924,杂项!K:L,2,FALSE)</f>
        <v>杠铃</v>
      </c>
      <c r="I924">
        <f t="shared" si="44"/>
        <v>8</v>
      </c>
      <c r="J924" s="93">
        <v>6012</v>
      </c>
      <c r="K924">
        <v>30</v>
      </c>
      <c r="L924">
        <v>6034</v>
      </c>
      <c r="M924">
        <v>18</v>
      </c>
      <c r="N924">
        <v>6031</v>
      </c>
      <c r="O924">
        <v>8</v>
      </c>
    </row>
    <row r="925" spans="1:15" x14ac:dyDescent="0.2">
      <c r="A925" s="103">
        <v>14133</v>
      </c>
      <c r="B925" s="93" t="s">
        <v>4031</v>
      </c>
      <c r="C925" s="103">
        <v>130000</v>
      </c>
      <c r="D925" t="str">
        <f>VLOOKUP(J925,杂项!K:L,2,FALSE)</f>
        <v>高级驯养教材</v>
      </c>
      <c r="E925">
        <f t="shared" si="42"/>
        <v>40</v>
      </c>
      <c r="F925" t="str">
        <f>VLOOKUP(L925,杂项!K:L,2,FALSE)</f>
        <v>健腹轮</v>
      </c>
      <c r="G925">
        <f t="shared" si="43"/>
        <v>22</v>
      </c>
      <c r="H925" t="str">
        <f>VLOOKUP(N925,杂项!K:L,2,FALSE)</f>
        <v>杠铃</v>
      </c>
      <c r="I925">
        <f t="shared" si="44"/>
        <v>10</v>
      </c>
      <c r="J925" s="93">
        <v>6012</v>
      </c>
      <c r="K925">
        <v>40</v>
      </c>
      <c r="L925">
        <v>6034</v>
      </c>
      <c r="M925">
        <v>22</v>
      </c>
      <c r="N925">
        <v>6031</v>
      </c>
      <c r="O925">
        <v>10</v>
      </c>
    </row>
    <row r="926" spans="1:15" x14ac:dyDescent="0.2">
      <c r="A926" s="103">
        <v>14134</v>
      </c>
      <c r="B926" s="93" t="s">
        <v>4032</v>
      </c>
      <c r="C926" s="103">
        <v>160000</v>
      </c>
      <c r="D926" t="str">
        <f>VLOOKUP(J926,杂项!K:L,2,FALSE)</f>
        <v>高级驯养教材</v>
      </c>
      <c r="E926">
        <f t="shared" si="42"/>
        <v>50</v>
      </c>
      <c r="F926" t="str">
        <f>VLOOKUP(L926,杂项!K:L,2,FALSE)</f>
        <v>健腹轮</v>
      </c>
      <c r="G926">
        <f t="shared" si="43"/>
        <v>26</v>
      </c>
      <c r="H926" t="str">
        <f>VLOOKUP(N926,杂项!K:L,2,FALSE)</f>
        <v>杠铃</v>
      </c>
      <c r="I926">
        <f t="shared" si="44"/>
        <v>12</v>
      </c>
      <c r="J926" s="93">
        <v>6012</v>
      </c>
      <c r="K926">
        <v>50</v>
      </c>
      <c r="L926">
        <v>6034</v>
      </c>
      <c r="M926">
        <v>26</v>
      </c>
      <c r="N926">
        <v>6031</v>
      </c>
      <c r="O926">
        <v>12</v>
      </c>
    </row>
    <row r="927" spans="1:15" x14ac:dyDescent="0.2">
      <c r="A927" s="103">
        <v>4140</v>
      </c>
      <c r="B927" s="93" t="s">
        <v>4033</v>
      </c>
      <c r="C927" s="103">
        <v>1500</v>
      </c>
      <c r="D927" t="str">
        <f>VLOOKUP(J927,杂项!K:L,2,FALSE)</f>
        <v>中级驯养教材</v>
      </c>
      <c r="E927">
        <f t="shared" si="42"/>
        <v>1</v>
      </c>
      <c r="F927" t="str">
        <f>VLOOKUP(L927,杂项!K:L,2,FALSE)</f>
        <v>弹力绳</v>
      </c>
      <c r="G927">
        <f t="shared" si="43"/>
        <v>2</v>
      </c>
      <c r="H927" t="e">
        <f>VLOOKUP(N927,杂项!K:L,2,FALSE)</f>
        <v>#N/A</v>
      </c>
      <c r="I927">
        <f t="shared" si="44"/>
        <v>0</v>
      </c>
      <c r="J927" s="93">
        <v>6011</v>
      </c>
      <c r="K927">
        <v>1</v>
      </c>
      <c r="L927">
        <v>6028</v>
      </c>
      <c r="M927">
        <v>2</v>
      </c>
    </row>
    <row r="928" spans="1:15" x14ac:dyDescent="0.2">
      <c r="A928" s="103">
        <v>4141</v>
      </c>
      <c r="B928" s="93" t="s">
        <v>4034</v>
      </c>
      <c r="C928" s="103">
        <v>2300</v>
      </c>
      <c r="D928" t="str">
        <f>VLOOKUP(J928,杂项!K:L,2,FALSE)</f>
        <v>中级驯养教材</v>
      </c>
      <c r="E928">
        <f t="shared" si="42"/>
        <v>2</v>
      </c>
      <c r="F928" t="str">
        <f>VLOOKUP(L928,杂项!K:L,2,FALSE)</f>
        <v>弹力绳</v>
      </c>
      <c r="G928">
        <f t="shared" si="43"/>
        <v>3</v>
      </c>
      <c r="H928" t="e">
        <f>VLOOKUP(N928,杂项!K:L,2,FALSE)</f>
        <v>#N/A</v>
      </c>
      <c r="I928">
        <f t="shared" si="44"/>
        <v>0</v>
      </c>
      <c r="J928" s="93">
        <v>6011</v>
      </c>
      <c r="K928">
        <v>2</v>
      </c>
      <c r="L928">
        <v>6028</v>
      </c>
      <c r="M928">
        <v>3</v>
      </c>
    </row>
    <row r="929" spans="1:15" x14ac:dyDescent="0.2">
      <c r="A929" s="103">
        <v>4142</v>
      </c>
      <c r="B929" s="93" t="s">
        <v>4035</v>
      </c>
      <c r="C929" s="103">
        <v>3500</v>
      </c>
      <c r="D929" t="str">
        <f>VLOOKUP(J929,杂项!K:L,2,FALSE)</f>
        <v>中级驯养教材</v>
      </c>
      <c r="E929">
        <f t="shared" si="42"/>
        <v>4</v>
      </c>
      <c r="F929" t="str">
        <f>VLOOKUP(L929,杂项!K:L,2,FALSE)</f>
        <v>弹力绳</v>
      </c>
      <c r="G929">
        <f t="shared" si="43"/>
        <v>4</v>
      </c>
      <c r="H929" t="e">
        <f>VLOOKUP(N929,杂项!K:L,2,FALSE)</f>
        <v>#N/A</v>
      </c>
      <c r="I929">
        <f t="shared" si="44"/>
        <v>0</v>
      </c>
      <c r="J929" s="93">
        <v>6011</v>
      </c>
      <c r="K929">
        <v>4</v>
      </c>
      <c r="L929">
        <v>6028</v>
      </c>
      <c r="M929">
        <v>4</v>
      </c>
    </row>
    <row r="930" spans="1:15" x14ac:dyDescent="0.2">
      <c r="A930" s="103">
        <v>4143</v>
      </c>
      <c r="B930" s="93" t="s">
        <v>4036</v>
      </c>
      <c r="C930" s="103">
        <v>5300</v>
      </c>
      <c r="D930" t="str">
        <f>VLOOKUP(J930,杂项!K:L,2,FALSE)</f>
        <v>中级驯养教材</v>
      </c>
      <c r="E930">
        <f t="shared" si="42"/>
        <v>6</v>
      </c>
      <c r="F930" t="str">
        <f>VLOOKUP(L930,杂项!K:L,2,FALSE)</f>
        <v>弹力绳</v>
      </c>
      <c r="G930">
        <f t="shared" si="43"/>
        <v>5</v>
      </c>
      <c r="H930" t="e">
        <f>VLOOKUP(N930,杂项!K:L,2,FALSE)</f>
        <v>#N/A</v>
      </c>
      <c r="I930">
        <f t="shared" si="44"/>
        <v>0</v>
      </c>
      <c r="J930" s="93">
        <v>6011</v>
      </c>
      <c r="K930">
        <v>6</v>
      </c>
      <c r="L930">
        <v>6028</v>
      </c>
      <c r="M930">
        <v>5</v>
      </c>
    </row>
    <row r="931" spans="1:15" x14ac:dyDescent="0.2">
      <c r="A931" s="103">
        <v>4144</v>
      </c>
      <c r="B931" s="93" t="s">
        <v>4037</v>
      </c>
      <c r="C931" s="103">
        <v>8000</v>
      </c>
      <c r="D931" t="str">
        <f>VLOOKUP(J931,杂项!K:L,2,FALSE)</f>
        <v>中级驯养教材</v>
      </c>
      <c r="E931">
        <f t="shared" si="42"/>
        <v>8</v>
      </c>
      <c r="F931" t="str">
        <f>VLOOKUP(L931,杂项!K:L,2,FALSE)</f>
        <v>弹力绳</v>
      </c>
      <c r="G931">
        <f t="shared" si="43"/>
        <v>6</v>
      </c>
      <c r="H931" t="e">
        <f>VLOOKUP(N931,杂项!K:L,2,FALSE)</f>
        <v>#N/A</v>
      </c>
      <c r="I931">
        <f t="shared" si="44"/>
        <v>0</v>
      </c>
      <c r="J931" s="93">
        <v>6011</v>
      </c>
      <c r="K931">
        <v>8</v>
      </c>
      <c r="L931">
        <v>6028</v>
      </c>
      <c r="M931">
        <v>6</v>
      </c>
    </row>
    <row r="932" spans="1:15" x14ac:dyDescent="0.2">
      <c r="A932" s="103">
        <v>4150</v>
      </c>
      <c r="B932" s="93" t="s">
        <v>4038</v>
      </c>
      <c r="C932" s="103">
        <v>1500</v>
      </c>
      <c r="D932" t="str">
        <f>VLOOKUP(J932,杂项!K:L,2,FALSE)</f>
        <v>中级驯养教材</v>
      </c>
      <c r="E932">
        <f t="shared" si="42"/>
        <v>1</v>
      </c>
      <c r="F932" t="str">
        <f>VLOOKUP(L932,杂项!K:L,2,FALSE)</f>
        <v>弹力绳</v>
      </c>
      <c r="G932">
        <f t="shared" si="43"/>
        <v>2</v>
      </c>
      <c r="H932" t="e">
        <f>VLOOKUP(N932,杂项!K:L,2,FALSE)</f>
        <v>#N/A</v>
      </c>
      <c r="I932">
        <f t="shared" si="44"/>
        <v>0</v>
      </c>
      <c r="J932" s="93">
        <v>6011</v>
      </c>
      <c r="K932">
        <v>1</v>
      </c>
      <c r="L932">
        <v>6028</v>
      </c>
      <c r="M932">
        <v>2</v>
      </c>
    </row>
    <row r="933" spans="1:15" x14ac:dyDescent="0.2">
      <c r="A933" s="103">
        <v>4151</v>
      </c>
      <c r="B933" s="93" t="s">
        <v>4039</v>
      </c>
      <c r="C933" s="103">
        <v>2300</v>
      </c>
      <c r="D933" t="str">
        <f>VLOOKUP(J933,杂项!K:L,2,FALSE)</f>
        <v>中级驯养教材</v>
      </c>
      <c r="E933">
        <f t="shared" si="42"/>
        <v>2</v>
      </c>
      <c r="F933" t="str">
        <f>VLOOKUP(L933,杂项!K:L,2,FALSE)</f>
        <v>弹力绳</v>
      </c>
      <c r="G933">
        <f t="shared" si="43"/>
        <v>3</v>
      </c>
      <c r="H933" t="e">
        <f>VLOOKUP(N933,杂项!K:L,2,FALSE)</f>
        <v>#N/A</v>
      </c>
      <c r="I933">
        <f t="shared" si="44"/>
        <v>0</v>
      </c>
      <c r="J933" s="93">
        <v>6011</v>
      </c>
      <c r="K933">
        <v>2</v>
      </c>
      <c r="L933">
        <v>6028</v>
      </c>
      <c r="M933">
        <v>3</v>
      </c>
    </row>
    <row r="934" spans="1:15" x14ac:dyDescent="0.2">
      <c r="A934" s="103">
        <v>4152</v>
      </c>
      <c r="B934" s="93" t="s">
        <v>4040</v>
      </c>
      <c r="C934" s="103">
        <v>3500</v>
      </c>
      <c r="D934" t="str">
        <f>VLOOKUP(J934,杂项!K:L,2,FALSE)</f>
        <v>中级驯养教材</v>
      </c>
      <c r="E934">
        <f t="shared" si="42"/>
        <v>4</v>
      </c>
      <c r="F934" t="str">
        <f>VLOOKUP(L934,杂项!K:L,2,FALSE)</f>
        <v>弹力绳</v>
      </c>
      <c r="G934">
        <f t="shared" si="43"/>
        <v>4</v>
      </c>
      <c r="H934" t="e">
        <f>VLOOKUP(N934,杂项!K:L,2,FALSE)</f>
        <v>#N/A</v>
      </c>
      <c r="I934">
        <f t="shared" si="44"/>
        <v>0</v>
      </c>
      <c r="J934" s="93">
        <v>6011</v>
      </c>
      <c r="K934">
        <v>4</v>
      </c>
      <c r="L934">
        <v>6028</v>
      </c>
      <c r="M934">
        <v>4</v>
      </c>
    </row>
    <row r="935" spans="1:15" x14ac:dyDescent="0.2">
      <c r="A935" s="103">
        <v>4153</v>
      </c>
      <c r="B935" s="93" t="s">
        <v>4041</v>
      </c>
      <c r="C935" s="103">
        <v>5300</v>
      </c>
      <c r="D935" t="str">
        <f>VLOOKUP(J935,杂项!K:L,2,FALSE)</f>
        <v>中级驯养教材</v>
      </c>
      <c r="E935">
        <f t="shared" si="42"/>
        <v>6</v>
      </c>
      <c r="F935" t="str">
        <f>VLOOKUP(L935,杂项!K:L,2,FALSE)</f>
        <v>弹力绳</v>
      </c>
      <c r="G935">
        <f t="shared" si="43"/>
        <v>5</v>
      </c>
      <c r="H935" t="e">
        <f>VLOOKUP(N935,杂项!K:L,2,FALSE)</f>
        <v>#N/A</v>
      </c>
      <c r="I935">
        <f t="shared" si="44"/>
        <v>0</v>
      </c>
      <c r="J935" s="93">
        <v>6011</v>
      </c>
      <c r="K935">
        <v>6</v>
      </c>
      <c r="L935">
        <v>6028</v>
      </c>
      <c r="M935">
        <v>5</v>
      </c>
    </row>
    <row r="936" spans="1:15" x14ac:dyDescent="0.2">
      <c r="A936" s="103">
        <v>4154</v>
      </c>
      <c r="B936" s="93" t="s">
        <v>4042</v>
      </c>
      <c r="C936" s="103">
        <v>8000</v>
      </c>
      <c r="D936" t="str">
        <f>VLOOKUP(J936,杂项!K:L,2,FALSE)</f>
        <v>中级驯养教材</v>
      </c>
      <c r="E936">
        <f t="shared" si="42"/>
        <v>8</v>
      </c>
      <c r="F936" t="str">
        <f>VLOOKUP(L936,杂项!K:L,2,FALSE)</f>
        <v>弹力绳</v>
      </c>
      <c r="G936">
        <f t="shared" si="43"/>
        <v>6</v>
      </c>
      <c r="H936" t="e">
        <f>VLOOKUP(N936,杂项!K:L,2,FALSE)</f>
        <v>#N/A</v>
      </c>
      <c r="I936">
        <f t="shared" si="44"/>
        <v>0</v>
      </c>
      <c r="J936" s="93">
        <v>6011</v>
      </c>
      <c r="K936">
        <v>8</v>
      </c>
      <c r="L936">
        <v>6028</v>
      </c>
      <c r="M936">
        <v>6</v>
      </c>
    </row>
    <row r="937" spans="1:15" x14ac:dyDescent="0.2">
      <c r="A937" s="103">
        <v>4160</v>
      </c>
      <c r="B937" s="93" t="s">
        <v>4033</v>
      </c>
      <c r="C937" s="103">
        <v>1500</v>
      </c>
      <c r="D937" t="str">
        <f>VLOOKUP(J937,杂项!K:L,2,FALSE)</f>
        <v>中级驯养教材</v>
      </c>
      <c r="E937">
        <f t="shared" si="42"/>
        <v>1</v>
      </c>
      <c r="F937" t="str">
        <f>VLOOKUP(L937,杂项!K:L,2,FALSE)</f>
        <v>吊环</v>
      </c>
      <c r="G937">
        <f t="shared" si="43"/>
        <v>2</v>
      </c>
      <c r="H937" t="e">
        <f>VLOOKUP(N937,杂项!K:L,2,FALSE)</f>
        <v>#N/A</v>
      </c>
      <c r="I937">
        <f t="shared" si="44"/>
        <v>0</v>
      </c>
      <c r="J937" s="93">
        <v>6011</v>
      </c>
      <c r="K937">
        <v>1</v>
      </c>
      <c r="L937">
        <v>6029</v>
      </c>
      <c r="M937">
        <v>2</v>
      </c>
    </row>
    <row r="938" spans="1:15" x14ac:dyDescent="0.2">
      <c r="A938" s="103">
        <v>4161</v>
      </c>
      <c r="B938" s="93" t="s">
        <v>4034</v>
      </c>
      <c r="C938" s="103">
        <v>2300</v>
      </c>
      <c r="D938" t="str">
        <f>VLOOKUP(J938,杂项!K:L,2,FALSE)</f>
        <v>中级驯养教材</v>
      </c>
      <c r="E938">
        <f t="shared" si="42"/>
        <v>2</v>
      </c>
      <c r="F938" t="str">
        <f>VLOOKUP(L938,杂项!K:L,2,FALSE)</f>
        <v>吊环</v>
      </c>
      <c r="G938">
        <f t="shared" si="43"/>
        <v>3</v>
      </c>
      <c r="H938" t="e">
        <f>VLOOKUP(N938,杂项!K:L,2,FALSE)</f>
        <v>#N/A</v>
      </c>
      <c r="I938">
        <f t="shared" si="44"/>
        <v>0</v>
      </c>
      <c r="J938" s="93">
        <v>6011</v>
      </c>
      <c r="K938">
        <v>2</v>
      </c>
      <c r="L938">
        <v>6029</v>
      </c>
      <c r="M938">
        <v>3</v>
      </c>
    </row>
    <row r="939" spans="1:15" x14ac:dyDescent="0.2">
      <c r="A939" s="103">
        <v>4162</v>
      </c>
      <c r="B939" s="93" t="s">
        <v>4035</v>
      </c>
      <c r="C939" s="103">
        <v>3500</v>
      </c>
      <c r="D939" t="str">
        <f>VLOOKUP(J939,杂项!K:L,2,FALSE)</f>
        <v>中级驯养教材</v>
      </c>
      <c r="E939">
        <f t="shared" si="42"/>
        <v>4</v>
      </c>
      <c r="F939" t="str">
        <f>VLOOKUP(L939,杂项!K:L,2,FALSE)</f>
        <v>吊环</v>
      </c>
      <c r="G939">
        <f t="shared" si="43"/>
        <v>4</v>
      </c>
      <c r="H939" t="e">
        <f>VLOOKUP(N939,杂项!K:L,2,FALSE)</f>
        <v>#N/A</v>
      </c>
      <c r="I939">
        <f t="shared" si="44"/>
        <v>0</v>
      </c>
      <c r="J939" s="93">
        <v>6011</v>
      </c>
      <c r="K939">
        <v>4</v>
      </c>
      <c r="L939">
        <v>6029</v>
      </c>
      <c r="M939">
        <v>4</v>
      </c>
    </row>
    <row r="940" spans="1:15" x14ac:dyDescent="0.2">
      <c r="A940" s="103">
        <v>4163</v>
      </c>
      <c r="B940" s="93" t="s">
        <v>4036</v>
      </c>
      <c r="C940" s="103">
        <v>5300</v>
      </c>
      <c r="D940" t="str">
        <f>VLOOKUP(J940,杂项!K:L,2,FALSE)</f>
        <v>中级驯养教材</v>
      </c>
      <c r="E940">
        <f t="shared" si="42"/>
        <v>6</v>
      </c>
      <c r="F940" t="str">
        <f>VLOOKUP(L940,杂项!K:L,2,FALSE)</f>
        <v>吊环</v>
      </c>
      <c r="G940">
        <f t="shared" si="43"/>
        <v>5</v>
      </c>
      <c r="H940" t="e">
        <f>VLOOKUP(N940,杂项!K:L,2,FALSE)</f>
        <v>#N/A</v>
      </c>
      <c r="I940">
        <f t="shared" si="44"/>
        <v>0</v>
      </c>
      <c r="J940" s="93">
        <v>6011</v>
      </c>
      <c r="K940">
        <v>6</v>
      </c>
      <c r="L940">
        <v>6029</v>
      </c>
      <c r="M940">
        <v>5</v>
      </c>
    </row>
    <row r="941" spans="1:15" x14ac:dyDescent="0.2">
      <c r="A941" s="103">
        <v>4164</v>
      </c>
      <c r="B941" s="93" t="s">
        <v>4037</v>
      </c>
      <c r="C941" s="103">
        <v>8000</v>
      </c>
      <c r="D941" t="str">
        <f>VLOOKUP(J941,杂项!K:L,2,FALSE)</f>
        <v>中级驯养教材</v>
      </c>
      <c r="E941">
        <f t="shared" si="42"/>
        <v>8</v>
      </c>
      <c r="F941" t="str">
        <f>VLOOKUP(L941,杂项!K:L,2,FALSE)</f>
        <v>吊环</v>
      </c>
      <c r="G941">
        <f t="shared" si="43"/>
        <v>6</v>
      </c>
      <c r="H941" t="e">
        <f>VLOOKUP(N941,杂项!K:L,2,FALSE)</f>
        <v>#N/A</v>
      </c>
      <c r="I941">
        <f t="shared" si="44"/>
        <v>0</v>
      </c>
      <c r="J941" s="93">
        <v>6011</v>
      </c>
      <c r="K941">
        <v>8</v>
      </c>
      <c r="L941">
        <v>6029</v>
      </c>
      <c r="M941">
        <v>6</v>
      </c>
    </row>
    <row r="942" spans="1:15" x14ac:dyDescent="0.2">
      <c r="A942" s="103">
        <v>4170</v>
      </c>
      <c r="B942" s="93" t="s">
        <v>4043</v>
      </c>
      <c r="C942" s="103">
        <v>8000</v>
      </c>
      <c r="D942" t="str">
        <f>VLOOKUP(J942,杂项!K:L,2,FALSE)</f>
        <v>高级驯养教材</v>
      </c>
      <c r="E942">
        <f t="shared" si="42"/>
        <v>3</v>
      </c>
      <c r="F942" t="str">
        <f>VLOOKUP(L942,杂项!K:L,2,FALSE)</f>
        <v>瑜伽垫</v>
      </c>
      <c r="G942">
        <f t="shared" si="43"/>
        <v>3</v>
      </c>
      <c r="H942" t="e">
        <f>VLOOKUP(N942,杂项!K:L,2,FALSE)</f>
        <v>#N/A</v>
      </c>
      <c r="I942">
        <f t="shared" si="44"/>
        <v>0</v>
      </c>
      <c r="J942" s="93">
        <v>6012</v>
      </c>
      <c r="K942">
        <v>3</v>
      </c>
      <c r="L942">
        <v>6035</v>
      </c>
      <c r="M942">
        <v>3</v>
      </c>
    </row>
    <row r="943" spans="1:15" x14ac:dyDescent="0.2">
      <c r="A943" s="103">
        <v>4171</v>
      </c>
      <c r="B943" s="93" t="s">
        <v>4044</v>
      </c>
      <c r="C943" s="103">
        <v>12000</v>
      </c>
      <c r="D943" t="str">
        <f>VLOOKUP(J943,杂项!K:L,2,FALSE)</f>
        <v>高级驯养教材</v>
      </c>
      <c r="E943">
        <f t="shared" si="42"/>
        <v>5</v>
      </c>
      <c r="F943" t="str">
        <f>VLOOKUP(L943,杂项!K:L,2,FALSE)</f>
        <v>瑜伽垫</v>
      </c>
      <c r="G943">
        <f t="shared" si="43"/>
        <v>4</v>
      </c>
      <c r="H943" t="e">
        <f>VLOOKUP(N943,杂项!K:L,2,FALSE)</f>
        <v>#N/A</v>
      </c>
      <c r="I943">
        <f t="shared" si="44"/>
        <v>0</v>
      </c>
      <c r="J943" s="93">
        <v>6012</v>
      </c>
      <c r="K943">
        <v>5</v>
      </c>
      <c r="L943">
        <v>6035</v>
      </c>
      <c r="M943">
        <v>4</v>
      </c>
    </row>
    <row r="944" spans="1:15" x14ac:dyDescent="0.2">
      <c r="A944" s="103">
        <v>4172</v>
      </c>
      <c r="B944" s="93" t="s">
        <v>4045</v>
      </c>
      <c r="C944" s="103">
        <v>18000</v>
      </c>
      <c r="D944" t="str">
        <f>VLOOKUP(J944,杂项!K:L,2,FALSE)</f>
        <v>高级驯养教材</v>
      </c>
      <c r="E944">
        <f t="shared" si="42"/>
        <v>8</v>
      </c>
      <c r="F944" t="str">
        <f>VLOOKUP(L944,杂项!K:L,2,FALSE)</f>
        <v>瑜伽垫</v>
      </c>
      <c r="G944">
        <f t="shared" si="43"/>
        <v>6</v>
      </c>
      <c r="H944" t="str">
        <f>VLOOKUP(N944,杂项!K:L,2,FALSE)</f>
        <v>沙袋</v>
      </c>
      <c r="I944">
        <f t="shared" si="44"/>
        <v>2</v>
      </c>
      <c r="J944" s="93">
        <v>6012</v>
      </c>
      <c r="K944">
        <v>8</v>
      </c>
      <c r="L944">
        <v>6035</v>
      </c>
      <c r="M944">
        <v>6</v>
      </c>
      <c r="N944">
        <v>6032</v>
      </c>
      <c r="O944">
        <v>2</v>
      </c>
    </row>
    <row r="945" spans="1:15" x14ac:dyDescent="0.2">
      <c r="A945" s="103">
        <v>4173</v>
      </c>
      <c r="B945" s="93" t="s">
        <v>4046</v>
      </c>
      <c r="C945" s="103">
        <v>27000</v>
      </c>
      <c r="D945" t="str">
        <f>VLOOKUP(J945,杂项!K:L,2,FALSE)</f>
        <v>高级驯养教材</v>
      </c>
      <c r="E945">
        <f t="shared" si="42"/>
        <v>12</v>
      </c>
      <c r="F945" t="str">
        <f>VLOOKUP(L945,杂项!K:L,2,FALSE)</f>
        <v>瑜伽垫</v>
      </c>
      <c r="G945">
        <f t="shared" si="43"/>
        <v>8</v>
      </c>
      <c r="H945" t="str">
        <f>VLOOKUP(N945,杂项!K:L,2,FALSE)</f>
        <v>沙袋</v>
      </c>
      <c r="I945">
        <f t="shared" si="44"/>
        <v>4</v>
      </c>
      <c r="J945" s="93">
        <v>6012</v>
      </c>
      <c r="K945">
        <v>12</v>
      </c>
      <c r="L945">
        <v>6035</v>
      </c>
      <c r="M945">
        <v>8</v>
      </c>
      <c r="N945">
        <v>6032</v>
      </c>
      <c r="O945">
        <v>4</v>
      </c>
    </row>
    <row r="946" spans="1:15" x14ac:dyDescent="0.2">
      <c r="A946" s="103">
        <v>4174</v>
      </c>
      <c r="B946" s="93" t="s">
        <v>4047</v>
      </c>
      <c r="C946" s="103">
        <v>41000</v>
      </c>
      <c r="D946" t="str">
        <f>VLOOKUP(J946,杂项!K:L,2,FALSE)</f>
        <v>高级驯养教材</v>
      </c>
      <c r="E946">
        <f t="shared" si="42"/>
        <v>15</v>
      </c>
      <c r="F946" t="str">
        <f>VLOOKUP(L946,杂项!K:L,2,FALSE)</f>
        <v>瑜伽垫</v>
      </c>
      <c r="G946">
        <f t="shared" si="43"/>
        <v>10</v>
      </c>
      <c r="H946" t="str">
        <f>VLOOKUP(N946,杂项!K:L,2,FALSE)</f>
        <v>沙袋</v>
      </c>
      <c r="I946">
        <f t="shared" si="44"/>
        <v>6</v>
      </c>
      <c r="J946" s="93">
        <v>6012</v>
      </c>
      <c r="K946">
        <v>15</v>
      </c>
      <c r="L946">
        <v>6035</v>
      </c>
      <c r="M946">
        <v>10</v>
      </c>
      <c r="N946">
        <v>6032</v>
      </c>
      <c r="O946">
        <v>6</v>
      </c>
    </row>
    <row r="947" spans="1:15" x14ac:dyDescent="0.2">
      <c r="A947" s="103">
        <v>4175</v>
      </c>
      <c r="B947" s="93" t="s">
        <v>4048</v>
      </c>
      <c r="C947" s="103">
        <v>62000</v>
      </c>
      <c r="D947" t="str">
        <f>VLOOKUP(J947,杂项!K:L,2,FALSE)</f>
        <v>特级驯养教材</v>
      </c>
      <c r="E947">
        <f t="shared" si="42"/>
        <v>5</v>
      </c>
      <c r="F947" t="str">
        <f>VLOOKUP(L947,杂项!K:L,2,FALSE)</f>
        <v>Crazy♂短裤</v>
      </c>
      <c r="G947">
        <f t="shared" si="43"/>
        <v>2</v>
      </c>
      <c r="H947" t="str">
        <f>VLOOKUP(N947,杂项!K:L,2,FALSE)</f>
        <v>Dark♂锁链</v>
      </c>
      <c r="I947">
        <f t="shared" si="44"/>
        <v>2</v>
      </c>
      <c r="J947" s="93">
        <v>6046</v>
      </c>
      <c r="K947">
        <v>5</v>
      </c>
      <c r="L947">
        <v>6041</v>
      </c>
      <c r="M947">
        <v>2</v>
      </c>
      <c r="N947">
        <v>6038</v>
      </c>
      <c r="O947">
        <v>2</v>
      </c>
    </row>
    <row r="948" spans="1:15" x14ac:dyDescent="0.2">
      <c r="A948" s="103">
        <v>4176</v>
      </c>
      <c r="B948" s="93" t="s">
        <v>4049</v>
      </c>
      <c r="C948" s="103">
        <v>93000</v>
      </c>
      <c r="D948" t="str">
        <f>VLOOKUP(J948,杂项!K:L,2,FALSE)</f>
        <v>特级驯养教材</v>
      </c>
      <c r="E948">
        <f t="shared" si="42"/>
        <v>10</v>
      </c>
      <c r="F948" t="str">
        <f>VLOOKUP(L948,杂项!K:L,2,FALSE)</f>
        <v>Crazy♂短裤</v>
      </c>
      <c r="G948">
        <f t="shared" si="43"/>
        <v>3</v>
      </c>
      <c r="H948" t="str">
        <f>VLOOKUP(N948,杂项!K:L,2,FALSE)</f>
        <v>Dark♂锁链</v>
      </c>
      <c r="I948">
        <f t="shared" si="44"/>
        <v>3</v>
      </c>
      <c r="J948" s="93">
        <v>6046</v>
      </c>
      <c r="K948">
        <v>10</v>
      </c>
      <c r="L948">
        <v>6041</v>
      </c>
      <c r="M948">
        <v>3</v>
      </c>
      <c r="N948">
        <v>6038</v>
      </c>
      <c r="O948">
        <v>3</v>
      </c>
    </row>
    <row r="949" spans="1:15" x14ac:dyDescent="0.2">
      <c r="A949" s="103">
        <v>4177</v>
      </c>
      <c r="B949" s="93" t="s">
        <v>4050</v>
      </c>
      <c r="C949" s="103">
        <v>140000</v>
      </c>
      <c r="D949" t="str">
        <f>VLOOKUP(J949,杂项!K:L,2,FALSE)</f>
        <v>特级驯养教材</v>
      </c>
      <c r="E949">
        <f t="shared" si="42"/>
        <v>20</v>
      </c>
      <c r="F949" t="str">
        <f>VLOOKUP(L949,杂项!K:L,2,FALSE)</f>
        <v>Crazy♂短裤</v>
      </c>
      <c r="G949">
        <f t="shared" si="43"/>
        <v>5</v>
      </c>
      <c r="H949" t="str">
        <f>VLOOKUP(N949,杂项!K:L,2,FALSE)</f>
        <v>Dark♂锁链</v>
      </c>
      <c r="I949">
        <f t="shared" si="44"/>
        <v>5</v>
      </c>
      <c r="J949" s="93">
        <v>6046</v>
      </c>
      <c r="K949">
        <v>20</v>
      </c>
      <c r="L949">
        <v>6041</v>
      </c>
      <c r="M949">
        <v>5</v>
      </c>
      <c r="N949">
        <v>6038</v>
      </c>
      <c r="O949">
        <v>5</v>
      </c>
    </row>
    <row r="950" spans="1:15" x14ac:dyDescent="0.2">
      <c r="A950" s="103">
        <v>4178</v>
      </c>
      <c r="B950" s="93" t="s">
        <v>4051</v>
      </c>
      <c r="C950" s="103">
        <v>210000</v>
      </c>
      <c r="D950" t="str">
        <f>VLOOKUP(J950,杂项!K:L,2,FALSE)</f>
        <v>特级驯养教材</v>
      </c>
      <c r="E950">
        <f t="shared" si="42"/>
        <v>30</v>
      </c>
      <c r="F950" t="str">
        <f>VLOOKUP(L950,杂项!K:L,2,FALSE)</f>
        <v>Crazy♂短裤</v>
      </c>
      <c r="G950">
        <f t="shared" si="43"/>
        <v>7</v>
      </c>
      <c r="H950" t="str">
        <f>VLOOKUP(N950,杂项!K:L,2,FALSE)</f>
        <v>Dark♂锁链</v>
      </c>
      <c r="I950">
        <f t="shared" si="44"/>
        <v>7</v>
      </c>
      <c r="J950" s="93">
        <v>6046</v>
      </c>
      <c r="K950">
        <v>30</v>
      </c>
      <c r="L950">
        <v>6041</v>
      </c>
      <c r="M950">
        <v>7</v>
      </c>
      <c r="N950">
        <v>6038</v>
      </c>
      <c r="O950">
        <v>7</v>
      </c>
    </row>
    <row r="951" spans="1:15" x14ac:dyDescent="0.2">
      <c r="A951" s="103">
        <v>4179</v>
      </c>
      <c r="B951" s="93" t="s">
        <v>4052</v>
      </c>
      <c r="C951" s="103">
        <v>320000</v>
      </c>
      <c r="D951" t="str">
        <f>VLOOKUP(J951,杂项!K:L,2,FALSE)</f>
        <v>特级驯养教材</v>
      </c>
      <c r="E951">
        <f t="shared" si="42"/>
        <v>40</v>
      </c>
      <c r="F951" t="str">
        <f>VLOOKUP(L951,杂项!K:L,2,FALSE)</f>
        <v>Crazy♂短裤</v>
      </c>
      <c r="G951">
        <f t="shared" si="43"/>
        <v>9</v>
      </c>
      <c r="H951" t="str">
        <f>VLOOKUP(N951,杂项!K:L,2,FALSE)</f>
        <v>Dark♂锁链</v>
      </c>
      <c r="I951">
        <f t="shared" si="44"/>
        <v>9</v>
      </c>
      <c r="J951" s="93">
        <v>6046</v>
      </c>
      <c r="K951">
        <v>40</v>
      </c>
      <c r="L951">
        <v>6041</v>
      </c>
      <c r="M951">
        <v>9</v>
      </c>
      <c r="N951">
        <v>6038</v>
      </c>
      <c r="O951">
        <v>9</v>
      </c>
    </row>
    <row r="952" spans="1:15" x14ac:dyDescent="0.2">
      <c r="A952" s="103">
        <v>4180</v>
      </c>
      <c r="B952" s="93" t="s">
        <v>4053</v>
      </c>
      <c r="C952" s="103">
        <v>10000</v>
      </c>
      <c r="D952" t="str">
        <f>VLOOKUP(J952,杂项!K:L,2,FALSE)</f>
        <v>特级驯养教材</v>
      </c>
      <c r="E952">
        <f t="shared" si="42"/>
        <v>1</v>
      </c>
      <c r="F952" t="e">
        <f>VLOOKUP(L952,杂项!K:L,2,FALSE)</f>
        <v>#N/A</v>
      </c>
      <c r="G952">
        <f t="shared" si="43"/>
        <v>0</v>
      </c>
      <c r="H952" t="e">
        <f>VLOOKUP(N952,杂项!K:L,2,FALSE)</f>
        <v>#N/A</v>
      </c>
      <c r="I952">
        <f t="shared" si="44"/>
        <v>0</v>
      </c>
      <c r="J952" s="93">
        <v>6046</v>
      </c>
      <c r="K952">
        <v>1</v>
      </c>
    </row>
    <row r="953" spans="1:15" x14ac:dyDescent="0.2">
      <c r="A953" s="103">
        <v>4181</v>
      </c>
      <c r="B953" s="93" t="s">
        <v>4054</v>
      </c>
      <c r="C953" s="103">
        <v>15000</v>
      </c>
      <c r="D953" t="str">
        <f>VLOOKUP(J953,杂项!K:L,2,FALSE)</f>
        <v>高级驯养教材</v>
      </c>
      <c r="E953">
        <f t="shared" si="42"/>
        <v>5</v>
      </c>
      <c r="F953" t="str">
        <f>VLOOKUP(L953,杂项!K:L,2,FALSE)</f>
        <v>健腹轮</v>
      </c>
      <c r="G953">
        <f t="shared" si="43"/>
        <v>6</v>
      </c>
      <c r="H953" t="e">
        <f>VLOOKUP(N953,杂项!K:L,2,FALSE)</f>
        <v>#N/A</v>
      </c>
      <c r="I953">
        <f t="shared" si="44"/>
        <v>0</v>
      </c>
      <c r="J953" s="93">
        <v>6012</v>
      </c>
      <c r="K953">
        <v>5</v>
      </c>
      <c r="L953">
        <v>6034</v>
      </c>
      <c r="M953">
        <v>6</v>
      </c>
    </row>
    <row r="954" spans="1:15" x14ac:dyDescent="0.2">
      <c r="A954" s="103">
        <v>4182</v>
      </c>
      <c r="B954" s="93" t="s">
        <v>4055</v>
      </c>
      <c r="C954" s="103">
        <v>23000</v>
      </c>
      <c r="D954" t="str">
        <f>VLOOKUP(J954,杂项!K:L,2,FALSE)</f>
        <v>高级驯养教材</v>
      </c>
      <c r="E954">
        <f t="shared" si="42"/>
        <v>15</v>
      </c>
      <c r="F954" t="str">
        <f>VLOOKUP(L954,杂项!K:L,2,FALSE)</f>
        <v>健腹轮</v>
      </c>
      <c r="G954">
        <f t="shared" si="43"/>
        <v>10</v>
      </c>
      <c r="H954" t="str">
        <f>VLOOKUP(N954,杂项!K:L,2,FALSE)</f>
        <v>扩胸器</v>
      </c>
      <c r="I954">
        <f t="shared" si="44"/>
        <v>6</v>
      </c>
      <c r="J954" s="93">
        <v>6012</v>
      </c>
      <c r="K954">
        <v>15</v>
      </c>
      <c r="L954">
        <v>6034</v>
      </c>
      <c r="M954">
        <v>10</v>
      </c>
      <c r="N954">
        <v>6033</v>
      </c>
      <c r="O954">
        <v>6</v>
      </c>
    </row>
    <row r="955" spans="1:15" x14ac:dyDescent="0.2">
      <c r="A955" s="103">
        <v>4183</v>
      </c>
      <c r="B955" s="93" t="s">
        <v>4056</v>
      </c>
      <c r="C955" s="103">
        <v>35000</v>
      </c>
      <c r="D955" t="str">
        <f>VLOOKUP(J955,杂项!K:L,2,FALSE)</f>
        <v>高级驯养教材</v>
      </c>
      <c r="E955">
        <f t="shared" si="42"/>
        <v>25</v>
      </c>
      <c r="F955" t="str">
        <f>VLOOKUP(L955,杂项!K:L,2,FALSE)</f>
        <v>健腹轮</v>
      </c>
      <c r="G955">
        <f t="shared" si="43"/>
        <v>12</v>
      </c>
      <c r="H955" t="str">
        <f>VLOOKUP(N955,杂项!K:L,2,FALSE)</f>
        <v>扩胸器</v>
      </c>
      <c r="I955">
        <f t="shared" si="44"/>
        <v>8</v>
      </c>
      <c r="J955" s="93">
        <v>6012</v>
      </c>
      <c r="K955">
        <v>25</v>
      </c>
      <c r="L955">
        <v>6034</v>
      </c>
      <c r="M955">
        <v>12</v>
      </c>
      <c r="N955">
        <v>6033</v>
      </c>
      <c r="O955">
        <v>8</v>
      </c>
    </row>
    <row r="956" spans="1:15" x14ac:dyDescent="0.2">
      <c r="A956" s="103">
        <v>4184</v>
      </c>
      <c r="B956" s="93" t="s">
        <v>4057</v>
      </c>
      <c r="C956" s="103">
        <v>53000</v>
      </c>
      <c r="D956" t="str">
        <f>VLOOKUP(J956,杂项!K:L,2,FALSE)</f>
        <v>特级驯养教材</v>
      </c>
      <c r="E956">
        <f t="shared" si="42"/>
        <v>3</v>
      </c>
      <c r="F956" t="str">
        <f>VLOOKUP(L956,杂项!K:L,2,FALSE)</f>
        <v>健腹轮</v>
      </c>
      <c r="G956">
        <f t="shared" si="43"/>
        <v>14</v>
      </c>
      <c r="H956" t="str">
        <f>VLOOKUP(N956,杂项!K:L,2,FALSE)</f>
        <v>扩胸器</v>
      </c>
      <c r="I956">
        <f t="shared" si="44"/>
        <v>10</v>
      </c>
      <c r="J956" s="93">
        <v>6046</v>
      </c>
      <c r="K956">
        <v>3</v>
      </c>
      <c r="L956">
        <v>6034</v>
      </c>
      <c r="M956">
        <v>14</v>
      </c>
      <c r="N956">
        <v>6033</v>
      </c>
      <c r="O956">
        <v>10</v>
      </c>
    </row>
    <row r="957" spans="1:15" x14ac:dyDescent="0.2">
      <c r="A957" s="103">
        <v>4185</v>
      </c>
      <c r="B957" s="93" t="s">
        <v>4058</v>
      </c>
      <c r="C957" s="103">
        <v>80000</v>
      </c>
      <c r="D957" t="str">
        <f>VLOOKUP(J957,杂项!K:L,2,FALSE)</f>
        <v>特级驯养教材</v>
      </c>
      <c r="E957">
        <f t="shared" si="42"/>
        <v>5</v>
      </c>
      <c r="F957" t="str">
        <f>VLOOKUP(L957,杂项!K:L,2,FALSE)</f>
        <v>Pretty♂喷雾</v>
      </c>
      <c r="G957">
        <f t="shared" si="43"/>
        <v>2</v>
      </c>
      <c r="H957" t="str">
        <f>VLOOKUP(N957,杂项!K:L,2,FALSE)</f>
        <v>Devout♂手套</v>
      </c>
      <c r="I957">
        <f t="shared" si="44"/>
        <v>2</v>
      </c>
      <c r="J957" s="93">
        <v>6046</v>
      </c>
      <c r="K957">
        <v>5</v>
      </c>
      <c r="L957">
        <v>6040</v>
      </c>
      <c r="M957">
        <v>2</v>
      </c>
      <c r="N957">
        <v>6039</v>
      </c>
      <c r="O957">
        <v>2</v>
      </c>
    </row>
    <row r="958" spans="1:15" x14ac:dyDescent="0.2">
      <c r="A958" s="103">
        <v>4186</v>
      </c>
      <c r="B958" s="93" t="s">
        <v>4059</v>
      </c>
      <c r="C958" s="103">
        <v>120000</v>
      </c>
      <c r="D958" t="str">
        <f>VLOOKUP(J958,杂项!K:L,2,FALSE)</f>
        <v>特级驯养教材</v>
      </c>
      <c r="E958">
        <f t="shared" si="42"/>
        <v>10</v>
      </c>
      <c r="F958" t="str">
        <f>VLOOKUP(L958,杂项!K:L,2,FALSE)</f>
        <v>Pretty♂喷雾</v>
      </c>
      <c r="G958">
        <f t="shared" si="43"/>
        <v>3</v>
      </c>
      <c r="H958" t="str">
        <f>VLOOKUP(N958,杂项!K:L,2,FALSE)</f>
        <v>Devout♂手套</v>
      </c>
      <c r="I958">
        <f t="shared" si="44"/>
        <v>3</v>
      </c>
      <c r="J958" s="93">
        <v>6046</v>
      </c>
      <c r="K958">
        <v>10</v>
      </c>
      <c r="L958">
        <v>6040</v>
      </c>
      <c r="M958">
        <v>3</v>
      </c>
      <c r="N958">
        <v>6039</v>
      </c>
      <c r="O958">
        <v>3</v>
      </c>
    </row>
    <row r="959" spans="1:15" x14ac:dyDescent="0.2">
      <c r="A959" s="103">
        <v>4187</v>
      </c>
      <c r="B959" s="93" t="s">
        <v>4060</v>
      </c>
      <c r="C959" s="103">
        <v>180000</v>
      </c>
      <c r="D959" t="str">
        <f>VLOOKUP(J959,杂项!K:L,2,FALSE)</f>
        <v>特级驯养教材</v>
      </c>
      <c r="E959">
        <f t="shared" si="42"/>
        <v>20</v>
      </c>
      <c r="F959" t="str">
        <f>VLOOKUP(L959,杂项!K:L,2,FALSE)</f>
        <v>Pretty♂喷雾</v>
      </c>
      <c r="G959">
        <f t="shared" si="43"/>
        <v>5</v>
      </c>
      <c r="H959" t="str">
        <f>VLOOKUP(N959,杂项!K:L,2,FALSE)</f>
        <v>Devout♂手套</v>
      </c>
      <c r="I959">
        <f t="shared" si="44"/>
        <v>5</v>
      </c>
      <c r="J959" s="93">
        <v>6046</v>
      </c>
      <c r="K959">
        <v>20</v>
      </c>
      <c r="L959">
        <v>6040</v>
      </c>
      <c r="M959">
        <v>5</v>
      </c>
      <c r="N959">
        <v>6039</v>
      </c>
      <c r="O959">
        <v>5</v>
      </c>
    </row>
    <row r="960" spans="1:15" x14ac:dyDescent="0.2">
      <c r="A960" s="103">
        <v>4188</v>
      </c>
      <c r="B960" s="93" t="s">
        <v>4061</v>
      </c>
      <c r="C960" s="103">
        <v>270000</v>
      </c>
      <c r="D960" t="str">
        <f>VLOOKUP(J960,杂项!K:L,2,FALSE)</f>
        <v>特级驯养教材</v>
      </c>
      <c r="E960">
        <f t="shared" si="42"/>
        <v>30</v>
      </c>
      <c r="F960" t="str">
        <f>VLOOKUP(L960,杂项!K:L,2,FALSE)</f>
        <v>Pretty♂喷雾</v>
      </c>
      <c r="G960">
        <f t="shared" si="43"/>
        <v>7</v>
      </c>
      <c r="H960" t="str">
        <f>VLOOKUP(N960,杂项!K:L,2,FALSE)</f>
        <v>Devout♂手套</v>
      </c>
      <c r="I960">
        <f t="shared" si="44"/>
        <v>7</v>
      </c>
      <c r="J960" s="93">
        <v>6046</v>
      </c>
      <c r="K960">
        <v>30</v>
      </c>
      <c r="L960">
        <v>6040</v>
      </c>
      <c r="M960">
        <v>7</v>
      </c>
      <c r="N960">
        <v>6039</v>
      </c>
      <c r="O960">
        <v>7</v>
      </c>
    </row>
    <row r="961" spans="1:15" x14ac:dyDescent="0.2">
      <c r="A961" s="103">
        <v>4189</v>
      </c>
      <c r="B961" s="93" t="s">
        <v>4062</v>
      </c>
      <c r="C961" s="103">
        <v>410000</v>
      </c>
      <c r="D961" t="str">
        <f>VLOOKUP(J961,杂项!K:L,2,FALSE)</f>
        <v>特级驯养教材</v>
      </c>
      <c r="E961">
        <f t="shared" si="42"/>
        <v>40</v>
      </c>
      <c r="F961" t="str">
        <f>VLOOKUP(L961,杂项!K:L,2,FALSE)</f>
        <v>Pretty♂喷雾</v>
      </c>
      <c r="G961">
        <f t="shared" si="43"/>
        <v>9</v>
      </c>
      <c r="H961" t="str">
        <f>VLOOKUP(N961,杂项!K:L,2,FALSE)</f>
        <v>Devout♂手套</v>
      </c>
      <c r="I961">
        <f t="shared" si="44"/>
        <v>9</v>
      </c>
      <c r="J961" s="93">
        <v>6046</v>
      </c>
      <c r="K961">
        <v>40</v>
      </c>
      <c r="L961">
        <v>6040</v>
      </c>
      <c r="M961">
        <v>9</v>
      </c>
      <c r="N961">
        <v>6039</v>
      </c>
      <c r="O961">
        <v>9</v>
      </c>
    </row>
    <row r="962" spans="1:15" x14ac:dyDescent="0.2">
      <c r="A962" s="103">
        <v>4190</v>
      </c>
      <c r="B962" s="93" t="s">
        <v>4063</v>
      </c>
      <c r="C962" s="103">
        <v>8000</v>
      </c>
      <c r="D962" t="str">
        <f>VLOOKUP(J962,杂项!K:L,2,FALSE)</f>
        <v>高级驯养教材</v>
      </c>
      <c r="E962">
        <f t="shared" ref="E962:E1025" si="45">K962</f>
        <v>3</v>
      </c>
      <c r="F962" t="str">
        <f>VLOOKUP(L962,杂项!K:L,2,FALSE)</f>
        <v>瑜伽垫</v>
      </c>
      <c r="G962">
        <f t="shared" ref="G962:G1025" si="46">M962</f>
        <v>3</v>
      </c>
      <c r="H962" t="e">
        <f>VLOOKUP(N962,杂项!K:L,2,FALSE)</f>
        <v>#N/A</v>
      </c>
      <c r="I962">
        <f t="shared" ref="I962:I1025" si="47">O962</f>
        <v>0</v>
      </c>
      <c r="J962" s="93">
        <v>6012</v>
      </c>
      <c r="K962">
        <v>3</v>
      </c>
      <c r="L962">
        <v>6035</v>
      </c>
      <c r="M962">
        <v>3</v>
      </c>
    </row>
    <row r="963" spans="1:15" x14ac:dyDescent="0.2">
      <c r="A963" s="103">
        <v>4191</v>
      </c>
      <c r="B963" s="93" t="s">
        <v>4064</v>
      </c>
      <c r="C963" s="103">
        <v>12000</v>
      </c>
      <c r="D963" t="str">
        <f>VLOOKUP(J963,杂项!K:L,2,FALSE)</f>
        <v>高级驯养教材</v>
      </c>
      <c r="E963">
        <f t="shared" si="45"/>
        <v>5</v>
      </c>
      <c r="F963" t="str">
        <f>VLOOKUP(L963,杂项!K:L,2,FALSE)</f>
        <v>瑜伽垫</v>
      </c>
      <c r="G963">
        <f t="shared" si="46"/>
        <v>4</v>
      </c>
      <c r="H963" t="e">
        <f>VLOOKUP(N963,杂项!K:L,2,FALSE)</f>
        <v>#N/A</v>
      </c>
      <c r="I963">
        <f t="shared" si="47"/>
        <v>0</v>
      </c>
      <c r="J963" s="93">
        <v>6012</v>
      </c>
      <c r="K963">
        <v>5</v>
      </c>
      <c r="L963">
        <v>6035</v>
      </c>
      <c r="M963">
        <v>4</v>
      </c>
    </row>
    <row r="964" spans="1:15" x14ac:dyDescent="0.2">
      <c r="A964" s="103">
        <v>4192</v>
      </c>
      <c r="B964" s="93" t="s">
        <v>4065</v>
      </c>
      <c r="C964" s="103">
        <v>18000</v>
      </c>
      <c r="D964" t="str">
        <f>VLOOKUP(J964,杂项!K:L,2,FALSE)</f>
        <v>高级驯养教材</v>
      </c>
      <c r="E964">
        <f t="shared" si="45"/>
        <v>8</v>
      </c>
      <c r="F964" t="str">
        <f>VLOOKUP(L964,杂项!K:L,2,FALSE)</f>
        <v>瑜伽垫</v>
      </c>
      <c r="G964">
        <f t="shared" si="46"/>
        <v>6</v>
      </c>
      <c r="H964" t="str">
        <f>VLOOKUP(N964,杂项!K:L,2,FALSE)</f>
        <v>沙袋</v>
      </c>
      <c r="I964">
        <f t="shared" si="47"/>
        <v>2</v>
      </c>
      <c r="J964" s="93">
        <v>6012</v>
      </c>
      <c r="K964">
        <v>8</v>
      </c>
      <c r="L964">
        <v>6035</v>
      </c>
      <c r="M964">
        <v>6</v>
      </c>
      <c r="N964">
        <v>6032</v>
      </c>
      <c r="O964">
        <v>2</v>
      </c>
    </row>
    <row r="965" spans="1:15" x14ac:dyDescent="0.2">
      <c r="A965" s="103">
        <v>4193</v>
      </c>
      <c r="B965" s="93" t="s">
        <v>4066</v>
      </c>
      <c r="C965" s="103">
        <v>27000</v>
      </c>
      <c r="D965" t="str">
        <f>VLOOKUP(J965,杂项!K:L,2,FALSE)</f>
        <v>高级驯养教材</v>
      </c>
      <c r="E965">
        <f t="shared" si="45"/>
        <v>12</v>
      </c>
      <c r="F965" t="str">
        <f>VLOOKUP(L965,杂项!K:L,2,FALSE)</f>
        <v>瑜伽垫</v>
      </c>
      <c r="G965">
        <f t="shared" si="46"/>
        <v>8</v>
      </c>
      <c r="H965" t="str">
        <f>VLOOKUP(N965,杂项!K:L,2,FALSE)</f>
        <v>沙袋</v>
      </c>
      <c r="I965">
        <f t="shared" si="47"/>
        <v>4</v>
      </c>
      <c r="J965" s="93">
        <v>6012</v>
      </c>
      <c r="K965">
        <v>12</v>
      </c>
      <c r="L965">
        <v>6035</v>
      </c>
      <c r="M965">
        <v>8</v>
      </c>
      <c r="N965">
        <v>6032</v>
      </c>
      <c r="O965">
        <v>4</v>
      </c>
    </row>
    <row r="966" spans="1:15" x14ac:dyDescent="0.2">
      <c r="A966" s="103">
        <v>4194</v>
      </c>
      <c r="B966" s="93" t="s">
        <v>4067</v>
      </c>
      <c r="C966" s="103">
        <v>41000</v>
      </c>
      <c r="D966" t="str">
        <f>VLOOKUP(J966,杂项!K:L,2,FALSE)</f>
        <v>高级驯养教材</v>
      </c>
      <c r="E966">
        <f t="shared" si="45"/>
        <v>15</v>
      </c>
      <c r="F966" t="str">
        <f>VLOOKUP(L966,杂项!K:L,2,FALSE)</f>
        <v>瑜伽垫</v>
      </c>
      <c r="G966">
        <f t="shared" si="46"/>
        <v>10</v>
      </c>
      <c r="H966" t="str">
        <f>VLOOKUP(N966,杂项!K:L,2,FALSE)</f>
        <v>沙袋</v>
      </c>
      <c r="I966">
        <f t="shared" si="47"/>
        <v>6</v>
      </c>
      <c r="J966" s="93">
        <v>6012</v>
      </c>
      <c r="K966">
        <v>15</v>
      </c>
      <c r="L966">
        <v>6035</v>
      </c>
      <c r="M966">
        <v>10</v>
      </c>
      <c r="N966">
        <v>6032</v>
      </c>
      <c r="O966">
        <v>6</v>
      </c>
    </row>
    <row r="967" spans="1:15" x14ac:dyDescent="0.2">
      <c r="A967" s="103">
        <v>4195</v>
      </c>
      <c r="B967" s="93" t="s">
        <v>4068</v>
      </c>
      <c r="C967" s="103">
        <v>62000</v>
      </c>
      <c r="D967" t="str">
        <f>VLOOKUP(J967,杂项!K:L,2,FALSE)</f>
        <v>特级驯养教材</v>
      </c>
      <c r="E967">
        <f t="shared" si="45"/>
        <v>5</v>
      </c>
      <c r="F967" t="str">
        <f>VLOOKUP(L967,杂项!K:L,2,FALSE)</f>
        <v>Crazy♂短裤</v>
      </c>
      <c r="G967">
        <f t="shared" si="46"/>
        <v>2</v>
      </c>
      <c r="H967" t="str">
        <f>VLOOKUP(N967,杂项!K:L,2,FALSE)</f>
        <v>Dark♂锁链</v>
      </c>
      <c r="I967">
        <f t="shared" si="47"/>
        <v>2</v>
      </c>
      <c r="J967" s="93">
        <v>6046</v>
      </c>
      <c r="K967">
        <v>5</v>
      </c>
      <c r="L967">
        <v>6041</v>
      </c>
      <c r="M967">
        <v>2</v>
      </c>
      <c r="N967">
        <v>6038</v>
      </c>
      <c r="O967">
        <v>2</v>
      </c>
    </row>
    <row r="968" spans="1:15" x14ac:dyDescent="0.2">
      <c r="A968" s="103">
        <v>4196</v>
      </c>
      <c r="B968" s="93" t="s">
        <v>4069</v>
      </c>
      <c r="C968" s="103">
        <v>93000</v>
      </c>
      <c r="D968" t="str">
        <f>VLOOKUP(J968,杂项!K:L,2,FALSE)</f>
        <v>特级驯养教材</v>
      </c>
      <c r="E968">
        <f t="shared" si="45"/>
        <v>10</v>
      </c>
      <c r="F968" t="str">
        <f>VLOOKUP(L968,杂项!K:L,2,FALSE)</f>
        <v>Crazy♂短裤</v>
      </c>
      <c r="G968">
        <f t="shared" si="46"/>
        <v>3</v>
      </c>
      <c r="H968" t="str">
        <f>VLOOKUP(N968,杂项!K:L,2,FALSE)</f>
        <v>Dark♂锁链</v>
      </c>
      <c r="I968">
        <f t="shared" si="47"/>
        <v>3</v>
      </c>
      <c r="J968" s="93">
        <v>6046</v>
      </c>
      <c r="K968">
        <v>10</v>
      </c>
      <c r="L968">
        <v>6041</v>
      </c>
      <c r="M968">
        <v>3</v>
      </c>
      <c r="N968">
        <v>6038</v>
      </c>
      <c r="O968">
        <v>3</v>
      </c>
    </row>
    <row r="969" spans="1:15" x14ac:dyDescent="0.2">
      <c r="A969" s="103">
        <v>4197</v>
      </c>
      <c r="B969" s="93" t="s">
        <v>4070</v>
      </c>
      <c r="C969" s="103">
        <v>140000</v>
      </c>
      <c r="D969" t="str">
        <f>VLOOKUP(J969,杂项!K:L,2,FALSE)</f>
        <v>特级驯养教材</v>
      </c>
      <c r="E969">
        <f t="shared" si="45"/>
        <v>20</v>
      </c>
      <c r="F969" t="str">
        <f>VLOOKUP(L969,杂项!K:L,2,FALSE)</f>
        <v>Crazy♂短裤</v>
      </c>
      <c r="G969">
        <f t="shared" si="46"/>
        <v>5</v>
      </c>
      <c r="H969" t="str">
        <f>VLOOKUP(N969,杂项!K:L,2,FALSE)</f>
        <v>Dark♂锁链</v>
      </c>
      <c r="I969">
        <f t="shared" si="47"/>
        <v>5</v>
      </c>
      <c r="J969" s="93">
        <v>6046</v>
      </c>
      <c r="K969">
        <v>20</v>
      </c>
      <c r="L969">
        <v>6041</v>
      </c>
      <c r="M969">
        <v>5</v>
      </c>
      <c r="N969">
        <v>6038</v>
      </c>
      <c r="O969">
        <v>5</v>
      </c>
    </row>
    <row r="970" spans="1:15" x14ac:dyDescent="0.2">
      <c r="A970" s="103">
        <v>4198</v>
      </c>
      <c r="B970" s="93" t="s">
        <v>4071</v>
      </c>
      <c r="C970" s="103">
        <v>210000</v>
      </c>
      <c r="D970" t="str">
        <f>VLOOKUP(J970,杂项!K:L,2,FALSE)</f>
        <v>特级驯养教材</v>
      </c>
      <c r="E970">
        <f t="shared" si="45"/>
        <v>30</v>
      </c>
      <c r="F970" t="str">
        <f>VLOOKUP(L970,杂项!K:L,2,FALSE)</f>
        <v>Crazy♂短裤</v>
      </c>
      <c r="G970">
        <f t="shared" si="46"/>
        <v>7</v>
      </c>
      <c r="H970" t="str">
        <f>VLOOKUP(N970,杂项!K:L,2,FALSE)</f>
        <v>Dark♂锁链</v>
      </c>
      <c r="I970">
        <f t="shared" si="47"/>
        <v>7</v>
      </c>
      <c r="J970" s="93">
        <v>6046</v>
      </c>
      <c r="K970">
        <v>30</v>
      </c>
      <c r="L970">
        <v>6041</v>
      </c>
      <c r="M970">
        <v>7</v>
      </c>
      <c r="N970">
        <v>6038</v>
      </c>
      <c r="O970">
        <v>7</v>
      </c>
    </row>
    <row r="971" spans="1:15" x14ac:dyDescent="0.2">
      <c r="A971" s="103">
        <v>4199</v>
      </c>
      <c r="B971" s="93" t="s">
        <v>4072</v>
      </c>
      <c r="C971" s="103">
        <v>320000</v>
      </c>
      <c r="D971" t="str">
        <f>VLOOKUP(J971,杂项!K:L,2,FALSE)</f>
        <v>特级驯养教材</v>
      </c>
      <c r="E971">
        <f t="shared" si="45"/>
        <v>40</v>
      </c>
      <c r="F971" t="str">
        <f>VLOOKUP(L971,杂项!K:L,2,FALSE)</f>
        <v>Crazy♂短裤</v>
      </c>
      <c r="G971">
        <f t="shared" si="46"/>
        <v>9</v>
      </c>
      <c r="H971" t="str">
        <f>VLOOKUP(N971,杂项!K:L,2,FALSE)</f>
        <v>Dark♂锁链</v>
      </c>
      <c r="I971">
        <f t="shared" si="47"/>
        <v>9</v>
      </c>
      <c r="J971" s="93">
        <v>6046</v>
      </c>
      <c r="K971">
        <v>40</v>
      </c>
      <c r="L971">
        <v>6041</v>
      </c>
      <c r="M971">
        <v>9</v>
      </c>
      <c r="N971">
        <v>6038</v>
      </c>
      <c r="O971">
        <v>9</v>
      </c>
    </row>
    <row r="972" spans="1:15" x14ac:dyDescent="0.2">
      <c r="A972" s="103">
        <v>4200</v>
      </c>
      <c r="B972" s="93" t="s">
        <v>4073</v>
      </c>
      <c r="C972" s="103">
        <v>1500</v>
      </c>
      <c r="D972" t="str">
        <f>VLOOKUP(J972,杂项!K:L,2,FALSE)</f>
        <v>中级驯养教材</v>
      </c>
      <c r="E972">
        <f t="shared" si="45"/>
        <v>1</v>
      </c>
      <c r="F972" t="str">
        <f>VLOOKUP(L972,杂项!K:L,2,FALSE)</f>
        <v>吊环</v>
      </c>
      <c r="G972">
        <f t="shared" si="46"/>
        <v>2</v>
      </c>
      <c r="H972" t="e">
        <f>VLOOKUP(N972,杂项!K:L,2,FALSE)</f>
        <v>#N/A</v>
      </c>
      <c r="I972">
        <f t="shared" si="47"/>
        <v>0</v>
      </c>
      <c r="J972" s="93">
        <v>6011</v>
      </c>
      <c r="K972">
        <v>1</v>
      </c>
      <c r="L972">
        <v>6029</v>
      </c>
      <c r="M972">
        <v>2</v>
      </c>
    </row>
    <row r="973" spans="1:15" x14ac:dyDescent="0.2">
      <c r="A973" s="103">
        <v>4201</v>
      </c>
      <c r="B973" s="93" t="s">
        <v>4074</v>
      </c>
      <c r="C973" s="103">
        <v>2300</v>
      </c>
      <c r="D973" t="str">
        <f>VLOOKUP(J973,杂项!K:L,2,FALSE)</f>
        <v>中级驯养教材</v>
      </c>
      <c r="E973">
        <f t="shared" si="45"/>
        <v>2</v>
      </c>
      <c r="F973" t="str">
        <f>VLOOKUP(L973,杂项!K:L,2,FALSE)</f>
        <v>吊环</v>
      </c>
      <c r="G973">
        <f t="shared" si="46"/>
        <v>3</v>
      </c>
      <c r="H973" t="e">
        <f>VLOOKUP(N973,杂项!K:L,2,FALSE)</f>
        <v>#N/A</v>
      </c>
      <c r="I973">
        <f t="shared" si="47"/>
        <v>0</v>
      </c>
      <c r="J973" s="93">
        <v>6011</v>
      </c>
      <c r="K973">
        <v>2</v>
      </c>
      <c r="L973">
        <v>6029</v>
      </c>
      <c r="M973">
        <v>3</v>
      </c>
    </row>
    <row r="974" spans="1:15" x14ac:dyDescent="0.2">
      <c r="A974" s="103">
        <v>4202</v>
      </c>
      <c r="B974" s="93" t="s">
        <v>4075</v>
      </c>
      <c r="C974" s="103">
        <v>3500</v>
      </c>
      <c r="D974" t="str">
        <f>VLOOKUP(J974,杂项!K:L,2,FALSE)</f>
        <v>中级驯养教材</v>
      </c>
      <c r="E974">
        <f t="shared" si="45"/>
        <v>4</v>
      </c>
      <c r="F974" t="str">
        <f>VLOOKUP(L974,杂项!K:L,2,FALSE)</f>
        <v>吊环</v>
      </c>
      <c r="G974">
        <f t="shared" si="46"/>
        <v>4</v>
      </c>
      <c r="H974" t="e">
        <f>VLOOKUP(N974,杂项!K:L,2,FALSE)</f>
        <v>#N/A</v>
      </c>
      <c r="I974">
        <f t="shared" si="47"/>
        <v>0</v>
      </c>
      <c r="J974" s="93">
        <v>6011</v>
      </c>
      <c r="K974">
        <v>4</v>
      </c>
      <c r="L974">
        <v>6029</v>
      </c>
      <c r="M974">
        <v>4</v>
      </c>
    </row>
    <row r="975" spans="1:15" x14ac:dyDescent="0.2">
      <c r="A975" s="103">
        <v>4203</v>
      </c>
      <c r="B975" s="93" t="s">
        <v>4076</v>
      </c>
      <c r="C975" s="103">
        <v>5300</v>
      </c>
      <c r="D975" t="str">
        <f>VLOOKUP(J975,杂项!K:L,2,FALSE)</f>
        <v>中级驯养教材</v>
      </c>
      <c r="E975">
        <f t="shared" si="45"/>
        <v>6</v>
      </c>
      <c r="F975" t="str">
        <f>VLOOKUP(L975,杂项!K:L,2,FALSE)</f>
        <v>吊环</v>
      </c>
      <c r="G975">
        <f t="shared" si="46"/>
        <v>5</v>
      </c>
      <c r="H975" t="e">
        <f>VLOOKUP(N975,杂项!K:L,2,FALSE)</f>
        <v>#N/A</v>
      </c>
      <c r="I975">
        <f t="shared" si="47"/>
        <v>0</v>
      </c>
      <c r="J975" s="93">
        <v>6011</v>
      </c>
      <c r="K975">
        <v>6</v>
      </c>
      <c r="L975">
        <v>6029</v>
      </c>
      <c r="M975">
        <v>5</v>
      </c>
    </row>
    <row r="976" spans="1:15" x14ac:dyDescent="0.2">
      <c r="A976" s="103">
        <v>4204</v>
      </c>
      <c r="B976" s="93" t="s">
        <v>4077</v>
      </c>
      <c r="C976" s="103">
        <v>8000</v>
      </c>
      <c r="D976" t="str">
        <f>VLOOKUP(J976,杂项!K:L,2,FALSE)</f>
        <v>中级驯养教材</v>
      </c>
      <c r="E976">
        <f t="shared" si="45"/>
        <v>8</v>
      </c>
      <c r="F976" t="str">
        <f>VLOOKUP(L976,杂项!K:L,2,FALSE)</f>
        <v>吊环</v>
      </c>
      <c r="G976">
        <f t="shared" si="46"/>
        <v>6</v>
      </c>
      <c r="H976" t="e">
        <f>VLOOKUP(N976,杂项!K:L,2,FALSE)</f>
        <v>#N/A</v>
      </c>
      <c r="I976">
        <f t="shared" si="47"/>
        <v>0</v>
      </c>
      <c r="J976" s="93">
        <v>6011</v>
      </c>
      <c r="K976">
        <v>8</v>
      </c>
      <c r="L976">
        <v>6029</v>
      </c>
      <c r="M976">
        <v>6</v>
      </c>
    </row>
    <row r="977" spans="1:15" x14ac:dyDescent="0.2">
      <c r="A977" s="103">
        <v>4205</v>
      </c>
      <c r="B977" s="93" t="s">
        <v>4078</v>
      </c>
      <c r="C977" s="103">
        <v>12000</v>
      </c>
      <c r="D977" t="str">
        <f>VLOOKUP(J977,杂项!K:L,2,FALSE)</f>
        <v>高级驯养教材</v>
      </c>
      <c r="E977">
        <f t="shared" si="45"/>
        <v>3</v>
      </c>
      <c r="F977" t="str">
        <f>VLOOKUP(L977,杂项!K:L,2,FALSE)</f>
        <v>瑜伽垫</v>
      </c>
      <c r="G977">
        <f t="shared" si="46"/>
        <v>2</v>
      </c>
      <c r="H977" t="e">
        <f>VLOOKUP(N977,杂项!K:L,2,FALSE)</f>
        <v>#N/A</v>
      </c>
      <c r="I977">
        <f t="shared" si="47"/>
        <v>0</v>
      </c>
      <c r="J977" s="93">
        <v>6012</v>
      </c>
      <c r="K977">
        <v>3</v>
      </c>
      <c r="L977">
        <v>6035</v>
      </c>
      <c r="M977">
        <v>2</v>
      </c>
    </row>
    <row r="978" spans="1:15" x14ac:dyDescent="0.2">
      <c r="A978" s="103">
        <v>4206</v>
      </c>
      <c r="B978" s="93" t="s">
        <v>4079</v>
      </c>
      <c r="C978" s="103">
        <v>18000</v>
      </c>
      <c r="D978" t="str">
        <f>VLOOKUP(J978,杂项!K:L,2,FALSE)</f>
        <v>高级驯养教材</v>
      </c>
      <c r="E978">
        <f t="shared" si="45"/>
        <v>5</v>
      </c>
      <c r="F978" t="str">
        <f>VLOOKUP(L978,杂项!K:L,2,FALSE)</f>
        <v>瑜伽垫</v>
      </c>
      <c r="G978">
        <f t="shared" si="46"/>
        <v>4</v>
      </c>
      <c r="H978" t="e">
        <f>VLOOKUP(N978,杂项!K:L,2,FALSE)</f>
        <v>#N/A</v>
      </c>
      <c r="I978">
        <f t="shared" si="47"/>
        <v>0</v>
      </c>
      <c r="J978" s="93">
        <v>6012</v>
      </c>
      <c r="K978">
        <v>5</v>
      </c>
      <c r="L978">
        <v>6035</v>
      </c>
      <c r="M978">
        <v>4</v>
      </c>
    </row>
    <row r="979" spans="1:15" x14ac:dyDescent="0.2">
      <c r="A979" s="103">
        <v>4207</v>
      </c>
      <c r="B979" s="93" t="s">
        <v>4080</v>
      </c>
      <c r="C979" s="103">
        <v>27000</v>
      </c>
      <c r="D979" t="str">
        <f>VLOOKUP(J979,杂项!K:L,2,FALSE)</f>
        <v>高级驯养教材</v>
      </c>
      <c r="E979">
        <f t="shared" si="45"/>
        <v>8</v>
      </c>
      <c r="F979" t="str">
        <f>VLOOKUP(L979,杂项!K:L,2,FALSE)</f>
        <v>瑜伽垫</v>
      </c>
      <c r="G979">
        <f t="shared" si="46"/>
        <v>6</v>
      </c>
      <c r="H979" t="str">
        <f>VLOOKUP(N979,杂项!K:L,2,FALSE)</f>
        <v>杠铃</v>
      </c>
      <c r="I979">
        <f t="shared" si="47"/>
        <v>2</v>
      </c>
      <c r="J979" s="93">
        <v>6012</v>
      </c>
      <c r="K979">
        <v>8</v>
      </c>
      <c r="L979">
        <v>6035</v>
      </c>
      <c r="M979">
        <v>6</v>
      </c>
      <c r="N979">
        <v>6031</v>
      </c>
      <c r="O979">
        <v>2</v>
      </c>
    </row>
    <row r="980" spans="1:15" x14ac:dyDescent="0.2">
      <c r="A980" s="103">
        <v>4208</v>
      </c>
      <c r="B980" s="93" t="s">
        <v>4081</v>
      </c>
      <c r="C980" s="103">
        <v>41000</v>
      </c>
      <c r="D980" t="str">
        <f>VLOOKUP(J980,杂项!K:L,2,FALSE)</f>
        <v>高级驯养教材</v>
      </c>
      <c r="E980">
        <f t="shared" si="45"/>
        <v>12</v>
      </c>
      <c r="F980" t="str">
        <f>VLOOKUP(L980,杂项!K:L,2,FALSE)</f>
        <v>瑜伽垫</v>
      </c>
      <c r="G980">
        <f t="shared" si="46"/>
        <v>8</v>
      </c>
      <c r="H980" t="str">
        <f>VLOOKUP(N980,杂项!K:L,2,FALSE)</f>
        <v>杠铃</v>
      </c>
      <c r="I980">
        <f t="shared" si="47"/>
        <v>3</v>
      </c>
      <c r="J980" s="93">
        <v>6012</v>
      </c>
      <c r="K980">
        <v>12</v>
      </c>
      <c r="L980">
        <v>6035</v>
      </c>
      <c r="M980">
        <v>8</v>
      </c>
      <c r="N980">
        <v>6031</v>
      </c>
      <c r="O980">
        <v>3</v>
      </c>
    </row>
    <row r="981" spans="1:15" x14ac:dyDescent="0.2">
      <c r="A981" s="103">
        <v>4209</v>
      </c>
      <c r="B981" s="93" t="s">
        <v>4082</v>
      </c>
      <c r="C981" s="103">
        <v>62000</v>
      </c>
      <c r="D981" t="str">
        <f>VLOOKUP(J981,杂项!K:L,2,FALSE)</f>
        <v>高级驯养教材</v>
      </c>
      <c r="E981">
        <f t="shared" si="45"/>
        <v>16</v>
      </c>
      <c r="F981" t="str">
        <f>VLOOKUP(L981,杂项!K:L,2,FALSE)</f>
        <v>瑜伽垫</v>
      </c>
      <c r="G981">
        <f t="shared" si="46"/>
        <v>10</v>
      </c>
      <c r="H981" t="str">
        <f>VLOOKUP(N981,杂项!K:L,2,FALSE)</f>
        <v>杠铃</v>
      </c>
      <c r="I981">
        <f t="shared" si="47"/>
        <v>4</v>
      </c>
      <c r="J981" s="93">
        <v>6012</v>
      </c>
      <c r="K981">
        <v>16</v>
      </c>
      <c r="L981">
        <v>6035</v>
      </c>
      <c r="M981">
        <v>10</v>
      </c>
      <c r="N981">
        <v>6031</v>
      </c>
      <c r="O981">
        <v>4</v>
      </c>
    </row>
    <row r="982" spans="1:15" x14ac:dyDescent="0.2">
      <c r="A982" s="103">
        <v>14200</v>
      </c>
      <c r="B982" s="93" t="s">
        <v>4083</v>
      </c>
      <c r="C982" s="103">
        <v>74000</v>
      </c>
      <c r="D982" t="str">
        <f>VLOOKUP(J982,杂项!K:L,2,FALSE)</f>
        <v>高级驯养教材</v>
      </c>
      <c r="E982">
        <f t="shared" si="45"/>
        <v>20</v>
      </c>
      <c r="F982" t="str">
        <f>VLOOKUP(L982,杂项!K:L,2,FALSE)</f>
        <v>瑜伽垫</v>
      </c>
      <c r="G982">
        <f t="shared" si="46"/>
        <v>12</v>
      </c>
      <c r="H982" t="str">
        <f>VLOOKUP(N982,杂项!K:L,2,FALSE)</f>
        <v>杠铃</v>
      </c>
      <c r="I982">
        <f t="shared" si="47"/>
        <v>5</v>
      </c>
      <c r="J982" s="93">
        <v>6012</v>
      </c>
      <c r="K982">
        <v>20</v>
      </c>
      <c r="L982">
        <v>6035</v>
      </c>
      <c r="M982">
        <v>12</v>
      </c>
      <c r="N982">
        <v>6031</v>
      </c>
      <c r="O982">
        <v>5</v>
      </c>
    </row>
    <row r="983" spans="1:15" x14ac:dyDescent="0.2">
      <c r="A983" s="103">
        <v>14201</v>
      </c>
      <c r="B983" s="93" t="s">
        <v>4084</v>
      </c>
      <c r="C983" s="103">
        <v>90000</v>
      </c>
      <c r="D983" t="str">
        <f>VLOOKUP(J983,杂项!K:L,2,FALSE)</f>
        <v>高级驯养教材</v>
      </c>
      <c r="E983">
        <f t="shared" si="45"/>
        <v>25</v>
      </c>
      <c r="F983" t="str">
        <f>VLOOKUP(L983,杂项!K:L,2,FALSE)</f>
        <v>瑜伽垫</v>
      </c>
      <c r="G983">
        <f t="shared" si="46"/>
        <v>15</v>
      </c>
      <c r="H983" t="str">
        <f>VLOOKUP(N983,杂项!K:L,2,FALSE)</f>
        <v>杠铃</v>
      </c>
      <c r="I983">
        <f t="shared" si="47"/>
        <v>6</v>
      </c>
      <c r="J983" s="93">
        <v>6012</v>
      </c>
      <c r="K983">
        <v>25</v>
      </c>
      <c r="L983">
        <v>6035</v>
      </c>
      <c r="M983">
        <v>15</v>
      </c>
      <c r="N983">
        <v>6031</v>
      </c>
      <c r="O983">
        <v>6</v>
      </c>
    </row>
    <row r="984" spans="1:15" x14ac:dyDescent="0.2">
      <c r="A984" s="103">
        <v>14202</v>
      </c>
      <c r="B984" s="93" t="s">
        <v>4085</v>
      </c>
      <c r="C984" s="103">
        <v>110000</v>
      </c>
      <c r="D984" t="str">
        <f>VLOOKUP(J984,杂项!K:L,2,FALSE)</f>
        <v>高级驯养教材</v>
      </c>
      <c r="E984">
        <f t="shared" si="45"/>
        <v>30</v>
      </c>
      <c r="F984" t="str">
        <f>VLOOKUP(L984,杂项!K:L,2,FALSE)</f>
        <v>瑜伽垫</v>
      </c>
      <c r="G984">
        <f t="shared" si="46"/>
        <v>18</v>
      </c>
      <c r="H984" t="str">
        <f>VLOOKUP(N984,杂项!K:L,2,FALSE)</f>
        <v>杠铃</v>
      </c>
      <c r="I984">
        <f t="shared" si="47"/>
        <v>8</v>
      </c>
      <c r="J984" s="93">
        <v>6012</v>
      </c>
      <c r="K984">
        <v>30</v>
      </c>
      <c r="L984">
        <v>6035</v>
      </c>
      <c r="M984">
        <v>18</v>
      </c>
      <c r="N984">
        <v>6031</v>
      </c>
      <c r="O984">
        <v>8</v>
      </c>
    </row>
    <row r="985" spans="1:15" x14ac:dyDescent="0.2">
      <c r="A985" s="103">
        <v>14203</v>
      </c>
      <c r="B985" s="93" t="s">
        <v>4086</v>
      </c>
      <c r="C985" s="103">
        <v>130000</v>
      </c>
      <c r="D985" t="str">
        <f>VLOOKUP(J985,杂项!K:L,2,FALSE)</f>
        <v>高级驯养教材</v>
      </c>
      <c r="E985">
        <f t="shared" si="45"/>
        <v>40</v>
      </c>
      <c r="F985" t="str">
        <f>VLOOKUP(L985,杂项!K:L,2,FALSE)</f>
        <v>瑜伽垫</v>
      </c>
      <c r="G985">
        <f t="shared" si="46"/>
        <v>22</v>
      </c>
      <c r="H985" t="str">
        <f>VLOOKUP(N985,杂项!K:L,2,FALSE)</f>
        <v>杠铃</v>
      </c>
      <c r="I985">
        <f t="shared" si="47"/>
        <v>10</v>
      </c>
      <c r="J985" s="93">
        <v>6012</v>
      </c>
      <c r="K985">
        <v>40</v>
      </c>
      <c r="L985">
        <v>6035</v>
      </c>
      <c r="M985">
        <v>22</v>
      </c>
      <c r="N985">
        <v>6031</v>
      </c>
      <c r="O985">
        <v>10</v>
      </c>
    </row>
    <row r="986" spans="1:15" x14ac:dyDescent="0.2">
      <c r="A986" s="103">
        <v>14204</v>
      </c>
      <c r="B986" s="93" t="s">
        <v>4087</v>
      </c>
      <c r="C986" s="103">
        <v>160000</v>
      </c>
      <c r="D986" t="str">
        <f>VLOOKUP(J986,杂项!K:L,2,FALSE)</f>
        <v>高级驯养教材</v>
      </c>
      <c r="E986">
        <f t="shared" si="45"/>
        <v>50</v>
      </c>
      <c r="F986" t="str">
        <f>VLOOKUP(L986,杂项!K:L,2,FALSE)</f>
        <v>瑜伽垫</v>
      </c>
      <c r="G986">
        <f t="shared" si="46"/>
        <v>26</v>
      </c>
      <c r="H986" t="str">
        <f>VLOOKUP(N986,杂项!K:L,2,FALSE)</f>
        <v>杠铃</v>
      </c>
      <c r="I986">
        <f t="shared" si="47"/>
        <v>12</v>
      </c>
      <c r="J986" s="93">
        <v>6012</v>
      </c>
      <c r="K986">
        <v>50</v>
      </c>
      <c r="L986">
        <v>6035</v>
      </c>
      <c r="M986">
        <v>26</v>
      </c>
      <c r="N986">
        <v>6031</v>
      </c>
      <c r="O986">
        <v>12</v>
      </c>
    </row>
    <row r="987" spans="1:15" x14ac:dyDescent="0.2">
      <c r="A987" s="103">
        <v>4210</v>
      </c>
      <c r="B987" s="93" t="s">
        <v>3997</v>
      </c>
      <c r="C987" s="103">
        <v>3000</v>
      </c>
      <c r="D987" t="str">
        <f>VLOOKUP(J987,杂项!K:L,2,FALSE)</f>
        <v>中级驯养教材</v>
      </c>
      <c r="E987">
        <f t="shared" si="45"/>
        <v>8</v>
      </c>
      <c r="F987" t="e">
        <f>VLOOKUP(L987,杂项!K:L,2,FALSE)</f>
        <v>#N/A</v>
      </c>
      <c r="G987">
        <f t="shared" si="46"/>
        <v>0</v>
      </c>
      <c r="H987" t="e">
        <f>VLOOKUP(N987,杂项!K:L,2,FALSE)</f>
        <v>#N/A</v>
      </c>
      <c r="I987">
        <f t="shared" si="47"/>
        <v>0</v>
      </c>
      <c r="J987" s="93">
        <v>6011</v>
      </c>
      <c r="K987">
        <v>8</v>
      </c>
    </row>
    <row r="988" spans="1:15" x14ac:dyDescent="0.2">
      <c r="A988" s="103">
        <v>4211</v>
      </c>
      <c r="B988" s="93" t="s">
        <v>3998</v>
      </c>
      <c r="C988" s="103">
        <v>4500</v>
      </c>
      <c r="D988" t="str">
        <f>VLOOKUP(J988,杂项!K:L,2,FALSE)</f>
        <v>中级驯养教材</v>
      </c>
      <c r="E988">
        <f t="shared" si="45"/>
        <v>10</v>
      </c>
      <c r="F988" t="str">
        <f>VLOOKUP(L988,杂项!K:L,2,FALSE)</f>
        <v>吊环</v>
      </c>
      <c r="G988">
        <f t="shared" si="46"/>
        <v>8</v>
      </c>
      <c r="H988" t="e">
        <f>VLOOKUP(N988,杂项!K:L,2,FALSE)</f>
        <v>#N/A</v>
      </c>
      <c r="I988">
        <f t="shared" si="47"/>
        <v>0</v>
      </c>
      <c r="J988" s="93">
        <v>6011</v>
      </c>
      <c r="K988">
        <v>10</v>
      </c>
      <c r="L988">
        <v>6029</v>
      </c>
      <c r="M988">
        <v>8</v>
      </c>
    </row>
    <row r="989" spans="1:15" x14ac:dyDescent="0.2">
      <c r="A989" s="103">
        <v>4212</v>
      </c>
      <c r="B989" s="93" t="s">
        <v>3999</v>
      </c>
      <c r="C989" s="103">
        <v>6800</v>
      </c>
      <c r="D989" t="str">
        <f>VLOOKUP(J989,杂项!K:L,2,FALSE)</f>
        <v>中级驯养教材</v>
      </c>
      <c r="E989">
        <f t="shared" si="45"/>
        <v>12</v>
      </c>
      <c r="F989" t="str">
        <f>VLOOKUP(L989,杂项!K:L,2,FALSE)</f>
        <v>吊环</v>
      </c>
      <c r="G989">
        <f t="shared" si="46"/>
        <v>10</v>
      </c>
      <c r="H989" t="e">
        <f>VLOOKUP(N989,杂项!K:L,2,FALSE)</f>
        <v>#N/A</v>
      </c>
      <c r="I989">
        <f t="shared" si="47"/>
        <v>0</v>
      </c>
      <c r="J989" s="93">
        <v>6011</v>
      </c>
      <c r="K989">
        <v>12</v>
      </c>
      <c r="L989">
        <v>6029</v>
      </c>
      <c r="M989">
        <v>10</v>
      </c>
    </row>
    <row r="990" spans="1:15" x14ac:dyDescent="0.2">
      <c r="A990" s="103">
        <v>4213</v>
      </c>
      <c r="B990" s="93" t="s">
        <v>4000</v>
      </c>
      <c r="C990" s="103">
        <v>10000</v>
      </c>
      <c r="D990" t="str">
        <f>VLOOKUP(J990,杂项!K:L,2,FALSE)</f>
        <v>高级驯养教材</v>
      </c>
      <c r="E990">
        <f t="shared" si="45"/>
        <v>3</v>
      </c>
      <c r="F990" t="str">
        <f>VLOOKUP(L990,杂项!K:L,2,FALSE)</f>
        <v>吊环</v>
      </c>
      <c r="G990">
        <f t="shared" si="46"/>
        <v>12</v>
      </c>
      <c r="H990" t="e">
        <f>VLOOKUP(N990,杂项!K:L,2,FALSE)</f>
        <v>#N/A</v>
      </c>
      <c r="I990">
        <f t="shared" si="47"/>
        <v>0</v>
      </c>
      <c r="J990" s="93">
        <v>6012</v>
      </c>
      <c r="K990">
        <v>3</v>
      </c>
      <c r="L990">
        <v>6029</v>
      </c>
      <c r="M990">
        <v>12</v>
      </c>
    </row>
    <row r="991" spans="1:15" x14ac:dyDescent="0.2">
      <c r="A991" s="103">
        <v>4214</v>
      </c>
      <c r="B991" s="93" t="s">
        <v>4001</v>
      </c>
      <c r="C991" s="103">
        <v>15000</v>
      </c>
      <c r="D991" t="str">
        <f>VLOOKUP(J991,杂项!K:L,2,FALSE)</f>
        <v>高级驯养教材</v>
      </c>
      <c r="E991">
        <f t="shared" si="45"/>
        <v>5</v>
      </c>
      <c r="F991" t="str">
        <f>VLOOKUP(L991,杂项!K:L,2,FALSE)</f>
        <v>瑜伽垫</v>
      </c>
      <c r="G991">
        <f t="shared" si="46"/>
        <v>3</v>
      </c>
      <c r="H991" t="e">
        <f>VLOOKUP(N991,杂项!K:L,2,FALSE)</f>
        <v>#N/A</v>
      </c>
      <c r="I991">
        <f t="shared" si="47"/>
        <v>0</v>
      </c>
      <c r="J991" s="93">
        <v>6012</v>
      </c>
      <c r="K991">
        <v>5</v>
      </c>
      <c r="L991">
        <v>6035</v>
      </c>
      <c r="M991">
        <v>3</v>
      </c>
    </row>
    <row r="992" spans="1:15" x14ac:dyDescent="0.2">
      <c r="A992" s="103">
        <v>4215</v>
      </c>
      <c r="B992" s="93" t="s">
        <v>4003</v>
      </c>
      <c r="C992" s="103">
        <v>23000</v>
      </c>
      <c r="D992" t="str">
        <f>VLOOKUP(J992,杂项!K:L,2,FALSE)</f>
        <v>高级驯养教材</v>
      </c>
      <c r="E992">
        <f t="shared" si="45"/>
        <v>10</v>
      </c>
      <c r="F992" t="str">
        <f>VLOOKUP(L992,杂项!K:L,2,FALSE)</f>
        <v>瑜伽垫</v>
      </c>
      <c r="G992">
        <f t="shared" si="46"/>
        <v>5</v>
      </c>
      <c r="H992" t="str">
        <f>VLOOKUP(N992,杂项!K:L,2,FALSE)</f>
        <v>杠铃</v>
      </c>
      <c r="I992">
        <f t="shared" si="47"/>
        <v>3</v>
      </c>
      <c r="J992" s="93">
        <v>6012</v>
      </c>
      <c r="K992">
        <v>10</v>
      </c>
      <c r="L992">
        <v>6035</v>
      </c>
      <c r="M992">
        <v>5</v>
      </c>
      <c r="N992">
        <v>6031</v>
      </c>
      <c r="O992">
        <v>3</v>
      </c>
    </row>
    <row r="993" spans="1:15" x14ac:dyDescent="0.2">
      <c r="A993" s="103">
        <v>4216</v>
      </c>
      <c r="B993" s="93" t="s">
        <v>4005</v>
      </c>
      <c r="C993" s="103">
        <v>35000</v>
      </c>
      <c r="D993" t="str">
        <f>VLOOKUP(J993,杂项!K:L,2,FALSE)</f>
        <v>高级驯养教材</v>
      </c>
      <c r="E993">
        <f t="shared" si="45"/>
        <v>15</v>
      </c>
      <c r="F993" t="str">
        <f>VLOOKUP(L993,杂项!K:L,2,FALSE)</f>
        <v>瑜伽垫</v>
      </c>
      <c r="G993">
        <f t="shared" si="46"/>
        <v>8</v>
      </c>
      <c r="H993" t="str">
        <f>VLOOKUP(N993,杂项!K:L,2,FALSE)</f>
        <v>杠铃</v>
      </c>
      <c r="I993">
        <f t="shared" si="47"/>
        <v>4</v>
      </c>
      <c r="J993" s="93">
        <v>6012</v>
      </c>
      <c r="K993">
        <v>15</v>
      </c>
      <c r="L993">
        <v>6035</v>
      </c>
      <c r="M993">
        <v>8</v>
      </c>
      <c r="N993">
        <v>6031</v>
      </c>
      <c r="O993">
        <v>4</v>
      </c>
    </row>
    <row r="994" spans="1:15" x14ac:dyDescent="0.2">
      <c r="A994" s="103">
        <v>4217</v>
      </c>
      <c r="B994" s="93" t="s">
        <v>4088</v>
      </c>
      <c r="C994" s="103">
        <v>53000</v>
      </c>
      <c r="D994" t="str">
        <f>VLOOKUP(J994,杂项!K:L,2,FALSE)</f>
        <v>高级驯养教材</v>
      </c>
      <c r="E994">
        <f t="shared" si="45"/>
        <v>20</v>
      </c>
      <c r="F994" t="str">
        <f>VLOOKUP(L994,杂项!K:L,2,FALSE)</f>
        <v>瑜伽垫</v>
      </c>
      <c r="G994">
        <f t="shared" si="46"/>
        <v>10</v>
      </c>
      <c r="H994" t="str">
        <f>VLOOKUP(N994,杂项!K:L,2,FALSE)</f>
        <v>杠铃</v>
      </c>
      <c r="I994">
        <f t="shared" si="47"/>
        <v>5</v>
      </c>
      <c r="J994" s="93">
        <v>6012</v>
      </c>
      <c r="K994">
        <v>20</v>
      </c>
      <c r="L994">
        <v>6035</v>
      </c>
      <c r="M994">
        <v>10</v>
      </c>
      <c r="N994">
        <v>6031</v>
      </c>
      <c r="O994">
        <v>5</v>
      </c>
    </row>
    <row r="995" spans="1:15" x14ac:dyDescent="0.2">
      <c r="A995" s="103">
        <v>4218</v>
      </c>
      <c r="B995" s="93" t="s">
        <v>4089</v>
      </c>
      <c r="C995" s="103">
        <v>80000</v>
      </c>
      <c r="D995" t="str">
        <f>VLOOKUP(J995,杂项!K:L,2,FALSE)</f>
        <v>高级驯养教材</v>
      </c>
      <c r="E995">
        <f t="shared" si="45"/>
        <v>30</v>
      </c>
      <c r="F995" t="str">
        <f>VLOOKUP(L995,杂项!K:L,2,FALSE)</f>
        <v>瑜伽垫</v>
      </c>
      <c r="G995">
        <f t="shared" si="46"/>
        <v>12</v>
      </c>
      <c r="H995" t="str">
        <f>VLOOKUP(N995,杂项!K:L,2,FALSE)</f>
        <v>杠铃</v>
      </c>
      <c r="I995">
        <f t="shared" si="47"/>
        <v>6</v>
      </c>
      <c r="J995" s="93">
        <v>6012</v>
      </c>
      <c r="K995">
        <v>30</v>
      </c>
      <c r="L995">
        <v>6035</v>
      </c>
      <c r="M995">
        <v>12</v>
      </c>
      <c r="N995">
        <v>6031</v>
      </c>
      <c r="O995">
        <v>6</v>
      </c>
    </row>
    <row r="996" spans="1:15" x14ac:dyDescent="0.2">
      <c r="A996" s="103">
        <v>4219</v>
      </c>
      <c r="B996" s="93" t="s">
        <v>4090</v>
      </c>
      <c r="C996" s="103">
        <v>120000</v>
      </c>
      <c r="D996" t="str">
        <f>VLOOKUP(J996,杂项!K:L,2,FALSE)</f>
        <v>高级驯养教材</v>
      </c>
      <c r="E996">
        <f t="shared" si="45"/>
        <v>40</v>
      </c>
      <c r="F996" t="str">
        <f>VLOOKUP(L996,杂项!K:L,2,FALSE)</f>
        <v>瑜伽垫</v>
      </c>
      <c r="G996">
        <f t="shared" si="46"/>
        <v>15</v>
      </c>
      <c r="H996" t="str">
        <f>VLOOKUP(N996,杂项!K:L,2,FALSE)</f>
        <v>杠铃</v>
      </c>
      <c r="I996">
        <f t="shared" si="47"/>
        <v>7</v>
      </c>
      <c r="J996" s="93">
        <v>6012</v>
      </c>
      <c r="K996">
        <v>40</v>
      </c>
      <c r="L996">
        <v>6035</v>
      </c>
      <c r="M996">
        <v>15</v>
      </c>
      <c r="N996">
        <v>6031</v>
      </c>
      <c r="O996">
        <v>7</v>
      </c>
    </row>
    <row r="997" spans="1:15" x14ac:dyDescent="0.2">
      <c r="A997" s="103">
        <v>14210</v>
      </c>
      <c r="B997" s="93" t="s">
        <v>4091</v>
      </c>
      <c r="C997" s="103">
        <v>140000</v>
      </c>
      <c r="D997" t="str">
        <f>VLOOKUP(J997,杂项!K:L,2,FALSE)</f>
        <v>高级驯养教材</v>
      </c>
      <c r="E997">
        <f t="shared" si="45"/>
        <v>50</v>
      </c>
      <c r="F997" t="str">
        <f>VLOOKUP(L997,杂项!K:L,2,FALSE)</f>
        <v>瑜伽垫</v>
      </c>
      <c r="G997">
        <f t="shared" si="46"/>
        <v>18</v>
      </c>
      <c r="H997" t="str">
        <f>VLOOKUP(N997,杂项!K:L,2,FALSE)</f>
        <v>杠铃</v>
      </c>
      <c r="I997">
        <f t="shared" si="47"/>
        <v>8</v>
      </c>
      <c r="J997" s="93">
        <v>6012</v>
      </c>
      <c r="K997">
        <v>50</v>
      </c>
      <c r="L997">
        <v>6035</v>
      </c>
      <c r="M997">
        <v>18</v>
      </c>
      <c r="N997">
        <v>6031</v>
      </c>
      <c r="O997">
        <v>8</v>
      </c>
    </row>
    <row r="998" spans="1:15" x14ac:dyDescent="0.2">
      <c r="A998" s="103">
        <v>14211</v>
      </c>
      <c r="B998" s="93" t="s">
        <v>4092</v>
      </c>
      <c r="C998" s="103">
        <v>170000</v>
      </c>
      <c r="D998" t="str">
        <f>VLOOKUP(J998,杂项!K:L,2,FALSE)</f>
        <v>高级驯养教材</v>
      </c>
      <c r="E998">
        <f t="shared" si="45"/>
        <v>60</v>
      </c>
      <c r="F998" t="str">
        <f>VLOOKUP(L998,杂项!K:L,2,FALSE)</f>
        <v>瑜伽垫</v>
      </c>
      <c r="G998">
        <f t="shared" si="46"/>
        <v>22</v>
      </c>
      <c r="H998" t="str">
        <f>VLOOKUP(N998,杂项!K:L,2,FALSE)</f>
        <v>杠铃</v>
      </c>
      <c r="I998">
        <f t="shared" si="47"/>
        <v>9</v>
      </c>
      <c r="J998" s="93">
        <v>6012</v>
      </c>
      <c r="K998">
        <v>60</v>
      </c>
      <c r="L998">
        <v>6035</v>
      </c>
      <c r="M998">
        <v>22</v>
      </c>
      <c r="N998">
        <v>6031</v>
      </c>
      <c r="O998">
        <v>9</v>
      </c>
    </row>
    <row r="999" spans="1:15" x14ac:dyDescent="0.2">
      <c r="A999" s="103">
        <v>14212</v>
      </c>
      <c r="B999" s="93" t="s">
        <v>4093</v>
      </c>
      <c r="C999" s="103">
        <v>200000</v>
      </c>
      <c r="D999" t="str">
        <f>VLOOKUP(J999,杂项!K:L,2,FALSE)</f>
        <v>特级驯养教材</v>
      </c>
      <c r="E999">
        <f t="shared" si="45"/>
        <v>5</v>
      </c>
      <c r="F999" t="str">
        <f>VLOOKUP(L999,杂项!K:L,2,FALSE)</f>
        <v>瑜伽垫</v>
      </c>
      <c r="G999">
        <f t="shared" si="46"/>
        <v>25</v>
      </c>
      <c r="H999" t="str">
        <f>VLOOKUP(N999,杂项!K:L,2,FALSE)</f>
        <v>杠铃</v>
      </c>
      <c r="I999">
        <f t="shared" si="47"/>
        <v>10</v>
      </c>
      <c r="J999" s="93">
        <v>6046</v>
      </c>
      <c r="K999">
        <v>5</v>
      </c>
      <c r="L999">
        <v>6035</v>
      </c>
      <c r="M999">
        <v>25</v>
      </c>
      <c r="N999">
        <v>6031</v>
      </c>
      <c r="O999">
        <v>10</v>
      </c>
    </row>
    <row r="1000" spans="1:15" x14ac:dyDescent="0.2">
      <c r="A1000" s="103">
        <v>14213</v>
      </c>
      <c r="B1000" s="93" t="s">
        <v>4094</v>
      </c>
      <c r="C1000" s="103">
        <v>240000</v>
      </c>
      <c r="D1000" t="str">
        <f>VLOOKUP(J1000,杂项!K:L,2,FALSE)</f>
        <v>特级驯养教材</v>
      </c>
      <c r="E1000">
        <f t="shared" si="45"/>
        <v>10</v>
      </c>
      <c r="F1000" t="str">
        <f>VLOOKUP(L1000,杂项!K:L,2,FALSE)</f>
        <v>瑜伽垫</v>
      </c>
      <c r="G1000">
        <f t="shared" si="46"/>
        <v>30</v>
      </c>
      <c r="H1000" t="str">
        <f>VLOOKUP(N1000,杂项!K:L,2,FALSE)</f>
        <v>杠铃</v>
      </c>
      <c r="I1000">
        <f t="shared" si="47"/>
        <v>12</v>
      </c>
      <c r="J1000" s="93">
        <v>6046</v>
      </c>
      <c r="K1000">
        <v>10</v>
      </c>
      <c r="L1000">
        <v>6035</v>
      </c>
      <c r="M1000">
        <v>30</v>
      </c>
      <c r="N1000">
        <v>6031</v>
      </c>
      <c r="O1000">
        <v>12</v>
      </c>
    </row>
    <row r="1001" spans="1:15" x14ac:dyDescent="0.2">
      <c r="A1001" s="103">
        <v>14214</v>
      </c>
      <c r="B1001" s="93" t="s">
        <v>4095</v>
      </c>
      <c r="C1001" s="103">
        <v>290000</v>
      </c>
      <c r="D1001" t="str">
        <f>VLOOKUP(J1001,杂项!K:L,2,FALSE)</f>
        <v>特级驯养教材</v>
      </c>
      <c r="E1001">
        <f t="shared" si="45"/>
        <v>15</v>
      </c>
      <c r="F1001" t="str">
        <f>VLOOKUP(L1001,杂项!K:L,2,FALSE)</f>
        <v>Crazy♂短裤</v>
      </c>
      <c r="G1001">
        <f t="shared" si="46"/>
        <v>5</v>
      </c>
      <c r="H1001" t="str">
        <f>VLOOKUP(N1001,杂项!K:L,2,FALSE)</f>
        <v>Brown♂精油</v>
      </c>
      <c r="I1001">
        <f t="shared" si="47"/>
        <v>5</v>
      </c>
      <c r="J1001" s="93">
        <v>6046</v>
      </c>
      <c r="K1001">
        <v>15</v>
      </c>
      <c r="L1001">
        <v>6041</v>
      </c>
      <c r="M1001">
        <v>5</v>
      </c>
      <c r="N1001">
        <v>6037</v>
      </c>
      <c r="O1001">
        <v>5</v>
      </c>
    </row>
    <row r="1002" spans="1:15" x14ac:dyDescent="0.2">
      <c r="A1002" s="103">
        <v>14215</v>
      </c>
      <c r="B1002" s="93" t="s">
        <v>4096</v>
      </c>
      <c r="C1002" s="103">
        <v>350000</v>
      </c>
      <c r="D1002" t="str">
        <f>VLOOKUP(J1002,杂项!K:L,2,FALSE)</f>
        <v>特级驯养教材</v>
      </c>
      <c r="E1002">
        <f t="shared" si="45"/>
        <v>20</v>
      </c>
      <c r="F1002" t="str">
        <f>VLOOKUP(L1002,杂项!K:L,2,FALSE)</f>
        <v>Crazy♂短裤</v>
      </c>
      <c r="G1002">
        <f t="shared" si="46"/>
        <v>6</v>
      </c>
      <c r="H1002" t="str">
        <f>VLOOKUP(N1002,杂项!K:L,2,FALSE)</f>
        <v>Brown♂精油</v>
      </c>
      <c r="I1002">
        <f t="shared" si="47"/>
        <v>6</v>
      </c>
      <c r="J1002" s="93">
        <v>6046</v>
      </c>
      <c r="K1002">
        <v>20</v>
      </c>
      <c r="L1002">
        <v>6041</v>
      </c>
      <c r="M1002">
        <v>6</v>
      </c>
      <c r="N1002">
        <v>6037</v>
      </c>
      <c r="O1002">
        <v>6</v>
      </c>
    </row>
    <row r="1003" spans="1:15" x14ac:dyDescent="0.2">
      <c r="A1003" s="103">
        <v>14216</v>
      </c>
      <c r="B1003" s="93" t="s">
        <v>4097</v>
      </c>
      <c r="C1003" s="103">
        <v>420000</v>
      </c>
      <c r="D1003" t="str">
        <f>VLOOKUP(J1003,杂项!K:L,2,FALSE)</f>
        <v>特级驯养教材</v>
      </c>
      <c r="E1003">
        <f t="shared" si="45"/>
        <v>25</v>
      </c>
      <c r="F1003" t="str">
        <f>VLOOKUP(L1003,杂项!K:L,2,FALSE)</f>
        <v>Crazy♂短裤</v>
      </c>
      <c r="G1003">
        <f t="shared" si="46"/>
        <v>7</v>
      </c>
      <c r="H1003" t="str">
        <f>VLOOKUP(N1003,杂项!K:L,2,FALSE)</f>
        <v>Brown♂精油</v>
      </c>
      <c r="I1003">
        <f t="shared" si="47"/>
        <v>7</v>
      </c>
      <c r="J1003" s="93">
        <v>6046</v>
      </c>
      <c r="K1003">
        <v>25</v>
      </c>
      <c r="L1003">
        <v>6041</v>
      </c>
      <c r="M1003">
        <v>7</v>
      </c>
      <c r="N1003">
        <v>6037</v>
      </c>
      <c r="O1003">
        <v>7</v>
      </c>
    </row>
    <row r="1004" spans="1:15" x14ac:dyDescent="0.2">
      <c r="A1004" s="103">
        <v>14217</v>
      </c>
      <c r="B1004" s="93" t="s">
        <v>4098</v>
      </c>
      <c r="C1004" s="103">
        <v>500000</v>
      </c>
      <c r="D1004" t="str">
        <f>VLOOKUP(J1004,杂项!K:L,2,FALSE)</f>
        <v>特级驯养教材</v>
      </c>
      <c r="E1004">
        <f t="shared" si="45"/>
        <v>30</v>
      </c>
      <c r="F1004" t="str">
        <f>VLOOKUP(L1004,杂项!K:L,2,FALSE)</f>
        <v>Crazy♂短裤</v>
      </c>
      <c r="G1004">
        <f t="shared" si="46"/>
        <v>8</v>
      </c>
      <c r="H1004" t="str">
        <f>VLOOKUP(N1004,杂项!K:L,2,FALSE)</f>
        <v>Brown♂精油</v>
      </c>
      <c r="I1004">
        <f t="shared" si="47"/>
        <v>8</v>
      </c>
      <c r="J1004" s="93">
        <v>6046</v>
      </c>
      <c r="K1004">
        <v>30</v>
      </c>
      <c r="L1004">
        <v>6041</v>
      </c>
      <c r="M1004">
        <v>8</v>
      </c>
      <c r="N1004">
        <v>6037</v>
      </c>
      <c r="O1004">
        <v>8</v>
      </c>
    </row>
    <row r="1005" spans="1:15" x14ac:dyDescent="0.2">
      <c r="A1005" s="103">
        <v>14218</v>
      </c>
      <c r="B1005" s="93" t="s">
        <v>4099</v>
      </c>
      <c r="C1005" s="103">
        <v>600000</v>
      </c>
      <c r="D1005" t="str">
        <f>VLOOKUP(J1005,杂项!K:L,2,FALSE)</f>
        <v>特级驯养教材</v>
      </c>
      <c r="E1005">
        <f t="shared" si="45"/>
        <v>40</v>
      </c>
      <c r="F1005" t="str">
        <f>VLOOKUP(L1005,杂项!K:L,2,FALSE)</f>
        <v>Crazy♂短裤</v>
      </c>
      <c r="G1005">
        <f t="shared" si="46"/>
        <v>10</v>
      </c>
      <c r="H1005" t="str">
        <f>VLOOKUP(N1005,杂项!K:L,2,FALSE)</f>
        <v>Brown♂精油</v>
      </c>
      <c r="I1005">
        <f t="shared" si="47"/>
        <v>10</v>
      </c>
      <c r="J1005" s="93">
        <v>6046</v>
      </c>
      <c r="K1005">
        <v>40</v>
      </c>
      <c r="L1005">
        <v>6041</v>
      </c>
      <c r="M1005">
        <v>10</v>
      </c>
      <c r="N1005">
        <v>6037</v>
      </c>
      <c r="O1005">
        <v>10</v>
      </c>
    </row>
    <row r="1006" spans="1:15" x14ac:dyDescent="0.2">
      <c r="A1006" s="103">
        <v>14219</v>
      </c>
      <c r="B1006" s="93" t="s">
        <v>4100</v>
      </c>
      <c r="C1006" s="103">
        <v>720000</v>
      </c>
      <c r="D1006" t="str">
        <f>VLOOKUP(J1006,杂项!K:L,2,FALSE)</f>
        <v>特级驯养教材</v>
      </c>
      <c r="E1006">
        <f t="shared" si="45"/>
        <v>50</v>
      </c>
      <c r="F1006" t="str">
        <f>VLOOKUP(L1006,杂项!K:L,2,FALSE)</f>
        <v>Crazy♂短裤</v>
      </c>
      <c r="G1006">
        <f t="shared" si="46"/>
        <v>12</v>
      </c>
      <c r="H1006" t="str">
        <f>VLOOKUP(N1006,杂项!K:L,2,FALSE)</f>
        <v>Brown♂精油</v>
      </c>
      <c r="I1006">
        <f t="shared" si="47"/>
        <v>12</v>
      </c>
      <c r="J1006" s="93">
        <v>6046</v>
      </c>
      <c r="K1006">
        <v>50</v>
      </c>
      <c r="L1006">
        <v>6041</v>
      </c>
      <c r="M1006">
        <v>12</v>
      </c>
      <c r="N1006">
        <v>6037</v>
      </c>
      <c r="O1006">
        <v>12</v>
      </c>
    </row>
    <row r="1007" spans="1:15" x14ac:dyDescent="0.2">
      <c r="A1007" s="103">
        <v>4220</v>
      </c>
      <c r="B1007" s="93" t="s">
        <v>3927</v>
      </c>
      <c r="C1007" s="103">
        <v>3000</v>
      </c>
      <c r="D1007" t="str">
        <f>VLOOKUP(J1007,杂项!K:L,2,FALSE)</f>
        <v>中级驯养教材</v>
      </c>
      <c r="E1007">
        <f t="shared" si="45"/>
        <v>8</v>
      </c>
      <c r="F1007" t="e">
        <f>VLOOKUP(L1007,杂项!K:L,2,FALSE)</f>
        <v>#N/A</v>
      </c>
      <c r="G1007">
        <f t="shared" si="46"/>
        <v>0</v>
      </c>
      <c r="H1007" t="e">
        <f>VLOOKUP(N1007,杂项!K:L,2,FALSE)</f>
        <v>#N/A</v>
      </c>
      <c r="I1007">
        <f t="shared" si="47"/>
        <v>0</v>
      </c>
      <c r="J1007" s="93">
        <v>6011</v>
      </c>
      <c r="K1007">
        <v>8</v>
      </c>
    </row>
    <row r="1008" spans="1:15" x14ac:dyDescent="0.2">
      <c r="A1008" s="103">
        <v>4221</v>
      </c>
      <c r="B1008" s="93" t="s">
        <v>3928</v>
      </c>
      <c r="C1008" s="103">
        <v>4500</v>
      </c>
      <c r="D1008" t="str">
        <f>VLOOKUP(J1008,杂项!K:L,2,FALSE)</f>
        <v>中级驯养教材</v>
      </c>
      <c r="E1008">
        <f t="shared" si="45"/>
        <v>10</v>
      </c>
      <c r="F1008" t="str">
        <f>VLOOKUP(L1008,杂项!K:L,2,FALSE)</f>
        <v>弹力绳</v>
      </c>
      <c r="G1008">
        <f t="shared" si="46"/>
        <v>8</v>
      </c>
      <c r="H1008" t="e">
        <f>VLOOKUP(N1008,杂项!K:L,2,FALSE)</f>
        <v>#N/A</v>
      </c>
      <c r="I1008">
        <f t="shared" si="47"/>
        <v>0</v>
      </c>
      <c r="J1008" s="93">
        <v>6011</v>
      </c>
      <c r="K1008">
        <v>10</v>
      </c>
      <c r="L1008">
        <v>6028</v>
      </c>
      <c r="M1008">
        <v>8</v>
      </c>
    </row>
    <row r="1009" spans="1:15" x14ac:dyDescent="0.2">
      <c r="A1009" s="103">
        <v>4222</v>
      </c>
      <c r="B1009" s="93" t="s">
        <v>3929</v>
      </c>
      <c r="C1009" s="103">
        <v>6800</v>
      </c>
      <c r="D1009" t="str">
        <f>VLOOKUP(J1009,杂项!K:L,2,FALSE)</f>
        <v>中级驯养教材</v>
      </c>
      <c r="E1009">
        <f t="shared" si="45"/>
        <v>12</v>
      </c>
      <c r="F1009" t="str">
        <f>VLOOKUP(L1009,杂项!K:L,2,FALSE)</f>
        <v>弹力绳</v>
      </c>
      <c r="G1009">
        <f t="shared" si="46"/>
        <v>10</v>
      </c>
      <c r="H1009" t="e">
        <f>VLOOKUP(N1009,杂项!K:L,2,FALSE)</f>
        <v>#N/A</v>
      </c>
      <c r="I1009">
        <f t="shared" si="47"/>
        <v>0</v>
      </c>
      <c r="J1009" s="93">
        <v>6011</v>
      </c>
      <c r="K1009">
        <v>12</v>
      </c>
      <c r="L1009">
        <v>6028</v>
      </c>
      <c r="M1009">
        <v>10</v>
      </c>
    </row>
    <row r="1010" spans="1:15" x14ac:dyDescent="0.2">
      <c r="A1010" s="103">
        <v>4223</v>
      </c>
      <c r="B1010" s="93" t="s">
        <v>3930</v>
      </c>
      <c r="C1010" s="103">
        <v>10000</v>
      </c>
      <c r="D1010" t="str">
        <f>VLOOKUP(J1010,杂项!K:L,2,FALSE)</f>
        <v>高级驯养教材</v>
      </c>
      <c r="E1010">
        <f t="shared" si="45"/>
        <v>3</v>
      </c>
      <c r="F1010" t="str">
        <f>VLOOKUP(L1010,杂项!K:L,2,FALSE)</f>
        <v>弹力绳</v>
      </c>
      <c r="G1010">
        <f t="shared" si="46"/>
        <v>12</v>
      </c>
      <c r="H1010" t="e">
        <f>VLOOKUP(N1010,杂项!K:L,2,FALSE)</f>
        <v>#N/A</v>
      </c>
      <c r="I1010">
        <f t="shared" si="47"/>
        <v>0</v>
      </c>
      <c r="J1010" s="93">
        <v>6012</v>
      </c>
      <c r="K1010">
        <v>3</v>
      </c>
      <c r="L1010">
        <v>6028</v>
      </c>
      <c r="M1010">
        <v>12</v>
      </c>
    </row>
    <row r="1011" spans="1:15" x14ac:dyDescent="0.2">
      <c r="A1011" s="103">
        <v>4224</v>
      </c>
      <c r="B1011" s="93" t="s">
        <v>3931</v>
      </c>
      <c r="C1011" s="103">
        <v>15000</v>
      </c>
      <c r="D1011" t="str">
        <f>VLOOKUP(J1011,杂项!K:L,2,FALSE)</f>
        <v>高级驯养教材</v>
      </c>
      <c r="E1011">
        <f t="shared" si="45"/>
        <v>5</v>
      </c>
      <c r="F1011" t="str">
        <f>VLOOKUP(L1011,杂项!K:L,2,FALSE)</f>
        <v>健腹轮</v>
      </c>
      <c r="G1011">
        <f t="shared" si="46"/>
        <v>3</v>
      </c>
      <c r="H1011" t="e">
        <f>VLOOKUP(N1011,杂项!K:L,2,FALSE)</f>
        <v>#N/A</v>
      </c>
      <c r="I1011">
        <f t="shared" si="47"/>
        <v>0</v>
      </c>
      <c r="J1011" s="93">
        <v>6012</v>
      </c>
      <c r="K1011">
        <v>5</v>
      </c>
      <c r="L1011">
        <v>6034</v>
      </c>
      <c r="M1011">
        <v>3</v>
      </c>
    </row>
    <row r="1012" spans="1:15" x14ac:dyDescent="0.2">
      <c r="A1012" s="103">
        <v>4225</v>
      </c>
      <c r="B1012" s="93" t="s">
        <v>3933</v>
      </c>
      <c r="C1012" s="103">
        <v>23000</v>
      </c>
      <c r="D1012" t="str">
        <f>VLOOKUP(J1012,杂项!K:L,2,FALSE)</f>
        <v>高级驯养教材</v>
      </c>
      <c r="E1012">
        <f t="shared" si="45"/>
        <v>10</v>
      </c>
      <c r="F1012" t="str">
        <f>VLOOKUP(L1012,杂项!K:L,2,FALSE)</f>
        <v>健腹轮</v>
      </c>
      <c r="G1012">
        <f t="shared" si="46"/>
        <v>5</v>
      </c>
      <c r="H1012" t="str">
        <f>VLOOKUP(N1012,杂项!K:L,2,FALSE)</f>
        <v>杠铃</v>
      </c>
      <c r="I1012">
        <f t="shared" si="47"/>
        <v>3</v>
      </c>
      <c r="J1012" s="93">
        <v>6012</v>
      </c>
      <c r="K1012">
        <v>10</v>
      </c>
      <c r="L1012">
        <v>6034</v>
      </c>
      <c r="M1012">
        <v>5</v>
      </c>
      <c r="N1012">
        <v>6031</v>
      </c>
      <c r="O1012">
        <v>3</v>
      </c>
    </row>
    <row r="1013" spans="1:15" x14ac:dyDescent="0.2">
      <c r="A1013" s="103">
        <v>4226</v>
      </c>
      <c r="B1013" s="93" t="s">
        <v>3935</v>
      </c>
      <c r="C1013" s="103">
        <v>35000</v>
      </c>
      <c r="D1013" t="str">
        <f>VLOOKUP(J1013,杂项!K:L,2,FALSE)</f>
        <v>高级驯养教材</v>
      </c>
      <c r="E1013">
        <f t="shared" si="45"/>
        <v>15</v>
      </c>
      <c r="F1013" t="str">
        <f>VLOOKUP(L1013,杂项!K:L,2,FALSE)</f>
        <v>健腹轮</v>
      </c>
      <c r="G1013">
        <f t="shared" si="46"/>
        <v>8</v>
      </c>
      <c r="H1013" t="str">
        <f>VLOOKUP(N1013,杂项!K:L,2,FALSE)</f>
        <v>杠铃</v>
      </c>
      <c r="I1013">
        <f t="shared" si="47"/>
        <v>4</v>
      </c>
      <c r="J1013" s="93">
        <v>6012</v>
      </c>
      <c r="K1013">
        <v>15</v>
      </c>
      <c r="L1013">
        <v>6034</v>
      </c>
      <c r="M1013">
        <v>8</v>
      </c>
      <c r="N1013">
        <v>6031</v>
      </c>
      <c r="O1013">
        <v>4</v>
      </c>
    </row>
    <row r="1014" spans="1:15" x14ac:dyDescent="0.2">
      <c r="A1014" s="103">
        <v>4227</v>
      </c>
      <c r="B1014" s="93" t="s">
        <v>4101</v>
      </c>
      <c r="C1014" s="103">
        <v>53000</v>
      </c>
      <c r="D1014" t="str">
        <f>VLOOKUP(J1014,杂项!K:L,2,FALSE)</f>
        <v>高级驯养教材</v>
      </c>
      <c r="E1014">
        <f t="shared" si="45"/>
        <v>20</v>
      </c>
      <c r="F1014" t="str">
        <f>VLOOKUP(L1014,杂项!K:L,2,FALSE)</f>
        <v>健腹轮</v>
      </c>
      <c r="G1014">
        <f t="shared" si="46"/>
        <v>10</v>
      </c>
      <c r="H1014" t="str">
        <f>VLOOKUP(N1014,杂项!K:L,2,FALSE)</f>
        <v>杠铃</v>
      </c>
      <c r="I1014">
        <f t="shared" si="47"/>
        <v>5</v>
      </c>
      <c r="J1014" s="93">
        <v>6012</v>
      </c>
      <c r="K1014">
        <v>20</v>
      </c>
      <c r="L1014">
        <v>6034</v>
      </c>
      <c r="M1014">
        <v>10</v>
      </c>
      <c r="N1014">
        <v>6031</v>
      </c>
      <c r="O1014">
        <v>5</v>
      </c>
    </row>
    <row r="1015" spans="1:15" x14ac:dyDescent="0.2">
      <c r="A1015" s="103">
        <v>4228</v>
      </c>
      <c r="B1015" s="93" t="s">
        <v>4102</v>
      </c>
      <c r="C1015" s="103">
        <v>80000</v>
      </c>
      <c r="D1015" t="str">
        <f>VLOOKUP(J1015,杂项!K:L,2,FALSE)</f>
        <v>高级驯养教材</v>
      </c>
      <c r="E1015">
        <f t="shared" si="45"/>
        <v>30</v>
      </c>
      <c r="F1015" t="str">
        <f>VLOOKUP(L1015,杂项!K:L,2,FALSE)</f>
        <v>健腹轮</v>
      </c>
      <c r="G1015">
        <f t="shared" si="46"/>
        <v>12</v>
      </c>
      <c r="H1015" t="str">
        <f>VLOOKUP(N1015,杂项!K:L,2,FALSE)</f>
        <v>杠铃</v>
      </c>
      <c r="I1015">
        <f t="shared" si="47"/>
        <v>6</v>
      </c>
      <c r="J1015" s="93">
        <v>6012</v>
      </c>
      <c r="K1015">
        <v>30</v>
      </c>
      <c r="L1015">
        <v>6034</v>
      </c>
      <c r="M1015">
        <v>12</v>
      </c>
      <c r="N1015">
        <v>6031</v>
      </c>
      <c r="O1015">
        <v>6</v>
      </c>
    </row>
    <row r="1016" spans="1:15" x14ac:dyDescent="0.2">
      <c r="A1016" s="103">
        <v>4229</v>
      </c>
      <c r="B1016" s="93" t="s">
        <v>4103</v>
      </c>
      <c r="C1016" s="103">
        <v>120000</v>
      </c>
      <c r="D1016" t="str">
        <f>VLOOKUP(J1016,杂项!K:L,2,FALSE)</f>
        <v>高级驯养教材</v>
      </c>
      <c r="E1016">
        <f t="shared" si="45"/>
        <v>40</v>
      </c>
      <c r="F1016" t="str">
        <f>VLOOKUP(L1016,杂项!K:L,2,FALSE)</f>
        <v>健腹轮</v>
      </c>
      <c r="G1016">
        <f t="shared" si="46"/>
        <v>15</v>
      </c>
      <c r="H1016" t="str">
        <f>VLOOKUP(N1016,杂项!K:L,2,FALSE)</f>
        <v>杠铃</v>
      </c>
      <c r="I1016">
        <f t="shared" si="47"/>
        <v>7</v>
      </c>
      <c r="J1016" s="93">
        <v>6012</v>
      </c>
      <c r="K1016">
        <v>40</v>
      </c>
      <c r="L1016">
        <v>6034</v>
      </c>
      <c r="M1016">
        <v>15</v>
      </c>
      <c r="N1016">
        <v>6031</v>
      </c>
      <c r="O1016">
        <v>7</v>
      </c>
    </row>
    <row r="1017" spans="1:15" x14ac:dyDescent="0.2">
      <c r="A1017" s="103">
        <v>14220</v>
      </c>
      <c r="B1017" s="93" t="s">
        <v>4104</v>
      </c>
      <c r="C1017" s="103">
        <v>140000</v>
      </c>
      <c r="D1017" t="str">
        <f>VLOOKUP(J1017,杂项!K:L,2,FALSE)</f>
        <v>高级驯养教材</v>
      </c>
      <c r="E1017">
        <f t="shared" si="45"/>
        <v>50</v>
      </c>
      <c r="F1017" t="str">
        <f>VLOOKUP(L1017,杂项!K:L,2,FALSE)</f>
        <v>健腹轮</v>
      </c>
      <c r="G1017">
        <f t="shared" si="46"/>
        <v>18</v>
      </c>
      <c r="H1017" t="str">
        <f>VLOOKUP(N1017,杂项!K:L,2,FALSE)</f>
        <v>杠铃</v>
      </c>
      <c r="I1017">
        <f t="shared" si="47"/>
        <v>8</v>
      </c>
      <c r="J1017" s="93">
        <v>6012</v>
      </c>
      <c r="K1017">
        <v>50</v>
      </c>
      <c r="L1017">
        <v>6034</v>
      </c>
      <c r="M1017">
        <v>18</v>
      </c>
      <c r="N1017">
        <v>6031</v>
      </c>
      <c r="O1017">
        <v>8</v>
      </c>
    </row>
    <row r="1018" spans="1:15" x14ac:dyDescent="0.2">
      <c r="A1018" s="103">
        <v>14221</v>
      </c>
      <c r="B1018" s="93" t="s">
        <v>4105</v>
      </c>
      <c r="C1018" s="103">
        <v>170000</v>
      </c>
      <c r="D1018" t="str">
        <f>VLOOKUP(J1018,杂项!K:L,2,FALSE)</f>
        <v>高级驯养教材</v>
      </c>
      <c r="E1018">
        <f t="shared" si="45"/>
        <v>60</v>
      </c>
      <c r="F1018" t="str">
        <f>VLOOKUP(L1018,杂项!K:L,2,FALSE)</f>
        <v>健腹轮</v>
      </c>
      <c r="G1018">
        <f t="shared" si="46"/>
        <v>22</v>
      </c>
      <c r="H1018" t="str">
        <f>VLOOKUP(N1018,杂项!K:L,2,FALSE)</f>
        <v>杠铃</v>
      </c>
      <c r="I1018">
        <f t="shared" si="47"/>
        <v>9</v>
      </c>
      <c r="J1018" s="93">
        <v>6012</v>
      </c>
      <c r="K1018">
        <v>60</v>
      </c>
      <c r="L1018">
        <v>6034</v>
      </c>
      <c r="M1018">
        <v>22</v>
      </c>
      <c r="N1018">
        <v>6031</v>
      </c>
      <c r="O1018">
        <v>9</v>
      </c>
    </row>
    <row r="1019" spans="1:15" x14ac:dyDescent="0.2">
      <c r="A1019" s="103">
        <v>14222</v>
      </c>
      <c r="B1019" s="93" t="s">
        <v>4106</v>
      </c>
      <c r="C1019" s="103">
        <v>200000</v>
      </c>
      <c r="D1019" t="str">
        <f>VLOOKUP(J1019,杂项!K:L,2,FALSE)</f>
        <v>特级驯养教材</v>
      </c>
      <c r="E1019">
        <f t="shared" si="45"/>
        <v>5</v>
      </c>
      <c r="F1019" t="str">
        <f>VLOOKUP(L1019,杂项!K:L,2,FALSE)</f>
        <v>健腹轮</v>
      </c>
      <c r="G1019">
        <f t="shared" si="46"/>
        <v>25</v>
      </c>
      <c r="H1019" t="str">
        <f>VLOOKUP(N1019,杂项!K:L,2,FALSE)</f>
        <v>杠铃</v>
      </c>
      <c r="I1019">
        <f t="shared" si="47"/>
        <v>10</v>
      </c>
      <c r="J1019" s="93">
        <v>6046</v>
      </c>
      <c r="K1019">
        <v>5</v>
      </c>
      <c r="L1019">
        <v>6034</v>
      </c>
      <c r="M1019">
        <v>25</v>
      </c>
      <c r="N1019">
        <v>6031</v>
      </c>
      <c r="O1019">
        <v>10</v>
      </c>
    </row>
    <row r="1020" spans="1:15" x14ac:dyDescent="0.2">
      <c r="A1020" s="103">
        <v>14223</v>
      </c>
      <c r="B1020" s="93" t="s">
        <v>4107</v>
      </c>
      <c r="C1020" s="103">
        <v>240000</v>
      </c>
      <c r="D1020" t="str">
        <f>VLOOKUP(J1020,杂项!K:L,2,FALSE)</f>
        <v>特级驯养教材</v>
      </c>
      <c r="E1020">
        <f t="shared" si="45"/>
        <v>10</v>
      </c>
      <c r="F1020" t="str">
        <f>VLOOKUP(L1020,杂项!K:L,2,FALSE)</f>
        <v>健腹轮</v>
      </c>
      <c r="G1020">
        <f t="shared" si="46"/>
        <v>30</v>
      </c>
      <c r="H1020" t="str">
        <f>VLOOKUP(N1020,杂项!K:L,2,FALSE)</f>
        <v>杠铃</v>
      </c>
      <c r="I1020">
        <f t="shared" si="47"/>
        <v>12</v>
      </c>
      <c r="J1020" s="93">
        <v>6046</v>
      </c>
      <c r="K1020">
        <v>10</v>
      </c>
      <c r="L1020">
        <v>6034</v>
      </c>
      <c r="M1020">
        <v>30</v>
      </c>
      <c r="N1020">
        <v>6031</v>
      </c>
      <c r="O1020">
        <v>12</v>
      </c>
    </row>
    <row r="1021" spans="1:15" x14ac:dyDescent="0.2">
      <c r="A1021" s="103">
        <v>14224</v>
      </c>
      <c r="B1021" s="93" t="s">
        <v>4108</v>
      </c>
      <c r="C1021" s="103">
        <v>290000</v>
      </c>
      <c r="D1021" t="str">
        <f>VLOOKUP(J1021,杂项!K:L,2,FALSE)</f>
        <v>特级驯养教材</v>
      </c>
      <c r="E1021">
        <f t="shared" si="45"/>
        <v>15</v>
      </c>
      <c r="F1021" t="str">
        <f>VLOOKUP(L1021,杂项!K:L,2,FALSE)</f>
        <v>Pretty♂喷雾</v>
      </c>
      <c r="G1021">
        <f t="shared" si="46"/>
        <v>5</v>
      </c>
      <c r="H1021" t="str">
        <f>VLOOKUP(N1021,杂项!K:L,2,FALSE)</f>
        <v>Brown♂精油</v>
      </c>
      <c r="I1021">
        <f t="shared" si="47"/>
        <v>5</v>
      </c>
      <c r="J1021" s="93">
        <v>6046</v>
      </c>
      <c r="K1021">
        <v>15</v>
      </c>
      <c r="L1021">
        <v>6040</v>
      </c>
      <c r="M1021">
        <v>5</v>
      </c>
      <c r="N1021">
        <v>6037</v>
      </c>
      <c r="O1021">
        <v>5</v>
      </c>
    </row>
    <row r="1022" spans="1:15" x14ac:dyDescent="0.2">
      <c r="A1022" s="103">
        <v>14225</v>
      </c>
      <c r="B1022" s="93" t="s">
        <v>4109</v>
      </c>
      <c r="C1022" s="103">
        <v>350000</v>
      </c>
      <c r="D1022" t="str">
        <f>VLOOKUP(J1022,杂项!K:L,2,FALSE)</f>
        <v>特级驯养教材</v>
      </c>
      <c r="E1022">
        <f t="shared" si="45"/>
        <v>20</v>
      </c>
      <c r="F1022" t="str">
        <f>VLOOKUP(L1022,杂项!K:L,2,FALSE)</f>
        <v>Pretty♂喷雾</v>
      </c>
      <c r="G1022">
        <f t="shared" si="46"/>
        <v>6</v>
      </c>
      <c r="H1022" t="str">
        <f>VLOOKUP(N1022,杂项!K:L,2,FALSE)</f>
        <v>Brown♂精油</v>
      </c>
      <c r="I1022">
        <f t="shared" si="47"/>
        <v>6</v>
      </c>
      <c r="J1022" s="93">
        <v>6046</v>
      </c>
      <c r="K1022">
        <v>20</v>
      </c>
      <c r="L1022">
        <v>6040</v>
      </c>
      <c r="M1022">
        <v>6</v>
      </c>
      <c r="N1022">
        <v>6037</v>
      </c>
      <c r="O1022">
        <v>6</v>
      </c>
    </row>
    <row r="1023" spans="1:15" x14ac:dyDescent="0.2">
      <c r="A1023" s="103">
        <v>14226</v>
      </c>
      <c r="B1023" s="93" t="s">
        <v>4110</v>
      </c>
      <c r="C1023" s="103">
        <v>420000</v>
      </c>
      <c r="D1023" t="str">
        <f>VLOOKUP(J1023,杂项!K:L,2,FALSE)</f>
        <v>特级驯养教材</v>
      </c>
      <c r="E1023">
        <f t="shared" si="45"/>
        <v>25</v>
      </c>
      <c r="F1023" t="str">
        <f>VLOOKUP(L1023,杂项!K:L,2,FALSE)</f>
        <v>Pretty♂喷雾</v>
      </c>
      <c r="G1023">
        <f t="shared" si="46"/>
        <v>7</v>
      </c>
      <c r="H1023" t="str">
        <f>VLOOKUP(N1023,杂项!K:L,2,FALSE)</f>
        <v>Brown♂精油</v>
      </c>
      <c r="I1023">
        <f t="shared" si="47"/>
        <v>7</v>
      </c>
      <c r="J1023" s="93">
        <v>6046</v>
      </c>
      <c r="K1023">
        <v>25</v>
      </c>
      <c r="L1023">
        <v>6040</v>
      </c>
      <c r="M1023">
        <v>7</v>
      </c>
      <c r="N1023">
        <v>6037</v>
      </c>
      <c r="O1023">
        <v>7</v>
      </c>
    </row>
    <row r="1024" spans="1:15" x14ac:dyDescent="0.2">
      <c r="A1024" s="103">
        <v>14227</v>
      </c>
      <c r="B1024" s="93" t="s">
        <v>4111</v>
      </c>
      <c r="C1024" s="103">
        <v>500000</v>
      </c>
      <c r="D1024" t="str">
        <f>VLOOKUP(J1024,杂项!K:L,2,FALSE)</f>
        <v>特级驯养教材</v>
      </c>
      <c r="E1024">
        <f t="shared" si="45"/>
        <v>30</v>
      </c>
      <c r="F1024" t="str">
        <f>VLOOKUP(L1024,杂项!K:L,2,FALSE)</f>
        <v>Pretty♂喷雾</v>
      </c>
      <c r="G1024">
        <f t="shared" si="46"/>
        <v>8</v>
      </c>
      <c r="H1024" t="str">
        <f>VLOOKUP(N1024,杂项!K:L,2,FALSE)</f>
        <v>Brown♂精油</v>
      </c>
      <c r="I1024">
        <f t="shared" si="47"/>
        <v>8</v>
      </c>
      <c r="J1024" s="93">
        <v>6046</v>
      </c>
      <c r="K1024">
        <v>30</v>
      </c>
      <c r="L1024">
        <v>6040</v>
      </c>
      <c r="M1024">
        <v>8</v>
      </c>
      <c r="N1024">
        <v>6037</v>
      </c>
      <c r="O1024">
        <v>8</v>
      </c>
    </row>
    <row r="1025" spans="1:15" x14ac:dyDescent="0.2">
      <c r="A1025" s="103">
        <v>14228</v>
      </c>
      <c r="B1025" s="93" t="s">
        <v>4112</v>
      </c>
      <c r="C1025" s="103">
        <v>600000</v>
      </c>
      <c r="D1025" t="str">
        <f>VLOOKUP(J1025,杂项!K:L,2,FALSE)</f>
        <v>特级驯养教材</v>
      </c>
      <c r="E1025">
        <f t="shared" si="45"/>
        <v>40</v>
      </c>
      <c r="F1025" t="str">
        <f>VLOOKUP(L1025,杂项!K:L,2,FALSE)</f>
        <v>Pretty♂喷雾</v>
      </c>
      <c r="G1025">
        <f t="shared" si="46"/>
        <v>10</v>
      </c>
      <c r="H1025" t="str">
        <f>VLOOKUP(N1025,杂项!K:L,2,FALSE)</f>
        <v>Brown♂精油</v>
      </c>
      <c r="I1025">
        <f t="shared" si="47"/>
        <v>10</v>
      </c>
      <c r="J1025" s="93">
        <v>6046</v>
      </c>
      <c r="K1025">
        <v>40</v>
      </c>
      <c r="L1025">
        <v>6040</v>
      </c>
      <c r="M1025">
        <v>10</v>
      </c>
      <c r="N1025">
        <v>6037</v>
      </c>
      <c r="O1025">
        <v>10</v>
      </c>
    </row>
    <row r="1026" spans="1:15" x14ac:dyDescent="0.2">
      <c r="A1026" s="103">
        <v>14229</v>
      </c>
      <c r="B1026" s="93" t="s">
        <v>4113</v>
      </c>
      <c r="C1026" s="103">
        <v>720000</v>
      </c>
      <c r="D1026" t="str">
        <f>VLOOKUP(J1026,杂项!K:L,2,FALSE)</f>
        <v>特级驯养教材</v>
      </c>
      <c r="E1026">
        <f t="shared" ref="E1026:E1089" si="48">K1026</f>
        <v>50</v>
      </c>
      <c r="F1026" t="str">
        <f>VLOOKUP(L1026,杂项!K:L,2,FALSE)</f>
        <v>Pretty♂喷雾</v>
      </c>
      <c r="G1026">
        <f t="shared" ref="G1026:G1089" si="49">M1026</f>
        <v>12</v>
      </c>
      <c r="H1026" t="str">
        <f>VLOOKUP(N1026,杂项!K:L,2,FALSE)</f>
        <v>Brown♂精油</v>
      </c>
      <c r="I1026">
        <f t="shared" ref="I1026:I1089" si="50">O1026</f>
        <v>12</v>
      </c>
      <c r="J1026" s="93">
        <v>6046</v>
      </c>
      <c r="K1026">
        <v>50</v>
      </c>
      <c r="L1026">
        <v>6040</v>
      </c>
      <c r="M1026">
        <v>12</v>
      </c>
      <c r="N1026">
        <v>6037</v>
      </c>
      <c r="O1026">
        <v>12</v>
      </c>
    </row>
    <row r="1027" spans="1:15" x14ac:dyDescent="0.2">
      <c r="A1027" s="103">
        <v>4230</v>
      </c>
      <c r="B1027" s="93" t="s">
        <v>4114</v>
      </c>
      <c r="C1027" s="103">
        <v>3000</v>
      </c>
      <c r="D1027" t="str">
        <f>VLOOKUP(J1027,杂项!K:L,2,FALSE)</f>
        <v>中级驯养教材</v>
      </c>
      <c r="E1027">
        <f t="shared" si="48"/>
        <v>8</v>
      </c>
      <c r="F1027" t="e">
        <f>VLOOKUP(L1027,杂项!K:L,2,FALSE)</f>
        <v>#N/A</v>
      </c>
      <c r="G1027">
        <f t="shared" si="49"/>
        <v>0</v>
      </c>
      <c r="H1027" t="e">
        <f>VLOOKUP(N1027,杂项!K:L,2,FALSE)</f>
        <v>#N/A</v>
      </c>
      <c r="I1027">
        <f t="shared" si="50"/>
        <v>0</v>
      </c>
      <c r="J1027" s="93">
        <v>6011</v>
      </c>
      <c r="K1027">
        <v>8</v>
      </c>
    </row>
    <row r="1028" spans="1:15" x14ac:dyDescent="0.2">
      <c r="A1028" s="103">
        <v>4231</v>
      </c>
      <c r="B1028" s="93" t="s">
        <v>4115</v>
      </c>
      <c r="C1028" s="103">
        <v>4500</v>
      </c>
      <c r="D1028" t="str">
        <f>VLOOKUP(J1028,杂项!K:L,2,FALSE)</f>
        <v>中级驯养教材</v>
      </c>
      <c r="E1028">
        <f t="shared" si="48"/>
        <v>10</v>
      </c>
      <c r="F1028" t="str">
        <f>VLOOKUP(L1028,杂项!K:L,2,FALSE)</f>
        <v>弹力绳</v>
      </c>
      <c r="G1028">
        <f t="shared" si="49"/>
        <v>8</v>
      </c>
      <c r="H1028" t="e">
        <f>VLOOKUP(N1028,杂项!K:L,2,FALSE)</f>
        <v>#N/A</v>
      </c>
      <c r="I1028">
        <f t="shared" si="50"/>
        <v>0</v>
      </c>
      <c r="J1028" s="93">
        <v>6011</v>
      </c>
      <c r="K1028">
        <v>10</v>
      </c>
      <c r="L1028">
        <v>6028</v>
      </c>
      <c r="M1028">
        <v>8</v>
      </c>
    </row>
    <row r="1029" spans="1:15" x14ac:dyDescent="0.2">
      <c r="A1029" s="103">
        <v>4232</v>
      </c>
      <c r="B1029" s="93" t="s">
        <v>4116</v>
      </c>
      <c r="C1029" s="103">
        <v>6800</v>
      </c>
      <c r="D1029" t="str">
        <f>VLOOKUP(J1029,杂项!K:L,2,FALSE)</f>
        <v>中级驯养教材</v>
      </c>
      <c r="E1029">
        <f t="shared" si="48"/>
        <v>12</v>
      </c>
      <c r="F1029" t="str">
        <f>VLOOKUP(L1029,杂项!K:L,2,FALSE)</f>
        <v>弹力绳</v>
      </c>
      <c r="G1029">
        <f t="shared" si="49"/>
        <v>10</v>
      </c>
      <c r="H1029" t="e">
        <f>VLOOKUP(N1029,杂项!K:L,2,FALSE)</f>
        <v>#N/A</v>
      </c>
      <c r="I1029">
        <f t="shared" si="50"/>
        <v>0</v>
      </c>
      <c r="J1029" s="93">
        <v>6011</v>
      </c>
      <c r="K1029">
        <v>12</v>
      </c>
      <c r="L1029">
        <v>6028</v>
      </c>
      <c r="M1029">
        <v>10</v>
      </c>
    </row>
    <row r="1030" spans="1:15" x14ac:dyDescent="0.2">
      <c r="A1030" s="103">
        <v>4233</v>
      </c>
      <c r="B1030" s="93" t="s">
        <v>4117</v>
      </c>
      <c r="C1030" s="103">
        <v>10000</v>
      </c>
      <c r="D1030" t="str">
        <f>VLOOKUP(J1030,杂项!K:L,2,FALSE)</f>
        <v>高级驯养教材</v>
      </c>
      <c r="E1030">
        <f t="shared" si="48"/>
        <v>3</v>
      </c>
      <c r="F1030" t="str">
        <f>VLOOKUP(L1030,杂项!K:L,2,FALSE)</f>
        <v>弹力绳</v>
      </c>
      <c r="G1030">
        <f t="shared" si="49"/>
        <v>12</v>
      </c>
      <c r="H1030" t="e">
        <f>VLOOKUP(N1030,杂项!K:L,2,FALSE)</f>
        <v>#N/A</v>
      </c>
      <c r="I1030">
        <f t="shared" si="50"/>
        <v>0</v>
      </c>
      <c r="J1030" s="93">
        <v>6012</v>
      </c>
      <c r="K1030">
        <v>3</v>
      </c>
      <c r="L1030">
        <v>6028</v>
      </c>
      <c r="M1030">
        <v>12</v>
      </c>
    </row>
    <row r="1031" spans="1:15" x14ac:dyDescent="0.2">
      <c r="A1031" s="103">
        <v>4234</v>
      </c>
      <c r="B1031" s="93" t="s">
        <v>4118</v>
      </c>
      <c r="C1031" s="103">
        <v>15000</v>
      </c>
      <c r="D1031" t="str">
        <f>VLOOKUP(J1031,杂项!K:L,2,FALSE)</f>
        <v>高级驯养教材</v>
      </c>
      <c r="E1031">
        <f t="shared" si="48"/>
        <v>5</v>
      </c>
      <c r="F1031" t="str">
        <f>VLOOKUP(L1031,杂项!K:L,2,FALSE)</f>
        <v>健腹轮</v>
      </c>
      <c r="G1031">
        <f t="shared" si="49"/>
        <v>3</v>
      </c>
      <c r="H1031" t="e">
        <f>VLOOKUP(N1031,杂项!K:L,2,FALSE)</f>
        <v>#N/A</v>
      </c>
      <c r="I1031">
        <f t="shared" si="50"/>
        <v>0</v>
      </c>
      <c r="J1031" s="93">
        <v>6012</v>
      </c>
      <c r="K1031">
        <v>5</v>
      </c>
      <c r="L1031">
        <v>6034</v>
      </c>
      <c r="M1031">
        <v>3</v>
      </c>
    </row>
    <row r="1032" spans="1:15" x14ac:dyDescent="0.2">
      <c r="A1032" s="103">
        <v>4235</v>
      </c>
      <c r="B1032" s="93" t="s">
        <v>4119</v>
      </c>
      <c r="C1032" s="103">
        <v>23000</v>
      </c>
      <c r="D1032" t="str">
        <f>VLOOKUP(J1032,杂项!K:L,2,FALSE)</f>
        <v>高级驯养教材</v>
      </c>
      <c r="E1032">
        <f t="shared" si="48"/>
        <v>10</v>
      </c>
      <c r="F1032" t="str">
        <f>VLOOKUP(L1032,杂项!K:L,2,FALSE)</f>
        <v>健腹轮</v>
      </c>
      <c r="G1032">
        <f t="shared" si="49"/>
        <v>5</v>
      </c>
      <c r="H1032" t="str">
        <f>VLOOKUP(N1032,杂项!K:L,2,FALSE)</f>
        <v>杠铃</v>
      </c>
      <c r="I1032">
        <f t="shared" si="50"/>
        <v>3</v>
      </c>
      <c r="J1032" s="93">
        <v>6012</v>
      </c>
      <c r="K1032">
        <v>10</v>
      </c>
      <c r="L1032">
        <v>6034</v>
      </c>
      <c r="M1032">
        <v>5</v>
      </c>
      <c r="N1032">
        <v>6031</v>
      </c>
      <c r="O1032">
        <v>3</v>
      </c>
    </row>
    <row r="1033" spans="1:15" x14ac:dyDescent="0.2">
      <c r="A1033" s="103">
        <v>4236</v>
      </c>
      <c r="B1033" s="93" t="s">
        <v>4120</v>
      </c>
      <c r="C1033" s="103">
        <v>35000</v>
      </c>
      <c r="D1033" t="str">
        <f>VLOOKUP(J1033,杂项!K:L,2,FALSE)</f>
        <v>高级驯养教材</v>
      </c>
      <c r="E1033">
        <f t="shared" si="48"/>
        <v>15</v>
      </c>
      <c r="F1033" t="str">
        <f>VLOOKUP(L1033,杂项!K:L,2,FALSE)</f>
        <v>健腹轮</v>
      </c>
      <c r="G1033">
        <f t="shared" si="49"/>
        <v>8</v>
      </c>
      <c r="H1033" t="str">
        <f>VLOOKUP(N1033,杂项!K:L,2,FALSE)</f>
        <v>杠铃</v>
      </c>
      <c r="I1033">
        <f t="shared" si="50"/>
        <v>4</v>
      </c>
      <c r="J1033" s="93">
        <v>6012</v>
      </c>
      <c r="K1033">
        <v>15</v>
      </c>
      <c r="L1033">
        <v>6034</v>
      </c>
      <c r="M1033">
        <v>8</v>
      </c>
      <c r="N1033">
        <v>6031</v>
      </c>
      <c r="O1033">
        <v>4</v>
      </c>
    </row>
    <row r="1034" spans="1:15" x14ac:dyDescent="0.2">
      <c r="A1034" s="103">
        <v>4237</v>
      </c>
      <c r="B1034" s="93" t="s">
        <v>4121</v>
      </c>
      <c r="C1034" s="103">
        <v>53000</v>
      </c>
      <c r="D1034" t="str">
        <f>VLOOKUP(J1034,杂项!K:L,2,FALSE)</f>
        <v>高级驯养教材</v>
      </c>
      <c r="E1034">
        <f t="shared" si="48"/>
        <v>20</v>
      </c>
      <c r="F1034" t="str">
        <f>VLOOKUP(L1034,杂项!K:L,2,FALSE)</f>
        <v>健腹轮</v>
      </c>
      <c r="G1034">
        <f t="shared" si="49"/>
        <v>10</v>
      </c>
      <c r="H1034" t="str">
        <f>VLOOKUP(N1034,杂项!K:L,2,FALSE)</f>
        <v>杠铃</v>
      </c>
      <c r="I1034">
        <f t="shared" si="50"/>
        <v>5</v>
      </c>
      <c r="J1034" s="93">
        <v>6012</v>
      </c>
      <c r="K1034">
        <v>20</v>
      </c>
      <c r="L1034">
        <v>6034</v>
      </c>
      <c r="M1034">
        <v>10</v>
      </c>
      <c r="N1034">
        <v>6031</v>
      </c>
      <c r="O1034">
        <v>5</v>
      </c>
    </row>
    <row r="1035" spans="1:15" x14ac:dyDescent="0.2">
      <c r="A1035" s="103">
        <v>4238</v>
      </c>
      <c r="B1035" s="93" t="s">
        <v>4122</v>
      </c>
      <c r="C1035" s="103">
        <v>80000</v>
      </c>
      <c r="D1035" t="str">
        <f>VLOOKUP(J1035,杂项!K:L,2,FALSE)</f>
        <v>高级驯养教材</v>
      </c>
      <c r="E1035">
        <f t="shared" si="48"/>
        <v>30</v>
      </c>
      <c r="F1035" t="str">
        <f>VLOOKUP(L1035,杂项!K:L,2,FALSE)</f>
        <v>健腹轮</v>
      </c>
      <c r="G1035">
        <f t="shared" si="49"/>
        <v>12</v>
      </c>
      <c r="H1035" t="str">
        <f>VLOOKUP(N1035,杂项!K:L,2,FALSE)</f>
        <v>杠铃</v>
      </c>
      <c r="I1035">
        <f t="shared" si="50"/>
        <v>6</v>
      </c>
      <c r="J1035" s="93">
        <v>6012</v>
      </c>
      <c r="K1035">
        <v>30</v>
      </c>
      <c r="L1035">
        <v>6034</v>
      </c>
      <c r="M1035">
        <v>12</v>
      </c>
      <c r="N1035">
        <v>6031</v>
      </c>
      <c r="O1035">
        <v>6</v>
      </c>
    </row>
    <row r="1036" spans="1:15" x14ac:dyDescent="0.2">
      <c r="A1036" s="103">
        <v>4239</v>
      </c>
      <c r="B1036" s="93" t="s">
        <v>4123</v>
      </c>
      <c r="C1036" s="103">
        <v>120000</v>
      </c>
      <c r="D1036" t="str">
        <f>VLOOKUP(J1036,杂项!K:L,2,FALSE)</f>
        <v>高级驯养教材</v>
      </c>
      <c r="E1036">
        <f t="shared" si="48"/>
        <v>40</v>
      </c>
      <c r="F1036" t="str">
        <f>VLOOKUP(L1036,杂项!K:L,2,FALSE)</f>
        <v>健腹轮</v>
      </c>
      <c r="G1036">
        <f t="shared" si="49"/>
        <v>15</v>
      </c>
      <c r="H1036" t="str">
        <f>VLOOKUP(N1036,杂项!K:L,2,FALSE)</f>
        <v>杠铃</v>
      </c>
      <c r="I1036">
        <f t="shared" si="50"/>
        <v>7</v>
      </c>
      <c r="J1036" s="93">
        <v>6012</v>
      </c>
      <c r="K1036">
        <v>40</v>
      </c>
      <c r="L1036">
        <v>6034</v>
      </c>
      <c r="M1036">
        <v>15</v>
      </c>
      <c r="N1036">
        <v>6031</v>
      </c>
      <c r="O1036">
        <v>7</v>
      </c>
    </row>
    <row r="1037" spans="1:15" x14ac:dyDescent="0.2">
      <c r="A1037" s="103">
        <v>14230</v>
      </c>
      <c r="B1037" s="93" t="s">
        <v>4124</v>
      </c>
      <c r="C1037" s="103">
        <v>140000</v>
      </c>
      <c r="D1037" t="str">
        <f>VLOOKUP(J1037,杂项!K:L,2,FALSE)</f>
        <v>高级驯养教材</v>
      </c>
      <c r="E1037">
        <f t="shared" si="48"/>
        <v>50</v>
      </c>
      <c r="F1037" t="str">
        <f>VLOOKUP(L1037,杂项!K:L,2,FALSE)</f>
        <v>健腹轮</v>
      </c>
      <c r="G1037">
        <f t="shared" si="49"/>
        <v>18</v>
      </c>
      <c r="H1037" t="str">
        <f>VLOOKUP(N1037,杂项!K:L,2,FALSE)</f>
        <v>杠铃</v>
      </c>
      <c r="I1037">
        <f t="shared" si="50"/>
        <v>8</v>
      </c>
      <c r="J1037" s="93">
        <v>6012</v>
      </c>
      <c r="K1037">
        <v>50</v>
      </c>
      <c r="L1037">
        <v>6034</v>
      </c>
      <c r="M1037">
        <v>18</v>
      </c>
      <c r="N1037">
        <v>6031</v>
      </c>
      <c r="O1037">
        <v>8</v>
      </c>
    </row>
    <row r="1038" spans="1:15" x14ac:dyDescent="0.2">
      <c r="A1038" s="103">
        <v>14231</v>
      </c>
      <c r="B1038" s="93" t="s">
        <v>4125</v>
      </c>
      <c r="C1038" s="103">
        <v>170000</v>
      </c>
      <c r="D1038" t="str">
        <f>VLOOKUP(J1038,杂项!K:L,2,FALSE)</f>
        <v>高级驯养教材</v>
      </c>
      <c r="E1038">
        <f t="shared" si="48"/>
        <v>60</v>
      </c>
      <c r="F1038" t="str">
        <f>VLOOKUP(L1038,杂项!K:L,2,FALSE)</f>
        <v>健腹轮</v>
      </c>
      <c r="G1038">
        <f t="shared" si="49"/>
        <v>22</v>
      </c>
      <c r="H1038" t="str">
        <f>VLOOKUP(N1038,杂项!K:L,2,FALSE)</f>
        <v>杠铃</v>
      </c>
      <c r="I1038">
        <f t="shared" si="50"/>
        <v>9</v>
      </c>
      <c r="J1038" s="93">
        <v>6012</v>
      </c>
      <c r="K1038">
        <v>60</v>
      </c>
      <c r="L1038">
        <v>6034</v>
      </c>
      <c r="M1038">
        <v>22</v>
      </c>
      <c r="N1038">
        <v>6031</v>
      </c>
      <c r="O1038">
        <v>9</v>
      </c>
    </row>
    <row r="1039" spans="1:15" x14ac:dyDescent="0.2">
      <c r="A1039" s="103">
        <v>14232</v>
      </c>
      <c r="B1039" s="93" t="s">
        <v>4126</v>
      </c>
      <c r="C1039" s="103">
        <v>200000</v>
      </c>
      <c r="D1039" t="str">
        <f>VLOOKUP(J1039,杂项!K:L,2,FALSE)</f>
        <v>特级驯养教材</v>
      </c>
      <c r="E1039">
        <f t="shared" si="48"/>
        <v>5</v>
      </c>
      <c r="F1039" t="str">
        <f>VLOOKUP(L1039,杂项!K:L,2,FALSE)</f>
        <v>健腹轮</v>
      </c>
      <c r="G1039">
        <f t="shared" si="49"/>
        <v>25</v>
      </c>
      <c r="H1039" t="str">
        <f>VLOOKUP(N1039,杂项!K:L,2,FALSE)</f>
        <v>杠铃</v>
      </c>
      <c r="I1039">
        <f t="shared" si="50"/>
        <v>10</v>
      </c>
      <c r="J1039" s="93">
        <v>6046</v>
      </c>
      <c r="K1039">
        <v>5</v>
      </c>
      <c r="L1039">
        <v>6034</v>
      </c>
      <c r="M1039">
        <v>25</v>
      </c>
      <c r="N1039">
        <v>6031</v>
      </c>
      <c r="O1039">
        <v>10</v>
      </c>
    </row>
    <row r="1040" spans="1:15" x14ac:dyDescent="0.2">
      <c r="A1040" s="103">
        <v>14233</v>
      </c>
      <c r="B1040" s="93" t="s">
        <v>4127</v>
      </c>
      <c r="C1040" s="103">
        <v>240000</v>
      </c>
      <c r="D1040" t="str">
        <f>VLOOKUP(J1040,杂项!K:L,2,FALSE)</f>
        <v>特级驯养教材</v>
      </c>
      <c r="E1040">
        <f t="shared" si="48"/>
        <v>10</v>
      </c>
      <c r="F1040" t="str">
        <f>VLOOKUP(L1040,杂项!K:L,2,FALSE)</f>
        <v>健腹轮</v>
      </c>
      <c r="G1040">
        <f t="shared" si="49"/>
        <v>30</v>
      </c>
      <c r="H1040" t="str">
        <f>VLOOKUP(N1040,杂项!K:L,2,FALSE)</f>
        <v>杠铃</v>
      </c>
      <c r="I1040">
        <f t="shared" si="50"/>
        <v>12</v>
      </c>
      <c r="J1040" s="93">
        <v>6046</v>
      </c>
      <c r="K1040">
        <v>10</v>
      </c>
      <c r="L1040">
        <v>6034</v>
      </c>
      <c r="M1040">
        <v>30</v>
      </c>
      <c r="N1040">
        <v>6031</v>
      </c>
      <c r="O1040">
        <v>12</v>
      </c>
    </row>
    <row r="1041" spans="1:15" x14ac:dyDescent="0.2">
      <c r="A1041" s="103">
        <v>14234</v>
      </c>
      <c r="B1041" s="93" t="s">
        <v>4128</v>
      </c>
      <c r="C1041" s="103">
        <v>290000</v>
      </c>
      <c r="D1041" t="str">
        <f>VLOOKUP(J1041,杂项!K:L,2,FALSE)</f>
        <v>特级驯养教材</v>
      </c>
      <c r="E1041">
        <f t="shared" si="48"/>
        <v>15</v>
      </c>
      <c r="F1041" t="str">
        <f>VLOOKUP(L1041,杂项!K:L,2,FALSE)</f>
        <v>Pretty♂喷雾</v>
      </c>
      <c r="G1041">
        <f t="shared" si="49"/>
        <v>5</v>
      </c>
      <c r="H1041" t="str">
        <f>VLOOKUP(N1041,杂项!K:L,2,FALSE)</f>
        <v>Brown♂精油</v>
      </c>
      <c r="I1041">
        <f t="shared" si="50"/>
        <v>5</v>
      </c>
      <c r="J1041" s="93">
        <v>6046</v>
      </c>
      <c r="K1041">
        <v>15</v>
      </c>
      <c r="L1041">
        <v>6040</v>
      </c>
      <c r="M1041">
        <v>5</v>
      </c>
      <c r="N1041">
        <v>6037</v>
      </c>
      <c r="O1041">
        <v>5</v>
      </c>
    </row>
    <row r="1042" spans="1:15" x14ac:dyDescent="0.2">
      <c r="A1042" s="103">
        <v>14235</v>
      </c>
      <c r="B1042" s="93" t="s">
        <v>4129</v>
      </c>
      <c r="C1042" s="103">
        <v>350000</v>
      </c>
      <c r="D1042" t="str">
        <f>VLOOKUP(J1042,杂项!K:L,2,FALSE)</f>
        <v>特级驯养教材</v>
      </c>
      <c r="E1042">
        <f t="shared" si="48"/>
        <v>20</v>
      </c>
      <c r="F1042" t="str">
        <f>VLOOKUP(L1042,杂项!K:L,2,FALSE)</f>
        <v>Pretty♂喷雾</v>
      </c>
      <c r="G1042">
        <f t="shared" si="49"/>
        <v>6</v>
      </c>
      <c r="H1042" t="str">
        <f>VLOOKUP(N1042,杂项!K:L,2,FALSE)</f>
        <v>Brown♂精油</v>
      </c>
      <c r="I1042">
        <f t="shared" si="50"/>
        <v>6</v>
      </c>
      <c r="J1042" s="93">
        <v>6046</v>
      </c>
      <c r="K1042">
        <v>20</v>
      </c>
      <c r="L1042">
        <v>6040</v>
      </c>
      <c r="M1042">
        <v>6</v>
      </c>
      <c r="N1042">
        <v>6037</v>
      </c>
      <c r="O1042">
        <v>6</v>
      </c>
    </row>
    <row r="1043" spans="1:15" x14ac:dyDescent="0.2">
      <c r="A1043" s="103">
        <v>14236</v>
      </c>
      <c r="B1043" s="93" t="s">
        <v>4130</v>
      </c>
      <c r="C1043" s="103">
        <v>420000</v>
      </c>
      <c r="D1043" t="str">
        <f>VLOOKUP(J1043,杂项!K:L,2,FALSE)</f>
        <v>特级驯养教材</v>
      </c>
      <c r="E1043">
        <f t="shared" si="48"/>
        <v>25</v>
      </c>
      <c r="F1043" t="str">
        <f>VLOOKUP(L1043,杂项!K:L,2,FALSE)</f>
        <v>Pretty♂喷雾</v>
      </c>
      <c r="G1043">
        <f t="shared" si="49"/>
        <v>7</v>
      </c>
      <c r="H1043" t="str">
        <f>VLOOKUP(N1043,杂项!K:L,2,FALSE)</f>
        <v>Brown♂精油</v>
      </c>
      <c r="I1043">
        <f t="shared" si="50"/>
        <v>7</v>
      </c>
      <c r="J1043" s="93">
        <v>6046</v>
      </c>
      <c r="K1043">
        <v>25</v>
      </c>
      <c r="L1043">
        <v>6040</v>
      </c>
      <c r="M1043">
        <v>7</v>
      </c>
      <c r="N1043">
        <v>6037</v>
      </c>
      <c r="O1043">
        <v>7</v>
      </c>
    </row>
    <row r="1044" spans="1:15" x14ac:dyDescent="0.2">
      <c r="A1044" s="103">
        <v>14237</v>
      </c>
      <c r="B1044" s="93" t="s">
        <v>4131</v>
      </c>
      <c r="C1044" s="103">
        <v>500000</v>
      </c>
      <c r="D1044" t="str">
        <f>VLOOKUP(J1044,杂项!K:L,2,FALSE)</f>
        <v>特级驯养教材</v>
      </c>
      <c r="E1044">
        <f t="shared" si="48"/>
        <v>30</v>
      </c>
      <c r="F1044" t="str">
        <f>VLOOKUP(L1044,杂项!K:L,2,FALSE)</f>
        <v>Pretty♂喷雾</v>
      </c>
      <c r="G1044">
        <f t="shared" si="49"/>
        <v>8</v>
      </c>
      <c r="H1044" t="str">
        <f>VLOOKUP(N1044,杂项!K:L,2,FALSE)</f>
        <v>Brown♂精油</v>
      </c>
      <c r="I1044">
        <f t="shared" si="50"/>
        <v>8</v>
      </c>
      <c r="J1044" s="93">
        <v>6046</v>
      </c>
      <c r="K1044">
        <v>30</v>
      </c>
      <c r="L1044">
        <v>6040</v>
      </c>
      <c r="M1044">
        <v>8</v>
      </c>
      <c r="N1044">
        <v>6037</v>
      </c>
      <c r="O1044">
        <v>8</v>
      </c>
    </row>
    <row r="1045" spans="1:15" x14ac:dyDescent="0.2">
      <c r="A1045" s="103">
        <v>14238</v>
      </c>
      <c r="B1045" s="93" t="s">
        <v>4132</v>
      </c>
      <c r="C1045" s="103">
        <v>600000</v>
      </c>
      <c r="D1045" t="str">
        <f>VLOOKUP(J1045,杂项!K:L,2,FALSE)</f>
        <v>特级驯养教材</v>
      </c>
      <c r="E1045">
        <f t="shared" si="48"/>
        <v>40</v>
      </c>
      <c r="F1045" t="str">
        <f>VLOOKUP(L1045,杂项!K:L,2,FALSE)</f>
        <v>Pretty♂喷雾</v>
      </c>
      <c r="G1045">
        <f t="shared" si="49"/>
        <v>10</v>
      </c>
      <c r="H1045" t="str">
        <f>VLOOKUP(N1045,杂项!K:L,2,FALSE)</f>
        <v>Brown♂精油</v>
      </c>
      <c r="I1045">
        <f t="shared" si="50"/>
        <v>10</v>
      </c>
      <c r="J1045" s="93">
        <v>6046</v>
      </c>
      <c r="K1045">
        <v>40</v>
      </c>
      <c r="L1045">
        <v>6040</v>
      </c>
      <c r="M1045">
        <v>10</v>
      </c>
      <c r="N1045">
        <v>6037</v>
      </c>
      <c r="O1045">
        <v>10</v>
      </c>
    </row>
    <row r="1046" spans="1:15" x14ac:dyDescent="0.2">
      <c r="A1046" s="103">
        <v>14239</v>
      </c>
      <c r="B1046" s="93" t="s">
        <v>4133</v>
      </c>
      <c r="C1046" s="103">
        <v>720000</v>
      </c>
      <c r="D1046" t="str">
        <f>VLOOKUP(J1046,杂项!K:L,2,FALSE)</f>
        <v>特级驯养教材</v>
      </c>
      <c r="E1046">
        <f t="shared" si="48"/>
        <v>50</v>
      </c>
      <c r="F1046" t="str">
        <f>VLOOKUP(L1046,杂项!K:L,2,FALSE)</f>
        <v>Pretty♂喷雾</v>
      </c>
      <c r="G1046">
        <f t="shared" si="49"/>
        <v>12</v>
      </c>
      <c r="H1046" t="str">
        <f>VLOOKUP(N1046,杂项!K:L,2,FALSE)</f>
        <v>Brown♂精油</v>
      </c>
      <c r="I1046">
        <f t="shared" si="50"/>
        <v>12</v>
      </c>
      <c r="J1046" s="93">
        <v>6046</v>
      </c>
      <c r="K1046">
        <v>50</v>
      </c>
      <c r="L1046">
        <v>6040</v>
      </c>
      <c r="M1046">
        <v>12</v>
      </c>
      <c r="N1046">
        <v>6037</v>
      </c>
      <c r="O1046">
        <v>12</v>
      </c>
    </row>
    <row r="1047" spans="1:15" x14ac:dyDescent="0.2">
      <c r="A1047" s="103">
        <v>4240</v>
      </c>
      <c r="B1047" s="93" t="s">
        <v>4134</v>
      </c>
      <c r="C1047" s="103">
        <v>1500</v>
      </c>
      <c r="D1047" t="str">
        <f>VLOOKUP(J1047,杂项!K:L,2,FALSE)</f>
        <v>中级驯养教材</v>
      </c>
      <c r="E1047">
        <f t="shared" si="48"/>
        <v>1</v>
      </c>
      <c r="F1047" t="str">
        <f>VLOOKUP(L1047,杂项!K:L,2,FALSE)</f>
        <v>吊环</v>
      </c>
      <c r="G1047">
        <f t="shared" si="49"/>
        <v>2</v>
      </c>
      <c r="H1047" t="e">
        <f>VLOOKUP(N1047,杂项!K:L,2,FALSE)</f>
        <v>#N/A</v>
      </c>
      <c r="I1047">
        <f t="shared" si="50"/>
        <v>0</v>
      </c>
      <c r="J1047" s="93">
        <v>6011</v>
      </c>
      <c r="K1047">
        <v>1</v>
      </c>
      <c r="L1047">
        <v>6029</v>
      </c>
      <c r="M1047">
        <v>2</v>
      </c>
    </row>
    <row r="1048" spans="1:15" x14ac:dyDescent="0.2">
      <c r="A1048" s="103">
        <v>4241</v>
      </c>
      <c r="B1048" s="93" t="s">
        <v>4135</v>
      </c>
      <c r="C1048" s="103">
        <v>2300</v>
      </c>
      <c r="D1048" t="str">
        <f>VLOOKUP(J1048,杂项!K:L,2,FALSE)</f>
        <v>中级驯养教材</v>
      </c>
      <c r="E1048">
        <f t="shared" si="48"/>
        <v>2</v>
      </c>
      <c r="F1048" t="str">
        <f>VLOOKUP(L1048,杂项!K:L,2,FALSE)</f>
        <v>吊环</v>
      </c>
      <c r="G1048">
        <f t="shared" si="49"/>
        <v>3</v>
      </c>
      <c r="H1048" t="e">
        <f>VLOOKUP(N1048,杂项!K:L,2,FALSE)</f>
        <v>#N/A</v>
      </c>
      <c r="I1048">
        <f t="shared" si="50"/>
        <v>0</v>
      </c>
      <c r="J1048" s="93">
        <v>6011</v>
      </c>
      <c r="K1048">
        <v>2</v>
      </c>
      <c r="L1048">
        <v>6029</v>
      </c>
      <c r="M1048">
        <v>3</v>
      </c>
    </row>
    <row r="1049" spans="1:15" x14ac:dyDescent="0.2">
      <c r="A1049" s="103">
        <v>4242</v>
      </c>
      <c r="B1049" s="93" t="s">
        <v>4136</v>
      </c>
      <c r="C1049" s="103">
        <v>3500</v>
      </c>
      <c r="D1049" t="str">
        <f>VLOOKUP(J1049,杂项!K:L,2,FALSE)</f>
        <v>中级驯养教材</v>
      </c>
      <c r="E1049">
        <f t="shared" si="48"/>
        <v>4</v>
      </c>
      <c r="F1049" t="str">
        <f>VLOOKUP(L1049,杂项!K:L,2,FALSE)</f>
        <v>吊环</v>
      </c>
      <c r="G1049">
        <f t="shared" si="49"/>
        <v>4</v>
      </c>
      <c r="H1049" t="e">
        <f>VLOOKUP(N1049,杂项!K:L,2,FALSE)</f>
        <v>#N/A</v>
      </c>
      <c r="I1049">
        <f t="shared" si="50"/>
        <v>0</v>
      </c>
      <c r="J1049" s="93">
        <v>6011</v>
      </c>
      <c r="K1049">
        <v>4</v>
      </c>
      <c r="L1049">
        <v>6029</v>
      </c>
      <c r="M1049">
        <v>4</v>
      </c>
    </row>
    <row r="1050" spans="1:15" x14ac:dyDescent="0.2">
      <c r="A1050" s="103">
        <v>4243</v>
      </c>
      <c r="B1050" s="93" t="s">
        <v>4137</v>
      </c>
      <c r="C1050" s="103">
        <v>5300</v>
      </c>
      <c r="D1050" t="str">
        <f>VLOOKUP(J1050,杂项!K:L,2,FALSE)</f>
        <v>中级驯养教材</v>
      </c>
      <c r="E1050">
        <f t="shared" si="48"/>
        <v>6</v>
      </c>
      <c r="F1050" t="str">
        <f>VLOOKUP(L1050,杂项!K:L,2,FALSE)</f>
        <v>吊环</v>
      </c>
      <c r="G1050">
        <f t="shared" si="49"/>
        <v>5</v>
      </c>
      <c r="H1050" t="e">
        <f>VLOOKUP(N1050,杂项!K:L,2,FALSE)</f>
        <v>#N/A</v>
      </c>
      <c r="I1050">
        <f t="shared" si="50"/>
        <v>0</v>
      </c>
      <c r="J1050" s="93">
        <v>6011</v>
      </c>
      <c r="K1050">
        <v>6</v>
      </c>
      <c r="L1050">
        <v>6029</v>
      </c>
      <c r="M1050">
        <v>5</v>
      </c>
    </row>
    <row r="1051" spans="1:15" x14ac:dyDescent="0.2">
      <c r="A1051" s="103">
        <v>4244</v>
      </c>
      <c r="B1051" s="93" t="s">
        <v>4138</v>
      </c>
      <c r="C1051" s="103">
        <v>8000</v>
      </c>
      <c r="D1051" t="str">
        <f>VLOOKUP(J1051,杂项!K:L,2,FALSE)</f>
        <v>中级驯养教材</v>
      </c>
      <c r="E1051">
        <f t="shared" si="48"/>
        <v>8</v>
      </c>
      <c r="F1051" t="str">
        <f>VLOOKUP(L1051,杂项!K:L,2,FALSE)</f>
        <v>吊环</v>
      </c>
      <c r="G1051">
        <f t="shared" si="49"/>
        <v>6</v>
      </c>
      <c r="H1051" t="e">
        <f>VLOOKUP(N1051,杂项!K:L,2,FALSE)</f>
        <v>#N/A</v>
      </c>
      <c r="I1051">
        <f t="shared" si="50"/>
        <v>0</v>
      </c>
      <c r="J1051" s="93">
        <v>6011</v>
      </c>
      <c r="K1051">
        <v>8</v>
      </c>
      <c r="L1051">
        <v>6029</v>
      </c>
      <c r="M1051">
        <v>6</v>
      </c>
    </row>
    <row r="1052" spans="1:15" x14ac:dyDescent="0.2">
      <c r="A1052" s="103">
        <v>4245</v>
      </c>
      <c r="B1052" s="93" t="s">
        <v>4139</v>
      </c>
      <c r="C1052" s="103">
        <v>12000</v>
      </c>
      <c r="D1052" t="str">
        <f>VLOOKUP(J1052,杂项!K:L,2,FALSE)</f>
        <v>高级驯养教材</v>
      </c>
      <c r="E1052">
        <f t="shared" si="48"/>
        <v>3</v>
      </c>
      <c r="F1052" t="str">
        <f>VLOOKUP(L1052,杂项!K:L,2,FALSE)</f>
        <v>瑜伽垫</v>
      </c>
      <c r="G1052">
        <f t="shared" si="49"/>
        <v>2</v>
      </c>
      <c r="H1052" t="e">
        <f>VLOOKUP(N1052,杂项!K:L,2,FALSE)</f>
        <v>#N/A</v>
      </c>
      <c r="I1052">
        <f t="shared" si="50"/>
        <v>0</v>
      </c>
      <c r="J1052" s="93">
        <v>6012</v>
      </c>
      <c r="K1052">
        <v>3</v>
      </c>
      <c r="L1052">
        <v>6035</v>
      </c>
      <c r="M1052">
        <v>2</v>
      </c>
    </row>
    <row r="1053" spans="1:15" x14ac:dyDescent="0.2">
      <c r="A1053" s="103">
        <v>4246</v>
      </c>
      <c r="B1053" s="93" t="s">
        <v>4140</v>
      </c>
      <c r="C1053" s="103">
        <v>18000</v>
      </c>
      <c r="D1053" t="str">
        <f>VLOOKUP(J1053,杂项!K:L,2,FALSE)</f>
        <v>高级驯养教材</v>
      </c>
      <c r="E1053">
        <f t="shared" si="48"/>
        <v>5</v>
      </c>
      <c r="F1053" t="str">
        <f>VLOOKUP(L1053,杂项!K:L,2,FALSE)</f>
        <v>瑜伽垫</v>
      </c>
      <c r="G1053">
        <f t="shared" si="49"/>
        <v>4</v>
      </c>
      <c r="H1053" t="e">
        <f>VLOOKUP(N1053,杂项!K:L,2,FALSE)</f>
        <v>#N/A</v>
      </c>
      <c r="I1053">
        <f t="shared" si="50"/>
        <v>0</v>
      </c>
      <c r="J1053" s="93">
        <v>6012</v>
      </c>
      <c r="K1053">
        <v>5</v>
      </c>
      <c r="L1053">
        <v>6035</v>
      </c>
      <c r="M1053">
        <v>4</v>
      </c>
    </row>
    <row r="1054" spans="1:15" x14ac:dyDescent="0.2">
      <c r="A1054" s="103">
        <v>4247</v>
      </c>
      <c r="B1054" s="93" t="s">
        <v>4141</v>
      </c>
      <c r="C1054" s="103">
        <v>27000</v>
      </c>
      <c r="D1054" t="str">
        <f>VLOOKUP(J1054,杂项!K:L,2,FALSE)</f>
        <v>高级驯养教材</v>
      </c>
      <c r="E1054">
        <f t="shared" si="48"/>
        <v>8</v>
      </c>
      <c r="F1054" t="str">
        <f>VLOOKUP(L1054,杂项!K:L,2,FALSE)</f>
        <v>瑜伽垫</v>
      </c>
      <c r="G1054">
        <f t="shared" si="49"/>
        <v>6</v>
      </c>
      <c r="H1054" t="str">
        <f>VLOOKUP(N1054,杂项!K:L,2,FALSE)</f>
        <v>沙袋</v>
      </c>
      <c r="I1054">
        <f t="shared" si="50"/>
        <v>2</v>
      </c>
      <c r="J1054" s="93">
        <v>6012</v>
      </c>
      <c r="K1054">
        <v>8</v>
      </c>
      <c r="L1054">
        <v>6035</v>
      </c>
      <c r="M1054">
        <v>6</v>
      </c>
      <c r="N1054">
        <v>6032</v>
      </c>
      <c r="O1054">
        <v>2</v>
      </c>
    </row>
    <row r="1055" spans="1:15" x14ac:dyDescent="0.2">
      <c r="A1055" s="103">
        <v>4248</v>
      </c>
      <c r="B1055" s="93" t="s">
        <v>4142</v>
      </c>
      <c r="C1055" s="103">
        <v>41000</v>
      </c>
      <c r="D1055" t="str">
        <f>VLOOKUP(J1055,杂项!K:L,2,FALSE)</f>
        <v>高级驯养教材</v>
      </c>
      <c r="E1055">
        <f t="shared" si="48"/>
        <v>12</v>
      </c>
      <c r="F1055" t="str">
        <f>VLOOKUP(L1055,杂项!K:L,2,FALSE)</f>
        <v>瑜伽垫</v>
      </c>
      <c r="G1055">
        <f t="shared" si="49"/>
        <v>8</v>
      </c>
      <c r="H1055" t="str">
        <f>VLOOKUP(N1055,杂项!K:L,2,FALSE)</f>
        <v>沙袋</v>
      </c>
      <c r="I1055">
        <f t="shared" si="50"/>
        <v>3</v>
      </c>
      <c r="J1055" s="93">
        <v>6012</v>
      </c>
      <c r="K1055">
        <v>12</v>
      </c>
      <c r="L1055">
        <v>6035</v>
      </c>
      <c r="M1055">
        <v>8</v>
      </c>
      <c r="N1055">
        <v>6032</v>
      </c>
      <c r="O1055">
        <v>3</v>
      </c>
    </row>
    <row r="1056" spans="1:15" x14ac:dyDescent="0.2">
      <c r="A1056" s="103">
        <v>4249</v>
      </c>
      <c r="B1056" s="93" t="s">
        <v>4143</v>
      </c>
      <c r="C1056" s="103">
        <v>62000</v>
      </c>
      <c r="D1056" t="str">
        <f>VLOOKUP(J1056,杂项!K:L,2,FALSE)</f>
        <v>高级驯养教材</v>
      </c>
      <c r="E1056">
        <f t="shared" si="48"/>
        <v>16</v>
      </c>
      <c r="F1056" t="str">
        <f>VLOOKUP(L1056,杂项!K:L,2,FALSE)</f>
        <v>瑜伽垫</v>
      </c>
      <c r="G1056">
        <f t="shared" si="49"/>
        <v>10</v>
      </c>
      <c r="H1056" t="str">
        <f>VLOOKUP(N1056,杂项!K:L,2,FALSE)</f>
        <v>沙袋</v>
      </c>
      <c r="I1056">
        <f t="shared" si="50"/>
        <v>4</v>
      </c>
      <c r="J1056" s="93">
        <v>6012</v>
      </c>
      <c r="K1056">
        <v>16</v>
      </c>
      <c r="L1056">
        <v>6035</v>
      </c>
      <c r="M1056">
        <v>10</v>
      </c>
      <c r="N1056">
        <v>6032</v>
      </c>
      <c r="O1056">
        <v>4</v>
      </c>
    </row>
    <row r="1057" spans="1:15" x14ac:dyDescent="0.2">
      <c r="A1057" s="103">
        <v>4250</v>
      </c>
      <c r="B1057" s="93" t="s">
        <v>4144</v>
      </c>
      <c r="C1057" s="103">
        <v>8000</v>
      </c>
      <c r="D1057" t="str">
        <f>VLOOKUP(J1057,杂项!K:L,2,FALSE)</f>
        <v>高级驯养教材</v>
      </c>
      <c r="E1057">
        <f t="shared" si="48"/>
        <v>3</v>
      </c>
      <c r="F1057" t="str">
        <f>VLOOKUP(L1057,杂项!K:L,2,FALSE)</f>
        <v>健腹轮</v>
      </c>
      <c r="G1057">
        <f t="shared" si="49"/>
        <v>3</v>
      </c>
      <c r="H1057" t="e">
        <f>VLOOKUP(N1057,杂项!K:L,2,FALSE)</f>
        <v>#N/A</v>
      </c>
      <c r="I1057">
        <f t="shared" si="50"/>
        <v>0</v>
      </c>
      <c r="J1057" s="93">
        <v>6012</v>
      </c>
      <c r="K1057">
        <v>3</v>
      </c>
      <c r="L1057">
        <v>6034</v>
      </c>
      <c r="M1057">
        <v>3</v>
      </c>
    </row>
    <row r="1058" spans="1:15" x14ac:dyDescent="0.2">
      <c r="A1058" s="103">
        <v>4251</v>
      </c>
      <c r="B1058" s="93" t="s">
        <v>4145</v>
      </c>
      <c r="C1058" s="103">
        <v>12000</v>
      </c>
      <c r="D1058" t="str">
        <f>VLOOKUP(J1058,杂项!K:L,2,FALSE)</f>
        <v>高级驯养教材</v>
      </c>
      <c r="E1058">
        <f t="shared" si="48"/>
        <v>5</v>
      </c>
      <c r="F1058" t="str">
        <f>VLOOKUP(L1058,杂项!K:L,2,FALSE)</f>
        <v>健腹轮</v>
      </c>
      <c r="G1058">
        <f t="shared" si="49"/>
        <v>4</v>
      </c>
      <c r="H1058" t="e">
        <f>VLOOKUP(N1058,杂项!K:L,2,FALSE)</f>
        <v>#N/A</v>
      </c>
      <c r="I1058">
        <f t="shared" si="50"/>
        <v>0</v>
      </c>
      <c r="J1058" s="93">
        <v>6012</v>
      </c>
      <c r="K1058">
        <v>5</v>
      </c>
      <c r="L1058">
        <v>6034</v>
      </c>
      <c r="M1058">
        <v>4</v>
      </c>
    </row>
    <row r="1059" spans="1:15" x14ac:dyDescent="0.2">
      <c r="A1059" s="103">
        <v>4252</v>
      </c>
      <c r="B1059" s="93" t="s">
        <v>4146</v>
      </c>
      <c r="C1059" s="103">
        <v>18000</v>
      </c>
      <c r="D1059" t="str">
        <f>VLOOKUP(J1059,杂项!K:L,2,FALSE)</f>
        <v>高级驯养教材</v>
      </c>
      <c r="E1059">
        <f t="shared" si="48"/>
        <v>8</v>
      </c>
      <c r="F1059" t="str">
        <f>VLOOKUP(L1059,杂项!K:L,2,FALSE)</f>
        <v>健腹轮</v>
      </c>
      <c r="G1059">
        <f t="shared" si="49"/>
        <v>6</v>
      </c>
      <c r="H1059" t="str">
        <f>VLOOKUP(N1059,杂项!K:L,2,FALSE)</f>
        <v>杠铃</v>
      </c>
      <c r="I1059">
        <f t="shared" si="50"/>
        <v>2</v>
      </c>
      <c r="J1059" s="93">
        <v>6012</v>
      </c>
      <c r="K1059">
        <v>8</v>
      </c>
      <c r="L1059">
        <v>6034</v>
      </c>
      <c r="M1059">
        <v>6</v>
      </c>
      <c r="N1059">
        <v>6031</v>
      </c>
      <c r="O1059">
        <v>2</v>
      </c>
    </row>
    <row r="1060" spans="1:15" x14ac:dyDescent="0.2">
      <c r="A1060" s="103">
        <v>4253</v>
      </c>
      <c r="B1060" s="93" t="s">
        <v>4147</v>
      </c>
      <c r="C1060" s="103">
        <v>27000</v>
      </c>
      <c r="D1060" t="str">
        <f>VLOOKUP(J1060,杂项!K:L,2,FALSE)</f>
        <v>高级驯养教材</v>
      </c>
      <c r="E1060">
        <f t="shared" si="48"/>
        <v>12</v>
      </c>
      <c r="F1060" t="str">
        <f>VLOOKUP(L1060,杂项!K:L,2,FALSE)</f>
        <v>健腹轮</v>
      </c>
      <c r="G1060">
        <f t="shared" si="49"/>
        <v>8</v>
      </c>
      <c r="H1060" t="str">
        <f>VLOOKUP(N1060,杂项!K:L,2,FALSE)</f>
        <v>杠铃</v>
      </c>
      <c r="I1060">
        <f t="shared" si="50"/>
        <v>4</v>
      </c>
      <c r="J1060" s="93">
        <v>6012</v>
      </c>
      <c r="K1060">
        <v>12</v>
      </c>
      <c r="L1060">
        <v>6034</v>
      </c>
      <c r="M1060">
        <v>8</v>
      </c>
      <c r="N1060">
        <v>6031</v>
      </c>
      <c r="O1060">
        <v>4</v>
      </c>
    </row>
    <row r="1061" spans="1:15" x14ac:dyDescent="0.2">
      <c r="A1061" s="103">
        <v>4254</v>
      </c>
      <c r="B1061" s="93" t="s">
        <v>4148</v>
      </c>
      <c r="C1061" s="103">
        <v>41000</v>
      </c>
      <c r="D1061" t="str">
        <f>VLOOKUP(J1061,杂项!K:L,2,FALSE)</f>
        <v>高级驯养教材</v>
      </c>
      <c r="E1061">
        <f t="shared" si="48"/>
        <v>15</v>
      </c>
      <c r="F1061" t="str">
        <f>VLOOKUP(L1061,杂项!K:L,2,FALSE)</f>
        <v>健腹轮</v>
      </c>
      <c r="G1061">
        <f t="shared" si="49"/>
        <v>10</v>
      </c>
      <c r="H1061" t="str">
        <f>VLOOKUP(N1061,杂项!K:L,2,FALSE)</f>
        <v>杠铃</v>
      </c>
      <c r="I1061">
        <f t="shared" si="50"/>
        <v>6</v>
      </c>
      <c r="J1061" s="93">
        <v>6012</v>
      </c>
      <c r="K1061">
        <v>15</v>
      </c>
      <c r="L1061">
        <v>6034</v>
      </c>
      <c r="M1061">
        <v>10</v>
      </c>
      <c r="N1061">
        <v>6031</v>
      </c>
      <c r="O1061">
        <v>6</v>
      </c>
    </row>
    <row r="1062" spans="1:15" x14ac:dyDescent="0.2">
      <c r="A1062" s="103">
        <v>4255</v>
      </c>
      <c r="B1062" s="93" t="s">
        <v>4149</v>
      </c>
      <c r="C1062" s="103">
        <v>62000</v>
      </c>
      <c r="D1062" t="str">
        <f>VLOOKUP(J1062,杂项!K:L,2,FALSE)</f>
        <v>特级驯养教材</v>
      </c>
      <c r="E1062">
        <f t="shared" si="48"/>
        <v>5</v>
      </c>
      <c r="F1062" t="str">
        <f>VLOOKUP(L1062,杂项!K:L,2,FALSE)</f>
        <v>Pretty♂喷雾</v>
      </c>
      <c r="G1062">
        <f t="shared" si="49"/>
        <v>2</v>
      </c>
      <c r="H1062" t="str">
        <f>VLOOKUP(N1062,杂项!K:L,2,FALSE)</f>
        <v>Brown♂精油</v>
      </c>
      <c r="I1062">
        <f t="shared" si="50"/>
        <v>2</v>
      </c>
      <c r="J1062" s="93">
        <v>6046</v>
      </c>
      <c r="K1062">
        <v>5</v>
      </c>
      <c r="L1062">
        <v>6040</v>
      </c>
      <c r="M1062">
        <v>2</v>
      </c>
      <c r="N1062">
        <v>6037</v>
      </c>
      <c r="O1062">
        <v>2</v>
      </c>
    </row>
    <row r="1063" spans="1:15" x14ac:dyDescent="0.2">
      <c r="A1063" s="103">
        <v>4256</v>
      </c>
      <c r="B1063" s="93" t="s">
        <v>4150</v>
      </c>
      <c r="C1063" s="103">
        <v>93000</v>
      </c>
      <c r="D1063" t="str">
        <f>VLOOKUP(J1063,杂项!K:L,2,FALSE)</f>
        <v>特级驯养教材</v>
      </c>
      <c r="E1063">
        <f t="shared" si="48"/>
        <v>10</v>
      </c>
      <c r="F1063" t="str">
        <f>VLOOKUP(L1063,杂项!K:L,2,FALSE)</f>
        <v>Pretty♂喷雾</v>
      </c>
      <c r="G1063">
        <f t="shared" si="49"/>
        <v>3</v>
      </c>
      <c r="H1063" t="str">
        <f>VLOOKUP(N1063,杂项!K:L,2,FALSE)</f>
        <v>Brown♂精油</v>
      </c>
      <c r="I1063">
        <f t="shared" si="50"/>
        <v>3</v>
      </c>
      <c r="J1063" s="93">
        <v>6046</v>
      </c>
      <c r="K1063">
        <v>10</v>
      </c>
      <c r="L1063">
        <v>6040</v>
      </c>
      <c r="M1063">
        <v>3</v>
      </c>
      <c r="N1063">
        <v>6037</v>
      </c>
      <c r="O1063">
        <v>3</v>
      </c>
    </row>
    <row r="1064" spans="1:15" x14ac:dyDescent="0.2">
      <c r="A1064" s="103">
        <v>4257</v>
      </c>
      <c r="B1064" s="93" t="s">
        <v>4151</v>
      </c>
      <c r="C1064" s="103">
        <v>140000</v>
      </c>
      <c r="D1064" t="str">
        <f>VLOOKUP(J1064,杂项!K:L,2,FALSE)</f>
        <v>特级驯养教材</v>
      </c>
      <c r="E1064">
        <f t="shared" si="48"/>
        <v>20</v>
      </c>
      <c r="F1064" t="str">
        <f>VLOOKUP(L1064,杂项!K:L,2,FALSE)</f>
        <v>Pretty♂喷雾</v>
      </c>
      <c r="G1064">
        <f t="shared" si="49"/>
        <v>5</v>
      </c>
      <c r="H1064" t="str">
        <f>VLOOKUP(N1064,杂项!K:L,2,FALSE)</f>
        <v>Brown♂精油</v>
      </c>
      <c r="I1064">
        <f t="shared" si="50"/>
        <v>5</v>
      </c>
      <c r="J1064" s="93">
        <v>6046</v>
      </c>
      <c r="K1064">
        <v>20</v>
      </c>
      <c r="L1064">
        <v>6040</v>
      </c>
      <c r="M1064">
        <v>5</v>
      </c>
      <c r="N1064">
        <v>6037</v>
      </c>
      <c r="O1064">
        <v>5</v>
      </c>
    </row>
    <row r="1065" spans="1:15" x14ac:dyDescent="0.2">
      <c r="A1065" s="103">
        <v>4258</v>
      </c>
      <c r="B1065" s="93" t="s">
        <v>4152</v>
      </c>
      <c r="C1065" s="103">
        <v>210000</v>
      </c>
      <c r="D1065" t="str">
        <f>VLOOKUP(J1065,杂项!K:L,2,FALSE)</f>
        <v>特级驯养教材</v>
      </c>
      <c r="E1065">
        <f t="shared" si="48"/>
        <v>30</v>
      </c>
      <c r="F1065" t="str">
        <f>VLOOKUP(L1065,杂项!K:L,2,FALSE)</f>
        <v>Pretty♂喷雾</v>
      </c>
      <c r="G1065">
        <f t="shared" si="49"/>
        <v>7</v>
      </c>
      <c r="H1065" t="str">
        <f>VLOOKUP(N1065,杂项!K:L,2,FALSE)</f>
        <v>Brown♂精油</v>
      </c>
      <c r="I1065">
        <f t="shared" si="50"/>
        <v>7</v>
      </c>
      <c r="J1065" s="93">
        <v>6046</v>
      </c>
      <c r="K1065">
        <v>30</v>
      </c>
      <c r="L1065">
        <v>6040</v>
      </c>
      <c r="M1065">
        <v>7</v>
      </c>
      <c r="N1065">
        <v>6037</v>
      </c>
      <c r="O1065">
        <v>7</v>
      </c>
    </row>
    <row r="1066" spans="1:15" x14ac:dyDescent="0.2">
      <c r="A1066" s="103">
        <v>4259</v>
      </c>
      <c r="B1066" s="104" t="s">
        <v>4153</v>
      </c>
      <c r="C1066" s="103">
        <v>320000</v>
      </c>
      <c r="D1066" t="str">
        <f>VLOOKUP(J1066,杂项!K:L,2,FALSE)</f>
        <v>特级驯养教材</v>
      </c>
      <c r="E1066">
        <f t="shared" si="48"/>
        <v>40</v>
      </c>
      <c r="F1066" t="str">
        <f>VLOOKUP(L1066,杂项!K:L,2,FALSE)</f>
        <v>Pretty♂喷雾</v>
      </c>
      <c r="G1066">
        <f t="shared" si="49"/>
        <v>9</v>
      </c>
      <c r="H1066" t="str">
        <f>VLOOKUP(N1066,杂项!K:L,2,FALSE)</f>
        <v>Brown♂精油</v>
      </c>
      <c r="I1066">
        <f t="shared" si="50"/>
        <v>9</v>
      </c>
      <c r="J1066" s="93">
        <v>6046</v>
      </c>
      <c r="K1066">
        <v>40</v>
      </c>
      <c r="L1066">
        <v>6040</v>
      </c>
      <c r="M1066">
        <v>9</v>
      </c>
      <c r="N1066">
        <v>6037</v>
      </c>
      <c r="O1066">
        <v>9</v>
      </c>
    </row>
    <row r="1067" spans="1:15" x14ac:dyDescent="0.2">
      <c r="A1067" s="103">
        <v>4260</v>
      </c>
      <c r="B1067" s="93" t="s">
        <v>4154</v>
      </c>
      <c r="C1067" s="103">
        <v>8000</v>
      </c>
      <c r="D1067" t="str">
        <f>VLOOKUP(J1067,杂项!K:L,2,FALSE)</f>
        <v>高级驯养教材</v>
      </c>
      <c r="E1067">
        <f t="shared" si="48"/>
        <v>3</v>
      </c>
      <c r="F1067" t="str">
        <f>VLOOKUP(L1067,杂项!K:L,2,FALSE)</f>
        <v>瑜伽垫</v>
      </c>
      <c r="G1067">
        <f t="shared" si="49"/>
        <v>3</v>
      </c>
      <c r="H1067" t="e">
        <f>VLOOKUP(N1067,杂项!K:L,2,FALSE)</f>
        <v>#N/A</v>
      </c>
      <c r="I1067">
        <f t="shared" si="50"/>
        <v>0</v>
      </c>
      <c r="J1067" s="93">
        <v>6012</v>
      </c>
      <c r="K1067">
        <v>3</v>
      </c>
      <c r="L1067">
        <v>6035</v>
      </c>
      <c r="M1067">
        <v>3</v>
      </c>
    </row>
    <row r="1068" spans="1:15" x14ac:dyDescent="0.2">
      <c r="A1068" s="103">
        <v>4261</v>
      </c>
      <c r="B1068" s="93" t="s">
        <v>4155</v>
      </c>
      <c r="C1068" s="103">
        <v>12000</v>
      </c>
      <c r="D1068" t="str">
        <f>VLOOKUP(J1068,杂项!K:L,2,FALSE)</f>
        <v>高级驯养教材</v>
      </c>
      <c r="E1068">
        <f t="shared" si="48"/>
        <v>5</v>
      </c>
      <c r="F1068" t="str">
        <f>VLOOKUP(L1068,杂项!K:L,2,FALSE)</f>
        <v>瑜伽垫</v>
      </c>
      <c r="G1068">
        <f t="shared" si="49"/>
        <v>4</v>
      </c>
      <c r="H1068" t="e">
        <f>VLOOKUP(N1068,杂项!K:L,2,FALSE)</f>
        <v>#N/A</v>
      </c>
      <c r="I1068">
        <f t="shared" si="50"/>
        <v>0</v>
      </c>
      <c r="J1068" s="93">
        <v>6012</v>
      </c>
      <c r="K1068">
        <v>5</v>
      </c>
      <c r="L1068">
        <v>6035</v>
      </c>
      <c r="M1068">
        <v>4</v>
      </c>
    </row>
    <row r="1069" spans="1:15" x14ac:dyDescent="0.2">
      <c r="A1069" s="103">
        <v>4262</v>
      </c>
      <c r="B1069" s="93" t="s">
        <v>4156</v>
      </c>
      <c r="C1069" s="103">
        <v>18000</v>
      </c>
      <c r="D1069" t="str">
        <f>VLOOKUP(J1069,杂项!K:L,2,FALSE)</f>
        <v>高级驯养教材</v>
      </c>
      <c r="E1069">
        <f t="shared" si="48"/>
        <v>8</v>
      </c>
      <c r="F1069" t="str">
        <f>VLOOKUP(L1069,杂项!K:L,2,FALSE)</f>
        <v>瑜伽垫</v>
      </c>
      <c r="G1069">
        <f t="shared" si="49"/>
        <v>6</v>
      </c>
      <c r="H1069" t="str">
        <f>VLOOKUP(N1069,杂项!K:L,2,FALSE)</f>
        <v>杠铃</v>
      </c>
      <c r="I1069">
        <f t="shared" si="50"/>
        <v>2</v>
      </c>
      <c r="J1069" s="93">
        <v>6012</v>
      </c>
      <c r="K1069">
        <v>8</v>
      </c>
      <c r="L1069">
        <v>6035</v>
      </c>
      <c r="M1069">
        <v>6</v>
      </c>
      <c r="N1069">
        <v>6031</v>
      </c>
      <c r="O1069">
        <v>2</v>
      </c>
    </row>
    <row r="1070" spans="1:15" x14ac:dyDescent="0.2">
      <c r="A1070" s="103">
        <v>4263</v>
      </c>
      <c r="B1070" s="93" t="s">
        <v>4157</v>
      </c>
      <c r="C1070" s="103">
        <v>27000</v>
      </c>
      <c r="D1070" t="str">
        <f>VLOOKUP(J1070,杂项!K:L,2,FALSE)</f>
        <v>高级驯养教材</v>
      </c>
      <c r="E1070">
        <f t="shared" si="48"/>
        <v>12</v>
      </c>
      <c r="F1070" t="str">
        <f>VLOOKUP(L1070,杂项!K:L,2,FALSE)</f>
        <v>瑜伽垫</v>
      </c>
      <c r="G1070">
        <f t="shared" si="49"/>
        <v>8</v>
      </c>
      <c r="H1070" t="str">
        <f>VLOOKUP(N1070,杂项!K:L,2,FALSE)</f>
        <v>杠铃</v>
      </c>
      <c r="I1070">
        <f t="shared" si="50"/>
        <v>4</v>
      </c>
      <c r="J1070" s="93">
        <v>6012</v>
      </c>
      <c r="K1070">
        <v>12</v>
      </c>
      <c r="L1070">
        <v>6035</v>
      </c>
      <c r="M1070">
        <v>8</v>
      </c>
      <c r="N1070">
        <v>6031</v>
      </c>
      <c r="O1070">
        <v>4</v>
      </c>
    </row>
    <row r="1071" spans="1:15" x14ac:dyDescent="0.2">
      <c r="A1071" s="103">
        <v>4264</v>
      </c>
      <c r="B1071" s="93" t="s">
        <v>4158</v>
      </c>
      <c r="C1071" s="103">
        <v>41000</v>
      </c>
      <c r="D1071" t="str">
        <f>VLOOKUP(J1071,杂项!K:L,2,FALSE)</f>
        <v>高级驯养教材</v>
      </c>
      <c r="E1071">
        <f t="shared" si="48"/>
        <v>15</v>
      </c>
      <c r="F1071" t="str">
        <f>VLOOKUP(L1071,杂项!K:L,2,FALSE)</f>
        <v>瑜伽垫</v>
      </c>
      <c r="G1071">
        <f t="shared" si="49"/>
        <v>10</v>
      </c>
      <c r="H1071" t="str">
        <f>VLOOKUP(N1071,杂项!K:L,2,FALSE)</f>
        <v>杠铃</v>
      </c>
      <c r="I1071">
        <f t="shared" si="50"/>
        <v>6</v>
      </c>
      <c r="J1071" s="93">
        <v>6012</v>
      </c>
      <c r="K1071">
        <v>15</v>
      </c>
      <c r="L1071">
        <v>6035</v>
      </c>
      <c r="M1071">
        <v>10</v>
      </c>
      <c r="N1071">
        <v>6031</v>
      </c>
      <c r="O1071">
        <v>6</v>
      </c>
    </row>
    <row r="1072" spans="1:15" x14ac:dyDescent="0.2">
      <c r="A1072" s="103">
        <v>4265</v>
      </c>
      <c r="B1072" s="93" t="s">
        <v>4159</v>
      </c>
      <c r="C1072" s="103">
        <v>62000</v>
      </c>
      <c r="D1072" t="str">
        <f>VLOOKUP(J1072,杂项!K:L,2,FALSE)</f>
        <v>特级驯养教材</v>
      </c>
      <c r="E1072">
        <f t="shared" si="48"/>
        <v>5</v>
      </c>
      <c r="F1072" t="str">
        <f>VLOOKUP(L1072,杂项!K:L,2,FALSE)</f>
        <v>Crazy♂短裤</v>
      </c>
      <c r="G1072">
        <f t="shared" si="49"/>
        <v>2</v>
      </c>
      <c r="H1072" t="str">
        <f>VLOOKUP(N1072,杂项!K:L,2,FALSE)</f>
        <v>Brown♂精油</v>
      </c>
      <c r="I1072">
        <f t="shared" si="50"/>
        <v>2</v>
      </c>
      <c r="J1072" s="93">
        <v>6046</v>
      </c>
      <c r="K1072">
        <v>5</v>
      </c>
      <c r="L1072">
        <v>6041</v>
      </c>
      <c r="M1072">
        <v>2</v>
      </c>
      <c r="N1072">
        <v>6037</v>
      </c>
      <c r="O1072">
        <v>2</v>
      </c>
    </row>
    <row r="1073" spans="1:15" x14ac:dyDescent="0.2">
      <c r="A1073" s="103">
        <v>4266</v>
      </c>
      <c r="B1073" s="93" t="s">
        <v>4160</v>
      </c>
      <c r="C1073" s="103">
        <v>93000</v>
      </c>
      <c r="D1073" t="str">
        <f>VLOOKUP(J1073,杂项!K:L,2,FALSE)</f>
        <v>特级驯养教材</v>
      </c>
      <c r="E1073">
        <f t="shared" si="48"/>
        <v>10</v>
      </c>
      <c r="F1073" t="str">
        <f>VLOOKUP(L1073,杂项!K:L,2,FALSE)</f>
        <v>Crazy♂短裤</v>
      </c>
      <c r="G1073">
        <f t="shared" si="49"/>
        <v>3</v>
      </c>
      <c r="H1073" t="str">
        <f>VLOOKUP(N1073,杂项!K:L,2,FALSE)</f>
        <v>Brown♂精油</v>
      </c>
      <c r="I1073">
        <f t="shared" si="50"/>
        <v>3</v>
      </c>
      <c r="J1073" s="93">
        <v>6046</v>
      </c>
      <c r="K1073">
        <v>10</v>
      </c>
      <c r="L1073">
        <v>6041</v>
      </c>
      <c r="M1073">
        <v>3</v>
      </c>
      <c r="N1073">
        <v>6037</v>
      </c>
      <c r="O1073">
        <v>3</v>
      </c>
    </row>
    <row r="1074" spans="1:15" x14ac:dyDescent="0.2">
      <c r="A1074" s="103">
        <v>4267</v>
      </c>
      <c r="B1074" s="93" t="s">
        <v>4161</v>
      </c>
      <c r="C1074" s="103">
        <v>140000</v>
      </c>
      <c r="D1074" t="str">
        <f>VLOOKUP(J1074,杂项!K:L,2,FALSE)</f>
        <v>特级驯养教材</v>
      </c>
      <c r="E1074">
        <f t="shared" si="48"/>
        <v>20</v>
      </c>
      <c r="F1074" t="str">
        <f>VLOOKUP(L1074,杂项!K:L,2,FALSE)</f>
        <v>Crazy♂短裤</v>
      </c>
      <c r="G1074">
        <f t="shared" si="49"/>
        <v>5</v>
      </c>
      <c r="H1074" t="str">
        <f>VLOOKUP(N1074,杂项!K:L,2,FALSE)</f>
        <v>Brown♂精油</v>
      </c>
      <c r="I1074">
        <f t="shared" si="50"/>
        <v>5</v>
      </c>
      <c r="J1074" s="93">
        <v>6046</v>
      </c>
      <c r="K1074">
        <v>20</v>
      </c>
      <c r="L1074">
        <v>6041</v>
      </c>
      <c r="M1074">
        <v>5</v>
      </c>
      <c r="N1074">
        <v>6037</v>
      </c>
      <c r="O1074">
        <v>5</v>
      </c>
    </row>
    <row r="1075" spans="1:15" x14ac:dyDescent="0.2">
      <c r="A1075" s="103">
        <v>4268</v>
      </c>
      <c r="B1075" s="93" t="s">
        <v>4162</v>
      </c>
      <c r="C1075" s="103">
        <v>210000</v>
      </c>
      <c r="D1075" t="str">
        <f>VLOOKUP(J1075,杂项!K:L,2,FALSE)</f>
        <v>特级驯养教材</v>
      </c>
      <c r="E1075">
        <f t="shared" si="48"/>
        <v>30</v>
      </c>
      <c r="F1075" t="str">
        <f>VLOOKUP(L1075,杂项!K:L,2,FALSE)</f>
        <v>Crazy♂短裤</v>
      </c>
      <c r="G1075">
        <f t="shared" si="49"/>
        <v>7</v>
      </c>
      <c r="H1075" t="str">
        <f>VLOOKUP(N1075,杂项!K:L,2,FALSE)</f>
        <v>Brown♂精油</v>
      </c>
      <c r="I1075">
        <f t="shared" si="50"/>
        <v>7</v>
      </c>
      <c r="J1075" s="93">
        <v>6046</v>
      </c>
      <c r="K1075">
        <v>30</v>
      </c>
      <c r="L1075">
        <v>6041</v>
      </c>
      <c r="M1075">
        <v>7</v>
      </c>
      <c r="N1075">
        <v>6037</v>
      </c>
      <c r="O1075">
        <v>7</v>
      </c>
    </row>
    <row r="1076" spans="1:15" x14ac:dyDescent="0.2">
      <c r="A1076" s="103">
        <v>4269</v>
      </c>
      <c r="B1076" s="104" t="s">
        <v>4163</v>
      </c>
      <c r="C1076" s="103">
        <v>320000</v>
      </c>
      <c r="D1076" t="str">
        <f>VLOOKUP(J1076,杂项!K:L,2,FALSE)</f>
        <v>特级驯养教材</v>
      </c>
      <c r="E1076">
        <f t="shared" si="48"/>
        <v>40</v>
      </c>
      <c r="F1076" t="str">
        <f>VLOOKUP(L1076,杂项!K:L,2,FALSE)</f>
        <v>Crazy♂短裤</v>
      </c>
      <c r="G1076">
        <f t="shared" si="49"/>
        <v>9</v>
      </c>
      <c r="H1076" t="str">
        <f>VLOOKUP(N1076,杂项!K:L,2,FALSE)</f>
        <v>Brown♂精油</v>
      </c>
      <c r="I1076">
        <f t="shared" si="50"/>
        <v>9</v>
      </c>
      <c r="J1076" s="93">
        <v>6046</v>
      </c>
      <c r="K1076">
        <v>40</v>
      </c>
      <c r="L1076">
        <v>6041</v>
      </c>
      <c r="M1076">
        <v>9</v>
      </c>
      <c r="N1076">
        <v>6037</v>
      </c>
      <c r="O1076">
        <v>9</v>
      </c>
    </row>
    <row r="1077" spans="1:15" x14ac:dyDescent="0.2">
      <c r="A1077" s="103">
        <v>4270</v>
      </c>
      <c r="B1077" s="93" t="s">
        <v>4164</v>
      </c>
      <c r="C1077" s="103">
        <v>10000</v>
      </c>
      <c r="D1077" t="str">
        <f>VLOOKUP(J1077,杂项!K:L,2,FALSE)</f>
        <v>特级驯养教材</v>
      </c>
      <c r="E1077">
        <f t="shared" si="48"/>
        <v>1</v>
      </c>
      <c r="F1077" t="e">
        <f>VLOOKUP(L1077,杂项!K:L,2,FALSE)</f>
        <v>#N/A</v>
      </c>
      <c r="G1077">
        <f t="shared" si="49"/>
        <v>0</v>
      </c>
      <c r="H1077" t="e">
        <f>VLOOKUP(N1077,杂项!K:L,2,FALSE)</f>
        <v>#N/A</v>
      </c>
      <c r="I1077">
        <f t="shared" si="50"/>
        <v>0</v>
      </c>
      <c r="J1077" s="93">
        <v>6046</v>
      </c>
      <c r="K1077">
        <v>1</v>
      </c>
    </row>
    <row r="1078" spans="1:15" x14ac:dyDescent="0.2">
      <c r="A1078" s="103">
        <v>4271</v>
      </c>
      <c r="B1078" s="93" t="s">
        <v>4165</v>
      </c>
      <c r="C1078" s="103">
        <v>15000</v>
      </c>
      <c r="D1078" t="str">
        <f>VLOOKUP(J1078,杂项!K:L,2,FALSE)</f>
        <v>高级驯养教材</v>
      </c>
      <c r="E1078">
        <f t="shared" si="48"/>
        <v>5</v>
      </c>
      <c r="F1078" t="str">
        <f>VLOOKUP(L1078,杂项!K:L,2,FALSE)</f>
        <v>瑜伽垫</v>
      </c>
      <c r="G1078">
        <f t="shared" si="49"/>
        <v>6</v>
      </c>
      <c r="H1078" t="e">
        <f>VLOOKUP(N1078,杂项!K:L,2,FALSE)</f>
        <v>#N/A</v>
      </c>
      <c r="I1078">
        <f t="shared" si="50"/>
        <v>0</v>
      </c>
      <c r="J1078" s="93">
        <v>6012</v>
      </c>
      <c r="K1078">
        <v>5</v>
      </c>
      <c r="L1078">
        <v>6035</v>
      </c>
      <c r="M1078">
        <v>6</v>
      </c>
    </row>
    <row r="1079" spans="1:15" x14ac:dyDescent="0.2">
      <c r="A1079" s="103">
        <v>4272</v>
      </c>
      <c r="B1079" s="93" t="s">
        <v>4166</v>
      </c>
      <c r="C1079" s="103">
        <v>23000</v>
      </c>
      <c r="D1079" t="str">
        <f>VLOOKUP(J1079,杂项!K:L,2,FALSE)</f>
        <v>高级驯养教材</v>
      </c>
      <c r="E1079">
        <f t="shared" si="48"/>
        <v>15</v>
      </c>
      <c r="F1079" t="str">
        <f>VLOOKUP(L1079,杂项!K:L,2,FALSE)</f>
        <v>瑜伽垫</v>
      </c>
      <c r="G1079">
        <f t="shared" si="49"/>
        <v>10</v>
      </c>
      <c r="H1079" t="str">
        <f>VLOOKUP(N1079,杂项!K:L,2,FALSE)</f>
        <v>扩胸器</v>
      </c>
      <c r="I1079">
        <f t="shared" si="50"/>
        <v>6</v>
      </c>
      <c r="J1079" s="93">
        <v>6012</v>
      </c>
      <c r="K1079">
        <v>15</v>
      </c>
      <c r="L1079">
        <v>6035</v>
      </c>
      <c r="M1079">
        <v>10</v>
      </c>
      <c r="N1079">
        <v>6033</v>
      </c>
      <c r="O1079">
        <v>6</v>
      </c>
    </row>
    <row r="1080" spans="1:15" x14ac:dyDescent="0.2">
      <c r="A1080" s="103">
        <v>4273</v>
      </c>
      <c r="B1080" s="93" t="s">
        <v>4167</v>
      </c>
      <c r="C1080" s="103">
        <v>35000</v>
      </c>
      <c r="D1080" t="str">
        <f>VLOOKUP(J1080,杂项!K:L,2,FALSE)</f>
        <v>高级驯养教材</v>
      </c>
      <c r="E1080">
        <f t="shared" si="48"/>
        <v>25</v>
      </c>
      <c r="F1080" t="str">
        <f>VLOOKUP(L1080,杂项!K:L,2,FALSE)</f>
        <v>瑜伽垫</v>
      </c>
      <c r="G1080">
        <f t="shared" si="49"/>
        <v>12</v>
      </c>
      <c r="H1080" t="str">
        <f>VLOOKUP(N1080,杂项!K:L,2,FALSE)</f>
        <v>扩胸器</v>
      </c>
      <c r="I1080">
        <f t="shared" si="50"/>
        <v>8</v>
      </c>
      <c r="J1080" s="93">
        <v>6012</v>
      </c>
      <c r="K1080">
        <v>25</v>
      </c>
      <c r="L1080">
        <v>6035</v>
      </c>
      <c r="M1080">
        <v>12</v>
      </c>
      <c r="N1080">
        <v>6033</v>
      </c>
      <c r="O1080">
        <v>8</v>
      </c>
    </row>
    <row r="1081" spans="1:15" x14ac:dyDescent="0.2">
      <c r="A1081" s="103">
        <v>4274</v>
      </c>
      <c r="B1081" s="93" t="s">
        <v>4168</v>
      </c>
      <c r="C1081" s="103">
        <v>53000</v>
      </c>
      <c r="D1081" t="str">
        <f>VLOOKUP(J1081,杂项!K:L,2,FALSE)</f>
        <v>特级驯养教材</v>
      </c>
      <c r="E1081">
        <f t="shared" si="48"/>
        <v>3</v>
      </c>
      <c r="F1081" t="str">
        <f>VLOOKUP(L1081,杂项!K:L,2,FALSE)</f>
        <v>瑜伽垫</v>
      </c>
      <c r="G1081">
        <f t="shared" si="49"/>
        <v>14</v>
      </c>
      <c r="H1081" t="str">
        <f>VLOOKUP(N1081,杂项!K:L,2,FALSE)</f>
        <v>扩胸器</v>
      </c>
      <c r="I1081">
        <f t="shared" si="50"/>
        <v>10</v>
      </c>
      <c r="J1081" s="93">
        <v>6046</v>
      </c>
      <c r="K1081">
        <v>3</v>
      </c>
      <c r="L1081">
        <v>6035</v>
      </c>
      <c r="M1081">
        <v>14</v>
      </c>
      <c r="N1081">
        <v>6033</v>
      </c>
      <c r="O1081">
        <v>10</v>
      </c>
    </row>
    <row r="1082" spans="1:15" x14ac:dyDescent="0.2">
      <c r="A1082" s="103">
        <v>4275</v>
      </c>
      <c r="B1082" s="93" t="s">
        <v>4169</v>
      </c>
      <c r="C1082" s="103">
        <v>80000</v>
      </c>
      <c r="D1082" t="str">
        <f>VLOOKUP(J1082,杂项!K:L,2,FALSE)</f>
        <v>特级驯养教材</v>
      </c>
      <c r="E1082">
        <f t="shared" si="48"/>
        <v>5</v>
      </c>
      <c r="F1082" t="str">
        <f>VLOOKUP(L1082,杂项!K:L,2,FALSE)</f>
        <v>Crazy♂短裤</v>
      </c>
      <c r="G1082">
        <f t="shared" si="49"/>
        <v>2</v>
      </c>
      <c r="H1082" t="str">
        <f>VLOOKUP(N1082,杂项!K:L,2,FALSE)</f>
        <v>Devout♂手套</v>
      </c>
      <c r="I1082">
        <f t="shared" si="50"/>
        <v>2</v>
      </c>
      <c r="J1082" s="93">
        <v>6046</v>
      </c>
      <c r="K1082">
        <v>5</v>
      </c>
      <c r="L1082">
        <v>6041</v>
      </c>
      <c r="M1082">
        <v>2</v>
      </c>
      <c r="N1082">
        <v>6039</v>
      </c>
      <c r="O1082">
        <v>2</v>
      </c>
    </row>
    <row r="1083" spans="1:15" x14ac:dyDescent="0.2">
      <c r="A1083" s="103">
        <v>4276</v>
      </c>
      <c r="B1083" s="93" t="s">
        <v>4170</v>
      </c>
      <c r="C1083" s="103">
        <v>120000</v>
      </c>
      <c r="D1083" t="str">
        <f>VLOOKUP(J1083,杂项!K:L,2,FALSE)</f>
        <v>特级驯养教材</v>
      </c>
      <c r="E1083">
        <f t="shared" si="48"/>
        <v>10</v>
      </c>
      <c r="F1083" t="str">
        <f>VLOOKUP(L1083,杂项!K:L,2,FALSE)</f>
        <v>Crazy♂短裤</v>
      </c>
      <c r="G1083">
        <f t="shared" si="49"/>
        <v>3</v>
      </c>
      <c r="H1083" t="str">
        <f>VLOOKUP(N1083,杂项!K:L,2,FALSE)</f>
        <v>Devout♂手套</v>
      </c>
      <c r="I1083">
        <f t="shared" si="50"/>
        <v>3</v>
      </c>
      <c r="J1083" s="93">
        <v>6046</v>
      </c>
      <c r="K1083">
        <v>10</v>
      </c>
      <c r="L1083">
        <v>6041</v>
      </c>
      <c r="M1083">
        <v>3</v>
      </c>
      <c r="N1083">
        <v>6039</v>
      </c>
      <c r="O1083">
        <v>3</v>
      </c>
    </row>
    <row r="1084" spans="1:15" x14ac:dyDescent="0.2">
      <c r="A1084" s="103">
        <v>4277</v>
      </c>
      <c r="B1084" s="93" t="s">
        <v>4171</v>
      </c>
      <c r="C1084" s="103">
        <v>180000</v>
      </c>
      <c r="D1084" t="str">
        <f>VLOOKUP(J1084,杂项!K:L,2,FALSE)</f>
        <v>特级驯养教材</v>
      </c>
      <c r="E1084">
        <f t="shared" si="48"/>
        <v>20</v>
      </c>
      <c r="F1084" t="str">
        <f>VLOOKUP(L1084,杂项!K:L,2,FALSE)</f>
        <v>Crazy♂短裤</v>
      </c>
      <c r="G1084">
        <f t="shared" si="49"/>
        <v>5</v>
      </c>
      <c r="H1084" t="str">
        <f>VLOOKUP(N1084,杂项!K:L,2,FALSE)</f>
        <v>Devout♂手套</v>
      </c>
      <c r="I1084">
        <f t="shared" si="50"/>
        <v>5</v>
      </c>
      <c r="J1084" s="93">
        <v>6046</v>
      </c>
      <c r="K1084">
        <v>20</v>
      </c>
      <c r="L1084">
        <v>6041</v>
      </c>
      <c r="M1084">
        <v>5</v>
      </c>
      <c r="N1084">
        <v>6039</v>
      </c>
      <c r="O1084">
        <v>5</v>
      </c>
    </row>
    <row r="1085" spans="1:15" x14ac:dyDescent="0.2">
      <c r="A1085" s="103">
        <v>4278</v>
      </c>
      <c r="B1085" s="93" t="s">
        <v>4172</v>
      </c>
      <c r="C1085" s="103">
        <v>270000</v>
      </c>
      <c r="D1085" t="str">
        <f>VLOOKUP(J1085,杂项!K:L,2,FALSE)</f>
        <v>特级驯养教材</v>
      </c>
      <c r="E1085">
        <f t="shared" si="48"/>
        <v>30</v>
      </c>
      <c r="F1085" t="str">
        <f>VLOOKUP(L1085,杂项!K:L,2,FALSE)</f>
        <v>Crazy♂短裤</v>
      </c>
      <c r="G1085">
        <f t="shared" si="49"/>
        <v>7</v>
      </c>
      <c r="H1085" t="str">
        <f>VLOOKUP(N1085,杂项!K:L,2,FALSE)</f>
        <v>Devout♂手套</v>
      </c>
      <c r="I1085">
        <f t="shared" si="50"/>
        <v>7</v>
      </c>
      <c r="J1085" s="93">
        <v>6046</v>
      </c>
      <c r="K1085">
        <v>30</v>
      </c>
      <c r="L1085">
        <v>6041</v>
      </c>
      <c r="M1085">
        <v>7</v>
      </c>
      <c r="N1085">
        <v>6039</v>
      </c>
      <c r="O1085">
        <v>7</v>
      </c>
    </row>
    <row r="1086" spans="1:15" x14ac:dyDescent="0.2">
      <c r="A1086" s="103">
        <v>4279</v>
      </c>
      <c r="B1086" s="93" t="s">
        <v>4173</v>
      </c>
      <c r="C1086" s="103">
        <v>410000</v>
      </c>
      <c r="D1086" t="str">
        <f>VLOOKUP(J1086,杂项!K:L,2,FALSE)</f>
        <v>特级驯养教材</v>
      </c>
      <c r="E1086">
        <f t="shared" si="48"/>
        <v>40</v>
      </c>
      <c r="F1086" t="str">
        <f>VLOOKUP(L1086,杂项!K:L,2,FALSE)</f>
        <v>Crazy♂短裤</v>
      </c>
      <c r="G1086">
        <f t="shared" si="49"/>
        <v>9</v>
      </c>
      <c r="H1086" t="str">
        <f>VLOOKUP(N1086,杂项!K:L,2,FALSE)</f>
        <v>Devout♂手套</v>
      </c>
      <c r="I1086">
        <f t="shared" si="50"/>
        <v>9</v>
      </c>
      <c r="J1086" s="93">
        <v>6046</v>
      </c>
      <c r="K1086">
        <v>40</v>
      </c>
      <c r="L1086">
        <v>6041</v>
      </c>
      <c r="M1086">
        <v>9</v>
      </c>
      <c r="N1086">
        <v>6039</v>
      </c>
      <c r="O1086">
        <v>9</v>
      </c>
    </row>
    <row r="1087" spans="1:15" x14ac:dyDescent="0.2">
      <c r="A1087" s="103">
        <v>4280</v>
      </c>
      <c r="B1087" s="93" t="s">
        <v>4174</v>
      </c>
      <c r="C1087" s="103">
        <v>10000</v>
      </c>
      <c r="D1087" t="str">
        <f>VLOOKUP(J1087,杂项!K:L,2,FALSE)</f>
        <v>特级驯养教材</v>
      </c>
      <c r="E1087">
        <f t="shared" si="48"/>
        <v>1</v>
      </c>
      <c r="F1087" t="e">
        <f>VLOOKUP(L1087,杂项!K:L,2,FALSE)</f>
        <v>#N/A</v>
      </c>
      <c r="G1087">
        <f t="shared" si="49"/>
        <v>0</v>
      </c>
      <c r="H1087" t="e">
        <f>VLOOKUP(N1087,杂项!K:L,2,FALSE)</f>
        <v>#N/A</v>
      </c>
      <c r="I1087">
        <f t="shared" si="50"/>
        <v>0</v>
      </c>
      <c r="J1087" s="93">
        <v>6046</v>
      </c>
      <c r="K1087">
        <v>1</v>
      </c>
    </row>
    <row r="1088" spans="1:15" x14ac:dyDescent="0.2">
      <c r="A1088" s="103">
        <v>4281</v>
      </c>
      <c r="B1088" s="93" t="s">
        <v>4175</v>
      </c>
      <c r="C1088" s="103">
        <v>15000</v>
      </c>
      <c r="D1088" t="str">
        <f>VLOOKUP(J1088,杂项!K:L,2,FALSE)</f>
        <v>高级驯养教材</v>
      </c>
      <c r="E1088">
        <f t="shared" si="48"/>
        <v>5</v>
      </c>
      <c r="F1088" t="str">
        <f>VLOOKUP(L1088,杂项!K:L,2,FALSE)</f>
        <v>健腹轮</v>
      </c>
      <c r="G1088">
        <f t="shared" si="49"/>
        <v>6</v>
      </c>
      <c r="H1088" t="e">
        <f>VLOOKUP(N1088,杂项!K:L,2,FALSE)</f>
        <v>#N/A</v>
      </c>
      <c r="I1088">
        <f t="shared" si="50"/>
        <v>0</v>
      </c>
      <c r="J1088" s="93">
        <v>6012</v>
      </c>
      <c r="K1088">
        <v>5</v>
      </c>
      <c r="L1088">
        <v>6034</v>
      </c>
      <c r="M1088">
        <v>6</v>
      </c>
    </row>
    <row r="1089" spans="1:15" x14ac:dyDescent="0.2">
      <c r="A1089" s="103">
        <v>4282</v>
      </c>
      <c r="B1089" s="93" t="s">
        <v>4176</v>
      </c>
      <c r="C1089" s="103">
        <v>23000</v>
      </c>
      <c r="D1089" t="str">
        <f>VLOOKUP(J1089,杂项!K:L,2,FALSE)</f>
        <v>高级驯养教材</v>
      </c>
      <c r="E1089">
        <f t="shared" si="48"/>
        <v>15</v>
      </c>
      <c r="F1089" t="str">
        <f>VLOOKUP(L1089,杂项!K:L,2,FALSE)</f>
        <v>健腹轮</v>
      </c>
      <c r="G1089">
        <f t="shared" si="49"/>
        <v>10</v>
      </c>
      <c r="H1089" t="str">
        <f>VLOOKUP(N1089,杂项!K:L,2,FALSE)</f>
        <v>杠铃</v>
      </c>
      <c r="I1089">
        <f t="shared" si="50"/>
        <v>6</v>
      </c>
      <c r="J1089" s="93">
        <v>6012</v>
      </c>
      <c r="K1089">
        <v>15</v>
      </c>
      <c r="L1089">
        <v>6034</v>
      </c>
      <c r="M1089">
        <v>10</v>
      </c>
      <c r="N1089">
        <v>6031</v>
      </c>
      <c r="O1089">
        <v>6</v>
      </c>
    </row>
    <row r="1090" spans="1:15" x14ac:dyDescent="0.2">
      <c r="A1090" s="103">
        <v>4283</v>
      </c>
      <c r="B1090" s="93" t="s">
        <v>4177</v>
      </c>
      <c r="C1090" s="103">
        <v>35000</v>
      </c>
      <c r="D1090" t="str">
        <f>VLOOKUP(J1090,杂项!K:L,2,FALSE)</f>
        <v>高级驯养教材</v>
      </c>
      <c r="E1090">
        <f t="shared" ref="E1090:E1153" si="51">K1090</f>
        <v>25</v>
      </c>
      <c r="F1090" t="str">
        <f>VLOOKUP(L1090,杂项!K:L,2,FALSE)</f>
        <v>健腹轮</v>
      </c>
      <c r="G1090">
        <f t="shared" ref="G1090:G1153" si="52">M1090</f>
        <v>12</v>
      </c>
      <c r="H1090" t="str">
        <f>VLOOKUP(N1090,杂项!K:L,2,FALSE)</f>
        <v>杠铃</v>
      </c>
      <c r="I1090">
        <f t="shared" ref="I1090:I1153" si="53">O1090</f>
        <v>8</v>
      </c>
      <c r="J1090" s="93">
        <v>6012</v>
      </c>
      <c r="K1090">
        <v>25</v>
      </c>
      <c r="L1090">
        <v>6034</v>
      </c>
      <c r="M1090">
        <v>12</v>
      </c>
      <c r="N1090">
        <v>6031</v>
      </c>
      <c r="O1090">
        <v>8</v>
      </c>
    </row>
    <row r="1091" spans="1:15" x14ac:dyDescent="0.2">
      <c r="A1091" s="103">
        <v>4284</v>
      </c>
      <c r="B1091" s="93" t="s">
        <v>4178</v>
      </c>
      <c r="C1091" s="103">
        <v>53000</v>
      </c>
      <c r="D1091" t="str">
        <f>VLOOKUP(J1091,杂项!K:L,2,FALSE)</f>
        <v>特级驯养教材</v>
      </c>
      <c r="E1091">
        <f t="shared" si="51"/>
        <v>3</v>
      </c>
      <c r="F1091" t="str">
        <f>VLOOKUP(L1091,杂项!K:L,2,FALSE)</f>
        <v>健腹轮</v>
      </c>
      <c r="G1091">
        <f t="shared" si="52"/>
        <v>14</v>
      </c>
      <c r="H1091" t="str">
        <f>VLOOKUP(N1091,杂项!K:L,2,FALSE)</f>
        <v>杠铃</v>
      </c>
      <c r="I1091">
        <f t="shared" si="53"/>
        <v>10</v>
      </c>
      <c r="J1091" s="93">
        <v>6046</v>
      </c>
      <c r="K1091">
        <v>3</v>
      </c>
      <c r="L1091">
        <v>6034</v>
      </c>
      <c r="M1091">
        <v>14</v>
      </c>
      <c r="N1091">
        <v>6031</v>
      </c>
      <c r="O1091">
        <v>10</v>
      </c>
    </row>
    <row r="1092" spans="1:15" x14ac:dyDescent="0.2">
      <c r="A1092" s="103">
        <v>4285</v>
      </c>
      <c r="B1092" s="93" t="s">
        <v>4179</v>
      </c>
      <c r="C1092" s="103">
        <v>80000</v>
      </c>
      <c r="D1092" t="str">
        <f>VLOOKUP(J1092,杂项!K:L,2,FALSE)</f>
        <v>特级驯养教材</v>
      </c>
      <c r="E1092">
        <f t="shared" si="51"/>
        <v>5</v>
      </c>
      <c r="F1092" t="str">
        <f>VLOOKUP(L1092,杂项!K:L,2,FALSE)</f>
        <v>Pretty♂喷雾</v>
      </c>
      <c r="G1092">
        <f t="shared" si="52"/>
        <v>2</v>
      </c>
      <c r="H1092" t="str">
        <f>VLOOKUP(N1092,杂项!K:L,2,FALSE)</f>
        <v>Brown♂精油</v>
      </c>
      <c r="I1092">
        <f t="shared" si="53"/>
        <v>2</v>
      </c>
      <c r="J1092" s="93">
        <v>6046</v>
      </c>
      <c r="K1092">
        <v>5</v>
      </c>
      <c r="L1092">
        <v>6040</v>
      </c>
      <c r="M1092">
        <v>2</v>
      </c>
      <c r="N1092">
        <v>6037</v>
      </c>
      <c r="O1092">
        <v>2</v>
      </c>
    </row>
    <row r="1093" spans="1:15" x14ac:dyDescent="0.2">
      <c r="A1093" s="103">
        <v>4286</v>
      </c>
      <c r="B1093" s="93" t="s">
        <v>4180</v>
      </c>
      <c r="C1093" s="103">
        <v>120000</v>
      </c>
      <c r="D1093" t="str">
        <f>VLOOKUP(J1093,杂项!K:L,2,FALSE)</f>
        <v>特级驯养教材</v>
      </c>
      <c r="E1093">
        <f t="shared" si="51"/>
        <v>10</v>
      </c>
      <c r="F1093" t="str">
        <f>VLOOKUP(L1093,杂项!K:L,2,FALSE)</f>
        <v>Pretty♂喷雾</v>
      </c>
      <c r="G1093">
        <f t="shared" si="52"/>
        <v>3</v>
      </c>
      <c r="H1093" t="str">
        <f>VLOOKUP(N1093,杂项!K:L,2,FALSE)</f>
        <v>Brown♂精油</v>
      </c>
      <c r="I1093">
        <f t="shared" si="53"/>
        <v>3</v>
      </c>
      <c r="J1093" s="93">
        <v>6046</v>
      </c>
      <c r="K1093">
        <v>10</v>
      </c>
      <c r="L1093">
        <v>6040</v>
      </c>
      <c r="M1093">
        <v>3</v>
      </c>
      <c r="N1093">
        <v>6037</v>
      </c>
      <c r="O1093">
        <v>3</v>
      </c>
    </row>
    <row r="1094" spans="1:15" x14ac:dyDescent="0.2">
      <c r="A1094" s="103">
        <v>4287</v>
      </c>
      <c r="B1094" s="93" t="s">
        <v>4181</v>
      </c>
      <c r="C1094" s="103">
        <v>180000</v>
      </c>
      <c r="D1094" t="str">
        <f>VLOOKUP(J1094,杂项!K:L,2,FALSE)</f>
        <v>特级驯养教材</v>
      </c>
      <c r="E1094">
        <f t="shared" si="51"/>
        <v>20</v>
      </c>
      <c r="F1094" t="str">
        <f>VLOOKUP(L1094,杂项!K:L,2,FALSE)</f>
        <v>Pretty♂喷雾</v>
      </c>
      <c r="G1094">
        <f t="shared" si="52"/>
        <v>5</v>
      </c>
      <c r="H1094" t="str">
        <f>VLOOKUP(N1094,杂项!K:L,2,FALSE)</f>
        <v>Brown♂精油</v>
      </c>
      <c r="I1094">
        <f t="shared" si="53"/>
        <v>5</v>
      </c>
      <c r="J1094" s="93">
        <v>6046</v>
      </c>
      <c r="K1094">
        <v>20</v>
      </c>
      <c r="L1094">
        <v>6040</v>
      </c>
      <c r="M1094">
        <v>5</v>
      </c>
      <c r="N1094">
        <v>6037</v>
      </c>
      <c r="O1094">
        <v>5</v>
      </c>
    </row>
    <row r="1095" spans="1:15" x14ac:dyDescent="0.2">
      <c r="A1095" s="103">
        <v>4288</v>
      </c>
      <c r="B1095" s="93" t="s">
        <v>4182</v>
      </c>
      <c r="C1095" s="103">
        <v>270000</v>
      </c>
      <c r="D1095" t="str">
        <f>VLOOKUP(J1095,杂项!K:L,2,FALSE)</f>
        <v>特级驯养教材</v>
      </c>
      <c r="E1095">
        <f t="shared" si="51"/>
        <v>30</v>
      </c>
      <c r="F1095" t="str">
        <f>VLOOKUP(L1095,杂项!K:L,2,FALSE)</f>
        <v>Pretty♂喷雾</v>
      </c>
      <c r="G1095">
        <f t="shared" si="52"/>
        <v>7</v>
      </c>
      <c r="H1095" t="str">
        <f>VLOOKUP(N1095,杂项!K:L,2,FALSE)</f>
        <v>Brown♂精油</v>
      </c>
      <c r="I1095">
        <f t="shared" si="53"/>
        <v>7</v>
      </c>
      <c r="J1095" s="93">
        <v>6046</v>
      </c>
      <c r="K1095">
        <v>30</v>
      </c>
      <c r="L1095">
        <v>6040</v>
      </c>
      <c r="M1095">
        <v>7</v>
      </c>
      <c r="N1095">
        <v>6037</v>
      </c>
      <c r="O1095">
        <v>7</v>
      </c>
    </row>
    <row r="1096" spans="1:15" x14ac:dyDescent="0.2">
      <c r="A1096" s="103">
        <v>4289</v>
      </c>
      <c r="B1096" s="93" t="s">
        <v>4183</v>
      </c>
      <c r="C1096" s="103">
        <v>410000</v>
      </c>
      <c r="D1096" t="str">
        <f>VLOOKUP(J1096,杂项!K:L,2,FALSE)</f>
        <v>特级驯养教材</v>
      </c>
      <c r="E1096">
        <f t="shared" si="51"/>
        <v>40</v>
      </c>
      <c r="F1096" t="str">
        <f>VLOOKUP(L1096,杂项!K:L,2,FALSE)</f>
        <v>Pretty♂喷雾</v>
      </c>
      <c r="G1096">
        <f t="shared" si="52"/>
        <v>9</v>
      </c>
      <c r="H1096" t="str">
        <f>VLOOKUP(N1096,杂项!K:L,2,FALSE)</f>
        <v>Brown♂精油</v>
      </c>
      <c r="I1096">
        <f t="shared" si="53"/>
        <v>9</v>
      </c>
      <c r="J1096" s="93">
        <v>6046</v>
      </c>
      <c r="K1096">
        <v>40</v>
      </c>
      <c r="L1096">
        <v>6040</v>
      </c>
      <c r="M1096">
        <v>9</v>
      </c>
      <c r="N1096">
        <v>6037</v>
      </c>
      <c r="O1096">
        <v>9</v>
      </c>
    </row>
    <row r="1097" spans="1:15" x14ac:dyDescent="0.2">
      <c r="A1097" s="103">
        <v>4290</v>
      </c>
      <c r="B1097" s="93" t="s">
        <v>4184</v>
      </c>
      <c r="C1097" s="103">
        <v>10000</v>
      </c>
      <c r="D1097" t="str">
        <f>VLOOKUP(J1097,杂项!K:L,2,FALSE)</f>
        <v>特级驯养教材</v>
      </c>
      <c r="E1097">
        <f t="shared" si="51"/>
        <v>1</v>
      </c>
      <c r="F1097" t="e">
        <f>VLOOKUP(L1097,杂项!K:L,2,FALSE)</f>
        <v>#N/A</v>
      </c>
      <c r="G1097">
        <f t="shared" si="52"/>
        <v>0</v>
      </c>
      <c r="H1097" t="e">
        <f>VLOOKUP(N1097,杂项!K:L,2,FALSE)</f>
        <v>#N/A</v>
      </c>
      <c r="I1097">
        <f t="shared" si="53"/>
        <v>0</v>
      </c>
      <c r="J1097" s="93">
        <v>6046</v>
      </c>
      <c r="K1097">
        <v>1</v>
      </c>
    </row>
    <row r="1098" spans="1:15" x14ac:dyDescent="0.2">
      <c r="A1098" s="103">
        <v>4291</v>
      </c>
      <c r="B1098" s="93" t="s">
        <v>4185</v>
      </c>
      <c r="C1098" s="103">
        <v>15000</v>
      </c>
      <c r="D1098" t="str">
        <f>VLOOKUP(J1098,杂项!K:L,2,FALSE)</f>
        <v>高级驯养教材</v>
      </c>
      <c r="E1098">
        <f t="shared" si="51"/>
        <v>5</v>
      </c>
      <c r="F1098" t="str">
        <f>VLOOKUP(L1098,杂项!K:L,2,FALSE)</f>
        <v>健腹轮</v>
      </c>
      <c r="G1098">
        <f t="shared" si="52"/>
        <v>6</v>
      </c>
      <c r="H1098" t="e">
        <f>VLOOKUP(N1098,杂项!K:L,2,FALSE)</f>
        <v>#N/A</v>
      </c>
      <c r="I1098">
        <f t="shared" si="53"/>
        <v>0</v>
      </c>
      <c r="J1098" s="93">
        <v>6012</v>
      </c>
      <c r="K1098">
        <v>5</v>
      </c>
      <c r="L1098">
        <v>6034</v>
      </c>
      <c r="M1098">
        <v>6</v>
      </c>
    </row>
    <row r="1099" spans="1:15" x14ac:dyDescent="0.2">
      <c r="A1099" s="103">
        <v>4292</v>
      </c>
      <c r="B1099" s="93" t="s">
        <v>4186</v>
      </c>
      <c r="C1099" s="103">
        <v>23000</v>
      </c>
      <c r="D1099" t="str">
        <f>VLOOKUP(J1099,杂项!K:L,2,FALSE)</f>
        <v>高级驯养教材</v>
      </c>
      <c r="E1099">
        <f t="shared" si="51"/>
        <v>15</v>
      </c>
      <c r="F1099" t="str">
        <f>VLOOKUP(L1099,杂项!K:L,2,FALSE)</f>
        <v>健腹轮</v>
      </c>
      <c r="G1099">
        <f t="shared" si="52"/>
        <v>10</v>
      </c>
      <c r="H1099" t="str">
        <f>VLOOKUP(N1099,杂项!K:L,2,FALSE)</f>
        <v>沙袋</v>
      </c>
      <c r="I1099">
        <f t="shared" si="53"/>
        <v>6</v>
      </c>
      <c r="J1099" s="93">
        <v>6012</v>
      </c>
      <c r="K1099">
        <v>15</v>
      </c>
      <c r="L1099">
        <v>6034</v>
      </c>
      <c r="M1099">
        <v>10</v>
      </c>
      <c r="N1099">
        <v>6032</v>
      </c>
      <c r="O1099">
        <v>6</v>
      </c>
    </row>
    <row r="1100" spans="1:15" x14ac:dyDescent="0.2">
      <c r="A1100" s="103">
        <v>4293</v>
      </c>
      <c r="B1100" s="93" t="s">
        <v>4187</v>
      </c>
      <c r="C1100" s="103">
        <v>35000</v>
      </c>
      <c r="D1100" t="str">
        <f>VLOOKUP(J1100,杂项!K:L,2,FALSE)</f>
        <v>高级驯养教材</v>
      </c>
      <c r="E1100">
        <f t="shared" si="51"/>
        <v>25</v>
      </c>
      <c r="F1100" t="str">
        <f>VLOOKUP(L1100,杂项!K:L,2,FALSE)</f>
        <v>健腹轮</v>
      </c>
      <c r="G1100">
        <f t="shared" si="52"/>
        <v>12</v>
      </c>
      <c r="H1100" t="str">
        <f>VLOOKUP(N1100,杂项!K:L,2,FALSE)</f>
        <v>沙袋</v>
      </c>
      <c r="I1100">
        <f t="shared" si="53"/>
        <v>8</v>
      </c>
      <c r="J1100" s="93">
        <v>6012</v>
      </c>
      <c r="K1100">
        <v>25</v>
      </c>
      <c r="L1100">
        <v>6034</v>
      </c>
      <c r="M1100">
        <v>12</v>
      </c>
      <c r="N1100">
        <v>6032</v>
      </c>
      <c r="O1100">
        <v>8</v>
      </c>
    </row>
    <row r="1101" spans="1:15" x14ac:dyDescent="0.2">
      <c r="A1101" s="103">
        <v>4294</v>
      </c>
      <c r="B1101" s="93" t="s">
        <v>4188</v>
      </c>
      <c r="C1101" s="103">
        <v>53000</v>
      </c>
      <c r="D1101" t="str">
        <f>VLOOKUP(J1101,杂项!K:L,2,FALSE)</f>
        <v>特级驯养教材</v>
      </c>
      <c r="E1101">
        <f t="shared" si="51"/>
        <v>3</v>
      </c>
      <c r="F1101" t="str">
        <f>VLOOKUP(L1101,杂项!K:L,2,FALSE)</f>
        <v>健腹轮</v>
      </c>
      <c r="G1101">
        <f t="shared" si="52"/>
        <v>14</v>
      </c>
      <c r="H1101" t="str">
        <f>VLOOKUP(N1101,杂项!K:L,2,FALSE)</f>
        <v>沙袋</v>
      </c>
      <c r="I1101">
        <f t="shared" si="53"/>
        <v>10</v>
      </c>
      <c r="J1101" s="93">
        <v>6046</v>
      </c>
      <c r="K1101">
        <v>3</v>
      </c>
      <c r="L1101">
        <v>6034</v>
      </c>
      <c r="M1101">
        <v>14</v>
      </c>
      <c r="N1101">
        <v>6032</v>
      </c>
      <c r="O1101">
        <v>10</v>
      </c>
    </row>
    <row r="1102" spans="1:15" x14ac:dyDescent="0.2">
      <c r="A1102" s="103">
        <v>4295</v>
      </c>
      <c r="B1102" s="93" t="s">
        <v>4189</v>
      </c>
      <c r="C1102" s="103">
        <v>80000</v>
      </c>
      <c r="D1102" t="str">
        <f>VLOOKUP(J1102,杂项!K:L,2,FALSE)</f>
        <v>特级驯养教材</v>
      </c>
      <c r="E1102">
        <f t="shared" si="51"/>
        <v>5</v>
      </c>
      <c r="F1102" t="str">
        <f>VLOOKUP(L1102,杂项!K:L,2,FALSE)</f>
        <v>Pretty♂喷雾</v>
      </c>
      <c r="G1102">
        <f t="shared" si="52"/>
        <v>2</v>
      </c>
      <c r="H1102" t="str">
        <f>VLOOKUP(N1102,杂项!K:L,2,FALSE)</f>
        <v>Dark♂锁链</v>
      </c>
      <c r="I1102">
        <f t="shared" si="53"/>
        <v>2</v>
      </c>
      <c r="J1102" s="93">
        <v>6046</v>
      </c>
      <c r="K1102">
        <v>5</v>
      </c>
      <c r="L1102">
        <v>6040</v>
      </c>
      <c r="M1102">
        <v>2</v>
      </c>
      <c r="N1102">
        <v>6038</v>
      </c>
      <c r="O1102">
        <v>2</v>
      </c>
    </row>
    <row r="1103" spans="1:15" x14ac:dyDescent="0.2">
      <c r="A1103" s="103">
        <v>4296</v>
      </c>
      <c r="B1103" s="93" t="s">
        <v>4190</v>
      </c>
      <c r="C1103" s="103">
        <v>120000</v>
      </c>
      <c r="D1103" t="str">
        <f>VLOOKUP(J1103,杂项!K:L,2,FALSE)</f>
        <v>特级驯养教材</v>
      </c>
      <c r="E1103">
        <f t="shared" si="51"/>
        <v>10</v>
      </c>
      <c r="F1103" t="str">
        <f>VLOOKUP(L1103,杂项!K:L,2,FALSE)</f>
        <v>Pretty♂喷雾</v>
      </c>
      <c r="G1103">
        <f t="shared" si="52"/>
        <v>3</v>
      </c>
      <c r="H1103" t="str">
        <f>VLOOKUP(N1103,杂项!K:L,2,FALSE)</f>
        <v>Dark♂锁链</v>
      </c>
      <c r="I1103">
        <f t="shared" si="53"/>
        <v>3</v>
      </c>
      <c r="J1103" s="93">
        <v>6046</v>
      </c>
      <c r="K1103">
        <v>10</v>
      </c>
      <c r="L1103">
        <v>6040</v>
      </c>
      <c r="M1103">
        <v>3</v>
      </c>
      <c r="N1103">
        <v>6038</v>
      </c>
      <c r="O1103">
        <v>3</v>
      </c>
    </row>
    <row r="1104" spans="1:15" x14ac:dyDescent="0.2">
      <c r="A1104" s="103">
        <v>4297</v>
      </c>
      <c r="B1104" s="93" t="s">
        <v>4191</v>
      </c>
      <c r="C1104" s="103">
        <v>180000</v>
      </c>
      <c r="D1104" t="str">
        <f>VLOOKUP(J1104,杂项!K:L,2,FALSE)</f>
        <v>特级驯养教材</v>
      </c>
      <c r="E1104">
        <f t="shared" si="51"/>
        <v>20</v>
      </c>
      <c r="F1104" t="str">
        <f>VLOOKUP(L1104,杂项!K:L,2,FALSE)</f>
        <v>Pretty♂喷雾</v>
      </c>
      <c r="G1104">
        <f t="shared" si="52"/>
        <v>5</v>
      </c>
      <c r="H1104" t="str">
        <f>VLOOKUP(N1104,杂项!K:L,2,FALSE)</f>
        <v>Dark♂锁链</v>
      </c>
      <c r="I1104">
        <f t="shared" si="53"/>
        <v>5</v>
      </c>
      <c r="J1104" s="93">
        <v>6046</v>
      </c>
      <c r="K1104">
        <v>20</v>
      </c>
      <c r="L1104">
        <v>6040</v>
      </c>
      <c r="M1104">
        <v>5</v>
      </c>
      <c r="N1104">
        <v>6038</v>
      </c>
      <c r="O1104">
        <v>5</v>
      </c>
    </row>
    <row r="1105" spans="1:15" x14ac:dyDescent="0.2">
      <c r="A1105" s="103">
        <v>4298</v>
      </c>
      <c r="B1105" s="93" t="s">
        <v>4192</v>
      </c>
      <c r="C1105" s="103">
        <v>270000</v>
      </c>
      <c r="D1105" t="str">
        <f>VLOOKUP(J1105,杂项!K:L,2,FALSE)</f>
        <v>特级驯养教材</v>
      </c>
      <c r="E1105">
        <f t="shared" si="51"/>
        <v>30</v>
      </c>
      <c r="F1105" t="str">
        <f>VLOOKUP(L1105,杂项!K:L,2,FALSE)</f>
        <v>Pretty♂喷雾</v>
      </c>
      <c r="G1105">
        <f t="shared" si="52"/>
        <v>7</v>
      </c>
      <c r="H1105" t="str">
        <f>VLOOKUP(N1105,杂项!K:L,2,FALSE)</f>
        <v>Dark♂锁链</v>
      </c>
      <c r="I1105">
        <f t="shared" si="53"/>
        <v>7</v>
      </c>
      <c r="J1105" s="93">
        <v>6046</v>
      </c>
      <c r="K1105">
        <v>30</v>
      </c>
      <c r="L1105">
        <v>6040</v>
      </c>
      <c r="M1105">
        <v>7</v>
      </c>
      <c r="N1105">
        <v>6038</v>
      </c>
      <c r="O1105">
        <v>7</v>
      </c>
    </row>
    <row r="1106" spans="1:15" x14ac:dyDescent="0.2">
      <c r="A1106" s="103">
        <v>4299</v>
      </c>
      <c r="B1106" s="93" t="s">
        <v>4193</v>
      </c>
      <c r="C1106" s="103">
        <v>410000</v>
      </c>
      <c r="D1106" t="str">
        <f>VLOOKUP(J1106,杂项!K:L,2,FALSE)</f>
        <v>特级驯养教材</v>
      </c>
      <c r="E1106">
        <f t="shared" si="51"/>
        <v>40</v>
      </c>
      <c r="F1106" t="str">
        <f>VLOOKUP(L1106,杂项!K:L,2,FALSE)</f>
        <v>Pretty♂喷雾</v>
      </c>
      <c r="G1106">
        <f t="shared" si="52"/>
        <v>9</v>
      </c>
      <c r="H1106" t="str">
        <f>VLOOKUP(N1106,杂项!K:L,2,FALSE)</f>
        <v>Dark♂锁链</v>
      </c>
      <c r="I1106">
        <f t="shared" si="53"/>
        <v>9</v>
      </c>
      <c r="J1106" s="93">
        <v>6046</v>
      </c>
      <c r="K1106">
        <v>40</v>
      </c>
      <c r="L1106">
        <v>6040</v>
      </c>
      <c r="M1106">
        <v>9</v>
      </c>
      <c r="N1106">
        <v>6038</v>
      </c>
      <c r="O1106">
        <v>9</v>
      </c>
    </row>
    <row r="1107" spans="1:15" x14ac:dyDescent="0.2">
      <c r="A1107" s="103">
        <v>5010</v>
      </c>
      <c r="B1107" s="93" t="s">
        <v>4194</v>
      </c>
      <c r="C1107" s="103">
        <v>500</v>
      </c>
      <c r="D1107" t="str">
        <f>VLOOKUP(J1107,杂项!K:L,2,FALSE)</f>
        <v>初级生存教材</v>
      </c>
      <c r="E1107">
        <f t="shared" si="51"/>
        <v>1</v>
      </c>
      <c r="F1107" t="e">
        <f>VLOOKUP(L1107,杂项!K:L,2,FALSE)</f>
        <v>#N/A</v>
      </c>
      <c r="G1107">
        <f t="shared" si="52"/>
        <v>0</v>
      </c>
      <c r="H1107" t="e">
        <f>VLOOKUP(N1107,杂项!K:L,2,FALSE)</f>
        <v>#N/A</v>
      </c>
      <c r="I1107">
        <f t="shared" si="53"/>
        <v>0</v>
      </c>
      <c r="J1107" s="93">
        <v>6013</v>
      </c>
      <c r="K1107">
        <v>1</v>
      </c>
    </row>
    <row r="1108" spans="1:15" x14ac:dyDescent="0.2">
      <c r="A1108" s="103">
        <v>5011</v>
      </c>
      <c r="B1108" s="93" t="s">
        <v>4195</v>
      </c>
      <c r="C1108" s="103">
        <v>750</v>
      </c>
      <c r="D1108" t="str">
        <f>VLOOKUP(J1108,杂项!K:L,2,FALSE)</f>
        <v>初级生存教材</v>
      </c>
      <c r="E1108">
        <f t="shared" si="51"/>
        <v>2</v>
      </c>
      <c r="F1108" t="str">
        <f>VLOOKUP(L1108,杂项!K:L,2,FALSE)</f>
        <v>力满特饮</v>
      </c>
      <c r="G1108">
        <f t="shared" si="52"/>
        <v>1</v>
      </c>
      <c r="H1108" t="e">
        <f>VLOOKUP(N1108,杂项!K:L,2,FALSE)</f>
        <v>#N/A</v>
      </c>
      <c r="I1108">
        <f t="shared" si="53"/>
        <v>0</v>
      </c>
      <c r="J1108" s="93">
        <v>6013</v>
      </c>
      <c r="K1108">
        <v>2</v>
      </c>
      <c r="L1108">
        <v>6024</v>
      </c>
      <c r="M1108">
        <v>1</v>
      </c>
    </row>
    <row r="1109" spans="1:15" x14ac:dyDescent="0.2">
      <c r="A1109" s="103">
        <v>5012</v>
      </c>
      <c r="B1109" s="93" t="s">
        <v>4196</v>
      </c>
      <c r="C1109" s="103">
        <v>1100</v>
      </c>
      <c r="D1109" t="str">
        <f>VLOOKUP(J1109,杂项!K:L,2,FALSE)</f>
        <v>初级生存教材</v>
      </c>
      <c r="E1109">
        <f t="shared" si="51"/>
        <v>2</v>
      </c>
      <c r="F1109" t="str">
        <f>VLOOKUP(L1109,杂项!K:L,2,FALSE)</f>
        <v>力满特饮</v>
      </c>
      <c r="G1109">
        <f t="shared" si="52"/>
        <v>2</v>
      </c>
      <c r="H1109" t="e">
        <f>VLOOKUP(N1109,杂项!K:L,2,FALSE)</f>
        <v>#N/A</v>
      </c>
      <c r="I1109">
        <f t="shared" si="53"/>
        <v>0</v>
      </c>
      <c r="J1109" s="93">
        <v>6013</v>
      </c>
      <c r="K1109">
        <v>2</v>
      </c>
      <c r="L1109">
        <v>6024</v>
      </c>
      <c r="M1109">
        <v>2</v>
      </c>
    </row>
    <row r="1110" spans="1:15" x14ac:dyDescent="0.2">
      <c r="A1110" s="103">
        <v>5013</v>
      </c>
      <c r="B1110" s="93" t="s">
        <v>4197</v>
      </c>
      <c r="C1110" s="103">
        <v>1700</v>
      </c>
      <c r="D1110" t="str">
        <f>VLOOKUP(J1110,杂项!K:L,2,FALSE)</f>
        <v>初级生存教材</v>
      </c>
      <c r="E1110">
        <f t="shared" si="51"/>
        <v>3</v>
      </c>
      <c r="F1110" t="str">
        <f>VLOOKUP(L1110,杂项!K:L,2,FALSE)</f>
        <v>力满特饮</v>
      </c>
      <c r="G1110">
        <f t="shared" si="52"/>
        <v>3</v>
      </c>
      <c r="H1110" t="e">
        <f>VLOOKUP(N1110,杂项!K:L,2,FALSE)</f>
        <v>#N/A</v>
      </c>
      <c r="I1110">
        <f t="shared" si="53"/>
        <v>0</v>
      </c>
      <c r="J1110" s="93">
        <v>6013</v>
      </c>
      <c r="K1110">
        <v>3</v>
      </c>
      <c r="L1110">
        <v>6024</v>
      </c>
      <c r="M1110">
        <v>3</v>
      </c>
    </row>
    <row r="1111" spans="1:15" x14ac:dyDescent="0.2">
      <c r="A1111" s="103">
        <v>5014</v>
      </c>
      <c r="B1111" s="93" t="s">
        <v>4198</v>
      </c>
      <c r="C1111" s="103">
        <v>2600</v>
      </c>
      <c r="D1111" t="str">
        <f>VLOOKUP(J1111,杂项!K:L,2,FALSE)</f>
        <v>初级生存教材</v>
      </c>
      <c r="E1111">
        <f t="shared" si="51"/>
        <v>3</v>
      </c>
      <c r="F1111" t="str">
        <f>VLOOKUP(L1111,杂项!K:L,2,FALSE)</f>
        <v>力满特饮</v>
      </c>
      <c r="G1111">
        <f t="shared" si="52"/>
        <v>4</v>
      </c>
      <c r="H1111" t="e">
        <f>VLOOKUP(N1111,杂项!K:L,2,FALSE)</f>
        <v>#N/A</v>
      </c>
      <c r="I1111">
        <f t="shared" si="53"/>
        <v>0</v>
      </c>
      <c r="J1111" s="93">
        <v>6013</v>
      </c>
      <c r="K1111">
        <v>3</v>
      </c>
      <c r="L1111">
        <v>6024</v>
      </c>
      <c r="M1111">
        <v>4</v>
      </c>
    </row>
    <row r="1112" spans="1:15" x14ac:dyDescent="0.2">
      <c r="A1112" s="103">
        <v>5020</v>
      </c>
      <c r="B1112" s="93" t="s">
        <v>4199</v>
      </c>
      <c r="C1112" s="103">
        <v>500</v>
      </c>
      <c r="D1112" t="str">
        <f>VLOOKUP(J1112,杂项!K:L,2,FALSE)</f>
        <v>初级生存教材</v>
      </c>
      <c r="E1112">
        <f t="shared" si="51"/>
        <v>1</v>
      </c>
      <c r="F1112" t="e">
        <f>VLOOKUP(L1112,杂项!K:L,2,FALSE)</f>
        <v>#N/A</v>
      </c>
      <c r="G1112">
        <f t="shared" si="52"/>
        <v>0</v>
      </c>
      <c r="H1112" t="e">
        <f>VLOOKUP(N1112,杂项!K:L,2,FALSE)</f>
        <v>#N/A</v>
      </c>
      <c r="I1112">
        <f t="shared" si="53"/>
        <v>0</v>
      </c>
      <c r="J1112" s="93">
        <v>6013</v>
      </c>
      <c r="K1112">
        <v>1</v>
      </c>
    </row>
    <row r="1113" spans="1:15" x14ac:dyDescent="0.2">
      <c r="A1113" s="103">
        <v>5021</v>
      </c>
      <c r="B1113" s="93" t="s">
        <v>4200</v>
      </c>
      <c r="C1113" s="103">
        <v>750</v>
      </c>
      <c r="D1113" t="str">
        <f>VLOOKUP(J1113,杂项!K:L,2,FALSE)</f>
        <v>初级生存教材</v>
      </c>
      <c r="E1113">
        <f t="shared" si="51"/>
        <v>2</v>
      </c>
      <c r="F1113" t="str">
        <f>VLOOKUP(L1113,杂项!K:L,2,FALSE)</f>
        <v>永动特饮</v>
      </c>
      <c r="G1113">
        <f t="shared" si="52"/>
        <v>1</v>
      </c>
      <c r="H1113" t="e">
        <f>VLOOKUP(N1113,杂项!K:L,2,FALSE)</f>
        <v>#N/A</v>
      </c>
      <c r="I1113">
        <f t="shared" si="53"/>
        <v>0</v>
      </c>
      <c r="J1113" s="93">
        <v>6013</v>
      </c>
      <c r="K1113">
        <v>2</v>
      </c>
      <c r="L1113">
        <v>6023</v>
      </c>
      <c r="M1113">
        <v>1</v>
      </c>
    </row>
    <row r="1114" spans="1:15" x14ac:dyDescent="0.2">
      <c r="A1114" s="103">
        <v>5022</v>
      </c>
      <c r="B1114" s="93" t="s">
        <v>4201</v>
      </c>
      <c r="C1114" s="103">
        <v>1100</v>
      </c>
      <c r="D1114" t="str">
        <f>VLOOKUP(J1114,杂项!K:L,2,FALSE)</f>
        <v>初级生存教材</v>
      </c>
      <c r="E1114">
        <f t="shared" si="51"/>
        <v>2</v>
      </c>
      <c r="F1114" t="str">
        <f>VLOOKUP(L1114,杂项!K:L,2,FALSE)</f>
        <v>永动特饮</v>
      </c>
      <c r="G1114">
        <f t="shared" si="52"/>
        <v>2</v>
      </c>
      <c r="H1114" t="e">
        <f>VLOOKUP(N1114,杂项!K:L,2,FALSE)</f>
        <v>#N/A</v>
      </c>
      <c r="I1114">
        <f t="shared" si="53"/>
        <v>0</v>
      </c>
      <c r="J1114" s="93">
        <v>6013</v>
      </c>
      <c r="K1114">
        <v>2</v>
      </c>
      <c r="L1114">
        <v>6023</v>
      </c>
      <c r="M1114">
        <v>2</v>
      </c>
    </row>
    <row r="1115" spans="1:15" x14ac:dyDescent="0.2">
      <c r="A1115" s="103">
        <v>5023</v>
      </c>
      <c r="B1115" s="93" t="s">
        <v>4202</v>
      </c>
      <c r="C1115" s="103">
        <v>1700</v>
      </c>
      <c r="D1115" t="str">
        <f>VLOOKUP(J1115,杂项!K:L,2,FALSE)</f>
        <v>初级生存教材</v>
      </c>
      <c r="E1115">
        <f t="shared" si="51"/>
        <v>3</v>
      </c>
      <c r="F1115" t="str">
        <f>VLOOKUP(L1115,杂项!K:L,2,FALSE)</f>
        <v>永动特饮</v>
      </c>
      <c r="G1115">
        <f t="shared" si="52"/>
        <v>3</v>
      </c>
      <c r="H1115" t="e">
        <f>VLOOKUP(N1115,杂项!K:L,2,FALSE)</f>
        <v>#N/A</v>
      </c>
      <c r="I1115">
        <f t="shared" si="53"/>
        <v>0</v>
      </c>
      <c r="J1115" s="93">
        <v>6013</v>
      </c>
      <c r="K1115">
        <v>3</v>
      </c>
      <c r="L1115">
        <v>6023</v>
      </c>
      <c r="M1115">
        <v>3</v>
      </c>
    </row>
    <row r="1116" spans="1:15" x14ac:dyDescent="0.2">
      <c r="A1116" s="103">
        <v>5024</v>
      </c>
      <c r="B1116" s="93" t="s">
        <v>4203</v>
      </c>
      <c r="C1116" s="103">
        <v>2600</v>
      </c>
      <c r="D1116" t="str">
        <f>VLOOKUP(J1116,杂项!K:L,2,FALSE)</f>
        <v>初级生存教材</v>
      </c>
      <c r="E1116">
        <f t="shared" si="51"/>
        <v>3</v>
      </c>
      <c r="F1116" t="str">
        <f>VLOOKUP(L1116,杂项!K:L,2,FALSE)</f>
        <v>永动特饮</v>
      </c>
      <c r="G1116">
        <f t="shared" si="52"/>
        <v>4</v>
      </c>
      <c r="H1116" t="e">
        <f>VLOOKUP(N1116,杂项!K:L,2,FALSE)</f>
        <v>#N/A</v>
      </c>
      <c r="I1116">
        <f t="shared" si="53"/>
        <v>0</v>
      </c>
      <c r="J1116" s="93">
        <v>6013</v>
      </c>
      <c r="K1116">
        <v>3</v>
      </c>
      <c r="L1116">
        <v>6023</v>
      </c>
      <c r="M1116">
        <v>4</v>
      </c>
    </row>
    <row r="1117" spans="1:15" x14ac:dyDescent="0.2">
      <c r="A1117" s="103">
        <v>5030</v>
      </c>
      <c r="B1117" s="93" t="s">
        <v>4204</v>
      </c>
      <c r="C1117" s="103">
        <v>800</v>
      </c>
      <c r="D1117" t="str">
        <f>VLOOKUP(J1117,杂项!K:L,2,FALSE)</f>
        <v>初级生存教材</v>
      </c>
      <c r="E1117">
        <f t="shared" si="51"/>
        <v>3</v>
      </c>
      <c r="F1117" t="e">
        <f>VLOOKUP(L1117,杂项!K:L,2,FALSE)</f>
        <v>#N/A</v>
      </c>
      <c r="G1117">
        <f t="shared" si="52"/>
        <v>0</v>
      </c>
      <c r="H1117" t="e">
        <f>VLOOKUP(N1117,杂项!K:L,2,FALSE)</f>
        <v>#N/A</v>
      </c>
      <c r="I1117">
        <f t="shared" si="53"/>
        <v>0</v>
      </c>
      <c r="J1117" s="93">
        <v>6013</v>
      </c>
      <c r="K1117">
        <v>3</v>
      </c>
    </row>
    <row r="1118" spans="1:15" x14ac:dyDescent="0.2">
      <c r="A1118" s="103">
        <v>5031</v>
      </c>
      <c r="B1118" s="93" t="s">
        <v>4205</v>
      </c>
      <c r="C1118" s="103">
        <v>1200</v>
      </c>
      <c r="D1118" t="str">
        <f>VLOOKUP(J1118,杂项!K:L,2,FALSE)</f>
        <v>初级生存教材</v>
      </c>
      <c r="E1118">
        <f t="shared" si="51"/>
        <v>3</v>
      </c>
      <c r="F1118" t="str">
        <f>VLOOKUP(L1118,杂项!K:L,2,FALSE)</f>
        <v>力满特饮</v>
      </c>
      <c r="G1118">
        <f t="shared" si="52"/>
        <v>3</v>
      </c>
      <c r="H1118" t="e">
        <f>VLOOKUP(N1118,杂项!K:L,2,FALSE)</f>
        <v>#N/A</v>
      </c>
      <c r="I1118">
        <f t="shared" si="53"/>
        <v>0</v>
      </c>
      <c r="J1118" s="93">
        <v>6013</v>
      </c>
      <c r="K1118">
        <v>3</v>
      </c>
      <c r="L1118">
        <v>6024</v>
      </c>
      <c r="M1118">
        <v>3</v>
      </c>
    </row>
    <row r="1119" spans="1:15" x14ac:dyDescent="0.2">
      <c r="A1119" s="103">
        <v>5032</v>
      </c>
      <c r="B1119" s="93" t="s">
        <v>4206</v>
      </c>
      <c r="C1119" s="103">
        <v>1800</v>
      </c>
      <c r="D1119" t="str">
        <f>VLOOKUP(J1119,杂项!K:L,2,FALSE)</f>
        <v>初级生存教材</v>
      </c>
      <c r="E1119">
        <f t="shared" si="51"/>
        <v>4</v>
      </c>
      <c r="F1119" t="str">
        <f>VLOOKUP(L1119,杂项!K:L,2,FALSE)</f>
        <v>力满特饮</v>
      </c>
      <c r="G1119">
        <f t="shared" si="52"/>
        <v>3</v>
      </c>
      <c r="H1119" t="e">
        <f>VLOOKUP(N1119,杂项!K:L,2,FALSE)</f>
        <v>#N/A</v>
      </c>
      <c r="I1119">
        <f t="shared" si="53"/>
        <v>0</v>
      </c>
      <c r="J1119" s="93">
        <v>6013</v>
      </c>
      <c r="K1119">
        <v>4</v>
      </c>
      <c r="L1119">
        <v>6024</v>
      </c>
      <c r="M1119">
        <v>3</v>
      </c>
    </row>
    <row r="1120" spans="1:15" x14ac:dyDescent="0.2">
      <c r="A1120" s="103">
        <v>5033</v>
      </c>
      <c r="B1120" s="93" t="s">
        <v>4207</v>
      </c>
      <c r="C1120" s="103">
        <v>2700</v>
      </c>
      <c r="D1120" t="str">
        <f>VLOOKUP(J1120,杂项!K:L,2,FALSE)</f>
        <v>初级生存教材</v>
      </c>
      <c r="E1120">
        <f t="shared" si="51"/>
        <v>5</v>
      </c>
      <c r="F1120" t="str">
        <f>VLOOKUP(L1120,杂项!K:L,2,FALSE)</f>
        <v>力满特饮</v>
      </c>
      <c r="G1120">
        <f t="shared" si="52"/>
        <v>4</v>
      </c>
      <c r="H1120" t="e">
        <f>VLOOKUP(N1120,杂项!K:L,2,FALSE)</f>
        <v>#N/A</v>
      </c>
      <c r="I1120">
        <f t="shared" si="53"/>
        <v>0</v>
      </c>
      <c r="J1120" s="93">
        <v>6013</v>
      </c>
      <c r="K1120">
        <v>5</v>
      </c>
      <c r="L1120">
        <v>6024</v>
      </c>
      <c r="M1120">
        <v>4</v>
      </c>
    </row>
    <row r="1121" spans="1:13" x14ac:dyDescent="0.2">
      <c r="A1121" s="103">
        <v>5034</v>
      </c>
      <c r="B1121" s="93" t="s">
        <v>4208</v>
      </c>
      <c r="C1121" s="103">
        <v>4100</v>
      </c>
      <c r="D1121" t="str">
        <f>VLOOKUP(J1121,杂项!K:L,2,FALSE)</f>
        <v>初级生存教材</v>
      </c>
      <c r="E1121">
        <f t="shared" si="51"/>
        <v>5</v>
      </c>
      <c r="F1121" t="str">
        <f>VLOOKUP(L1121,杂项!K:L,2,FALSE)</f>
        <v>力满特饮</v>
      </c>
      <c r="G1121">
        <f t="shared" si="52"/>
        <v>5</v>
      </c>
      <c r="H1121" t="e">
        <f>VLOOKUP(N1121,杂项!K:L,2,FALSE)</f>
        <v>#N/A</v>
      </c>
      <c r="I1121">
        <f t="shared" si="53"/>
        <v>0</v>
      </c>
      <c r="J1121" s="93">
        <v>6013</v>
      </c>
      <c r="K1121">
        <v>5</v>
      </c>
      <c r="L1121">
        <v>6024</v>
      </c>
      <c r="M1121">
        <v>5</v>
      </c>
    </row>
    <row r="1122" spans="1:13" x14ac:dyDescent="0.2">
      <c r="A1122" s="103">
        <v>5035</v>
      </c>
      <c r="B1122" s="93" t="s">
        <v>4209</v>
      </c>
      <c r="C1122" s="103">
        <v>6200</v>
      </c>
      <c r="D1122" t="str">
        <f>VLOOKUP(J1122,杂项!K:L,2,FALSE)</f>
        <v>中级生存教材</v>
      </c>
      <c r="E1122">
        <f t="shared" si="51"/>
        <v>3</v>
      </c>
      <c r="F1122" t="str">
        <f>VLOOKUP(L1122,杂项!K:L,2,FALSE)</f>
        <v>力满特饮</v>
      </c>
      <c r="G1122">
        <f t="shared" si="52"/>
        <v>5</v>
      </c>
      <c r="H1122" t="e">
        <f>VLOOKUP(N1122,杂项!K:L,2,FALSE)</f>
        <v>#N/A</v>
      </c>
      <c r="I1122">
        <f t="shared" si="53"/>
        <v>0</v>
      </c>
      <c r="J1122" s="93">
        <v>6014</v>
      </c>
      <c r="K1122">
        <v>3</v>
      </c>
      <c r="L1122">
        <v>6024</v>
      </c>
      <c r="M1122">
        <v>5</v>
      </c>
    </row>
    <row r="1123" spans="1:13" x14ac:dyDescent="0.2">
      <c r="A1123" s="103">
        <v>5036</v>
      </c>
      <c r="B1123" s="93" t="s">
        <v>4210</v>
      </c>
      <c r="C1123" s="103">
        <v>9300</v>
      </c>
      <c r="D1123" t="str">
        <f>VLOOKUP(J1123,杂项!K:L,2,FALSE)</f>
        <v>中级生存教材</v>
      </c>
      <c r="E1123">
        <f t="shared" si="51"/>
        <v>4</v>
      </c>
      <c r="F1123" t="str">
        <f>VLOOKUP(L1123,杂项!K:L,2,FALSE)</f>
        <v>吊环</v>
      </c>
      <c r="G1123">
        <f t="shared" si="52"/>
        <v>3</v>
      </c>
      <c r="H1123" t="e">
        <f>VLOOKUP(N1123,杂项!K:L,2,FALSE)</f>
        <v>#N/A</v>
      </c>
      <c r="I1123">
        <f t="shared" si="53"/>
        <v>0</v>
      </c>
      <c r="J1123" s="93">
        <v>6014</v>
      </c>
      <c r="K1123">
        <v>4</v>
      </c>
      <c r="L1123">
        <v>6029</v>
      </c>
      <c r="M1123">
        <v>3</v>
      </c>
    </row>
    <row r="1124" spans="1:13" x14ac:dyDescent="0.2">
      <c r="A1124" s="103">
        <v>5037</v>
      </c>
      <c r="B1124" s="93" t="s">
        <v>4211</v>
      </c>
      <c r="C1124" s="103">
        <v>14000</v>
      </c>
      <c r="D1124" t="str">
        <f>VLOOKUP(J1124,杂项!K:L,2,FALSE)</f>
        <v>中级生存教材</v>
      </c>
      <c r="E1124">
        <f t="shared" si="51"/>
        <v>5</v>
      </c>
      <c r="F1124" t="str">
        <f>VLOOKUP(L1124,杂项!K:L,2,FALSE)</f>
        <v>吊环</v>
      </c>
      <c r="G1124">
        <f t="shared" si="52"/>
        <v>5</v>
      </c>
      <c r="H1124" t="e">
        <f>VLOOKUP(N1124,杂项!K:L,2,FALSE)</f>
        <v>#N/A</v>
      </c>
      <c r="I1124">
        <f t="shared" si="53"/>
        <v>0</v>
      </c>
      <c r="J1124" s="93">
        <v>6014</v>
      </c>
      <c r="K1124">
        <v>5</v>
      </c>
      <c r="L1124">
        <v>6029</v>
      </c>
      <c r="M1124">
        <v>5</v>
      </c>
    </row>
    <row r="1125" spans="1:13" x14ac:dyDescent="0.2">
      <c r="A1125" s="103">
        <v>5038</v>
      </c>
      <c r="B1125" s="93" t="s">
        <v>4212</v>
      </c>
      <c r="C1125" s="103">
        <v>21000</v>
      </c>
      <c r="D1125" t="str">
        <f>VLOOKUP(J1125,杂项!K:L,2,FALSE)</f>
        <v>中级生存教材</v>
      </c>
      <c r="E1125">
        <f t="shared" si="51"/>
        <v>6</v>
      </c>
      <c r="F1125" t="str">
        <f>VLOOKUP(L1125,杂项!K:L,2,FALSE)</f>
        <v>吊环</v>
      </c>
      <c r="G1125">
        <f t="shared" si="52"/>
        <v>6</v>
      </c>
      <c r="H1125" t="e">
        <f>VLOOKUP(N1125,杂项!K:L,2,FALSE)</f>
        <v>#N/A</v>
      </c>
      <c r="I1125">
        <f t="shared" si="53"/>
        <v>0</v>
      </c>
      <c r="J1125" s="93">
        <v>6014</v>
      </c>
      <c r="K1125">
        <v>6</v>
      </c>
      <c r="L1125">
        <v>6029</v>
      </c>
      <c r="M1125">
        <v>6</v>
      </c>
    </row>
    <row r="1126" spans="1:13" x14ac:dyDescent="0.2">
      <c r="A1126" s="103">
        <v>5039</v>
      </c>
      <c r="B1126" s="93" t="s">
        <v>4213</v>
      </c>
      <c r="C1126" s="103">
        <v>32000</v>
      </c>
      <c r="D1126" t="str">
        <f>VLOOKUP(J1126,杂项!K:L,2,FALSE)</f>
        <v>中级生存教材</v>
      </c>
      <c r="E1126">
        <f t="shared" si="51"/>
        <v>8</v>
      </c>
      <c r="F1126" t="str">
        <f>VLOOKUP(L1126,杂项!K:L,2,FALSE)</f>
        <v>吊环</v>
      </c>
      <c r="G1126">
        <f t="shared" si="52"/>
        <v>8</v>
      </c>
      <c r="H1126" t="e">
        <f>VLOOKUP(N1126,杂项!K:L,2,FALSE)</f>
        <v>#N/A</v>
      </c>
      <c r="I1126">
        <f t="shared" si="53"/>
        <v>0</v>
      </c>
      <c r="J1126" s="93">
        <v>6014</v>
      </c>
      <c r="K1126">
        <v>8</v>
      </c>
      <c r="L1126">
        <v>6029</v>
      </c>
      <c r="M1126">
        <v>8</v>
      </c>
    </row>
    <row r="1127" spans="1:13" x14ac:dyDescent="0.2">
      <c r="A1127" s="103">
        <v>5040</v>
      </c>
      <c r="B1127" s="93" t="s">
        <v>4214</v>
      </c>
      <c r="C1127" s="103">
        <v>800</v>
      </c>
      <c r="D1127" t="str">
        <f>VLOOKUP(J1127,杂项!K:L,2,FALSE)</f>
        <v>初级生存教材</v>
      </c>
      <c r="E1127">
        <f t="shared" si="51"/>
        <v>3</v>
      </c>
      <c r="F1127" t="e">
        <f>VLOOKUP(L1127,杂项!K:L,2,FALSE)</f>
        <v>#N/A</v>
      </c>
      <c r="G1127">
        <f t="shared" si="52"/>
        <v>0</v>
      </c>
      <c r="H1127" t="e">
        <f>VLOOKUP(N1127,杂项!K:L,2,FALSE)</f>
        <v>#N/A</v>
      </c>
      <c r="I1127">
        <f t="shared" si="53"/>
        <v>0</v>
      </c>
      <c r="J1127" s="93">
        <v>6013</v>
      </c>
      <c r="K1127">
        <v>3</v>
      </c>
    </row>
    <row r="1128" spans="1:13" x14ac:dyDescent="0.2">
      <c r="A1128" s="103">
        <v>5041</v>
      </c>
      <c r="B1128" s="93" t="s">
        <v>4215</v>
      </c>
      <c r="C1128" s="103">
        <v>1200</v>
      </c>
      <c r="D1128" t="str">
        <f>VLOOKUP(J1128,杂项!K:L,2,FALSE)</f>
        <v>初级生存教材</v>
      </c>
      <c r="E1128">
        <f t="shared" si="51"/>
        <v>3</v>
      </c>
      <c r="F1128" t="str">
        <f>VLOOKUP(L1128,杂项!K:L,2,FALSE)</f>
        <v>永动特饮</v>
      </c>
      <c r="G1128">
        <f t="shared" si="52"/>
        <v>3</v>
      </c>
      <c r="H1128" t="e">
        <f>VLOOKUP(N1128,杂项!K:L,2,FALSE)</f>
        <v>#N/A</v>
      </c>
      <c r="I1128">
        <f t="shared" si="53"/>
        <v>0</v>
      </c>
      <c r="J1128" s="93">
        <v>6013</v>
      </c>
      <c r="K1128">
        <v>3</v>
      </c>
      <c r="L1128">
        <v>6023</v>
      </c>
      <c r="M1128">
        <v>3</v>
      </c>
    </row>
    <row r="1129" spans="1:13" x14ac:dyDescent="0.2">
      <c r="A1129" s="103">
        <v>5042</v>
      </c>
      <c r="B1129" s="93" t="s">
        <v>4216</v>
      </c>
      <c r="C1129" s="103">
        <v>1800</v>
      </c>
      <c r="D1129" t="str">
        <f>VLOOKUP(J1129,杂项!K:L,2,FALSE)</f>
        <v>初级生存教材</v>
      </c>
      <c r="E1129">
        <f t="shared" si="51"/>
        <v>4</v>
      </c>
      <c r="F1129" t="str">
        <f>VLOOKUP(L1129,杂项!K:L,2,FALSE)</f>
        <v>永动特饮</v>
      </c>
      <c r="G1129">
        <f t="shared" si="52"/>
        <v>3</v>
      </c>
      <c r="H1129" t="e">
        <f>VLOOKUP(N1129,杂项!K:L,2,FALSE)</f>
        <v>#N/A</v>
      </c>
      <c r="I1129">
        <f t="shared" si="53"/>
        <v>0</v>
      </c>
      <c r="J1129" s="93">
        <v>6013</v>
      </c>
      <c r="K1129">
        <v>4</v>
      </c>
      <c r="L1129">
        <v>6023</v>
      </c>
      <c r="M1129">
        <v>3</v>
      </c>
    </row>
    <row r="1130" spans="1:13" x14ac:dyDescent="0.2">
      <c r="A1130" s="103">
        <v>5043</v>
      </c>
      <c r="B1130" s="93" t="s">
        <v>4217</v>
      </c>
      <c r="C1130" s="103">
        <v>2700</v>
      </c>
      <c r="D1130" t="str">
        <f>VLOOKUP(J1130,杂项!K:L,2,FALSE)</f>
        <v>初级生存教材</v>
      </c>
      <c r="E1130">
        <f t="shared" si="51"/>
        <v>5</v>
      </c>
      <c r="F1130" t="str">
        <f>VLOOKUP(L1130,杂项!K:L,2,FALSE)</f>
        <v>永动特饮</v>
      </c>
      <c r="G1130">
        <f t="shared" si="52"/>
        <v>4</v>
      </c>
      <c r="H1130" t="e">
        <f>VLOOKUP(N1130,杂项!K:L,2,FALSE)</f>
        <v>#N/A</v>
      </c>
      <c r="I1130">
        <f t="shared" si="53"/>
        <v>0</v>
      </c>
      <c r="J1130" s="93">
        <v>6013</v>
      </c>
      <c r="K1130">
        <v>5</v>
      </c>
      <c r="L1130">
        <v>6023</v>
      </c>
      <c r="M1130">
        <v>4</v>
      </c>
    </row>
    <row r="1131" spans="1:13" x14ac:dyDescent="0.2">
      <c r="A1131" s="103">
        <v>5044</v>
      </c>
      <c r="B1131" s="93" t="s">
        <v>4218</v>
      </c>
      <c r="C1131" s="103">
        <v>4100</v>
      </c>
      <c r="D1131" t="str">
        <f>VLOOKUP(J1131,杂项!K:L,2,FALSE)</f>
        <v>初级生存教材</v>
      </c>
      <c r="E1131">
        <f t="shared" si="51"/>
        <v>5</v>
      </c>
      <c r="F1131" t="str">
        <f>VLOOKUP(L1131,杂项!K:L,2,FALSE)</f>
        <v>永动特饮</v>
      </c>
      <c r="G1131">
        <f t="shared" si="52"/>
        <v>5</v>
      </c>
      <c r="H1131" t="e">
        <f>VLOOKUP(N1131,杂项!K:L,2,FALSE)</f>
        <v>#N/A</v>
      </c>
      <c r="I1131">
        <f t="shared" si="53"/>
        <v>0</v>
      </c>
      <c r="J1131" s="93">
        <v>6013</v>
      </c>
      <c r="K1131">
        <v>5</v>
      </c>
      <c r="L1131">
        <v>6023</v>
      </c>
      <c r="M1131">
        <v>5</v>
      </c>
    </row>
    <row r="1132" spans="1:13" x14ac:dyDescent="0.2">
      <c r="A1132" s="103">
        <v>5045</v>
      </c>
      <c r="B1132" s="93" t="s">
        <v>4219</v>
      </c>
      <c r="C1132" s="103">
        <v>6200</v>
      </c>
      <c r="D1132" t="str">
        <f>VLOOKUP(J1132,杂项!K:L,2,FALSE)</f>
        <v>中级生存教材</v>
      </c>
      <c r="E1132">
        <f t="shared" si="51"/>
        <v>3</v>
      </c>
      <c r="F1132" t="str">
        <f>VLOOKUP(L1132,杂项!K:L,2,FALSE)</f>
        <v>永动特饮</v>
      </c>
      <c r="G1132">
        <f t="shared" si="52"/>
        <v>5</v>
      </c>
      <c r="H1132" t="e">
        <f>VLOOKUP(N1132,杂项!K:L,2,FALSE)</f>
        <v>#N/A</v>
      </c>
      <c r="I1132">
        <f t="shared" si="53"/>
        <v>0</v>
      </c>
      <c r="J1132" s="93">
        <v>6014</v>
      </c>
      <c r="K1132">
        <v>3</v>
      </c>
      <c r="L1132">
        <v>6023</v>
      </c>
      <c r="M1132">
        <v>5</v>
      </c>
    </row>
    <row r="1133" spans="1:13" x14ac:dyDescent="0.2">
      <c r="A1133" s="103">
        <v>5046</v>
      </c>
      <c r="B1133" s="93" t="s">
        <v>4220</v>
      </c>
      <c r="C1133" s="103">
        <v>9300</v>
      </c>
      <c r="D1133" t="str">
        <f>VLOOKUP(J1133,杂项!K:L,2,FALSE)</f>
        <v>中级生存教材</v>
      </c>
      <c r="E1133">
        <f t="shared" si="51"/>
        <v>4</v>
      </c>
      <c r="F1133" t="str">
        <f>VLOOKUP(L1133,杂项!K:L,2,FALSE)</f>
        <v>握力器</v>
      </c>
      <c r="G1133">
        <f t="shared" si="52"/>
        <v>3</v>
      </c>
      <c r="H1133" t="e">
        <f>VLOOKUP(N1133,杂项!K:L,2,FALSE)</f>
        <v>#N/A</v>
      </c>
      <c r="I1133">
        <f t="shared" si="53"/>
        <v>0</v>
      </c>
      <c r="J1133" s="93">
        <v>6014</v>
      </c>
      <c r="K1133">
        <v>4</v>
      </c>
      <c r="L1133">
        <v>6030</v>
      </c>
      <c r="M1133">
        <v>3</v>
      </c>
    </row>
    <row r="1134" spans="1:13" x14ac:dyDescent="0.2">
      <c r="A1134" s="103">
        <v>5047</v>
      </c>
      <c r="B1134" s="93" t="s">
        <v>4221</v>
      </c>
      <c r="C1134" s="103">
        <v>14000</v>
      </c>
      <c r="D1134" t="str">
        <f>VLOOKUP(J1134,杂项!K:L,2,FALSE)</f>
        <v>中级生存教材</v>
      </c>
      <c r="E1134">
        <f t="shared" si="51"/>
        <v>5</v>
      </c>
      <c r="F1134" t="str">
        <f>VLOOKUP(L1134,杂项!K:L,2,FALSE)</f>
        <v>握力器</v>
      </c>
      <c r="G1134">
        <f t="shared" si="52"/>
        <v>5</v>
      </c>
      <c r="H1134" t="e">
        <f>VLOOKUP(N1134,杂项!K:L,2,FALSE)</f>
        <v>#N/A</v>
      </c>
      <c r="I1134">
        <f t="shared" si="53"/>
        <v>0</v>
      </c>
      <c r="J1134" s="93">
        <v>6014</v>
      </c>
      <c r="K1134">
        <v>5</v>
      </c>
      <c r="L1134">
        <v>6030</v>
      </c>
      <c r="M1134">
        <v>5</v>
      </c>
    </row>
    <row r="1135" spans="1:13" x14ac:dyDescent="0.2">
      <c r="A1135" s="103">
        <v>5048</v>
      </c>
      <c r="B1135" s="93" t="s">
        <v>4222</v>
      </c>
      <c r="C1135" s="103">
        <v>21000</v>
      </c>
      <c r="D1135" t="str">
        <f>VLOOKUP(J1135,杂项!K:L,2,FALSE)</f>
        <v>中级生存教材</v>
      </c>
      <c r="E1135">
        <f t="shared" si="51"/>
        <v>6</v>
      </c>
      <c r="F1135" t="str">
        <f>VLOOKUP(L1135,杂项!K:L,2,FALSE)</f>
        <v>握力器</v>
      </c>
      <c r="G1135">
        <f t="shared" si="52"/>
        <v>6</v>
      </c>
      <c r="H1135" t="e">
        <f>VLOOKUP(N1135,杂项!K:L,2,FALSE)</f>
        <v>#N/A</v>
      </c>
      <c r="I1135">
        <f t="shared" si="53"/>
        <v>0</v>
      </c>
      <c r="J1135" s="93">
        <v>6014</v>
      </c>
      <c r="K1135">
        <v>6</v>
      </c>
      <c r="L1135">
        <v>6030</v>
      </c>
      <c r="M1135">
        <v>6</v>
      </c>
    </row>
    <row r="1136" spans="1:13" x14ac:dyDescent="0.2">
      <c r="A1136" s="103">
        <v>5049</v>
      </c>
      <c r="B1136" s="93" t="s">
        <v>4223</v>
      </c>
      <c r="C1136" s="103">
        <v>32000</v>
      </c>
      <c r="D1136" t="str">
        <f>VLOOKUP(J1136,杂项!K:L,2,FALSE)</f>
        <v>中级生存教材</v>
      </c>
      <c r="E1136">
        <f t="shared" si="51"/>
        <v>8</v>
      </c>
      <c r="F1136" t="str">
        <f>VLOOKUP(L1136,杂项!K:L,2,FALSE)</f>
        <v>握力器</v>
      </c>
      <c r="G1136">
        <f t="shared" si="52"/>
        <v>8</v>
      </c>
      <c r="H1136" t="e">
        <f>VLOOKUP(N1136,杂项!K:L,2,FALSE)</f>
        <v>#N/A</v>
      </c>
      <c r="I1136">
        <f t="shared" si="53"/>
        <v>0</v>
      </c>
      <c r="J1136" s="93">
        <v>6014</v>
      </c>
      <c r="K1136">
        <v>8</v>
      </c>
      <c r="L1136">
        <v>6030</v>
      </c>
      <c r="M1136">
        <v>8</v>
      </c>
    </row>
    <row r="1137" spans="1:15" x14ac:dyDescent="0.2">
      <c r="A1137" s="103">
        <v>5050</v>
      </c>
      <c r="B1137" s="93" t="s">
        <v>4224</v>
      </c>
      <c r="C1137" s="103">
        <v>1500</v>
      </c>
      <c r="D1137" t="str">
        <f>VLOOKUP(J1137,杂项!K:L,2,FALSE)</f>
        <v>中级生存教材</v>
      </c>
      <c r="E1137">
        <f t="shared" si="51"/>
        <v>1</v>
      </c>
      <c r="F1137" t="str">
        <f>VLOOKUP(L1137,杂项!K:L,2,FALSE)</f>
        <v>吊环</v>
      </c>
      <c r="G1137">
        <f t="shared" si="52"/>
        <v>2</v>
      </c>
      <c r="H1137" t="e">
        <f>VLOOKUP(N1137,杂项!K:L,2,FALSE)</f>
        <v>#N/A</v>
      </c>
      <c r="I1137">
        <f t="shared" si="53"/>
        <v>0</v>
      </c>
      <c r="J1137" s="93">
        <v>6014</v>
      </c>
      <c r="K1137">
        <v>1</v>
      </c>
      <c r="L1137">
        <v>6029</v>
      </c>
      <c r="M1137">
        <v>2</v>
      </c>
    </row>
    <row r="1138" spans="1:15" x14ac:dyDescent="0.2">
      <c r="A1138" s="103">
        <v>5051</v>
      </c>
      <c r="B1138" s="93" t="s">
        <v>4225</v>
      </c>
      <c r="C1138" s="103">
        <v>2300</v>
      </c>
      <c r="D1138" t="str">
        <f>VLOOKUP(J1138,杂项!K:L,2,FALSE)</f>
        <v>中级生存教材</v>
      </c>
      <c r="E1138">
        <f t="shared" si="51"/>
        <v>2</v>
      </c>
      <c r="F1138" t="str">
        <f>VLOOKUP(L1138,杂项!K:L,2,FALSE)</f>
        <v>吊环</v>
      </c>
      <c r="G1138">
        <f t="shared" si="52"/>
        <v>3</v>
      </c>
      <c r="H1138" t="e">
        <f>VLOOKUP(N1138,杂项!K:L,2,FALSE)</f>
        <v>#N/A</v>
      </c>
      <c r="I1138">
        <f t="shared" si="53"/>
        <v>0</v>
      </c>
      <c r="J1138" s="93">
        <v>6014</v>
      </c>
      <c r="K1138">
        <v>2</v>
      </c>
      <c r="L1138">
        <v>6029</v>
      </c>
      <c r="M1138">
        <v>3</v>
      </c>
    </row>
    <row r="1139" spans="1:15" x14ac:dyDescent="0.2">
      <c r="A1139" s="103">
        <v>5052</v>
      </c>
      <c r="B1139" s="93" t="s">
        <v>4226</v>
      </c>
      <c r="C1139" s="103">
        <v>3500</v>
      </c>
      <c r="D1139" t="str">
        <f>VLOOKUP(J1139,杂项!K:L,2,FALSE)</f>
        <v>中级生存教材</v>
      </c>
      <c r="E1139">
        <f t="shared" si="51"/>
        <v>4</v>
      </c>
      <c r="F1139" t="str">
        <f>VLOOKUP(L1139,杂项!K:L,2,FALSE)</f>
        <v>吊环</v>
      </c>
      <c r="G1139">
        <f t="shared" si="52"/>
        <v>4</v>
      </c>
      <c r="H1139" t="e">
        <f>VLOOKUP(N1139,杂项!K:L,2,FALSE)</f>
        <v>#N/A</v>
      </c>
      <c r="I1139">
        <f t="shared" si="53"/>
        <v>0</v>
      </c>
      <c r="J1139" s="93">
        <v>6014</v>
      </c>
      <c r="K1139">
        <v>4</v>
      </c>
      <c r="L1139">
        <v>6029</v>
      </c>
      <c r="M1139">
        <v>4</v>
      </c>
    </row>
    <row r="1140" spans="1:15" x14ac:dyDescent="0.2">
      <c r="A1140" s="103">
        <v>5053</v>
      </c>
      <c r="B1140" s="93" t="s">
        <v>4227</v>
      </c>
      <c r="C1140" s="103">
        <v>5300</v>
      </c>
      <c r="D1140" t="str">
        <f>VLOOKUP(J1140,杂项!K:L,2,FALSE)</f>
        <v>中级生存教材</v>
      </c>
      <c r="E1140">
        <f t="shared" si="51"/>
        <v>6</v>
      </c>
      <c r="F1140" t="str">
        <f>VLOOKUP(L1140,杂项!K:L,2,FALSE)</f>
        <v>吊环</v>
      </c>
      <c r="G1140">
        <f t="shared" si="52"/>
        <v>5</v>
      </c>
      <c r="H1140" t="e">
        <f>VLOOKUP(N1140,杂项!K:L,2,FALSE)</f>
        <v>#N/A</v>
      </c>
      <c r="I1140">
        <f t="shared" si="53"/>
        <v>0</v>
      </c>
      <c r="J1140" s="93">
        <v>6014</v>
      </c>
      <c r="K1140">
        <v>6</v>
      </c>
      <c r="L1140">
        <v>6029</v>
      </c>
      <c r="M1140">
        <v>5</v>
      </c>
    </row>
    <row r="1141" spans="1:15" x14ac:dyDescent="0.2">
      <c r="A1141" s="103">
        <v>5054</v>
      </c>
      <c r="B1141" s="93" t="s">
        <v>4228</v>
      </c>
      <c r="C1141" s="103">
        <v>8000</v>
      </c>
      <c r="D1141" t="str">
        <f>VLOOKUP(J1141,杂项!K:L,2,FALSE)</f>
        <v>中级生存教材</v>
      </c>
      <c r="E1141">
        <f t="shared" si="51"/>
        <v>8</v>
      </c>
      <c r="F1141" t="str">
        <f>VLOOKUP(L1141,杂项!K:L,2,FALSE)</f>
        <v>吊环</v>
      </c>
      <c r="G1141">
        <f t="shared" si="52"/>
        <v>6</v>
      </c>
      <c r="H1141" t="e">
        <f>VLOOKUP(N1141,杂项!K:L,2,FALSE)</f>
        <v>#N/A</v>
      </c>
      <c r="I1141">
        <f t="shared" si="53"/>
        <v>0</v>
      </c>
      <c r="J1141" s="93">
        <v>6014</v>
      </c>
      <c r="K1141">
        <v>8</v>
      </c>
      <c r="L1141">
        <v>6029</v>
      </c>
      <c r="M1141">
        <v>6</v>
      </c>
    </row>
    <row r="1142" spans="1:15" x14ac:dyDescent="0.2">
      <c r="A1142" s="103">
        <v>5055</v>
      </c>
      <c r="B1142" s="93" t="s">
        <v>4229</v>
      </c>
      <c r="C1142" s="103">
        <v>12000</v>
      </c>
      <c r="D1142" t="str">
        <f>VLOOKUP(J1142,杂项!K:L,2,FALSE)</f>
        <v>高级生存教材</v>
      </c>
      <c r="E1142">
        <f t="shared" si="51"/>
        <v>3</v>
      </c>
      <c r="F1142" t="str">
        <f>VLOOKUP(L1142,杂项!K:L,2,FALSE)</f>
        <v>瑜伽垫</v>
      </c>
      <c r="G1142">
        <f t="shared" si="52"/>
        <v>2</v>
      </c>
      <c r="H1142" t="e">
        <f>VLOOKUP(N1142,杂项!K:L,2,FALSE)</f>
        <v>#N/A</v>
      </c>
      <c r="I1142">
        <f t="shared" si="53"/>
        <v>0</v>
      </c>
      <c r="J1142" s="93">
        <v>6015</v>
      </c>
      <c r="K1142">
        <v>3</v>
      </c>
      <c r="L1142">
        <v>6035</v>
      </c>
      <c r="M1142">
        <v>2</v>
      </c>
    </row>
    <row r="1143" spans="1:15" x14ac:dyDescent="0.2">
      <c r="A1143" s="103">
        <v>5056</v>
      </c>
      <c r="B1143" s="93" t="s">
        <v>4230</v>
      </c>
      <c r="C1143" s="103">
        <v>18000</v>
      </c>
      <c r="D1143" t="str">
        <f>VLOOKUP(J1143,杂项!K:L,2,FALSE)</f>
        <v>高级生存教材</v>
      </c>
      <c r="E1143">
        <f t="shared" si="51"/>
        <v>5</v>
      </c>
      <c r="F1143" t="str">
        <f>VLOOKUP(L1143,杂项!K:L,2,FALSE)</f>
        <v>瑜伽垫</v>
      </c>
      <c r="G1143">
        <f t="shared" si="52"/>
        <v>4</v>
      </c>
      <c r="H1143" t="e">
        <f>VLOOKUP(N1143,杂项!K:L,2,FALSE)</f>
        <v>#N/A</v>
      </c>
      <c r="I1143">
        <f t="shared" si="53"/>
        <v>0</v>
      </c>
      <c r="J1143" s="93">
        <v>6015</v>
      </c>
      <c r="K1143">
        <v>5</v>
      </c>
      <c r="L1143">
        <v>6035</v>
      </c>
      <c r="M1143">
        <v>4</v>
      </c>
    </row>
    <row r="1144" spans="1:15" x14ac:dyDescent="0.2">
      <c r="A1144" s="103">
        <v>5057</v>
      </c>
      <c r="B1144" s="93" t="s">
        <v>4231</v>
      </c>
      <c r="C1144" s="103">
        <v>27000</v>
      </c>
      <c r="D1144" t="str">
        <f>VLOOKUP(J1144,杂项!K:L,2,FALSE)</f>
        <v>高级生存教材</v>
      </c>
      <c r="E1144">
        <f t="shared" si="51"/>
        <v>8</v>
      </c>
      <c r="F1144" t="str">
        <f>VLOOKUP(L1144,杂项!K:L,2,FALSE)</f>
        <v>瑜伽垫</v>
      </c>
      <c r="G1144">
        <f t="shared" si="52"/>
        <v>6</v>
      </c>
      <c r="H1144" t="str">
        <f>VLOOKUP(N1144,杂项!K:L,2,FALSE)</f>
        <v>沙袋</v>
      </c>
      <c r="I1144">
        <f t="shared" si="53"/>
        <v>2</v>
      </c>
      <c r="J1144" s="93">
        <v>6015</v>
      </c>
      <c r="K1144">
        <v>8</v>
      </c>
      <c r="L1144">
        <v>6035</v>
      </c>
      <c r="M1144">
        <v>6</v>
      </c>
      <c r="N1144">
        <v>6032</v>
      </c>
      <c r="O1144">
        <v>2</v>
      </c>
    </row>
    <row r="1145" spans="1:15" x14ac:dyDescent="0.2">
      <c r="A1145" s="103">
        <v>5058</v>
      </c>
      <c r="B1145" s="93" t="s">
        <v>4232</v>
      </c>
      <c r="C1145" s="103">
        <v>41000</v>
      </c>
      <c r="D1145" t="str">
        <f>VLOOKUP(J1145,杂项!K:L,2,FALSE)</f>
        <v>高级生存教材</v>
      </c>
      <c r="E1145">
        <f t="shared" si="51"/>
        <v>12</v>
      </c>
      <c r="F1145" t="str">
        <f>VLOOKUP(L1145,杂项!K:L,2,FALSE)</f>
        <v>瑜伽垫</v>
      </c>
      <c r="G1145">
        <f t="shared" si="52"/>
        <v>8</v>
      </c>
      <c r="H1145" t="str">
        <f>VLOOKUP(N1145,杂项!K:L,2,FALSE)</f>
        <v>沙袋</v>
      </c>
      <c r="I1145">
        <f t="shared" si="53"/>
        <v>3</v>
      </c>
      <c r="J1145" s="93">
        <v>6015</v>
      </c>
      <c r="K1145">
        <v>12</v>
      </c>
      <c r="L1145">
        <v>6035</v>
      </c>
      <c r="M1145">
        <v>8</v>
      </c>
      <c r="N1145">
        <v>6032</v>
      </c>
      <c r="O1145">
        <v>3</v>
      </c>
    </row>
    <row r="1146" spans="1:15" x14ac:dyDescent="0.2">
      <c r="A1146" s="103">
        <v>5059</v>
      </c>
      <c r="B1146" s="93" t="s">
        <v>4233</v>
      </c>
      <c r="C1146" s="103">
        <v>62000</v>
      </c>
      <c r="D1146" t="str">
        <f>VLOOKUP(J1146,杂项!K:L,2,FALSE)</f>
        <v>高级生存教材</v>
      </c>
      <c r="E1146">
        <f t="shared" si="51"/>
        <v>16</v>
      </c>
      <c r="F1146" t="str">
        <f>VLOOKUP(L1146,杂项!K:L,2,FALSE)</f>
        <v>瑜伽垫</v>
      </c>
      <c r="G1146">
        <f t="shared" si="52"/>
        <v>10</v>
      </c>
      <c r="H1146" t="str">
        <f>VLOOKUP(N1146,杂项!K:L,2,FALSE)</f>
        <v>沙袋</v>
      </c>
      <c r="I1146">
        <f t="shared" si="53"/>
        <v>4</v>
      </c>
      <c r="J1146" s="93">
        <v>6015</v>
      </c>
      <c r="K1146">
        <v>16</v>
      </c>
      <c r="L1146">
        <v>6035</v>
      </c>
      <c r="M1146">
        <v>10</v>
      </c>
      <c r="N1146">
        <v>6032</v>
      </c>
      <c r="O1146">
        <v>4</v>
      </c>
    </row>
    <row r="1147" spans="1:15" x14ac:dyDescent="0.2">
      <c r="A1147" s="103">
        <v>5060</v>
      </c>
      <c r="B1147" s="93" t="s">
        <v>4234</v>
      </c>
      <c r="C1147" s="103">
        <v>1500</v>
      </c>
      <c r="D1147" t="str">
        <f>VLOOKUP(J1147,杂项!K:L,2,FALSE)</f>
        <v>中级生存教材</v>
      </c>
      <c r="E1147">
        <f t="shared" si="51"/>
        <v>1</v>
      </c>
      <c r="F1147" t="str">
        <f>VLOOKUP(L1147,杂项!K:L,2,FALSE)</f>
        <v>吊环</v>
      </c>
      <c r="G1147">
        <f t="shared" si="52"/>
        <v>2</v>
      </c>
      <c r="H1147" t="e">
        <f>VLOOKUP(N1147,杂项!K:L,2,FALSE)</f>
        <v>#N/A</v>
      </c>
      <c r="I1147">
        <f t="shared" si="53"/>
        <v>0</v>
      </c>
      <c r="J1147" s="93">
        <v>6014</v>
      </c>
      <c r="K1147">
        <v>1</v>
      </c>
      <c r="L1147">
        <v>6029</v>
      </c>
      <c r="M1147">
        <v>2</v>
      </c>
    </row>
    <row r="1148" spans="1:15" x14ac:dyDescent="0.2">
      <c r="A1148" s="103">
        <v>5061</v>
      </c>
      <c r="B1148" s="93" t="s">
        <v>4235</v>
      </c>
      <c r="C1148" s="103">
        <v>2300</v>
      </c>
      <c r="D1148" t="str">
        <f>VLOOKUP(J1148,杂项!K:L,2,FALSE)</f>
        <v>中级生存教材</v>
      </c>
      <c r="E1148">
        <f t="shared" si="51"/>
        <v>2</v>
      </c>
      <c r="F1148" t="str">
        <f>VLOOKUP(L1148,杂项!K:L,2,FALSE)</f>
        <v>吊环</v>
      </c>
      <c r="G1148">
        <f t="shared" si="52"/>
        <v>3</v>
      </c>
      <c r="H1148" t="e">
        <f>VLOOKUP(N1148,杂项!K:L,2,FALSE)</f>
        <v>#N/A</v>
      </c>
      <c r="I1148">
        <f t="shared" si="53"/>
        <v>0</v>
      </c>
      <c r="J1148" s="93">
        <v>6014</v>
      </c>
      <c r="K1148">
        <v>2</v>
      </c>
      <c r="L1148">
        <v>6029</v>
      </c>
      <c r="M1148">
        <v>3</v>
      </c>
    </row>
    <row r="1149" spans="1:15" x14ac:dyDescent="0.2">
      <c r="A1149" s="103">
        <v>5062</v>
      </c>
      <c r="B1149" s="93" t="s">
        <v>4236</v>
      </c>
      <c r="C1149" s="103">
        <v>3500</v>
      </c>
      <c r="D1149" t="str">
        <f>VLOOKUP(J1149,杂项!K:L,2,FALSE)</f>
        <v>中级生存教材</v>
      </c>
      <c r="E1149">
        <f t="shared" si="51"/>
        <v>4</v>
      </c>
      <c r="F1149" t="str">
        <f>VLOOKUP(L1149,杂项!K:L,2,FALSE)</f>
        <v>吊环</v>
      </c>
      <c r="G1149">
        <f t="shared" si="52"/>
        <v>4</v>
      </c>
      <c r="H1149" t="e">
        <f>VLOOKUP(N1149,杂项!K:L,2,FALSE)</f>
        <v>#N/A</v>
      </c>
      <c r="I1149">
        <f t="shared" si="53"/>
        <v>0</v>
      </c>
      <c r="J1149" s="93">
        <v>6014</v>
      </c>
      <c r="K1149">
        <v>4</v>
      </c>
      <c r="L1149">
        <v>6029</v>
      </c>
      <c r="M1149">
        <v>4</v>
      </c>
    </row>
    <row r="1150" spans="1:15" x14ac:dyDescent="0.2">
      <c r="A1150" s="103">
        <v>5063</v>
      </c>
      <c r="B1150" s="93" t="s">
        <v>4237</v>
      </c>
      <c r="C1150" s="103">
        <v>5300</v>
      </c>
      <c r="D1150" t="str">
        <f>VLOOKUP(J1150,杂项!K:L,2,FALSE)</f>
        <v>中级生存教材</v>
      </c>
      <c r="E1150">
        <f t="shared" si="51"/>
        <v>6</v>
      </c>
      <c r="F1150" t="str">
        <f>VLOOKUP(L1150,杂项!K:L,2,FALSE)</f>
        <v>吊环</v>
      </c>
      <c r="G1150">
        <f t="shared" si="52"/>
        <v>5</v>
      </c>
      <c r="H1150" t="e">
        <f>VLOOKUP(N1150,杂项!K:L,2,FALSE)</f>
        <v>#N/A</v>
      </c>
      <c r="I1150">
        <f t="shared" si="53"/>
        <v>0</v>
      </c>
      <c r="J1150" s="93">
        <v>6014</v>
      </c>
      <c r="K1150">
        <v>6</v>
      </c>
      <c r="L1150">
        <v>6029</v>
      </c>
      <c r="M1150">
        <v>5</v>
      </c>
    </row>
    <row r="1151" spans="1:15" x14ac:dyDescent="0.2">
      <c r="A1151" s="103">
        <v>5064</v>
      </c>
      <c r="B1151" s="93" t="s">
        <v>4238</v>
      </c>
      <c r="C1151" s="103">
        <v>8000</v>
      </c>
      <c r="D1151" t="str">
        <f>VLOOKUP(J1151,杂项!K:L,2,FALSE)</f>
        <v>中级生存教材</v>
      </c>
      <c r="E1151">
        <f t="shared" si="51"/>
        <v>8</v>
      </c>
      <c r="F1151" t="str">
        <f>VLOOKUP(L1151,杂项!K:L,2,FALSE)</f>
        <v>吊环</v>
      </c>
      <c r="G1151">
        <f t="shared" si="52"/>
        <v>6</v>
      </c>
      <c r="H1151" t="e">
        <f>VLOOKUP(N1151,杂项!K:L,2,FALSE)</f>
        <v>#N/A</v>
      </c>
      <c r="I1151">
        <f t="shared" si="53"/>
        <v>0</v>
      </c>
      <c r="J1151" s="93">
        <v>6014</v>
      </c>
      <c r="K1151">
        <v>8</v>
      </c>
      <c r="L1151">
        <v>6029</v>
      </c>
      <c r="M1151">
        <v>6</v>
      </c>
    </row>
    <row r="1152" spans="1:15" x14ac:dyDescent="0.2">
      <c r="A1152" s="103">
        <v>5070</v>
      </c>
      <c r="B1152" s="93" t="s">
        <v>4239</v>
      </c>
      <c r="C1152" s="103">
        <v>10000</v>
      </c>
      <c r="D1152" t="str">
        <f>VLOOKUP(J1152,杂项!K:L,2,FALSE)</f>
        <v>特级生存教材</v>
      </c>
      <c r="E1152">
        <f t="shared" si="51"/>
        <v>1</v>
      </c>
      <c r="F1152" t="e">
        <f>VLOOKUP(L1152,杂项!K:L,2,FALSE)</f>
        <v>#N/A</v>
      </c>
      <c r="G1152">
        <f t="shared" si="52"/>
        <v>0</v>
      </c>
      <c r="H1152" t="e">
        <f>VLOOKUP(N1152,杂项!K:L,2,FALSE)</f>
        <v>#N/A</v>
      </c>
      <c r="I1152">
        <f t="shared" si="53"/>
        <v>0</v>
      </c>
      <c r="J1152" s="93">
        <v>6047</v>
      </c>
      <c r="K1152">
        <v>1</v>
      </c>
    </row>
    <row r="1153" spans="1:15" x14ac:dyDescent="0.2">
      <c r="A1153" s="103">
        <v>5071</v>
      </c>
      <c r="B1153" s="93" t="s">
        <v>4240</v>
      </c>
      <c r="C1153" s="103">
        <v>15000</v>
      </c>
      <c r="D1153" t="str">
        <f>VLOOKUP(J1153,杂项!K:L,2,FALSE)</f>
        <v>高级生存教材</v>
      </c>
      <c r="E1153">
        <f t="shared" si="51"/>
        <v>5</v>
      </c>
      <c r="F1153" t="str">
        <f>VLOOKUP(L1153,杂项!K:L,2,FALSE)</f>
        <v>平衡球</v>
      </c>
      <c r="G1153">
        <f t="shared" si="52"/>
        <v>6</v>
      </c>
      <c r="H1153" t="e">
        <f>VLOOKUP(N1153,杂项!K:L,2,FALSE)</f>
        <v>#N/A</v>
      </c>
      <c r="I1153">
        <f t="shared" si="53"/>
        <v>0</v>
      </c>
      <c r="J1153" s="93">
        <v>6015</v>
      </c>
      <c r="K1153">
        <v>5</v>
      </c>
      <c r="L1153">
        <v>6036</v>
      </c>
      <c r="M1153">
        <v>6</v>
      </c>
    </row>
    <row r="1154" spans="1:15" x14ac:dyDescent="0.2">
      <c r="A1154" s="103">
        <v>5072</v>
      </c>
      <c r="B1154" s="93" t="s">
        <v>4241</v>
      </c>
      <c r="C1154" s="103">
        <v>23000</v>
      </c>
      <c r="D1154" t="str">
        <f>VLOOKUP(J1154,杂项!K:L,2,FALSE)</f>
        <v>高级生存教材</v>
      </c>
      <c r="E1154">
        <f t="shared" ref="E1154:E1217" si="54">K1154</f>
        <v>15</v>
      </c>
      <c r="F1154" t="str">
        <f>VLOOKUP(L1154,杂项!K:L,2,FALSE)</f>
        <v>平衡球</v>
      </c>
      <c r="G1154">
        <f t="shared" ref="G1154:G1217" si="55">M1154</f>
        <v>10</v>
      </c>
      <c r="H1154" t="str">
        <f>VLOOKUP(N1154,杂项!K:L,2,FALSE)</f>
        <v>杠铃</v>
      </c>
      <c r="I1154">
        <f t="shared" ref="I1154:I1217" si="56">O1154</f>
        <v>6</v>
      </c>
      <c r="J1154" s="93">
        <v>6015</v>
      </c>
      <c r="K1154">
        <v>15</v>
      </c>
      <c r="L1154">
        <v>6036</v>
      </c>
      <c r="M1154">
        <v>10</v>
      </c>
      <c r="N1154">
        <v>6031</v>
      </c>
      <c r="O1154">
        <v>6</v>
      </c>
    </row>
    <row r="1155" spans="1:15" x14ac:dyDescent="0.2">
      <c r="A1155" s="103">
        <v>5073</v>
      </c>
      <c r="B1155" s="93" t="s">
        <v>4242</v>
      </c>
      <c r="C1155" s="103">
        <v>35000</v>
      </c>
      <c r="D1155" t="str">
        <f>VLOOKUP(J1155,杂项!K:L,2,FALSE)</f>
        <v>高级生存教材</v>
      </c>
      <c r="E1155">
        <f t="shared" si="54"/>
        <v>25</v>
      </c>
      <c r="F1155" t="str">
        <f>VLOOKUP(L1155,杂项!K:L,2,FALSE)</f>
        <v>平衡球</v>
      </c>
      <c r="G1155">
        <f t="shared" si="55"/>
        <v>12</v>
      </c>
      <c r="H1155" t="str">
        <f>VLOOKUP(N1155,杂项!K:L,2,FALSE)</f>
        <v>杠铃</v>
      </c>
      <c r="I1155">
        <f t="shared" si="56"/>
        <v>8</v>
      </c>
      <c r="J1155" s="93">
        <v>6015</v>
      </c>
      <c r="K1155">
        <v>25</v>
      </c>
      <c r="L1155">
        <v>6036</v>
      </c>
      <c r="M1155">
        <v>12</v>
      </c>
      <c r="N1155">
        <v>6031</v>
      </c>
      <c r="O1155">
        <v>8</v>
      </c>
    </row>
    <row r="1156" spans="1:15" x14ac:dyDescent="0.2">
      <c r="A1156" s="103">
        <v>5074</v>
      </c>
      <c r="B1156" s="93" t="s">
        <v>4243</v>
      </c>
      <c r="C1156" s="103">
        <v>53000</v>
      </c>
      <c r="D1156" t="str">
        <f>VLOOKUP(J1156,杂项!K:L,2,FALSE)</f>
        <v>特级生存教材</v>
      </c>
      <c r="E1156">
        <f t="shared" si="54"/>
        <v>3</v>
      </c>
      <c r="F1156" t="str">
        <f>VLOOKUP(L1156,杂项!K:L,2,FALSE)</f>
        <v>平衡球</v>
      </c>
      <c r="G1156">
        <f t="shared" si="55"/>
        <v>14</v>
      </c>
      <c r="H1156" t="str">
        <f>VLOOKUP(N1156,杂项!K:L,2,FALSE)</f>
        <v>杠铃</v>
      </c>
      <c r="I1156">
        <f t="shared" si="56"/>
        <v>10</v>
      </c>
      <c r="J1156" s="93">
        <v>6047</v>
      </c>
      <c r="K1156">
        <v>3</v>
      </c>
      <c r="L1156">
        <v>6036</v>
      </c>
      <c r="M1156">
        <v>14</v>
      </c>
      <c r="N1156">
        <v>6031</v>
      </c>
      <c r="O1156">
        <v>10</v>
      </c>
    </row>
    <row r="1157" spans="1:15" x14ac:dyDescent="0.2">
      <c r="A1157" s="103">
        <v>5075</v>
      </c>
      <c r="B1157" s="93" t="s">
        <v>4244</v>
      </c>
      <c r="C1157" s="103">
        <v>80000</v>
      </c>
      <c r="D1157" t="str">
        <f>VLOOKUP(J1157,杂项!K:L,2,FALSE)</f>
        <v>特级生存教材</v>
      </c>
      <c r="E1157">
        <f t="shared" si="54"/>
        <v>5</v>
      </c>
      <c r="F1157" t="str">
        <f>VLOOKUP(L1157,杂项!K:L,2,FALSE)</f>
        <v>Burning♂背带</v>
      </c>
      <c r="G1157">
        <f t="shared" si="55"/>
        <v>2</v>
      </c>
      <c r="H1157" t="str">
        <f>VLOOKUP(N1157,杂项!K:L,2,FALSE)</f>
        <v>Brown♂精油</v>
      </c>
      <c r="I1157">
        <f t="shared" si="56"/>
        <v>2</v>
      </c>
      <c r="J1157" s="93">
        <v>6047</v>
      </c>
      <c r="K1157">
        <v>5</v>
      </c>
      <c r="L1157">
        <v>6042</v>
      </c>
      <c r="M1157">
        <v>2</v>
      </c>
      <c r="N1157">
        <v>6037</v>
      </c>
      <c r="O1157">
        <v>2</v>
      </c>
    </row>
    <row r="1158" spans="1:15" x14ac:dyDescent="0.2">
      <c r="A1158" s="103">
        <v>5076</v>
      </c>
      <c r="B1158" s="93" t="s">
        <v>4245</v>
      </c>
      <c r="C1158" s="103">
        <v>120000</v>
      </c>
      <c r="D1158" t="str">
        <f>VLOOKUP(J1158,杂项!K:L,2,FALSE)</f>
        <v>特级生存教材</v>
      </c>
      <c r="E1158">
        <f t="shared" si="54"/>
        <v>10</v>
      </c>
      <c r="F1158" t="str">
        <f>VLOOKUP(L1158,杂项!K:L,2,FALSE)</f>
        <v>Burning♂背带</v>
      </c>
      <c r="G1158">
        <f t="shared" si="55"/>
        <v>3</v>
      </c>
      <c r="H1158" t="str">
        <f>VLOOKUP(N1158,杂项!K:L,2,FALSE)</f>
        <v>Brown♂精油</v>
      </c>
      <c r="I1158">
        <f t="shared" si="56"/>
        <v>3</v>
      </c>
      <c r="J1158" s="93">
        <v>6047</v>
      </c>
      <c r="K1158">
        <v>10</v>
      </c>
      <c r="L1158">
        <v>6042</v>
      </c>
      <c r="M1158">
        <v>3</v>
      </c>
      <c r="N1158">
        <v>6037</v>
      </c>
      <c r="O1158">
        <v>3</v>
      </c>
    </row>
    <row r="1159" spans="1:15" x14ac:dyDescent="0.2">
      <c r="A1159" s="103">
        <v>5077</v>
      </c>
      <c r="B1159" s="93" t="s">
        <v>4246</v>
      </c>
      <c r="C1159" s="103">
        <v>180000</v>
      </c>
      <c r="D1159" t="str">
        <f>VLOOKUP(J1159,杂项!K:L,2,FALSE)</f>
        <v>特级生存教材</v>
      </c>
      <c r="E1159">
        <f t="shared" si="54"/>
        <v>20</v>
      </c>
      <c r="F1159" t="str">
        <f>VLOOKUP(L1159,杂项!K:L,2,FALSE)</f>
        <v>Burning♂背带</v>
      </c>
      <c r="G1159">
        <f t="shared" si="55"/>
        <v>5</v>
      </c>
      <c r="H1159" t="str">
        <f>VLOOKUP(N1159,杂项!K:L,2,FALSE)</f>
        <v>Brown♂精油</v>
      </c>
      <c r="I1159">
        <f t="shared" si="56"/>
        <v>5</v>
      </c>
      <c r="J1159" s="93">
        <v>6047</v>
      </c>
      <c r="K1159">
        <v>20</v>
      </c>
      <c r="L1159">
        <v>6042</v>
      </c>
      <c r="M1159">
        <v>5</v>
      </c>
      <c r="N1159">
        <v>6037</v>
      </c>
      <c r="O1159">
        <v>5</v>
      </c>
    </row>
    <row r="1160" spans="1:15" x14ac:dyDescent="0.2">
      <c r="A1160" s="103">
        <v>5078</v>
      </c>
      <c r="B1160" s="93" t="s">
        <v>4247</v>
      </c>
      <c r="C1160" s="103">
        <v>270000</v>
      </c>
      <c r="D1160" t="str">
        <f>VLOOKUP(J1160,杂项!K:L,2,FALSE)</f>
        <v>特级生存教材</v>
      </c>
      <c r="E1160">
        <f t="shared" si="54"/>
        <v>30</v>
      </c>
      <c r="F1160" t="str">
        <f>VLOOKUP(L1160,杂项!K:L,2,FALSE)</f>
        <v>Burning♂背带</v>
      </c>
      <c r="G1160">
        <f t="shared" si="55"/>
        <v>7</v>
      </c>
      <c r="H1160" t="str">
        <f>VLOOKUP(N1160,杂项!K:L,2,FALSE)</f>
        <v>Brown♂精油</v>
      </c>
      <c r="I1160">
        <f t="shared" si="56"/>
        <v>7</v>
      </c>
      <c r="J1160" s="93">
        <v>6047</v>
      </c>
      <c r="K1160">
        <v>30</v>
      </c>
      <c r="L1160">
        <v>6042</v>
      </c>
      <c r="M1160">
        <v>7</v>
      </c>
      <c r="N1160">
        <v>6037</v>
      </c>
      <c r="O1160">
        <v>7</v>
      </c>
    </row>
    <row r="1161" spans="1:15" x14ac:dyDescent="0.2">
      <c r="A1161" s="103">
        <v>5079</v>
      </c>
      <c r="B1161" s="93" t="s">
        <v>4248</v>
      </c>
      <c r="C1161" s="103">
        <v>410000</v>
      </c>
      <c r="D1161" t="str">
        <f>VLOOKUP(J1161,杂项!K:L,2,FALSE)</f>
        <v>特级生存教材</v>
      </c>
      <c r="E1161">
        <f t="shared" si="54"/>
        <v>40</v>
      </c>
      <c r="F1161" t="str">
        <f>VLOOKUP(L1161,杂项!K:L,2,FALSE)</f>
        <v>Burning♂背带</v>
      </c>
      <c r="G1161">
        <f t="shared" si="55"/>
        <v>9</v>
      </c>
      <c r="H1161" t="str">
        <f>VLOOKUP(N1161,杂项!K:L,2,FALSE)</f>
        <v>Brown♂精油</v>
      </c>
      <c r="I1161">
        <f t="shared" si="56"/>
        <v>9</v>
      </c>
      <c r="J1161" s="93">
        <v>6047</v>
      </c>
      <c r="K1161">
        <v>40</v>
      </c>
      <c r="L1161">
        <v>6042</v>
      </c>
      <c r="M1161">
        <v>9</v>
      </c>
      <c r="N1161">
        <v>6037</v>
      </c>
      <c r="O1161">
        <v>9</v>
      </c>
    </row>
    <row r="1162" spans="1:15" x14ac:dyDescent="0.2">
      <c r="A1162" s="103">
        <v>5080</v>
      </c>
      <c r="B1162" s="93" t="s">
        <v>4249</v>
      </c>
      <c r="C1162" s="103">
        <v>8000</v>
      </c>
      <c r="D1162" t="str">
        <f>VLOOKUP(J1162,杂项!K:L,2,FALSE)</f>
        <v>高级生存教材</v>
      </c>
      <c r="E1162">
        <f t="shared" si="54"/>
        <v>3</v>
      </c>
      <c r="F1162" t="str">
        <f>VLOOKUP(L1162,杂项!K:L,2,FALSE)</f>
        <v>瑜伽垫</v>
      </c>
      <c r="G1162">
        <f t="shared" si="55"/>
        <v>3</v>
      </c>
      <c r="H1162" t="e">
        <f>VLOOKUP(N1162,杂项!K:L,2,FALSE)</f>
        <v>#N/A</v>
      </c>
      <c r="I1162">
        <f t="shared" si="56"/>
        <v>0</v>
      </c>
      <c r="J1162" s="93">
        <v>6015</v>
      </c>
      <c r="K1162">
        <v>3</v>
      </c>
      <c r="L1162">
        <v>6035</v>
      </c>
      <c r="M1162">
        <v>3</v>
      </c>
    </row>
    <row r="1163" spans="1:15" x14ac:dyDescent="0.2">
      <c r="A1163" s="103">
        <v>5081</v>
      </c>
      <c r="B1163" s="93" t="s">
        <v>4250</v>
      </c>
      <c r="C1163" s="103">
        <v>12000</v>
      </c>
      <c r="D1163" t="str">
        <f>VLOOKUP(J1163,杂项!K:L,2,FALSE)</f>
        <v>高级生存教材</v>
      </c>
      <c r="E1163">
        <f t="shared" si="54"/>
        <v>5</v>
      </c>
      <c r="F1163" t="str">
        <f>VLOOKUP(L1163,杂项!K:L,2,FALSE)</f>
        <v>瑜伽垫</v>
      </c>
      <c r="G1163">
        <f t="shared" si="55"/>
        <v>4</v>
      </c>
      <c r="H1163" t="e">
        <f>VLOOKUP(N1163,杂项!K:L,2,FALSE)</f>
        <v>#N/A</v>
      </c>
      <c r="I1163">
        <f t="shared" si="56"/>
        <v>0</v>
      </c>
      <c r="J1163" s="93">
        <v>6015</v>
      </c>
      <c r="K1163">
        <v>5</v>
      </c>
      <c r="L1163">
        <v>6035</v>
      </c>
      <c r="M1163">
        <v>4</v>
      </c>
    </row>
    <row r="1164" spans="1:15" x14ac:dyDescent="0.2">
      <c r="A1164" s="103">
        <v>5082</v>
      </c>
      <c r="B1164" s="93" t="s">
        <v>4251</v>
      </c>
      <c r="C1164" s="103">
        <v>18000</v>
      </c>
      <c r="D1164" t="str">
        <f>VLOOKUP(J1164,杂项!K:L,2,FALSE)</f>
        <v>高级生存教材</v>
      </c>
      <c r="E1164">
        <f t="shared" si="54"/>
        <v>8</v>
      </c>
      <c r="F1164" t="str">
        <f>VLOOKUP(L1164,杂项!K:L,2,FALSE)</f>
        <v>瑜伽垫</v>
      </c>
      <c r="G1164">
        <f t="shared" si="55"/>
        <v>6</v>
      </c>
      <c r="H1164" t="str">
        <f>VLOOKUP(N1164,杂项!K:L,2,FALSE)</f>
        <v>沙袋</v>
      </c>
      <c r="I1164">
        <f t="shared" si="56"/>
        <v>2</v>
      </c>
      <c r="J1164" s="93">
        <v>6015</v>
      </c>
      <c r="K1164">
        <v>8</v>
      </c>
      <c r="L1164">
        <v>6035</v>
      </c>
      <c r="M1164">
        <v>6</v>
      </c>
      <c r="N1164">
        <v>6032</v>
      </c>
      <c r="O1164">
        <v>2</v>
      </c>
    </row>
    <row r="1165" spans="1:15" x14ac:dyDescent="0.2">
      <c r="A1165" s="103">
        <v>5083</v>
      </c>
      <c r="B1165" s="93" t="s">
        <v>4252</v>
      </c>
      <c r="C1165" s="103">
        <v>27000</v>
      </c>
      <c r="D1165" t="str">
        <f>VLOOKUP(J1165,杂项!K:L,2,FALSE)</f>
        <v>高级生存教材</v>
      </c>
      <c r="E1165">
        <f t="shared" si="54"/>
        <v>12</v>
      </c>
      <c r="F1165" t="str">
        <f>VLOOKUP(L1165,杂项!K:L,2,FALSE)</f>
        <v>瑜伽垫</v>
      </c>
      <c r="G1165">
        <f t="shared" si="55"/>
        <v>8</v>
      </c>
      <c r="H1165" t="str">
        <f>VLOOKUP(N1165,杂项!K:L,2,FALSE)</f>
        <v>沙袋</v>
      </c>
      <c r="I1165">
        <f t="shared" si="56"/>
        <v>4</v>
      </c>
      <c r="J1165" s="93">
        <v>6015</v>
      </c>
      <c r="K1165">
        <v>12</v>
      </c>
      <c r="L1165">
        <v>6035</v>
      </c>
      <c r="M1165">
        <v>8</v>
      </c>
      <c r="N1165">
        <v>6032</v>
      </c>
      <c r="O1165">
        <v>4</v>
      </c>
    </row>
    <row r="1166" spans="1:15" x14ac:dyDescent="0.2">
      <c r="A1166" s="103">
        <v>5084</v>
      </c>
      <c r="B1166" s="93" t="s">
        <v>4253</v>
      </c>
      <c r="C1166" s="103">
        <v>41000</v>
      </c>
      <c r="D1166" t="str">
        <f>VLOOKUP(J1166,杂项!K:L,2,FALSE)</f>
        <v>高级生存教材</v>
      </c>
      <c r="E1166">
        <f t="shared" si="54"/>
        <v>15</v>
      </c>
      <c r="F1166" t="str">
        <f>VLOOKUP(L1166,杂项!K:L,2,FALSE)</f>
        <v>瑜伽垫</v>
      </c>
      <c r="G1166">
        <f t="shared" si="55"/>
        <v>10</v>
      </c>
      <c r="H1166" t="str">
        <f>VLOOKUP(N1166,杂项!K:L,2,FALSE)</f>
        <v>沙袋</v>
      </c>
      <c r="I1166">
        <f t="shared" si="56"/>
        <v>6</v>
      </c>
      <c r="J1166" s="93">
        <v>6015</v>
      </c>
      <c r="K1166">
        <v>15</v>
      </c>
      <c r="L1166">
        <v>6035</v>
      </c>
      <c r="M1166">
        <v>10</v>
      </c>
      <c r="N1166">
        <v>6032</v>
      </c>
      <c r="O1166">
        <v>6</v>
      </c>
    </row>
    <row r="1167" spans="1:15" x14ac:dyDescent="0.2">
      <c r="A1167" s="103">
        <v>5085</v>
      </c>
      <c r="B1167" s="93" t="s">
        <v>4254</v>
      </c>
      <c r="C1167" s="103">
        <v>62000</v>
      </c>
      <c r="D1167" t="str">
        <f>VLOOKUP(J1167,杂项!K:L,2,FALSE)</f>
        <v>特级生存教材</v>
      </c>
      <c r="E1167">
        <f t="shared" si="54"/>
        <v>5</v>
      </c>
      <c r="F1167" t="str">
        <f>VLOOKUP(L1167,杂项!K:L,2,FALSE)</f>
        <v>Crazy♂短裤</v>
      </c>
      <c r="G1167">
        <f t="shared" si="55"/>
        <v>2</v>
      </c>
      <c r="H1167" t="str">
        <f>VLOOKUP(N1167,杂项!K:L,2,FALSE)</f>
        <v>Dark♂锁链</v>
      </c>
      <c r="I1167">
        <f t="shared" si="56"/>
        <v>2</v>
      </c>
      <c r="J1167" s="93">
        <v>6047</v>
      </c>
      <c r="K1167">
        <v>5</v>
      </c>
      <c r="L1167">
        <v>6041</v>
      </c>
      <c r="M1167">
        <v>2</v>
      </c>
      <c r="N1167">
        <v>6038</v>
      </c>
      <c r="O1167">
        <v>2</v>
      </c>
    </row>
    <row r="1168" spans="1:15" x14ac:dyDescent="0.2">
      <c r="A1168" s="103">
        <v>5086</v>
      </c>
      <c r="B1168" s="93" t="s">
        <v>4255</v>
      </c>
      <c r="C1168" s="103">
        <v>93000</v>
      </c>
      <c r="D1168" t="str">
        <f>VLOOKUP(J1168,杂项!K:L,2,FALSE)</f>
        <v>特级生存教材</v>
      </c>
      <c r="E1168">
        <f t="shared" si="54"/>
        <v>10</v>
      </c>
      <c r="F1168" t="str">
        <f>VLOOKUP(L1168,杂项!K:L,2,FALSE)</f>
        <v>Crazy♂短裤</v>
      </c>
      <c r="G1168">
        <f t="shared" si="55"/>
        <v>3</v>
      </c>
      <c r="H1168" t="str">
        <f>VLOOKUP(N1168,杂项!K:L,2,FALSE)</f>
        <v>Dark♂锁链</v>
      </c>
      <c r="I1168">
        <f t="shared" si="56"/>
        <v>3</v>
      </c>
      <c r="J1168" s="93">
        <v>6047</v>
      </c>
      <c r="K1168">
        <v>10</v>
      </c>
      <c r="L1168">
        <v>6041</v>
      </c>
      <c r="M1168">
        <v>3</v>
      </c>
      <c r="N1168">
        <v>6038</v>
      </c>
      <c r="O1168">
        <v>3</v>
      </c>
    </row>
    <row r="1169" spans="1:15" x14ac:dyDescent="0.2">
      <c r="A1169" s="103">
        <v>5087</v>
      </c>
      <c r="B1169" s="93" t="s">
        <v>4256</v>
      </c>
      <c r="C1169" s="103">
        <v>140000</v>
      </c>
      <c r="D1169" t="str">
        <f>VLOOKUP(J1169,杂项!K:L,2,FALSE)</f>
        <v>特级生存教材</v>
      </c>
      <c r="E1169">
        <f t="shared" si="54"/>
        <v>20</v>
      </c>
      <c r="F1169" t="str">
        <f>VLOOKUP(L1169,杂项!K:L,2,FALSE)</f>
        <v>Crazy♂短裤</v>
      </c>
      <c r="G1169">
        <f t="shared" si="55"/>
        <v>5</v>
      </c>
      <c r="H1169" t="str">
        <f>VLOOKUP(N1169,杂项!K:L,2,FALSE)</f>
        <v>Dark♂锁链</v>
      </c>
      <c r="I1169">
        <f t="shared" si="56"/>
        <v>5</v>
      </c>
      <c r="J1169" s="93">
        <v>6047</v>
      </c>
      <c r="K1169">
        <v>20</v>
      </c>
      <c r="L1169">
        <v>6041</v>
      </c>
      <c r="M1169">
        <v>5</v>
      </c>
      <c r="N1169">
        <v>6038</v>
      </c>
      <c r="O1169">
        <v>5</v>
      </c>
    </row>
    <row r="1170" spans="1:15" x14ac:dyDescent="0.2">
      <c r="A1170" s="103">
        <v>5088</v>
      </c>
      <c r="B1170" s="93" t="s">
        <v>4257</v>
      </c>
      <c r="C1170" s="103">
        <v>210000</v>
      </c>
      <c r="D1170" t="str">
        <f>VLOOKUP(J1170,杂项!K:L,2,FALSE)</f>
        <v>特级生存教材</v>
      </c>
      <c r="E1170">
        <f t="shared" si="54"/>
        <v>30</v>
      </c>
      <c r="F1170" t="str">
        <f>VLOOKUP(L1170,杂项!K:L,2,FALSE)</f>
        <v>Crazy♂短裤</v>
      </c>
      <c r="G1170">
        <f t="shared" si="55"/>
        <v>7</v>
      </c>
      <c r="H1170" t="str">
        <f>VLOOKUP(N1170,杂项!K:L,2,FALSE)</f>
        <v>Dark♂锁链</v>
      </c>
      <c r="I1170">
        <f t="shared" si="56"/>
        <v>7</v>
      </c>
      <c r="J1170" s="93">
        <v>6047</v>
      </c>
      <c r="K1170">
        <v>30</v>
      </c>
      <c r="L1170">
        <v>6041</v>
      </c>
      <c r="M1170">
        <v>7</v>
      </c>
      <c r="N1170">
        <v>6038</v>
      </c>
      <c r="O1170">
        <v>7</v>
      </c>
    </row>
    <row r="1171" spans="1:15" x14ac:dyDescent="0.2">
      <c r="A1171" s="103">
        <v>5089</v>
      </c>
      <c r="B1171" s="93" t="s">
        <v>4258</v>
      </c>
      <c r="C1171" s="103">
        <v>320000</v>
      </c>
      <c r="D1171" t="str">
        <f>VLOOKUP(J1171,杂项!K:L,2,FALSE)</f>
        <v>特级生存教材</v>
      </c>
      <c r="E1171">
        <f t="shared" si="54"/>
        <v>40</v>
      </c>
      <c r="F1171" t="str">
        <f>VLOOKUP(L1171,杂项!K:L,2,FALSE)</f>
        <v>Crazy♂短裤</v>
      </c>
      <c r="G1171">
        <f t="shared" si="55"/>
        <v>9</v>
      </c>
      <c r="H1171" t="str">
        <f>VLOOKUP(N1171,杂项!K:L,2,FALSE)</f>
        <v>Dark♂锁链</v>
      </c>
      <c r="I1171">
        <f t="shared" si="56"/>
        <v>9</v>
      </c>
      <c r="J1171" s="93">
        <v>6047</v>
      </c>
      <c r="K1171">
        <v>40</v>
      </c>
      <c r="L1171">
        <v>6041</v>
      </c>
      <c r="M1171">
        <v>9</v>
      </c>
      <c r="N1171">
        <v>6038</v>
      </c>
      <c r="O1171">
        <v>9</v>
      </c>
    </row>
    <row r="1172" spans="1:15" x14ac:dyDescent="0.2">
      <c r="A1172" s="103">
        <v>5090</v>
      </c>
      <c r="B1172" s="93" t="s">
        <v>4259</v>
      </c>
      <c r="C1172" s="103">
        <v>800</v>
      </c>
      <c r="D1172" t="str">
        <f>VLOOKUP(J1172,杂项!K:L,2,FALSE)</f>
        <v>初级生存教材</v>
      </c>
      <c r="E1172">
        <f t="shared" si="54"/>
        <v>3</v>
      </c>
      <c r="F1172" t="e">
        <f>VLOOKUP(L1172,杂项!K:L,2,FALSE)</f>
        <v>#N/A</v>
      </c>
      <c r="G1172">
        <f t="shared" si="55"/>
        <v>0</v>
      </c>
      <c r="H1172" t="e">
        <f>VLOOKUP(N1172,杂项!K:L,2,FALSE)</f>
        <v>#N/A</v>
      </c>
      <c r="I1172">
        <f t="shared" si="56"/>
        <v>0</v>
      </c>
      <c r="J1172" s="93">
        <v>6013</v>
      </c>
      <c r="K1172">
        <v>3</v>
      </c>
    </row>
    <row r="1173" spans="1:15" x14ac:dyDescent="0.2">
      <c r="A1173" s="103">
        <v>5091</v>
      </c>
      <c r="B1173" s="93" t="s">
        <v>4260</v>
      </c>
      <c r="C1173" s="103">
        <v>1200</v>
      </c>
      <c r="D1173" t="str">
        <f>VLOOKUP(J1173,杂项!K:L,2,FALSE)</f>
        <v>初级生存教材</v>
      </c>
      <c r="E1173">
        <f t="shared" si="54"/>
        <v>3</v>
      </c>
      <c r="F1173" t="str">
        <f>VLOOKUP(L1173,杂项!K:L,2,FALSE)</f>
        <v>力满特饮</v>
      </c>
      <c r="G1173">
        <f t="shared" si="55"/>
        <v>3</v>
      </c>
      <c r="H1173" t="e">
        <f>VLOOKUP(N1173,杂项!K:L,2,FALSE)</f>
        <v>#N/A</v>
      </c>
      <c r="I1173">
        <f t="shared" si="56"/>
        <v>0</v>
      </c>
      <c r="J1173" s="93">
        <v>6013</v>
      </c>
      <c r="K1173">
        <v>3</v>
      </c>
      <c r="L1173">
        <v>6024</v>
      </c>
      <c r="M1173">
        <v>3</v>
      </c>
    </row>
    <row r="1174" spans="1:15" x14ac:dyDescent="0.2">
      <c r="A1174" s="103">
        <v>5092</v>
      </c>
      <c r="B1174" s="93" t="s">
        <v>4261</v>
      </c>
      <c r="C1174" s="103">
        <v>1800</v>
      </c>
      <c r="D1174" t="str">
        <f>VLOOKUP(J1174,杂项!K:L,2,FALSE)</f>
        <v>初级生存教材</v>
      </c>
      <c r="E1174">
        <f t="shared" si="54"/>
        <v>4</v>
      </c>
      <c r="F1174" t="str">
        <f>VLOOKUP(L1174,杂项!K:L,2,FALSE)</f>
        <v>力满特饮</v>
      </c>
      <c r="G1174">
        <f t="shared" si="55"/>
        <v>3</v>
      </c>
      <c r="H1174" t="e">
        <f>VLOOKUP(N1174,杂项!K:L,2,FALSE)</f>
        <v>#N/A</v>
      </c>
      <c r="I1174">
        <f t="shared" si="56"/>
        <v>0</v>
      </c>
      <c r="J1174" s="93">
        <v>6013</v>
      </c>
      <c r="K1174">
        <v>4</v>
      </c>
      <c r="L1174">
        <v>6024</v>
      </c>
      <c r="M1174">
        <v>3</v>
      </c>
    </row>
    <row r="1175" spans="1:15" x14ac:dyDescent="0.2">
      <c r="A1175" s="103">
        <v>5093</v>
      </c>
      <c r="B1175" s="93" t="s">
        <v>4262</v>
      </c>
      <c r="C1175" s="103">
        <v>2700</v>
      </c>
      <c r="D1175" t="str">
        <f>VLOOKUP(J1175,杂项!K:L,2,FALSE)</f>
        <v>初级生存教材</v>
      </c>
      <c r="E1175">
        <f t="shared" si="54"/>
        <v>5</v>
      </c>
      <c r="F1175" t="str">
        <f>VLOOKUP(L1175,杂项!K:L,2,FALSE)</f>
        <v>力满特饮</v>
      </c>
      <c r="G1175">
        <f t="shared" si="55"/>
        <v>4</v>
      </c>
      <c r="H1175" t="e">
        <f>VLOOKUP(N1175,杂项!K:L,2,FALSE)</f>
        <v>#N/A</v>
      </c>
      <c r="I1175">
        <f t="shared" si="56"/>
        <v>0</v>
      </c>
      <c r="J1175" s="93">
        <v>6013</v>
      </c>
      <c r="K1175">
        <v>5</v>
      </c>
      <c r="L1175">
        <v>6024</v>
      </c>
      <c r="M1175">
        <v>4</v>
      </c>
    </row>
    <row r="1176" spans="1:15" x14ac:dyDescent="0.2">
      <c r="A1176" s="103">
        <v>5094</v>
      </c>
      <c r="B1176" s="93" t="s">
        <v>4263</v>
      </c>
      <c r="C1176" s="103">
        <v>4100</v>
      </c>
      <c r="D1176" t="str">
        <f>VLOOKUP(J1176,杂项!K:L,2,FALSE)</f>
        <v>初级生存教材</v>
      </c>
      <c r="E1176">
        <f t="shared" si="54"/>
        <v>5</v>
      </c>
      <c r="F1176" t="str">
        <f>VLOOKUP(L1176,杂项!K:L,2,FALSE)</f>
        <v>力满特饮</v>
      </c>
      <c r="G1176">
        <f t="shared" si="55"/>
        <v>5</v>
      </c>
      <c r="H1176" t="e">
        <f>VLOOKUP(N1176,杂项!K:L,2,FALSE)</f>
        <v>#N/A</v>
      </c>
      <c r="I1176">
        <f t="shared" si="56"/>
        <v>0</v>
      </c>
      <c r="J1176" s="93">
        <v>6013</v>
      </c>
      <c r="K1176">
        <v>5</v>
      </c>
      <c r="L1176">
        <v>6024</v>
      </c>
      <c r="M1176">
        <v>5</v>
      </c>
    </row>
    <row r="1177" spans="1:15" x14ac:dyDescent="0.2">
      <c r="A1177" s="103">
        <v>5095</v>
      </c>
      <c r="B1177" s="93" t="s">
        <v>4264</v>
      </c>
      <c r="C1177" s="103">
        <v>6200</v>
      </c>
      <c r="D1177" t="str">
        <f>VLOOKUP(J1177,杂项!K:L,2,FALSE)</f>
        <v>中级生存教材</v>
      </c>
      <c r="E1177">
        <f t="shared" si="54"/>
        <v>3</v>
      </c>
      <c r="F1177" t="str">
        <f>VLOOKUP(L1177,杂项!K:L,2,FALSE)</f>
        <v>力满特饮</v>
      </c>
      <c r="G1177">
        <f t="shared" si="55"/>
        <v>5</v>
      </c>
      <c r="H1177" t="e">
        <f>VLOOKUP(N1177,杂项!K:L,2,FALSE)</f>
        <v>#N/A</v>
      </c>
      <c r="I1177">
        <f t="shared" si="56"/>
        <v>0</v>
      </c>
      <c r="J1177" s="93">
        <v>6014</v>
      </c>
      <c r="K1177">
        <v>3</v>
      </c>
      <c r="L1177">
        <v>6024</v>
      </c>
      <c r="M1177">
        <v>5</v>
      </c>
    </row>
    <row r="1178" spans="1:15" x14ac:dyDescent="0.2">
      <c r="A1178" s="103">
        <v>5096</v>
      </c>
      <c r="B1178" s="93" t="s">
        <v>4265</v>
      </c>
      <c r="C1178" s="103">
        <v>9300</v>
      </c>
      <c r="D1178" t="str">
        <f>VLOOKUP(J1178,杂项!K:L,2,FALSE)</f>
        <v>中级生存教材</v>
      </c>
      <c r="E1178">
        <f t="shared" si="54"/>
        <v>4</v>
      </c>
      <c r="F1178" t="str">
        <f>VLOOKUP(L1178,杂项!K:L,2,FALSE)</f>
        <v>吊环</v>
      </c>
      <c r="G1178">
        <f t="shared" si="55"/>
        <v>3</v>
      </c>
      <c r="H1178" t="e">
        <f>VLOOKUP(N1178,杂项!K:L,2,FALSE)</f>
        <v>#N/A</v>
      </c>
      <c r="I1178">
        <f t="shared" si="56"/>
        <v>0</v>
      </c>
      <c r="J1178" s="93">
        <v>6014</v>
      </c>
      <c r="K1178">
        <v>4</v>
      </c>
      <c r="L1178">
        <v>6029</v>
      </c>
      <c r="M1178">
        <v>3</v>
      </c>
    </row>
    <row r="1179" spans="1:15" x14ac:dyDescent="0.2">
      <c r="A1179" s="103">
        <v>5097</v>
      </c>
      <c r="B1179" s="93" t="s">
        <v>4266</v>
      </c>
      <c r="C1179" s="103">
        <v>14000</v>
      </c>
      <c r="D1179" t="str">
        <f>VLOOKUP(J1179,杂项!K:L,2,FALSE)</f>
        <v>中级生存教材</v>
      </c>
      <c r="E1179">
        <f t="shared" si="54"/>
        <v>5</v>
      </c>
      <c r="F1179" t="str">
        <f>VLOOKUP(L1179,杂项!K:L,2,FALSE)</f>
        <v>吊环</v>
      </c>
      <c r="G1179">
        <f t="shared" si="55"/>
        <v>5</v>
      </c>
      <c r="H1179" t="e">
        <f>VLOOKUP(N1179,杂项!K:L,2,FALSE)</f>
        <v>#N/A</v>
      </c>
      <c r="I1179">
        <f t="shared" si="56"/>
        <v>0</v>
      </c>
      <c r="J1179" s="93">
        <v>6014</v>
      </c>
      <c r="K1179">
        <v>5</v>
      </c>
      <c r="L1179">
        <v>6029</v>
      </c>
      <c r="M1179">
        <v>5</v>
      </c>
    </row>
    <row r="1180" spans="1:15" x14ac:dyDescent="0.2">
      <c r="A1180" s="103">
        <v>5098</v>
      </c>
      <c r="B1180" s="93" t="s">
        <v>4267</v>
      </c>
      <c r="C1180" s="103">
        <v>21000</v>
      </c>
      <c r="D1180" t="str">
        <f>VLOOKUP(J1180,杂项!K:L,2,FALSE)</f>
        <v>中级生存教材</v>
      </c>
      <c r="E1180">
        <f t="shared" si="54"/>
        <v>6</v>
      </c>
      <c r="F1180" t="str">
        <f>VLOOKUP(L1180,杂项!K:L,2,FALSE)</f>
        <v>吊环</v>
      </c>
      <c r="G1180">
        <f t="shared" si="55"/>
        <v>6</v>
      </c>
      <c r="H1180" t="e">
        <f>VLOOKUP(N1180,杂项!K:L,2,FALSE)</f>
        <v>#N/A</v>
      </c>
      <c r="I1180">
        <f t="shared" si="56"/>
        <v>0</v>
      </c>
      <c r="J1180" s="93">
        <v>6014</v>
      </c>
      <c r="K1180">
        <v>6</v>
      </c>
      <c r="L1180">
        <v>6029</v>
      </c>
      <c r="M1180">
        <v>6</v>
      </c>
    </row>
    <row r="1181" spans="1:15" x14ac:dyDescent="0.2">
      <c r="A1181" s="103">
        <v>5099</v>
      </c>
      <c r="B1181" s="93" t="s">
        <v>4268</v>
      </c>
      <c r="C1181" s="103">
        <v>32000</v>
      </c>
      <c r="D1181" t="str">
        <f>VLOOKUP(J1181,杂项!K:L,2,FALSE)</f>
        <v>中级生存教材</v>
      </c>
      <c r="E1181">
        <f t="shared" si="54"/>
        <v>8</v>
      </c>
      <c r="F1181" t="str">
        <f>VLOOKUP(L1181,杂项!K:L,2,FALSE)</f>
        <v>吊环</v>
      </c>
      <c r="G1181">
        <f t="shared" si="55"/>
        <v>8</v>
      </c>
      <c r="H1181" t="e">
        <f>VLOOKUP(N1181,杂项!K:L,2,FALSE)</f>
        <v>#N/A</v>
      </c>
      <c r="I1181">
        <f t="shared" si="56"/>
        <v>0</v>
      </c>
      <c r="J1181" s="93">
        <v>6014</v>
      </c>
      <c r="K1181">
        <v>8</v>
      </c>
      <c r="L1181">
        <v>6029</v>
      </c>
      <c r="M1181">
        <v>8</v>
      </c>
    </row>
    <row r="1182" spans="1:15" x14ac:dyDescent="0.2">
      <c r="A1182" s="103">
        <v>5100</v>
      </c>
      <c r="B1182" s="93" t="s">
        <v>4269</v>
      </c>
      <c r="C1182" s="103">
        <v>1500</v>
      </c>
      <c r="D1182" t="str">
        <f>VLOOKUP(J1182,杂项!K:L,2,FALSE)</f>
        <v>中级生存教材</v>
      </c>
      <c r="E1182">
        <f t="shared" si="54"/>
        <v>1</v>
      </c>
      <c r="F1182" t="str">
        <f>VLOOKUP(L1182,杂项!K:L,2,FALSE)</f>
        <v>握力器</v>
      </c>
      <c r="G1182">
        <f t="shared" si="55"/>
        <v>2</v>
      </c>
      <c r="H1182" t="e">
        <f>VLOOKUP(N1182,杂项!K:L,2,FALSE)</f>
        <v>#N/A</v>
      </c>
      <c r="I1182">
        <f t="shared" si="56"/>
        <v>0</v>
      </c>
      <c r="J1182" s="93">
        <v>6014</v>
      </c>
      <c r="K1182">
        <v>1</v>
      </c>
      <c r="L1182">
        <v>6030</v>
      </c>
      <c r="M1182">
        <v>2</v>
      </c>
    </row>
    <row r="1183" spans="1:15" x14ac:dyDescent="0.2">
      <c r="A1183" s="103">
        <v>5101</v>
      </c>
      <c r="B1183" s="93" t="s">
        <v>4270</v>
      </c>
      <c r="C1183" s="103">
        <v>2300</v>
      </c>
      <c r="D1183" t="str">
        <f>VLOOKUP(J1183,杂项!K:L,2,FALSE)</f>
        <v>中级生存教材</v>
      </c>
      <c r="E1183">
        <f t="shared" si="54"/>
        <v>2</v>
      </c>
      <c r="F1183" t="str">
        <f>VLOOKUP(L1183,杂项!K:L,2,FALSE)</f>
        <v>握力器</v>
      </c>
      <c r="G1183">
        <f t="shared" si="55"/>
        <v>3</v>
      </c>
      <c r="H1183" t="e">
        <f>VLOOKUP(N1183,杂项!K:L,2,FALSE)</f>
        <v>#N/A</v>
      </c>
      <c r="I1183">
        <f t="shared" si="56"/>
        <v>0</v>
      </c>
      <c r="J1183" s="93">
        <v>6014</v>
      </c>
      <c r="K1183">
        <v>2</v>
      </c>
      <c r="L1183">
        <v>6030</v>
      </c>
      <c r="M1183">
        <v>3</v>
      </c>
    </row>
    <row r="1184" spans="1:15" x14ac:dyDescent="0.2">
      <c r="A1184" s="103">
        <v>5102</v>
      </c>
      <c r="B1184" s="93" t="s">
        <v>4271</v>
      </c>
      <c r="C1184" s="103">
        <v>3500</v>
      </c>
      <c r="D1184" t="str">
        <f>VLOOKUP(J1184,杂项!K:L,2,FALSE)</f>
        <v>中级生存教材</v>
      </c>
      <c r="E1184">
        <f t="shared" si="54"/>
        <v>4</v>
      </c>
      <c r="F1184" t="str">
        <f>VLOOKUP(L1184,杂项!K:L,2,FALSE)</f>
        <v>握力器</v>
      </c>
      <c r="G1184">
        <f t="shared" si="55"/>
        <v>4</v>
      </c>
      <c r="H1184" t="e">
        <f>VLOOKUP(N1184,杂项!K:L,2,FALSE)</f>
        <v>#N/A</v>
      </c>
      <c r="I1184">
        <f t="shared" si="56"/>
        <v>0</v>
      </c>
      <c r="J1184" s="93">
        <v>6014</v>
      </c>
      <c r="K1184">
        <v>4</v>
      </c>
      <c r="L1184">
        <v>6030</v>
      </c>
      <c r="M1184">
        <v>4</v>
      </c>
    </row>
    <row r="1185" spans="1:15" x14ac:dyDescent="0.2">
      <c r="A1185" s="103">
        <v>5103</v>
      </c>
      <c r="B1185" s="93" t="s">
        <v>4272</v>
      </c>
      <c r="C1185" s="103">
        <v>5300</v>
      </c>
      <c r="D1185" t="str">
        <f>VLOOKUP(J1185,杂项!K:L,2,FALSE)</f>
        <v>中级生存教材</v>
      </c>
      <c r="E1185">
        <f t="shared" si="54"/>
        <v>6</v>
      </c>
      <c r="F1185" t="str">
        <f>VLOOKUP(L1185,杂项!K:L,2,FALSE)</f>
        <v>握力器</v>
      </c>
      <c r="G1185">
        <f t="shared" si="55"/>
        <v>5</v>
      </c>
      <c r="H1185" t="e">
        <f>VLOOKUP(N1185,杂项!K:L,2,FALSE)</f>
        <v>#N/A</v>
      </c>
      <c r="I1185">
        <f t="shared" si="56"/>
        <v>0</v>
      </c>
      <c r="J1185" s="93">
        <v>6014</v>
      </c>
      <c r="K1185">
        <v>6</v>
      </c>
      <c r="L1185">
        <v>6030</v>
      </c>
      <c r="M1185">
        <v>5</v>
      </c>
    </row>
    <row r="1186" spans="1:15" x14ac:dyDescent="0.2">
      <c r="A1186" s="103">
        <v>5104</v>
      </c>
      <c r="B1186" s="93" t="s">
        <v>4273</v>
      </c>
      <c r="C1186" s="103">
        <v>8000</v>
      </c>
      <c r="D1186" t="str">
        <f>VLOOKUP(J1186,杂项!K:L,2,FALSE)</f>
        <v>中级生存教材</v>
      </c>
      <c r="E1186">
        <f t="shared" si="54"/>
        <v>8</v>
      </c>
      <c r="F1186" t="str">
        <f>VLOOKUP(L1186,杂项!K:L,2,FALSE)</f>
        <v>握力器</v>
      </c>
      <c r="G1186">
        <f t="shared" si="55"/>
        <v>6</v>
      </c>
      <c r="H1186" t="e">
        <f>VLOOKUP(N1186,杂项!K:L,2,FALSE)</f>
        <v>#N/A</v>
      </c>
      <c r="I1186">
        <f t="shared" si="56"/>
        <v>0</v>
      </c>
      <c r="J1186" s="93">
        <v>6014</v>
      </c>
      <c r="K1186">
        <v>8</v>
      </c>
      <c r="L1186">
        <v>6030</v>
      </c>
      <c r="M1186">
        <v>6</v>
      </c>
    </row>
    <row r="1187" spans="1:15" x14ac:dyDescent="0.2">
      <c r="A1187" s="103">
        <v>5105</v>
      </c>
      <c r="B1187" s="93" t="s">
        <v>4274</v>
      </c>
      <c r="C1187" s="103">
        <v>12000</v>
      </c>
      <c r="D1187" t="str">
        <f>VLOOKUP(J1187,杂项!K:L,2,FALSE)</f>
        <v>高级生存教材</v>
      </c>
      <c r="E1187">
        <f t="shared" si="54"/>
        <v>3</v>
      </c>
      <c r="F1187" t="str">
        <f>VLOOKUP(L1187,杂项!K:L,2,FALSE)</f>
        <v>平衡球</v>
      </c>
      <c r="G1187">
        <f t="shared" si="55"/>
        <v>2</v>
      </c>
      <c r="H1187" t="e">
        <f>VLOOKUP(N1187,杂项!K:L,2,FALSE)</f>
        <v>#N/A</v>
      </c>
      <c r="I1187">
        <f t="shared" si="56"/>
        <v>0</v>
      </c>
      <c r="J1187" s="93">
        <v>6015</v>
      </c>
      <c r="K1187">
        <v>3</v>
      </c>
      <c r="L1187">
        <v>6036</v>
      </c>
      <c r="M1187">
        <v>2</v>
      </c>
    </row>
    <row r="1188" spans="1:15" x14ac:dyDescent="0.2">
      <c r="A1188" s="103">
        <v>5106</v>
      </c>
      <c r="B1188" s="93" t="s">
        <v>4275</v>
      </c>
      <c r="C1188" s="103">
        <v>18000</v>
      </c>
      <c r="D1188" t="str">
        <f>VLOOKUP(J1188,杂项!K:L,2,FALSE)</f>
        <v>高级生存教材</v>
      </c>
      <c r="E1188">
        <f t="shared" si="54"/>
        <v>5</v>
      </c>
      <c r="F1188" t="str">
        <f>VLOOKUP(L1188,杂项!K:L,2,FALSE)</f>
        <v>平衡球</v>
      </c>
      <c r="G1188">
        <f t="shared" si="55"/>
        <v>4</v>
      </c>
      <c r="H1188" t="e">
        <f>VLOOKUP(N1188,杂项!K:L,2,FALSE)</f>
        <v>#N/A</v>
      </c>
      <c r="I1188">
        <f t="shared" si="56"/>
        <v>0</v>
      </c>
      <c r="J1188" s="93">
        <v>6015</v>
      </c>
      <c r="K1188">
        <v>5</v>
      </c>
      <c r="L1188">
        <v>6036</v>
      </c>
      <c r="M1188">
        <v>4</v>
      </c>
    </row>
    <row r="1189" spans="1:15" x14ac:dyDescent="0.2">
      <c r="A1189" s="103">
        <v>5107</v>
      </c>
      <c r="B1189" s="93" t="s">
        <v>4276</v>
      </c>
      <c r="C1189" s="103">
        <v>27000</v>
      </c>
      <c r="D1189" t="str">
        <f>VLOOKUP(J1189,杂项!K:L,2,FALSE)</f>
        <v>高级生存教材</v>
      </c>
      <c r="E1189">
        <f t="shared" si="54"/>
        <v>8</v>
      </c>
      <c r="F1189" t="str">
        <f>VLOOKUP(L1189,杂项!K:L,2,FALSE)</f>
        <v>平衡球</v>
      </c>
      <c r="G1189">
        <f t="shared" si="55"/>
        <v>6</v>
      </c>
      <c r="H1189" t="str">
        <f>VLOOKUP(N1189,杂项!K:L,2,FALSE)</f>
        <v>沙袋</v>
      </c>
      <c r="I1189">
        <f t="shared" si="56"/>
        <v>2</v>
      </c>
      <c r="J1189" s="93">
        <v>6015</v>
      </c>
      <c r="K1189">
        <v>8</v>
      </c>
      <c r="L1189">
        <v>6036</v>
      </c>
      <c r="M1189">
        <v>6</v>
      </c>
      <c r="N1189">
        <v>6032</v>
      </c>
      <c r="O1189">
        <v>2</v>
      </c>
    </row>
    <row r="1190" spans="1:15" x14ac:dyDescent="0.2">
      <c r="A1190" s="103">
        <v>5108</v>
      </c>
      <c r="B1190" s="93" t="s">
        <v>4277</v>
      </c>
      <c r="C1190" s="103">
        <v>41000</v>
      </c>
      <c r="D1190" t="str">
        <f>VLOOKUP(J1190,杂项!K:L,2,FALSE)</f>
        <v>高级生存教材</v>
      </c>
      <c r="E1190">
        <f t="shared" si="54"/>
        <v>12</v>
      </c>
      <c r="F1190" t="str">
        <f>VLOOKUP(L1190,杂项!K:L,2,FALSE)</f>
        <v>平衡球</v>
      </c>
      <c r="G1190">
        <f t="shared" si="55"/>
        <v>8</v>
      </c>
      <c r="H1190" t="str">
        <f>VLOOKUP(N1190,杂项!K:L,2,FALSE)</f>
        <v>沙袋</v>
      </c>
      <c r="I1190">
        <f t="shared" si="56"/>
        <v>3</v>
      </c>
      <c r="J1190" s="93">
        <v>6015</v>
      </c>
      <c r="K1190">
        <v>12</v>
      </c>
      <c r="L1190">
        <v>6036</v>
      </c>
      <c r="M1190">
        <v>8</v>
      </c>
      <c r="N1190">
        <v>6032</v>
      </c>
      <c r="O1190">
        <v>3</v>
      </c>
    </row>
    <row r="1191" spans="1:15" x14ac:dyDescent="0.2">
      <c r="A1191" s="103">
        <v>5109</v>
      </c>
      <c r="B1191" s="93" t="s">
        <v>4278</v>
      </c>
      <c r="C1191" s="103">
        <v>62000</v>
      </c>
      <c r="D1191" t="str">
        <f>VLOOKUP(J1191,杂项!K:L,2,FALSE)</f>
        <v>高级生存教材</v>
      </c>
      <c r="E1191">
        <f t="shared" si="54"/>
        <v>16</v>
      </c>
      <c r="F1191" t="str">
        <f>VLOOKUP(L1191,杂项!K:L,2,FALSE)</f>
        <v>平衡球</v>
      </c>
      <c r="G1191">
        <f t="shared" si="55"/>
        <v>10</v>
      </c>
      <c r="H1191" t="str">
        <f>VLOOKUP(N1191,杂项!K:L,2,FALSE)</f>
        <v>沙袋</v>
      </c>
      <c r="I1191">
        <f t="shared" si="56"/>
        <v>4</v>
      </c>
      <c r="J1191" s="93">
        <v>6015</v>
      </c>
      <c r="K1191">
        <v>16</v>
      </c>
      <c r="L1191">
        <v>6036</v>
      </c>
      <c r="M1191">
        <v>10</v>
      </c>
      <c r="N1191">
        <v>6032</v>
      </c>
      <c r="O1191">
        <v>4</v>
      </c>
    </row>
    <row r="1192" spans="1:15" x14ac:dyDescent="0.2">
      <c r="A1192" s="103">
        <v>15100</v>
      </c>
      <c r="B1192" s="93" t="s">
        <v>4279</v>
      </c>
      <c r="C1192" s="103">
        <v>74000</v>
      </c>
      <c r="D1192" t="str">
        <f>VLOOKUP(J1192,杂项!K:L,2,FALSE)</f>
        <v>高级生存教材</v>
      </c>
      <c r="E1192">
        <f t="shared" si="54"/>
        <v>20</v>
      </c>
      <c r="F1192" t="str">
        <f>VLOOKUP(L1192,杂项!K:L,2,FALSE)</f>
        <v>平衡球</v>
      </c>
      <c r="G1192">
        <f t="shared" si="55"/>
        <v>12</v>
      </c>
      <c r="H1192" t="str">
        <f>VLOOKUP(N1192,杂项!K:L,2,FALSE)</f>
        <v>沙袋</v>
      </c>
      <c r="I1192">
        <f t="shared" si="56"/>
        <v>5</v>
      </c>
      <c r="J1192" s="93">
        <v>6015</v>
      </c>
      <c r="K1192">
        <v>20</v>
      </c>
      <c r="L1192">
        <v>6036</v>
      </c>
      <c r="M1192">
        <v>12</v>
      </c>
      <c r="N1192">
        <v>6032</v>
      </c>
      <c r="O1192">
        <v>5</v>
      </c>
    </row>
    <row r="1193" spans="1:15" x14ac:dyDescent="0.2">
      <c r="A1193" s="103">
        <v>15101</v>
      </c>
      <c r="B1193" s="93" t="s">
        <v>4280</v>
      </c>
      <c r="C1193" s="103">
        <v>90000</v>
      </c>
      <c r="D1193" t="str">
        <f>VLOOKUP(J1193,杂项!K:L,2,FALSE)</f>
        <v>高级生存教材</v>
      </c>
      <c r="E1193">
        <f t="shared" si="54"/>
        <v>25</v>
      </c>
      <c r="F1193" t="str">
        <f>VLOOKUP(L1193,杂项!K:L,2,FALSE)</f>
        <v>平衡球</v>
      </c>
      <c r="G1193">
        <f t="shared" si="55"/>
        <v>15</v>
      </c>
      <c r="H1193" t="str">
        <f>VLOOKUP(N1193,杂项!K:L,2,FALSE)</f>
        <v>沙袋</v>
      </c>
      <c r="I1193">
        <f t="shared" si="56"/>
        <v>6</v>
      </c>
      <c r="J1193" s="93">
        <v>6015</v>
      </c>
      <c r="K1193">
        <v>25</v>
      </c>
      <c r="L1193">
        <v>6036</v>
      </c>
      <c r="M1193">
        <v>15</v>
      </c>
      <c r="N1193">
        <v>6032</v>
      </c>
      <c r="O1193">
        <v>6</v>
      </c>
    </row>
    <row r="1194" spans="1:15" x14ac:dyDescent="0.2">
      <c r="A1194" s="103">
        <v>15102</v>
      </c>
      <c r="B1194" s="93" t="s">
        <v>4281</v>
      </c>
      <c r="C1194" s="103">
        <v>110000</v>
      </c>
      <c r="D1194" t="str">
        <f>VLOOKUP(J1194,杂项!K:L,2,FALSE)</f>
        <v>高级生存教材</v>
      </c>
      <c r="E1194">
        <f t="shared" si="54"/>
        <v>30</v>
      </c>
      <c r="F1194" t="str">
        <f>VLOOKUP(L1194,杂项!K:L,2,FALSE)</f>
        <v>平衡球</v>
      </c>
      <c r="G1194">
        <f t="shared" si="55"/>
        <v>18</v>
      </c>
      <c r="H1194" t="str">
        <f>VLOOKUP(N1194,杂项!K:L,2,FALSE)</f>
        <v>沙袋</v>
      </c>
      <c r="I1194">
        <f t="shared" si="56"/>
        <v>8</v>
      </c>
      <c r="J1194" s="93">
        <v>6015</v>
      </c>
      <c r="K1194">
        <v>30</v>
      </c>
      <c r="L1194">
        <v>6036</v>
      </c>
      <c r="M1194">
        <v>18</v>
      </c>
      <c r="N1194">
        <v>6032</v>
      </c>
      <c r="O1194">
        <v>8</v>
      </c>
    </row>
    <row r="1195" spans="1:15" x14ac:dyDescent="0.2">
      <c r="A1195" s="103">
        <v>15103</v>
      </c>
      <c r="B1195" s="93" t="s">
        <v>4282</v>
      </c>
      <c r="C1195" s="103">
        <v>130000</v>
      </c>
      <c r="D1195" t="str">
        <f>VLOOKUP(J1195,杂项!K:L,2,FALSE)</f>
        <v>高级生存教材</v>
      </c>
      <c r="E1195">
        <f t="shared" si="54"/>
        <v>40</v>
      </c>
      <c r="F1195" t="str">
        <f>VLOOKUP(L1195,杂项!K:L,2,FALSE)</f>
        <v>平衡球</v>
      </c>
      <c r="G1195">
        <f t="shared" si="55"/>
        <v>22</v>
      </c>
      <c r="H1195" t="str">
        <f>VLOOKUP(N1195,杂项!K:L,2,FALSE)</f>
        <v>沙袋</v>
      </c>
      <c r="I1195">
        <f t="shared" si="56"/>
        <v>10</v>
      </c>
      <c r="J1195" s="93">
        <v>6015</v>
      </c>
      <c r="K1195">
        <v>40</v>
      </c>
      <c r="L1195">
        <v>6036</v>
      </c>
      <c r="M1195">
        <v>22</v>
      </c>
      <c r="N1195">
        <v>6032</v>
      </c>
      <c r="O1195">
        <v>10</v>
      </c>
    </row>
    <row r="1196" spans="1:15" x14ac:dyDescent="0.2">
      <c r="A1196" s="103">
        <v>15104</v>
      </c>
      <c r="B1196" s="93" t="s">
        <v>4283</v>
      </c>
      <c r="C1196" s="103">
        <v>160000</v>
      </c>
      <c r="D1196" t="str">
        <f>VLOOKUP(J1196,杂项!K:L,2,FALSE)</f>
        <v>高级生存教材</v>
      </c>
      <c r="E1196">
        <f t="shared" si="54"/>
        <v>50</v>
      </c>
      <c r="F1196" t="str">
        <f>VLOOKUP(L1196,杂项!K:L,2,FALSE)</f>
        <v>平衡球</v>
      </c>
      <c r="G1196">
        <f t="shared" si="55"/>
        <v>26</v>
      </c>
      <c r="H1196" t="str">
        <f>VLOOKUP(N1196,杂项!K:L,2,FALSE)</f>
        <v>沙袋</v>
      </c>
      <c r="I1196">
        <f t="shared" si="56"/>
        <v>12</v>
      </c>
      <c r="J1196" s="93">
        <v>6015</v>
      </c>
      <c r="K1196">
        <v>50</v>
      </c>
      <c r="L1196">
        <v>6036</v>
      </c>
      <c r="M1196">
        <v>26</v>
      </c>
      <c r="N1196">
        <v>6032</v>
      </c>
      <c r="O1196">
        <v>12</v>
      </c>
    </row>
    <row r="1197" spans="1:15" x14ac:dyDescent="0.2">
      <c r="A1197" s="103">
        <v>5110</v>
      </c>
      <c r="B1197" s="93" t="s">
        <v>4033</v>
      </c>
      <c r="C1197" s="103">
        <v>1500</v>
      </c>
      <c r="D1197" t="str">
        <f>VLOOKUP(J1197,杂项!K:L,2,FALSE)</f>
        <v>中级生存教材</v>
      </c>
      <c r="E1197">
        <f t="shared" si="54"/>
        <v>1</v>
      </c>
      <c r="F1197" t="str">
        <f>VLOOKUP(L1197,杂项!K:L,2,FALSE)</f>
        <v>吊环</v>
      </c>
      <c r="G1197">
        <f t="shared" si="55"/>
        <v>2</v>
      </c>
      <c r="H1197" t="e">
        <f>VLOOKUP(N1197,杂项!K:L,2,FALSE)</f>
        <v>#N/A</v>
      </c>
      <c r="I1197">
        <f t="shared" si="56"/>
        <v>0</v>
      </c>
      <c r="J1197" s="93">
        <v>6014</v>
      </c>
      <c r="K1197">
        <v>1</v>
      </c>
      <c r="L1197">
        <v>6029</v>
      </c>
      <c r="M1197">
        <v>2</v>
      </c>
    </row>
    <row r="1198" spans="1:15" x14ac:dyDescent="0.2">
      <c r="A1198" s="103">
        <v>5111</v>
      </c>
      <c r="B1198" s="93" t="s">
        <v>4034</v>
      </c>
      <c r="C1198" s="103">
        <v>2300</v>
      </c>
      <c r="D1198" t="str">
        <f>VLOOKUP(J1198,杂项!K:L,2,FALSE)</f>
        <v>中级生存教材</v>
      </c>
      <c r="E1198">
        <f t="shared" si="54"/>
        <v>2</v>
      </c>
      <c r="F1198" t="str">
        <f>VLOOKUP(L1198,杂项!K:L,2,FALSE)</f>
        <v>吊环</v>
      </c>
      <c r="G1198">
        <f t="shared" si="55"/>
        <v>3</v>
      </c>
      <c r="H1198" t="e">
        <f>VLOOKUP(N1198,杂项!K:L,2,FALSE)</f>
        <v>#N/A</v>
      </c>
      <c r="I1198">
        <f t="shared" si="56"/>
        <v>0</v>
      </c>
      <c r="J1198" s="93">
        <v>6014</v>
      </c>
      <c r="K1198">
        <v>2</v>
      </c>
      <c r="L1198">
        <v>6029</v>
      </c>
      <c r="M1198">
        <v>3</v>
      </c>
    </row>
    <row r="1199" spans="1:15" x14ac:dyDescent="0.2">
      <c r="A1199" s="103">
        <v>5112</v>
      </c>
      <c r="B1199" s="93" t="s">
        <v>4035</v>
      </c>
      <c r="C1199" s="103">
        <v>3500</v>
      </c>
      <c r="D1199" t="str">
        <f>VLOOKUP(J1199,杂项!K:L,2,FALSE)</f>
        <v>中级生存教材</v>
      </c>
      <c r="E1199">
        <f t="shared" si="54"/>
        <v>4</v>
      </c>
      <c r="F1199" t="str">
        <f>VLOOKUP(L1199,杂项!K:L,2,FALSE)</f>
        <v>吊环</v>
      </c>
      <c r="G1199">
        <f t="shared" si="55"/>
        <v>4</v>
      </c>
      <c r="H1199" t="e">
        <f>VLOOKUP(N1199,杂项!K:L,2,FALSE)</f>
        <v>#N/A</v>
      </c>
      <c r="I1199">
        <f t="shared" si="56"/>
        <v>0</v>
      </c>
      <c r="J1199" s="93">
        <v>6014</v>
      </c>
      <c r="K1199">
        <v>4</v>
      </c>
      <c r="L1199">
        <v>6029</v>
      </c>
      <c r="M1199">
        <v>4</v>
      </c>
    </row>
    <row r="1200" spans="1:15" x14ac:dyDescent="0.2">
      <c r="A1200" s="103">
        <v>5113</v>
      </c>
      <c r="B1200" s="93" t="s">
        <v>4036</v>
      </c>
      <c r="C1200" s="103">
        <v>5300</v>
      </c>
      <c r="D1200" t="str">
        <f>VLOOKUP(J1200,杂项!K:L,2,FALSE)</f>
        <v>中级生存教材</v>
      </c>
      <c r="E1200">
        <f t="shared" si="54"/>
        <v>6</v>
      </c>
      <c r="F1200" t="str">
        <f>VLOOKUP(L1200,杂项!K:L,2,FALSE)</f>
        <v>吊环</v>
      </c>
      <c r="G1200">
        <f t="shared" si="55"/>
        <v>5</v>
      </c>
      <c r="H1200" t="e">
        <f>VLOOKUP(N1200,杂项!K:L,2,FALSE)</f>
        <v>#N/A</v>
      </c>
      <c r="I1200">
        <f t="shared" si="56"/>
        <v>0</v>
      </c>
      <c r="J1200" s="93">
        <v>6014</v>
      </c>
      <c r="K1200">
        <v>6</v>
      </c>
      <c r="L1200">
        <v>6029</v>
      </c>
      <c r="M1200">
        <v>5</v>
      </c>
    </row>
    <row r="1201" spans="1:15" x14ac:dyDescent="0.2">
      <c r="A1201" s="103">
        <v>5114</v>
      </c>
      <c r="B1201" s="93" t="s">
        <v>4037</v>
      </c>
      <c r="C1201" s="103">
        <v>8000</v>
      </c>
      <c r="D1201" t="str">
        <f>VLOOKUP(J1201,杂项!K:L,2,FALSE)</f>
        <v>中级生存教材</v>
      </c>
      <c r="E1201">
        <f t="shared" si="54"/>
        <v>8</v>
      </c>
      <c r="F1201" t="str">
        <f>VLOOKUP(L1201,杂项!K:L,2,FALSE)</f>
        <v>吊环</v>
      </c>
      <c r="G1201">
        <f t="shared" si="55"/>
        <v>6</v>
      </c>
      <c r="H1201" t="e">
        <f>VLOOKUP(N1201,杂项!K:L,2,FALSE)</f>
        <v>#N/A</v>
      </c>
      <c r="I1201">
        <f t="shared" si="56"/>
        <v>0</v>
      </c>
      <c r="J1201" s="93">
        <v>6014</v>
      </c>
      <c r="K1201">
        <v>8</v>
      </c>
      <c r="L1201">
        <v>6029</v>
      </c>
      <c r="M1201">
        <v>6</v>
      </c>
    </row>
    <row r="1202" spans="1:15" x14ac:dyDescent="0.2">
      <c r="A1202" s="103">
        <v>5120</v>
      </c>
      <c r="B1202" s="93" t="s">
        <v>4284</v>
      </c>
      <c r="C1202" s="103">
        <v>1500</v>
      </c>
      <c r="D1202" t="str">
        <f>VLOOKUP(J1202,杂项!K:L,2,FALSE)</f>
        <v>中级生存教材</v>
      </c>
      <c r="E1202">
        <f t="shared" si="54"/>
        <v>1</v>
      </c>
      <c r="F1202" t="str">
        <f>VLOOKUP(L1202,杂项!K:L,2,FALSE)</f>
        <v>吊环</v>
      </c>
      <c r="G1202">
        <f t="shared" si="55"/>
        <v>2</v>
      </c>
      <c r="H1202" t="e">
        <f>VLOOKUP(N1202,杂项!K:L,2,FALSE)</f>
        <v>#N/A</v>
      </c>
      <c r="I1202">
        <f t="shared" si="56"/>
        <v>0</v>
      </c>
      <c r="J1202" s="93">
        <v>6014</v>
      </c>
      <c r="K1202">
        <v>1</v>
      </c>
      <c r="L1202">
        <v>6029</v>
      </c>
      <c r="M1202">
        <v>2</v>
      </c>
    </row>
    <row r="1203" spans="1:15" x14ac:dyDescent="0.2">
      <c r="A1203" s="103">
        <v>5121</v>
      </c>
      <c r="B1203" s="93" t="s">
        <v>4285</v>
      </c>
      <c r="C1203" s="103">
        <v>2300</v>
      </c>
      <c r="D1203" t="str">
        <f>VLOOKUP(J1203,杂项!K:L,2,FALSE)</f>
        <v>中级生存教材</v>
      </c>
      <c r="E1203">
        <f t="shared" si="54"/>
        <v>2</v>
      </c>
      <c r="F1203" t="str">
        <f>VLOOKUP(L1203,杂项!K:L,2,FALSE)</f>
        <v>吊环</v>
      </c>
      <c r="G1203">
        <f t="shared" si="55"/>
        <v>3</v>
      </c>
      <c r="H1203" t="e">
        <f>VLOOKUP(N1203,杂项!K:L,2,FALSE)</f>
        <v>#N/A</v>
      </c>
      <c r="I1203">
        <f t="shared" si="56"/>
        <v>0</v>
      </c>
      <c r="J1203" s="93">
        <v>6014</v>
      </c>
      <c r="K1203">
        <v>2</v>
      </c>
      <c r="L1203">
        <v>6029</v>
      </c>
      <c r="M1203">
        <v>3</v>
      </c>
    </row>
    <row r="1204" spans="1:15" x14ac:dyDescent="0.2">
      <c r="A1204" s="103">
        <v>5122</v>
      </c>
      <c r="B1204" s="93" t="s">
        <v>4286</v>
      </c>
      <c r="C1204" s="103">
        <v>3500</v>
      </c>
      <c r="D1204" t="str">
        <f>VLOOKUP(J1204,杂项!K:L,2,FALSE)</f>
        <v>中级生存教材</v>
      </c>
      <c r="E1204">
        <f t="shared" si="54"/>
        <v>4</v>
      </c>
      <c r="F1204" t="str">
        <f>VLOOKUP(L1204,杂项!K:L,2,FALSE)</f>
        <v>吊环</v>
      </c>
      <c r="G1204">
        <f t="shared" si="55"/>
        <v>4</v>
      </c>
      <c r="H1204" t="e">
        <f>VLOOKUP(N1204,杂项!K:L,2,FALSE)</f>
        <v>#N/A</v>
      </c>
      <c r="I1204">
        <f t="shared" si="56"/>
        <v>0</v>
      </c>
      <c r="J1204" s="93">
        <v>6014</v>
      </c>
      <c r="K1204">
        <v>4</v>
      </c>
      <c r="L1204">
        <v>6029</v>
      </c>
      <c r="M1204">
        <v>4</v>
      </c>
    </row>
    <row r="1205" spans="1:15" x14ac:dyDescent="0.2">
      <c r="A1205" s="103">
        <v>5123</v>
      </c>
      <c r="B1205" s="93" t="s">
        <v>4287</v>
      </c>
      <c r="C1205" s="103">
        <v>5300</v>
      </c>
      <c r="D1205" t="str">
        <f>VLOOKUP(J1205,杂项!K:L,2,FALSE)</f>
        <v>中级生存教材</v>
      </c>
      <c r="E1205">
        <f t="shared" si="54"/>
        <v>6</v>
      </c>
      <c r="F1205" t="str">
        <f>VLOOKUP(L1205,杂项!K:L,2,FALSE)</f>
        <v>吊环</v>
      </c>
      <c r="G1205">
        <f t="shared" si="55"/>
        <v>5</v>
      </c>
      <c r="H1205" t="e">
        <f>VLOOKUP(N1205,杂项!K:L,2,FALSE)</f>
        <v>#N/A</v>
      </c>
      <c r="I1205">
        <f t="shared" si="56"/>
        <v>0</v>
      </c>
      <c r="J1205" s="93">
        <v>6014</v>
      </c>
      <c r="K1205">
        <v>6</v>
      </c>
      <c r="L1205">
        <v>6029</v>
      </c>
      <c r="M1205">
        <v>5</v>
      </c>
    </row>
    <row r="1206" spans="1:15" x14ac:dyDescent="0.2">
      <c r="A1206" s="103">
        <v>5124</v>
      </c>
      <c r="B1206" s="93" t="s">
        <v>4288</v>
      </c>
      <c r="C1206" s="103">
        <v>8000</v>
      </c>
      <c r="D1206" t="str">
        <f>VLOOKUP(J1206,杂项!K:L,2,FALSE)</f>
        <v>中级生存教材</v>
      </c>
      <c r="E1206">
        <f t="shared" si="54"/>
        <v>8</v>
      </c>
      <c r="F1206" t="str">
        <f>VLOOKUP(L1206,杂项!K:L,2,FALSE)</f>
        <v>吊环</v>
      </c>
      <c r="G1206">
        <f t="shared" si="55"/>
        <v>6</v>
      </c>
      <c r="H1206" t="e">
        <f>VLOOKUP(N1206,杂项!K:L,2,FALSE)</f>
        <v>#N/A</v>
      </c>
      <c r="I1206">
        <f t="shared" si="56"/>
        <v>0</v>
      </c>
      <c r="J1206" s="93">
        <v>6014</v>
      </c>
      <c r="K1206">
        <v>8</v>
      </c>
      <c r="L1206">
        <v>6029</v>
      </c>
      <c r="M1206">
        <v>6</v>
      </c>
    </row>
    <row r="1207" spans="1:15" x14ac:dyDescent="0.2">
      <c r="A1207" s="103">
        <v>5130</v>
      </c>
      <c r="B1207" s="93" t="s">
        <v>4289</v>
      </c>
      <c r="C1207" s="103">
        <v>1500</v>
      </c>
      <c r="D1207" t="str">
        <f>VLOOKUP(J1207,杂项!K:L,2,FALSE)</f>
        <v>中级生存教材</v>
      </c>
      <c r="E1207">
        <f t="shared" si="54"/>
        <v>1</v>
      </c>
      <c r="F1207" t="str">
        <f>VLOOKUP(L1207,杂项!K:L,2,FALSE)</f>
        <v>握力器</v>
      </c>
      <c r="G1207">
        <f t="shared" si="55"/>
        <v>2</v>
      </c>
      <c r="H1207" t="e">
        <f>VLOOKUP(N1207,杂项!K:L,2,FALSE)</f>
        <v>#N/A</v>
      </c>
      <c r="I1207">
        <f t="shared" si="56"/>
        <v>0</v>
      </c>
      <c r="J1207" s="93">
        <v>6014</v>
      </c>
      <c r="K1207">
        <v>1</v>
      </c>
      <c r="L1207">
        <v>6030</v>
      </c>
      <c r="M1207">
        <v>2</v>
      </c>
    </row>
    <row r="1208" spans="1:15" x14ac:dyDescent="0.2">
      <c r="A1208" s="103">
        <v>5131</v>
      </c>
      <c r="B1208" s="93" t="s">
        <v>4290</v>
      </c>
      <c r="C1208" s="103">
        <v>2300</v>
      </c>
      <c r="D1208" t="str">
        <f>VLOOKUP(J1208,杂项!K:L,2,FALSE)</f>
        <v>中级生存教材</v>
      </c>
      <c r="E1208">
        <f t="shared" si="54"/>
        <v>2</v>
      </c>
      <c r="F1208" t="str">
        <f>VLOOKUP(L1208,杂项!K:L,2,FALSE)</f>
        <v>握力器</v>
      </c>
      <c r="G1208">
        <f t="shared" si="55"/>
        <v>3</v>
      </c>
      <c r="H1208" t="e">
        <f>VLOOKUP(N1208,杂项!K:L,2,FALSE)</f>
        <v>#N/A</v>
      </c>
      <c r="I1208">
        <f t="shared" si="56"/>
        <v>0</v>
      </c>
      <c r="J1208" s="93">
        <v>6014</v>
      </c>
      <c r="K1208">
        <v>2</v>
      </c>
      <c r="L1208">
        <v>6030</v>
      </c>
      <c r="M1208">
        <v>3</v>
      </c>
    </row>
    <row r="1209" spans="1:15" x14ac:dyDescent="0.2">
      <c r="A1209" s="103">
        <v>5132</v>
      </c>
      <c r="B1209" s="93" t="s">
        <v>4291</v>
      </c>
      <c r="C1209" s="103">
        <v>3500</v>
      </c>
      <c r="D1209" t="str">
        <f>VLOOKUP(J1209,杂项!K:L,2,FALSE)</f>
        <v>中级生存教材</v>
      </c>
      <c r="E1209">
        <f t="shared" si="54"/>
        <v>4</v>
      </c>
      <c r="F1209" t="str">
        <f>VLOOKUP(L1209,杂项!K:L,2,FALSE)</f>
        <v>握力器</v>
      </c>
      <c r="G1209">
        <f t="shared" si="55"/>
        <v>4</v>
      </c>
      <c r="H1209" t="e">
        <f>VLOOKUP(N1209,杂项!K:L,2,FALSE)</f>
        <v>#N/A</v>
      </c>
      <c r="I1209">
        <f t="shared" si="56"/>
        <v>0</v>
      </c>
      <c r="J1209" s="93">
        <v>6014</v>
      </c>
      <c r="K1209">
        <v>4</v>
      </c>
      <c r="L1209">
        <v>6030</v>
      </c>
      <c r="M1209">
        <v>4</v>
      </c>
    </row>
    <row r="1210" spans="1:15" x14ac:dyDescent="0.2">
      <c r="A1210" s="103">
        <v>5133</v>
      </c>
      <c r="B1210" s="93" t="s">
        <v>4292</v>
      </c>
      <c r="C1210" s="103">
        <v>5300</v>
      </c>
      <c r="D1210" t="str">
        <f>VLOOKUP(J1210,杂项!K:L,2,FALSE)</f>
        <v>中级生存教材</v>
      </c>
      <c r="E1210">
        <f t="shared" si="54"/>
        <v>6</v>
      </c>
      <c r="F1210" t="str">
        <f>VLOOKUP(L1210,杂项!K:L,2,FALSE)</f>
        <v>握力器</v>
      </c>
      <c r="G1210">
        <f t="shared" si="55"/>
        <v>5</v>
      </c>
      <c r="H1210" t="e">
        <f>VLOOKUP(N1210,杂项!K:L,2,FALSE)</f>
        <v>#N/A</v>
      </c>
      <c r="I1210">
        <f t="shared" si="56"/>
        <v>0</v>
      </c>
      <c r="J1210" s="93">
        <v>6014</v>
      </c>
      <c r="K1210">
        <v>6</v>
      </c>
      <c r="L1210">
        <v>6030</v>
      </c>
      <c r="M1210">
        <v>5</v>
      </c>
    </row>
    <row r="1211" spans="1:15" x14ac:dyDescent="0.2">
      <c r="A1211" s="103">
        <v>5134</v>
      </c>
      <c r="B1211" s="93" t="s">
        <v>4293</v>
      </c>
      <c r="C1211" s="103">
        <v>8000</v>
      </c>
      <c r="D1211" t="str">
        <f>VLOOKUP(J1211,杂项!K:L,2,FALSE)</f>
        <v>中级生存教材</v>
      </c>
      <c r="E1211">
        <f t="shared" si="54"/>
        <v>8</v>
      </c>
      <c r="F1211" t="str">
        <f>VLOOKUP(L1211,杂项!K:L,2,FALSE)</f>
        <v>握力器</v>
      </c>
      <c r="G1211">
        <f t="shared" si="55"/>
        <v>6</v>
      </c>
      <c r="H1211" t="e">
        <f>VLOOKUP(N1211,杂项!K:L,2,FALSE)</f>
        <v>#N/A</v>
      </c>
      <c r="I1211">
        <f t="shared" si="56"/>
        <v>0</v>
      </c>
      <c r="J1211" s="93">
        <v>6014</v>
      </c>
      <c r="K1211">
        <v>8</v>
      </c>
      <c r="L1211">
        <v>6030</v>
      </c>
      <c r="M1211">
        <v>6</v>
      </c>
    </row>
    <row r="1212" spans="1:15" x14ac:dyDescent="0.2">
      <c r="A1212" s="103">
        <v>5140</v>
      </c>
      <c r="B1212" s="93" t="s">
        <v>4294</v>
      </c>
      <c r="C1212" s="103">
        <v>8000</v>
      </c>
      <c r="D1212" t="str">
        <f>VLOOKUP(J1212,杂项!K:L,2,FALSE)</f>
        <v>高级生存教材</v>
      </c>
      <c r="E1212">
        <f t="shared" si="54"/>
        <v>3</v>
      </c>
      <c r="F1212" t="str">
        <f>VLOOKUP(L1212,杂项!K:L,2,FALSE)</f>
        <v>瑜伽垫</v>
      </c>
      <c r="G1212">
        <f t="shared" si="55"/>
        <v>3</v>
      </c>
      <c r="H1212" t="e">
        <f>VLOOKUP(N1212,杂项!K:L,2,FALSE)</f>
        <v>#N/A</v>
      </c>
      <c r="I1212">
        <f t="shared" si="56"/>
        <v>0</v>
      </c>
      <c r="J1212" s="93">
        <v>6015</v>
      </c>
      <c r="K1212">
        <v>3</v>
      </c>
      <c r="L1212">
        <v>6035</v>
      </c>
      <c r="M1212">
        <v>3</v>
      </c>
    </row>
    <row r="1213" spans="1:15" x14ac:dyDescent="0.2">
      <c r="A1213" s="103">
        <v>5141</v>
      </c>
      <c r="B1213" s="93" t="s">
        <v>4295</v>
      </c>
      <c r="C1213" s="103">
        <v>12000</v>
      </c>
      <c r="D1213" t="str">
        <f>VLOOKUP(J1213,杂项!K:L,2,FALSE)</f>
        <v>高级生存教材</v>
      </c>
      <c r="E1213">
        <f t="shared" si="54"/>
        <v>5</v>
      </c>
      <c r="F1213" t="str">
        <f>VLOOKUP(L1213,杂项!K:L,2,FALSE)</f>
        <v>瑜伽垫</v>
      </c>
      <c r="G1213">
        <f t="shared" si="55"/>
        <v>4</v>
      </c>
      <c r="H1213" t="e">
        <f>VLOOKUP(N1213,杂项!K:L,2,FALSE)</f>
        <v>#N/A</v>
      </c>
      <c r="I1213">
        <f t="shared" si="56"/>
        <v>0</v>
      </c>
      <c r="J1213" s="93">
        <v>6015</v>
      </c>
      <c r="K1213">
        <v>5</v>
      </c>
      <c r="L1213">
        <v>6035</v>
      </c>
      <c r="M1213">
        <v>4</v>
      </c>
    </row>
    <row r="1214" spans="1:15" x14ac:dyDescent="0.2">
      <c r="A1214" s="103">
        <v>5142</v>
      </c>
      <c r="B1214" s="93" t="s">
        <v>4296</v>
      </c>
      <c r="C1214" s="103">
        <v>18000</v>
      </c>
      <c r="D1214" t="str">
        <f>VLOOKUP(J1214,杂项!K:L,2,FALSE)</f>
        <v>高级生存教材</v>
      </c>
      <c r="E1214">
        <f t="shared" si="54"/>
        <v>8</v>
      </c>
      <c r="F1214" t="str">
        <f>VLOOKUP(L1214,杂项!K:L,2,FALSE)</f>
        <v>瑜伽垫</v>
      </c>
      <c r="G1214">
        <f t="shared" si="55"/>
        <v>6</v>
      </c>
      <c r="H1214" t="str">
        <f>VLOOKUP(N1214,杂项!K:L,2,FALSE)</f>
        <v>杠铃</v>
      </c>
      <c r="I1214">
        <f t="shared" si="56"/>
        <v>2</v>
      </c>
      <c r="J1214" s="93">
        <v>6015</v>
      </c>
      <c r="K1214">
        <v>8</v>
      </c>
      <c r="L1214">
        <v>6035</v>
      </c>
      <c r="M1214">
        <v>6</v>
      </c>
      <c r="N1214">
        <v>6031</v>
      </c>
      <c r="O1214">
        <v>2</v>
      </c>
    </row>
    <row r="1215" spans="1:15" x14ac:dyDescent="0.2">
      <c r="A1215" s="103">
        <v>5143</v>
      </c>
      <c r="B1215" s="93" t="s">
        <v>4297</v>
      </c>
      <c r="C1215" s="103">
        <v>27000</v>
      </c>
      <c r="D1215" t="str">
        <f>VLOOKUP(J1215,杂项!K:L,2,FALSE)</f>
        <v>高级生存教材</v>
      </c>
      <c r="E1215">
        <f t="shared" si="54"/>
        <v>12</v>
      </c>
      <c r="F1215" t="str">
        <f>VLOOKUP(L1215,杂项!K:L,2,FALSE)</f>
        <v>瑜伽垫</v>
      </c>
      <c r="G1215">
        <f t="shared" si="55"/>
        <v>8</v>
      </c>
      <c r="H1215" t="str">
        <f>VLOOKUP(N1215,杂项!K:L,2,FALSE)</f>
        <v>杠铃</v>
      </c>
      <c r="I1215">
        <f t="shared" si="56"/>
        <v>4</v>
      </c>
      <c r="J1215" s="93">
        <v>6015</v>
      </c>
      <c r="K1215">
        <v>12</v>
      </c>
      <c r="L1215">
        <v>6035</v>
      </c>
      <c r="M1215">
        <v>8</v>
      </c>
      <c r="N1215">
        <v>6031</v>
      </c>
      <c r="O1215">
        <v>4</v>
      </c>
    </row>
    <row r="1216" spans="1:15" x14ac:dyDescent="0.2">
      <c r="A1216" s="103">
        <v>5144</v>
      </c>
      <c r="B1216" s="93" t="s">
        <v>4298</v>
      </c>
      <c r="C1216" s="103">
        <v>41000</v>
      </c>
      <c r="D1216" t="str">
        <f>VLOOKUP(J1216,杂项!K:L,2,FALSE)</f>
        <v>高级生存教材</v>
      </c>
      <c r="E1216">
        <f t="shared" si="54"/>
        <v>15</v>
      </c>
      <c r="F1216" t="str">
        <f>VLOOKUP(L1216,杂项!K:L,2,FALSE)</f>
        <v>瑜伽垫</v>
      </c>
      <c r="G1216">
        <f t="shared" si="55"/>
        <v>10</v>
      </c>
      <c r="H1216" t="str">
        <f>VLOOKUP(N1216,杂项!K:L,2,FALSE)</f>
        <v>杠铃</v>
      </c>
      <c r="I1216">
        <f t="shared" si="56"/>
        <v>6</v>
      </c>
      <c r="J1216" s="93">
        <v>6015</v>
      </c>
      <c r="K1216">
        <v>15</v>
      </c>
      <c r="L1216">
        <v>6035</v>
      </c>
      <c r="M1216">
        <v>10</v>
      </c>
      <c r="N1216">
        <v>6031</v>
      </c>
      <c r="O1216">
        <v>6</v>
      </c>
    </row>
    <row r="1217" spans="1:15" x14ac:dyDescent="0.2">
      <c r="A1217" s="103">
        <v>5145</v>
      </c>
      <c r="B1217" s="93" t="s">
        <v>4299</v>
      </c>
      <c r="C1217" s="103">
        <v>62000</v>
      </c>
      <c r="D1217" t="str">
        <f>VLOOKUP(J1217,杂项!K:L,2,FALSE)</f>
        <v>特级生存教材</v>
      </c>
      <c r="E1217">
        <f t="shared" si="54"/>
        <v>5</v>
      </c>
      <c r="F1217" t="str">
        <f>VLOOKUP(L1217,杂项!K:L,2,FALSE)</f>
        <v>Crazy♂短裤</v>
      </c>
      <c r="G1217">
        <f t="shared" si="55"/>
        <v>2</v>
      </c>
      <c r="H1217" t="str">
        <f>VLOOKUP(N1217,杂项!K:L,2,FALSE)</f>
        <v>Brown♂精油</v>
      </c>
      <c r="I1217">
        <f t="shared" si="56"/>
        <v>2</v>
      </c>
      <c r="J1217" s="93">
        <v>6047</v>
      </c>
      <c r="K1217">
        <v>5</v>
      </c>
      <c r="L1217">
        <v>6041</v>
      </c>
      <c r="M1217">
        <v>2</v>
      </c>
      <c r="N1217">
        <v>6037</v>
      </c>
      <c r="O1217">
        <v>2</v>
      </c>
    </row>
    <row r="1218" spans="1:15" x14ac:dyDescent="0.2">
      <c r="A1218" s="103">
        <v>5146</v>
      </c>
      <c r="B1218" s="93" t="s">
        <v>4300</v>
      </c>
      <c r="C1218" s="103">
        <v>93000</v>
      </c>
      <c r="D1218" t="str">
        <f>VLOOKUP(J1218,杂项!K:L,2,FALSE)</f>
        <v>特级生存教材</v>
      </c>
      <c r="E1218">
        <f t="shared" ref="E1218:E1281" si="57">K1218</f>
        <v>10</v>
      </c>
      <c r="F1218" t="str">
        <f>VLOOKUP(L1218,杂项!K:L,2,FALSE)</f>
        <v>Crazy♂短裤</v>
      </c>
      <c r="G1218">
        <f t="shared" ref="G1218:G1281" si="58">M1218</f>
        <v>3</v>
      </c>
      <c r="H1218" t="str">
        <f>VLOOKUP(N1218,杂项!K:L,2,FALSE)</f>
        <v>Brown♂精油</v>
      </c>
      <c r="I1218">
        <f t="shared" ref="I1218:I1281" si="59">O1218</f>
        <v>3</v>
      </c>
      <c r="J1218" s="93">
        <v>6047</v>
      </c>
      <c r="K1218">
        <v>10</v>
      </c>
      <c r="L1218">
        <v>6041</v>
      </c>
      <c r="M1218">
        <v>3</v>
      </c>
      <c r="N1218">
        <v>6037</v>
      </c>
      <c r="O1218">
        <v>3</v>
      </c>
    </row>
    <row r="1219" spans="1:15" x14ac:dyDescent="0.2">
      <c r="A1219" s="103">
        <v>5147</v>
      </c>
      <c r="B1219" s="93" t="s">
        <v>4301</v>
      </c>
      <c r="C1219" s="103">
        <v>140000</v>
      </c>
      <c r="D1219" t="str">
        <f>VLOOKUP(J1219,杂项!K:L,2,FALSE)</f>
        <v>特级生存教材</v>
      </c>
      <c r="E1219">
        <f t="shared" si="57"/>
        <v>20</v>
      </c>
      <c r="F1219" t="str">
        <f>VLOOKUP(L1219,杂项!K:L,2,FALSE)</f>
        <v>Crazy♂短裤</v>
      </c>
      <c r="G1219">
        <f t="shared" si="58"/>
        <v>5</v>
      </c>
      <c r="H1219" t="str">
        <f>VLOOKUP(N1219,杂项!K:L,2,FALSE)</f>
        <v>Brown♂精油</v>
      </c>
      <c r="I1219">
        <f t="shared" si="59"/>
        <v>5</v>
      </c>
      <c r="J1219" s="93">
        <v>6047</v>
      </c>
      <c r="K1219">
        <v>20</v>
      </c>
      <c r="L1219">
        <v>6041</v>
      </c>
      <c r="M1219">
        <v>5</v>
      </c>
      <c r="N1219">
        <v>6037</v>
      </c>
      <c r="O1219">
        <v>5</v>
      </c>
    </row>
    <row r="1220" spans="1:15" x14ac:dyDescent="0.2">
      <c r="A1220" s="103">
        <v>5148</v>
      </c>
      <c r="B1220" s="93" t="s">
        <v>4302</v>
      </c>
      <c r="C1220" s="103">
        <v>210000</v>
      </c>
      <c r="D1220" t="str">
        <f>VLOOKUP(J1220,杂项!K:L,2,FALSE)</f>
        <v>特级生存教材</v>
      </c>
      <c r="E1220">
        <f t="shared" si="57"/>
        <v>30</v>
      </c>
      <c r="F1220" t="str">
        <f>VLOOKUP(L1220,杂项!K:L,2,FALSE)</f>
        <v>Crazy♂短裤</v>
      </c>
      <c r="G1220">
        <f t="shared" si="58"/>
        <v>7</v>
      </c>
      <c r="H1220" t="str">
        <f>VLOOKUP(N1220,杂项!K:L,2,FALSE)</f>
        <v>Brown♂精油</v>
      </c>
      <c r="I1220">
        <f t="shared" si="59"/>
        <v>7</v>
      </c>
      <c r="J1220" s="93">
        <v>6047</v>
      </c>
      <c r="K1220">
        <v>30</v>
      </c>
      <c r="L1220">
        <v>6041</v>
      </c>
      <c r="M1220">
        <v>7</v>
      </c>
      <c r="N1220">
        <v>6037</v>
      </c>
      <c r="O1220">
        <v>7</v>
      </c>
    </row>
    <row r="1221" spans="1:15" x14ac:dyDescent="0.2">
      <c r="A1221" s="103">
        <v>5149</v>
      </c>
      <c r="B1221" s="93" t="s">
        <v>4303</v>
      </c>
      <c r="C1221" s="103">
        <v>320000</v>
      </c>
      <c r="D1221" t="str">
        <f>VLOOKUP(J1221,杂项!K:L,2,FALSE)</f>
        <v>特级生存教材</v>
      </c>
      <c r="E1221">
        <f t="shared" si="57"/>
        <v>40</v>
      </c>
      <c r="F1221" t="str">
        <f>VLOOKUP(L1221,杂项!K:L,2,FALSE)</f>
        <v>Crazy♂短裤</v>
      </c>
      <c r="G1221">
        <f t="shared" si="58"/>
        <v>9</v>
      </c>
      <c r="H1221" t="str">
        <f>VLOOKUP(N1221,杂项!K:L,2,FALSE)</f>
        <v>Brown♂精油</v>
      </c>
      <c r="I1221">
        <f t="shared" si="59"/>
        <v>9</v>
      </c>
      <c r="J1221" s="93">
        <v>6047</v>
      </c>
      <c r="K1221">
        <v>40</v>
      </c>
      <c r="L1221">
        <v>6041</v>
      </c>
      <c r="M1221">
        <v>9</v>
      </c>
      <c r="N1221">
        <v>6037</v>
      </c>
      <c r="O1221">
        <v>9</v>
      </c>
    </row>
    <row r="1222" spans="1:15" x14ac:dyDescent="0.2">
      <c r="A1222" s="103">
        <v>5150</v>
      </c>
      <c r="B1222" s="93" t="s">
        <v>4304</v>
      </c>
      <c r="C1222" s="103">
        <v>10000</v>
      </c>
      <c r="D1222" t="str">
        <f>VLOOKUP(J1222,杂项!K:L,2,FALSE)</f>
        <v>特级生存教材</v>
      </c>
      <c r="E1222">
        <f t="shared" si="57"/>
        <v>1</v>
      </c>
      <c r="F1222" t="e">
        <f>VLOOKUP(L1222,杂项!K:L,2,FALSE)</f>
        <v>#N/A</v>
      </c>
      <c r="G1222">
        <f t="shared" si="58"/>
        <v>0</v>
      </c>
      <c r="H1222" t="e">
        <f>VLOOKUP(N1222,杂项!K:L,2,FALSE)</f>
        <v>#N/A</v>
      </c>
      <c r="I1222">
        <f t="shared" si="59"/>
        <v>0</v>
      </c>
      <c r="J1222" s="93">
        <v>6047</v>
      </c>
      <c r="K1222">
        <v>1</v>
      </c>
    </row>
    <row r="1223" spans="1:15" x14ac:dyDescent="0.2">
      <c r="A1223" s="103">
        <v>5151</v>
      </c>
      <c r="B1223" s="93" t="s">
        <v>4305</v>
      </c>
      <c r="C1223" s="103">
        <v>15000</v>
      </c>
      <c r="D1223" t="str">
        <f>VLOOKUP(J1223,杂项!K:L,2,FALSE)</f>
        <v>高级生存教材</v>
      </c>
      <c r="E1223">
        <f t="shared" si="57"/>
        <v>5</v>
      </c>
      <c r="F1223" t="str">
        <f>VLOOKUP(L1223,杂项!K:L,2,FALSE)</f>
        <v>瑜伽垫</v>
      </c>
      <c r="G1223">
        <f t="shared" si="58"/>
        <v>6</v>
      </c>
      <c r="H1223" t="e">
        <f>VLOOKUP(N1223,杂项!K:L,2,FALSE)</f>
        <v>#N/A</v>
      </c>
      <c r="I1223">
        <f t="shared" si="59"/>
        <v>0</v>
      </c>
      <c r="J1223" s="93">
        <v>6015</v>
      </c>
      <c r="K1223">
        <v>5</v>
      </c>
      <c r="L1223">
        <v>6035</v>
      </c>
      <c r="M1223">
        <v>6</v>
      </c>
    </row>
    <row r="1224" spans="1:15" x14ac:dyDescent="0.2">
      <c r="A1224" s="103">
        <v>5152</v>
      </c>
      <c r="B1224" s="93" t="s">
        <v>4306</v>
      </c>
      <c r="C1224" s="103">
        <v>23000</v>
      </c>
      <c r="D1224" t="str">
        <f>VLOOKUP(J1224,杂项!K:L,2,FALSE)</f>
        <v>高级生存教材</v>
      </c>
      <c r="E1224">
        <f t="shared" si="57"/>
        <v>15</v>
      </c>
      <c r="F1224" t="str">
        <f>VLOOKUP(L1224,杂项!K:L,2,FALSE)</f>
        <v>瑜伽垫</v>
      </c>
      <c r="G1224">
        <f t="shared" si="58"/>
        <v>10</v>
      </c>
      <c r="H1224" t="str">
        <f>VLOOKUP(N1224,杂项!K:L,2,FALSE)</f>
        <v>杠铃</v>
      </c>
      <c r="I1224">
        <f t="shared" si="59"/>
        <v>6</v>
      </c>
      <c r="J1224" s="93">
        <v>6015</v>
      </c>
      <c r="K1224">
        <v>15</v>
      </c>
      <c r="L1224">
        <v>6035</v>
      </c>
      <c r="M1224">
        <v>10</v>
      </c>
      <c r="N1224">
        <v>6031</v>
      </c>
      <c r="O1224">
        <v>6</v>
      </c>
    </row>
    <row r="1225" spans="1:15" x14ac:dyDescent="0.2">
      <c r="A1225" s="103">
        <v>5153</v>
      </c>
      <c r="B1225" s="93" t="s">
        <v>4307</v>
      </c>
      <c r="C1225" s="103">
        <v>35000</v>
      </c>
      <c r="D1225" t="str">
        <f>VLOOKUP(J1225,杂项!K:L,2,FALSE)</f>
        <v>高级生存教材</v>
      </c>
      <c r="E1225">
        <f t="shared" si="57"/>
        <v>25</v>
      </c>
      <c r="F1225" t="str">
        <f>VLOOKUP(L1225,杂项!K:L,2,FALSE)</f>
        <v>瑜伽垫</v>
      </c>
      <c r="G1225">
        <f t="shared" si="58"/>
        <v>12</v>
      </c>
      <c r="H1225" t="str">
        <f>VLOOKUP(N1225,杂项!K:L,2,FALSE)</f>
        <v>杠铃</v>
      </c>
      <c r="I1225">
        <f t="shared" si="59"/>
        <v>8</v>
      </c>
      <c r="J1225" s="93">
        <v>6015</v>
      </c>
      <c r="K1225">
        <v>25</v>
      </c>
      <c r="L1225">
        <v>6035</v>
      </c>
      <c r="M1225">
        <v>12</v>
      </c>
      <c r="N1225">
        <v>6031</v>
      </c>
      <c r="O1225">
        <v>8</v>
      </c>
    </row>
    <row r="1226" spans="1:15" x14ac:dyDescent="0.2">
      <c r="A1226" s="103">
        <v>5154</v>
      </c>
      <c r="B1226" s="93" t="s">
        <v>4308</v>
      </c>
      <c r="C1226" s="103">
        <v>53000</v>
      </c>
      <c r="D1226" t="str">
        <f>VLOOKUP(J1226,杂项!K:L,2,FALSE)</f>
        <v>特级生存教材</v>
      </c>
      <c r="E1226">
        <f t="shared" si="57"/>
        <v>3</v>
      </c>
      <c r="F1226" t="str">
        <f>VLOOKUP(L1226,杂项!K:L,2,FALSE)</f>
        <v>瑜伽垫</v>
      </c>
      <c r="G1226">
        <f t="shared" si="58"/>
        <v>14</v>
      </c>
      <c r="H1226" t="str">
        <f>VLOOKUP(N1226,杂项!K:L,2,FALSE)</f>
        <v>杠铃</v>
      </c>
      <c r="I1226">
        <f t="shared" si="59"/>
        <v>10</v>
      </c>
      <c r="J1226" s="93">
        <v>6047</v>
      </c>
      <c r="K1226">
        <v>3</v>
      </c>
      <c r="L1226">
        <v>6035</v>
      </c>
      <c r="M1226">
        <v>14</v>
      </c>
      <c r="N1226">
        <v>6031</v>
      </c>
      <c r="O1226">
        <v>10</v>
      </c>
    </row>
    <row r="1227" spans="1:15" x14ac:dyDescent="0.2">
      <c r="A1227" s="103">
        <v>5155</v>
      </c>
      <c r="B1227" s="93" t="s">
        <v>4309</v>
      </c>
      <c r="C1227" s="103">
        <v>80000</v>
      </c>
      <c r="D1227" t="str">
        <f>VLOOKUP(J1227,杂项!K:L,2,FALSE)</f>
        <v>特级生存教材</v>
      </c>
      <c r="E1227">
        <f t="shared" si="57"/>
        <v>5</v>
      </c>
      <c r="F1227" t="str">
        <f>VLOOKUP(L1227,杂项!K:L,2,FALSE)</f>
        <v>Crazy♂短裤</v>
      </c>
      <c r="G1227">
        <f t="shared" si="58"/>
        <v>2</v>
      </c>
      <c r="H1227" t="str">
        <f>VLOOKUP(N1227,杂项!K:L,2,FALSE)</f>
        <v>Brown♂精油</v>
      </c>
      <c r="I1227">
        <f t="shared" si="59"/>
        <v>2</v>
      </c>
      <c r="J1227" s="93">
        <v>6047</v>
      </c>
      <c r="K1227">
        <v>5</v>
      </c>
      <c r="L1227">
        <v>6041</v>
      </c>
      <c r="M1227">
        <v>2</v>
      </c>
      <c r="N1227">
        <v>6037</v>
      </c>
      <c r="O1227">
        <v>2</v>
      </c>
    </row>
    <row r="1228" spans="1:15" x14ac:dyDescent="0.2">
      <c r="A1228" s="103">
        <v>5156</v>
      </c>
      <c r="B1228" s="93" t="s">
        <v>4310</v>
      </c>
      <c r="C1228" s="103">
        <v>120000</v>
      </c>
      <c r="D1228" t="str">
        <f>VLOOKUP(J1228,杂项!K:L,2,FALSE)</f>
        <v>特级生存教材</v>
      </c>
      <c r="E1228">
        <f t="shared" si="57"/>
        <v>10</v>
      </c>
      <c r="F1228" t="str">
        <f>VLOOKUP(L1228,杂项!K:L,2,FALSE)</f>
        <v>Crazy♂短裤</v>
      </c>
      <c r="G1228">
        <f t="shared" si="58"/>
        <v>3</v>
      </c>
      <c r="H1228" t="str">
        <f>VLOOKUP(N1228,杂项!K:L,2,FALSE)</f>
        <v>Brown♂精油</v>
      </c>
      <c r="I1228">
        <f t="shared" si="59"/>
        <v>3</v>
      </c>
      <c r="J1228" s="93">
        <v>6047</v>
      </c>
      <c r="K1228">
        <v>10</v>
      </c>
      <c r="L1228">
        <v>6041</v>
      </c>
      <c r="M1228">
        <v>3</v>
      </c>
      <c r="N1228">
        <v>6037</v>
      </c>
      <c r="O1228">
        <v>3</v>
      </c>
    </row>
    <row r="1229" spans="1:15" x14ac:dyDescent="0.2">
      <c r="A1229" s="103">
        <v>5157</v>
      </c>
      <c r="B1229" s="93" t="s">
        <v>4311</v>
      </c>
      <c r="C1229" s="103">
        <v>180000</v>
      </c>
      <c r="D1229" t="str">
        <f>VLOOKUP(J1229,杂项!K:L,2,FALSE)</f>
        <v>特级生存教材</v>
      </c>
      <c r="E1229">
        <f t="shared" si="57"/>
        <v>20</v>
      </c>
      <c r="F1229" t="str">
        <f>VLOOKUP(L1229,杂项!K:L,2,FALSE)</f>
        <v>Crazy♂短裤</v>
      </c>
      <c r="G1229">
        <f t="shared" si="58"/>
        <v>5</v>
      </c>
      <c r="H1229" t="str">
        <f>VLOOKUP(N1229,杂项!K:L,2,FALSE)</f>
        <v>Brown♂精油</v>
      </c>
      <c r="I1229">
        <f t="shared" si="59"/>
        <v>5</v>
      </c>
      <c r="J1229" s="93">
        <v>6047</v>
      </c>
      <c r="K1229">
        <v>20</v>
      </c>
      <c r="L1229">
        <v>6041</v>
      </c>
      <c r="M1229">
        <v>5</v>
      </c>
      <c r="N1229">
        <v>6037</v>
      </c>
      <c r="O1229">
        <v>5</v>
      </c>
    </row>
    <row r="1230" spans="1:15" x14ac:dyDescent="0.2">
      <c r="A1230" s="103">
        <v>5158</v>
      </c>
      <c r="B1230" s="93" t="s">
        <v>4312</v>
      </c>
      <c r="C1230" s="103">
        <v>270000</v>
      </c>
      <c r="D1230" t="str">
        <f>VLOOKUP(J1230,杂项!K:L,2,FALSE)</f>
        <v>特级生存教材</v>
      </c>
      <c r="E1230">
        <f t="shared" si="57"/>
        <v>30</v>
      </c>
      <c r="F1230" t="str">
        <f>VLOOKUP(L1230,杂项!K:L,2,FALSE)</f>
        <v>Crazy♂短裤</v>
      </c>
      <c r="G1230">
        <f t="shared" si="58"/>
        <v>7</v>
      </c>
      <c r="H1230" t="str">
        <f>VLOOKUP(N1230,杂项!K:L,2,FALSE)</f>
        <v>Brown♂精油</v>
      </c>
      <c r="I1230">
        <f t="shared" si="59"/>
        <v>7</v>
      </c>
      <c r="J1230" s="93">
        <v>6047</v>
      </c>
      <c r="K1230">
        <v>30</v>
      </c>
      <c r="L1230">
        <v>6041</v>
      </c>
      <c r="M1230">
        <v>7</v>
      </c>
      <c r="N1230">
        <v>6037</v>
      </c>
      <c r="O1230">
        <v>7</v>
      </c>
    </row>
    <row r="1231" spans="1:15" x14ac:dyDescent="0.2">
      <c r="A1231" s="103">
        <v>5159</v>
      </c>
      <c r="B1231" s="93" t="s">
        <v>4313</v>
      </c>
      <c r="C1231" s="103">
        <v>410000</v>
      </c>
      <c r="D1231" t="str">
        <f>VLOOKUP(J1231,杂项!K:L,2,FALSE)</f>
        <v>特级生存教材</v>
      </c>
      <c r="E1231">
        <f t="shared" si="57"/>
        <v>40</v>
      </c>
      <c r="F1231" t="str">
        <f>VLOOKUP(L1231,杂项!K:L,2,FALSE)</f>
        <v>Crazy♂短裤</v>
      </c>
      <c r="G1231">
        <f t="shared" si="58"/>
        <v>9</v>
      </c>
      <c r="H1231" t="str">
        <f>VLOOKUP(N1231,杂项!K:L,2,FALSE)</f>
        <v>Brown♂精油</v>
      </c>
      <c r="I1231">
        <f t="shared" si="59"/>
        <v>9</v>
      </c>
      <c r="J1231" s="93">
        <v>6047</v>
      </c>
      <c r="K1231">
        <v>40</v>
      </c>
      <c r="L1231">
        <v>6041</v>
      </c>
      <c r="M1231">
        <v>9</v>
      </c>
      <c r="N1231">
        <v>6037</v>
      </c>
      <c r="O1231">
        <v>9</v>
      </c>
    </row>
    <row r="1232" spans="1:15" x14ac:dyDescent="0.2">
      <c r="A1232" s="103">
        <v>5160</v>
      </c>
      <c r="B1232" s="93" t="s">
        <v>3319</v>
      </c>
      <c r="C1232" s="103">
        <v>8000</v>
      </c>
      <c r="D1232" t="str">
        <f>VLOOKUP(J1232,杂项!K:L,2,FALSE)</f>
        <v>高级生存教材</v>
      </c>
      <c r="E1232">
        <f t="shared" si="57"/>
        <v>3</v>
      </c>
      <c r="F1232" t="str">
        <f>VLOOKUP(L1232,杂项!K:L,2,FALSE)</f>
        <v>平衡球</v>
      </c>
      <c r="G1232">
        <f t="shared" si="58"/>
        <v>3</v>
      </c>
      <c r="H1232" t="e">
        <f>VLOOKUP(N1232,杂项!K:L,2,FALSE)</f>
        <v>#N/A</v>
      </c>
      <c r="I1232">
        <f t="shared" si="59"/>
        <v>0</v>
      </c>
      <c r="J1232" s="93">
        <v>6015</v>
      </c>
      <c r="K1232">
        <v>3</v>
      </c>
      <c r="L1232">
        <v>6036</v>
      </c>
      <c r="M1232">
        <v>3</v>
      </c>
    </row>
    <row r="1233" spans="1:15" x14ac:dyDescent="0.2">
      <c r="A1233" s="103">
        <v>5161</v>
      </c>
      <c r="B1233" s="93" t="s">
        <v>3320</v>
      </c>
      <c r="C1233" s="103">
        <v>12000</v>
      </c>
      <c r="D1233" t="str">
        <f>VLOOKUP(J1233,杂项!K:L,2,FALSE)</f>
        <v>高级生存教材</v>
      </c>
      <c r="E1233">
        <f t="shared" si="57"/>
        <v>5</v>
      </c>
      <c r="F1233" t="str">
        <f>VLOOKUP(L1233,杂项!K:L,2,FALSE)</f>
        <v>平衡球</v>
      </c>
      <c r="G1233">
        <f t="shared" si="58"/>
        <v>4</v>
      </c>
      <c r="H1233" t="e">
        <f>VLOOKUP(N1233,杂项!K:L,2,FALSE)</f>
        <v>#N/A</v>
      </c>
      <c r="I1233">
        <f t="shared" si="59"/>
        <v>0</v>
      </c>
      <c r="J1233" s="93">
        <v>6015</v>
      </c>
      <c r="K1233">
        <v>5</v>
      </c>
      <c r="L1233">
        <v>6036</v>
      </c>
      <c r="M1233">
        <v>4</v>
      </c>
    </row>
    <row r="1234" spans="1:15" x14ac:dyDescent="0.2">
      <c r="A1234" s="103">
        <v>5162</v>
      </c>
      <c r="B1234" s="93" t="s">
        <v>3321</v>
      </c>
      <c r="C1234" s="103">
        <v>18000</v>
      </c>
      <c r="D1234" t="str">
        <f>VLOOKUP(J1234,杂项!K:L,2,FALSE)</f>
        <v>高级生存教材</v>
      </c>
      <c r="E1234">
        <f t="shared" si="57"/>
        <v>8</v>
      </c>
      <c r="F1234" t="str">
        <f>VLOOKUP(L1234,杂项!K:L,2,FALSE)</f>
        <v>平衡球</v>
      </c>
      <c r="G1234">
        <f t="shared" si="58"/>
        <v>6</v>
      </c>
      <c r="H1234" t="str">
        <f>VLOOKUP(N1234,杂项!K:L,2,FALSE)</f>
        <v>扩胸器</v>
      </c>
      <c r="I1234">
        <f t="shared" si="59"/>
        <v>2</v>
      </c>
      <c r="J1234" s="93">
        <v>6015</v>
      </c>
      <c r="K1234">
        <v>8</v>
      </c>
      <c r="L1234">
        <v>6036</v>
      </c>
      <c r="M1234">
        <v>6</v>
      </c>
      <c r="N1234">
        <v>6033</v>
      </c>
      <c r="O1234">
        <v>2</v>
      </c>
    </row>
    <row r="1235" spans="1:15" x14ac:dyDescent="0.2">
      <c r="A1235" s="103">
        <v>5163</v>
      </c>
      <c r="B1235" s="93" t="s">
        <v>3322</v>
      </c>
      <c r="C1235" s="103">
        <v>27000</v>
      </c>
      <c r="D1235" t="str">
        <f>VLOOKUP(J1235,杂项!K:L,2,FALSE)</f>
        <v>高级生存教材</v>
      </c>
      <c r="E1235">
        <f t="shared" si="57"/>
        <v>12</v>
      </c>
      <c r="F1235" t="str">
        <f>VLOOKUP(L1235,杂项!K:L,2,FALSE)</f>
        <v>平衡球</v>
      </c>
      <c r="G1235">
        <f t="shared" si="58"/>
        <v>8</v>
      </c>
      <c r="H1235" t="str">
        <f>VLOOKUP(N1235,杂项!K:L,2,FALSE)</f>
        <v>扩胸器</v>
      </c>
      <c r="I1235">
        <f t="shared" si="59"/>
        <v>4</v>
      </c>
      <c r="J1235" s="93">
        <v>6015</v>
      </c>
      <c r="K1235">
        <v>12</v>
      </c>
      <c r="L1235">
        <v>6036</v>
      </c>
      <c r="M1235">
        <v>8</v>
      </c>
      <c r="N1235">
        <v>6033</v>
      </c>
      <c r="O1235">
        <v>4</v>
      </c>
    </row>
    <row r="1236" spans="1:15" x14ac:dyDescent="0.2">
      <c r="A1236" s="103">
        <v>5164</v>
      </c>
      <c r="B1236" s="93" t="s">
        <v>3323</v>
      </c>
      <c r="C1236" s="103">
        <v>41000</v>
      </c>
      <c r="D1236" t="str">
        <f>VLOOKUP(J1236,杂项!K:L,2,FALSE)</f>
        <v>高级生存教材</v>
      </c>
      <c r="E1236">
        <f t="shared" si="57"/>
        <v>15</v>
      </c>
      <c r="F1236" t="str">
        <f>VLOOKUP(L1236,杂项!K:L,2,FALSE)</f>
        <v>平衡球</v>
      </c>
      <c r="G1236">
        <f t="shared" si="58"/>
        <v>10</v>
      </c>
      <c r="H1236" t="str">
        <f>VLOOKUP(N1236,杂项!K:L,2,FALSE)</f>
        <v>扩胸器</v>
      </c>
      <c r="I1236">
        <f t="shared" si="59"/>
        <v>6</v>
      </c>
      <c r="J1236" s="93">
        <v>6015</v>
      </c>
      <c r="K1236">
        <v>15</v>
      </c>
      <c r="L1236">
        <v>6036</v>
      </c>
      <c r="M1236">
        <v>10</v>
      </c>
      <c r="N1236">
        <v>6033</v>
      </c>
      <c r="O1236">
        <v>6</v>
      </c>
    </row>
    <row r="1237" spans="1:15" x14ac:dyDescent="0.2">
      <c r="A1237" s="103">
        <v>5165</v>
      </c>
      <c r="B1237" s="93" t="s">
        <v>3324</v>
      </c>
      <c r="C1237" s="103">
        <v>62000</v>
      </c>
      <c r="D1237" t="str">
        <f>VLOOKUP(J1237,杂项!K:L,2,FALSE)</f>
        <v>特级生存教材</v>
      </c>
      <c r="E1237">
        <f t="shared" si="57"/>
        <v>5</v>
      </c>
      <c r="F1237" t="str">
        <f>VLOOKUP(L1237,杂项!K:L,2,FALSE)</f>
        <v>Burning♂背带</v>
      </c>
      <c r="G1237">
        <f t="shared" si="58"/>
        <v>2</v>
      </c>
      <c r="H1237" t="str">
        <f>VLOOKUP(N1237,杂项!K:L,2,FALSE)</f>
        <v>Devout♂手套</v>
      </c>
      <c r="I1237">
        <f t="shared" si="59"/>
        <v>2</v>
      </c>
      <c r="J1237" s="93">
        <v>6047</v>
      </c>
      <c r="K1237">
        <v>5</v>
      </c>
      <c r="L1237">
        <v>6042</v>
      </c>
      <c r="M1237">
        <v>2</v>
      </c>
      <c r="N1237">
        <v>6039</v>
      </c>
      <c r="O1237">
        <v>2</v>
      </c>
    </row>
    <row r="1238" spans="1:15" x14ac:dyDescent="0.2">
      <c r="A1238" s="103">
        <v>5166</v>
      </c>
      <c r="B1238" s="93" t="s">
        <v>3325</v>
      </c>
      <c r="C1238" s="103">
        <v>93000</v>
      </c>
      <c r="D1238" t="str">
        <f>VLOOKUP(J1238,杂项!K:L,2,FALSE)</f>
        <v>特级生存教材</v>
      </c>
      <c r="E1238">
        <f t="shared" si="57"/>
        <v>10</v>
      </c>
      <c r="F1238" t="str">
        <f>VLOOKUP(L1238,杂项!K:L,2,FALSE)</f>
        <v>Burning♂背带</v>
      </c>
      <c r="G1238">
        <f t="shared" si="58"/>
        <v>3</v>
      </c>
      <c r="H1238" t="str">
        <f>VLOOKUP(N1238,杂项!K:L,2,FALSE)</f>
        <v>Devout♂手套</v>
      </c>
      <c r="I1238">
        <f t="shared" si="59"/>
        <v>3</v>
      </c>
      <c r="J1238" s="93">
        <v>6047</v>
      </c>
      <c r="K1238">
        <v>10</v>
      </c>
      <c r="L1238">
        <v>6042</v>
      </c>
      <c r="M1238">
        <v>3</v>
      </c>
      <c r="N1238">
        <v>6039</v>
      </c>
      <c r="O1238">
        <v>3</v>
      </c>
    </row>
    <row r="1239" spans="1:15" x14ac:dyDescent="0.2">
      <c r="A1239" s="103">
        <v>5167</v>
      </c>
      <c r="B1239" s="93" t="s">
        <v>3326</v>
      </c>
      <c r="C1239" s="103">
        <v>140000</v>
      </c>
      <c r="D1239" t="str">
        <f>VLOOKUP(J1239,杂项!K:L,2,FALSE)</f>
        <v>特级生存教材</v>
      </c>
      <c r="E1239">
        <f t="shared" si="57"/>
        <v>20</v>
      </c>
      <c r="F1239" t="str">
        <f>VLOOKUP(L1239,杂项!K:L,2,FALSE)</f>
        <v>Burning♂背带</v>
      </c>
      <c r="G1239">
        <f t="shared" si="58"/>
        <v>5</v>
      </c>
      <c r="H1239" t="str">
        <f>VLOOKUP(N1239,杂项!K:L,2,FALSE)</f>
        <v>Devout♂手套</v>
      </c>
      <c r="I1239">
        <f t="shared" si="59"/>
        <v>5</v>
      </c>
      <c r="J1239" s="93">
        <v>6047</v>
      </c>
      <c r="K1239">
        <v>20</v>
      </c>
      <c r="L1239">
        <v>6042</v>
      </c>
      <c r="M1239">
        <v>5</v>
      </c>
      <c r="N1239">
        <v>6039</v>
      </c>
      <c r="O1239">
        <v>5</v>
      </c>
    </row>
    <row r="1240" spans="1:15" x14ac:dyDescent="0.2">
      <c r="A1240" s="103">
        <v>5168</v>
      </c>
      <c r="B1240" s="93" t="s">
        <v>3327</v>
      </c>
      <c r="C1240" s="103">
        <v>210000</v>
      </c>
      <c r="D1240" t="str">
        <f>VLOOKUP(J1240,杂项!K:L,2,FALSE)</f>
        <v>特级生存教材</v>
      </c>
      <c r="E1240">
        <f t="shared" si="57"/>
        <v>30</v>
      </c>
      <c r="F1240" t="str">
        <f>VLOOKUP(L1240,杂项!K:L,2,FALSE)</f>
        <v>Burning♂背带</v>
      </c>
      <c r="G1240">
        <f t="shared" si="58"/>
        <v>7</v>
      </c>
      <c r="H1240" t="str">
        <f>VLOOKUP(N1240,杂项!K:L,2,FALSE)</f>
        <v>Devout♂手套</v>
      </c>
      <c r="I1240">
        <f t="shared" si="59"/>
        <v>7</v>
      </c>
      <c r="J1240" s="93">
        <v>6047</v>
      </c>
      <c r="K1240">
        <v>30</v>
      </c>
      <c r="L1240">
        <v>6042</v>
      </c>
      <c r="M1240">
        <v>7</v>
      </c>
      <c r="N1240">
        <v>6039</v>
      </c>
      <c r="O1240">
        <v>7</v>
      </c>
    </row>
    <row r="1241" spans="1:15" x14ac:dyDescent="0.2">
      <c r="A1241" s="103">
        <v>5169</v>
      </c>
      <c r="B1241" s="93" t="s">
        <v>3328</v>
      </c>
      <c r="C1241" s="103">
        <v>320000</v>
      </c>
      <c r="D1241" t="str">
        <f>VLOOKUP(J1241,杂项!K:L,2,FALSE)</f>
        <v>特级生存教材</v>
      </c>
      <c r="E1241">
        <f t="shared" si="57"/>
        <v>40</v>
      </c>
      <c r="F1241" t="str">
        <f>VLOOKUP(L1241,杂项!K:L,2,FALSE)</f>
        <v>Burning♂背带</v>
      </c>
      <c r="G1241">
        <f t="shared" si="58"/>
        <v>9</v>
      </c>
      <c r="H1241" t="str">
        <f>VLOOKUP(N1241,杂项!K:L,2,FALSE)</f>
        <v>Devout♂手套</v>
      </c>
      <c r="I1241">
        <f t="shared" si="59"/>
        <v>9</v>
      </c>
      <c r="J1241" s="93">
        <v>6047</v>
      </c>
      <c r="K1241">
        <v>40</v>
      </c>
      <c r="L1241">
        <v>6042</v>
      </c>
      <c r="M1241">
        <v>9</v>
      </c>
      <c r="N1241">
        <v>6039</v>
      </c>
      <c r="O1241">
        <v>9</v>
      </c>
    </row>
    <row r="1242" spans="1:15" x14ac:dyDescent="0.2">
      <c r="A1242" s="103">
        <v>5170</v>
      </c>
      <c r="B1242" s="93" t="s">
        <v>4314</v>
      </c>
      <c r="C1242" s="103">
        <v>1500</v>
      </c>
      <c r="D1242" t="str">
        <f>VLOOKUP(J1242,杂项!K:L,2,FALSE)</f>
        <v>中级生存教材</v>
      </c>
      <c r="E1242">
        <f t="shared" si="57"/>
        <v>1</v>
      </c>
      <c r="F1242" t="str">
        <f>VLOOKUP(L1242,杂项!K:L,2,FALSE)</f>
        <v>吊环</v>
      </c>
      <c r="G1242">
        <f t="shared" si="58"/>
        <v>2</v>
      </c>
      <c r="H1242" t="e">
        <f>VLOOKUP(N1242,杂项!K:L,2,FALSE)</f>
        <v>#N/A</v>
      </c>
      <c r="I1242">
        <f t="shared" si="59"/>
        <v>0</v>
      </c>
      <c r="J1242" s="93">
        <v>6014</v>
      </c>
      <c r="K1242">
        <v>1</v>
      </c>
      <c r="L1242">
        <v>6029</v>
      </c>
      <c r="M1242">
        <v>2</v>
      </c>
    </row>
    <row r="1243" spans="1:15" x14ac:dyDescent="0.2">
      <c r="A1243" s="103">
        <v>5171</v>
      </c>
      <c r="B1243" s="93" t="s">
        <v>4315</v>
      </c>
      <c r="C1243" s="103">
        <v>2300</v>
      </c>
      <c r="D1243" t="str">
        <f>VLOOKUP(J1243,杂项!K:L,2,FALSE)</f>
        <v>中级生存教材</v>
      </c>
      <c r="E1243">
        <f t="shared" si="57"/>
        <v>2</v>
      </c>
      <c r="F1243" t="str">
        <f>VLOOKUP(L1243,杂项!K:L,2,FALSE)</f>
        <v>吊环</v>
      </c>
      <c r="G1243">
        <f t="shared" si="58"/>
        <v>3</v>
      </c>
      <c r="H1243" t="e">
        <f>VLOOKUP(N1243,杂项!K:L,2,FALSE)</f>
        <v>#N/A</v>
      </c>
      <c r="I1243">
        <f t="shared" si="59"/>
        <v>0</v>
      </c>
      <c r="J1243" s="93">
        <v>6014</v>
      </c>
      <c r="K1243">
        <v>2</v>
      </c>
      <c r="L1243">
        <v>6029</v>
      </c>
      <c r="M1243">
        <v>3</v>
      </c>
    </row>
    <row r="1244" spans="1:15" x14ac:dyDescent="0.2">
      <c r="A1244" s="103">
        <v>5172</v>
      </c>
      <c r="B1244" s="93" t="s">
        <v>4316</v>
      </c>
      <c r="C1244" s="103">
        <v>3500</v>
      </c>
      <c r="D1244" t="str">
        <f>VLOOKUP(J1244,杂项!K:L,2,FALSE)</f>
        <v>中级生存教材</v>
      </c>
      <c r="E1244">
        <f t="shared" si="57"/>
        <v>4</v>
      </c>
      <c r="F1244" t="str">
        <f>VLOOKUP(L1244,杂项!K:L,2,FALSE)</f>
        <v>吊环</v>
      </c>
      <c r="G1244">
        <f t="shared" si="58"/>
        <v>4</v>
      </c>
      <c r="H1244" t="e">
        <f>VLOOKUP(N1244,杂项!K:L,2,FALSE)</f>
        <v>#N/A</v>
      </c>
      <c r="I1244">
        <f t="shared" si="59"/>
        <v>0</v>
      </c>
      <c r="J1244" s="93">
        <v>6014</v>
      </c>
      <c r="K1244">
        <v>4</v>
      </c>
      <c r="L1244">
        <v>6029</v>
      </c>
      <c r="M1244">
        <v>4</v>
      </c>
    </row>
    <row r="1245" spans="1:15" x14ac:dyDescent="0.2">
      <c r="A1245" s="103">
        <v>5173</v>
      </c>
      <c r="B1245" s="93" t="s">
        <v>4317</v>
      </c>
      <c r="C1245" s="103">
        <v>5300</v>
      </c>
      <c r="D1245" t="str">
        <f>VLOOKUP(J1245,杂项!K:L,2,FALSE)</f>
        <v>中级生存教材</v>
      </c>
      <c r="E1245">
        <f t="shared" si="57"/>
        <v>6</v>
      </c>
      <c r="F1245" t="str">
        <f>VLOOKUP(L1245,杂项!K:L,2,FALSE)</f>
        <v>吊环</v>
      </c>
      <c r="G1245">
        <f t="shared" si="58"/>
        <v>5</v>
      </c>
      <c r="H1245" t="e">
        <f>VLOOKUP(N1245,杂项!K:L,2,FALSE)</f>
        <v>#N/A</v>
      </c>
      <c r="I1245">
        <f t="shared" si="59"/>
        <v>0</v>
      </c>
      <c r="J1245" s="93">
        <v>6014</v>
      </c>
      <c r="K1245">
        <v>6</v>
      </c>
      <c r="L1245">
        <v>6029</v>
      </c>
      <c r="M1245">
        <v>5</v>
      </c>
    </row>
    <row r="1246" spans="1:15" x14ac:dyDescent="0.2">
      <c r="A1246" s="103">
        <v>5174</v>
      </c>
      <c r="B1246" s="93" t="s">
        <v>4318</v>
      </c>
      <c r="C1246" s="103">
        <v>8000</v>
      </c>
      <c r="D1246" t="str">
        <f>VLOOKUP(J1246,杂项!K:L,2,FALSE)</f>
        <v>中级生存教材</v>
      </c>
      <c r="E1246">
        <f t="shared" si="57"/>
        <v>8</v>
      </c>
      <c r="F1246" t="str">
        <f>VLOOKUP(L1246,杂项!K:L,2,FALSE)</f>
        <v>吊环</v>
      </c>
      <c r="G1246">
        <f t="shared" si="58"/>
        <v>6</v>
      </c>
      <c r="H1246" t="e">
        <f>VLOOKUP(N1246,杂项!K:L,2,FALSE)</f>
        <v>#N/A</v>
      </c>
      <c r="I1246">
        <f t="shared" si="59"/>
        <v>0</v>
      </c>
      <c r="J1246" s="93">
        <v>6014</v>
      </c>
      <c r="K1246">
        <v>8</v>
      </c>
      <c r="L1246">
        <v>6029</v>
      </c>
      <c r="M1246">
        <v>6</v>
      </c>
    </row>
    <row r="1247" spans="1:15" x14ac:dyDescent="0.2">
      <c r="A1247" s="103">
        <v>5175</v>
      </c>
      <c r="B1247" s="93" t="s">
        <v>4319</v>
      </c>
      <c r="C1247" s="103">
        <v>12000</v>
      </c>
      <c r="D1247" t="str">
        <f>VLOOKUP(J1247,杂项!K:L,2,FALSE)</f>
        <v>高级生存教材</v>
      </c>
      <c r="E1247">
        <f t="shared" si="57"/>
        <v>3</v>
      </c>
      <c r="F1247" t="str">
        <f>VLOOKUP(L1247,杂项!K:L,2,FALSE)</f>
        <v>瑜伽垫</v>
      </c>
      <c r="G1247">
        <f t="shared" si="58"/>
        <v>2</v>
      </c>
      <c r="H1247" t="e">
        <f>VLOOKUP(N1247,杂项!K:L,2,FALSE)</f>
        <v>#N/A</v>
      </c>
      <c r="I1247">
        <f t="shared" si="59"/>
        <v>0</v>
      </c>
      <c r="J1247" s="93">
        <v>6015</v>
      </c>
      <c r="K1247">
        <v>3</v>
      </c>
      <c r="L1247">
        <v>6035</v>
      </c>
      <c r="M1247">
        <v>2</v>
      </c>
    </row>
    <row r="1248" spans="1:15" x14ac:dyDescent="0.2">
      <c r="A1248" s="103">
        <v>5176</v>
      </c>
      <c r="B1248" s="93" t="s">
        <v>4320</v>
      </c>
      <c r="C1248" s="103">
        <v>18000</v>
      </c>
      <c r="D1248" t="str">
        <f>VLOOKUP(J1248,杂项!K:L,2,FALSE)</f>
        <v>高级生存教材</v>
      </c>
      <c r="E1248">
        <f t="shared" si="57"/>
        <v>5</v>
      </c>
      <c r="F1248" t="str">
        <f>VLOOKUP(L1248,杂项!K:L,2,FALSE)</f>
        <v>瑜伽垫</v>
      </c>
      <c r="G1248">
        <f t="shared" si="58"/>
        <v>4</v>
      </c>
      <c r="H1248" t="e">
        <f>VLOOKUP(N1248,杂项!K:L,2,FALSE)</f>
        <v>#N/A</v>
      </c>
      <c r="I1248">
        <f t="shared" si="59"/>
        <v>0</v>
      </c>
      <c r="J1248" s="93">
        <v>6015</v>
      </c>
      <c r="K1248">
        <v>5</v>
      </c>
      <c r="L1248">
        <v>6035</v>
      </c>
      <c r="M1248">
        <v>4</v>
      </c>
    </row>
    <row r="1249" spans="1:15" x14ac:dyDescent="0.2">
      <c r="A1249" s="103">
        <v>5177</v>
      </c>
      <c r="B1249" s="93" t="s">
        <v>4321</v>
      </c>
      <c r="C1249" s="103">
        <v>27000</v>
      </c>
      <c r="D1249" t="str">
        <f>VLOOKUP(J1249,杂项!K:L,2,FALSE)</f>
        <v>高级生存教材</v>
      </c>
      <c r="E1249">
        <f t="shared" si="57"/>
        <v>8</v>
      </c>
      <c r="F1249" t="str">
        <f>VLOOKUP(L1249,杂项!K:L,2,FALSE)</f>
        <v>瑜伽垫</v>
      </c>
      <c r="G1249">
        <f t="shared" si="58"/>
        <v>6</v>
      </c>
      <c r="H1249" t="str">
        <f>VLOOKUP(N1249,杂项!K:L,2,FALSE)</f>
        <v>沙袋</v>
      </c>
      <c r="I1249">
        <f t="shared" si="59"/>
        <v>2</v>
      </c>
      <c r="J1249" s="93">
        <v>6015</v>
      </c>
      <c r="K1249">
        <v>8</v>
      </c>
      <c r="L1249">
        <v>6035</v>
      </c>
      <c r="M1249">
        <v>6</v>
      </c>
      <c r="N1249">
        <v>6032</v>
      </c>
      <c r="O1249">
        <v>2</v>
      </c>
    </row>
    <row r="1250" spans="1:15" x14ac:dyDescent="0.2">
      <c r="A1250" s="103">
        <v>5178</v>
      </c>
      <c r="B1250" s="93" t="s">
        <v>4322</v>
      </c>
      <c r="C1250" s="103">
        <v>41000</v>
      </c>
      <c r="D1250" t="str">
        <f>VLOOKUP(J1250,杂项!K:L,2,FALSE)</f>
        <v>高级生存教材</v>
      </c>
      <c r="E1250">
        <f t="shared" si="57"/>
        <v>12</v>
      </c>
      <c r="F1250" t="str">
        <f>VLOOKUP(L1250,杂项!K:L,2,FALSE)</f>
        <v>瑜伽垫</v>
      </c>
      <c r="G1250">
        <f t="shared" si="58"/>
        <v>8</v>
      </c>
      <c r="H1250" t="str">
        <f>VLOOKUP(N1250,杂项!K:L,2,FALSE)</f>
        <v>沙袋</v>
      </c>
      <c r="I1250">
        <f t="shared" si="59"/>
        <v>3</v>
      </c>
      <c r="J1250" s="93">
        <v>6015</v>
      </c>
      <c r="K1250">
        <v>12</v>
      </c>
      <c r="L1250">
        <v>6035</v>
      </c>
      <c r="M1250">
        <v>8</v>
      </c>
      <c r="N1250">
        <v>6032</v>
      </c>
      <c r="O1250">
        <v>3</v>
      </c>
    </row>
    <row r="1251" spans="1:15" x14ac:dyDescent="0.2">
      <c r="A1251" s="103">
        <v>5179</v>
      </c>
      <c r="B1251" s="93" t="s">
        <v>4323</v>
      </c>
      <c r="C1251" s="103">
        <v>62000</v>
      </c>
      <c r="D1251" t="str">
        <f>VLOOKUP(J1251,杂项!K:L,2,FALSE)</f>
        <v>高级生存教材</v>
      </c>
      <c r="E1251">
        <f t="shared" si="57"/>
        <v>16</v>
      </c>
      <c r="F1251" t="str">
        <f>VLOOKUP(L1251,杂项!K:L,2,FALSE)</f>
        <v>瑜伽垫</v>
      </c>
      <c r="G1251">
        <f t="shared" si="58"/>
        <v>10</v>
      </c>
      <c r="H1251" t="str">
        <f>VLOOKUP(N1251,杂项!K:L,2,FALSE)</f>
        <v>沙袋</v>
      </c>
      <c r="I1251">
        <f t="shared" si="59"/>
        <v>4</v>
      </c>
      <c r="J1251" s="93">
        <v>6015</v>
      </c>
      <c r="K1251">
        <v>16</v>
      </c>
      <c r="L1251">
        <v>6035</v>
      </c>
      <c r="M1251">
        <v>10</v>
      </c>
      <c r="N1251">
        <v>6032</v>
      </c>
      <c r="O1251">
        <v>4</v>
      </c>
    </row>
    <row r="1252" spans="1:15" x14ac:dyDescent="0.2">
      <c r="A1252" s="103">
        <v>15170</v>
      </c>
      <c r="B1252" s="93" t="s">
        <v>4324</v>
      </c>
      <c r="C1252" s="103">
        <v>74000</v>
      </c>
      <c r="D1252" t="str">
        <f>VLOOKUP(J1252,杂项!K:L,2,FALSE)</f>
        <v>高级生存教材</v>
      </c>
      <c r="E1252">
        <f t="shared" si="57"/>
        <v>20</v>
      </c>
      <c r="F1252" t="str">
        <f>VLOOKUP(L1252,杂项!K:L,2,FALSE)</f>
        <v>瑜伽垫</v>
      </c>
      <c r="G1252">
        <f t="shared" si="58"/>
        <v>12</v>
      </c>
      <c r="H1252" t="str">
        <f>VLOOKUP(N1252,杂项!K:L,2,FALSE)</f>
        <v>沙袋</v>
      </c>
      <c r="I1252">
        <f t="shared" si="59"/>
        <v>5</v>
      </c>
      <c r="J1252" s="93">
        <v>6015</v>
      </c>
      <c r="K1252">
        <v>20</v>
      </c>
      <c r="L1252">
        <v>6035</v>
      </c>
      <c r="M1252">
        <v>12</v>
      </c>
      <c r="N1252">
        <v>6032</v>
      </c>
      <c r="O1252">
        <v>5</v>
      </c>
    </row>
    <row r="1253" spans="1:15" x14ac:dyDescent="0.2">
      <c r="A1253" s="103">
        <v>15171</v>
      </c>
      <c r="B1253" s="93" t="s">
        <v>4325</v>
      </c>
      <c r="C1253" s="103">
        <v>90000</v>
      </c>
      <c r="D1253" t="str">
        <f>VLOOKUP(J1253,杂项!K:L,2,FALSE)</f>
        <v>高级生存教材</v>
      </c>
      <c r="E1253">
        <f t="shared" si="57"/>
        <v>25</v>
      </c>
      <c r="F1253" t="str">
        <f>VLOOKUP(L1253,杂项!K:L,2,FALSE)</f>
        <v>瑜伽垫</v>
      </c>
      <c r="G1253">
        <f t="shared" si="58"/>
        <v>15</v>
      </c>
      <c r="H1253" t="str">
        <f>VLOOKUP(N1253,杂项!K:L,2,FALSE)</f>
        <v>沙袋</v>
      </c>
      <c r="I1253">
        <f t="shared" si="59"/>
        <v>6</v>
      </c>
      <c r="J1253" s="93">
        <v>6015</v>
      </c>
      <c r="K1253">
        <v>25</v>
      </c>
      <c r="L1253">
        <v>6035</v>
      </c>
      <c r="M1253">
        <v>15</v>
      </c>
      <c r="N1253">
        <v>6032</v>
      </c>
      <c r="O1253">
        <v>6</v>
      </c>
    </row>
    <row r="1254" spans="1:15" x14ac:dyDescent="0.2">
      <c r="A1254" s="103">
        <v>15172</v>
      </c>
      <c r="B1254" s="93" t="s">
        <v>4326</v>
      </c>
      <c r="C1254" s="103">
        <v>110000</v>
      </c>
      <c r="D1254" t="str">
        <f>VLOOKUP(J1254,杂项!K:L,2,FALSE)</f>
        <v>高级生存教材</v>
      </c>
      <c r="E1254">
        <f t="shared" si="57"/>
        <v>30</v>
      </c>
      <c r="F1254" t="str">
        <f>VLOOKUP(L1254,杂项!K:L,2,FALSE)</f>
        <v>瑜伽垫</v>
      </c>
      <c r="G1254">
        <f t="shared" si="58"/>
        <v>18</v>
      </c>
      <c r="H1254" t="str">
        <f>VLOOKUP(N1254,杂项!K:L,2,FALSE)</f>
        <v>沙袋</v>
      </c>
      <c r="I1254">
        <f t="shared" si="59"/>
        <v>8</v>
      </c>
      <c r="J1254" s="93">
        <v>6015</v>
      </c>
      <c r="K1254">
        <v>30</v>
      </c>
      <c r="L1254">
        <v>6035</v>
      </c>
      <c r="M1254">
        <v>18</v>
      </c>
      <c r="N1254">
        <v>6032</v>
      </c>
      <c r="O1254">
        <v>8</v>
      </c>
    </row>
    <row r="1255" spans="1:15" x14ac:dyDescent="0.2">
      <c r="A1255" s="103">
        <v>15173</v>
      </c>
      <c r="B1255" s="93" t="s">
        <v>4327</v>
      </c>
      <c r="C1255" s="103">
        <v>130000</v>
      </c>
      <c r="D1255" t="str">
        <f>VLOOKUP(J1255,杂项!K:L,2,FALSE)</f>
        <v>高级生存教材</v>
      </c>
      <c r="E1255">
        <f t="shared" si="57"/>
        <v>40</v>
      </c>
      <c r="F1255" t="str">
        <f>VLOOKUP(L1255,杂项!K:L,2,FALSE)</f>
        <v>瑜伽垫</v>
      </c>
      <c r="G1255">
        <f t="shared" si="58"/>
        <v>22</v>
      </c>
      <c r="H1255" t="str">
        <f>VLOOKUP(N1255,杂项!K:L,2,FALSE)</f>
        <v>沙袋</v>
      </c>
      <c r="I1255">
        <f t="shared" si="59"/>
        <v>10</v>
      </c>
      <c r="J1255" s="93">
        <v>6015</v>
      </c>
      <c r="K1255">
        <v>40</v>
      </c>
      <c r="L1255">
        <v>6035</v>
      </c>
      <c r="M1255">
        <v>22</v>
      </c>
      <c r="N1255">
        <v>6032</v>
      </c>
      <c r="O1255">
        <v>10</v>
      </c>
    </row>
    <row r="1256" spans="1:15" x14ac:dyDescent="0.2">
      <c r="A1256" s="103">
        <v>15174</v>
      </c>
      <c r="B1256" s="93" t="s">
        <v>4328</v>
      </c>
      <c r="C1256" s="103">
        <v>160000</v>
      </c>
      <c r="D1256" t="str">
        <f>VLOOKUP(J1256,杂项!K:L,2,FALSE)</f>
        <v>高级生存教材</v>
      </c>
      <c r="E1256">
        <f t="shared" si="57"/>
        <v>50</v>
      </c>
      <c r="F1256" t="str">
        <f>VLOOKUP(L1256,杂项!K:L,2,FALSE)</f>
        <v>瑜伽垫</v>
      </c>
      <c r="G1256">
        <f t="shared" si="58"/>
        <v>26</v>
      </c>
      <c r="H1256" t="str">
        <f>VLOOKUP(N1256,杂项!K:L,2,FALSE)</f>
        <v>沙袋</v>
      </c>
      <c r="I1256">
        <f t="shared" si="59"/>
        <v>12</v>
      </c>
      <c r="J1256" s="93">
        <v>6015</v>
      </c>
      <c r="K1256">
        <v>50</v>
      </c>
      <c r="L1256">
        <v>6035</v>
      </c>
      <c r="M1256">
        <v>26</v>
      </c>
      <c r="N1256">
        <v>6032</v>
      </c>
      <c r="O1256">
        <v>12</v>
      </c>
    </row>
    <row r="1257" spans="1:15" x14ac:dyDescent="0.2">
      <c r="A1257" s="103">
        <v>5180</v>
      </c>
      <c r="B1257" s="93" t="s">
        <v>4200</v>
      </c>
      <c r="C1257" s="103">
        <v>1500</v>
      </c>
      <c r="D1257" t="str">
        <f>VLOOKUP(J1257,杂项!K:L,2,FALSE)</f>
        <v>中级生存教材</v>
      </c>
      <c r="E1257">
        <f t="shared" si="57"/>
        <v>1</v>
      </c>
      <c r="F1257" t="str">
        <f>VLOOKUP(L1257,杂项!K:L,2,FALSE)</f>
        <v>握力器</v>
      </c>
      <c r="G1257">
        <f t="shared" si="58"/>
        <v>2</v>
      </c>
      <c r="H1257" t="e">
        <f>VLOOKUP(N1257,杂项!K:L,2,FALSE)</f>
        <v>#N/A</v>
      </c>
      <c r="I1257">
        <f t="shared" si="59"/>
        <v>0</v>
      </c>
      <c r="J1257" s="93">
        <v>6014</v>
      </c>
      <c r="K1257">
        <v>1</v>
      </c>
      <c r="L1257">
        <v>6030</v>
      </c>
      <c r="M1257">
        <v>2</v>
      </c>
    </row>
    <row r="1258" spans="1:15" x14ac:dyDescent="0.2">
      <c r="A1258" s="103">
        <v>5181</v>
      </c>
      <c r="B1258" s="93" t="s">
        <v>4201</v>
      </c>
      <c r="C1258" s="103">
        <v>2300</v>
      </c>
      <c r="D1258" t="str">
        <f>VLOOKUP(J1258,杂项!K:L,2,FALSE)</f>
        <v>中级生存教材</v>
      </c>
      <c r="E1258">
        <f t="shared" si="57"/>
        <v>2</v>
      </c>
      <c r="F1258" t="str">
        <f>VLOOKUP(L1258,杂项!K:L,2,FALSE)</f>
        <v>握力器</v>
      </c>
      <c r="G1258">
        <f t="shared" si="58"/>
        <v>3</v>
      </c>
      <c r="H1258" t="e">
        <f>VLOOKUP(N1258,杂项!K:L,2,FALSE)</f>
        <v>#N/A</v>
      </c>
      <c r="I1258">
        <f t="shared" si="59"/>
        <v>0</v>
      </c>
      <c r="J1258" s="93">
        <v>6014</v>
      </c>
      <c r="K1258">
        <v>2</v>
      </c>
      <c r="L1258">
        <v>6030</v>
      </c>
      <c r="M1258">
        <v>3</v>
      </c>
    </row>
    <row r="1259" spans="1:15" x14ac:dyDescent="0.2">
      <c r="A1259" s="103">
        <v>5182</v>
      </c>
      <c r="B1259" s="93" t="s">
        <v>4202</v>
      </c>
      <c r="C1259" s="103">
        <v>3500</v>
      </c>
      <c r="D1259" t="str">
        <f>VLOOKUP(J1259,杂项!K:L,2,FALSE)</f>
        <v>中级生存教材</v>
      </c>
      <c r="E1259">
        <f t="shared" si="57"/>
        <v>4</v>
      </c>
      <c r="F1259" t="str">
        <f>VLOOKUP(L1259,杂项!K:L,2,FALSE)</f>
        <v>握力器</v>
      </c>
      <c r="G1259">
        <f t="shared" si="58"/>
        <v>4</v>
      </c>
      <c r="H1259" t="e">
        <f>VLOOKUP(N1259,杂项!K:L,2,FALSE)</f>
        <v>#N/A</v>
      </c>
      <c r="I1259">
        <f t="shared" si="59"/>
        <v>0</v>
      </c>
      <c r="J1259" s="93">
        <v>6014</v>
      </c>
      <c r="K1259">
        <v>4</v>
      </c>
      <c r="L1259">
        <v>6030</v>
      </c>
      <c r="M1259">
        <v>4</v>
      </c>
    </row>
    <row r="1260" spans="1:15" x14ac:dyDescent="0.2">
      <c r="A1260" s="103">
        <v>5183</v>
      </c>
      <c r="B1260" s="93" t="s">
        <v>4329</v>
      </c>
      <c r="C1260" s="103">
        <v>5300</v>
      </c>
      <c r="D1260" t="str">
        <f>VLOOKUP(J1260,杂项!K:L,2,FALSE)</f>
        <v>中级生存教材</v>
      </c>
      <c r="E1260">
        <f t="shared" si="57"/>
        <v>6</v>
      </c>
      <c r="F1260" t="str">
        <f>VLOOKUP(L1260,杂项!K:L,2,FALSE)</f>
        <v>握力器</v>
      </c>
      <c r="G1260">
        <f t="shared" si="58"/>
        <v>5</v>
      </c>
      <c r="H1260" t="e">
        <f>VLOOKUP(N1260,杂项!K:L,2,FALSE)</f>
        <v>#N/A</v>
      </c>
      <c r="I1260">
        <f t="shared" si="59"/>
        <v>0</v>
      </c>
      <c r="J1260" s="93">
        <v>6014</v>
      </c>
      <c r="K1260">
        <v>6</v>
      </c>
      <c r="L1260">
        <v>6030</v>
      </c>
      <c r="M1260">
        <v>5</v>
      </c>
    </row>
    <row r="1261" spans="1:15" x14ac:dyDescent="0.2">
      <c r="A1261" s="103">
        <v>5184</v>
      </c>
      <c r="B1261" s="93" t="s">
        <v>4330</v>
      </c>
      <c r="C1261" s="103">
        <v>8000</v>
      </c>
      <c r="D1261" t="str">
        <f>VLOOKUP(J1261,杂项!K:L,2,FALSE)</f>
        <v>中级生存教材</v>
      </c>
      <c r="E1261">
        <f t="shared" si="57"/>
        <v>8</v>
      </c>
      <c r="F1261" t="str">
        <f>VLOOKUP(L1261,杂项!K:L,2,FALSE)</f>
        <v>握力器</v>
      </c>
      <c r="G1261">
        <f t="shared" si="58"/>
        <v>6</v>
      </c>
      <c r="H1261" t="e">
        <f>VLOOKUP(N1261,杂项!K:L,2,FALSE)</f>
        <v>#N/A</v>
      </c>
      <c r="I1261">
        <f t="shared" si="59"/>
        <v>0</v>
      </c>
      <c r="J1261" s="93">
        <v>6014</v>
      </c>
      <c r="K1261">
        <v>8</v>
      </c>
      <c r="L1261">
        <v>6030</v>
      </c>
      <c r="M1261">
        <v>6</v>
      </c>
    </row>
    <row r="1262" spans="1:15" x14ac:dyDescent="0.2">
      <c r="A1262" s="103">
        <v>5185</v>
      </c>
      <c r="B1262" s="93" t="s">
        <v>4331</v>
      </c>
      <c r="C1262" s="103">
        <v>12000</v>
      </c>
      <c r="D1262" t="str">
        <f>VLOOKUP(J1262,杂项!K:L,2,FALSE)</f>
        <v>高级生存教材</v>
      </c>
      <c r="E1262">
        <f t="shared" si="57"/>
        <v>3</v>
      </c>
      <c r="F1262" t="str">
        <f>VLOOKUP(L1262,杂项!K:L,2,FALSE)</f>
        <v>平衡球</v>
      </c>
      <c r="G1262">
        <f t="shared" si="58"/>
        <v>2</v>
      </c>
      <c r="H1262" t="e">
        <f>VLOOKUP(N1262,杂项!K:L,2,FALSE)</f>
        <v>#N/A</v>
      </c>
      <c r="I1262">
        <f t="shared" si="59"/>
        <v>0</v>
      </c>
      <c r="J1262" s="93">
        <v>6015</v>
      </c>
      <c r="K1262">
        <v>3</v>
      </c>
      <c r="L1262">
        <v>6036</v>
      </c>
      <c r="M1262">
        <v>2</v>
      </c>
    </row>
    <row r="1263" spans="1:15" x14ac:dyDescent="0.2">
      <c r="A1263" s="103">
        <v>5186</v>
      </c>
      <c r="B1263" s="93" t="s">
        <v>4332</v>
      </c>
      <c r="C1263" s="103">
        <v>18000</v>
      </c>
      <c r="D1263" t="str">
        <f>VLOOKUP(J1263,杂项!K:L,2,FALSE)</f>
        <v>高级生存教材</v>
      </c>
      <c r="E1263">
        <f t="shared" si="57"/>
        <v>5</v>
      </c>
      <c r="F1263" t="str">
        <f>VLOOKUP(L1263,杂项!K:L,2,FALSE)</f>
        <v>平衡球</v>
      </c>
      <c r="G1263">
        <f t="shared" si="58"/>
        <v>4</v>
      </c>
      <c r="H1263" t="e">
        <f>VLOOKUP(N1263,杂项!K:L,2,FALSE)</f>
        <v>#N/A</v>
      </c>
      <c r="I1263">
        <f t="shared" si="59"/>
        <v>0</v>
      </c>
      <c r="J1263" s="93">
        <v>6015</v>
      </c>
      <c r="K1263">
        <v>5</v>
      </c>
      <c r="L1263">
        <v>6036</v>
      </c>
      <c r="M1263">
        <v>4</v>
      </c>
    </row>
    <row r="1264" spans="1:15" x14ac:dyDescent="0.2">
      <c r="A1264" s="103">
        <v>5187</v>
      </c>
      <c r="B1264" s="93" t="s">
        <v>4333</v>
      </c>
      <c r="C1264" s="103">
        <v>27000</v>
      </c>
      <c r="D1264" t="str">
        <f>VLOOKUP(J1264,杂项!K:L,2,FALSE)</f>
        <v>高级生存教材</v>
      </c>
      <c r="E1264">
        <f t="shared" si="57"/>
        <v>8</v>
      </c>
      <c r="F1264" t="str">
        <f>VLOOKUP(L1264,杂项!K:L,2,FALSE)</f>
        <v>平衡球</v>
      </c>
      <c r="G1264">
        <f t="shared" si="58"/>
        <v>6</v>
      </c>
      <c r="H1264" t="str">
        <f>VLOOKUP(N1264,杂项!K:L,2,FALSE)</f>
        <v>沙袋</v>
      </c>
      <c r="I1264">
        <f t="shared" si="59"/>
        <v>2</v>
      </c>
      <c r="J1264" s="93">
        <v>6015</v>
      </c>
      <c r="K1264">
        <v>8</v>
      </c>
      <c r="L1264">
        <v>6036</v>
      </c>
      <c r="M1264">
        <v>6</v>
      </c>
      <c r="N1264">
        <v>6032</v>
      </c>
      <c r="O1264">
        <v>2</v>
      </c>
    </row>
    <row r="1265" spans="1:15" x14ac:dyDescent="0.2">
      <c r="A1265" s="103">
        <v>5188</v>
      </c>
      <c r="B1265" s="93" t="s">
        <v>4334</v>
      </c>
      <c r="C1265" s="103">
        <v>41000</v>
      </c>
      <c r="D1265" t="str">
        <f>VLOOKUP(J1265,杂项!K:L,2,FALSE)</f>
        <v>高级生存教材</v>
      </c>
      <c r="E1265">
        <f t="shared" si="57"/>
        <v>12</v>
      </c>
      <c r="F1265" t="str">
        <f>VLOOKUP(L1265,杂项!K:L,2,FALSE)</f>
        <v>平衡球</v>
      </c>
      <c r="G1265">
        <f t="shared" si="58"/>
        <v>8</v>
      </c>
      <c r="H1265" t="str">
        <f>VLOOKUP(N1265,杂项!K:L,2,FALSE)</f>
        <v>沙袋</v>
      </c>
      <c r="I1265">
        <f t="shared" si="59"/>
        <v>3</v>
      </c>
      <c r="J1265" s="93">
        <v>6015</v>
      </c>
      <c r="K1265">
        <v>12</v>
      </c>
      <c r="L1265">
        <v>6036</v>
      </c>
      <c r="M1265">
        <v>8</v>
      </c>
      <c r="N1265">
        <v>6032</v>
      </c>
      <c r="O1265">
        <v>3</v>
      </c>
    </row>
    <row r="1266" spans="1:15" x14ac:dyDescent="0.2">
      <c r="A1266" s="103">
        <v>5189</v>
      </c>
      <c r="B1266" s="93" t="s">
        <v>4335</v>
      </c>
      <c r="C1266" s="103">
        <v>62000</v>
      </c>
      <c r="D1266" t="str">
        <f>VLOOKUP(J1266,杂项!K:L,2,FALSE)</f>
        <v>高级生存教材</v>
      </c>
      <c r="E1266">
        <f t="shared" si="57"/>
        <v>16</v>
      </c>
      <c r="F1266" t="str">
        <f>VLOOKUP(L1266,杂项!K:L,2,FALSE)</f>
        <v>平衡球</v>
      </c>
      <c r="G1266">
        <f t="shared" si="58"/>
        <v>10</v>
      </c>
      <c r="H1266" t="str">
        <f>VLOOKUP(N1266,杂项!K:L,2,FALSE)</f>
        <v>沙袋</v>
      </c>
      <c r="I1266">
        <f t="shared" si="59"/>
        <v>4</v>
      </c>
      <c r="J1266" s="93">
        <v>6015</v>
      </c>
      <c r="K1266">
        <v>16</v>
      </c>
      <c r="L1266">
        <v>6036</v>
      </c>
      <c r="M1266">
        <v>10</v>
      </c>
      <c r="N1266">
        <v>6032</v>
      </c>
      <c r="O1266">
        <v>4</v>
      </c>
    </row>
    <row r="1267" spans="1:15" x14ac:dyDescent="0.2">
      <c r="A1267" s="103">
        <v>15180</v>
      </c>
      <c r="B1267" s="93" t="s">
        <v>4336</v>
      </c>
      <c r="C1267" s="103">
        <v>74000</v>
      </c>
      <c r="D1267" t="str">
        <f>VLOOKUP(J1267,杂项!K:L,2,FALSE)</f>
        <v>高级生存教材</v>
      </c>
      <c r="E1267">
        <f t="shared" si="57"/>
        <v>20</v>
      </c>
      <c r="F1267" t="str">
        <f>VLOOKUP(L1267,杂项!K:L,2,FALSE)</f>
        <v>平衡球</v>
      </c>
      <c r="G1267">
        <f t="shared" si="58"/>
        <v>12</v>
      </c>
      <c r="H1267" t="str">
        <f>VLOOKUP(N1267,杂项!K:L,2,FALSE)</f>
        <v>沙袋</v>
      </c>
      <c r="I1267">
        <f t="shared" si="59"/>
        <v>5</v>
      </c>
      <c r="J1267" s="93">
        <v>6015</v>
      </c>
      <c r="K1267">
        <v>20</v>
      </c>
      <c r="L1267">
        <v>6036</v>
      </c>
      <c r="M1267">
        <v>12</v>
      </c>
      <c r="N1267">
        <v>6032</v>
      </c>
      <c r="O1267">
        <v>5</v>
      </c>
    </row>
    <row r="1268" spans="1:15" x14ac:dyDescent="0.2">
      <c r="A1268" s="103">
        <v>15181</v>
      </c>
      <c r="B1268" s="93" t="s">
        <v>4337</v>
      </c>
      <c r="C1268" s="103">
        <v>90000</v>
      </c>
      <c r="D1268" t="str">
        <f>VLOOKUP(J1268,杂项!K:L,2,FALSE)</f>
        <v>高级生存教材</v>
      </c>
      <c r="E1268">
        <f t="shared" si="57"/>
        <v>25</v>
      </c>
      <c r="F1268" t="str">
        <f>VLOOKUP(L1268,杂项!K:L,2,FALSE)</f>
        <v>平衡球</v>
      </c>
      <c r="G1268">
        <f t="shared" si="58"/>
        <v>15</v>
      </c>
      <c r="H1268" t="str">
        <f>VLOOKUP(N1268,杂项!K:L,2,FALSE)</f>
        <v>沙袋</v>
      </c>
      <c r="I1268">
        <f t="shared" si="59"/>
        <v>6</v>
      </c>
      <c r="J1268" s="93">
        <v>6015</v>
      </c>
      <c r="K1268">
        <v>25</v>
      </c>
      <c r="L1268">
        <v>6036</v>
      </c>
      <c r="M1268">
        <v>15</v>
      </c>
      <c r="N1268">
        <v>6032</v>
      </c>
      <c r="O1268">
        <v>6</v>
      </c>
    </row>
    <row r="1269" spans="1:15" x14ac:dyDescent="0.2">
      <c r="A1269" s="103">
        <v>15182</v>
      </c>
      <c r="B1269" s="93" t="s">
        <v>4338</v>
      </c>
      <c r="C1269" s="103">
        <v>110000</v>
      </c>
      <c r="D1269" t="str">
        <f>VLOOKUP(J1269,杂项!K:L,2,FALSE)</f>
        <v>高级生存教材</v>
      </c>
      <c r="E1269">
        <f t="shared" si="57"/>
        <v>30</v>
      </c>
      <c r="F1269" t="str">
        <f>VLOOKUP(L1269,杂项!K:L,2,FALSE)</f>
        <v>平衡球</v>
      </c>
      <c r="G1269">
        <f t="shared" si="58"/>
        <v>18</v>
      </c>
      <c r="H1269" t="str">
        <f>VLOOKUP(N1269,杂项!K:L,2,FALSE)</f>
        <v>沙袋</v>
      </c>
      <c r="I1269">
        <f t="shared" si="59"/>
        <v>8</v>
      </c>
      <c r="J1269" s="93">
        <v>6015</v>
      </c>
      <c r="K1269">
        <v>30</v>
      </c>
      <c r="L1269">
        <v>6036</v>
      </c>
      <c r="M1269">
        <v>18</v>
      </c>
      <c r="N1269">
        <v>6032</v>
      </c>
      <c r="O1269">
        <v>8</v>
      </c>
    </row>
    <row r="1270" spans="1:15" x14ac:dyDescent="0.2">
      <c r="A1270" s="103">
        <v>15183</v>
      </c>
      <c r="B1270" s="93" t="s">
        <v>4339</v>
      </c>
      <c r="C1270" s="103">
        <v>130000</v>
      </c>
      <c r="D1270" t="str">
        <f>VLOOKUP(J1270,杂项!K:L,2,FALSE)</f>
        <v>高级生存教材</v>
      </c>
      <c r="E1270">
        <f t="shared" si="57"/>
        <v>40</v>
      </c>
      <c r="F1270" t="str">
        <f>VLOOKUP(L1270,杂项!K:L,2,FALSE)</f>
        <v>平衡球</v>
      </c>
      <c r="G1270">
        <f t="shared" si="58"/>
        <v>22</v>
      </c>
      <c r="H1270" t="str">
        <f>VLOOKUP(N1270,杂项!K:L,2,FALSE)</f>
        <v>沙袋</v>
      </c>
      <c r="I1270">
        <f t="shared" si="59"/>
        <v>10</v>
      </c>
      <c r="J1270" s="93">
        <v>6015</v>
      </c>
      <c r="K1270">
        <v>40</v>
      </c>
      <c r="L1270">
        <v>6036</v>
      </c>
      <c r="M1270">
        <v>22</v>
      </c>
      <c r="N1270">
        <v>6032</v>
      </c>
      <c r="O1270">
        <v>10</v>
      </c>
    </row>
    <row r="1271" spans="1:15" x14ac:dyDescent="0.2">
      <c r="A1271" s="103">
        <v>15184</v>
      </c>
      <c r="B1271" s="93" t="s">
        <v>4340</v>
      </c>
      <c r="C1271" s="103">
        <v>160000</v>
      </c>
      <c r="D1271" t="str">
        <f>VLOOKUP(J1271,杂项!K:L,2,FALSE)</f>
        <v>高级生存教材</v>
      </c>
      <c r="E1271">
        <f t="shared" si="57"/>
        <v>50</v>
      </c>
      <c r="F1271" t="str">
        <f>VLOOKUP(L1271,杂项!K:L,2,FALSE)</f>
        <v>平衡球</v>
      </c>
      <c r="G1271">
        <f t="shared" si="58"/>
        <v>26</v>
      </c>
      <c r="H1271" t="str">
        <f>VLOOKUP(N1271,杂项!K:L,2,FALSE)</f>
        <v>沙袋</v>
      </c>
      <c r="I1271">
        <f t="shared" si="59"/>
        <v>12</v>
      </c>
      <c r="J1271" s="93">
        <v>6015</v>
      </c>
      <c r="K1271">
        <v>50</v>
      </c>
      <c r="L1271">
        <v>6036</v>
      </c>
      <c r="M1271">
        <v>26</v>
      </c>
      <c r="N1271">
        <v>6032</v>
      </c>
      <c r="O1271">
        <v>12</v>
      </c>
    </row>
    <row r="1272" spans="1:15" x14ac:dyDescent="0.2">
      <c r="A1272" s="103">
        <v>5190</v>
      </c>
      <c r="B1272" s="93" t="s">
        <v>4341</v>
      </c>
      <c r="C1272" s="103">
        <v>1500</v>
      </c>
      <c r="D1272" t="str">
        <f>VLOOKUP(J1272,杂项!K:L,2,FALSE)</f>
        <v>中级生存教材</v>
      </c>
      <c r="E1272">
        <f t="shared" si="57"/>
        <v>1</v>
      </c>
      <c r="F1272" t="str">
        <f>VLOOKUP(L1272,杂项!K:L,2,FALSE)</f>
        <v>握力器</v>
      </c>
      <c r="G1272">
        <f t="shared" si="58"/>
        <v>2</v>
      </c>
      <c r="H1272" t="e">
        <f>VLOOKUP(N1272,杂项!K:L,2,FALSE)</f>
        <v>#N/A</v>
      </c>
      <c r="I1272">
        <f t="shared" si="59"/>
        <v>0</v>
      </c>
      <c r="J1272" s="93">
        <v>6014</v>
      </c>
      <c r="K1272">
        <v>1</v>
      </c>
      <c r="L1272">
        <v>6030</v>
      </c>
      <c r="M1272">
        <v>2</v>
      </c>
    </row>
    <row r="1273" spans="1:15" x14ac:dyDescent="0.2">
      <c r="A1273" s="103">
        <v>5191</v>
      </c>
      <c r="B1273" s="93" t="s">
        <v>4342</v>
      </c>
      <c r="C1273" s="103">
        <v>2300</v>
      </c>
      <c r="D1273" t="str">
        <f>VLOOKUP(J1273,杂项!K:L,2,FALSE)</f>
        <v>中级生存教材</v>
      </c>
      <c r="E1273">
        <f t="shared" si="57"/>
        <v>2</v>
      </c>
      <c r="F1273" t="str">
        <f>VLOOKUP(L1273,杂项!K:L,2,FALSE)</f>
        <v>握力器</v>
      </c>
      <c r="G1273">
        <f t="shared" si="58"/>
        <v>3</v>
      </c>
      <c r="H1273" t="e">
        <f>VLOOKUP(N1273,杂项!K:L,2,FALSE)</f>
        <v>#N/A</v>
      </c>
      <c r="I1273">
        <f t="shared" si="59"/>
        <v>0</v>
      </c>
      <c r="J1273" s="93">
        <v>6014</v>
      </c>
      <c r="K1273">
        <v>2</v>
      </c>
      <c r="L1273">
        <v>6030</v>
      </c>
      <c r="M1273">
        <v>3</v>
      </c>
    </row>
    <row r="1274" spans="1:15" x14ac:dyDescent="0.2">
      <c r="A1274" s="103">
        <v>5192</v>
      </c>
      <c r="B1274" s="93" t="s">
        <v>4343</v>
      </c>
      <c r="C1274" s="103">
        <v>3500</v>
      </c>
      <c r="D1274" t="str">
        <f>VLOOKUP(J1274,杂项!K:L,2,FALSE)</f>
        <v>中级生存教材</v>
      </c>
      <c r="E1274">
        <f t="shared" si="57"/>
        <v>4</v>
      </c>
      <c r="F1274" t="str">
        <f>VLOOKUP(L1274,杂项!K:L,2,FALSE)</f>
        <v>握力器</v>
      </c>
      <c r="G1274">
        <f t="shared" si="58"/>
        <v>4</v>
      </c>
      <c r="H1274" t="e">
        <f>VLOOKUP(N1274,杂项!K:L,2,FALSE)</f>
        <v>#N/A</v>
      </c>
      <c r="I1274">
        <f t="shared" si="59"/>
        <v>0</v>
      </c>
      <c r="J1274" s="93">
        <v>6014</v>
      </c>
      <c r="K1274">
        <v>4</v>
      </c>
      <c r="L1274">
        <v>6030</v>
      </c>
      <c r="M1274">
        <v>4</v>
      </c>
    </row>
    <row r="1275" spans="1:15" x14ac:dyDescent="0.2">
      <c r="A1275" s="103">
        <v>5193</v>
      </c>
      <c r="B1275" s="93" t="s">
        <v>4344</v>
      </c>
      <c r="C1275" s="103">
        <v>5300</v>
      </c>
      <c r="D1275" t="str">
        <f>VLOOKUP(J1275,杂项!K:L,2,FALSE)</f>
        <v>中级生存教材</v>
      </c>
      <c r="E1275">
        <f t="shared" si="57"/>
        <v>6</v>
      </c>
      <c r="F1275" t="str">
        <f>VLOOKUP(L1275,杂项!K:L,2,FALSE)</f>
        <v>握力器</v>
      </c>
      <c r="G1275">
        <f t="shared" si="58"/>
        <v>5</v>
      </c>
      <c r="H1275" t="e">
        <f>VLOOKUP(N1275,杂项!K:L,2,FALSE)</f>
        <v>#N/A</v>
      </c>
      <c r="I1275">
        <f t="shared" si="59"/>
        <v>0</v>
      </c>
      <c r="J1275" s="93">
        <v>6014</v>
      </c>
      <c r="K1275">
        <v>6</v>
      </c>
      <c r="L1275">
        <v>6030</v>
      </c>
      <c r="M1275">
        <v>5</v>
      </c>
    </row>
    <row r="1276" spans="1:15" x14ac:dyDescent="0.2">
      <c r="A1276" s="103">
        <v>5194</v>
      </c>
      <c r="B1276" s="93" t="s">
        <v>4345</v>
      </c>
      <c r="C1276" s="103">
        <v>8000</v>
      </c>
      <c r="D1276" t="str">
        <f>VLOOKUP(J1276,杂项!K:L,2,FALSE)</f>
        <v>中级生存教材</v>
      </c>
      <c r="E1276">
        <f t="shared" si="57"/>
        <v>8</v>
      </c>
      <c r="F1276" t="str">
        <f>VLOOKUP(L1276,杂项!K:L,2,FALSE)</f>
        <v>握力器</v>
      </c>
      <c r="G1276">
        <f t="shared" si="58"/>
        <v>6</v>
      </c>
      <c r="H1276" t="e">
        <f>VLOOKUP(N1276,杂项!K:L,2,FALSE)</f>
        <v>#N/A</v>
      </c>
      <c r="I1276">
        <f t="shared" si="59"/>
        <v>0</v>
      </c>
      <c r="J1276" s="93">
        <v>6014</v>
      </c>
      <c r="K1276">
        <v>8</v>
      </c>
      <c r="L1276">
        <v>6030</v>
      </c>
      <c r="M1276">
        <v>6</v>
      </c>
    </row>
    <row r="1277" spans="1:15" x14ac:dyDescent="0.2">
      <c r="A1277" s="103">
        <v>5200</v>
      </c>
      <c r="B1277" s="93" t="s">
        <v>4346</v>
      </c>
      <c r="C1277" s="103">
        <v>1500</v>
      </c>
      <c r="D1277" t="str">
        <f>VLOOKUP(J1277,杂项!K:L,2,FALSE)</f>
        <v>中级生存教材</v>
      </c>
      <c r="E1277">
        <f t="shared" si="57"/>
        <v>1</v>
      </c>
      <c r="F1277" t="str">
        <f>VLOOKUP(L1277,杂项!K:L,2,FALSE)</f>
        <v>吊环</v>
      </c>
      <c r="G1277">
        <f t="shared" si="58"/>
        <v>2</v>
      </c>
      <c r="H1277" t="e">
        <f>VLOOKUP(N1277,杂项!K:L,2,FALSE)</f>
        <v>#N/A</v>
      </c>
      <c r="I1277">
        <f t="shared" si="59"/>
        <v>0</v>
      </c>
      <c r="J1277" s="93">
        <v>6014</v>
      </c>
      <c r="K1277">
        <v>1</v>
      </c>
      <c r="L1277">
        <v>6029</v>
      </c>
      <c r="M1277">
        <v>2</v>
      </c>
    </row>
    <row r="1278" spans="1:15" x14ac:dyDescent="0.2">
      <c r="A1278" s="103">
        <v>5201</v>
      </c>
      <c r="B1278" s="93" t="s">
        <v>4347</v>
      </c>
      <c r="C1278" s="103">
        <v>2300</v>
      </c>
      <c r="D1278" t="str">
        <f>VLOOKUP(J1278,杂项!K:L,2,FALSE)</f>
        <v>中级生存教材</v>
      </c>
      <c r="E1278">
        <f t="shared" si="57"/>
        <v>2</v>
      </c>
      <c r="F1278" t="str">
        <f>VLOOKUP(L1278,杂项!K:L,2,FALSE)</f>
        <v>吊环</v>
      </c>
      <c r="G1278">
        <f t="shared" si="58"/>
        <v>3</v>
      </c>
      <c r="H1278" t="e">
        <f>VLOOKUP(N1278,杂项!K:L,2,FALSE)</f>
        <v>#N/A</v>
      </c>
      <c r="I1278">
        <f t="shared" si="59"/>
        <v>0</v>
      </c>
      <c r="J1278" s="93">
        <v>6014</v>
      </c>
      <c r="K1278">
        <v>2</v>
      </c>
      <c r="L1278">
        <v>6029</v>
      </c>
      <c r="M1278">
        <v>3</v>
      </c>
    </row>
    <row r="1279" spans="1:15" x14ac:dyDescent="0.2">
      <c r="A1279" s="103">
        <v>5202</v>
      </c>
      <c r="B1279" s="93" t="s">
        <v>4348</v>
      </c>
      <c r="C1279" s="103">
        <v>3500</v>
      </c>
      <c r="D1279" t="str">
        <f>VLOOKUP(J1279,杂项!K:L,2,FALSE)</f>
        <v>中级生存教材</v>
      </c>
      <c r="E1279">
        <f t="shared" si="57"/>
        <v>4</v>
      </c>
      <c r="F1279" t="str">
        <f>VLOOKUP(L1279,杂项!K:L,2,FALSE)</f>
        <v>吊环</v>
      </c>
      <c r="G1279">
        <f t="shared" si="58"/>
        <v>4</v>
      </c>
      <c r="H1279" t="e">
        <f>VLOOKUP(N1279,杂项!K:L,2,FALSE)</f>
        <v>#N/A</v>
      </c>
      <c r="I1279">
        <f t="shared" si="59"/>
        <v>0</v>
      </c>
      <c r="J1279" s="93">
        <v>6014</v>
      </c>
      <c r="K1279">
        <v>4</v>
      </c>
      <c r="L1279">
        <v>6029</v>
      </c>
      <c r="M1279">
        <v>4</v>
      </c>
    </row>
    <row r="1280" spans="1:15" x14ac:dyDescent="0.2">
      <c r="A1280" s="103">
        <v>5203</v>
      </c>
      <c r="B1280" s="93" t="s">
        <v>4349</v>
      </c>
      <c r="C1280" s="103">
        <v>5300</v>
      </c>
      <c r="D1280" t="str">
        <f>VLOOKUP(J1280,杂项!K:L,2,FALSE)</f>
        <v>中级生存教材</v>
      </c>
      <c r="E1280">
        <f t="shared" si="57"/>
        <v>6</v>
      </c>
      <c r="F1280" t="str">
        <f>VLOOKUP(L1280,杂项!K:L,2,FALSE)</f>
        <v>吊环</v>
      </c>
      <c r="G1280">
        <f t="shared" si="58"/>
        <v>5</v>
      </c>
      <c r="H1280" t="e">
        <f>VLOOKUP(N1280,杂项!K:L,2,FALSE)</f>
        <v>#N/A</v>
      </c>
      <c r="I1280">
        <f t="shared" si="59"/>
        <v>0</v>
      </c>
      <c r="J1280" s="93">
        <v>6014</v>
      </c>
      <c r="K1280">
        <v>6</v>
      </c>
      <c r="L1280">
        <v>6029</v>
      </c>
      <c r="M1280">
        <v>5</v>
      </c>
    </row>
    <row r="1281" spans="1:15" x14ac:dyDescent="0.2">
      <c r="A1281" s="103">
        <v>5204</v>
      </c>
      <c r="B1281" s="93" t="s">
        <v>4350</v>
      </c>
      <c r="C1281" s="103">
        <v>8000</v>
      </c>
      <c r="D1281" t="str">
        <f>VLOOKUP(J1281,杂项!K:L,2,FALSE)</f>
        <v>中级生存教材</v>
      </c>
      <c r="E1281">
        <f t="shared" si="57"/>
        <v>8</v>
      </c>
      <c r="F1281" t="str">
        <f>VLOOKUP(L1281,杂项!K:L,2,FALSE)</f>
        <v>吊环</v>
      </c>
      <c r="G1281">
        <f t="shared" si="58"/>
        <v>6</v>
      </c>
      <c r="H1281" t="e">
        <f>VLOOKUP(N1281,杂项!K:L,2,FALSE)</f>
        <v>#N/A</v>
      </c>
      <c r="I1281">
        <f t="shared" si="59"/>
        <v>0</v>
      </c>
      <c r="J1281" s="93">
        <v>6014</v>
      </c>
      <c r="K1281">
        <v>8</v>
      </c>
      <c r="L1281">
        <v>6029</v>
      </c>
      <c r="M1281">
        <v>6</v>
      </c>
    </row>
    <row r="1282" spans="1:15" x14ac:dyDescent="0.2">
      <c r="A1282" s="103">
        <v>5210</v>
      </c>
      <c r="B1282" s="93" t="s">
        <v>4351</v>
      </c>
      <c r="C1282" s="103">
        <v>8000</v>
      </c>
      <c r="D1282" t="str">
        <f>VLOOKUP(J1282,杂项!K:L,2,FALSE)</f>
        <v>高级生存教材</v>
      </c>
      <c r="E1282">
        <f t="shared" ref="E1282:E1345" si="60">K1282</f>
        <v>3</v>
      </c>
      <c r="F1282" t="str">
        <f>VLOOKUP(L1282,杂项!K:L,2,FALSE)</f>
        <v>瑜伽垫</v>
      </c>
      <c r="G1282">
        <f t="shared" ref="G1282:G1345" si="61">M1282</f>
        <v>3</v>
      </c>
      <c r="H1282" t="e">
        <f>VLOOKUP(N1282,杂项!K:L,2,FALSE)</f>
        <v>#N/A</v>
      </c>
      <c r="I1282">
        <f t="shared" ref="I1282:I1345" si="62">O1282</f>
        <v>0</v>
      </c>
      <c r="J1282" s="93">
        <v>6015</v>
      </c>
      <c r="K1282">
        <v>3</v>
      </c>
      <c r="L1282">
        <v>6035</v>
      </c>
      <c r="M1282">
        <v>3</v>
      </c>
    </row>
    <row r="1283" spans="1:15" x14ac:dyDescent="0.2">
      <c r="A1283" s="103">
        <v>5211</v>
      </c>
      <c r="B1283" s="93" t="s">
        <v>4352</v>
      </c>
      <c r="C1283" s="103">
        <v>12000</v>
      </c>
      <c r="D1283" t="str">
        <f>VLOOKUP(J1283,杂项!K:L,2,FALSE)</f>
        <v>高级生存教材</v>
      </c>
      <c r="E1283">
        <f t="shared" si="60"/>
        <v>5</v>
      </c>
      <c r="F1283" t="str">
        <f>VLOOKUP(L1283,杂项!K:L,2,FALSE)</f>
        <v>瑜伽垫</v>
      </c>
      <c r="G1283">
        <f t="shared" si="61"/>
        <v>4</v>
      </c>
      <c r="H1283" t="e">
        <f>VLOOKUP(N1283,杂项!K:L,2,FALSE)</f>
        <v>#N/A</v>
      </c>
      <c r="I1283">
        <f t="shared" si="62"/>
        <v>0</v>
      </c>
      <c r="J1283" s="93">
        <v>6015</v>
      </c>
      <c r="K1283">
        <v>5</v>
      </c>
      <c r="L1283">
        <v>6035</v>
      </c>
      <c r="M1283">
        <v>4</v>
      </c>
    </row>
    <row r="1284" spans="1:15" x14ac:dyDescent="0.2">
      <c r="A1284" s="103">
        <v>5212</v>
      </c>
      <c r="B1284" s="93" t="s">
        <v>4353</v>
      </c>
      <c r="C1284" s="103">
        <v>18000</v>
      </c>
      <c r="D1284" t="str">
        <f>VLOOKUP(J1284,杂项!K:L,2,FALSE)</f>
        <v>高级生存教材</v>
      </c>
      <c r="E1284">
        <f t="shared" si="60"/>
        <v>8</v>
      </c>
      <c r="F1284" t="str">
        <f>VLOOKUP(L1284,杂项!K:L,2,FALSE)</f>
        <v>瑜伽垫</v>
      </c>
      <c r="G1284">
        <f t="shared" si="61"/>
        <v>6</v>
      </c>
      <c r="H1284" t="str">
        <f>VLOOKUP(N1284,杂项!K:L,2,FALSE)</f>
        <v>杠铃</v>
      </c>
      <c r="I1284">
        <f t="shared" si="62"/>
        <v>2</v>
      </c>
      <c r="J1284" s="93">
        <v>6015</v>
      </c>
      <c r="K1284">
        <v>8</v>
      </c>
      <c r="L1284">
        <v>6035</v>
      </c>
      <c r="M1284">
        <v>6</v>
      </c>
      <c r="N1284">
        <v>6031</v>
      </c>
      <c r="O1284">
        <v>2</v>
      </c>
    </row>
    <row r="1285" spans="1:15" x14ac:dyDescent="0.2">
      <c r="A1285" s="103">
        <v>5213</v>
      </c>
      <c r="B1285" s="93" t="s">
        <v>4354</v>
      </c>
      <c r="C1285" s="103">
        <v>27000</v>
      </c>
      <c r="D1285" t="str">
        <f>VLOOKUP(J1285,杂项!K:L,2,FALSE)</f>
        <v>高级生存教材</v>
      </c>
      <c r="E1285">
        <f t="shared" si="60"/>
        <v>12</v>
      </c>
      <c r="F1285" t="str">
        <f>VLOOKUP(L1285,杂项!K:L,2,FALSE)</f>
        <v>瑜伽垫</v>
      </c>
      <c r="G1285">
        <f t="shared" si="61"/>
        <v>8</v>
      </c>
      <c r="H1285" t="str">
        <f>VLOOKUP(N1285,杂项!K:L,2,FALSE)</f>
        <v>杠铃</v>
      </c>
      <c r="I1285">
        <f t="shared" si="62"/>
        <v>4</v>
      </c>
      <c r="J1285" s="93">
        <v>6015</v>
      </c>
      <c r="K1285">
        <v>12</v>
      </c>
      <c r="L1285">
        <v>6035</v>
      </c>
      <c r="M1285">
        <v>8</v>
      </c>
      <c r="N1285">
        <v>6031</v>
      </c>
      <c r="O1285">
        <v>4</v>
      </c>
    </row>
    <row r="1286" spans="1:15" x14ac:dyDescent="0.2">
      <c r="A1286" s="103">
        <v>5214</v>
      </c>
      <c r="B1286" s="93" t="s">
        <v>4355</v>
      </c>
      <c r="C1286" s="103">
        <v>41000</v>
      </c>
      <c r="D1286" t="str">
        <f>VLOOKUP(J1286,杂项!K:L,2,FALSE)</f>
        <v>高级生存教材</v>
      </c>
      <c r="E1286">
        <f t="shared" si="60"/>
        <v>15</v>
      </c>
      <c r="F1286" t="str">
        <f>VLOOKUP(L1286,杂项!K:L,2,FALSE)</f>
        <v>瑜伽垫</v>
      </c>
      <c r="G1286">
        <f t="shared" si="61"/>
        <v>10</v>
      </c>
      <c r="H1286" t="str">
        <f>VLOOKUP(N1286,杂项!K:L,2,FALSE)</f>
        <v>杠铃</v>
      </c>
      <c r="I1286">
        <f t="shared" si="62"/>
        <v>6</v>
      </c>
      <c r="J1286" s="93">
        <v>6015</v>
      </c>
      <c r="K1286">
        <v>15</v>
      </c>
      <c r="L1286">
        <v>6035</v>
      </c>
      <c r="M1286">
        <v>10</v>
      </c>
      <c r="N1286">
        <v>6031</v>
      </c>
      <c r="O1286">
        <v>6</v>
      </c>
    </row>
    <row r="1287" spans="1:15" x14ac:dyDescent="0.2">
      <c r="A1287" s="103">
        <v>5215</v>
      </c>
      <c r="B1287" s="93" t="s">
        <v>4356</v>
      </c>
      <c r="C1287" s="103">
        <v>62000</v>
      </c>
      <c r="D1287" t="str">
        <f>VLOOKUP(J1287,杂项!K:L,2,FALSE)</f>
        <v>特级生存教材</v>
      </c>
      <c r="E1287">
        <f t="shared" si="60"/>
        <v>5</v>
      </c>
      <c r="F1287" t="str">
        <f>VLOOKUP(L1287,杂项!K:L,2,FALSE)</f>
        <v>Crazy♂短裤</v>
      </c>
      <c r="G1287">
        <f t="shared" si="61"/>
        <v>2</v>
      </c>
      <c r="H1287" t="str">
        <f>VLOOKUP(N1287,杂项!K:L,2,FALSE)</f>
        <v>Brown♂精油</v>
      </c>
      <c r="I1287">
        <f t="shared" si="62"/>
        <v>2</v>
      </c>
      <c r="J1287" s="93">
        <v>6047</v>
      </c>
      <c r="K1287">
        <v>5</v>
      </c>
      <c r="L1287">
        <v>6041</v>
      </c>
      <c r="M1287">
        <v>2</v>
      </c>
      <c r="N1287">
        <v>6037</v>
      </c>
      <c r="O1287">
        <v>2</v>
      </c>
    </row>
    <row r="1288" spans="1:15" x14ac:dyDescent="0.2">
      <c r="A1288" s="103">
        <v>5216</v>
      </c>
      <c r="B1288" s="93" t="s">
        <v>4357</v>
      </c>
      <c r="C1288" s="103">
        <v>93000</v>
      </c>
      <c r="D1288" t="str">
        <f>VLOOKUP(J1288,杂项!K:L,2,FALSE)</f>
        <v>特级生存教材</v>
      </c>
      <c r="E1288">
        <f t="shared" si="60"/>
        <v>10</v>
      </c>
      <c r="F1288" t="str">
        <f>VLOOKUP(L1288,杂项!K:L,2,FALSE)</f>
        <v>Crazy♂短裤</v>
      </c>
      <c r="G1288">
        <f t="shared" si="61"/>
        <v>3</v>
      </c>
      <c r="H1288" t="str">
        <f>VLOOKUP(N1288,杂项!K:L,2,FALSE)</f>
        <v>Brown♂精油</v>
      </c>
      <c r="I1288">
        <f t="shared" si="62"/>
        <v>3</v>
      </c>
      <c r="J1288" s="93">
        <v>6047</v>
      </c>
      <c r="K1288">
        <v>10</v>
      </c>
      <c r="L1288">
        <v>6041</v>
      </c>
      <c r="M1288">
        <v>3</v>
      </c>
      <c r="N1288">
        <v>6037</v>
      </c>
      <c r="O1288">
        <v>3</v>
      </c>
    </row>
    <row r="1289" spans="1:15" x14ac:dyDescent="0.2">
      <c r="A1289" s="103">
        <v>5217</v>
      </c>
      <c r="B1289" s="93" t="s">
        <v>4358</v>
      </c>
      <c r="C1289" s="103">
        <v>140000</v>
      </c>
      <c r="D1289" t="str">
        <f>VLOOKUP(J1289,杂项!K:L,2,FALSE)</f>
        <v>特级生存教材</v>
      </c>
      <c r="E1289">
        <f t="shared" si="60"/>
        <v>20</v>
      </c>
      <c r="F1289" t="str">
        <f>VLOOKUP(L1289,杂项!K:L,2,FALSE)</f>
        <v>Crazy♂短裤</v>
      </c>
      <c r="G1289">
        <f t="shared" si="61"/>
        <v>5</v>
      </c>
      <c r="H1289" t="str">
        <f>VLOOKUP(N1289,杂项!K:L,2,FALSE)</f>
        <v>Brown♂精油</v>
      </c>
      <c r="I1289">
        <f t="shared" si="62"/>
        <v>5</v>
      </c>
      <c r="J1289" s="93">
        <v>6047</v>
      </c>
      <c r="K1289">
        <v>20</v>
      </c>
      <c r="L1289">
        <v>6041</v>
      </c>
      <c r="M1289">
        <v>5</v>
      </c>
      <c r="N1289">
        <v>6037</v>
      </c>
      <c r="O1289">
        <v>5</v>
      </c>
    </row>
    <row r="1290" spans="1:15" x14ac:dyDescent="0.2">
      <c r="A1290" s="103">
        <v>5218</v>
      </c>
      <c r="B1290" s="93" t="s">
        <v>4359</v>
      </c>
      <c r="C1290" s="103">
        <v>210000</v>
      </c>
      <c r="D1290" t="str">
        <f>VLOOKUP(J1290,杂项!K:L,2,FALSE)</f>
        <v>特级生存教材</v>
      </c>
      <c r="E1290">
        <f t="shared" si="60"/>
        <v>30</v>
      </c>
      <c r="F1290" t="str">
        <f>VLOOKUP(L1290,杂项!K:L,2,FALSE)</f>
        <v>Crazy♂短裤</v>
      </c>
      <c r="G1290">
        <f t="shared" si="61"/>
        <v>7</v>
      </c>
      <c r="H1290" t="str">
        <f>VLOOKUP(N1290,杂项!K:L,2,FALSE)</f>
        <v>Brown♂精油</v>
      </c>
      <c r="I1290">
        <f t="shared" si="62"/>
        <v>7</v>
      </c>
      <c r="J1290" s="93">
        <v>6047</v>
      </c>
      <c r="K1290">
        <v>30</v>
      </c>
      <c r="L1290">
        <v>6041</v>
      </c>
      <c r="M1290">
        <v>7</v>
      </c>
      <c r="N1290">
        <v>6037</v>
      </c>
      <c r="O1290">
        <v>7</v>
      </c>
    </row>
    <row r="1291" spans="1:15" x14ac:dyDescent="0.2">
      <c r="A1291" s="103">
        <v>5219</v>
      </c>
      <c r="B1291" s="93" t="s">
        <v>4360</v>
      </c>
      <c r="C1291" s="103">
        <v>320000</v>
      </c>
      <c r="D1291" t="str">
        <f>VLOOKUP(J1291,杂项!K:L,2,FALSE)</f>
        <v>特级生存教材</v>
      </c>
      <c r="E1291">
        <f t="shared" si="60"/>
        <v>40</v>
      </c>
      <c r="F1291" t="str">
        <f>VLOOKUP(L1291,杂项!K:L,2,FALSE)</f>
        <v>Crazy♂短裤</v>
      </c>
      <c r="G1291">
        <f t="shared" si="61"/>
        <v>9</v>
      </c>
      <c r="H1291" t="str">
        <f>VLOOKUP(N1291,杂项!K:L,2,FALSE)</f>
        <v>Brown♂精油</v>
      </c>
      <c r="I1291">
        <f t="shared" si="62"/>
        <v>9</v>
      </c>
      <c r="J1291" s="93">
        <v>6047</v>
      </c>
      <c r="K1291">
        <v>40</v>
      </c>
      <c r="L1291">
        <v>6041</v>
      </c>
      <c r="M1291">
        <v>9</v>
      </c>
      <c r="N1291">
        <v>6037</v>
      </c>
      <c r="O1291">
        <v>9</v>
      </c>
    </row>
    <row r="1292" spans="1:15" x14ac:dyDescent="0.2">
      <c r="A1292" s="103">
        <v>5220</v>
      </c>
      <c r="B1292" s="93" t="s">
        <v>4361</v>
      </c>
      <c r="C1292" s="103">
        <v>1500</v>
      </c>
      <c r="D1292" t="str">
        <f>VLOOKUP(J1292,杂项!K:L,2,FALSE)</f>
        <v>中级生存教材</v>
      </c>
      <c r="E1292">
        <f t="shared" si="60"/>
        <v>1</v>
      </c>
      <c r="F1292" t="str">
        <f>VLOOKUP(L1292,杂项!K:L,2,FALSE)</f>
        <v>握力器</v>
      </c>
      <c r="G1292">
        <f t="shared" si="61"/>
        <v>2</v>
      </c>
      <c r="H1292" t="e">
        <f>VLOOKUP(N1292,杂项!K:L,2,FALSE)</f>
        <v>#N/A</v>
      </c>
      <c r="I1292">
        <f t="shared" si="62"/>
        <v>0</v>
      </c>
      <c r="J1292" s="93">
        <v>6014</v>
      </c>
      <c r="K1292">
        <v>1</v>
      </c>
      <c r="L1292">
        <v>6030</v>
      </c>
      <c r="M1292">
        <v>2</v>
      </c>
    </row>
    <row r="1293" spans="1:15" x14ac:dyDescent="0.2">
      <c r="A1293" s="103">
        <v>5221</v>
      </c>
      <c r="B1293" s="93" t="s">
        <v>4362</v>
      </c>
      <c r="C1293" s="103">
        <v>2300</v>
      </c>
      <c r="D1293" t="str">
        <f>VLOOKUP(J1293,杂项!K:L,2,FALSE)</f>
        <v>中级生存教材</v>
      </c>
      <c r="E1293">
        <f t="shared" si="60"/>
        <v>2</v>
      </c>
      <c r="F1293" t="str">
        <f>VLOOKUP(L1293,杂项!K:L,2,FALSE)</f>
        <v>握力器</v>
      </c>
      <c r="G1293">
        <f t="shared" si="61"/>
        <v>3</v>
      </c>
      <c r="H1293" t="e">
        <f>VLOOKUP(N1293,杂项!K:L,2,FALSE)</f>
        <v>#N/A</v>
      </c>
      <c r="I1293">
        <f t="shared" si="62"/>
        <v>0</v>
      </c>
      <c r="J1293" s="93">
        <v>6014</v>
      </c>
      <c r="K1293">
        <v>2</v>
      </c>
      <c r="L1293">
        <v>6030</v>
      </c>
      <c r="M1293">
        <v>3</v>
      </c>
    </row>
    <row r="1294" spans="1:15" x14ac:dyDescent="0.2">
      <c r="A1294" s="103">
        <v>5222</v>
      </c>
      <c r="B1294" s="93" t="s">
        <v>4363</v>
      </c>
      <c r="C1294" s="103">
        <v>3500</v>
      </c>
      <c r="D1294" t="str">
        <f>VLOOKUP(J1294,杂项!K:L,2,FALSE)</f>
        <v>中级生存教材</v>
      </c>
      <c r="E1294">
        <f t="shared" si="60"/>
        <v>4</v>
      </c>
      <c r="F1294" t="str">
        <f>VLOOKUP(L1294,杂项!K:L,2,FALSE)</f>
        <v>握力器</v>
      </c>
      <c r="G1294">
        <f t="shared" si="61"/>
        <v>4</v>
      </c>
      <c r="H1294" t="e">
        <f>VLOOKUP(N1294,杂项!K:L,2,FALSE)</f>
        <v>#N/A</v>
      </c>
      <c r="I1294">
        <f t="shared" si="62"/>
        <v>0</v>
      </c>
      <c r="J1294" s="93">
        <v>6014</v>
      </c>
      <c r="K1294">
        <v>4</v>
      </c>
      <c r="L1294">
        <v>6030</v>
      </c>
      <c r="M1294">
        <v>4</v>
      </c>
    </row>
    <row r="1295" spans="1:15" x14ac:dyDescent="0.2">
      <c r="A1295" s="103">
        <v>5223</v>
      </c>
      <c r="B1295" s="93" t="s">
        <v>4364</v>
      </c>
      <c r="C1295" s="103">
        <v>5300</v>
      </c>
      <c r="D1295" t="str">
        <f>VLOOKUP(J1295,杂项!K:L,2,FALSE)</f>
        <v>中级生存教材</v>
      </c>
      <c r="E1295">
        <f t="shared" si="60"/>
        <v>6</v>
      </c>
      <c r="F1295" t="str">
        <f>VLOOKUP(L1295,杂项!K:L,2,FALSE)</f>
        <v>握力器</v>
      </c>
      <c r="G1295">
        <f t="shared" si="61"/>
        <v>5</v>
      </c>
      <c r="H1295" t="e">
        <f>VLOOKUP(N1295,杂项!K:L,2,FALSE)</f>
        <v>#N/A</v>
      </c>
      <c r="I1295">
        <f t="shared" si="62"/>
        <v>0</v>
      </c>
      <c r="J1295" s="93">
        <v>6014</v>
      </c>
      <c r="K1295">
        <v>6</v>
      </c>
      <c r="L1295">
        <v>6030</v>
      </c>
      <c r="M1295">
        <v>5</v>
      </c>
    </row>
    <row r="1296" spans="1:15" x14ac:dyDescent="0.2">
      <c r="A1296" s="103">
        <v>5224</v>
      </c>
      <c r="B1296" s="93" t="s">
        <v>4365</v>
      </c>
      <c r="C1296" s="103">
        <v>8000</v>
      </c>
      <c r="D1296" t="str">
        <f>VLOOKUP(J1296,杂项!K:L,2,FALSE)</f>
        <v>中级生存教材</v>
      </c>
      <c r="E1296">
        <f t="shared" si="60"/>
        <v>8</v>
      </c>
      <c r="F1296" t="str">
        <f>VLOOKUP(L1296,杂项!K:L,2,FALSE)</f>
        <v>握力器</v>
      </c>
      <c r="G1296">
        <f t="shared" si="61"/>
        <v>6</v>
      </c>
      <c r="H1296" t="e">
        <f>VLOOKUP(N1296,杂项!K:L,2,FALSE)</f>
        <v>#N/A</v>
      </c>
      <c r="I1296">
        <f t="shared" si="62"/>
        <v>0</v>
      </c>
      <c r="J1296" s="93">
        <v>6014</v>
      </c>
      <c r="K1296">
        <v>8</v>
      </c>
      <c r="L1296">
        <v>6030</v>
      </c>
      <c r="M1296">
        <v>6</v>
      </c>
    </row>
    <row r="1297" spans="1:15" x14ac:dyDescent="0.2">
      <c r="A1297" s="103">
        <v>5225</v>
      </c>
      <c r="B1297" s="93" t="s">
        <v>4366</v>
      </c>
      <c r="C1297" s="103">
        <v>12000</v>
      </c>
      <c r="D1297" t="str">
        <f>VLOOKUP(J1297,杂项!K:L,2,FALSE)</f>
        <v>高级生存教材</v>
      </c>
      <c r="E1297">
        <f t="shared" si="60"/>
        <v>3</v>
      </c>
      <c r="F1297" t="str">
        <f>VLOOKUP(L1297,杂项!K:L,2,FALSE)</f>
        <v>平衡球</v>
      </c>
      <c r="G1297">
        <f t="shared" si="61"/>
        <v>2</v>
      </c>
      <c r="H1297" t="e">
        <f>VLOOKUP(N1297,杂项!K:L,2,FALSE)</f>
        <v>#N/A</v>
      </c>
      <c r="I1297">
        <f t="shared" si="62"/>
        <v>0</v>
      </c>
      <c r="J1297" s="93">
        <v>6015</v>
      </c>
      <c r="K1297">
        <v>3</v>
      </c>
      <c r="L1297">
        <v>6036</v>
      </c>
      <c r="M1297">
        <v>2</v>
      </c>
    </row>
    <row r="1298" spans="1:15" x14ac:dyDescent="0.2">
      <c r="A1298" s="103">
        <v>5226</v>
      </c>
      <c r="B1298" s="93" t="s">
        <v>4367</v>
      </c>
      <c r="C1298" s="103">
        <v>18000</v>
      </c>
      <c r="D1298" t="str">
        <f>VLOOKUP(J1298,杂项!K:L,2,FALSE)</f>
        <v>高级生存教材</v>
      </c>
      <c r="E1298">
        <f t="shared" si="60"/>
        <v>5</v>
      </c>
      <c r="F1298" t="str">
        <f>VLOOKUP(L1298,杂项!K:L,2,FALSE)</f>
        <v>平衡球</v>
      </c>
      <c r="G1298">
        <f t="shared" si="61"/>
        <v>4</v>
      </c>
      <c r="H1298" t="e">
        <f>VLOOKUP(N1298,杂项!K:L,2,FALSE)</f>
        <v>#N/A</v>
      </c>
      <c r="I1298">
        <f t="shared" si="62"/>
        <v>0</v>
      </c>
      <c r="J1298" s="93">
        <v>6015</v>
      </c>
      <c r="K1298">
        <v>5</v>
      </c>
      <c r="L1298">
        <v>6036</v>
      </c>
      <c r="M1298">
        <v>4</v>
      </c>
    </row>
    <row r="1299" spans="1:15" x14ac:dyDescent="0.2">
      <c r="A1299" s="103">
        <v>5227</v>
      </c>
      <c r="B1299" s="93" t="s">
        <v>4368</v>
      </c>
      <c r="C1299" s="103">
        <v>27000</v>
      </c>
      <c r="D1299" t="str">
        <f>VLOOKUP(J1299,杂项!K:L,2,FALSE)</f>
        <v>高级生存教材</v>
      </c>
      <c r="E1299">
        <f t="shared" si="60"/>
        <v>8</v>
      </c>
      <c r="F1299" t="str">
        <f>VLOOKUP(L1299,杂项!K:L,2,FALSE)</f>
        <v>平衡球</v>
      </c>
      <c r="G1299">
        <f t="shared" si="61"/>
        <v>6</v>
      </c>
      <c r="H1299" t="str">
        <f>VLOOKUP(N1299,杂项!K:L,2,FALSE)</f>
        <v>扩胸器</v>
      </c>
      <c r="I1299">
        <f t="shared" si="62"/>
        <v>2</v>
      </c>
      <c r="J1299" s="93">
        <v>6015</v>
      </c>
      <c r="K1299">
        <v>8</v>
      </c>
      <c r="L1299">
        <v>6036</v>
      </c>
      <c r="M1299">
        <v>6</v>
      </c>
      <c r="N1299">
        <v>6033</v>
      </c>
      <c r="O1299">
        <v>2</v>
      </c>
    </row>
    <row r="1300" spans="1:15" x14ac:dyDescent="0.2">
      <c r="A1300" s="103">
        <v>5228</v>
      </c>
      <c r="B1300" s="93" t="s">
        <v>4369</v>
      </c>
      <c r="C1300" s="103">
        <v>41000</v>
      </c>
      <c r="D1300" t="str">
        <f>VLOOKUP(J1300,杂项!K:L,2,FALSE)</f>
        <v>高级生存教材</v>
      </c>
      <c r="E1300">
        <f t="shared" si="60"/>
        <v>12</v>
      </c>
      <c r="F1300" t="str">
        <f>VLOOKUP(L1300,杂项!K:L,2,FALSE)</f>
        <v>平衡球</v>
      </c>
      <c r="G1300">
        <f t="shared" si="61"/>
        <v>8</v>
      </c>
      <c r="H1300" t="str">
        <f>VLOOKUP(N1300,杂项!K:L,2,FALSE)</f>
        <v>扩胸器</v>
      </c>
      <c r="I1300">
        <f t="shared" si="62"/>
        <v>3</v>
      </c>
      <c r="J1300" s="93">
        <v>6015</v>
      </c>
      <c r="K1300">
        <v>12</v>
      </c>
      <c r="L1300">
        <v>6036</v>
      </c>
      <c r="M1300">
        <v>8</v>
      </c>
      <c r="N1300">
        <v>6033</v>
      </c>
      <c r="O1300">
        <v>3</v>
      </c>
    </row>
    <row r="1301" spans="1:15" x14ac:dyDescent="0.2">
      <c r="A1301" s="103">
        <v>5229</v>
      </c>
      <c r="B1301" s="93" t="s">
        <v>4370</v>
      </c>
      <c r="C1301" s="103">
        <v>62000</v>
      </c>
      <c r="D1301" t="str">
        <f>VLOOKUP(J1301,杂项!K:L,2,FALSE)</f>
        <v>高级生存教材</v>
      </c>
      <c r="E1301">
        <f t="shared" si="60"/>
        <v>16</v>
      </c>
      <c r="F1301" t="str">
        <f>VLOOKUP(L1301,杂项!K:L,2,FALSE)</f>
        <v>平衡球</v>
      </c>
      <c r="G1301">
        <f t="shared" si="61"/>
        <v>10</v>
      </c>
      <c r="H1301" t="str">
        <f>VLOOKUP(N1301,杂项!K:L,2,FALSE)</f>
        <v>扩胸器</v>
      </c>
      <c r="I1301">
        <f t="shared" si="62"/>
        <v>4</v>
      </c>
      <c r="J1301" s="93">
        <v>6015</v>
      </c>
      <c r="K1301">
        <v>16</v>
      </c>
      <c r="L1301">
        <v>6036</v>
      </c>
      <c r="M1301">
        <v>10</v>
      </c>
      <c r="N1301">
        <v>6033</v>
      </c>
      <c r="O1301">
        <v>4</v>
      </c>
    </row>
    <row r="1302" spans="1:15" x14ac:dyDescent="0.2">
      <c r="A1302" s="103">
        <v>5230</v>
      </c>
      <c r="B1302" s="93" t="s">
        <v>4371</v>
      </c>
      <c r="C1302" s="103">
        <v>10000</v>
      </c>
      <c r="D1302" t="str">
        <f>VLOOKUP(J1302,杂项!K:L,2,FALSE)</f>
        <v>特级生存教材</v>
      </c>
      <c r="E1302">
        <f t="shared" si="60"/>
        <v>1</v>
      </c>
      <c r="F1302" t="e">
        <f>VLOOKUP(L1302,杂项!K:L,2,FALSE)</f>
        <v>#N/A</v>
      </c>
      <c r="G1302">
        <f t="shared" si="61"/>
        <v>0</v>
      </c>
      <c r="H1302" t="e">
        <f>VLOOKUP(N1302,杂项!K:L,2,FALSE)</f>
        <v>#N/A</v>
      </c>
      <c r="I1302">
        <f t="shared" si="62"/>
        <v>0</v>
      </c>
      <c r="J1302" s="93">
        <v>6047</v>
      </c>
      <c r="K1302">
        <v>1</v>
      </c>
    </row>
    <row r="1303" spans="1:15" x14ac:dyDescent="0.2">
      <c r="A1303" s="103">
        <v>5231</v>
      </c>
      <c r="B1303" s="93" t="s">
        <v>4372</v>
      </c>
      <c r="C1303" s="103">
        <v>15000</v>
      </c>
      <c r="D1303" t="str">
        <f>VLOOKUP(J1303,杂项!K:L,2,FALSE)</f>
        <v>高级生存教材</v>
      </c>
      <c r="E1303">
        <f t="shared" si="60"/>
        <v>5</v>
      </c>
      <c r="F1303" t="str">
        <f>VLOOKUP(L1303,杂项!K:L,2,FALSE)</f>
        <v>平衡球</v>
      </c>
      <c r="G1303">
        <f t="shared" si="61"/>
        <v>6</v>
      </c>
      <c r="H1303" t="e">
        <f>VLOOKUP(N1303,杂项!K:L,2,FALSE)</f>
        <v>#N/A</v>
      </c>
      <c r="I1303">
        <f t="shared" si="62"/>
        <v>0</v>
      </c>
      <c r="J1303" s="93">
        <v>6015</v>
      </c>
      <c r="K1303">
        <v>5</v>
      </c>
      <c r="L1303">
        <v>6036</v>
      </c>
      <c r="M1303">
        <v>6</v>
      </c>
    </row>
    <row r="1304" spans="1:15" x14ac:dyDescent="0.2">
      <c r="A1304" s="103">
        <v>5232</v>
      </c>
      <c r="B1304" s="93" t="s">
        <v>4373</v>
      </c>
      <c r="C1304" s="103">
        <v>23000</v>
      </c>
      <c r="D1304" t="str">
        <f>VLOOKUP(J1304,杂项!K:L,2,FALSE)</f>
        <v>高级生存教材</v>
      </c>
      <c r="E1304">
        <f t="shared" si="60"/>
        <v>15</v>
      </c>
      <c r="F1304" t="str">
        <f>VLOOKUP(L1304,杂项!K:L,2,FALSE)</f>
        <v>平衡球</v>
      </c>
      <c r="G1304">
        <f t="shared" si="61"/>
        <v>10</v>
      </c>
      <c r="H1304" t="str">
        <f>VLOOKUP(N1304,杂项!K:L,2,FALSE)</f>
        <v>杠铃</v>
      </c>
      <c r="I1304">
        <f t="shared" si="62"/>
        <v>6</v>
      </c>
      <c r="J1304" s="93">
        <v>6015</v>
      </c>
      <c r="K1304">
        <v>15</v>
      </c>
      <c r="L1304">
        <v>6036</v>
      </c>
      <c r="M1304">
        <v>10</v>
      </c>
      <c r="N1304">
        <v>6031</v>
      </c>
      <c r="O1304">
        <v>6</v>
      </c>
    </row>
    <row r="1305" spans="1:15" x14ac:dyDescent="0.2">
      <c r="A1305" s="103">
        <v>5233</v>
      </c>
      <c r="B1305" s="93" t="s">
        <v>4374</v>
      </c>
      <c r="C1305" s="103">
        <v>35000</v>
      </c>
      <c r="D1305" t="str">
        <f>VLOOKUP(J1305,杂项!K:L,2,FALSE)</f>
        <v>高级生存教材</v>
      </c>
      <c r="E1305">
        <f t="shared" si="60"/>
        <v>25</v>
      </c>
      <c r="F1305" t="str">
        <f>VLOOKUP(L1305,杂项!K:L,2,FALSE)</f>
        <v>平衡球</v>
      </c>
      <c r="G1305">
        <f t="shared" si="61"/>
        <v>12</v>
      </c>
      <c r="H1305" t="str">
        <f>VLOOKUP(N1305,杂项!K:L,2,FALSE)</f>
        <v>杠铃</v>
      </c>
      <c r="I1305">
        <f t="shared" si="62"/>
        <v>8</v>
      </c>
      <c r="J1305" s="93">
        <v>6015</v>
      </c>
      <c r="K1305">
        <v>25</v>
      </c>
      <c r="L1305">
        <v>6036</v>
      </c>
      <c r="M1305">
        <v>12</v>
      </c>
      <c r="N1305">
        <v>6031</v>
      </c>
      <c r="O1305">
        <v>8</v>
      </c>
    </row>
    <row r="1306" spans="1:15" x14ac:dyDescent="0.2">
      <c r="A1306" s="103">
        <v>5234</v>
      </c>
      <c r="B1306" s="93" t="s">
        <v>4375</v>
      </c>
      <c r="C1306" s="103">
        <v>53000</v>
      </c>
      <c r="D1306" t="str">
        <f>VLOOKUP(J1306,杂项!K:L,2,FALSE)</f>
        <v>特级生存教材</v>
      </c>
      <c r="E1306">
        <f t="shared" si="60"/>
        <v>3</v>
      </c>
      <c r="F1306" t="str">
        <f>VLOOKUP(L1306,杂项!K:L,2,FALSE)</f>
        <v>平衡球</v>
      </c>
      <c r="G1306">
        <f t="shared" si="61"/>
        <v>14</v>
      </c>
      <c r="H1306" t="str">
        <f>VLOOKUP(N1306,杂项!K:L,2,FALSE)</f>
        <v>杠铃</v>
      </c>
      <c r="I1306">
        <f t="shared" si="62"/>
        <v>10</v>
      </c>
      <c r="J1306" s="93">
        <v>6047</v>
      </c>
      <c r="K1306">
        <v>3</v>
      </c>
      <c r="L1306">
        <v>6036</v>
      </c>
      <c r="M1306">
        <v>14</v>
      </c>
      <c r="N1306">
        <v>6031</v>
      </c>
      <c r="O1306">
        <v>10</v>
      </c>
    </row>
    <row r="1307" spans="1:15" x14ac:dyDescent="0.2">
      <c r="A1307" s="103">
        <v>5235</v>
      </c>
      <c r="B1307" s="93" t="s">
        <v>4376</v>
      </c>
      <c r="C1307" s="103">
        <v>80000</v>
      </c>
      <c r="D1307" t="str">
        <f>VLOOKUP(J1307,杂项!K:L,2,FALSE)</f>
        <v>特级生存教材</v>
      </c>
      <c r="E1307">
        <f t="shared" si="60"/>
        <v>5</v>
      </c>
      <c r="F1307" t="str">
        <f>VLOOKUP(L1307,杂项!K:L,2,FALSE)</f>
        <v>Burning♂背带</v>
      </c>
      <c r="G1307">
        <f t="shared" si="61"/>
        <v>2</v>
      </c>
      <c r="H1307" t="str">
        <f>VLOOKUP(N1307,杂项!K:L,2,FALSE)</f>
        <v>Brown♂精油</v>
      </c>
      <c r="I1307">
        <f t="shared" si="62"/>
        <v>2</v>
      </c>
      <c r="J1307" s="93">
        <v>6047</v>
      </c>
      <c r="K1307">
        <v>5</v>
      </c>
      <c r="L1307">
        <v>6042</v>
      </c>
      <c r="M1307">
        <v>2</v>
      </c>
      <c r="N1307">
        <v>6037</v>
      </c>
      <c r="O1307">
        <v>2</v>
      </c>
    </row>
    <row r="1308" spans="1:15" x14ac:dyDescent="0.2">
      <c r="A1308" s="103">
        <v>5236</v>
      </c>
      <c r="B1308" s="93" t="s">
        <v>4377</v>
      </c>
      <c r="C1308" s="103">
        <v>120000</v>
      </c>
      <c r="D1308" t="str">
        <f>VLOOKUP(J1308,杂项!K:L,2,FALSE)</f>
        <v>特级生存教材</v>
      </c>
      <c r="E1308">
        <f t="shared" si="60"/>
        <v>10</v>
      </c>
      <c r="F1308" t="str">
        <f>VLOOKUP(L1308,杂项!K:L,2,FALSE)</f>
        <v>Burning♂背带</v>
      </c>
      <c r="G1308">
        <f t="shared" si="61"/>
        <v>3</v>
      </c>
      <c r="H1308" t="str">
        <f>VLOOKUP(N1308,杂项!K:L,2,FALSE)</f>
        <v>Brown♂精油</v>
      </c>
      <c r="I1308">
        <f t="shared" si="62"/>
        <v>3</v>
      </c>
      <c r="J1308" s="93">
        <v>6047</v>
      </c>
      <c r="K1308">
        <v>10</v>
      </c>
      <c r="L1308">
        <v>6042</v>
      </c>
      <c r="M1308">
        <v>3</v>
      </c>
      <c r="N1308">
        <v>6037</v>
      </c>
      <c r="O1308">
        <v>3</v>
      </c>
    </row>
    <row r="1309" spans="1:15" x14ac:dyDescent="0.2">
      <c r="A1309" s="103">
        <v>5237</v>
      </c>
      <c r="B1309" s="93" t="s">
        <v>4378</v>
      </c>
      <c r="C1309" s="103">
        <v>180000</v>
      </c>
      <c r="D1309" t="str">
        <f>VLOOKUP(J1309,杂项!K:L,2,FALSE)</f>
        <v>特级生存教材</v>
      </c>
      <c r="E1309">
        <f t="shared" si="60"/>
        <v>20</v>
      </c>
      <c r="F1309" t="str">
        <f>VLOOKUP(L1309,杂项!K:L,2,FALSE)</f>
        <v>Burning♂背带</v>
      </c>
      <c r="G1309">
        <f t="shared" si="61"/>
        <v>5</v>
      </c>
      <c r="H1309" t="str">
        <f>VLOOKUP(N1309,杂项!K:L,2,FALSE)</f>
        <v>Brown♂精油</v>
      </c>
      <c r="I1309">
        <f t="shared" si="62"/>
        <v>5</v>
      </c>
      <c r="J1309" s="93">
        <v>6047</v>
      </c>
      <c r="K1309">
        <v>20</v>
      </c>
      <c r="L1309">
        <v>6042</v>
      </c>
      <c r="M1309">
        <v>5</v>
      </c>
      <c r="N1309">
        <v>6037</v>
      </c>
      <c r="O1309">
        <v>5</v>
      </c>
    </row>
    <row r="1310" spans="1:15" x14ac:dyDescent="0.2">
      <c r="A1310" s="103">
        <v>5238</v>
      </c>
      <c r="B1310" s="93" t="s">
        <v>4379</v>
      </c>
      <c r="C1310" s="103">
        <v>270000</v>
      </c>
      <c r="D1310" t="str">
        <f>VLOOKUP(J1310,杂项!K:L,2,FALSE)</f>
        <v>特级生存教材</v>
      </c>
      <c r="E1310">
        <f t="shared" si="60"/>
        <v>30</v>
      </c>
      <c r="F1310" t="str">
        <f>VLOOKUP(L1310,杂项!K:L,2,FALSE)</f>
        <v>Burning♂背带</v>
      </c>
      <c r="G1310">
        <f t="shared" si="61"/>
        <v>7</v>
      </c>
      <c r="H1310" t="str">
        <f>VLOOKUP(N1310,杂项!K:L,2,FALSE)</f>
        <v>Brown♂精油</v>
      </c>
      <c r="I1310">
        <f t="shared" si="62"/>
        <v>7</v>
      </c>
      <c r="J1310" s="93">
        <v>6047</v>
      </c>
      <c r="K1310">
        <v>30</v>
      </c>
      <c r="L1310">
        <v>6042</v>
      </c>
      <c r="M1310">
        <v>7</v>
      </c>
      <c r="N1310">
        <v>6037</v>
      </c>
      <c r="O1310">
        <v>7</v>
      </c>
    </row>
    <row r="1311" spans="1:15" x14ac:dyDescent="0.2">
      <c r="A1311" s="103">
        <v>5239</v>
      </c>
      <c r="B1311" s="93" t="s">
        <v>4380</v>
      </c>
      <c r="C1311" s="103">
        <v>410000</v>
      </c>
      <c r="D1311" t="str">
        <f>VLOOKUP(J1311,杂项!K:L,2,FALSE)</f>
        <v>特级生存教材</v>
      </c>
      <c r="E1311">
        <f t="shared" si="60"/>
        <v>40</v>
      </c>
      <c r="F1311" t="str">
        <f>VLOOKUP(L1311,杂项!K:L,2,FALSE)</f>
        <v>Burning♂背带</v>
      </c>
      <c r="G1311">
        <f t="shared" si="61"/>
        <v>9</v>
      </c>
      <c r="H1311" t="str">
        <f>VLOOKUP(N1311,杂项!K:L,2,FALSE)</f>
        <v>Brown♂精油</v>
      </c>
      <c r="I1311">
        <f t="shared" si="62"/>
        <v>9</v>
      </c>
      <c r="J1311" s="93">
        <v>6047</v>
      </c>
      <c r="K1311">
        <v>40</v>
      </c>
      <c r="L1311">
        <v>6042</v>
      </c>
      <c r="M1311">
        <v>9</v>
      </c>
      <c r="N1311">
        <v>6037</v>
      </c>
      <c r="O1311">
        <v>9</v>
      </c>
    </row>
    <row r="1312" spans="1:15" x14ac:dyDescent="0.2">
      <c r="A1312" s="103">
        <v>5240</v>
      </c>
      <c r="B1312" s="93" t="s">
        <v>4381</v>
      </c>
      <c r="C1312" s="103">
        <v>10000</v>
      </c>
      <c r="D1312" t="str">
        <f>VLOOKUP(J1312,杂项!K:L,2,FALSE)</f>
        <v>特级生存教材</v>
      </c>
      <c r="E1312">
        <f t="shared" si="60"/>
        <v>1</v>
      </c>
      <c r="F1312" t="e">
        <f>VLOOKUP(L1312,杂项!K:L,2,FALSE)</f>
        <v>#N/A</v>
      </c>
      <c r="G1312">
        <f t="shared" si="61"/>
        <v>0</v>
      </c>
      <c r="H1312" t="e">
        <f>VLOOKUP(N1312,杂项!K:L,2,FALSE)</f>
        <v>#N/A</v>
      </c>
      <c r="I1312">
        <f t="shared" si="62"/>
        <v>0</v>
      </c>
      <c r="J1312" s="93">
        <v>6047</v>
      </c>
      <c r="K1312">
        <v>1</v>
      </c>
    </row>
    <row r="1313" spans="1:15" x14ac:dyDescent="0.2">
      <c r="A1313" s="103">
        <v>5241</v>
      </c>
      <c r="B1313" s="93" t="s">
        <v>4382</v>
      </c>
      <c r="C1313" s="103">
        <v>15000</v>
      </c>
      <c r="D1313" t="str">
        <f>VLOOKUP(J1313,杂项!K:L,2,FALSE)</f>
        <v>高级生存教材</v>
      </c>
      <c r="E1313">
        <f t="shared" si="60"/>
        <v>5</v>
      </c>
      <c r="F1313" t="str">
        <f>VLOOKUP(L1313,杂项!K:L,2,FALSE)</f>
        <v>瑜伽垫</v>
      </c>
      <c r="G1313">
        <f t="shared" si="61"/>
        <v>6</v>
      </c>
      <c r="H1313" t="e">
        <f>VLOOKUP(N1313,杂项!K:L,2,FALSE)</f>
        <v>#N/A</v>
      </c>
      <c r="I1313">
        <f t="shared" si="62"/>
        <v>0</v>
      </c>
      <c r="J1313" s="93">
        <v>6015</v>
      </c>
      <c r="K1313">
        <v>5</v>
      </c>
      <c r="L1313">
        <v>6035</v>
      </c>
      <c r="M1313">
        <v>6</v>
      </c>
    </row>
    <row r="1314" spans="1:15" x14ac:dyDescent="0.2">
      <c r="A1314" s="103">
        <v>5242</v>
      </c>
      <c r="B1314" s="93" t="s">
        <v>4383</v>
      </c>
      <c r="C1314" s="103">
        <v>23000</v>
      </c>
      <c r="D1314" t="str">
        <f>VLOOKUP(J1314,杂项!K:L,2,FALSE)</f>
        <v>高级生存教材</v>
      </c>
      <c r="E1314">
        <f t="shared" si="60"/>
        <v>15</v>
      </c>
      <c r="F1314" t="str">
        <f>VLOOKUP(L1314,杂项!K:L,2,FALSE)</f>
        <v>瑜伽垫</v>
      </c>
      <c r="G1314">
        <f t="shared" si="61"/>
        <v>10</v>
      </c>
      <c r="H1314" t="str">
        <f>VLOOKUP(N1314,杂项!K:L,2,FALSE)</f>
        <v>扩胸器</v>
      </c>
      <c r="I1314">
        <f t="shared" si="62"/>
        <v>6</v>
      </c>
      <c r="J1314" s="93">
        <v>6015</v>
      </c>
      <c r="K1314">
        <v>15</v>
      </c>
      <c r="L1314">
        <v>6035</v>
      </c>
      <c r="M1314">
        <v>10</v>
      </c>
      <c r="N1314">
        <v>6033</v>
      </c>
      <c r="O1314">
        <v>6</v>
      </c>
    </row>
    <row r="1315" spans="1:15" x14ac:dyDescent="0.2">
      <c r="A1315" s="103">
        <v>5243</v>
      </c>
      <c r="B1315" s="93" t="s">
        <v>4384</v>
      </c>
      <c r="C1315" s="103">
        <v>35000</v>
      </c>
      <c r="D1315" t="str">
        <f>VLOOKUP(J1315,杂项!K:L,2,FALSE)</f>
        <v>高级生存教材</v>
      </c>
      <c r="E1315">
        <f t="shared" si="60"/>
        <v>25</v>
      </c>
      <c r="F1315" t="str">
        <f>VLOOKUP(L1315,杂项!K:L,2,FALSE)</f>
        <v>瑜伽垫</v>
      </c>
      <c r="G1315">
        <f t="shared" si="61"/>
        <v>12</v>
      </c>
      <c r="H1315" t="str">
        <f>VLOOKUP(N1315,杂项!K:L,2,FALSE)</f>
        <v>扩胸器</v>
      </c>
      <c r="I1315">
        <f t="shared" si="62"/>
        <v>8</v>
      </c>
      <c r="J1315" s="93">
        <v>6015</v>
      </c>
      <c r="K1315">
        <v>25</v>
      </c>
      <c r="L1315">
        <v>6035</v>
      </c>
      <c r="M1315">
        <v>12</v>
      </c>
      <c r="N1315">
        <v>6033</v>
      </c>
      <c r="O1315">
        <v>8</v>
      </c>
    </row>
    <row r="1316" spans="1:15" x14ac:dyDescent="0.2">
      <c r="A1316" s="103">
        <v>5244</v>
      </c>
      <c r="B1316" s="93" t="s">
        <v>4385</v>
      </c>
      <c r="C1316" s="103">
        <v>53000</v>
      </c>
      <c r="D1316" t="str">
        <f>VLOOKUP(J1316,杂项!K:L,2,FALSE)</f>
        <v>特级生存教材</v>
      </c>
      <c r="E1316">
        <f t="shared" si="60"/>
        <v>3</v>
      </c>
      <c r="F1316" t="str">
        <f>VLOOKUP(L1316,杂项!K:L,2,FALSE)</f>
        <v>瑜伽垫</v>
      </c>
      <c r="G1316">
        <f t="shared" si="61"/>
        <v>14</v>
      </c>
      <c r="H1316" t="str">
        <f>VLOOKUP(N1316,杂项!K:L,2,FALSE)</f>
        <v>扩胸器</v>
      </c>
      <c r="I1316">
        <f t="shared" si="62"/>
        <v>10</v>
      </c>
      <c r="J1316" s="93">
        <v>6047</v>
      </c>
      <c r="K1316">
        <v>3</v>
      </c>
      <c r="L1316">
        <v>6035</v>
      </c>
      <c r="M1316">
        <v>14</v>
      </c>
      <c r="N1316">
        <v>6033</v>
      </c>
      <c r="O1316">
        <v>10</v>
      </c>
    </row>
    <row r="1317" spans="1:15" x14ac:dyDescent="0.2">
      <c r="A1317" s="103">
        <v>5245</v>
      </c>
      <c r="B1317" s="93" t="s">
        <v>4386</v>
      </c>
      <c r="C1317" s="103">
        <v>80000</v>
      </c>
      <c r="D1317" t="str">
        <f>VLOOKUP(J1317,杂项!K:L,2,FALSE)</f>
        <v>特级生存教材</v>
      </c>
      <c r="E1317">
        <f t="shared" si="60"/>
        <v>5</v>
      </c>
      <c r="F1317" t="str">
        <f>VLOOKUP(L1317,杂项!K:L,2,FALSE)</f>
        <v>Crazy♂短裤</v>
      </c>
      <c r="G1317">
        <f t="shared" si="61"/>
        <v>2</v>
      </c>
      <c r="H1317" t="str">
        <f>VLOOKUP(N1317,杂项!K:L,2,FALSE)</f>
        <v>Devout♂手套</v>
      </c>
      <c r="I1317">
        <f t="shared" si="62"/>
        <v>2</v>
      </c>
      <c r="J1317" s="93">
        <v>6047</v>
      </c>
      <c r="K1317">
        <v>5</v>
      </c>
      <c r="L1317">
        <v>6041</v>
      </c>
      <c r="M1317">
        <v>2</v>
      </c>
      <c r="N1317">
        <v>6039</v>
      </c>
      <c r="O1317">
        <v>2</v>
      </c>
    </row>
    <row r="1318" spans="1:15" x14ac:dyDescent="0.2">
      <c r="A1318" s="103">
        <v>5246</v>
      </c>
      <c r="B1318" s="93" t="s">
        <v>4387</v>
      </c>
      <c r="C1318" s="103">
        <v>120000</v>
      </c>
      <c r="D1318" t="str">
        <f>VLOOKUP(J1318,杂项!K:L,2,FALSE)</f>
        <v>特级生存教材</v>
      </c>
      <c r="E1318">
        <f t="shared" si="60"/>
        <v>10</v>
      </c>
      <c r="F1318" t="str">
        <f>VLOOKUP(L1318,杂项!K:L,2,FALSE)</f>
        <v>Crazy♂短裤</v>
      </c>
      <c r="G1318">
        <f t="shared" si="61"/>
        <v>3</v>
      </c>
      <c r="H1318" t="str">
        <f>VLOOKUP(N1318,杂项!K:L,2,FALSE)</f>
        <v>Devout♂手套</v>
      </c>
      <c r="I1318">
        <f t="shared" si="62"/>
        <v>3</v>
      </c>
      <c r="J1318" s="93">
        <v>6047</v>
      </c>
      <c r="K1318">
        <v>10</v>
      </c>
      <c r="L1318">
        <v>6041</v>
      </c>
      <c r="M1318">
        <v>3</v>
      </c>
      <c r="N1318">
        <v>6039</v>
      </c>
      <c r="O1318">
        <v>3</v>
      </c>
    </row>
    <row r="1319" spans="1:15" x14ac:dyDescent="0.2">
      <c r="A1319" s="103">
        <v>5247</v>
      </c>
      <c r="B1319" s="93" t="s">
        <v>4388</v>
      </c>
      <c r="C1319" s="103">
        <v>180000</v>
      </c>
      <c r="D1319" t="str">
        <f>VLOOKUP(J1319,杂项!K:L,2,FALSE)</f>
        <v>特级生存教材</v>
      </c>
      <c r="E1319">
        <f t="shared" si="60"/>
        <v>20</v>
      </c>
      <c r="F1319" t="str">
        <f>VLOOKUP(L1319,杂项!K:L,2,FALSE)</f>
        <v>Crazy♂短裤</v>
      </c>
      <c r="G1319">
        <f t="shared" si="61"/>
        <v>5</v>
      </c>
      <c r="H1319" t="str">
        <f>VLOOKUP(N1319,杂项!K:L,2,FALSE)</f>
        <v>Devout♂手套</v>
      </c>
      <c r="I1319">
        <f t="shared" si="62"/>
        <v>5</v>
      </c>
      <c r="J1319" s="93">
        <v>6047</v>
      </c>
      <c r="K1319">
        <v>20</v>
      </c>
      <c r="L1319">
        <v>6041</v>
      </c>
      <c r="M1319">
        <v>5</v>
      </c>
      <c r="N1319">
        <v>6039</v>
      </c>
      <c r="O1319">
        <v>5</v>
      </c>
    </row>
    <row r="1320" spans="1:15" x14ac:dyDescent="0.2">
      <c r="A1320" s="103">
        <v>5248</v>
      </c>
      <c r="B1320" s="93" t="s">
        <v>4389</v>
      </c>
      <c r="C1320" s="103">
        <v>270000</v>
      </c>
      <c r="D1320" t="str">
        <f>VLOOKUP(J1320,杂项!K:L,2,FALSE)</f>
        <v>特级生存教材</v>
      </c>
      <c r="E1320">
        <f t="shared" si="60"/>
        <v>30</v>
      </c>
      <c r="F1320" t="str">
        <f>VLOOKUP(L1320,杂项!K:L,2,FALSE)</f>
        <v>Crazy♂短裤</v>
      </c>
      <c r="G1320">
        <f t="shared" si="61"/>
        <v>7</v>
      </c>
      <c r="H1320" t="str">
        <f>VLOOKUP(N1320,杂项!K:L,2,FALSE)</f>
        <v>Devout♂手套</v>
      </c>
      <c r="I1320">
        <f t="shared" si="62"/>
        <v>7</v>
      </c>
      <c r="J1320" s="93">
        <v>6047</v>
      </c>
      <c r="K1320">
        <v>30</v>
      </c>
      <c r="L1320">
        <v>6041</v>
      </c>
      <c r="M1320">
        <v>7</v>
      </c>
      <c r="N1320">
        <v>6039</v>
      </c>
      <c r="O1320">
        <v>7</v>
      </c>
    </row>
    <row r="1321" spans="1:15" x14ac:dyDescent="0.2">
      <c r="A1321" s="103">
        <v>5249</v>
      </c>
      <c r="B1321" s="93" t="s">
        <v>4390</v>
      </c>
      <c r="C1321" s="103">
        <v>410000</v>
      </c>
      <c r="D1321" t="str">
        <f>VLOOKUP(J1321,杂项!K:L,2,FALSE)</f>
        <v>特级生存教材</v>
      </c>
      <c r="E1321">
        <f t="shared" si="60"/>
        <v>40</v>
      </c>
      <c r="F1321" t="str">
        <f>VLOOKUP(L1321,杂项!K:L,2,FALSE)</f>
        <v>Crazy♂短裤</v>
      </c>
      <c r="G1321">
        <f t="shared" si="61"/>
        <v>9</v>
      </c>
      <c r="H1321" t="str">
        <f>VLOOKUP(N1321,杂项!K:L,2,FALSE)</f>
        <v>Devout♂手套</v>
      </c>
      <c r="I1321">
        <f t="shared" si="62"/>
        <v>9</v>
      </c>
      <c r="J1321" s="93">
        <v>6047</v>
      </c>
      <c r="K1321">
        <v>40</v>
      </c>
      <c r="L1321">
        <v>6041</v>
      </c>
      <c r="M1321">
        <v>9</v>
      </c>
      <c r="N1321">
        <v>6039</v>
      </c>
      <c r="O1321">
        <v>9</v>
      </c>
    </row>
    <row r="1322" spans="1:15" x14ac:dyDescent="0.2">
      <c r="A1322" s="103">
        <v>5250</v>
      </c>
      <c r="B1322" s="93" t="s">
        <v>4260</v>
      </c>
      <c r="C1322" s="103">
        <v>3000</v>
      </c>
      <c r="D1322" t="str">
        <f>VLOOKUP(J1322,杂项!K:L,2,FALSE)</f>
        <v>中级生存教材</v>
      </c>
      <c r="E1322">
        <f t="shared" si="60"/>
        <v>8</v>
      </c>
      <c r="F1322" t="e">
        <f>VLOOKUP(L1322,杂项!K:L,2,FALSE)</f>
        <v>#N/A</v>
      </c>
      <c r="G1322">
        <f t="shared" si="61"/>
        <v>0</v>
      </c>
      <c r="H1322" t="e">
        <f>VLOOKUP(N1322,杂项!K:L,2,FALSE)</f>
        <v>#N/A</v>
      </c>
      <c r="I1322">
        <f t="shared" si="62"/>
        <v>0</v>
      </c>
      <c r="J1322" s="93">
        <v>6014</v>
      </c>
      <c r="K1322">
        <v>8</v>
      </c>
    </row>
    <row r="1323" spans="1:15" x14ac:dyDescent="0.2">
      <c r="A1323" s="103">
        <v>5251</v>
      </c>
      <c r="B1323" s="93" t="s">
        <v>4261</v>
      </c>
      <c r="C1323" s="103">
        <v>4500</v>
      </c>
      <c r="D1323" t="str">
        <f>VLOOKUP(J1323,杂项!K:L,2,FALSE)</f>
        <v>中级生存教材</v>
      </c>
      <c r="E1323">
        <f t="shared" si="60"/>
        <v>10</v>
      </c>
      <c r="F1323" t="str">
        <f>VLOOKUP(L1323,杂项!K:L,2,FALSE)</f>
        <v>吊环</v>
      </c>
      <c r="G1323">
        <f t="shared" si="61"/>
        <v>8</v>
      </c>
      <c r="H1323" t="e">
        <f>VLOOKUP(N1323,杂项!K:L,2,FALSE)</f>
        <v>#N/A</v>
      </c>
      <c r="I1323">
        <f t="shared" si="62"/>
        <v>0</v>
      </c>
      <c r="J1323" s="93">
        <v>6014</v>
      </c>
      <c r="K1323">
        <v>10</v>
      </c>
      <c r="L1323">
        <v>6029</v>
      </c>
      <c r="M1323">
        <v>8</v>
      </c>
    </row>
    <row r="1324" spans="1:15" x14ac:dyDescent="0.2">
      <c r="A1324" s="103">
        <v>5252</v>
      </c>
      <c r="B1324" s="93" t="s">
        <v>4262</v>
      </c>
      <c r="C1324" s="103">
        <v>6800</v>
      </c>
      <c r="D1324" t="str">
        <f>VLOOKUP(J1324,杂项!K:L,2,FALSE)</f>
        <v>中级生存教材</v>
      </c>
      <c r="E1324">
        <f t="shared" si="60"/>
        <v>12</v>
      </c>
      <c r="F1324" t="str">
        <f>VLOOKUP(L1324,杂项!K:L,2,FALSE)</f>
        <v>吊环</v>
      </c>
      <c r="G1324">
        <f t="shared" si="61"/>
        <v>10</v>
      </c>
      <c r="H1324" t="e">
        <f>VLOOKUP(N1324,杂项!K:L,2,FALSE)</f>
        <v>#N/A</v>
      </c>
      <c r="I1324">
        <f t="shared" si="62"/>
        <v>0</v>
      </c>
      <c r="J1324" s="93">
        <v>6014</v>
      </c>
      <c r="K1324">
        <v>12</v>
      </c>
      <c r="L1324">
        <v>6029</v>
      </c>
      <c r="M1324">
        <v>10</v>
      </c>
    </row>
    <row r="1325" spans="1:15" x14ac:dyDescent="0.2">
      <c r="A1325" s="103">
        <v>5253</v>
      </c>
      <c r="B1325" s="93" t="s">
        <v>4263</v>
      </c>
      <c r="C1325" s="103">
        <v>10000</v>
      </c>
      <c r="D1325" t="str">
        <f>VLOOKUP(J1325,杂项!K:L,2,FALSE)</f>
        <v>高级生存教材</v>
      </c>
      <c r="E1325">
        <f t="shared" si="60"/>
        <v>3</v>
      </c>
      <c r="F1325" t="str">
        <f>VLOOKUP(L1325,杂项!K:L,2,FALSE)</f>
        <v>吊环</v>
      </c>
      <c r="G1325">
        <f t="shared" si="61"/>
        <v>12</v>
      </c>
      <c r="H1325" t="e">
        <f>VLOOKUP(N1325,杂项!K:L,2,FALSE)</f>
        <v>#N/A</v>
      </c>
      <c r="I1325">
        <f t="shared" si="62"/>
        <v>0</v>
      </c>
      <c r="J1325" s="93">
        <v>6015</v>
      </c>
      <c r="K1325">
        <v>3</v>
      </c>
      <c r="L1325">
        <v>6029</v>
      </c>
      <c r="M1325">
        <v>12</v>
      </c>
    </row>
    <row r="1326" spans="1:15" x14ac:dyDescent="0.2">
      <c r="A1326" s="103">
        <v>5254</v>
      </c>
      <c r="B1326" s="93" t="s">
        <v>4264</v>
      </c>
      <c r="C1326" s="103">
        <v>15000</v>
      </c>
      <c r="D1326" t="str">
        <f>VLOOKUP(J1326,杂项!K:L,2,FALSE)</f>
        <v>高级生存教材</v>
      </c>
      <c r="E1326">
        <f t="shared" si="60"/>
        <v>5</v>
      </c>
      <c r="F1326" t="str">
        <f>VLOOKUP(L1326,杂项!K:L,2,FALSE)</f>
        <v>瑜伽垫</v>
      </c>
      <c r="G1326">
        <f t="shared" si="61"/>
        <v>3</v>
      </c>
      <c r="H1326" t="e">
        <f>VLOOKUP(N1326,杂项!K:L,2,FALSE)</f>
        <v>#N/A</v>
      </c>
      <c r="I1326">
        <f t="shared" si="62"/>
        <v>0</v>
      </c>
      <c r="J1326" s="93">
        <v>6015</v>
      </c>
      <c r="K1326">
        <v>5</v>
      </c>
      <c r="L1326">
        <v>6035</v>
      </c>
      <c r="M1326">
        <v>3</v>
      </c>
    </row>
    <row r="1327" spans="1:15" x14ac:dyDescent="0.2">
      <c r="A1327" s="103">
        <v>5255</v>
      </c>
      <c r="B1327" s="93" t="s">
        <v>4266</v>
      </c>
      <c r="C1327" s="103">
        <v>23000</v>
      </c>
      <c r="D1327" t="str">
        <f>VLOOKUP(J1327,杂项!K:L,2,FALSE)</f>
        <v>高级生存教材</v>
      </c>
      <c r="E1327">
        <f t="shared" si="60"/>
        <v>10</v>
      </c>
      <c r="F1327" t="str">
        <f>VLOOKUP(L1327,杂项!K:L,2,FALSE)</f>
        <v>瑜伽垫</v>
      </c>
      <c r="G1327">
        <f t="shared" si="61"/>
        <v>5</v>
      </c>
      <c r="H1327" t="str">
        <f>VLOOKUP(N1327,杂项!K:L,2,FALSE)</f>
        <v>沙袋</v>
      </c>
      <c r="I1327">
        <f t="shared" si="62"/>
        <v>3</v>
      </c>
      <c r="J1327" s="93">
        <v>6015</v>
      </c>
      <c r="K1327">
        <v>10</v>
      </c>
      <c r="L1327">
        <v>6035</v>
      </c>
      <c r="M1327">
        <v>5</v>
      </c>
      <c r="N1327">
        <v>6032</v>
      </c>
      <c r="O1327">
        <v>3</v>
      </c>
    </row>
    <row r="1328" spans="1:15" x14ac:dyDescent="0.2">
      <c r="A1328" s="103">
        <v>5256</v>
      </c>
      <c r="B1328" s="93" t="s">
        <v>4268</v>
      </c>
      <c r="C1328" s="103">
        <v>35000</v>
      </c>
      <c r="D1328" t="str">
        <f>VLOOKUP(J1328,杂项!K:L,2,FALSE)</f>
        <v>高级生存教材</v>
      </c>
      <c r="E1328">
        <f t="shared" si="60"/>
        <v>15</v>
      </c>
      <c r="F1328" t="str">
        <f>VLOOKUP(L1328,杂项!K:L,2,FALSE)</f>
        <v>瑜伽垫</v>
      </c>
      <c r="G1328">
        <f t="shared" si="61"/>
        <v>8</v>
      </c>
      <c r="H1328" t="str">
        <f>VLOOKUP(N1328,杂项!K:L,2,FALSE)</f>
        <v>沙袋</v>
      </c>
      <c r="I1328">
        <f t="shared" si="62"/>
        <v>4</v>
      </c>
      <c r="J1328" s="93">
        <v>6015</v>
      </c>
      <c r="K1328">
        <v>15</v>
      </c>
      <c r="L1328">
        <v>6035</v>
      </c>
      <c r="M1328">
        <v>8</v>
      </c>
      <c r="N1328">
        <v>6032</v>
      </c>
      <c r="O1328">
        <v>4</v>
      </c>
    </row>
    <row r="1329" spans="1:15" x14ac:dyDescent="0.2">
      <c r="A1329" s="103">
        <v>5257</v>
      </c>
      <c r="B1329" s="93" t="s">
        <v>4391</v>
      </c>
      <c r="C1329" s="103">
        <v>53000</v>
      </c>
      <c r="D1329" t="str">
        <f>VLOOKUP(J1329,杂项!K:L,2,FALSE)</f>
        <v>高级生存教材</v>
      </c>
      <c r="E1329">
        <f t="shared" si="60"/>
        <v>20</v>
      </c>
      <c r="F1329" t="str">
        <f>VLOOKUP(L1329,杂项!K:L,2,FALSE)</f>
        <v>瑜伽垫</v>
      </c>
      <c r="G1329">
        <f t="shared" si="61"/>
        <v>10</v>
      </c>
      <c r="H1329" t="str">
        <f>VLOOKUP(N1329,杂项!K:L,2,FALSE)</f>
        <v>沙袋</v>
      </c>
      <c r="I1329">
        <f t="shared" si="62"/>
        <v>5</v>
      </c>
      <c r="J1329" s="93">
        <v>6015</v>
      </c>
      <c r="K1329">
        <v>20</v>
      </c>
      <c r="L1329">
        <v>6035</v>
      </c>
      <c r="M1329">
        <v>10</v>
      </c>
      <c r="N1329">
        <v>6032</v>
      </c>
      <c r="O1329">
        <v>5</v>
      </c>
    </row>
    <row r="1330" spans="1:15" x14ac:dyDescent="0.2">
      <c r="A1330" s="103">
        <v>5258</v>
      </c>
      <c r="B1330" s="93" t="s">
        <v>4392</v>
      </c>
      <c r="C1330" s="103">
        <v>80000</v>
      </c>
      <c r="D1330" t="str">
        <f>VLOOKUP(J1330,杂项!K:L,2,FALSE)</f>
        <v>高级生存教材</v>
      </c>
      <c r="E1330">
        <f t="shared" si="60"/>
        <v>30</v>
      </c>
      <c r="F1330" t="str">
        <f>VLOOKUP(L1330,杂项!K:L,2,FALSE)</f>
        <v>瑜伽垫</v>
      </c>
      <c r="G1330">
        <f t="shared" si="61"/>
        <v>12</v>
      </c>
      <c r="H1330" t="str">
        <f>VLOOKUP(N1330,杂项!K:L,2,FALSE)</f>
        <v>沙袋</v>
      </c>
      <c r="I1330">
        <f t="shared" si="62"/>
        <v>6</v>
      </c>
      <c r="J1330" s="93">
        <v>6015</v>
      </c>
      <c r="K1330">
        <v>30</v>
      </c>
      <c r="L1330">
        <v>6035</v>
      </c>
      <c r="M1330">
        <v>12</v>
      </c>
      <c r="N1330">
        <v>6032</v>
      </c>
      <c r="O1330">
        <v>6</v>
      </c>
    </row>
    <row r="1331" spans="1:15" x14ac:dyDescent="0.2">
      <c r="A1331" s="103">
        <v>5259</v>
      </c>
      <c r="B1331" s="93" t="s">
        <v>4393</v>
      </c>
      <c r="C1331" s="103">
        <v>120000</v>
      </c>
      <c r="D1331" t="str">
        <f>VLOOKUP(J1331,杂项!K:L,2,FALSE)</f>
        <v>高级生存教材</v>
      </c>
      <c r="E1331">
        <f t="shared" si="60"/>
        <v>40</v>
      </c>
      <c r="F1331" t="str">
        <f>VLOOKUP(L1331,杂项!K:L,2,FALSE)</f>
        <v>瑜伽垫</v>
      </c>
      <c r="G1331">
        <f t="shared" si="61"/>
        <v>15</v>
      </c>
      <c r="H1331" t="str">
        <f>VLOOKUP(N1331,杂项!K:L,2,FALSE)</f>
        <v>沙袋</v>
      </c>
      <c r="I1331">
        <f t="shared" si="62"/>
        <v>7</v>
      </c>
      <c r="J1331" s="93">
        <v>6015</v>
      </c>
      <c r="K1331">
        <v>40</v>
      </c>
      <c r="L1331">
        <v>6035</v>
      </c>
      <c r="M1331">
        <v>15</v>
      </c>
      <c r="N1331">
        <v>6032</v>
      </c>
      <c r="O1331">
        <v>7</v>
      </c>
    </row>
    <row r="1332" spans="1:15" x14ac:dyDescent="0.2">
      <c r="A1332" s="103">
        <v>15250</v>
      </c>
      <c r="B1332" s="93" t="s">
        <v>4394</v>
      </c>
      <c r="C1332" s="103">
        <v>140000</v>
      </c>
      <c r="D1332" t="str">
        <f>VLOOKUP(J1332,杂项!K:L,2,FALSE)</f>
        <v>高级生存教材</v>
      </c>
      <c r="E1332">
        <f t="shared" si="60"/>
        <v>50</v>
      </c>
      <c r="F1332" t="str">
        <f>VLOOKUP(L1332,杂项!K:L,2,FALSE)</f>
        <v>瑜伽垫</v>
      </c>
      <c r="G1332">
        <f t="shared" si="61"/>
        <v>18</v>
      </c>
      <c r="H1332" t="str">
        <f>VLOOKUP(N1332,杂项!K:L,2,FALSE)</f>
        <v>沙袋</v>
      </c>
      <c r="I1332">
        <f t="shared" si="62"/>
        <v>8</v>
      </c>
      <c r="J1332" s="93">
        <v>6015</v>
      </c>
      <c r="K1332">
        <v>50</v>
      </c>
      <c r="L1332">
        <v>6035</v>
      </c>
      <c r="M1332">
        <v>18</v>
      </c>
      <c r="N1332">
        <v>6032</v>
      </c>
      <c r="O1332">
        <v>8</v>
      </c>
    </row>
    <row r="1333" spans="1:15" x14ac:dyDescent="0.2">
      <c r="A1333" s="103">
        <v>15251</v>
      </c>
      <c r="B1333" s="93" t="s">
        <v>4395</v>
      </c>
      <c r="C1333" s="103">
        <v>170000</v>
      </c>
      <c r="D1333" t="str">
        <f>VLOOKUP(J1333,杂项!K:L,2,FALSE)</f>
        <v>高级生存教材</v>
      </c>
      <c r="E1333">
        <f t="shared" si="60"/>
        <v>60</v>
      </c>
      <c r="F1333" t="str">
        <f>VLOOKUP(L1333,杂项!K:L,2,FALSE)</f>
        <v>瑜伽垫</v>
      </c>
      <c r="G1333">
        <f t="shared" si="61"/>
        <v>22</v>
      </c>
      <c r="H1333" t="str">
        <f>VLOOKUP(N1333,杂项!K:L,2,FALSE)</f>
        <v>沙袋</v>
      </c>
      <c r="I1333">
        <f t="shared" si="62"/>
        <v>9</v>
      </c>
      <c r="J1333" s="93">
        <v>6015</v>
      </c>
      <c r="K1333">
        <v>60</v>
      </c>
      <c r="L1333">
        <v>6035</v>
      </c>
      <c r="M1333">
        <v>22</v>
      </c>
      <c r="N1333">
        <v>6032</v>
      </c>
      <c r="O1333">
        <v>9</v>
      </c>
    </row>
    <row r="1334" spans="1:15" x14ac:dyDescent="0.2">
      <c r="A1334" s="103">
        <v>15252</v>
      </c>
      <c r="B1334" s="93" t="s">
        <v>4396</v>
      </c>
      <c r="C1334" s="103">
        <v>200000</v>
      </c>
      <c r="D1334" t="str">
        <f>VLOOKUP(J1334,杂项!K:L,2,FALSE)</f>
        <v>特级生存教材</v>
      </c>
      <c r="E1334">
        <f t="shared" si="60"/>
        <v>5</v>
      </c>
      <c r="F1334" t="str">
        <f>VLOOKUP(L1334,杂项!K:L,2,FALSE)</f>
        <v>瑜伽垫</v>
      </c>
      <c r="G1334">
        <f t="shared" si="61"/>
        <v>25</v>
      </c>
      <c r="H1334" t="str">
        <f>VLOOKUP(N1334,杂项!K:L,2,FALSE)</f>
        <v>沙袋</v>
      </c>
      <c r="I1334">
        <f t="shared" si="62"/>
        <v>10</v>
      </c>
      <c r="J1334" s="93">
        <v>6047</v>
      </c>
      <c r="K1334">
        <v>5</v>
      </c>
      <c r="L1334">
        <v>6035</v>
      </c>
      <c r="M1334">
        <v>25</v>
      </c>
      <c r="N1334">
        <v>6032</v>
      </c>
      <c r="O1334">
        <v>10</v>
      </c>
    </row>
    <row r="1335" spans="1:15" x14ac:dyDescent="0.2">
      <c r="A1335" s="103">
        <v>15253</v>
      </c>
      <c r="B1335" s="93" t="s">
        <v>4397</v>
      </c>
      <c r="C1335" s="103">
        <v>240000</v>
      </c>
      <c r="D1335" t="str">
        <f>VLOOKUP(J1335,杂项!K:L,2,FALSE)</f>
        <v>特级生存教材</v>
      </c>
      <c r="E1335">
        <f t="shared" si="60"/>
        <v>10</v>
      </c>
      <c r="F1335" t="str">
        <f>VLOOKUP(L1335,杂项!K:L,2,FALSE)</f>
        <v>瑜伽垫</v>
      </c>
      <c r="G1335">
        <f t="shared" si="61"/>
        <v>30</v>
      </c>
      <c r="H1335" t="str">
        <f>VLOOKUP(N1335,杂项!K:L,2,FALSE)</f>
        <v>沙袋</v>
      </c>
      <c r="I1335">
        <f t="shared" si="62"/>
        <v>12</v>
      </c>
      <c r="J1335" s="93">
        <v>6047</v>
      </c>
      <c r="K1335">
        <v>10</v>
      </c>
      <c r="L1335">
        <v>6035</v>
      </c>
      <c r="M1335">
        <v>30</v>
      </c>
      <c r="N1335">
        <v>6032</v>
      </c>
      <c r="O1335">
        <v>12</v>
      </c>
    </row>
    <row r="1336" spans="1:15" x14ac:dyDescent="0.2">
      <c r="A1336" s="103">
        <v>15254</v>
      </c>
      <c r="B1336" s="93" t="s">
        <v>4398</v>
      </c>
      <c r="C1336" s="103">
        <v>290000</v>
      </c>
      <c r="D1336" t="str">
        <f>VLOOKUP(J1336,杂项!K:L,2,FALSE)</f>
        <v>特级生存教材</v>
      </c>
      <c r="E1336">
        <f t="shared" si="60"/>
        <v>15</v>
      </c>
      <c r="F1336" t="str">
        <f>VLOOKUP(L1336,杂项!K:L,2,FALSE)</f>
        <v>Crazy♂短裤</v>
      </c>
      <c r="G1336">
        <f t="shared" si="61"/>
        <v>5</v>
      </c>
      <c r="H1336" t="str">
        <f>VLOOKUP(N1336,杂项!K:L,2,FALSE)</f>
        <v>Dark♂锁链</v>
      </c>
      <c r="I1336">
        <f t="shared" si="62"/>
        <v>5</v>
      </c>
      <c r="J1336" s="93">
        <v>6047</v>
      </c>
      <c r="K1336">
        <v>15</v>
      </c>
      <c r="L1336">
        <v>6041</v>
      </c>
      <c r="M1336">
        <v>5</v>
      </c>
      <c r="N1336">
        <v>6038</v>
      </c>
      <c r="O1336">
        <v>5</v>
      </c>
    </row>
    <row r="1337" spans="1:15" x14ac:dyDescent="0.2">
      <c r="A1337" s="103">
        <v>15255</v>
      </c>
      <c r="B1337" s="93" t="s">
        <v>4399</v>
      </c>
      <c r="C1337" s="103">
        <v>350000</v>
      </c>
      <c r="D1337" t="str">
        <f>VLOOKUP(J1337,杂项!K:L,2,FALSE)</f>
        <v>特级生存教材</v>
      </c>
      <c r="E1337">
        <f t="shared" si="60"/>
        <v>20</v>
      </c>
      <c r="F1337" t="str">
        <f>VLOOKUP(L1337,杂项!K:L,2,FALSE)</f>
        <v>Crazy♂短裤</v>
      </c>
      <c r="G1337">
        <f t="shared" si="61"/>
        <v>6</v>
      </c>
      <c r="H1337" t="str">
        <f>VLOOKUP(N1337,杂项!K:L,2,FALSE)</f>
        <v>Dark♂锁链</v>
      </c>
      <c r="I1337">
        <f t="shared" si="62"/>
        <v>6</v>
      </c>
      <c r="J1337" s="93">
        <v>6047</v>
      </c>
      <c r="K1337">
        <v>20</v>
      </c>
      <c r="L1337">
        <v>6041</v>
      </c>
      <c r="M1337">
        <v>6</v>
      </c>
      <c r="N1337">
        <v>6038</v>
      </c>
      <c r="O1337">
        <v>6</v>
      </c>
    </row>
    <row r="1338" spans="1:15" x14ac:dyDescent="0.2">
      <c r="A1338" s="103">
        <v>15256</v>
      </c>
      <c r="B1338" s="93" t="s">
        <v>4400</v>
      </c>
      <c r="C1338" s="103">
        <v>420000</v>
      </c>
      <c r="D1338" t="str">
        <f>VLOOKUP(J1338,杂项!K:L,2,FALSE)</f>
        <v>特级生存教材</v>
      </c>
      <c r="E1338">
        <f t="shared" si="60"/>
        <v>25</v>
      </c>
      <c r="F1338" t="str">
        <f>VLOOKUP(L1338,杂项!K:L,2,FALSE)</f>
        <v>Crazy♂短裤</v>
      </c>
      <c r="G1338">
        <f t="shared" si="61"/>
        <v>7</v>
      </c>
      <c r="H1338" t="str">
        <f>VLOOKUP(N1338,杂项!K:L,2,FALSE)</f>
        <v>Dark♂锁链</v>
      </c>
      <c r="I1338">
        <f t="shared" si="62"/>
        <v>7</v>
      </c>
      <c r="J1338" s="93">
        <v>6047</v>
      </c>
      <c r="K1338">
        <v>25</v>
      </c>
      <c r="L1338">
        <v>6041</v>
      </c>
      <c r="M1338">
        <v>7</v>
      </c>
      <c r="N1338">
        <v>6038</v>
      </c>
      <c r="O1338">
        <v>7</v>
      </c>
    </row>
    <row r="1339" spans="1:15" x14ac:dyDescent="0.2">
      <c r="A1339" s="103">
        <v>15257</v>
      </c>
      <c r="B1339" s="93" t="s">
        <v>4401</v>
      </c>
      <c r="C1339" s="103">
        <v>500000</v>
      </c>
      <c r="D1339" t="str">
        <f>VLOOKUP(J1339,杂项!K:L,2,FALSE)</f>
        <v>特级生存教材</v>
      </c>
      <c r="E1339">
        <f t="shared" si="60"/>
        <v>30</v>
      </c>
      <c r="F1339" t="str">
        <f>VLOOKUP(L1339,杂项!K:L,2,FALSE)</f>
        <v>Crazy♂短裤</v>
      </c>
      <c r="G1339">
        <f t="shared" si="61"/>
        <v>8</v>
      </c>
      <c r="H1339" t="str">
        <f>VLOOKUP(N1339,杂项!K:L,2,FALSE)</f>
        <v>Dark♂锁链</v>
      </c>
      <c r="I1339">
        <f t="shared" si="62"/>
        <v>8</v>
      </c>
      <c r="J1339" s="93">
        <v>6047</v>
      </c>
      <c r="K1339">
        <v>30</v>
      </c>
      <c r="L1339">
        <v>6041</v>
      </c>
      <c r="M1339">
        <v>8</v>
      </c>
      <c r="N1339">
        <v>6038</v>
      </c>
      <c r="O1339">
        <v>8</v>
      </c>
    </row>
    <row r="1340" spans="1:15" x14ac:dyDescent="0.2">
      <c r="A1340" s="103">
        <v>15258</v>
      </c>
      <c r="B1340" s="93" t="s">
        <v>4402</v>
      </c>
      <c r="C1340" s="103">
        <v>600000</v>
      </c>
      <c r="D1340" t="str">
        <f>VLOOKUP(J1340,杂项!K:L,2,FALSE)</f>
        <v>特级生存教材</v>
      </c>
      <c r="E1340">
        <f t="shared" si="60"/>
        <v>40</v>
      </c>
      <c r="F1340" t="str">
        <f>VLOOKUP(L1340,杂项!K:L,2,FALSE)</f>
        <v>Crazy♂短裤</v>
      </c>
      <c r="G1340">
        <f t="shared" si="61"/>
        <v>10</v>
      </c>
      <c r="H1340" t="str">
        <f>VLOOKUP(N1340,杂项!K:L,2,FALSE)</f>
        <v>Dark♂锁链</v>
      </c>
      <c r="I1340">
        <f t="shared" si="62"/>
        <v>10</v>
      </c>
      <c r="J1340" s="93">
        <v>6047</v>
      </c>
      <c r="K1340">
        <v>40</v>
      </c>
      <c r="L1340">
        <v>6041</v>
      </c>
      <c r="M1340">
        <v>10</v>
      </c>
      <c r="N1340">
        <v>6038</v>
      </c>
      <c r="O1340">
        <v>10</v>
      </c>
    </row>
    <row r="1341" spans="1:15" x14ac:dyDescent="0.2">
      <c r="A1341" s="103">
        <v>15259</v>
      </c>
      <c r="B1341" s="93" t="s">
        <v>4403</v>
      </c>
      <c r="C1341" s="103">
        <v>720000</v>
      </c>
      <c r="D1341" t="str">
        <f>VLOOKUP(J1341,杂项!K:L,2,FALSE)</f>
        <v>特级生存教材</v>
      </c>
      <c r="E1341">
        <f t="shared" si="60"/>
        <v>50</v>
      </c>
      <c r="F1341" t="str">
        <f>VLOOKUP(L1341,杂项!K:L,2,FALSE)</f>
        <v>Crazy♂短裤</v>
      </c>
      <c r="G1341">
        <f t="shared" si="61"/>
        <v>12</v>
      </c>
      <c r="H1341" t="str">
        <f>VLOOKUP(N1341,杂项!K:L,2,FALSE)</f>
        <v>Dark♂锁链</v>
      </c>
      <c r="I1341">
        <f t="shared" si="62"/>
        <v>12</v>
      </c>
      <c r="J1341" s="93">
        <v>6047</v>
      </c>
      <c r="K1341">
        <v>50</v>
      </c>
      <c r="L1341">
        <v>6041</v>
      </c>
      <c r="M1341">
        <v>12</v>
      </c>
      <c r="N1341">
        <v>6038</v>
      </c>
      <c r="O1341">
        <v>12</v>
      </c>
    </row>
    <row r="1342" spans="1:15" x14ac:dyDescent="0.2">
      <c r="A1342" s="103">
        <v>5260</v>
      </c>
      <c r="B1342" s="93" t="s">
        <v>4404</v>
      </c>
      <c r="C1342" s="103">
        <v>3000</v>
      </c>
      <c r="D1342" t="str">
        <f>VLOOKUP(J1342,杂项!K:L,2,FALSE)</f>
        <v>中级生存教材</v>
      </c>
      <c r="E1342">
        <f t="shared" si="60"/>
        <v>8</v>
      </c>
      <c r="F1342" t="e">
        <f>VLOOKUP(L1342,杂项!K:L,2,FALSE)</f>
        <v>#N/A</v>
      </c>
      <c r="G1342">
        <f t="shared" si="61"/>
        <v>0</v>
      </c>
      <c r="H1342" t="e">
        <f>VLOOKUP(N1342,杂项!K:L,2,FALSE)</f>
        <v>#N/A</v>
      </c>
      <c r="I1342">
        <f t="shared" si="62"/>
        <v>0</v>
      </c>
      <c r="J1342" s="93">
        <v>6014</v>
      </c>
      <c r="K1342">
        <v>8</v>
      </c>
    </row>
    <row r="1343" spans="1:15" x14ac:dyDescent="0.2">
      <c r="A1343" s="103">
        <v>5261</v>
      </c>
      <c r="B1343" s="93" t="s">
        <v>4405</v>
      </c>
      <c r="C1343" s="103">
        <v>4500</v>
      </c>
      <c r="D1343" t="str">
        <f>VLOOKUP(J1343,杂项!K:L,2,FALSE)</f>
        <v>中级生存教材</v>
      </c>
      <c r="E1343">
        <f t="shared" si="60"/>
        <v>10</v>
      </c>
      <c r="F1343" t="str">
        <f>VLOOKUP(L1343,杂项!K:L,2,FALSE)</f>
        <v>握力器</v>
      </c>
      <c r="G1343">
        <f t="shared" si="61"/>
        <v>8</v>
      </c>
      <c r="H1343" t="e">
        <f>VLOOKUP(N1343,杂项!K:L,2,FALSE)</f>
        <v>#N/A</v>
      </c>
      <c r="I1343">
        <f t="shared" si="62"/>
        <v>0</v>
      </c>
      <c r="J1343" s="93">
        <v>6014</v>
      </c>
      <c r="K1343">
        <v>10</v>
      </c>
      <c r="L1343">
        <v>6030</v>
      </c>
      <c r="M1343">
        <v>8</v>
      </c>
    </row>
    <row r="1344" spans="1:15" x14ac:dyDescent="0.2">
      <c r="A1344" s="103">
        <v>5262</v>
      </c>
      <c r="B1344" s="93" t="s">
        <v>4406</v>
      </c>
      <c r="C1344" s="103">
        <v>6800</v>
      </c>
      <c r="D1344" t="str">
        <f>VLOOKUP(J1344,杂项!K:L,2,FALSE)</f>
        <v>中级生存教材</v>
      </c>
      <c r="E1344">
        <f t="shared" si="60"/>
        <v>12</v>
      </c>
      <c r="F1344" t="str">
        <f>VLOOKUP(L1344,杂项!K:L,2,FALSE)</f>
        <v>握力器</v>
      </c>
      <c r="G1344">
        <f t="shared" si="61"/>
        <v>10</v>
      </c>
      <c r="H1344" t="e">
        <f>VLOOKUP(N1344,杂项!K:L,2,FALSE)</f>
        <v>#N/A</v>
      </c>
      <c r="I1344">
        <f t="shared" si="62"/>
        <v>0</v>
      </c>
      <c r="J1344" s="93">
        <v>6014</v>
      </c>
      <c r="K1344">
        <v>12</v>
      </c>
      <c r="L1344">
        <v>6030</v>
      </c>
      <c r="M1344">
        <v>10</v>
      </c>
    </row>
    <row r="1345" spans="1:15" x14ac:dyDescent="0.2">
      <c r="A1345" s="103">
        <v>5263</v>
      </c>
      <c r="B1345" s="93" t="s">
        <v>4407</v>
      </c>
      <c r="C1345" s="103">
        <v>10000</v>
      </c>
      <c r="D1345" t="str">
        <f>VLOOKUP(J1345,杂项!K:L,2,FALSE)</f>
        <v>高级生存教材</v>
      </c>
      <c r="E1345">
        <f t="shared" si="60"/>
        <v>3</v>
      </c>
      <c r="F1345" t="str">
        <f>VLOOKUP(L1345,杂项!K:L,2,FALSE)</f>
        <v>握力器</v>
      </c>
      <c r="G1345">
        <f t="shared" si="61"/>
        <v>12</v>
      </c>
      <c r="H1345" t="e">
        <f>VLOOKUP(N1345,杂项!K:L,2,FALSE)</f>
        <v>#N/A</v>
      </c>
      <c r="I1345">
        <f t="shared" si="62"/>
        <v>0</v>
      </c>
      <c r="J1345" s="93">
        <v>6015</v>
      </c>
      <c r="K1345">
        <v>3</v>
      </c>
      <c r="L1345">
        <v>6030</v>
      </c>
      <c r="M1345">
        <v>12</v>
      </c>
    </row>
    <row r="1346" spans="1:15" x14ac:dyDescent="0.2">
      <c r="A1346" s="103">
        <v>5264</v>
      </c>
      <c r="B1346" s="93" t="s">
        <v>4408</v>
      </c>
      <c r="C1346" s="103">
        <v>15000</v>
      </c>
      <c r="D1346" t="str">
        <f>VLOOKUP(J1346,杂项!K:L,2,FALSE)</f>
        <v>高级生存教材</v>
      </c>
      <c r="E1346">
        <f t="shared" ref="E1346:E1409" si="63">K1346</f>
        <v>5</v>
      </c>
      <c r="F1346" t="str">
        <f>VLOOKUP(L1346,杂项!K:L,2,FALSE)</f>
        <v>平衡球</v>
      </c>
      <c r="G1346">
        <f t="shared" ref="G1346:G1409" si="64">M1346</f>
        <v>3</v>
      </c>
      <c r="H1346" t="e">
        <f>VLOOKUP(N1346,杂项!K:L,2,FALSE)</f>
        <v>#N/A</v>
      </c>
      <c r="I1346">
        <f t="shared" ref="I1346:I1409" si="65">O1346</f>
        <v>0</v>
      </c>
      <c r="J1346" s="93">
        <v>6015</v>
      </c>
      <c r="K1346">
        <v>5</v>
      </c>
      <c r="L1346">
        <v>6036</v>
      </c>
      <c r="M1346">
        <v>3</v>
      </c>
    </row>
    <row r="1347" spans="1:15" x14ac:dyDescent="0.2">
      <c r="A1347" s="103">
        <v>5265</v>
      </c>
      <c r="B1347" s="93" t="s">
        <v>4409</v>
      </c>
      <c r="C1347" s="103">
        <v>23000</v>
      </c>
      <c r="D1347" t="str">
        <f>VLOOKUP(J1347,杂项!K:L,2,FALSE)</f>
        <v>高级生存教材</v>
      </c>
      <c r="E1347">
        <f t="shared" si="63"/>
        <v>10</v>
      </c>
      <c r="F1347" t="str">
        <f>VLOOKUP(L1347,杂项!K:L,2,FALSE)</f>
        <v>平衡球</v>
      </c>
      <c r="G1347">
        <f t="shared" si="64"/>
        <v>5</v>
      </c>
      <c r="H1347" t="str">
        <f>VLOOKUP(N1347,杂项!K:L,2,FALSE)</f>
        <v>沙袋</v>
      </c>
      <c r="I1347">
        <f t="shared" si="65"/>
        <v>3</v>
      </c>
      <c r="J1347" s="93">
        <v>6015</v>
      </c>
      <c r="K1347">
        <v>10</v>
      </c>
      <c r="L1347">
        <v>6036</v>
      </c>
      <c r="M1347">
        <v>5</v>
      </c>
      <c r="N1347">
        <v>6032</v>
      </c>
      <c r="O1347">
        <v>3</v>
      </c>
    </row>
    <row r="1348" spans="1:15" x14ac:dyDescent="0.2">
      <c r="A1348" s="103">
        <v>5266</v>
      </c>
      <c r="B1348" s="93" t="s">
        <v>4410</v>
      </c>
      <c r="C1348" s="103">
        <v>35000</v>
      </c>
      <c r="D1348" t="str">
        <f>VLOOKUP(J1348,杂项!K:L,2,FALSE)</f>
        <v>高级生存教材</v>
      </c>
      <c r="E1348">
        <f t="shared" si="63"/>
        <v>15</v>
      </c>
      <c r="F1348" t="str">
        <f>VLOOKUP(L1348,杂项!K:L,2,FALSE)</f>
        <v>平衡球</v>
      </c>
      <c r="G1348">
        <f t="shared" si="64"/>
        <v>8</v>
      </c>
      <c r="H1348" t="str">
        <f>VLOOKUP(N1348,杂项!K:L,2,FALSE)</f>
        <v>沙袋</v>
      </c>
      <c r="I1348">
        <f t="shared" si="65"/>
        <v>4</v>
      </c>
      <c r="J1348" s="93">
        <v>6015</v>
      </c>
      <c r="K1348">
        <v>15</v>
      </c>
      <c r="L1348">
        <v>6036</v>
      </c>
      <c r="M1348">
        <v>8</v>
      </c>
      <c r="N1348">
        <v>6032</v>
      </c>
      <c r="O1348">
        <v>4</v>
      </c>
    </row>
    <row r="1349" spans="1:15" x14ac:dyDescent="0.2">
      <c r="A1349" s="103">
        <v>5267</v>
      </c>
      <c r="B1349" s="93" t="s">
        <v>4411</v>
      </c>
      <c r="C1349" s="103">
        <v>53000</v>
      </c>
      <c r="D1349" t="str">
        <f>VLOOKUP(J1349,杂项!K:L,2,FALSE)</f>
        <v>高级生存教材</v>
      </c>
      <c r="E1349">
        <f t="shared" si="63"/>
        <v>20</v>
      </c>
      <c r="F1349" t="str">
        <f>VLOOKUP(L1349,杂项!K:L,2,FALSE)</f>
        <v>平衡球</v>
      </c>
      <c r="G1349">
        <f t="shared" si="64"/>
        <v>10</v>
      </c>
      <c r="H1349" t="str">
        <f>VLOOKUP(N1349,杂项!K:L,2,FALSE)</f>
        <v>沙袋</v>
      </c>
      <c r="I1349">
        <f t="shared" si="65"/>
        <v>5</v>
      </c>
      <c r="J1349" s="93">
        <v>6015</v>
      </c>
      <c r="K1349">
        <v>20</v>
      </c>
      <c r="L1349">
        <v>6036</v>
      </c>
      <c r="M1349">
        <v>10</v>
      </c>
      <c r="N1349">
        <v>6032</v>
      </c>
      <c r="O1349">
        <v>5</v>
      </c>
    </row>
    <row r="1350" spans="1:15" x14ac:dyDescent="0.2">
      <c r="A1350" s="103">
        <v>5268</v>
      </c>
      <c r="B1350" s="93" t="s">
        <v>4412</v>
      </c>
      <c r="C1350" s="103">
        <v>80000</v>
      </c>
      <c r="D1350" t="str">
        <f>VLOOKUP(J1350,杂项!K:L,2,FALSE)</f>
        <v>高级生存教材</v>
      </c>
      <c r="E1350">
        <f t="shared" si="63"/>
        <v>30</v>
      </c>
      <c r="F1350" t="str">
        <f>VLOOKUP(L1350,杂项!K:L,2,FALSE)</f>
        <v>平衡球</v>
      </c>
      <c r="G1350">
        <f t="shared" si="64"/>
        <v>12</v>
      </c>
      <c r="H1350" t="str">
        <f>VLOOKUP(N1350,杂项!K:L,2,FALSE)</f>
        <v>沙袋</v>
      </c>
      <c r="I1350">
        <f t="shared" si="65"/>
        <v>6</v>
      </c>
      <c r="J1350" s="93">
        <v>6015</v>
      </c>
      <c r="K1350">
        <v>30</v>
      </c>
      <c r="L1350">
        <v>6036</v>
      </c>
      <c r="M1350">
        <v>12</v>
      </c>
      <c r="N1350">
        <v>6032</v>
      </c>
      <c r="O1350">
        <v>6</v>
      </c>
    </row>
    <row r="1351" spans="1:15" x14ac:dyDescent="0.2">
      <c r="A1351" s="103">
        <v>5269</v>
      </c>
      <c r="B1351" s="93" t="s">
        <v>4413</v>
      </c>
      <c r="C1351" s="103">
        <v>120000</v>
      </c>
      <c r="D1351" t="str">
        <f>VLOOKUP(J1351,杂项!K:L,2,FALSE)</f>
        <v>高级生存教材</v>
      </c>
      <c r="E1351">
        <f t="shared" si="63"/>
        <v>40</v>
      </c>
      <c r="F1351" t="str">
        <f>VLOOKUP(L1351,杂项!K:L,2,FALSE)</f>
        <v>平衡球</v>
      </c>
      <c r="G1351">
        <f t="shared" si="64"/>
        <v>15</v>
      </c>
      <c r="H1351" t="str">
        <f>VLOOKUP(N1351,杂项!K:L,2,FALSE)</f>
        <v>沙袋</v>
      </c>
      <c r="I1351">
        <f t="shared" si="65"/>
        <v>7</v>
      </c>
      <c r="J1351" s="93">
        <v>6015</v>
      </c>
      <c r="K1351">
        <v>40</v>
      </c>
      <c r="L1351">
        <v>6036</v>
      </c>
      <c r="M1351">
        <v>15</v>
      </c>
      <c r="N1351">
        <v>6032</v>
      </c>
      <c r="O1351">
        <v>7</v>
      </c>
    </row>
    <row r="1352" spans="1:15" x14ac:dyDescent="0.2">
      <c r="A1352" s="103">
        <v>15260</v>
      </c>
      <c r="B1352" s="93" t="s">
        <v>4414</v>
      </c>
      <c r="C1352" s="103">
        <v>140000</v>
      </c>
      <c r="D1352" t="str">
        <f>VLOOKUP(J1352,杂项!K:L,2,FALSE)</f>
        <v>高级生存教材</v>
      </c>
      <c r="E1352">
        <f t="shared" si="63"/>
        <v>50</v>
      </c>
      <c r="F1352" t="str">
        <f>VLOOKUP(L1352,杂项!K:L,2,FALSE)</f>
        <v>平衡球</v>
      </c>
      <c r="G1352">
        <f t="shared" si="64"/>
        <v>18</v>
      </c>
      <c r="H1352" t="str">
        <f>VLOOKUP(N1352,杂项!K:L,2,FALSE)</f>
        <v>沙袋</v>
      </c>
      <c r="I1352">
        <f t="shared" si="65"/>
        <v>8</v>
      </c>
      <c r="J1352" s="93">
        <v>6015</v>
      </c>
      <c r="K1352">
        <v>50</v>
      </c>
      <c r="L1352">
        <v>6036</v>
      </c>
      <c r="M1352">
        <v>18</v>
      </c>
      <c r="N1352">
        <v>6032</v>
      </c>
      <c r="O1352">
        <v>8</v>
      </c>
    </row>
    <row r="1353" spans="1:15" x14ac:dyDescent="0.2">
      <c r="A1353" s="103">
        <v>15261</v>
      </c>
      <c r="B1353" s="93" t="s">
        <v>4415</v>
      </c>
      <c r="C1353" s="103">
        <v>170000</v>
      </c>
      <c r="D1353" t="str">
        <f>VLOOKUP(J1353,杂项!K:L,2,FALSE)</f>
        <v>高级生存教材</v>
      </c>
      <c r="E1353">
        <f t="shared" si="63"/>
        <v>60</v>
      </c>
      <c r="F1353" t="str">
        <f>VLOOKUP(L1353,杂项!K:L,2,FALSE)</f>
        <v>平衡球</v>
      </c>
      <c r="G1353">
        <f t="shared" si="64"/>
        <v>22</v>
      </c>
      <c r="H1353" t="str">
        <f>VLOOKUP(N1353,杂项!K:L,2,FALSE)</f>
        <v>沙袋</v>
      </c>
      <c r="I1353">
        <f t="shared" si="65"/>
        <v>9</v>
      </c>
      <c r="J1353" s="93">
        <v>6015</v>
      </c>
      <c r="K1353">
        <v>60</v>
      </c>
      <c r="L1353">
        <v>6036</v>
      </c>
      <c r="M1353">
        <v>22</v>
      </c>
      <c r="N1353">
        <v>6032</v>
      </c>
      <c r="O1353">
        <v>9</v>
      </c>
    </row>
    <row r="1354" spans="1:15" x14ac:dyDescent="0.2">
      <c r="A1354" s="103">
        <v>15262</v>
      </c>
      <c r="B1354" s="93" t="s">
        <v>4416</v>
      </c>
      <c r="C1354" s="103">
        <v>200000</v>
      </c>
      <c r="D1354" t="str">
        <f>VLOOKUP(J1354,杂项!K:L,2,FALSE)</f>
        <v>特级生存教材</v>
      </c>
      <c r="E1354">
        <f t="shared" si="63"/>
        <v>5</v>
      </c>
      <c r="F1354" t="str">
        <f>VLOOKUP(L1354,杂项!K:L,2,FALSE)</f>
        <v>平衡球</v>
      </c>
      <c r="G1354">
        <f t="shared" si="64"/>
        <v>25</v>
      </c>
      <c r="H1354" t="str">
        <f>VLOOKUP(N1354,杂项!K:L,2,FALSE)</f>
        <v>沙袋</v>
      </c>
      <c r="I1354">
        <f t="shared" si="65"/>
        <v>10</v>
      </c>
      <c r="J1354" s="93">
        <v>6047</v>
      </c>
      <c r="K1354">
        <v>5</v>
      </c>
      <c r="L1354">
        <v>6036</v>
      </c>
      <c r="M1354">
        <v>25</v>
      </c>
      <c r="N1354">
        <v>6032</v>
      </c>
      <c r="O1354">
        <v>10</v>
      </c>
    </row>
    <row r="1355" spans="1:15" x14ac:dyDescent="0.2">
      <c r="A1355" s="103">
        <v>15263</v>
      </c>
      <c r="B1355" s="93" t="s">
        <v>4417</v>
      </c>
      <c r="C1355" s="103">
        <v>240000</v>
      </c>
      <c r="D1355" t="str">
        <f>VLOOKUP(J1355,杂项!K:L,2,FALSE)</f>
        <v>特级生存教材</v>
      </c>
      <c r="E1355">
        <f t="shared" si="63"/>
        <v>10</v>
      </c>
      <c r="F1355" t="str">
        <f>VLOOKUP(L1355,杂项!K:L,2,FALSE)</f>
        <v>平衡球</v>
      </c>
      <c r="G1355">
        <f t="shared" si="64"/>
        <v>30</v>
      </c>
      <c r="H1355" t="str">
        <f>VLOOKUP(N1355,杂项!K:L,2,FALSE)</f>
        <v>沙袋</v>
      </c>
      <c r="I1355">
        <f t="shared" si="65"/>
        <v>12</v>
      </c>
      <c r="J1355" s="93">
        <v>6047</v>
      </c>
      <c r="K1355">
        <v>10</v>
      </c>
      <c r="L1355">
        <v>6036</v>
      </c>
      <c r="M1355">
        <v>30</v>
      </c>
      <c r="N1355">
        <v>6032</v>
      </c>
      <c r="O1355">
        <v>12</v>
      </c>
    </row>
    <row r="1356" spans="1:15" x14ac:dyDescent="0.2">
      <c r="A1356" s="103">
        <v>15264</v>
      </c>
      <c r="B1356" s="93" t="s">
        <v>4418</v>
      </c>
      <c r="C1356" s="103">
        <v>290000</v>
      </c>
      <c r="D1356" t="str">
        <f>VLOOKUP(J1356,杂项!K:L,2,FALSE)</f>
        <v>特级生存教材</v>
      </c>
      <c r="E1356">
        <f t="shared" si="63"/>
        <v>15</v>
      </c>
      <c r="F1356" t="str">
        <f>VLOOKUP(L1356,杂项!K:L,2,FALSE)</f>
        <v>Burning♂背带</v>
      </c>
      <c r="G1356">
        <f t="shared" si="64"/>
        <v>5</v>
      </c>
      <c r="H1356" t="str">
        <f>VLOOKUP(N1356,杂项!K:L,2,FALSE)</f>
        <v>Dark♂锁链</v>
      </c>
      <c r="I1356">
        <f t="shared" si="65"/>
        <v>5</v>
      </c>
      <c r="J1356" s="93">
        <v>6047</v>
      </c>
      <c r="K1356">
        <v>15</v>
      </c>
      <c r="L1356">
        <v>6042</v>
      </c>
      <c r="M1356">
        <v>5</v>
      </c>
      <c r="N1356">
        <v>6038</v>
      </c>
      <c r="O1356">
        <v>5</v>
      </c>
    </row>
    <row r="1357" spans="1:15" x14ac:dyDescent="0.2">
      <c r="A1357" s="103">
        <v>15265</v>
      </c>
      <c r="B1357" s="93" t="s">
        <v>4419</v>
      </c>
      <c r="C1357" s="103">
        <v>350000</v>
      </c>
      <c r="D1357" t="str">
        <f>VLOOKUP(J1357,杂项!K:L,2,FALSE)</f>
        <v>特级生存教材</v>
      </c>
      <c r="E1357">
        <f t="shared" si="63"/>
        <v>20</v>
      </c>
      <c r="F1357" t="str">
        <f>VLOOKUP(L1357,杂项!K:L,2,FALSE)</f>
        <v>Burning♂背带</v>
      </c>
      <c r="G1357">
        <f t="shared" si="64"/>
        <v>6</v>
      </c>
      <c r="H1357" t="str">
        <f>VLOOKUP(N1357,杂项!K:L,2,FALSE)</f>
        <v>Dark♂锁链</v>
      </c>
      <c r="I1357">
        <f t="shared" si="65"/>
        <v>6</v>
      </c>
      <c r="J1357" s="93">
        <v>6047</v>
      </c>
      <c r="K1357">
        <v>20</v>
      </c>
      <c r="L1357">
        <v>6042</v>
      </c>
      <c r="M1357">
        <v>6</v>
      </c>
      <c r="N1357">
        <v>6038</v>
      </c>
      <c r="O1357">
        <v>6</v>
      </c>
    </row>
    <row r="1358" spans="1:15" x14ac:dyDescent="0.2">
      <c r="A1358" s="103">
        <v>15266</v>
      </c>
      <c r="B1358" s="93" t="s">
        <v>4420</v>
      </c>
      <c r="C1358" s="103">
        <v>420000</v>
      </c>
      <c r="D1358" t="str">
        <f>VLOOKUP(J1358,杂项!K:L,2,FALSE)</f>
        <v>特级生存教材</v>
      </c>
      <c r="E1358">
        <f t="shared" si="63"/>
        <v>25</v>
      </c>
      <c r="F1358" t="str">
        <f>VLOOKUP(L1358,杂项!K:L,2,FALSE)</f>
        <v>Burning♂背带</v>
      </c>
      <c r="G1358">
        <f t="shared" si="64"/>
        <v>7</v>
      </c>
      <c r="H1358" t="str">
        <f>VLOOKUP(N1358,杂项!K:L,2,FALSE)</f>
        <v>Dark♂锁链</v>
      </c>
      <c r="I1358">
        <f t="shared" si="65"/>
        <v>7</v>
      </c>
      <c r="J1358" s="93">
        <v>6047</v>
      </c>
      <c r="K1358">
        <v>25</v>
      </c>
      <c r="L1358">
        <v>6042</v>
      </c>
      <c r="M1358">
        <v>7</v>
      </c>
      <c r="N1358">
        <v>6038</v>
      </c>
      <c r="O1358">
        <v>7</v>
      </c>
    </row>
    <row r="1359" spans="1:15" x14ac:dyDescent="0.2">
      <c r="A1359" s="103">
        <v>15267</v>
      </c>
      <c r="B1359" s="93" t="s">
        <v>4421</v>
      </c>
      <c r="C1359" s="103">
        <v>500000</v>
      </c>
      <c r="D1359" t="str">
        <f>VLOOKUP(J1359,杂项!K:L,2,FALSE)</f>
        <v>特级生存教材</v>
      </c>
      <c r="E1359">
        <f t="shared" si="63"/>
        <v>30</v>
      </c>
      <c r="F1359" t="str">
        <f>VLOOKUP(L1359,杂项!K:L,2,FALSE)</f>
        <v>Burning♂背带</v>
      </c>
      <c r="G1359">
        <f t="shared" si="64"/>
        <v>8</v>
      </c>
      <c r="H1359" t="str">
        <f>VLOOKUP(N1359,杂项!K:L,2,FALSE)</f>
        <v>Dark♂锁链</v>
      </c>
      <c r="I1359">
        <f t="shared" si="65"/>
        <v>8</v>
      </c>
      <c r="J1359" s="93">
        <v>6047</v>
      </c>
      <c r="K1359">
        <v>30</v>
      </c>
      <c r="L1359">
        <v>6042</v>
      </c>
      <c r="M1359">
        <v>8</v>
      </c>
      <c r="N1359">
        <v>6038</v>
      </c>
      <c r="O1359">
        <v>8</v>
      </c>
    </row>
    <row r="1360" spans="1:15" x14ac:dyDescent="0.2">
      <c r="A1360" s="103">
        <v>15268</v>
      </c>
      <c r="B1360" s="93" t="s">
        <v>4422</v>
      </c>
      <c r="C1360" s="103">
        <v>600000</v>
      </c>
      <c r="D1360" t="str">
        <f>VLOOKUP(J1360,杂项!K:L,2,FALSE)</f>
        <v>特级生存教材</v>
      </c>
      <c r="E1360">
        <f t="shared" si="63"/>
        <v>40</v>
      </c>
      <c r="F1360" t="str">
        <f>VLOOKUP(L1360,杂项!K:L,2,FALSE)</f>
        <v>Burning♂背带</v>
      </c>
      <c r="G1360">
        <f t="shared" si="64"/>
        <v>10</v>
      </c>
      <c r="H1360" t="str">
        <f>VLOOKUP(N1360,杂项!K:L,2,FALSE)</f>
        <v>Dark♂锁链</v>
      </c>
      <c r="I1360">
        <f t="shared" si="65"/>
        <v>10</v>
      </c>
      <c r="J1360" s="93">
        <v>6047</v>
      </c>
      <c r="K1360">
        <v>40</v>
      </c>
      <c r="L1360">
        <v>6042</v>
      </c>
      <c r="M1360">
        <v>10</v>
      </c>
      <c r="N1360">
        <v>6038</v>
      </c>
      <c r="O1360">
        <v>10</v>
      </c>
    </row>
    <row r="1361" spans="1:15" x14ac:dyDescent="0.2">
      <c r="A1361" s="103">
        <v>15269</v>
      </c>
      <c r="B1361" s="93" t="s">
        <v>4423</v>
      </c>
      <c r="C1361" s="103">
        <v>720000</v>
      </c>
      <c r="D1361" t="str">
        <f>VLOOKUP(J1361,杂项!K:L,2,FALSE)</f>
        <v>特级生存教材</v>
      </c>
      <c r="E1361">
        <f t="shared" si="63"/>
        <v>50</v>
      </c>
      <c r="F1361" t="str">
        <f>VLOOKUP(L1361,杂项!K:L,2,FALSE)</f>
        <v>Burning♂背带</v>
      </c>
      <c r="G1361">
        <f t="shared" si="64"/>
        <v>12</v>
      </c>
      <c r="H1361" t="str">
        <f>VLOOKUP(N1361,杂项!K:L,2,FALSE)</f>
        <v>Dark♂锁链</v>
      </c>
      <c r="I1361">
        <f t="shared" si="65"/>
        <v>12</v>
      </c>
      <c r="J1361" s="93">
        <v>6047</v>
      </c>
      <c r="K1361">
        <v>50</v>
      </c>
      <c r="L1361">
        <v>6042</v>
      </c>
      <c r="M1361">
        <v>12</v>
      </c>
      <c r="N1361">
        <v>6038</v>
      </c>
      <c r="O1361">
        <v>12</v>
      </c>
    </row>
    <row r="1362" spans="1:15" x14ac:dyDescent="0.2">
      <c r="A1362" s="103">
        <v>5270</v>
      </c>
      <c r="B1362" s="93" t="s">
        <v>4205</v>
      </c>
      <c r="C1362" s="103">
        <v>3000</v>
      </c>
      <c r="D1362" t="str">
        <f>VLOOKUP(J1362,杂项!K:L,2,FALSE)</f>
        <v>中级生存教材</v>
      </c>
      <c r="E1362">
        <f t="shared" si="63"/>
        <v>8</v>
      </c>
      <c r="F1362" t="e">
        <f>VLOOKUP(L1362,杂项!K:L,2,FALSE)</f>
        <v>#N/A</v>
      </c>
      <c r="G1362">
        <f t="shared" si="64"/>
        <v>0</v>
      </c>
      <c r="H1362" t="e">
        <f>VLOOKUP(N1362,杂项!K:L,2,FALSE)</f>
        <v>#N/A</v>
      </c>
      <c r="I1362">
        <f t="shared" si="65"/>
        <v>0</v>
      </c>
      <c r="J1362" s="93">
        <v>6014</v>
      </c>
      <c r="K1362">
        <v>8</v>
      </c>
    </row>
    <row r="1363" spans="1:15" x14ac:dyDescent="0.2">
      <c r="A1363" s="103">
        <v>5271</v>
      </c>
      <c r="B1363" s="93" t="s">
        <v>4206</v>
      </c>
      <c r="C1363" s="103">
        <v>4500</v>
      </c>
      <c r="D1363" t="str">
        <f>VLOOKUP(J1363,杂项!K:L,2,FALSE)</f>
        <v>中级生存教材</v>
      </c>
      <c r="E1363">
        <f t="shared" si="63"/>
        <v>10</v>
      </c>
      <c r="F1363" t="str">
        <f>VLOOKUP(L1363,杂项!K:L,2,FALSE)</f>
        <v>握力器</v>
      </c>
      <c r="G1363">
        <f t="shared" si="64"/>
        <v>8</v>
      </c>
      <c r="H1363" t="e">
        <f>VLOOKUP(N1363,杂项!K:L,2,FALSE)</f>
        <v>#N/A</v>
      </c>
      <c r="I1363">
        <f t="shared" si="65"/>
        <v>0</v>
      </c>
      <c r="J1363" s="93">
        <v>6014</v>
      </c>
      <c r="K1363">
        <v>10</v>
      </c>
      <c r="L1363">
        <v>6030</v>
      </c>
      <c r="M1363">
        <v>8</v>
      </c>
    </row>
    <row r="1364" spans="1:15" x14ac:dyDescent="0.2">
      <c r="A1364" s="103">
        <v>5272</v>
      </c>
      <c r="B1364" s="93" t="s">
        <v>4207</v>
      </c>
      <c r="C1364" s="103">
        <v>6800</v>
      </c>
      <c r="D1364" t="str">
        <f>VLOOKUP(J1364,杂项!K:L,2,FALSE)</f>
        <v>中级生存教材</v>
      </c>
      <c r="E1364">
        <f t="shared" si="63"/>
        <v>12</v>
      </c>
      <c r="F1364" t="str">
        <f>VLOOKUP(L1364,杂项!K:L,2,FALSE)</f>
        <v>握力器</v>
      </c>
      <c r="G1364">
        <f t="shared" si="64"/>
        <v>10</v>
      </c>
      <c r="H1364" t="e">
        <f>VLOOKUP(N1364,杂项!K:L,2,FALSE)</f>
        <v>#N/A</v>
      </c>
      <c r="I1364">
        <f t="shared" si="65"/>
        <v>0</v>
      </c>
      <c r="J1364" s="93">
        <v>6014</v>
      </c>
      <c r="K1364">
        <v>12</v>
      </c>
      <c r="L1364">
        <v>6030</v>
      </c>
      <c r="M1364">
        <v>10</v>
      </c>
    </row>
    <row r="1365" spans="1:15" x14ac:dyDescent="0.2">
      <c r="A1365" s="103">
        <v>5273</v>
      </c>
      <c r="B1365" s="93" t="s">
        <v>4208</v>
      </c>
      <c r="C1365" s="103">
        <v>10000</v>
      </c>
      <c r="D1365" t="str">
        <f>VLOOKUP(J1365,杂项!K:L,2,FALSE)</f>
        <v>高级生存教材</v>
      </c>
      <c r="E1365">
        <f t="shared" si="63"/>
        <v>3</v>
      </c>
      <c r="F1365" t="str">
        <f>VLOOKUP(L1365,杂项!K:L,2,FALSE)</f>
        <v>握力器</v>
      </c>
      <c r="G1365">
        <f t="shared" si="64"/>
        <v>12</v>
      </c>
      <c r="H1365" t="e">
        <f>VLOOKUP(N1365,杂项!K:L,2,FALSE)</f>
        <v>#N/A</v>
      </c>
      <c r="I1365">
        <f t="shared" si="65"/>
        <v>0</v>
      </c>
      <c r="J1365" s="93">
        <v>6015</v>
      </c>
      <c r="K1365">
        <v>3</v>
      </c>
      <c r="L1365">
        <v>6030</v>
      </c>
      <c r="M1365">
        <v>12</v>
      </c>
    </row>
    <row r="1366" spans="1:15" x14ac:dyDescent="0.2">
      <c r="A1366" s="103">
        <v>5274</v>
      </c>
      <c r="B1366" s="93" t="s">
        <v>4209</v>
      </c>
      <c r="C1366" s="103">
        <v>15000</v>
      </c>
      <c r="D1366" t="str">
        <f>VLOOKUP(J1366,杂项!K:L,2,FALSE)</f>
        <v>高级生存教材</v>
      </c>
      <c r="E1366">
        <f t="shared" si="63"/>
        <v>5</v>
      </c>
      <c r="F1366" t="str">
        <f>VLOOKUP(L1366,杂项!K:L,2,FALSE)</f>
        <v>平衡球</v>
      </c>
      <c r="G1366">
        <f t="shared" si="64"/>
        <v>3</v>
      </c>
      <c r="H1366" t="e">
        <f>VLOOKUP(N1366,杂项!K:L,2,FALSE)</f>
        <v>#N/A</v>
      </c>
      <c r="I1366">
        <f t="shared" si="65"/>
        <v>0</v>
      </c>
      <c r="J1366" s="93">
        <v>6015</v>
      </c>
      <c r="K1366">
        <v>5</v>
      </c>
      <c r="L1366">
        <v>6036</v>
      </c>
      <c r="M1366">
        <v>3</v>
      </c>
    </row>
    <row r="1367" spans="1:15" x14ac:dyDescent="0.2">
      <c r="A1367" s="103">
        <v>5275</v>
      </c>
      <c r="B1367" s="93" t="s">
        <v>4211</v>
      </c>
      <c r="C1367" s="103">
        <v>23000</v>
      </c>
      <c r="D1367" t="str">
        <f>VLOOKUP(J1367,杂项!K:L,2,FALSE)</f>
        <v>高级生存教材</v>
      </c>
      <c r="E1367">
        <f t="shared" si="63"/>
        <v>10</v>
      </c>
      <c r="F1367" t="str">
        <f>VLOOKUP(L1367,杂项!K:L,2,FALSE)</f>
        <v>平衡球</v>
      </c>
      <c r="G1367">
        <f t="shared" si="64"/>
        <v>5</v>
      </c>
      <c r="H1367" t="str">
        <f>VLOOKUP(N1367,杂项!K:L,2,FALSE)</f>
        <v>沙袋</v>
      </c>
      <c r="I1367">
        <f t="shared" si="65"/>
        <v>3</v>
      </c>
      <c r="J1367" s="93">
        <v>6015</v>
      </c>
      <c r="K1367">
        <v>10</v>
      </c>
      <c r="L1367">
        <v>6036</v>
      </c>
      <c r="M1367">
        <v>5</v>
      </c>
      <c r="N1367">
        <v>6032</v>
      </c>
      <c r="O1367">
        <v>3</v>
      </c>
    </row>
    <row r="1368" spans="1:15" x14ac:dyDescent="0.2">
      <c r="A1368" s="103">
        <v>5276</v>
      </c>
      <c r="B1368" s="93" t="s">
        <v>4213</v>
      </c>
      <c r="C1368" s="103">
        <v>35000</v>
      </c>
      <c r="D1368" t="str">
        <f>VLOOKUP(J1368,杂项!K:L,2,FALSE)</f>
        <v>高级生存教材</v>
      </c>
      <c r="E1368">
        <f t="shared" si="63"/>
        <v>15</v>
      </c>
      <c r="F1368" t="str">
        <f>VLOOKUP(L1368,杂项!K:L,2,FALSE)</f>
        <v>平衡球</v>
      </c>
      <c r="G1368">
        <f t="shared" si="64"/>
        <v>8</v>
      </c>
      <c r="H1368" t="str">
        <f>VLOOKUP(N1368,杂项!K:L,2,FALSE)</f>
        <v>沙袋</v>
      </c>
      <c r="I1368">
        <f t="shared" si="65"/>
        <v>4</v>
      </c>
      <c r="J1368" s="93">
        <v>6015</v>
      </c>
      <c r="K1368">
        <v>15</v>
      </c>
      <c r="L1368">
        <v>6036</v>
      </c>
      <c r="M1368">
        <v>8</v>
      </c>
      <c r="N1368">
        <v>6032</v>
      </c>
      <c r="O1368">
        <v>4</v>
      </c>
    </row>
    <row r="1369" spans="1:15" x14ac:dyDescent="0.2">
      <c r="A1369" s="103">
        <v>5277</v>
      </c>
      <c r="B1369" s="93" t="s">
        <v>4424</v>
      </c>
      <c r="C1369" s="103">
        <v>53000</v>
      </c>
      <c r="D1369" t="str">
        <f>VLOOKUP(J1369,杂项!K:L,2,FALSE)</f>
        <v>高级生存教材</v>
      </c>
      <c r="E1369">
        <f t="shared" si="63"/>
        <v>20</v>
      </c>
      <c r="F1369" t="str">
        <f>VLOOKUP(L1369,杂项!K:L,2,FALSE)</f>
        <v>平衡球</v>
      </c>
      <c r="G1369">
        <f t="shared" si="64"/>
        <v>10</v>
      </c>
      <c r="H1369" t="str">
        <f>VLOOKUP(N1369,杂项!K:L,2,FALSE)</f>
        <v>沙袋</v>
      </c>
      <c r="I1369">
        <f t="shared" si="65"/>
        <v>5</v>
      </c>
      <c r="J1369" s="93">
        <v>6015</v>
      </c>
      <c r="K1369">
        <v>20</v>
      </c>
      <c r="L1369">
        <v>6036</v>
      </c>
      <c r="M1369">
        <v>10</v>
      </c>
      <c r="N1369">
        <v>6032</v>
      </c>
      <c r="O1369">
        <v>5</v>
      </c>
    </row>
    <row r="1370" spans="1:15" x14ac:dyDescent="0.2">
      <c r="A1370" s="103">
        <v>5278</v>
      </c>
      <c r="B1370" s="93" t="s">
        <v>4425</v>
      </c>
      <c r="C1370" s="103">
        <v>80000</v>
      </c>
      <c r="D1370" t="str">
        <f>VLOOKUP(J1370,杂项!K:L,2,FALSE)</f>
        <v>高级生存教材</v>
      </c>
      <c r="E1370">
        <f t="shared" si="63"/>
        <v>30</v>
      </c>
      <c r="F1370" t="str">
        <f>VLOOKUP(L1370,杂项!K:L,2,FALSE)</f>
        <v>平衡球</v>
      </c>
      <c r="G1370">
        <f t="shared" si="64"/>
        <v>12</v>
      </c>
      <c r="H1370" t="str">
        <f>VLOOKUP(N1370,杂项!K:L,2,FALSE)</f>
        <v>沙袋</v>
      </c>
      <c r="I1370">
        <f t="shared" si="65"/>
        <v>6</v>
      </c>
      <c r="J1370" s="93">
        <v>6015</v>
      </c>
      <c r="K1370">
        <v>30</v>
      </c>
      <c r="L1370">
        <v>6036</v>
      </c>
      <c r="M1370">
        <v>12</v>
      </c>
      <c r="N1370">
        <v>6032</v>
      </c>
      <c r="O1370">
        <v>6</v>
      </c>
    </row>
    <row r="1371" spans="1:15" x14ac:dyDescent="0.2">
      <c r="A1371" s="103">
        <v>5279</v>
      </c>
      <c r="B1371" s="93" t="s">
        <v>4426</v>
      </c>
      <c r="C1371" s="103">
        <v>120000</v>
      </c>
      <c r="D1371" t="str">
        <f>VLOOKUP(J1371,杂项!K:L,2,FALSE)</f>
        <v>高级生存教材</v>
      </c>
      <c r="E1371">
        <f t="shared" si="63"/>
        <v>40</v>
      </c>
      <c r="F1371" t="str">
        <f>VLOOKUP(L1371,杂项!K:L,2,FALSE)</f>
        <v>平衡球</v>
      </c>
      <c r="G1371">
        <f t="shared" si="64"/>
        <v>15</v>
      </c>
      <c r="H1371" t="str">
        <f>VLOOKUP(N1371,杂项!K:L,2,FALSE)</f>
        <v>沙袋</v>
      </c>
      <c r="I1371">
        <f t="shared" si="65"/>
        <v>7</v>
      </c>
      <c r="J1371" s="93">
        <v>6015</v>
      </c>
      <c r="K1371">
        <v>40</v>
      </c>
      <c r="L1371">
        <v>6036</v>
      </c>
      <c r="M1371">
        <v>15</v>
      </c>
      <c r="N1371">
        <v>6032</v>
      </c>
      <c r="O1371">
        <v>7</v>
      </c>
    </row>
    <row r="1372" spans="1:15" x14ac:dyDescent="0.2">
      <c r="A1372" s="103">
        <v>15270</v>
      </c>
      <c r="B1372" s="93" t="s">
        <v>4427</v>
      </c>
      <c r="C1372" s="103">
        <v>140000</v>
      </c>
      <c r="D1372" t="str">
        <f>VLOOKUP(J1372,杂项!K:L,2,FALSE)</f>
        <v>高级生存教材</v>
      </c>
      <c r="E1372">
        <f t="shared" si="63"/>
        <v>50</v>
      </c>
      <c r="F1372" t="str">
        <f>VLOOKUP(L1372,杂项!K:L,2,FALSE)</f>
        <v>平衡球</v>
      </c>
      <c r="G1372">
        <f t="shared" si="64"/>
        <v>18</v>
      </c>
      <c r="H1372" t="str">
        <f>VLOOKUP(N1372,杂项!K:L,2,FALSE)</f>
        <v>沙袋</v>
      </c>
      <c r="I1372">
        <f t="shared" si="65"/>
        <v>8</v>
      </c>
      <c r="J1372" s="93">
        <v>6015</v>
      </c>
      <c r="K1372">
        <v>50</v>
      </c>
      <c r="L1372">
        <v>6036</v>
      </c>
      <c r="M1372">
        <v>18</v>
      </c>
      <c r="N1372">
        <v>6032</v>
      </c>
      <c r="O1372">
        <v>8</v>
      </c>
    </row>
    <row r="1373" spans="1:15" x14ac:dyDescent="0.2">
      <c r="A1373" s="103">
        <v>15271</v>
      </c>
      <c r="B1373" s="93" t="s">
        <v>4428</v>
      </c>
      <c r="C1373" s="103">
        <v>170000</v>
      </c>
      <c r="D1373" t="str">
        <f>VLOOKUP(J1373,杂项!K:L,2,FALSE)</f>
        <v>高级生存教材</v>
      </c>
      <c r="E1373">
        <f t="shared" si="63"/>
        <v>60</v>
      </c>
      <c r="F1373" t="str">
        <f>VLOOKUP(L1373,杂项!K:L,2,FALSE)</f>
        <v>平衡球</v>
      </c>
      <c r="G1373">
        <f t="shared" si="64"/>
        <v>22</v>
      </c>
      <c r="H1373" t="str">
        <f>VLOOKUP(N1373,杂项!K:L,2,FALSE)</f>
        <v>沙袋</v>
      </c>
      <c r="I1373">
        <f t="shared" si="65"/>
        <v>9</v>
      </c>
      <c r="J1373" s="93">
        <v>6015</v>
      </c>
      <c r="K1373">
        <v>60</v>
      </c>
      <c r="L1373">
        <v>6036</v>
      </c>
      <c r="M1373">
        <v>22</v>
      </c>
      <c r="N1373">
        <v>6032</v>
      </c>
      <c r="O1373">
        <v>9</v>
      </c>
    </row>
    <row r="1374" spans="1:15" x14ac:dyDescent="0.2">
      <c r="A1374" s="103">
        <v>15272</v>
      </c>
      <c r="B1374" s="93" t="s">
        <v>4429</v>
      </c>
      <c r="C1374" s="103">
        <v>200000</v>
      </c>
      <c r="D1374" t="str">
        <f>VLOOKUP(J1374,杂项!K:L,2,FALSE)</f>
        <v>特级生存教材</v>
      </c>
      <c r="E1374">
        <f t="shared" si="63"/>
        <v>5</v>
      </c>
      <c r="F1374" t="str">
        <f>VLOOKUP(L1374,杂项!K:L,2,FALSE)</f>
        <v>平衡球</v>
      </c>
      <c r="G1374">
        <f t="shared" si="64"/>
        <v>25</v>
      </c>
      <c r="H1374" t="str">
        <f>VLOOKUP(N1374,杂项!K:L,2,FALSE)</f>
        <v>沙袋</v>
      </c>
      <c r="I1374">
        <f t="shared" si="65"/>
        <v>10</v>
      </c>
      <c r="J1374" s="93">
        <v>6047</v>
      </c>
      <c r="K1374">
        <v>5</v>
      </c>
      <c r="L1374">
        <v>6036</v>
      </c>
      <c r="M1374">
        <v>25</v>
      </c>
      <c r="N1374">
        <v>6032</v>
      </c>
      <c r="O1374">
        <v>10</v>
      </c>
    </row>
    <row r="1375" spans="1:15" x14ac:dyDescent="0.2">
      <c r="A1375" s="103">
        <v>15273</v>
      </c>
      <c r="B1375" s="93" t="s">
        <v>4430</v>
      </c>
      <c r="C1375" s="103">
        <v>240000</v>
      </c>
      <c r="D1375" t="str">
        <f>VLOOKUP(J1375,杂项!K:L,2,FALSE)</f>
        <v>特级生存教材</v>
      </c>
      <c r="E1375">
        <f t="shared" si="63"/>
        <v>10</v>
      </c>
      <c r="F1375" t="str">
        <f>VLOOKUP(L1375,杂项!K:L,2,FALSE)</f>
        <v>平衡球</v>
      </c>
      <c r="G1375">
        <f t="shared" si="64"/>
        <v>30</v>
      </c>
      <c r="H1375" t="str">
        <f>VLOOKUP(N1375,杂项!K:L,2,FALSE)</f>
        <v>沙袋</v>
      </c>
      <c r="I1375">
        <f t="shared" si="65"/>
        <v>12</v>
      </c>
      <c r="J1375" s="93">
        <v>6047</v>
      </c>
      <c r="K1375">
        <v>10</v>
      </c>
      <c r="L1375">
        <v>6036</v>
      </c>
      <c r="M1375">
        <v>30</v>
      </c>
      <c r="N1375">
        <v>6032</v>
      </c>
      <c r="O1375">
        <v>12</v>
      </c>
    </row>
    <row r="1376" spans="1:15" x14ac:dyDescent="0.2">
      <c r="A1376" s="103">
        <v>15274</v>
      </c>
      <c r="B1376" s="93" t="s">
        <v>4431</v>
      </c>
      <c r="C1376" s="103">
        <v>290000</v>
      </c>
      <c r="D1376" t="str">
        <f>VLOOKUP(J1376,杂项!K:L,2,FALSE)</f>
        <v>特级生存教材</v>
      </c>
      <c r="E1376">
        <f t="shared" si="63"/>
        <v>15</v>
      </c>
      <c r="F1376" t="str">
        <f>VLOOKUP(L1376,杂项!K:L,2,FALSE)</f>
        <v>Burning♂背带</v>
      </c>
      <c r="G1376">
        <f t="shared" si="64"/>
        <v>5</v>
      </c>
      <c r="H1376" t="str">
        <f>VLOOKUP(N1376,杂项!K:L,2,FALSE)</f>
        <v>Dark♂锁链</v>
      </c>
      <c r="I1376">
        <f t="shared" si="65"/>
        <v>5</v>
      </c>
      <c r="J1376" s="93">
        <v>6047</v>
      </c>
      <c r="K1376">
        <v>15</v>
      </c>
      <c r="L1376">
        <v>6042</v>
      </c>
      <c r="M1376">
        <v>5</v>
      </c>
      <c r="N1376">
        <v>6038</v>
      </c>
      <c r="O1376">
        <v>5</v>
      </c>
    </row>
    <row r="1377" spans="1:15" x14ac:dyDescent="0.2">
      <c r="A1377" s="103">
        <v>15275</v>
      </c>
      <c r="B1377" s="93" t="s">
        <v>4432</v>
      </c>
      <c r="C1377" s="103">
        <v>350000</v>
      </c>
      <c r="D1377" t="str">
        <f>VLOOKUP(J1377,杂项!K:L,2,FALSE)</f>
        <v>特级生存教材</v>
      </c>
      <c r="E1377">
        <f t="shared" si="63"/>
        <v>20</v>
      </c>
      <c r="F1377" t="str">
        <f>VLOOKUP(L1377,杂项!K:L,2,FALSE)</f>
        <v>Burning♂背带</v>
      </c>
      <c r="G1377">
        <f t="shared" si="64"/>
        <v>6</v>
      </c>
      <c r="H1377" t="str">
        <f>VLOOKUP(N1377,杂项!K:L,2,FALSE)</f>
        <v>Dark♂锁链</v>
      </c>
      <c r="I1377">
        <f t="shared" si="65"/>
        <v>6</v>
      </c>
      <c r="J1377" s="93">
        <v>6047</v>
      </c>
      <c r="K1377">
        <v>20</v>
      </c>
      <c r="L1377">
        <v>6042</v>
      </c>
      <c r="M1377">
        <v>6</v>
      </c>
      <c r="N1377">
        <v>6038</v>
      </c>
      <c r="O1377">
        <v>6</v>
      </c>
    </row>
    <row r="1378" spans="1:15" x14ac:dyDescent="0.2">
      <c r="A1378" s="103">
        <v>15276</v>
      </c>
      <c r="B1378" s="93" t="s">
        <v>4433</v>
      </c>
      <c r="C1378" s="103">
        <v>420000</v>
      </c>
      <c r="D1378" t="str">
        <f>VLOOKUP(J1378,杂项!K:L,2,FALSE)</f>
        <v>特级生存教材</v>
      </c>
      <c r="E1378">
        <f t="shared" si="63"/>
        <v>25</v>
      </c>
      <c r="F1378" t="str">
        <f>VLOOKUP(L1378,杂项!K:L,2,FALSE)</f>
        <v>Burning♂背带</v>
      </c>
      <c r="G1378">
        <f t="shared" si="64"/>
        <v>7</v>
      </c>
      <c r="H1378" t="str">
        <f>VLOOKUP(N1378,杂项!K:L,2,FALSE)</f>
        <v>Dark♂锁链</v>
      </c>
      <c r="I1378">
        <f t="shared" si="65"/>
        <v>7</v>
      </c>
      <c r="J1378" s="93">
        <v>6047</v>
      </c>
      <c r="K1378">
        <v>25</v>
      </c>
      <c r="L1378">
        <v>6042</v>
      </c>
      <c r="M1378">
        <v>7</v>
      </c>
      <c r="N1378">
        <v>6038</v>
      </c>
      <c r="O1378">
        <v>7</v>
      </c>
    </row>
    <row r="1379" spans="1:15" x14ac:dyDescent="0.2">
      <c r="A1379" s="103">
        <v>15277</v>
      </c>
      <c r="B1379" s="93" t="s">
        <v>4434</v>
      </c>
      <c r="C1379" s="103">
        <v>500000</v>
      </c>
      <c r="D1379" t="str">
        <f>VLOOKUP(J1379,杂项!K:L,2,FALSE)</f>
        <v>特级生存教材</v>
      </c>
      <c r="E1379">
        <f t="shared" si="63"/>
        <v>30</v>
      </c>
      <c r="F1379" t="str">
        <f>VLOOKUP(L1379,杂项!K:L,2,FALSE)</f>
        <v>Burning♂背带</v>
      </c>
      <c r="G1379">
        <f t="shared" si="64"/>
        <v>8</v>
      </c>
      <c r="H1379" t="str">
        <f>VLOOKUP(N1379,杂项!K:L,2,FALSE)</f>
        <v>Dark♂锁链</v>
      </c>
      <c r="I1379">
        <f t="shared" si="65"/>
        <v>8</v>
      </c>
      <c r="J1379" s="93">
        <v>6047</v>
      </c>
      <c r="K1379">
        <v>30</v>
      </c>
      <c r="L1379">
        <v>6042</v>
      </c>
      <c r="M1379">
        <v>8</v>
      </c>
      <c r="N1379">
        <v>6038</v>
      </c>
      <c r="O1379">
        <v>8</v>
      </c>
    </row>
    <row r="1380" spans="1:15" x14ac:dyDescent="0.2">
      <c r="A1380" s="103">
        <v>15278</v>
      </c>
      <c r="B1380" s="93" t="s">
        <v>4435</v>
      </c>
      <c r="C1380" s="103">
        <v>600000</v>
      </c>
      <c r="D1380" t="str">
        <f>VLOOKUP(J1380,杂项!K:L,2,FALSE)</f>
        <v>特级生存教材</v>
      </c>
      <c r="E1380">
        <f t="shared" si="63"/>
        <v>40</v>
      </c>
      <c r="F1380" t="str">
        <f>VLOOKUP(L1380,杂项!K:L,2,FALSE)</f>
        <v>Burning♂背带</v>
      </c>
      <c r="G1380">
        <f t="shared" si="64"/>
        <v>10</v>
      </c>
      <c r="H1380" t="str">
        <f>VLOOKUP(N1380,杂项!K:L,2,FALSE)</f>
        <v>Dark♂锁链</v>
      </c>
      <c r="I1380">
        <f t="shared" si="65"/>
        <v>10</v>
      </c>
      <c r="J1380" s="93">
        <v>6047</v>
      </c>
      <c r="K1380">
        <v>40</v>
      </c>
      <c r="L1380">
        <v>6042</v>
      </c>
      <c r="M1380">
        <v>10</v>
      </c>
      <c r="N1380">
        <v>6038</v>
      </c>
      <c r="O1380">
        <v>10</v>
      </c>
    </row>
    <row r="1381" spans="1:15" x14ac:dyDescent="0.2">
      <c r="A1381" s="103">
        <v>15279</v>
      </c>
      <c r="B1381" s="93" t="s">
        <v>4436</v>
      </c>
      <c r="C1381" s="103">
        <v>720000</v>
      </c>
      <c r="D1381" t="str">
        <f>VLOOKUP(J1381,杂项!K:L,2,FALSE)</f>
        <v>特级生存教材</v>
      </c>
      <c r="E1381">
        <f t="shared" si="63"/>
        <v>50</v>
      </c>
      <c r="F1381" t="str">
        <f>VLOOKUP(L1381,杂项!K:L,2,FALSE)</f>
        <v>Burning♂背带</v>
      </c>
      <c r="G1381">
        <f t="shared" si="64"/>
        <v>12</v>
      </c>
      <c r="H1381" t="str">
        <f>VLOOKUP(N1381,杂项!K:L,2,FALSE)</f>
        <v>Dark♂锁链</v>
      </c>
      <c r="I1381">
        <f t="shared" si="65"/>
        <v>12</v>
      </c>
      <c r="J1381" s="93">
        <v>6047</v>
      </c>
      <c r="K1381">
        <v>50</v>
      </c>
      <c r="L1381">
        <v>6042</v>
      </c>
      <c r="M1381">
        <v>12</v>
      </c>
      <c r="N1381">
        <v>6038</v>
      </c>
      <c r="O1381">
        <v>12</v>
      </c>
    </row>
    <row r="1382" spans="1:15" x14ac:dyDescent="0.2">
      <c r="A1382" s="103">
        <v>5280</v>
      </c>
      <c r="B1382" s="93" t="s">
        <v>4437</v>
      </c>
      <c r="C1382" s="103">
        <v>8000</v>
      </c>
      <c r="D1382" t="str">
        <f>VLOOKUP(J1382,杂项!K:L,2,FALSE)</f>
        <v>高级生存教材</v>
      </c>
      <c r="E1382">
        <f t="shared" si="63"/>
        <v>3</v>
      </c>
      <c r="F1382" t="str">
        <f>VLOOKUP(L1382,杂项!K:L,2,FALSE)</f>
        <v>瑜伽垫</v>
      </c>
      <c r="G1382">
        <f t="shared" si="64"/>
        <v>3</v>
      </c>
      <c r="H1382" t="e">
        <f>VLOOKUP(N1382,杂项!K:L,2,FALSE)</f>
        <v>#N/A</v>
      </c>
      <c r="I1382">
        <f t="shared" si="65"/>
        <v>0</v>
      </c>
      <c r="J1382" s="93">
        <v>6015</v>
      </c>
      <c r="K1382">
        <v>3</v>
      </c>
      <c r="L1382">
        <v>6035</v>
      </c>
      <c r="M1382">
        <v>3</v>
      </c>
    </row>
    <row r="1383" spans="1:15" x14ac:dyDescent="0.2">
      <c r="A1383" s="103">
        <v>5281</v>
      </c>
      <c r="B1383" s="93" t="s">
        <v>4438</v>
      </c>
      <c r="C1383" s="103">
        <v>12000</v>
      </c>
      <c r="D1383" t="str">
        <f>VLOOKUP(J1383,杂项!K:L,2,FALSE)</f>
        <v>高级生存教材</v>
      </c>
      <c r="E1383">
        <f t="shared" si="63"/>
        <v>5</v>
      </c>
      <c r="F1383" t="str">
        <f>VLOOKUP(L1383,杂项!K:L,2,FALSE)</f>
        <v>瑜伽垫</v>
      </c>
      <c r="G1383">
        <f t="shared" si="64"/>
        <v>4</v>
      </c>
      <c r="H1383" t="e">
        <f>VLOOKUP(N1383,杂项!K:L,2,FALSE)</f>
        <v>#N/A</v>
      </c>
      <c r="I1383">
        <f t="shared" si="65"/>
        <v>0</v>
      </c>
      <c r="J1383" s="93">
        <v>6015</v>
      </c>
      <c r="K1383">
        <v>5</v>
      </c>
      <c r="L1383">
        <v>6035</v>
      </c>
      <c r="M1383">
        <v>4</v>
      </c>
    </row>
    <row r="1384" spans="1:15" x14ac:dyDescent="0.2">
      <c r="A1384" s="103">
        <v>5282</v>
      </c>
      <c r="B1384" s="93" t="s">
        <v>4439</v>
      </c>
      <c r="C1384" s="103">
        <v>18000</v>
      </c>
      <c r="D1384" t="str">
        <f>VLOOKUP(J1384,杂项!K:L,2,FALSE)</f>
        <v>高级生存教材</v>
      </c>
      <c r="E1384">
        <f t="shared" si="63"/>
        <v>8</v>
      </c>
      <c r="F1384" t="str">
        <f>VLOOKUP(L1384,杂项!K:L,2,FALSE)</f>
        <v>瑜伽垫</v>
      </c>
      <c r="G1384">
        <f t="shared" si="64"/>
        <v>6</v>
      </c>
      <c r="H1384" t="str">
        <f>VLOOKUP(N1384,杂项!K:L,2,FALSE)</f>
        <v>扩胸器</v>
      </c>
      <c r="I1384">
        <f t="shared" si="65"/>
        <v>2</v>
      </c>
      <c r="J1384" s="93">
        <v>6015</v>
      </c>
      <c r="K1384">
        <v>8</v>
      </c>
      <c r="L1384">
        <v>6035</v>
      </c>
      <c r="M1384">
        <v>6</v>
      </c>
      <c r="N1384">
        <v>6033</v>
      </c>
      <c r="O1384">
        <v>2</v>
      </c>
    </row>
    <row r="1385" spans="1:15" x14ac:dyDescent="0.2">
      <c r="A1385" s="103">
        <v>5283</v>
      </c>
      <c r="B1385" s="93" t="s">
        <v>4440</v>
      </c>
      <c r="C1385" s="103">
        <v>27000</v>
      </c>
      <c r="D1385" t="str">
        <f>VLOOKUP(J1385,杂项!K:L,2,FALSE)</f>
        <v>高级生存教材</v>
      </c>
      <c r="E1385">
        <f t="shared" si="63"/>
        <v>12</v>
      </c>
      <c r="F1385" t="str">
        <f>VLOOKUP(L1385,杂项!K:L,2,FALSE)</f>
        <v>瑜伽垫</v>
      </c>
      <c r="G1385">
        <f t="shared" si="64"/>
        <v>8</v>
      </c>
      <c r="H1385" t="str">
        <f>VLOOKUP(N1385,杂项!K:L,2,FALSE)</f>
        <v>扩胸器</v>
      </c>
      <c r="I1385">
        <f t="shared" si="65"/>
        <v>4</v>
      </c>
      <c r="J1385" s="93">
        <v>6015</v>
      </c>
      <c r="K1385">
        <v>12</v>
      </c>
      <c r="L1385">
        <v>6035</v>
      </c>
      <c r="M1385">
        <v>8</v>
      </c>
      <c r="N1385">
        <v>6033</v>
      </c>
      <c r="O1385">
        <v>4</v>
      </c>
    </row>
    <row r="1386" spans="1:15" x14ac:dyDescent="0.2">
      <c r="A1386" s="103">
        <v>5284</v>
      </c>
      <c r="B1386" s="93" t="s">
        <v>4441</v>
      </c>
      <c r="C1386" s="103">
        <v>41000</v>
      </c>
      <c r="D1386" t="str">
        <f>VLOOKUP(J1386,杂项!K:L,2,FALSE)</f>
        <v>高级生存教材</v>
      </c>
      <c r="E1386">
        <f t="shared" si="63"/>
        <v>15</v>
      </c>
      <c r="F1386" t="str">
        <f>VLOOKUP(L1386,杂项!K:L,2,FALSE)</f>
        <v>瑜伽垫</v>
      </c>
      <c r="G1386">
        <f t="shared" si="64"/>
        <v>10</v>
      </c>
      <c r="H1386" t="str">
        <f>VLOOKUP(N1386,杂项!K:L,2,FALSE)</f>
        <v>扩胸器</v>
      </c>
      <c r="I1386">
        <f t="shared" si="65"/>
        <v>6</v>
      </c>
      <c r="J1386" s="93">
        <v>6015</v>
      </c>
      <c r="K1386">
        <v>15</v>
      </c>
      <c r="L1386">
        <v>6035</v>
      </c>
      <c r="M1386">
        <v>10</v>
      </c>
      <c r="N1386">
        <v>6033</v>
      </c>
      <c r="O1386">
        <v>6</v>
      </c>
    </row>
    <row r="1387" spans="1:15" x14ac:dyDescent="0.2">
      <c r="A1387" s="103">
        <v>5285</v>
      </c>
      <c r="B1387" s="93" t="s">
        <v>4442</v>
      </c>
      <c r="C1387" s="103">
        <v>62000</v>
      </c>
      <c r="D1387" t="str">
        <f>VLOOKUP(J1387,杂项!K:L,2,FALSE)</f>
        <v>特级生存教材</v>
      </c>
      <c r="E1387">
        <f t="shared" si="63"/>
        <v>5</v>
      </c>
      <c r="F1387" t="str">
        <f>VLOOKUP(L1387,杂项!K:L,2,FALSE)</f>
        <v>Crazy♂短裤</v>
      </c>
      <c r="G1387">
        <f t="shared" si="64"/>
        <v>2</v>
      </c>
      <c r="H1387" t="str">
        <f>VLOOKUP(N1387,杂项!K:L,2,FALSE)</f>
        <v>Devout♂手套</v>
      </c>
      <c r="I1387">
        <f t="shared" si="65"/>
        <v>2</v>
      </c>
      <c r="J1387" s="93">
        <v>6047</v>
      </c>
      <c r="K1387">
        <v>5</v>
      </c>
      <c r="L1387">
        <v>6041</v>
      </c>
      <c r="M1387">
        <v>2</v>
      </c>
      <c r="N1387">
        <v>6039</v>
      </c>
      <c r="O1387">
        <v>2</v>
      </c>
    </row>
    <row r="1388" spans="1:15" x14ac:dyDescent="0.2">
      <c r="A1388" s="103">
        <v>5286</v>
      </c>
      <c r="B1388" s="93" t="s">
        <v>4443</v>
      </c>
      <c r="C1388" s="103">
        <v>93000</v>
      </c>
      <c r="D1388" t="str">
        <f>VLOOKUP(J1388,杂项!K:L,2,FALSE)</f>
        <v>特级生存教材</v>
      </c>
      <c r="E1388">
        <f t="shared" si="63"/>
        <v>10</v>
      </c>
      <c r="F1388" t="str">
        <f>VLOOKUP(L1388,杂项!K:L,2,FALSE)</f>
        <v>Crazy♂短裤</v>
      </c>
      <c r="G1388">
        <f t="shared" si="64"/>
        <v>3</v>
      </c>
      <c r="H1388" t="str">
        <f>VLOOKUP(N1388,杂项!K:L,2,FALSE)</f>
        <v>Devout♂手套</v>
      </c>
      <c r="I1388">
        <f t="shared" si="65"/>
        <v>3</v>
      </c>
      <c r="J1388" s="93">
        <v>6047</v>
      </c>
      <c r="K1388">
        <v>10</v>
      </c>
      <c r="L1388">
        <v>6041</v>
      </c>
      <c r="M1388">
        <v>3</v>
      </c>
      <c r="N1388">
        <v>6039</v>
      </c>
      <c r="O1388">
        <v>3</v>
      </c>
    </row>
    <row r="1389" spans="1:15" x14ac:dyDescent="0.2">
      <c r="A1389" s="103">
        <v>5287</v>
      </c>
      <c r="B1389" s="93" t="s">
        <v>4444</v>
      </c>
      <c r="C1389" s="103">
        <v>140000</v>
      </c>
      <c r="D1389" t="str">
        <f>VLOOKUP(J1389,杂项!K:L,2,FALSE)</f>
        <v>特级生存教材</v>
      </c>
      <c r="E1389">
        <f t="shared" si="63"/>
        <v>20</v>
      </c>
      <c r="F1389" t="str">
        <f>VLOOKUP(L1389,杂项!K:L,2,FALSE)</f>
        <v>Crazy♂短裤</v>
      </c>
      <c r="G1389">
        <f t="shared" si="64"/>
        <v>5</v>
      </c>
      <c r="H1389" t="str">
        <f>VLOOKUP(N1389,杂项!K:L,2,FALSE)</f>
        <v>Devout♂手套</v>
      </c>
      <c r="I1389">
        <f t="shared" si="65"/>
        <v>5</v>
      </c>
      <c r="J1389" s="93">
        <v>6047</v>
      </c>
      <c r="K1389">
        <v>20</v>
      </c>
      <c r="L1389">
        <v>6041</v>
      </c>
      <c r="M1389">
        <v>5</v>
      </c>
      <c r="N1389">
        <v>6039</v>
      </c>
      <c r="O1389">
        <v>5</v>
      </c>
    </row>
    <row r="1390" spans="1:15" x14ac:dyDescent="0.2">
      <c r="A1390" s="103">
        <v>5288</v>
      </c>
      <c r="B1390" s="93" t="s">
        <v>4445</v>
      </c>
      <c r="C1390" s="103">
        <v>210000</v>
      </c>
      <c r="D1390" t="str">
        <f>VLOOKUP(J1390,杂项!K:L,2,FALSE)</f>
        <v>特级生存教材</v>
      </c>
      <c r="E1390">
        <f t="shared" si="63"/>
        <v>30</v>
      </c>
      <c r="F1390" t="str">
        <f>VLOOKUP(L1390,杂项!K:L,2,FALSE)</f>
        <v>Crazy♂短裤</v>
      </c>
      <c r="G1390">
        <f t="shared" si="64"/>
        <v>7</v>
      </c>
      <c r="H1390" t="str">
        <f>VLOOKUP(N1390,杂项!K:L,2,FALSE)</f>
        <v>Devout♂手套</v>
      </c>
      <c r="I1390">
        <f t="shared" si="65"/>
        <v>7</v>
      </c>
      <c r="J1390" s="93">
        <v>6047</v>
      </c>
      <c r="K1390">
        <v>30</v>
      </c>
      <c r="L1390">
        <v>6041</v>
      </c>
      <c r="M1390">
        <v>7</v>
      </c>
      <c r="N1390">
        <v>6039</v>
      </c>
      <c r="O1390">
        <v>7</v>
      </c>
    </row>
    <row r="1391" spans="1:15" x14ac:dyDescent="0.2">
      <c r="A1391" s="103">
        <v>5289</v>
      </c>
      <c r="B1391" s="93" t="s">
        <v>4446</v>
      </c>
      <c r="C1391" s="103">
        <v>320000</v>
      </c>
      <c r="D1391" t="str">
        <f>VLOOKUP(J1391,杂项!K:L,2,FALSE)</f>
        <v>特级生存教材</v>
      </c>
      <c r="E1391">
        <f t="shared" si="63"/>
        <v>40</v>
      </c>
      <c r="F1391" t="str">
        <f>VLOOKUP(L1391,杂项!K:L,2,FALSE)</f>
        <v>Crazy♂短裤</v>
      </c>
      <c r="G1391">
        <f t="shared" si="64"/>
        <v>9</v>
      </c>
      <c r="H1391" t="str">
        <f>VLOOKUP(N1391,杂项!K:L,2,FALSE)</f>
        <v>Devout♂手套</v>
      </c>
      <c r="I1391">
        <f t="shared" si="65"/>
        <v>9</v>
      </c>
      <c r="J1391" s="93">
        <v>6047</v>
      </c>
      <c r="K1391">
        <v>40</v>
      </c>
      <c r="L1391">
        <v>6041</v>
      </c>
      <c r="M1391">
        <v>9</v>
      </c>
      <c r="N1391">
        <v>6039</v>
      </c>
      <c r="O1391">
        <v>9</v>
      </c>
    </row>
    <row r="1392" spans="1:15" x14ac:dyDescent="0.2">
      <c r="A1392" s="103">
        <v>5290</v>
      </c>
      <c r="B1392" s="93" t="s">
        <v>4447</v>
      </c>
      <c r="C1392" s="103">
        <v>8000</v>
      </c>
      <c r="D1392" t="str">
        <f>VLOOKUP(J1392,杂项!K:L,2,FALSE)</f>
        <v>高级生存教材</v>
      </c>
      <c r="E1392">
        <f t="shared" si="63"/>
        <v>3</v>
      </c>
      <c r="F1392" t="str">
        <f>VLOOKUP(L1392,杂项!K:L,2,FALSE)</f>
        <v>平衡球</v>
      </c>
      <c r="G1392">
        <f t="shared" si="64"/>
        <v>3</v>
      </c>
      <c r="H1392" t="e">
        <f>VLOOKUP(N1392,杂项!K:L,2,FALSE)</f>
        <v>#N/A</v>
      </c>
      <c r="I1392">
        <f t="shared" si="65"/>
        <v>0</v>
      </c>
      <c r="J1392" s="93">
        <v>6015</v>
      </c>
      <c r="K1392">
        <v>3</v>
      </c>
      <c r="L1392">
        <v>6036</v>
      </c>
      <c r="M1392">
        <v>3</v>
      </c>
    </row>
    <row r="1393" spans="1:15" x14ac:dyDescent="0.2">
      <c r="A1393" s="103">
        <v>5291</v>
      </c>
      <c r="B1393" s="93" t="s">
        <v>4448</v>
      </c>
      <c r="C1393" s="103">
        <v>12000</v>
      </c>
      <c r="D1393" t="str">
        <f>VLOOKUP(J1393,杂项!K:L,2,FALSE)</f>
        <v>高级生存教材</v>
      </c>
      <c r="E1393">
        <f t="shared" si="63"/>
        <v>5</v>
      </c>
      <c r="F1393" t="str">
        <f>VLOOKUP(L1393,杂项!K:L,2,FALSE)</f>
        <v>平衡球</v>
      </c>
      <c r="G1393">
        <f t="shared" si="64"/>
        <v>4</v>
      </c>
      <c r="H1393" t="e">
        <f>VLOOKUP(N1393,杂项!K:L,2,FALSE)</f>
        <v>#N/A</v>
      </c>
      <c r="I1393">
        <f t="shared" si="65"/>
        <v>0</v>
      </c>
      <c r="J1393" s="93">
        <v>6015</v>
      </c>
      <c r="K1393">
        <v>5</v>
      </c>
      <c r="L1393">
        <v>6036</v>
      </c>
      <c r="M1393">
        <v>4</v>
      </c>
    </row>
    <row r="1394" spans="1:15" x14ac:dyDescent="0.2">
      <c r="A1394" s="103">
        <v>5292</v>
      </c>
      <c r="B1394" s="93" t="s">
        <v>4449</v>
      </c>
      <c r="C1394" s="103">
        <v>18000</v>
      </c>
      <c r="D1394" t="str">
        <f>VLOOKUP(J1394,杂项!K:L,2,FALSE)</f>
        <v>高级生存教材</v>
      </c>
      <c r="E1394">
        <f t="shared" si="63"/>
        <v>8</v>
      </c>
      <c r="F1394" t="str">
        <f>VLOOKUP(L1394,杂项!K:L,2,FALSE)</f>
        <v>平衡球</v>
      </c>
      <c r="G1394">
        <f t="shared" si="64"/>
        <v>6</v>
      </c>
      <c r="H1394" t="str">
        <f>VLOOKUP(N1394,杂项!K:L,2,FALSE)</f>
        <v>沙袋</v>
      </c>
      <c r="I1394">
        <f t="shared" si="65"/>
        <v>2</v>
      </c>
      <c r="J1394" s="93">
        <v>6015</v>
      </c>
      <c r="K1394">
        <v>8</v>
      </c>
      <c r="L1394">
        <v>6036</v>
      </c>
      <c r="M1394">
        <v>6</v>
      </c>
      <c r="N1394">
        <v>6032</v>
      </c>
      <c r="O1394">
        <v>2</v>
      </c>
    </row>
    <row r="1395" spans="1:15" x14ac:dyDescent="0.2">
      <c r="A1395" s="103">
        <v>5293</v>
      </c>
      <c r="B1395" s="93" t="s">
        <v>4450</v>
      </c>
      <c r="C1395" s="103">
        <v>27000</v>
      </c>
      <c r="D1395" t="str">
        <f>VLOOKUP(J1395,杂项!K:L,2,FALSE)</f>
        <v>高级生存教材</v>
      </c>
      <c r="E1395">
        <f t="shared" si="63"/>
        <v>12</v>
      </c>
      <c r="F1395" t="str">
        <f>VLOOKUP(L1395,杂项!K:L,2,FALSE)</f>
        <v>平衡球</v>
      </c>
      <c r="G1395">
        <f t="shared" si="64"/>
        <v>8</v>
      </c>
      <c r="H1395" t="str">
        <f>VLOOKUP(N1395,杂项!K:L,2,FALSE)</f>
        <v>沙袋</v>
      </c>
      <c r="I1395">
        <f t="shared" si="65"/>
        <v>4</v>
      </c>
      <c r="J1395" s="93">
        <v>6015</v>
      </c>
      <c r="K1395">
        <v>12</v>
      </c>
      <c r="L1395">
        <v>6036</v>
      </c>
      <c r="M1395">
        <v>8</v>
      </c>
      <c r="N1395">
        <v>6032</v>
      </c>
      <c r="O1395">
        <v>4</v>
      </c>
    </row>
    <row r="1396" spans="1:15" x14ac:dyDescent="0.2">
      <c r="A1396" s="103">
        <v>5294</v>
      </c>
      <c r="B1396" s="93" t="s">
        <v>4451</v>
      </c>
      <c r="C1396" s="103">
        <v>41000</v>
      </c>
      <c r="D1396" t="str">
        <f>VLOOKUP(J1396,杂项!K:L,2,FALSE)</f>
        <v>高级生存教材</v>
      </c>
      <c r="E1396">
        <f t="shared" si="63"/>
        <v>15</v>
      </c>
      <c r="F1396" t="str">
        <f>VLOOKUP(L1396,杂项!K:L,2,FALSE)</f>
        <v>平衡球</v>
      </c>
      <c r="G1396">
        <f t="shared" si="64"/>
        <v>10</v>
      </c>
      <c r="H1396" t="str">
        <f>VLOOKUP(N1396,杂项!K:L,2,FALSE)</f>
        <v>沙袋</v>
      </c>
      <c r="I1396">
        <f t="shared" si="65"/>
        <v>6</v>
      </c>
      <c r="J1396" s="93">
        <v>6015</v>
      </c>
      <c r="K1396">
        <v>15</v>
      </c>
      <c r="L1396">
        <v>6036</v>
      </c>
      <c r="M1396">
        <v>10</v>
      </c>
      <c r="N1396">
        <v>6032</v>
      </c>
      <c r="O1396">
        <v>6</v>
      </c>
    </row>
    <row r="1397" spans="1:15" x14ac:dyDescent="0.2">
      <c r="A1397" s="103">
        <v>5295</v>
      </c>
      <c r="B1397" s="93" t="s">
        <v>4452</v>
      </c>
      <c r="C1397" s="103">
        <v>62000</v>
      </c>
      <c r="D1397" t="str">
        <f>VLOOKUP(J1397,杂项!K:L,2,FALSE)</f>
        <v>特级生存教材</v>
      </c>
      <c r="E1397">
        <f t="shared" si="63"/>
        <v>5</v>
      </c>
      <c r="F1397" t="str">
        <f>VLOOKUP(L1397,杂项!K:L,2,FALSE)</f>
        <v>Burning♂背带</v>
      </c>
      <c r="G1397">
        <f t="shared" si="64"/>
        <v>2</v>
      </c>
      <c r="H1397" t="str">
        <f>VLOOKUP(N1397,杂项!K:L,2,FALSE)</f>
        <v>Dark♂锁链</v>
      </c>
      <c r="I1397">
        <f t="shared" si="65"/>
        <v>2</v>
      </c>
      <c r="J1397" s="93">
        <v>6047</v>
      </c>
      <c r="K1397">
        <v>5</v>
      </c>
      <c r="L1397">
        <v>6042</v>
      </c>
      <c r="M1397">
        <v>2</v>
      </c>
      <c r="N1397">
        <v>6038</v>
      </c>
      <c r="O1397">
        <v>2</v>
      </c>
    </row>
    <row r="1398" spans="1:15" x14ac:dyDescent="0.2">
      <c r="A1398" s="103">
        <v>5296</v>
      </c>
      <c r="B1398" s="93" t="s">
        <v>4453</v>
      </c>
      <c r="C1398" s="103">
        <v>93000</v>
      </c>
      <c r="D1398" t="str">
        <f>VLOOKUP(J1398,杂项!K:L,2,FALSE)</f>
        <v>特级生存教材</v>
      </c>
      <c r="E1398">
        <f t="shared" si="63"/>
        <v>10</v>
      </c>
      <c r="F1398" t="str">
        <f>VLOOKUP(L1398,杂项!K:L,2,FALSE)</f>
        <v>Burning♂背带</v>
      </c>
      <c r="G1398">
        <f t="shared" si="64"/>
        <v>3</v>
      </c>
      <c r="H1398" t="str">
        <f>VLOOKUP(N1398,杂项!K:L,2,FALSE)</f>
        <v>Dark♂锁链</v>
      </c>
      <c r="I1398">
        <f t="shared" si="65"/>
        <v>3</v>
      </c>
      <c r="J1398" s="93">
        <v>6047</v>
      </c>
      <c r="K1398">
        <v>10</v>
      </c>
      <c r="L1398">
        <v>6042</v>
      </c>
      <c r="M1398">
        <v>3</v>
      </c>
      <c r="N1398">
        <v>6038</v>
      </c>
      <c r="O1398">
        <v>3</v>
      </c>
    </row>
    <row r="1399" spans="1:15" x14ac:dyDescent="0.2">
      <c r="A1399" s="103">
        <v>5297</v>
      </c>
      <c r="B1399" s="93" t="s">
        <v>4454</v>
      </c>
      <c r="C1399" s="103">
        <v>140000</v>
      </c>
      <c r="D1399" t="str">
        <f>VLOOKUP(J1399,杂项!K:L,2,FALSE)</f>
        <v>特级生存教材</v>
      </c>
      <c r="E1399">
        <f t="shared" si="63"/>
        <v>20</v>
      </c>
      <c r="F1399" t="str">
        <f>VLOOKUP(L1399,杂项!K:L,2,FALSE)</f>
        <v>Burning♂背带</v>
      </c>
      <c r="G1399">
        <f t="shared" si="64"/>
        <v>5</v>
      </c>
      <c r="H1399" t="str">
        <f>VLOOKUP(N1399,杂项!K:L,2,FALSE)</f>
        <v>Dark♂锁链</v>
      </c>
      <c r="I1399">
        <f t="shared" si="65"/>
        <v>5</v>
      </c>
      <c r="J1399" s="93">
        <v>6047</v>
      </c>
      <c r="K1399">
        <v>20</v>
      </c>
      <c r="L1399">
        <v>6042</v>
      </c>
      <c r="M1399">
        <v>5</v>
      </c>
      <c r="N1399">
        <v>6038</v>
      </c>
      <c r="O1399">
        <v>5</v>
      </c>
    </row>
    <row r="1400" spans="1:15" x14ac:dyDescent="0.2">
      <c r="A1400" s="103">
        <v>5298</v>
      </c>
      <c r="B1400" s="93" t="s">
        <v>4455</v>
      </c>
      <c r="C1400" s="103">
        <v>210000</v>
      </c>
      <c r="D1400" t="str">
        <f>VLOOKUP(J1400,杂项!K:L,2,FALSE)</f>
        <v>特级生存教材</v>
      </c>
      <c r="E1400">
        <f t="shared" si="63"/>
        <v>30</v>
      </c>
      <c r="F1400" t="str">
        <f>VLOOKUP(L1400,杂项!K:L,2,FALSE)</f>
        <v>Burning♂背带</v>
      </c>
      <c r="G1400">
        <f t="shared" si="64"/>
        <v>7</v>
      </c>
      <c r="H1400" t="str">
        <f>VLOOKUP(N1400,杂项!K:L,2,FALSE)</f>
        <v>Dark♂锁链</v>
      </c>
      <c r="I1400">
        <f t="shared" si="65"/>
        <v>7</v>
      </c>
      <c r="J1400" s="93">
        <v>6047</v>
      </c>
      <c r="K1400">
        <v>30</v>
      </c>
      <c r="L1400">
        <v>6042</v>
      </c>
      <c r="M1400">
        <v>7</v>
      </c>
      <c r="N1400">
        <v>6038</v>
      </c>
      <c r="O1400">
        <v>7</v>
      </c>
    </row>
    <row r="1401" spans="1:15" x14ac:dyDescent="0.2">
      <c r="A1401" s="103">
        <v>5299</v>
      </c>
      <c r="B1401" s="93" t="s">
        <v>4456</v>
      </c>
      <c r="C1401" s="103">
        <v>320000</v>
      </c>
      <c r="D1401" t="str">
        <f>VLOOKUP(J1401,杂项!K:L,2,FALSE)</f>
        <v>特级生存教材</v>
      </c>
      <c r="E1401">
        <f t="shared" si="63"/>
        <v>40</v>
      </c>
      <c r="F1401" t="str">
        <f>VLOOKUP(L1401,杂项!K:L,2,FALSE)</f>
        <v>Burning♂背带</v>
      </c>
      <c r="G1401">
        <f t="shared" si="64"/>
        <v>9</v>
      </c>
      <c r="H1401" t="str">
        <f>VLOOKUP(N1401,杂项!K:L,2,FALSE)</f>
        <v>Dark♂锁链</v>
      </c>
      <c r="I1401">
        <f t="shared" si="65"/>
        <v>9</v>
      </c>
      <c r="J1401" s="93">
        <v>6047</v>
      </c>
      <c r="K1401">
        <v>40</v>
      </c>
      <c r="L1401">
        <v>6042</v>
      </c>
      <c r="M1401">
        <v>9</v>
      </c>
      <c r="N1401">
        <v>6038</v>
      </c>
      <c r="O1401">
        <v>9</v>
      </c>
    </row>
    <row r="1402" spans="1:15" x14ac:dyDescent="0.2">
      <c r="A1402" s="103">
        <v>5300</v>
      </c>
      <c r="B1402" s="93" t="s">
        <v>4457</v>
      </c>
      <c r="C1402" s="103">
        <v>10000</v>
      </c>
      <c r="D1402" t="str">
        <f>VLOOKUP(J1402,杂项!K:L,2,FALSE)</f>
        <v>特级生存教材</v>
      </c>
      <c r="E1402">
        <f t="shared" si="63"/>
        <v>1</v>
      </c>
      <c r="F1402" t="e">
        <f>VLOOKUP(L1402,杂项!K:L,2,FALSE)</f>
        <v>#N/A</v>
      </c>
      <c r="G1402">
        <f t="shared" si="64"/>
        <v>0</v>
      </c>
      <c r="H1402" t="e">
        <f>VLOOKUP(N1402,杂项!K:L,2,FALSE)</f>
        <v>#N/A</v>
      </c>
      <c r="I1402">
        <f t="shared" si="65"/>
        <v>0</v>
      </c>
      <c r="J1402" s="93">
        <v>6047</v>
      </c>
      <c r="K1402">
        <v>1</v>
      </c>
    </row>
    <row r="1403" spans="1:15" x14ac:dyDescent="0.2">
      <c r="A1403" s="103">
        <v>5301</v>
      </c>
      <c r="B1403" s="93" t="s">
        <v>4458</v>
      </c>
      <c r="C1403" s="103">
        <v>15000</v>
      </c>
      <c r="D1403" t="str">
        <f>VLOOKUP(J1403,杂项!K:L,2,FALSE)</f>
        <v>高级生存教材</v>
      </c>
      <c r="E1403">
        <f t="shared" si="63"/>
        <v>5</v>
      </c>
      <c r="F1403" t="str">
        <f>VLOOKUP(L1403,杂项!K:L,2,FALSE)</f>
        <v>平衡球</v>
      </c>
      <c r="G1403">
        <f t="shared" si="64"/>
        <v>6</v>
      </c>
      <c r="H1403" t="e">
        <f>VLOOKUP(N1403,杂项!K:L,2,FALSE)</f>
        <v>#N/A</v>
      </c>
      <c r="I1403">
        <f t="shared" si="65"/>
        <v>0</v>
      </c>
      <c r="J1403" s="93">
        <v>6015</v>
      </c>
      <c r="K1403">
        <v>5</v>
      </c>
      <c r="L1403">
        <v>6036</v>
      </c>
      <c r="M1403">
        <v>6</v>
      </c>
    </row>
    <row r="1404" spans="1:15" x14ac:dyDescent="0.2">
      <c r="A1404" s="103">
        <v>5302</v>
      </c>
      <c r="B1404" s="93" t="s">
        <v>4459</v>
      </c>
      <c r="C1404" s="103">
        <v>23000</v>
      </c>
      <c r="D1404" t="str">
        <f>VLOOKUP(J1404,杂项!K:L,2,FALSE)</f>
        <v>高级生存教材</v>
      </c>
      <c r="E1404">
        <f t="shared" si="63"/>
        <v>15</v>
      </c>
      <c r="F1404" t="str">
        <f>VLOOKUP(L1404,杂项!K:L,2,FALSE)</f>
        <v>平衡球</v>
      </c>
      <c r="G1404">
        <f t="shared" si="64"/>
        <v>10</v>
      </c>
      <c r="H1404" t="str">
        <f>VLOOKUP(N1404,杂项!K:L,2,FALSE)</f>
        <v>扩胸器</v>
      </c>
      <c r="I1404">
        <f t="shared" si="65"/>
        <v>6</v>
      </c>
      <c r="J1404" s="93">
        <v>6015</v>
      </c>
      <c r="K1404">
        <v>15</v>
      </c>
      <c r="L1404">
        <v>6036</v>
      </c>
      <c r="M1404">
        <v>10</v>
      </c>
      <c r="N1404">
        <v>6033</v>
      </c>
      <c r="O1404">
        <v>6</v>
      </c>
    </row>
    <row r="1405" spans="1:15" x14ac:dyDescent="0.2">
      <c r="A1405" s="103">
        <v>5303</v>
      </c>
      <c r="B1405" s="93" t="s">
        <v>4460</v>
      </c>
      <c r="C1405" s="103">
        <v>35000</v>
      </c>
      <c r="D1405" t="str">
        <f>VLOOKUP(J1405,杂项!K:L,2,FALSE)</f>
        <v>高级生存教材</v>
      </c>
      <c r="E1405">
        <f t="shared" si="63"/>
        <v>25</v>
      </c>
      <c r="F1405" t="str">
        <f>VLOOKUP(L1405,杂项!K:L,2,FALSE)</f>
        <v>平衡球</v>
      </c>
      <c r="G1405">
        <f t="shared" si="64"/>
        <v>12</v>
      </c>
      <c r="H1405" t="str">
        <f>VLOOKUP(N1405,杂项!K:L,2,FALSE)</f>
        <v>扩胸器</v>
      </c>
      <c r="I1405">
        <f t="shared" si="65"/>
        <v>8</v>
      </c>
      <c r="J1405" s="93">
        <v>6015</v>
      </c>
      <c r="K1405">
        <v>25</v>
      </c>
      <c r="L1405">
        <v>6036</v>
      </c>
      <c r="M1405">
        <v>12</v>
      </c>
      <c r="N1405">
        <v>6033</v>
      </c>
      <c r="O1405">
        <v>8</v>
      </c>
    </row>
    <row r="1406" spans="1:15" x14ac:dyDescent="0.2">
      <c r="A1406" s="103">
        <v>5304</v>
      </c>
      <c r="B1406" s="93" t="s">
        <v>4461</v>
      </c>
      <c r="C1406" s="103">
        <v>53000</v>
      </c>
      <c r="D1406" t="str">
        <f>VLOOKUP(J1406,杂项!K:L,2,FALSE)</f>
        <v>特级生存教材</v>
      </c>
      <c r="E1406">
        <f t="shared" si="63"/>
        <v>3</v>
      </c>
      <c r="F1406" t="str">
        <f>VLOOKUP(L1406,杂项!K:L,2,FALSE)</f>
        <v>平衡球</v>
      </c>
      <c r="G1406">
        <f t="shared" si="64"/>
        <v>14</v>
      </c>
      <c r="H1406" t="str">
        <f>VLOOKUP(N1406,杂项!K:L,2,FALSE)</f>
        <v>扩胸器</v>
      </c>
      <c r="I1406">
        <f t="shared" si="65"/>
        <v>10</v>
      </c>
      <c r="J1406" s="93">
        <v>6047</v>
      </c>
      <c r="K1406">
        <v>3</v>
      </c>
      <c r="L1406">
        <v>6036</v>
      </c>
      <c r="M1406">
        <v>14</v>
      </c>
      <c r="N1406">
        <v>6033</v>
      </c>
      <c r="O1406">
        <v>10</v>
      </c>
    </row>
    <row r="1407" spans="1:15" x14ac:dyDescent="0.2">
      <c r="A1407" s="103">
        <v>5305</v>
      </c>
      <c r="B1407" s="93" t="s">
        <v>4462</v>
      </c>
      <c r="C1407" s="103">
        <v>80000</v>
      </c>
      <c r="D1407" t="str">
        <f>VLOOKUP(J1407,杂项!K:L,2,FALSE)</f>
        <v>特级生存教材</v>
      </c>
      <c r="E1407">
        <f t="shared" si="63"/>
        <v>5</v>
      </c>
      <c r="F1407" t="str">
        <f>VLOOKUP(L1407,杂项!K:L,2,FALSE)</f>
        <v>Burning♂背带</v>
      </c>
      <c r="G1407">
        <f t="shared" si="64"/>
        <v>2</v>
      </c>
      <c r="H1407" t="str">
        <f>VLOOKUP(N1407,杂项!K:L,2,FALSE)</f>
        <v>Devout♂手套</v>
      </c>
      <c r="I1407">
        <f t="shared" si="65"/>
        <v>2</v>
      </c>
      <c r="J1407" s="93">
        <v>6047</v>
      </c>
      <c r="K1407">
        <v>5</v>
      </c>
      <c r="L1407">
        <v>6042</v>
      </c>
      <c r="M1407">
        <v>2</v>
      </c>
      <c r="N1407">
        <v>6039</v>
      </c>
      <c r="O1407">
        <v>2</v>
      </c>
    </row>
    <row r="1408" spans="1:15" x14ac:dyDescent="0.2">
      <c r="A1408" s="103">
        <v>5306</v>
      </c>
      <c r="B1408" s="93" t="s">
        <v>4463</v>
      </c>
      <c r="C1408" s="103">
        <v>120000</v>
      </c>
      <c r="D1408" t="str">
        <f>VLOOKUP(J1408,杂项!K:L,2,FALSE)</f>
        <v>特级生存教材</v>
      </c>
      <c r="E1408">
        <f t="shared" si="63"/>
        <v>10</v>
      </c>
      <c r="F1408" t="str">
        <f>VLOOKUP(L1408,杂项!K:L,2,FALSE)</f>
        <v>Burning♂背带</v>
      </c>
      <c r="G1408">
        <f t="shared" si="64"/>
        <v>3</v>
      </c>
      <c r="H1408" t="str">
        <f>VLOOKUP(N1408,杂项!K:L,2,FALSE)</f>
        <v>Devout♂手套</v>
      </c>
      <c r="I1408">
        <f t="shared" si="65"/>
        <v>3</v>
      </c>
      <c r="J1408" s="93">
        <v>6047</v>
      </c>
      <c r="K1408">
        <v>10</v>
      </c>
      <c r="L1408">
        <v>6042</v>
      </c>
      <c r="M1408">
        <v>3</v>
      </c>
      <c r="N1408">
        <v>6039</v>
      </c>
      <c r="O1408">
        <v>3</v>
      </c>
    </row>
    <row r="1409" spans="1:15" x14ac:dyDescent="0.2">
      <c r="A1409" s="103">
        <v>5307</v>
      </c>
      <c r="B1409" s="93" t="s">
        <v>4464</v>
      </c>
      <c r="C1409" s="103">
        <v>180000</v>
      </c>
      <c r="D1409" t="str">
        <f>VLOOKUP(J1409,杂项!K:L,2,FALSE)</f>
        <v>特级生存教材</v>
      </c>
      <c r="E1409">
        <f t="shared" si="63"/>
        <v>20</v>
      </c>
      <c r="F1409" t="str">
        <f>VLOOKUP(L1409,杂项!K:L,2,FALSE)</f>
        <v>Burning♂背带</v>
      </c>
      <c r="G1409">
        <f t="shared" si="64"/>
        <v>5</v>
      </c>
      <c r="H1409" t="str">
        <f>VLOOKUP(N1409,杂项!K:L,2,FALSE)</f>
        <v>Devout♂手套</v>
      </c>
      <c r="I1409">
        <f t="shared" si="65"/>
        <v>5</v>
      </c>
      <c r="J1409" s="93">
        <v>6047</v>
      </c>
      <c r="K1409">
        <v>20</v>
      </c>
      <c r="L1409">
        <v>6042</v>
      </c>
      <c r="M1409">
        <v>5</v>
      </c>
      <c r="N1409">
        <v>6039</v>
      </c>
      <c r="O1409">
        <v>5</v>
      </c>
    </row>
    <row r="1410" spans="1:15" x14ac:dyDescent="0.2">
      <c r="A1410" s="103">
        <v>5308</v>
      </c>
      <c r="B1410" s="93" t="s">
        <v>4465</v>
      </c>
      <c r="C1410" s="103">
        <v>270000</v>
      </c>
      <c r="D1410" t="str">
        <f>VLOOKUP(J1410,杂项!K:L,2,FALSE)</f>
        <v>特级生存教材</v>
      </c>
      <c r="E1410">
        <f t="shared" ref="E1410:E1473" si="66">K1410</f>
        <v>30</v>
      </c>
      <c r="F1410" t="str">
        <f>VLOOKUP(L1410,杂项!K:L,2,FALSE)</f>
        <v>Burning♂背带</v>
      </c>
      <c r="G1410">
        <f t="shared" ref="G1410:G1473" si="67">M1410</f>
        <v>7</v>
      </c>
      <c r="H1410" t="str">
        <f>VLOOKUP(N1410,杂项!K:L,2,FALSE)</f>
        <v>Devout♂手套</v>
      </c>
      <c r="I1410">
        <f t="shared" ref="I1410:I1473" si="68">O1410</f>
        <v>7</v>
      </c>
      <c r="J1410" s="93">
        <v>6047</v>
      </c>
      <c r="K1410">
        <v>30</v>
      </c>
      <c r="L1410">
        <v>6042</v>
      </c>
      <c r="M1410">
        <v>7</v>
      </c>
      <c r="N1410">
        <v>6039</v>
      </c>
      <c r="O1410">
        <v>7</v>
      </c>
    </row>
    <row r="1411" spans="1:15" x14ac:dyDescent="0.2">
      <c r="A1411" s="103">
        <v>5309</v>
      </c>
      <c r="B1411" s="93" t="s">
        <v>4466</v>
      </c>
      <c r="C1411" s="103">
        <v>410000</v>
      </c>
      <c r="D1411" t="str">
        <f>VLOOKUP(J1411,杂项!K:L,2,FALSE)</f>
        <v>特级生存教材</v>
      </c>
      <c r="E1411">
        <f t="shared" si="66"/>
        <v>40</v>
      </c>
      <c r="F1411" t="str">
        <f>VLOOKUP(L1411,杂项!K:L,2,FALSE)</f>
        <v>Burning♂背带</v>
      </c>
      <c r="G1411">
        <f t="shared" si="67"/>
        <v>9</v>
      </c>
      <c r="H1411" t="str">
        <f>VLOOKUP(N1411,杂项!K:L,2,FALSE)</f>
        <v>Devout♂手套</v>
      </c>
      <c r="I1411">
        <f t="shared" si="68"/>
        <v>9</v>
      </c>
      <c r="J1411" s="93">
        <v>6047</v>
      </c>
      <c r="K1411">
        <v>40</v>
      </c>
      <c r="L1411">
        <v>6042</v>
      </c>
      <c r="M1411">
        <v>9</v>
      </c>
      <c r="N1411">
        <v>6039</v>
      </c>
      <c r="O1411">
        <v>9</v>
      </c>
    </row>
    <row r="1412" spans="1:15" x14ac:dyDescent="0.2">
      <c r="A1412" s="103">
        <v>5310</v>
      </c>
      <c r="B1412" s="93" t="s">
        <v>4467</v>
      </c>
      <c r="C1412" s="103">
        <v>10000</v>
      </c>
      <c r="D1412" t="str">
        <f>VLOOKUP(J1412,杂项!K:L,2,FALSE)</f>
        <v>特级生存教材</v>
      </c>
      <c r="E1412">
        <f t="shared" si="66"/>
        <v>1</v>
      </c>
      <c r="F1412" t="e">
        <f>VLOOKUP(L1412,杂项!K:L,2,FALSE)</f>
        <v>#N/A</v>
      </c>
      <c r="G1412">
        <f t="shared" si="67"/>
        <v>0</v>
      </c>
      <c r="H1412" t="e">
        <f>VLOOKUP(N1412,杂项!K:L,2,FALSE)</f>
        <v>#N/A</v>
      </c>
      <c r="I1412">
        <f t="shared" si="68"/>
        <v>0</v>
      </c>
      <c r="J1412" s="93">
        <v>6047</v>
      </c>
      <c r="K1412">
        <v>1</v>
      </c>
    </row>
    <row r="1413" spans="1:15" x14ac:dyDescent="0.2">
      <c r="A1413" s="103">
        <v>5311</v>
      </c>
      <c r="B1413" s="93" t="s">
        <v>4468</v>
      </c>
      <c r="C1413" s="103">
        <v>15000</v>
      </c>
      <c r="D1413" t="str">
        <f>VLOOKUP(J1413,杂项!K:L,2,FALSE)</f>
        <v>高级生存教材</v>
      </c>
      <c r="E1413">
        <f t="shared" si="66"/>
        <v>5</v>
      </c>
      <c r="F1413" t="str">
        <f>VLOOKUP(L1413,杂项!K:L,2,FALSE)</f>
        <v>瑜伽垫</v>
      </c>
      <c r="G1413">
        <f t="shared" si="67"/>
        <v>6</v>
      </c>
      <c r="H1413" t="e">
        <f>VLOOKUP(N1413,杂项!K:L,2,FALSE)</f>
        <v>#N/A</v>
      </c>
      <c r="I1413">
        <f t="shared" si="68"/>
        <v>0</v>
      </c>
      <c r="J1413" s="93">
        <v>6015</v>
      </c>
      <c r="K1413">
        <v>5</v>
      </c>
      <c r="L1413">
        <v>6035</v>
      </c>
      <c r="M1413">
        <v>6</v>
      </c>
    </row>
    <row r="1414" spans="1:15" x14ac:dyDescent="0.2">
      <c r="A1414" s="103">
        <v>5312</v>
      </c>
      <c r="B1414" s="93" t="s">
        <v>4469</v>
      </c>
      <c r="C1414" s="103">
        <v>23000</v>
      </c>
      <c r="D1414" t="str">
        <f>VLOOKUP(J1414,杂项!K:L,2,FALSE)</f>
        <v>高级生存教材</v>
      </c>
      <c r="E1414">
        <f t="shared" si="66"/>
        <v>15</v>
      </c>
      <c r="F1414" t="str">
        <f>VLOOKUP(L1414,杂项!K:L,2,FALSE)</f>
        <v>瑜伽垫</v>
      </c>
      <c r="G1414">
        <f t="shared" si="67"/>
        <v>10</v>
      </c>
      <c r="H1414" t="str">
        <f>VLOOKUP(N1414,杂项!K:L,2,FALSE)</f>
        <v>杠铃</v>
      </c>
      <c r="I1414">
        <f t="shared" si="68"/>
        <v>6</v>
      </c>
      <c r="J1414" s="93">
        <v>6015</v>
      </c>
      <c r="K1414">
        <v>15</v>
      </c>
      <c r="L1414">
        <v>6035</v>
      </c>
      <c r="M1414">
        <v>10</v>
      </c>
      <c r="N1414">
        <v>6031</v>
      </c>
      <c r="O1414">
        <v>6</v>
      </c>
    </row>
    <row r="1415" spans="1:15" x14ac:dyDescent="0.2">
      <c r="A1415" s="103">
        <v>5313</v>
      </c>
      <c r="B1415" s="93" t="s">
        <v>4470</v>
      </c>
      <c r="C1415" s="103">
        <v>35000</v>
      </c>
      <c r="D1415" t="str">
        <f>VLOOKUP(J1415,杂项!K:L,2,FALSE)</f>
        <v>高级生存教材</v>
      </c>
      <c r="E1415">
        <f t="shared" si="66"/>
        <v>25</v>
      </c>
      <c r="F1415" t="str">
        <f>VLOOKUP(L1415,杂项!K:L,2,FALSE)</f>
        <v>瑜伽垫</v>
      </c>
      <c r="G1415">
        <f t="shared" si="67"/>
        <v>12</v>
      </c>
      <c r="H1415" t="str">
        <f>VLOOKUP(N1415,杂项!K:L,2,FALSE)</f>
        <v>杠铃</v>
      </c>
      <c r="I1415">
        <f t="shared" si="68"/>
        <v>8</v>
      </c>
      <c r="J1415" s="93">
        <v>6015</v>
      </c>
      <c r="K1415">
        <v>25</v>
      </c>
      <c r="L1415">
        <v>6035</v>
      </c>
      <c r="M1415">
        <v>12</v>
      </c>
      <c r="N1415">
        <v>6031</v>
      </c>
      <c r="O1415">
        <v>8</v>
      </c>
    </row>
    <row r="1416" spans="1:15" x14ac:dyDescent="0.2">
      <c r="A1416" s="103">
        <v>5314</v>
      </c>
      <c r="B1416" s="93" t="s">
        <v>4471</v>
      </c>
      <c r="C1416" s="103">
        <v>53000</v>
      </c>
      <c r="D1416" t="str">
        <f>VLOOKUP(J1416,杂项!K:L,2,FALSE)</f>
        <v>特级生存教材</v>
      </c>
      <c r="E1416">
        <f t="shared" si="66"/>
        <v>3</v>
      </c>
      <c r="F1416" t="str">
        <f>VLOOKUP(L1416,杂项!K:L,2,FALSE)</f>
        <v>瑜伽垫</v>
      </c>
      <c r="G1416">
        <f t="shared" si="67"/>
        <v>14</v>
      </c>
      <c r="H1416" t="str">
        <f>VLOOKUP(N1416,杂项!K:L,2,FALSE)</f>
        <v>杠铃</v>
      </c>
      <c r="I1416">
        <f t="shared" si="68"/>
        <v>10</v>
      </c>
      <c r="J1416" s="93">
        <v>6047</v>
      </c>
      <c r="K1416">
        <v>3</v>
      </c>
      <c r="L1416">
        <v>6035</v>
      </c>
      <c r="M1416">
        <v>14</v>
      </c>
      <c r="N1416">
        <v>6031</v>
      </c>
      <c r="O1416">
        <v>10</v>
      </c>
    </row>
    <row r="1417" spans="1:15" x14ac:dyDescent="0.2">
      <c r="A1417" s="103">
        <v>5315</v>
      </c>
      <c r="B1417" s="93" t="s">
        <v>4472</v>
      </c>
      <c r="C1417" s="103">
        <v>80000</v>
      </c>
      <c r="D1417" t="str">
        <f>VLOOKUP(J1417,杂项!K:L,2,FALSE)</f>
        <v>特级生存教材</v>
      </c>
      <c r="E1417">
        <f t="shared" si="66"/>
        <v>5</v>
      </c>
      <c r="F1417" t="str">
        <f>VLOOKUP(L1417,杂项!K:L,2,FALSE)</f>
        <v>Crazy♂短裤</v>
      </c>
      <c r="G1417">
        <f t="shared" si="67"/>
        <v>2</v>
      </c>
      <c r="H1417" t="str">
        <f>VLOOKUP(N1417,杂项!K:L,2,FALSE)</f>
        <v>Brown♂精油</v>
      </c>
      <c r="I1417">
        <f t="shared" si="68"/>
        <v>2</v>
      </c>
      <c r="J1417" s="93">
        <v>6047</v>
      </c>
      <c r="K1417">
        <v>5</v>
      </c>
      <c r="L1417">
        <v>6041</v>
      </c>
      <c r="M1417">
        <v>2</v>
      </c>
      <c r="N1417">
        <v>6037</v>
      </c>
      <c r="O1417">
        <v>2</v>
      </c>
    </row>
    <row r="1418" spans="1:15" x14ac:dyDescent="0.2">
      <c r="A1418" s="103">
        <v>5316</v>
      </c>
      <c r="B1418" s="93" t="s">
        <v>4473</v>
      </c>
      <c r="C1418" s="103">
        <v>120000</v>
      </c>
      <c r="D1418" t="str">
        <f>VLOOKUP(J1418,杂项!K:L,2,FALSE)</f>
        <v>特级生存教材</v>
      </c>
      <c r="E1418">
        <f t="shared" si="66"/>
        <v>10</v>
      </c>
      <c r="F1418" t="str">
        <f>VLOOKUP(L1418,杂项!K:L,2,FALSE)</f>
        <v>Crazy♂短裤</v>
      </c>
      <c r="G1418">
        <f t="shared" si="67"/>
        <v>3</v>
      </c>
      <c r="H1418" t="str">
        <f>VLOOKUP(N1418,杂项!K:L,2,FALSE)</f>
        <v>Brown♂精油</v>
      </c>
      <c r="I1418">
        <f t="shared" si="68"/>
        <v>3</v>
      </c>
      <c r="J1418" s="93">
        <v>6047</v>
      </c>
      <c r="K1418">
        <v>10</v>
      </c>
      <c r="L1418">
        <v>6041</v>
      </c>
      <c r="M1418">
        <v>3</v>
      </c>
      <c r="N1418">
        <v>6037</v>
      </c>
      <c r="O1418">
        <v>3</v>
      </c>
    </row>
    <row r="1419" spans="1:15" x14ac:dyDescent="0.2">
      <c r="A1419" s="103">
        <v>5317</v>
      </c>
      <c r="B1419" s="93" t="s">
        <v>4474</v>
      </c>
      <c r="C1419" s="103">
        <v>180000</v>
      </c>
      <c r="D1419" t="str">
        <f>VLOOKUP(J1419,杂项!K:L,2,FALSE)</f>
        <v>特级生存教材</v>
      </c>
      <c r="E1419">
        <f t="shared" si="66"/>
        <v>20</v>
      </c>
      <c r="F1419" t="str">
        <f>VLOOKUP(L1419,杂项!K:L,2,FALSE)</f>
        <v>Crazy♂短裤</v>
      </c>
      <c r="G1419">
        <f t="shared" si="67"/>
        <v>5</v>
      </c>
      <c r="H1419" t="str">
        <f>VLOOKUP(N1419,杂项!K:L,2,FALSE)</f>
        <v>Brown♂精油</v>
      </c>
      <c r="I1419">
        <f t="shared" si="68"/>
        <v>5</v>
      </c>
      <c r="J1419" s="93">
        <v>6047</v>
      </c>
      <c r="K1419">
        <v>20</v>
      </c>
      <c r="L1419">
        <v>6041</v>
      </c>
      <c r="M1419">
        <v>5</v>
      </c>
      <c r="N1419">
        <v>6037</v>
      </c>
      <c r="O1419">
        <v>5</v>
      </c>
    </row>
    <row r="1420" spans="1:15" x14ac:dyDescent="0.2">
      <c r="A1420" s="103">
        <v>5318</v>
      </c>
      <c r="B1420" s="93" t="s">
        <v>4475</v>
      </c>
      <c r="C1420" s="103">
        <v>270000</v>
      </c>
      <c r="D1420" t="str">
        <f>VLOOKUP(J1420,杂项!K:L,2,FALSE)</f>
        <v>特级生存教材</v>
      </c>
      <c r="E1420">
        <f t="shared" si="66"/>
        <v>30</v>
      </c>
      <c r="F1420" t="str">
        <f>VLOOKUP(L1420,杂项!K:L,2,FALSE)</f>
        <v>Crazy♂短裤</v>
      </c>
      <c r="G1420">
        <f t="shared" si="67"/>
        <v>7</v>
      </c>
      <c r="H1420" t="str">
        <f>VLOOKUP(N1420,杂项!K:L,2,FALSE)</f>
        <v>Brown♂精油</v>
      </c>
      <c r="I1420">
        <f t="shared" si="68"/>
        <v>7</v>
      </c>
      <c r="J1420" s="93">
        <v>6047</v>
      </c>
      <c r="K1420">
        <v>30</v>
      </c>
      <c r="L1420">
        <v>6041</v>
      </c>
      <c r="M1420">
        <v>7</v>
      </c>
      <c r="N1420">
        <v>6037</v>
      </c>
      <c r="O1420">
        <v>7</v>
      </c>
    </row>
    <row r="1421" spans="1:15" x14ac:dyDescent="0.2">
      <c r="A1421" s="103">
        <v>5319</v>
      </c>
      <c r="B1421" s="93" t="s">
        <v>4476</v>
      </c>
      <c r="C1421" s="103">
        <v>410000</v>
      </c>
      <c r="D1421" t="str">
        <f>VLOOKUP(J1421,杂项!K:L,2,FALSE)</f>
        <v>特级生存教材</v>
      </c>
      <c r="E1421">
        <f t="shared" si="66"/>
        <v>40</v>
      </c>
      <c r="F1421" t="str">
        <f>VLOOKUP(L1421,杂项!K:L,2,FALSE)</f>
        <v>Crazy♂短裤</v>
      </c>
      <c r="G1421">
        <f t="shared" si="67"/>
        <v>9</v>
      </c>
      <c r="H1421" t="str">
        <f>VLOOKUP(N1421,杂项!K:L,2,FALSE)</f>
        <v>Brown♂精油</v>
      </c>
      <c r="I1421">
        <f t="shared" si="68"/>
        <v>9</v>
      </c>
      <c r="J1421" s="93">
        <v>6047</v>
      </c>
      <c r="K1421">
        <v>40</v>
      </c>
      <c r="L1421">
        <v>6041</v>
      </c>
      <c r="M1421">
        <v>9</v>
      </c>
      <c r="N1421">
        <v>6037</v>
      </c>
      <c r="O1421">
        <v>9</v>
      </c>
    </row>
    <row r="1422" spans="1:15" x14ac:dyDescent="0.2">
      <c r="A1422" s="103">
        <v>5320</v>
      </c>
      <c r="B1422" s="93" t="s">
        <v>4477</v>
      </c>
      <c r="C1422" s="103">
        <v>10000</v>
      </c>
      <c r="D1422" t="str">
        <f>VLOOKUP(J1422,杂项!K:L,2,FALSE)</f>
        <v>特级生存教材</v>
      </c>
      <c r="E1422">
        <f t="shared" si="66"/>
        <v>1</v>
      </c>
      <c r="F1422" t="e">
        <f>VLOOKUP(L1422,杂项!K:L,2,FALSE)</f>
        <v>#N/A</v>
      </c>
      <c r="G1422">
        <f t="shared" si="67"/>
        <v>0</v>
      </c>
      <c r="H1422" t="e">
        <f>VLOOKUP(N1422,杂项!K:L,2,FALSE)</f>
        <v>#N/A</v>
      </c>
      <c r="I1422">
        <f t="shared" si="68"/>
        <v>0</v>
      </c>
      <c r="J1422" s="93">
        <v>6047</v>
      </c>
      <c r="K1422">
        <v>1</v>
      </c>
    </row>
    <row r="1423" spans="1:15" x14ac:dyDescent="0.2">
      <c r="A1423" s="103">
        <v>5321</v>
      </c>
      <c r="B1423" s="93" t="s">
        <v>4478</v>
      </c>
      <c r="C1423" s="103">
        <v>15000</v>
      </c>
      <c r="D1423" t="str">
        <f>VLOOKUP(J1423,杂项!K:L,2,FALSE)</f>
        <v>高级生存教材</v>
      </c>
      <c r="E1423">
        <f t="shared" si="66"/>
        <v>5</v>
      </c>
      <c r="F1423" t="str">
        <f>VLOOKUP(L1423,杂项!K:L,2,FALSE)</f>
        <v>瑜伽垫</v>
      </c>
      <c r="G1423">
        <f t="shared" si="67"/>
        <v>6</v>
      </c>
      <c r="H1423" t="e">
        <f>VLOOKUP(N1423,杂项!K:L,2,FALSE)</f>
        <v>#N/A</v>
      </c>
      <c r="I1423">
        <f t="shared" si="68"/>
        <v>0</v>
      </c>
      <c r="J1423" s="93">
        <v>6015</v>
      </c>
      <c r="K1423">
        <v>5</v>
      </c>
      <c r="L1423">
        <v>6035</v>
      </c>
      <c r="M1423">
        <v>6</v>
      </c>
    </row>
    <row r="1424" spans="1:15" x14ac:dyDescent="0.2">
      <c r="A1424" s="103">
        <v>5322</v>
      </c>
      <c r="B1424" s="93" t="s">
        <v>4479</v>
      </c>
      <c r="C1424" s="103">
        <v>23000</v>
      </c>
      <c r="D1424" t="str">
        <f>VLOOKUP(J1424,杂项!K:L,2,FALSE)</f>
        <v>高级生存教材</v>
      </c>
      <c r="E1424">
        <f t="shared" si="66"/>
        <v>15</v>
      </c>
      <c r="F1424" t="str">
        <f>VLOOKUP(L1424,杂项!K:L,2,FALSE)</f>
        <v>瑜伽垫</v>
      </c>
      <c r="G1424">
        <f t="shared" si="67"/>
        <v>10</v>
      </c>
      <c r="H1424" t="str">
        <f>VLOOKUP(N1424,杂项!K:L,2,FALSE)</f>
        <v>扩胸器</v>
      </c>
      <c r="I1424">
        <f t="shared" si="68"/>
        <v>6</v>
      </c>
      <c r="J1424" s="93">
        <v>6015</v>
      </c>
      <c r="K1424">
        <v>15</v>
      </c>
      <c r="L1424">
        <v>6035</v>
      </c>
      <c r="M1424">
        <v>10</v>
      </c>
      <c r="N1424">
        <v>6033</v>
      </c>
      <c r="O1424">
        <v>6</v>
      </c>
    </row>
    <row r="1425" spans="1:15" x14ac:dyDescent="0.2">
      <c r="A1425" s="103">
        <v>5323</v>
      </c>
      <c r="B1425" s="93" t="s">
        <v>4480</v>
      </c>
      <c r="C1425" s="103">
        <v>35000</v>
      </c>
      <c r="D1425" t="str">
        <f>VLOOKUP(J1425,杂项!K:L,2,FALSE)</f>
        <v>高级生存教材</v>
      </c>
      <c r="E1425">
        <f t="shared" si="66"/>
        <v>25</v>
      </c>
      <c r="F1425" t="str">
        <f>VLOOKUP(L1425,杂项!K:L,2,FALSE)</f>
        <v>瑜伽垫</v>
      </c>
      <c r="G1425">
        <f t="shared" si="67"/>
        <v>12</v>
      </c>
      <c r="H1425" t="str">
        <f>VLOOKUP(N1425,杂项!K:L,2,FALSE)</f>
        <v>扩胸器</v>
      </c>
      <c r="I1425">
        <f t="shared" si="68"/>
        <v>8</v>
      </c>
      <c r="J1425" s="93">
        <v>6015</v>
      </c>
      <c r="K1425">
        <v>25</v>
      </c>
      <c r="L1425">
        <v>6035</v>
      </c>
      <c r="M1425">
        <v>12</v>
      </c>
      <c r="N1425">
        <v>6033</v>
      </c>
      <c r="O1425">
        <v>8</v>
      </c>
    </row>
    <row r="1426" spans="1:15" x14ac:dyDescent="0.2">
      <c r="A1426" s="103">
        <v>5324</v>
      </c>
      <c r="B1426" s="93" t="s">
        <v>4481</v>
      </c>
      <c r="C1426" s="103">
        <v>53000</v>
      </c>
      <c r="D1426" t="str">
        <f>VLOOKUP(J1426,杂项!K:L,2,FALSE)</f>
        <v>特级生存教材</v>
      </c>
      <c r="E1426">
        <f t="shared" si="66"/>
        <v>3</v>
      </c>
      <c r="F1426" t="str">
        <f>VLOOKUP(L1426,杂项!K:L,2,FALSE)</f>
        <v>瑜伽垫</v>
      </c>
      <c r="G1426">
        <f t="shared" si="67"/>
        <v>14</v>
      </c>
      <c r="H1426" t="str">
        <f>VLOOKUP(N1426,杂项!K:L,2,FALSE)</f>
        <v>扩胸器</v>
      </c>
      <c r="I1426">
        <f t="shared" si="68"/>
        <v>10</v>
      </c>
      <c r="J1426" s="93">
        <v>6047</v>
      </c>
      <c r="K1426">
        <v>3</v>
      </c>
      <c r="L1426">
        <v>6035</v>
      </c>
      <c r="M1426">
        <v>14</v>
      </c>
      <c r="N1426">
        <v>6033</v>
      </c>
      <c r="O1426">
        <v>10</v>
      </c>
    </row>
    <row r="1427" spans="1:15" x14ac:dyDescent="0.2">
      <c r="A1427" s="103">
        <v>5325</v>
      </c>
      <c r="B1427" s="93" t="s">
        <v>4482</v>
      </c>
      <c r="C1427" s="103">
        <v>80000</v>
      </c>
      <c r="D1427" t="str">
        <f>VLOOKUP(J1427,杂项!K:L,2,FALSE)</f>
        <v>特级生存教材</v>
      </c>
      <c r="E1427">
        <f t="shared" si="66"/>
        <v>5</v>
      </c>
      <c r="F1427" t="str">
        <f>VLOOKUP(L1427,杂项!K:L,2,FALSE)</f>
        <v>Crazy♂短裤</v>
      </c>
      <c r="G1427">
        <f t="shared" si="67"/>
        <v>2</v>
      </c>
      <c r="H1427" t="str">
        <f>VLOOKUP(N1427,杂项!K:L,2,FALSE)</f>
        <v>Devout♂手套</v>
      </c>
      <c r="I1427">
        <f t="shared" si="68"/>
        <v>2</v>
      </c>
      <c r="J1427" s="93">
        <v>6047</v>
      </c>
      <c r="K1427">
        <v>5</v>
      </c>
      <c r="L1427">
        <v>6041</v>
      </c>
      <c r="M1427">
        <v>2</v>
      </c>
      <c r="N1427">
        <v>6039</v>
      </c>
      <c r="O1427">
        <v>2</v>
      </c>
    </row>
    <row r="1428" spans="1:15" x14ac:dyDescent="0.2">
      <c r="A1428" s="103">
        <v>5326</v>
      </c>
      <c r="B1428" s="93" t="s">
        <v>4483</v>
      </c>
      <c r="C1428" s="103">
        <v>120000</v>
      </c>
      <c r="D1428" t="str">
        <f>VLOOKUP(J1428,杂项!K:L,2,FALSE)</f>
        <v>特级生存教材</v>
      </c>
      <c r="E1428">
        <f t="shared" si="66"/>
        <v>10</v>
      </c>
      <c r="F1428" t="str">
        <f>VLOOKUP(L1428,杂项!K:L,2,FALSE)</f>
        <v>Crazy♂短裤</v>
      </c>
      <c r="G1428">
        <f t="shared" si="67"/>
        <v>3</v>
      </c>
      <c r="H1428" t="str">
        <f>VLOOKUP(N1428,杂项!K:L,2,FALSE)</f>
        <v>Devout♂手套</v>
      </c>
      <c r="I1428">
        <f t="shared" si="68"/>
        <v>3</v>
      </c>
      <c r="J1428" s="93">
        <v>6047</v>
      </c>
      <c r="K1428">
        <v>10</v>
      </c>
      <c r="L1428">
        <v>6041</v>
      </c>
      <c r="M1428">
        <v>3</v>
      </c>
      <c r="N1428">
        <v>6039</v>
      </c>
      <c r="O1428">
        <v>3</v>
      </c>
    </row>
    <row r="1429" spans="1:15" x14ac:dyDescent="0.2">
      <c r="A1429" s="103">
        <v>5327</v>
      </c>
      <c r="B1429" s="93" t="s">
        <v>4484</v>
      </c>
      <c r="C1429" s="103">
        <v>180000</v>
      </c>
      <c r="D1429" t="str">
        <f>VLOOKUP(J1429,杂项!K:L,2,FALSE)</f>
        <v>特级生存教材</v>
      </c>
      <c r="E1429">
        <f t="shared" si="66"/>
        <v>20</v>
      </c>
      <c r="F1429" t="str">
        <f>VLOOKUP(L1429,杂项!K:L,2,FALSE)</f>
        <v>Crazy♂短裤</v>
      </c>
      <c r="G1429">
        <f t="shared" si="67"/>
        <v>5</v>
      </c>
      <c r="H1429" t="str">
        <f>VLOOKUP(N1429,杂项!K:L,2,FALSE)</f>
        <v>Devout♂手套</v>
      </c>
      <c r="I1429">
        <f t="shared" si="68"/>
        <v>5</v>
      </c>
      <c r="J1429" s="93">
        <v>6047</v>
      </c>
      <c r="K1429">
        <v>20</v>
      </c>
      <c r="L1429">
        <v>6041</v>
      </c>
      <c r="M1429">
        <v>5</v>
      </c>
      <c r="N1429">
        <v>6039</v>
      </c>
      <c r="O1429">
        <v>5</v>
      </c>
    </row>
    <row r="1430" spans="1:15" x14ac:dyDescent="0.2">
      <c r="A1430" s="103">
        <v>5328</v>
      </c>
      <c r="B1430" s="93" t="s">
        <v>4485</v>
      </c>
      <c r="C1430" s="103">
        <v>270000</v>
      </c>
      <c r="D1430" t="str">
        <f>VLOOKUP(J1430,杂项!K:L,2,FALSE)</f>
        <v>特级生存教材</v>
      </c>
      <c r="E1430">
        <f t="shared" si="66"/>
        <v>30</v>
      </c>
      <c r="F1430" t="str">
        <f>VLOOKUP(L1430,杂项!K:L,2,FALSE)</f>
        <v>Crazy♂短裤</v>
      </c>
      <c r="G1430">
        <f t="shared" si="67"/>
        <v>7</v>
      </c>
      <c r="H1430" t="str">
        <f>VLOOKUP(N1430,杂项!K:L,2,FALSE)</f>
        <v>Devout♂手套</v>
      </c>
      <c r="I1430">
        <f t="shared" si="68"/>
        <v>7</v>
      </c>
      <c r="J1430" s="93">
        <v>6047</v>
      </c>
      <c r="K1430">
        <v>30</v>
      </c>
      <c r="L1430">
        <v>6041</v>
      </c>
      <c r="M1430">
        <v>7</v>
      </c>
      <c r="N1430">
        <v>6039</v>
      </c>
      <c r="O1430">
        <v>7</v>
      </c>
    </row>
    <row r="1431" spans="1:15" x14ac:dyDescent="0.2">
      <c r="A1431" s="103">
        <v>5329</v>
      </c>
      <c r="B1431" s="93" t="s">
        <v>4486</v>
      </c>
      <c r="C1431" s="103">
        <v>410000</v>
      </c>
      <c r="D1431" t="str">
        <f>VLOOKUP(J1431,杂项!K:L,2,FALSE)</f>
        <v>特级生存教材</v>
      </c>
      <c r="E1431">
        <f t="shared" si="66"/>
        <v>40</v>
      </c>
      <c r="F1431" t="str">
        <f>VLOOKUP(L1431,杂项!K:L,2,FALSE)</f>
        <v>Crazy♂短裤</v>
      </c>
      <c r="G1431">
        <f t="shared" si="67"/>
        <v>9</v>
      </c>
      <c r="H1431" t="str">
        <f>VLOOKUP(N1431,杂项!K:L,2,FALSE)</f>
        <v>Devout♂手套</v>
      </c>
      <c r="I1431">
        <f t="shared" si="68"/>
        <v>9</v>
      </c>
      <c r="J1431" s="93">
        <v>6047</v>
      </c>
      <c r="K1431">
        <v>40</v>
      </c>
      <c r="L1431">
        <v>6041</v>
      </c>
      <c r="M1431">
        <v>9</v>
      </c>
      <c r="N1431">
        <v>6039</v>
      </c>
      <c r="O1431">
        <v>9</v>
      </c>
    </row>
    <row r="1432" spans="1:15" x14ac:dyDescent="0.2">
      <c r="A1432" s="103">
        <v>6010</v>
      </c>
      <c r="B1432" s="93" t="s">
        <v>4487</v>
      </c>
      <c r="C1432" s="103">
        <v>500</v>
      </c>
      <c r="D1432" t="str">
        <f>VLOOKUP(J1432,杂项!K:L,2,FALSE)</f>
        <v>初级宗教教材</v>
      </c>
      <c r="E1432">
        <f t="shared" si="66"/>
        <v>1</v>
      </c>
      <c r="F1432" t="e">
        <f>VLOOKUP(L1432,杂项!K:L,2,FALSE)</f>
        <v>#N/A</v>
      </c>
      <c r="G1432">
        <f t="shared" si="67"/>
        <v>0</v>
      </c>
      <c r="H1432" t="e">
        <f>VLOOKUP(N1432,杂项!K:L,2,FALSE)</f>
        <v>#N/A</v>
      </c>
      <c r="I1432">
        <f t="shared" si="68"/>
        <v>0</v>
      </c>
      <c r="J1432" s="93">
        <v>6016</v>
      </c>
      <c r="K1432">
        <v>1</v>
      </c>
    </row>
    <row r="1433" spans="1:15" x14ac:dyDescent="0.2">
      <c r="A1433" s="103">
        <v>6011</v>
      </c>
      <c r="B1433" s="93" t="s">
        <v>4488</v>
      </c>
      <c r="C1433" s="103">
        <v>750</v>
      </c>
      <c r="D1433" t="str">
        <f>VLOOKUP(J1433,杂项!K:L,2,FALSE)</f>
        <v>初级宗教教材</v>
      </c>
      <c r="E1433">
        <f t="shared" si="66"/>
        <v>2</v>
      </c>
      <c r="F1433" t="str">
        <f>VLOOKUP(L1433,杂项!K:L,2,FALSE)</f>
        <v>宝特特饮</v>
      </c>
      <c r="G1433">
        <f t="shared" si="67"/>
        <v>1</v>
      </c>
      <c r="H1433" t="e">
        <f>VLOOKUP(N1433,杂项!K:L,2,FALSE)</f>
        <v>#N/A</v>
      </c>
      <c r="I1433">
        <f t="shared" si="68"/>
        <v>0</v>
      </c>
      <c r="J1433" s="93">
        <v>6016</v>
      </c>
      <c r="K1433">
        <v>2</v>
      </c>
      <c r="L1433">
        <v>6022</v>
      </c>
      <c r="M1433">
        <v>1</v>
      </c>
    </row>
    <row r="1434" spans="1:15" x14ac:dyDescent="0.2">
      <c r="A1434" s="103">
        <v>6012</v>
      </c>
      <c r="B1434" s="93" t="s">
        <v>4489</v>
      </c>
      <c r="C1434" s="103">
        <v>1100</v>
      </c>
      <c r="D1434" t="str">
        <f>VLOOKUP(J1434,杂项!K:L,2,FALSE)</f>
        <v>初级宗教教材</v>
      </c>
      <c r="E1434">
        <f t="shared" si="66"/>
        <v>2</v>
      </c>
      <c r="F1434" t="str">
        <f>VLOOKUP(L1434,杂项!K:L,2,FALSE)</f>
        <v>宝特特饮</v>
      </c>
      <c r="G1434">
        <f t="shared" si="67"/>
        <v>2</v>
      </c>
      <c r="H1434" t="e">
        <f>VLOOKUP(N1434,杂项!K:L,2,FALSE)</f>
        <v>#N/A</v>
      </c>
      <c r="I1434">
        <f t="shared" si="68"/>
        <v>0</v>
      </c>
      <c r="J1434" s="93">
        <v>6016</v>
      </c>
      <c r="K1434">
        <v>2</v>
      </c>
      <c r="L1434">
        <v>6022</v>
      </c>
      <c r="M1434">
        <v>2</v>
      </c>
    </row>
    <row r="1435" spans="1:15" x14ac:dyDescent="0.2">
      <c r="A1435" s="103">
        <v>6013</v>
      </c>
      <c r="B1435" s="93" t="s">
        <v>4490</v>
      </c>
      <c r="C1435" s="103">
        <v>1700</v>
      </c>
      <c r="D1435" t="str">
        <f>VLOOKUP(J1435,杂项!K:L,2,FALSE)</f>
        <v>初级宗教教材</v>
      </c>
      <c r="E1435">
        <f t="shared" si="66"/>
        <v>3</v>
      </c>
      <c r="F1435" t="str">
        <f>VLOOKUP(L1435,杂项!K:L,2,FALSE)</f>
        <v>宝特特饮</v>
      </c>
      <c r="G1435">
        <f t="shared" si="67"/>
        <v>3</v>
      </c>
      <c r="H1435" t="e">
        <f>VLOOKUP(N1435,杂项!K:L,2,FALSE)</f>
        <v>#N/A</v>
      </c>
      <c r="I1435">
        <f t="shared" si="68"/>
        <v>0</v>
      </c>
      <c r="J1435" s="93">
        <v>6016</v>
      </c>
      <c r="K1435">
        <v>3</v>
      </c>
      <c r="L1435">
        <v>6022</v>
      </c>
      <c r="M1435">
        <v>3</v>
      </c>
    </row>
    <row r="1436" spans="1:15" x14ac:dyDescent="0.2">
      <c r="A1436" s="103">
        <v>6014</v>
      </c>
      <c r="B1436" s="93" t="s">
        <v>4491</v>
      </c>
      <c r="C1436" s="103">
        <v>2600</v>
      </c>
      <c r="D1436" t="str">
        <f>VLOOKUP(J1436,杂项!K:L,2,FALSE)</f>
        <v>初级宗教教材</v>
      </c>
      <c r="E1436">
        <f t="shared" si="66"/>
        <v>3</v>
      </c>
      <c r="F1436" t="str">
        <f>VLOOKUP(L1436,杂项!K:L,2,FALSE)</f>
        <v>宝特特饮</v>
      </c>
      <c r="G1436">
        <f t="shared" si="67"/>
        <v>4</v>
      </c>
      <c r="H1436" t="e">
        <f>VLOOKUP(N1436,杂项!K:L,2,FALSE)</f>
        <v>#N/A</v>
      </c>
      <c r="I1436">
        <f t="shared" si="68"/>
        <v>0</v>
      </c>
      <c r="J1436" s="93">
        <v>6016</v>
      </c>
      <c r="K1436">
        <v>3</v>
      </c>
      <c r="L1436">
        <v>6022</v>
      </c>
      <c r="M1436">
        <v>4</v>
      </c>
    </row>
    <row r="1437" spans="1:15" x14ac:dyDescent="0.2">
      <c r="A1437" s="103">
        <v>6020</v>
      </c>
      <c r="B1437" s="93" t="s">
        <v>4492</v>
      </c>
      <c r="C1437" s="103">
        <v>500</v>
      </c>
      <c r="D1437" t="str">
        <f>VLOOKUP(J1437,杂项!K:L,2,FALSE)</f>
        <v>初级宗教教材</v>
      </c>
      <c r="E1437">
        <f t="shared" si="66"/>
        <v>1</v>
      </c>
      <c r="F1437" t="e">
        <f>VLOOKUP(L1437,杂项!K:L,2,FALSE)</f>
        <v>#N/A</v>
      </c>
      <c r="G1437">
        <f t="shared" si="67"/>
        <v>0</v>
      </c>
      <c r="H1437" t="e">
        <f>VLOOKUP(N1437,杂项!K:L,2,FALSE)</f>
        <v>#N/A</v>
      </c>
      <c r="I1437">
        <f t="shared" si="68"/>
        <v>0</v>
      </c>
      <c r="J1437" s="93">
        <v>6016</v>
      </c>
      <c r="K1437">
        <v>1</v>
      </c>
    </row>
    <row r="1438" spans="1:15" x14ac:dyDescent="0.2">
      <c r="A1438" s="103">
        <v>6021</v>
      </c>
      <c r="B1438" s="93" t="s">
        <v>4493</v>
      </c>
      <c r="C1438" s="103">
        <v>750</v>
      </c>
      <c r="D1438" t="str">
        <f>VLOOKUP(J1438,杂项!K:L,2,FALSE)</f>
        <v>初级宗教教材</v>
      </c>
      <c r="E1438">
        <f t="shared" si="66"/>
        <v>2</v>
      </c>
      <c r="F1438" t="str">
        <f>VLOOKUP(L1438,杂项!K:L,2,FALSE)</f>
        <v>永动特饮</v>
      </c>
      <c r="G1438">
        <f t="shared" si="67"/>
        <v>1</v>
      </c>
      <c r="H1438" t="e">
        <f>VLOOKUP(N1438,杂项!K:L,2,FALSE)</f>
        <v>#N/A</v>
      </c>
      <c r="I1438">
        <f t="shared" si="68"/>
        <v>0</v>
      </c>
      <c r="J1438" s="93">
        <v>6016</v>
      </c>
      <c r="K1438">
        <v>2</v>
      </c>
      <c r="L1438">
        <v>6023</v>
      </c>
      <c r="M1438">
        <v>1</v>
      </c>
    </row>
    <row r="1439" spans="1:15" x14ac:dyDescent="0.2">
      <c r="A1439" s="103">
        <v>6022</v>
      </c>
      <c r="B1439" s="93" t="s">
        <v>4494</v>
      </c>
      <c r="C1439" s="103">
        <v>1100</v>
      </c>
      <c r="D1439" t="str">
        <f>VLOOKUP(J1439,杂项!K:L,2,FALSE)</f>
        <v>初级宗教教材</v>
      </c>
      <c r="E1439">
        <f t="shared" si="66"/>
        <v>2</v>
      </c>
      <c r="F1439" t="str">
        <f>VLOOKUP(L1439,杂项!K:L,2,FALSE)</f>
        <v>永动特饮</v>
      </c>
      <c r="G1439">
        <f t="shared" si="67"/>
        <v>2</v>
      </c>
      <c r="H1439" t="e">
        <f>VLOOKUP(N1439,杂项!K:L,2,FALSE)</f>
        <v>#N/A</v>
      </c>
      <c r="I1439">
        <f t="shared" si="68"/>
        <v>0</v>
      </c>
      <c r="J1439" s="93">
        <v>6016</v>
      </c>
      <c r="K1439">
        <v>2</v>
      </c>
      <c r="L1439">
        <v>6023</v>
      </c>
      <c r="M1439">
        <v>2</v>
      </c>
    </row>
    <row r="1440" spans="1:15" x14ac:dyDescent="0.2">
      <c r="A1440" s="103">
        <v>6023</v>
      </c>
      <c r="B1440" s="93" t="s">
        <v>4495</v>
      </c>
      <c r="C1440" s="103">
        <v>1700</v>
      </c>
      <c r="D1440" t="str">
        <f>VLOOKUP(J1440,杂项!K:L,2,FALSE)</f>
        <v>初级宗教教材</v>
      </c>
      <c r="E1440">
        <f t="shared" si="66"/>
        <v>3</v>
      </c>
      <c r="F1440" t="str">
        <f>VLOOKUP(L1440,杂项!K:L,2,FALSE)</f>
        <v>永动特饮</v>
      </c>
      <c r="G1440">
        <f t="shared" si="67"/>
        <v>3</v>
      </c>
      <c r="H1440" t="e">
        <f>VLOOKUP(N1440,杂项!K:L,2,FALSE)</f>
        <v>#N/A</v>
      </c>
      <c r="I1440">
        <f t="shared" si="68"/>
        <v>0</v>
      </c>
      <c r="J1440" s="93">
        <v>6016</v>
      </c>
      <c r="K1440">
        <v>3</v>
      </c>
      <c r="L1440">
        <v>6023</v>
      </c>
      <c r="M1440">
        <v>3</v>
      </c>
    </row>
    <row r="1441" spans="1:13" x14ac:dyDescent="0.2">
      <c r="A1441" s="103">
        <v>6024</v>
      </c>
      <c r="B1441" s="93" t="s">
        <v>4496</v>
      </c>
      <c r="C1441" s="103">
        <v>2600</v>
      </c>
      <c r="D1441" t="str">
        <f>VLOOKUP(J1441,杂项!K:L,2,FALSE)</f>
        <v>初级宗教教材</v>
      </c>
      <c r="E1441">
        <f t="shared" si="66"/>
        <v>3</v>
      </c>
      <c r="F1441" t="str">
        <f>VLOOKUP(L1441,杂项!K:L,2,FALSE)</f>
        <v>永动特饮</v>
      </c>
      <c r="G1441">
        <f t="shared" si="67"/>
        <v>4</v>
      </c>
      <c r="H1441" t="e">
        <f>VLOOKUP(N1441,杂项!K:L,2,FALSE)</f>
        <v>#N/A</v>
      </c>
      <c r="I1441">
        <f t="shared" si="68"/>
        <v>0</v>
      </c>
      <c r="J1441" s="93">
        <v>6016</v>
      </c>
      <c r="K1441">
        <v>3</v>
      </c>
      <c r="L1441">
        <v>6023</v>
      </c>
      <c r="M1441">
        <v>4</v>
      </c>
    </row>
    <row r="1442" spans="1:13" x14ac:dyDescent="0.2">
      <c r="A1442" s="103">
        <v>6030</v>
      </c>
      <c r="B1442" s="93" t="s">
        <v>4497</v>
      </c>
      <c r="C1442" s="103">
        <v>800</v>
      </c>
      <c r="D1442" t="str">
        <f>VLOOKUP(J1442,杂项!K:L,2,FALSE)</f>
        <v>初级宗教教材</v>
      </c>
      <c r="E1442">
        <f t="shared" si="66"/>
        <v>3</v>
      </c>
      <c r="F1442" t="e">
        <f>VLOOKUP(L1442,杂项!K:L,2,FALSE)</f>
        <v>#N/A</v>
      </c>
      <c r="G1442">
        <f t="shared" si="67"/>
        <v>0</v>
      </c>
      <c r="H1442" t="e">
        <f>VLOOKUP(N1442,杂项!K:L,2,FALSE)</f>
        <v>#N/A</v>
      </c>
      <c r="I1442">
        <f t="shared" si="68"/>
        <v>0</v>
      </c>
      <c r="J1442" s="93">
        <v>6016</v>
      </c>
      <c r="K1442">
        <v>3</v>
      </c>
    </row>
    <row r="1443" spans="1:13" x14ac:dyDescent="0.2">
      <c r="A1443" s="103">
        <v>6031</v>
      </c>
      <c r="B1443" s="93" t="s">
        <v>4498</v>
      </c>
      <c r="C1443" s="103">
        <v>1200</v>
      </c>
      <c r="D1443" t="str">
        <f>VLOOKUP(J1443,杂项!K:L,2,FALSE)</f>
        <v>初级宗教教材</v>
      </c>
      <c r="E1443">
        <f t="shared" si="66"/>
        <v>3</v>
      </c>
      <c r="F1443" t="str">
        <f>VLOOKUP(L1443,杂项!K:L,2,FALSE)</f>
        <v>宝特特饮</v>
      </c>
      <c r="G1443">
        <f t="shared" si="67"/>
        <v>3</v>
      </c>
      <c r="H1443" t="e">
        <f>VLOOKUP(N1443,杂项!K:L,2,FALSE)</f>
        <v>#N/A</v>
      </c>
      <c r="I1443">
        <f t="shared" si="68"/>
        <v>0</v>
      </c>
      <c r="J1443" s="93">
        <v>6016</v>
      </c>
      <c r="K1443">
        <v>3</v>
      </c>
      <c r="L1443">
        <v>6022</v>
      </c>
      <c r="M1443">
        <v>3</v>
      </c>
    </row>
    <row r="1444" spans="1:13" x14ac:dyDescent="0.2">
      <c r="A1444" s="103">
        <v>6032</v>
      </c>
      <c r="B1444" s="93" t="s">
        <v>4499</v>
      </c>
      <c r="C1444" s="103">
        <v>1800</v>
      </c>
      <c r="D1444" t="str">
        <f>VLOOKUP(J1444,杂项!K:L,2,FALSE)</f>
        <v>初级宗教教材</v>
      </c>
      <c r="E1444">
        <f t="shared" si="66"/>
        <v>4</v>
      </c>
      <c r="F1444" t="str">
        <f>VLOOKUP(L1444,杂项!K:L,2,FALSE)</f>
        <v>宝特特饮</v>
      </c>
      <c r="G1444">
        <f t="shared" si="67"/>
        <v>3</v>
      </c>
      <c r="H1444" t="e">
        <f>VLOOKUP(N1444,杂项!K:L,2,FALSE)</f>
        <v>#N/A</v>
      </c>
      <c r="I1444">
        <f t="shared" si="68"/>
        <v>0</v>
      </c>
      <c r="J1444" s="93">
        <v>6016</v>
      </c>
      <c r="K1444">
        <v>4</v>
      </c>
      <c r="L1444">
        <v>6022</v>
      </c>
      <c r="M1444">
        <v>3</v>
      </c>
    </row>
    <row r="1445" spans="1:13" x14ac:dyDescent="0.2">
      <c r="A1445" s="103">
        <v>6033</v>
      </c>
      <c r="B1445" s="93" t="s">
        <v>4500</v>
      </c>
      <c r="C1445" s="103">
        <v>2700</v>
      </c>
      <c r="D1445" t="str">
        <f>VLOOKUP(J1445,杂项!K:L,2,FALSE)</f>
        <v>初级宗教教材</v>
      </c>
      <c r="E1445">
        <f t="shared" si="66"/>
        <v>5</v>
      </c>
      <c r="F1445" t="str">
        <f>VLOOKUP(L1445,杂项!K:L,2,FALSE)</f>
        <v>宝特特饮</v>
      </c>
      <c r="G1445">
        <f t="shared" si="67"/>
        <v>4</v>
      </c>
      <c r="H1445" t="e">
        <f>VLOOKUP(N1445,杂项!K:L,2,FALSE)</f>
        <v>#N/A</v>
      </c>
      <c r="I1445">
        <f t="shared" si="68"/>
        <v>0</v>
      </c>
      <c r="J1445" s="93">
        <v>6016</v>
      </c>
      <c r="K1445">
        <v>5</v>
      </c>
      <c r="L1445">
        <v>6022</v>
      </c>
      <c r="M1445">
        <v>4</v>
      </c>
    </row>
    <row r="1446" spans="1:13" x14ac:dyDescent="0.2">
      <c r="A1446" s="103">
        <v>6034</v>
      </c>
      <c r="B1446" s="93" t="s">
        <v>4501</v>
      </c>
      <c r="C1446" s="103">
        <v>4100</v>
      </c>
      <c r="D1446" t="str">
        <f>VLOOKUP(J1446,杂项!K:L,2,FALSE)</f>
        <v>初级宗教教材</v>
      </c>
      <c r="E1446">
        <f t="shared" si="66"/>
        <v>5</v>
      </c>
      <c r="F1446" t="str">
        <f>VLOOKUP(L1446,杂项!K:L,2,FALSE)</f>
        <v>宝特特饮</v>
      </c>
      <c r="G1446">
        <f t="shared" si="67"/>
        <v>5</v>
      </c>
      <c r="H1446" t="e">
        <f>VLOOKUP(N1446,杂项!K:L,2,FALSE)</f>
        <v>#N/A</v>
      </c>
      <c r="I1446">
        <f t="shared" si="68"/>
        <v>0</v>
      </c>
      <c r="J1446" s="93">
        <v>6016</v>
      </c>
      <c r="K1446">
        <v>5</v>
      </c>
      <c r="L1446">
        <v>6022</v>
      </c>
      <c r="M1446">
        <v>5</v>
      </c>
    </row>
    <row r="1447" spans="1:13" x14ac:dyDescent="0.2">
      <c r="A1447" s="103">
        <v>6035</v>
      </c>
      <c r="B1447" s="93" t="s">
        <v>4502</v>
      </c>
      <c r="C1447" s="103">
        <v>6200</v>
      </c>
      <c r="D1447" t="str">
        <f>VLOOKUP(J1447,杂项!K:L,2,FALSE)</f>
        <v>中级宗教教材</v>
      </c>
      <c r="E1447">
        <f t="shared" si="66"/>
        <v>3</v>
      </c>
      <c r="F1447" t="str">
        <f>VLOOKUP(L1447,杂项!K:L,2,FALSE)</f>
        <v>宝特特饮</v>
      </c>
      <c r="G1447">
        <f t="shared" si="67"/>
        <v>5</v>
      </c>
      <c r="H1447" t="e">
        <f>VLOOKUP(N1447,杂项!K:L,2,FALSE)</f>
        <v>#N/A</v>
      </c>
      <c r="I1447">
        <f t="shared" si="68"/>
        <v>0</v>
      </c>
      <c r="J1447" s="93">
        <v>6017</v>
      </c>
      <c r="K1447">
        <v>3</v>
      </c>
      <c r="L1447">
        <v>6022</v>
      </c>
      <c r="M1447">
        <v>5</v>
      </c>
    </row>
    <row r="1448" spans="1:13" x14ac:dyDescent="0.2">
      <c r="A1448" s="103">
        <v>6036</v>
      </c>
      <c r="B1448" s="93" t="s">
        <v>4503</v>
      </c>
      <c r="C1448" s="103">
        <v>9300</v>
      </c>
      <c r="D1448" t="str">
        <f>VLOOKUP(J1448,杂项!K:L,2,FALSE)</f>
        <v>中级宗教教材</v>
      </c>
      <c r="E1448">
        <f t="shared" si="66"/>
        <v>4</v>
      </c>
      <c r="F1448" t="str">
        <f>VLOOKUP(L1448,杂项!K:L,2,FALSE)</f>
        <v>弹力绳</v>
      </c>
      <c r="G1448">
        <f t="shared" si="67"/>
        <v>3</v>
      </c>
      <c r="H1448" t="e">
        <f>VLOOKUP(N1448,杂项!K:L,2,FALSE)</f>
        <v>#N/A</v>
      </c>
      <c r="I1448">
        <f t="shared" si="68"/>
        <v>0</v>
      </c>
      <c r="J1448" s="93">
        <v>6017</v>
      </c>
      <c r="K1448">
        <v>4</v>
      </c>
      <c r="L1448">
        <v>6028</v>
      </c>
      <c r="M1448">
        <v>3</v>
      </c>
    </row>
    <row r="1449" spans="1:13" x14ac:dyDescent="0.2">
      <c r="A1449" s="103">
        <v>6037</v>
      </c>
      <c r="B1449" s="93" t="s">
        <v>4504</v>
      </c>
      <c r="C1449" s="103">
        <v>14000</v>
      </c>
      <c r="D1449" t="str">
        <f>VLOOKUP(J1449,杂项!K:L,2,FALSE)</f>
        <v>中级宗教教材</v>
      </c>
      <c r="E1449">
        <f t="shared" si="66"/>
        <v>5</v>
      </c>
      <c r="F1449" t="str">
        <f>VLOOKUP(L1449,杂项!K:L,2,FALSE)</f>
        <v>弹力绳</v>
      </c>
      <c r="G1449">
        <f t="shared" si="67"/>
        <v>5</v>
      </c>
      <c r="H1449" t="e">
        <f>VLOOKUP(N1449,杂项!K:L,2,FALSE)</f>
        <v>#N/A</v>
      </c>
      <c r="I1449">
        <f t="shared" si="68"/>
        <v>0</v>
      </c>
      <c r="J1449" s="93">
        <v>6017</v>
      </c>
      <c r="K1449">
        <v>5</v>
      </c>
      <c r="L1449">
        <v>6028</v>
      </c>
      <c r="M1449">
        <v>5</v>
      </c>
    </row>
    <row r="1450" spans="1:13" x14ac:dyDescent="0.2">
      <c r="A1450" s="103">
        <v>6038</v>
      </c>
      <c r="B1450" s="93" t="s">
        <v>4505</v>
      </c>
      <c r="C1450" s="103">
        <v>21000</v>
      </c>
      <c r="D1450" t="str">
        <f>VLOOKUP(J1450,杂项!K:L,2,FALSE)</f>
        <v>中级宗教教材</v>
      </c>
      <c r="E1450">
        <f t="shared" si="66"/>
        <v>6</v>
      </c>
      <c r="F1450" t="str">
        <f>VLOOKUP(L1450,杂项!K:L,2,FALSE)</f>
        <v>弹力绳</v>
      </c>
      <c r="G1450">
        <f t="shared" si="67"/>
        <v>6</v>
      </c>
      <c r="H1450" t="e">
        <f>VLOOKUP(N1450,杂项!K:L,2,FALSE)</f>
        <v>#N/A</v>
      </c>
      <c r="I1450">
        <f t="shared" si="68"/>
        <v>0</v>
      </c>
      <c r="J1450" s="93">
        <v>6017</v>
      </c>
      <c r="K1450">
        <v>6</v>
      </c>
      <c r="L1450">
        <v>6028</v>
      </c>
      <c r="M1450">
        <v>6</v>
      </c>
    </row>
    <row r="1451" spans="1:13" x14ac:dyDescent="0.2">
      <c r="A1451" s="103">
        <v>6039</v>
      </c>
      <c r="B1451" s="93" t="s">
        <v>4506</v>
      </c>
      <c r="C1451" s="103">
        <v>32000</v>
      </c>
      <c r="D1451" t="str">
        <f>VLOOKUP(J1451,杂项!K:L,2,FALSE)</f>
        <v>中级宗教教材</v>
      </c>
      <c r="E1451">
        <f t="shared" si="66"/>
        <v>8</v>
      </c>
      <c r="F1451" t="str">
        <f>VLOOKUP(L1451,杂项!K:L,2,FALSE)</f>
        <v>弹力绳</v>
      </c>
      <c r="G1451">
        <f t="shared" si="67"/>
        <v>8</v>
      </c>
      <c r="H1451" t="e">
        <f>VLOOKUP(N1451,杂项!K:L,2,FALSE)</f>
        <v>#N/A</v>
      </c>
      <c r="I1451">
        <f t="shared" si="68"/>
        <v>0</v>
      </c>
      <c r="J1451" s="93">
        <v>6017</v>
      </c>
      <c r="K1451">
        <v>8</v>
      </c>
      <c r="L1451">
        <v>6028</v>
      </c>
      <c r="M1451">
        <v>8</v>
      </c>
    </row>
    <row r="1452" spans="1:13" x14ac:dyDescent="0.2">
      <c r="A1452" s="103">
        <v>6040</v>
      </c>
      <c r="B1452" s="93" t="s">
        <v>4507</v>
      </c>
      <c r="C1452" s="103">
        <v>800</v>
      </c>
      <c r="D1452" t="str">
        <f>VLOOKUP(J1452,杂项!K:L,2,FALSE)</f>
        <v>初级宗教教材</v>
      </c>
      <c r="E1452">
        <f t="shared" si="66"/>
        <v>3</v>
      </c>
      <c r="F1452" t="e">
        <f>VLOOKUP(L1452,杂项!K:L,2,FALSE)</f>
        <v>#N/A</v>
      </c>
      <c r="G1452">
        <f t="shared" si="67"/>
        <v>0</v>
      </c>
      <c r="H1452" t="e">
        <f>VLOOKUP(N1452,杂项!K:L,2,FALSE)</f>
        <v>#N/A</v>
      </c>
      <c r="I1452">
        <f t="shared" si="68"/>
        <v>0</v>
      </c>
      <c r="J1452" s="93">
        <v>6016</v>
      </c>
      <c r="K1452">
        <v>3</v>
      </c>
    </row>
    <row r="1453" spans="1:13" x14ac:dyDescent="0.2">
      <c r="A1453" s="103">
        <v>6041</v>
      </c>
      <c r="B1453" s="93" t="s">
        <v>4508</v>
      </c>
      <c r="C1453" s="103">
        <v>1200</v>
      </c>
      <c r="D1453" t="str">
        <f>VLOOKUP(J1453,杂项!K:L,2,FALSE)</f>
        <v>初级宗教教材</v>
      </c>
      <c r="E1453">
        <f t="shared" si="66"/>
        <v>3</v>
      </c>
      <c r="F1453" t="str">
        <f>VLOOKUP(L1453,杂项!K:L,2,FALSE)</f>
        <v>永动特饮</v>
      </c>
      <c r="G1453">
        <f t="shared" si="67"/>
        <v>3</v>
      </c>
      <c r="H1453" t="e">
        <f>VLOOKUP(N1453,杂项!K:L,2,FALSE)</f>
        <v>#N/A</v>
      </c>
      <c r="I1453">
        <f t="shared" si="68"/>
        <v>0</v>
      </c>
      <c r="J1453" s="93">
        <v>6016</v>
      </c>
      <c r="K1453">
        <v>3</v>
      </c>
      <c r="L1453">
        <v>6023</v>
      </c>
      <c r="M1453">
        <v>3</v>
      </c>
    </row>
    <row r="1454" spans="1:13" x14ac:dyDescent="0.2">
      <c r="A1454" s="103">
        <v>6042</v>
      </c>
      <c r="B1454" s="93" t="s">
        <v>4509</v>
      </c>
      <c r="C1454" s="103">
        <v>1800</v>
      </c>
      <c r="D1454" t="str">
        <f>VLOOKUP(J1454,杂项!K:L,2,FALSE)</f>
        <v>初级宗教教材</v>
      </c>
      <c r="E1454">
        <f t="shared" si="66"/>
        <v>4</v>
      </c>
      <c r="F1454" t="str">
        <f>VLOOKUP(L1454,杂项!K:L,2,FALSE)</f>
        <v>永动特饮</v>
      </c>
      <c r="G1454">
        <f t="shared" si="67"/>
        <v>3</v>
      </c>
      <c r="H1454" t="e">
        <f>VLOOKUP(N1454,杂项!K:L,2,FALSE)</f>
        <v>#N/A</v>
      </c>
      <c r="I1454">
        <f t="shared" si="68"/>
        <v>0</v>
      </c>
      <c r="J1454" s="93">
        <v>6016</v>
      </c>
      <c r="K1454">
        <v>4</v>
      </c>
      <c r="L1454">
        <v>6023</v>
      </c>
      <c r="M1454">
        <v>3</v>
      </c>
    </row>
    <row r="1455" spans="1:13" x14ac:dyDescent="0.2">
      <c r="A1455" s="103">
        <v>6043</v>
      </c>
      <c r="B1455" s="93" t="s">
        <v>4510</v>
      </c>
      <c r="C1455" s="103">
        <v>2700</v>
      </c>
      <c r="D1455" t="str">
        <f>VLOOKUP(J1455,杂项!K:L,2,FALSE)</f>
        <v>初级宗教教材</v>
      </c>
      <c r="E1455">
        <f t="shared" si="66"/>
        <v>5</v>
      </c>
      <c r="F1455" t="str">
        <f>VLOOKUP(L1455,杂项!K:L,2,FALSE)</f>
        <v>永动特饮</v>
      </c>
      <c r="G1455">
        <f t="shared" si="67"/>
        <v>4</v>
      </c>
      <c r="H1455" t="e">
        <f>VLOOKUP(N1455,杂项!K:L,2,FALSE)</f>
        <v>#N/A</v>
      </c>
      <c r="I1455">
        <f t="shared" si="68"/>
        <v>0</v>
      </c>
      <c r="J1455" s="93">
        <v>6016</v>
      </c>
      <c r="K1455">
        <v>5</v>
      </c>
      <c r="L1455">
        <v>6023</v>
      </c>
      <c r="M1455">
        <v>4</v>
      </c>
    </row>
    <row r="1456" spans="1:13" x14ac:dyDescent="0.2">
      <c r="A1456" s="103">
        <v>6044</v>
      </c>
      <c r="B1456" s="93" t="s">
        <v>4511</v>
      </c>
      <c r="C1456" s="103">
        <v>4100</v>
      </c>
      <c r="D1456" t="str">
        <f>VLOOKUP(J1456,杂项!K:L,2,FALSE)</f>
        <v>初级宗教教材</v>
      </c>
      <c r="E1456">
        <f t="shared" si="66"/>
        <v>5</v>
      </c>
      <c r="F1456" t="str">
        <f>VLOOKUP(L1456,杂项!K:L,2,FALSE)</f>
        <v>永动特饮</v>
      </c>
      <c r="G1456">
        <f t="shared" si="67"/>
        <v>5</v>
      </c>
      <c r="H1456" t="e">
        <f>VLOOKUP(N1456,杂项!K:L,2,FALSE)</f>
        <v>#N/A</v>
      </c>
      <c r="I1456">
        <f t="shared" si="68"/>
        <v>0</v>
      </c>
      <c r="J1456" s="93">
        <v>6016</v>
      </c>
      <c r="K1456">
        <v>5</v>
      </c>
      <c r="L1456">
        <v>6023</v>
      </c>
      <c r="M1456">
        <v>5</v>
      </c>
    </row>
    <row r="1457" spans="1:15" x14ac:dyDescent="0.2">
      <c r="A1457" s="103">
        <v>6045</v>
      </c>
      <c r="B1457" s="93" t="s">
        <v>4512</v>
      </c>
      <c r="C1457" s="103">
        <v>6200</v>
      </c>
      <c r="D1457" t="str">
        <f>VLOOKUP(J1457,杂项!K:L,2,FALSE)</f>
        <v>中级宗教教材</v>
      </c>
      <c r="E1457">
        <f t="shared" si="66"/>
        <v>3</v>
      </c>
      <c r="F1457" t="str">
        <f>VLOOKUP(L1457,杂项!K:L,2,FALSE)</f>
        <v>永动特饮</v>
      </c>
      <c r="G1457">
        <f t="shared" si="67"/>
        <v>5</v>
      </c>
      <c r="H1457" t="e">
        <f>VLOOKUP(N1457,杂项!K:L,2,FALSE)</f>
        <v>#N/A</v>
      </c>
      <c r="I1457">
        <f t="shared" si="68"/>
        <v>0</v>
      </c>
      <c r="J1457" s="93">
        <v>6017</v>
      </c>
      <c r="K1457">
        <v>3</v>
      </c>
      <c r="L1457">
        <v>6023</v>
      </c>
      <c r="M1457">
        <v>5</v>
      </c>
    </row>
    <row r="1458" spans="1:15" x14ac:dyDescent="0.2">
      <c r="A1458" s="103">
        <v>6046</v>
      </c>
      <c r="B1458" s="93" t="s">
        <v>4513</v>
      </c>
      <c r="C1458" s="103">
        <v>9300</v>
      </c>
      <c r="D1458" t="str">
        <f>VLOOKUP(J1458,杂项!K:L,2,FALSE)</f>
        <v>中级宗教教材</v>
      </c>
      <c r="E1458">
        <f t="shared" si="66"/>
        <v>4</v>
      </c>
      <c r="F1458" t="str">
        <f>VLOOKUP(L1458,杂项!K:L,2,FALSE)</f>
        <v>握力器</v>
      </c>
      <c r="G1458">
        <f t="shared" si="67"/>
        <v>3</v>
      </c>
      <c r="H1458" t="e">
        <f>VLOOKUP(N1458,杂项!K:L,2,FALSE)</f>
        <v>#N/A</v>
      </c>
      <c r="I1458">
        <f t="shared" si="68"/>
        <v>0</v>
      </c>
      <c r="J1458" s="93">
        <v>6017</v>
      </c>
      <c r="K1458">
        <v>4</v>
      </c>
      <c r="L1458">
        <v>6030</v>
      </c>
      <c r="M1458">
        <v>3</v>
      </c>
    </row>
    <row r="1459" spans="1:15" x14ac:dyDescent="0.2">
      <c r="A1459" s="103">
        <v>6047</v>
      </c>
      <c r="B1459" s="93" t="s">
        <v>4514</v>
      </c>
      <c r="C1459" s="103">
        <v>14000</v>
      </c>
      <c r="D1459" t="str">
        <f>VLOOKUP(J1459,杂项!K:L,2,FALSE)</f>
        <v>中级宗教教材</v>
      </c>
      <c r="E1459">
        <f t="shared" si="66"/>
        <v>5</v>
      </c>
      <c r="F1459" t="str">
        <f>VLOOKUP(L1459,杂项!K:L,2,FALSE)</f>
        <v>握力器</v>
      </c>
      <c r="G1459">
        <f t="shared" si="67"/>
        <v>5</v>
      </c>
      <c r="H1459" t="e">
        <f>VLOOKUP(N1459,杂项!K:L,2,FALSE)</f>
        <v>#N/A</v>
      </c>
      <c r="I1459">
        <f t="shared" si="68"/>
        <v>0</v>
      </c>
      <c r="J1459" s="93">
        <v>6017</v>
      </c>
      <c r="K1459">
        <v>5</v>
      </c>
      <c r="L1459">
        <v>6030</v>
      </c>
      <c r="M1459">
        <v>5</v>
      </c>
    </row>
    <row r="1460" spans="1:15" x14ac:dyDescent="0.2">
      <c r="A1460" s="103">
        <v>6048</v>
      </c>
      <c r="B1460" s="93" t="s">
        <v>4515</v>
      </c>
      <c r="C1460" s="103">
        <v>21000</v>
      </c>
      <c r="D1460" t="str">
        <f>VLOOKUP(J1460,杂项!K:L,2,FALSE)</f>
        <v>中级宗教教材</v>
      </c>
      <c r="E1460">
        <f t="shared" si="66"/>
        <v>6</v>
      </c>
      <c r="F1460" t="str">
        <f>VLOOKUP(L1460,杂项!K:L,2,FALSE)</f>
        <v>握力器</v>
      </c>
      <c r="G1460">
        <f t="shared" si="67"/>
        <v>6</v>
      </c>
      <c r="H1460" t="e">
        <f>VLOOKUP(N1460,杂项!K:L,2,FALSE)</f>
        <v>#N/A</v>
      </c>
      <c r="I1460">
        <f t="shared" si="68"/>
        <v>0</v>
      </c>
      <c r="J1460" s="93">
        <v>6017</v>
      </c>
      <c r="K1460">
        <v>6</v>
      </c>
      <c r="L1460">
        <v>6030</v>
      </c>
      <c r="M1460">
        <v>6</v>
      </c>
    </row>
    <row r="1461" spans="1:15" x14ac:dyDescent="0.2">
      <c r="A1461" s="103">
        <v>6049</v>
      </c>
      <c r="B1461" s="93" t="s">
        <v>4516</v>
      </c>
      <c r="C1461" s="103">
        <v>32000</v>
      </c>
      <c r="D1461" t="str">
        <f>VLOOKUP(J1461,杂项!K:L,2,FALSE)</f>
        <v>中级宗教教材</v>
      </c>
      <c r="E1461">
        <f t="shared" si="66"/>
        <v>8</v>
      </c>
      <c r="F1461" t="str">
        <f>VLOOKUP(L1461,杂项!K:L,2,FALSE)</f>
        <v>握力器</v>
      </c>
      <c r="G1461">
        <f t="shared" si="67"/>
        <v>8</v>
      </c>
      <c r="H1461" t="e">
        <f>VLOOKUP(N1461,杂项!K:L,2,FALSE)</f>
        <v>#N/A</v>
      </c>
      <c r="I1461">
        <f t="shared" si="68"/>
        <v>0</v>
      </c>
      <c r="J1461" s="93">
        <v>6017</v>
      </c>
      <c r="K1461">
        <v>8</v>
      </c>
      <c r="L1461">
        <v>6030</v>
      </c>
      <c r="M1461">
        <v>8</v>
      </c>
    </row>
    <row r="1462" spans="1:15" x14ac:dyDescent="0.2">
      <c r="A1462" s="103">
        <v>6050</v>
      </c>
      <c r="B1462" s="93" t="s">
        <v>4517</v>
      </c>
      <c r="C1462" s="103">
        <v>1500</v>
      </c>
      <c r="D1462" t="str">
        <f>VLOOKUP(J1462,杂项!K:L,2,FALSE)</f>
        <v>中级宗教教材</v>
      </c>
      <c r="E1462">
        <f t="shared" si="66"/>
        <v>1</v>
      </c>
      <c r="F1462" t="str">
        <f>VLOOKUP(L1462,杂项!K:L,2,FALSE)</f>
        <v>弹力绳</v>
      </c>
      <c r="G1462">
        <f t="shared" si="67"/>
        <v>2</v>
      </c>
      <c r="H1462" t="e">
        <f>VLOOKUP(N1462,杂项!K:L,2,FALSE)</f>
        <v>#N/A</v>
      </c>
      <c r="I1462">
        <f t="shared" si="68"/>
        <v>0</v>
      </c>
      <c r="J1462" s="93">
        <v>6017</v>
      </c>
      <c r="K1462">
        <v>1</v>
      </c>
      <c r="L1462">
        <v>6028</v>
      </c>
      <c r="M1462">
        <v>2</v>
      </c>
    </row>
    <row r="1463" spans="1:15" x14ac:dyDescent="0.2">
      <c r="A1463" s="103">
        <v>6051</v>
      </c>
      <c r="B1463" s="93" t="s">
        <v>4518</v>
      </c>
      <c r="C1463" s="103">
        <v>2300</v>
      </c>
      <c r="D1463" t="str">
        <f>VLOOKUP(J1463,杂项!K:L,2,FALSE)</f>
        <v>中级宗教教材</v>
      </c>
      <c r="E1463">
        <f t="shared" si="66"/>
        <v>2</v>
      </c>
      <c r="F1463" t="str">
        <f>VLOOKUP(L1463,杂项!K:L,2,FALSE)</f>
        <v>弹力绳</v>
      </c>
      <c r="G1463">
        <f t="shared" si="67"/>
        <v>3</v>
      </c>
      <c r="H1463" t="e">
        <f>VLOOKUP(N1463,杂项!K:L,2,FALSE)</f>
        <v>#N/A</v>
      </c>
      <c r="I1463">
        <f t="shared" si="68"/>
        <v>0</v>
      </c>
      <c r="J1463" s="93">
        <v>6017</v>
      </c>
      <c r="K1463">
        <v>2</v>
      </c>
      <c r="L1463">
        <v>6028</v>
      </c>
      <c r="M1463">
        <v>3</v>
      </c>
    </row>
    <row r="1464" spans="1:15" x14ac:dyDescent="0.2">
      <c r="A1464" s="103">
        <v>6052</v>
      </c>
      <c r="B1464" s="93" t="s">
        <v>4519</v>
      </c>
      <c r="C1464" s="103">
        <v>3500</v>
      </c>
      <c r="D1464" t="str">
        <f>VLOOKUP(J1464,杂项!K:L,2,FALSE)</f>
        <v>中级宗教教材</v>
      </c>
      <c r="E1464">
        <f t="shared" si="66"/>
        <v>4</v>
      </c>
      <c r="F1464" t="str">
        <f>VLOOKUP(L1464,杂项!K:L,2,FALSE)</f>
        <v>弹力绳</v>
      </c>
      <c r="G1464">
        <f t="shared" si="67"/>
        <v>4</v>
      </c>
      <c r="H1464" t="e">
        <f>VLOOKUP(N1464,杂项!K:L,2,FALSE)</f>
        <v>#N/A</v>
      </c>
      <c r="I1464">
        <f t="shared" si="68"/>
        <v>0</v>
      </c>
      <c r="J1464" s="93">
        <v>6017</v>
      </c>
      <c r="K1464">
        <v>4</v>
      </c>
      <c r="L1464">
        <v>6028</v>
      </c>
      <c r="M1464">
        <v>4</v>
      </c>
    </row>
    <row r="1465" spans="1:15" x14ac:dyDescent="0.2">
      <c r="A1465" s="103">
        <v>6053</v>
      </c>
      <c r="B1465" s="93" t="s">
        <v>4520</v>
      </c>
      <c r="C1465" s="103">
        <v>5300</v>
      </c>
      <c r="D1465" t="str">
        <f>VLOOKUP(J1465,杂项!K:L,2,FALSE)</f>
        <v>中级宗教教材</v>
      </c>
      <c r="E1465">
        <f t="shared" si="66"/>
        <v>6</v>
      </c>
      <c r="F1465" t="str">
        <f>VLOOKUP(L1465,杂项!K:L,2,FALSE)</f>
        <v>弹力绳</v>
      </c>
      <c r="G1465">
        <f t="shared" si="67"/>
        <v>5</v>
      </c>
      <c r="H1465" t="e">
        <f>VLOOKUP(N1465,杂项!K:L,2,FALSE)</f>
        <v>#N/A</v>
      </c>
      <c r="I1465">
        <f t="shared" si="68"/>
        <v>0</v>
      </c>
      <c r="J1465" s="93">
        <v>6017</v>
      </c>
      <c r="K1465">
        <v>6</v>
      </c>
      <c r="L1465">
        <v>6028</v>
      </c>
      <c r="M1465">
        <v>5</v>
      </c>
    </row>
    <row r="1466" spans="1:15" x14ac:dyDescent="0.2">
      <c r="A1466" s="103">
        <v>6054</v>
      </c>
      <c r="B1466" s="93" t="s">
        <v>4521</v>
      </c>
      <c r="C1466" s="103">
        <v>8000</v>
      </c>
      <c r="D1466" t="str">
        <f>VLOOKUP(J1466,杂项!K:L,2,FALSE)</f>
        <v>中级宗教教材</v>
      </c>
      <c r="E1466">
        <f t="shared" si="66"/>
        <v>8</v>
      </c>
      <c r="F1466" t="str">
        <f>VLOOKUP(L1466,杂项!K:L,2,FALSE)</f>
        <v>弹力绳</v>
      </c>
      <c r="G1466">
        <f t="shared" si="67"/>
        <v>6</v>
      </c>
      <c r="H1466" t="e">
        <f>VLOOKUP(N1466,杂项!K:L,2,FALSE)</f>
        <v>#N/A</v>
      </c>
      <c r="I1466">
        <f t="shared" si="68"/>
        <v>0</v>
      </c>
      <c r="J1466" s="93">
        <v>6017</v>
      </c>
      <c r="K1466">
        <v>8</v>
      </c>
      <c r="L1466">
        <v>6028</v>
      </c>
      <c r="M1466">
        <v>6</v>
      </c>
    </row>
    <row r="1467" spans="1:15" x14ac:dyDescent="0.2">
      <c r="A1467" s="103">
        <v>6055</v>
      </c>
      <c r="B1467" s="93" t="s">
        <v>4522</v>
      </c>
      <c r="C1467" s="103">
        <v>12000</v>
      </c>
      <c r="D1467" t="str">
        <f>VLOOKUP(J1467,杂项!K:L,2,FALSE)</f>
        <v>高级宗教教材</v>
      </c>
      <c r="E1467">
        <f t="shared" si="66"/>
        <v>3</v>
      </c>
      <c r="F1467" t="str">
        <f>VLOOKUP(L1467,杂项!K:L,2,FALSE)</f>
        <v>健腹轮</v>
      </c>
      <c r="G1467">
        <f t="shared" si="67"/>
        <v>2</v>
      </c>
      <c r="H1467" t="e">
        <f>VLOOKUP(N1467,杂项!K:L,2,FALSE)</f>
        <v>#N/A</v>
      </c>
      <c r="I1467">
        <f t="shared" si="68"/>
        <v>0</v>
      </c>
      <c r="J1467" s="93">
        <v>6018</v>
      </c>
      <c r="K1467">
        <v>3</v>
      </c>
      <c r="L1467">
        <v>6034</v>
      </c>
      <c r="M1467">
        <v>2</v>
      </c>
    </row>
    <row r="1468" spans="1:15" x14ac:dyDescent="0.2">
      <c r="A1468" s="103">
        <v>6056</v>
      </c>
      <c r="B1468" s="93" t="s">
        <v>4523</v>
      </c>
      <c r="C1468" s="103">
        <v>18000</v>
      </c>
      <c r="D1468" t="str">
        <f>VLOOKUP(J1468,杂项!K:L,2,FALSE)</f>
        <v>高级宗教教材</v>
      </c>
      <c r="E1468">
        <f t="shared" si="66"/>
        <v>5</v>
      </c>
      <c r="F1468" t="str">
        <f>VLOOKUP(L1468,杂项!K:L,2,FALSE)</f>
        <v>健腹轮</v>
      </c>
      <c r="G1468">
        <f t="shared" si="67"/>
        <v>4</v>
      </c>
      <c r="H1468" t="e">
        <f>VLOOKUP(N1468,杂项!K:L,2,FALSE)</f>
        <v>#N/A</v>
      </c>
      <c r="I1468">
        <f t="shared" si="68"/>
        <v>0</v>
      </c>
      <c r="J1468" s="93">
        <v>6018</v>
      </c>
      <c r="K1468">
        <v>5</v>
      </c>
      <c r="L1468">
        <v>6034</v>
      </c>
      <c r="M1468">
        <v>4</v>
      </c>
    </row>
    <row r="1469" spans="1:15" x14ac:dyDescent="0.2">
      <c r="A1469" s="103">
        <v>6057</v>
      </c>
      <c r="B1469" s="93" t="s">
        <v>4524</v>
      </c>
      <c r="C1469" s="103">
        <v>27000</v>
      </c>
      <c r="D1469" t="str">
        <f>VLOOKUP(J1469,杂项!K:L,2,FALSE)</f>
        <v>高级宗教教材</v>
      </c>
      <c r="E1469">
        <f t="shared" si="66"/>
        <v>8</v>
      </c>
      <c r="F1469" t="str">
        <f>VLOOKUP(L1469,杂项!K:L,2,FALSE)</f>
        <v>健腹轮</v>
      </c>
      <c r="G1469">
        <f t="shared" si="67"/>
        <v>6</v>
      </c>
      <c r="H1469" t="str">
        <f>VLOOKUP(N1469,杂项!K:L,2,FALSE)</f>
        <v>扩胸器</v>
      </c>
      <c r="I1469">
        <f t="shared" si="68"/>
        <v>2</v>
      </c>
      <c r="J1469" s="93">
        <v>6018</v>
      </c>
      <c r="K1469">
        <v>8</v>
      </c>
      <c r="L1469">
        <v>6034</v>
      </c>
      <c r="M1469">
        <v>6</v>
      </c>
      <c r="N1469">
        <v>6033</v>
      </c>
      <c r="O1469">
        <v>2</v>
      </c>
    </row>
    <row r="1470" spans="1:15" x14ac:dyDescent="0.2">
      <c r="A1470" s="103">
        <v>6058</v>
      </c>
      <c r="B1470" s="93" t="s">
        <v>4525</v>
      </c>
      <c r="C1470" s="103">
        <v>41000</v>
      </c>
      <c r="D1470" t="str">
        <f>VLOOKUP(J1470,杂项!K:L,2,FALSE)</f>
        <v>高级宗教教材</v>
      </c>
      <c r="E1470">
        <f t="shared" si="66"/>
        <v>12</v>
      </c>
      <c r="F1470" t="str">
        <f>VLOOKUP(L1470,杂项!K:L,2,FALSE)</f>
        <v>健腹轮</v>
      </c>
      <c r="G1470">
        <f t="shared" si="67"/>
        <v>8</v>
      </c>
      <c r="H1470" t="str">
        <f>VLOOKUP(N1470,杂项!K:L,2,FALSE)</f>
        <v>扩胸器</v>
      </c>
      <c r="I1470">
        <f t="shared" si="68"/>
        <v>3</v>
      </c>
      <c r="J1470" s="93">
        <v>6018</v>
      </c>
      <c r="K1470">
        <v>12</v>
      </c>
      <c r="L1470">
        <v>6034</v>
      </c>
      <c r="M1470">
        <v>8</v>
      </c>
      <c r="N1470">
        <v>6033</v>
      </c>
      <c r="O1470">
        <v>3</v>
      </c>
    </row>
    <row r="1471" spans="1:15" x14ac:dyDescent="0.2">
      <c r="A1471" s="103">
        <v>6059</v>
      </c>
      <c r="B1471" s="93" t="s">
        <v>4526</v>
      </c>
      <c r="C1471" s="103">
        <v>62000</v>
      </c>
      <c r="D1471" t="str">
        <f>VLOOKUP(J1471,杂项!K:L,2,FALSE)</f>
        <v>高级宗教教材</v>
      </c>
      <c r="E1471">
        <f t="shared" si="66"/>
        <v>16</v>
      </c>
      <c r="F1471" t="str">
        <f>VLOOKUP(L1471,杂项!K:L,2,FALSE)</f>
        <v>健腹轮</v>
      </c>
      <c r="G1471">
        <f t="shared" si="67"/>
        <v>10</v>
      </c>
      <c r="H1471" t="str">
        <f>VLOOKUP(N1471,杂项!K:L,2,FALSE)</f>
        <v>扩胸器</v>
      </c>
      <c r="I1471">
        <f t="shared" si="68"/>
        <v>4</v>
      </c>
      <c r="J1471" s="93">
        <v>6018</v>
      </c>
      <c r="K1471">
        <v>16</v>
      </c>
      <c r="L1471">
        <v>6034</v>
      </c>
      <c r="M1471">
        <v>10</v>
      </c>
      <c r="N1471">
        <v>6033</v>
      </c>
      <c r="O1471">
        <v>4</v>
      </c>
    </row>
    <row r="1472" spans="1:15" x14ac:dyDescent="0.2">
      <c r="A1472" s="103">
        <v>6060</v>
      </c>
      <c r="B1472" s="93" t="s">
        <v>4527</v>
      </c>
      <c r="C1472" s="103">
        <v>1500</v>
      </c>
      <c r="D1472" t="str">
        <f>VLOOKUP(J1472,杂项!K:L,2,FALSE)</f>
        <v>中级宗教教材</v>
      </c>
      <c r="E1472">
        <f t="shared" si="66"/>
        <v>1</v>
      </c>
      <c r="F1472" t="str">
        <f>VLOOKUP(L1472,杂项!K:L,2,FALSE)</f>
        <v>弹力绳</v>
      </c>
      <c r="G1472">
        <f t="shared" si="67"/>
        <v>2</v>
      </c>
      <c r="H1472" t="e">
        <f>VLOOKUP(N1472,杂项!K:L,2,FALSE)</f>
        <v>#N/A</v>
      </c>
      <c r="I1472">
        <f t="shared" si="68"/>
        <v>0</v>
      </c>
      <c r="J1472" s="93">
        <v>6017</v>
      </c>
      <c r="K1472">
        <v>1</v>
      </c>
      <c r="L1472">
        <v>6028</v>
      </c>
      <c r="M1472">
        <v>2</v>
      </c>
    </row>
    <row r="1473" spans="1:15" x14ac:dyDescent="0.2">
      <c r="A1473" s="103">
        <v>6061</v>
      </c>
      <c r="B1473" s="93" t="s">
        <v>4528</v>
      </c>
      <c r="C1473" s="103">
        <v>2300</v>
      </c>
      <c r="D1473" t="str">
        <f>VLOOKUP(J1473,杂项!K:L,2,FALSE)</f>
        <v>中级宗教教材</v>
      </c>
      <c r="E1473">
        <f t="shared" si="66"/>
        <v>2</v>
      </c>
      <c r="F1473" t="str">
        <f>VLOOKUP(L1473,杂项!K:L,2,FALSE)</f>
        <v>弹力绳</v>
      </c>
      <c r="G1473">
        <f t="shared" si="67"/>
        <v>3</v>
      </c>
      <c r="H1473" t="e">
        <f>VLOOKUP(N1473,杂项!K:L,2,FALSE)</f>
        <v>#N/A</v>
      </c>
      <c r="I1473">
        <f t="shared" si="68"/>
        <v>0</v>
      </c>
      <c r="J1473" s="93">
        <v>6017</v>
      </c>
      <c r="K1473">
        <v>2</v>
      </c>
      <c r="L1473">
        <v>6028</v>
      </c>
      <c r="M1473">
        <v>3</v>
      </c>
    </row>
    <row r="1474" spans="1:15" x14ac:dyDescent="0.2">
      <c r="A1474" s="103">
        <v>6062</v>
      </c>
      <c r="B1474" s="93" t="s">
        <v>4529</v>
      </c>
      <c r="C1474" s="103">
        <v>3500</v>
      </c>
      <c r="D1474" t="str">
        <f>VLOOKUP(J1474,杂项!K:L,2,FALSE)</f>
        <v>中级宗教教材</v>
      </c>
      <c r="E1474">
        <f t="shared" ref="E1474:E1537" si="69">K1474</f>
        <v>4</v>
      </c>
      <c r="F1474" t="str">
        <f>VLOOKUP(L1474,杂项!K:L,2,FALSE)</f>
        <v>弹力绳</v>
      </c>
      <c r="G1474">
        <f t="shared" ref="G1474:G1537" si="70">M1474</f>
        <v>4</v>
      </c>
      <c r="H1474" t="e">
        <f>VLOOKUP(N1474,杂项!K:L,2,FALSE)</f>
        <v>#N/A</v>
      </c>
      <c r="I1474">
        <f t="shared" ref="I1474:I1537" si="71">O1474</f>
        <v>0</v>
      </c>
      <c r="J1474" s="93">
        <v>6017</v>
      </c>
      <c r="K1474">
        <v>4</v>
      </c>
      <c r="L1474">
        <v>6028</v>
      </c>
      <c r="M1474">
        <v>4</v>
      </c>
    </row>
    <row r="1475" spans="1:15" x14ac:dyDescent="0.2">
      <c r="A1475" s="103">
        <v>6063</v>
      </c>
      <c r="B1475" s="93" t="s">
        <v>4530</v>
      </c>
      <c r="C1475" s="103">
        <v>5300</v>
      </c>
      <c r="D1475" t="str">
        <f>VLOOKUP(J1475,杂项!K:L,2,FALSE)</f>
        <v>中级宗教教材</v>
      </c>
      <c r="E1475">
        <f t="shared" si="69"/>
        <v>6</v>
      </c>
      <c r="F1475" t="str">
        <f>VLOOKUP(L1475,杂项!K:L,2,FALSE)</f>
        <v>弹力绳</v>
      </c>
      <c r="G1475">
        <f t="shared" si="70"/>
        <v>5</v>
      </c>
      <c r="H1475" t="e">
        <f>VLOOKUP(N1475,杂项!K:L,2,FALSE)</f>
        <v>#N/A</v>
      </c>
      <c r="I1475">
        <f t="shared" si="71"/>
        <v>0</v>
      </c>
      <c r="J1475" s="93">
        <v>6017</v>
      </c>
      <c r="K1475">
        <v>6</v>
      </c>
      <c r="L1475">
        <v>6028</v>
      </c>
      <c r="M1475">
        <v>5</v>
      </c>
    </row>
    <row r="1476" spans="1:15" x14ac:dyDescent="0.2">
      <c r="A1476" s="103">
        <v>6064</v>
      </c>
      <c r="B1476" s="93" t="s">
        <v>4531</v>
      </c>
      <c r="C1476" s="103">
        <v>8000</v>
      </c>
      <c r="D1476" t="str">
        <f>VLOOKUP(J1476,杂项!K:L,2,FALSE)</f>
        <v>中级宗教教材</v>
      </c>
      <c r="E1476">
        <f t="shared" si="69"/>
        <v>8</v>
      </c>
      <c r="F1476" t="str">
        <f>VLOOKUP(L1476,杂项!K:L,2,FALSE)</f>
        <v>弹力绳</v>
      </c>
      <c r="G1476">
        <f t="shared" si="70"/>
        <v>6</v>
      </c>
      <c r="H1476" t="e">
        <f>VLOOKUP(N1476,杂项!K:L,2,FALSE)</f>
        <v>#N/A</v>
      </c>
      <c r="I1476">
        <f t="shared" si="71"/>
        <v>0</v>
      </c>
      <c r="J1476" s="93">
        <v>6017</v>
      </c>
      <c r="K1476">
        <v>8</v>
      </c>
      <c r="L1476">
        <v>6028</v>
      </c>
      <c r="M1476">
        <v>6</v>
      </c>
    </row>
    <row r="1477" spans="1:15" x14ac:dyDescent="0.2">
      <c r="A1477" s="103">
        <v>6070</v>
      </c>
      <c r="B1477" s="93" t="s">
        <v>4532</v>
      </c>
      <c r="C1477" s="103">
        <v>8000</v>
      </c>
      <c r="D1477" t="str">
        <f>VLOOKUP(J1477,杂项!K:L,2,FALSE)</f>
        <v>高级宗教教材</v>
      </c>
      <c r="E1477">
        <f t="shared" si="69"/>
        <v>3</v>
      </c>
      <c r="F1477" t="str">
        <f>VLOOKUP(L1477,杂项!K:L,2,FALSE)</f>
        <v>健腹轮</v>
      </c>
      <c r="G1477">
        <f t="shared" si="70"/>
        <v>3</v>
      </c>
      <c r="H1477" t="e">
        <f>VLOOKUP(N1477,杂项!K:L,2,FALSE)</f>
        <v>#N/A</v>
      </c>
      <c r="I1477">
        <f t="shared" si="71"/>
        <v>0</v>
      </c>
      <c r="J1477" s="93">
        <v>6018</v>
      </c>
      <c r="K1477">
        <v>3</v>
      </c>
      <c r="L1477">
        <v>6034</v>
      </c>
      <c r="M1477">
        <v>3</v>
      </c>
    </row>
    <row r="1478" spans="1:15" x14ac:dyDescent="0.2">
      <c r="A1478" s="103">
        <v>6071</v>
      </c>
      <c r="B1478" s="93" t="s">
        <v>4533</v>
      </c>
      <c r="C1478" s="103">
        <v>12000</v>
      </c>
      <c r="D1478" t="str">
        <f>VLOOKUP(J1478,杂项!K:L,2,FALSE)</f>
        <v>高级宗教教材</v>
      </c>
      <c r="E1478">
        <f t="shared" si="69"/>
        <v>5</v>
      </c>
      <c r="F1478" t="str">
        <f>VLOOKUP(L1478,杂项!K:L,2,FALSE)</f>
        <v>健腹轮</v>
      </c>
      <c r="G1478">
        <f t="shared" si="70"/>
        <v>4</v>
      </c>
      <c r="H1478" t="e">
        <f>VLOOKUP(N1478,杂项!K:L,2,FALSE)</f>
        <v>#N/A</v>
      </c>
      <c r="I1478">
        <f t="shared" si="71"/>
        <v>0</v>
      </c>
      <c r="J1478" s="93">
        <v>6018</v>
      </c>
      <c r="K1478">
        <v>5</v>
      </c>
      <c r="L1478">
        <v>6034</v>
      </c>
      <c r="M1478">
        <v>4</v>
      </c>
    </row>
    <row r="1479" spans="1:15" x14ac:dyDescent="0.2">
      <c r="A1479" s="103">
        <v>6072</v>
      </c>
      <c r="B1479" s="93" t="s">
        <v>4534</v>
      </c>
      <c r="C1479" s="103">
        <v>18000</v>
      </c>
      <c r="D1479" t="str">
        <f>VLOOKUP(J1479,杂项!K:L,2,FALSE)</f>
        <v>高级宗教教材</v>
      </c>
      <c r="E1479">
        <f t="shared" si="69"/>
        <v>8</v>
      </c>
      <c r="F1479" t="str">
        <f>VLOOKUP(L1479,杂项!K:L,2,FALSE)</f>
        <v>健腹轮</v>
      </c>
      <c r="G1479">
        <f t="shared" si="70"/>
        <v>6</v>
      </c>
      <c r="H1479" t="str">
        <f>VLOOKUP(N1479,杂项!K:L,2,FALSE)</f>
        <v>扩胸器</v>
      </c>
      <c r="I1479">
        <f t="shared" si="71"/>
        <v>2</v>
      </c>
      <c r="J1479" s="93">
        <v>6018</v>
      </c>
      <c r="K1479">
        <v>8</v>
      </c>
      <c r="L1479">
        <v>6034</v>
      </c>
      <c r="M1479">
        <v>6</v>
      </c>
      <c r="N1479">
        <v>6033</v>
      </c>
      <c r="O1479">
        <v>2</v>
      </c>
    </row>
    <row r="1480" spans="1:15" x14ac:dyDescent="0.2">
      <c r="A1480" s="103">
        <v>6073</v>
      </c>
      <c r="B1480" s="93" t="s">
        <v>4535</v>
      </c>
      <c r="C1480" s="103">
        <v>27000</v>
      </c>
      <c r="D1480" t="str">
        <f>VLOOKUP(J1480,杂项!K:L,2,FALSE)</f>
        <v>高级宗教教材</v>
      </c>
      <c r="E1480">
        <f t="shared" si="69"/>
        <v>12</v>
      </c>
      <c r="F1480" t="str">
        <f>VLOOKUP(L1480,杂项!K:L,2,FALSE)</f>
        <v>健腹轮</v>
      </c>
      <c r="G1480">
        <f t="shared" si="70"/>
        <v>8</v>
      </c>
      <c r="H1480" t="str">
        <f>VLOOKUP(N1480,杂项!K:L,2,FALSE)</f>
        <v>扩胸器</v>
      </c>
      <c r="I1480">
        <f t="shared" si="71"/>
        <v>4</v>
      </c>
      <c r="J1480" s="93">
        <v>6018</v>
      </c>
      <c r="K1480">
        <v>12</v>
      </c>
      <c r="L1480">
        <v>6034</v>
      </c>
      <c r="M1480">
        <v>8</v>
      </c>
      <c r="N1480">
        <v>6033</v>
      </c>
      <c r="O1480">
        <v>4</v>
      </c>
    </row>
    <row r="1481" spans="1:15" x14ac:dyDescent="0.2">
      <c r="A1481" s="103">
        <v>6074</v>
      </c>
      <c r="B1481" s="93" t="s">
        <v>4536</v>
      </c>
      <c r="C1481" s="103">
        <v>41000</v>
      </c>
      <c r="D1481" t="str">
        <f>VLOOKUP(J1481,杂项!K:L,2,FALSE)</f>
        <v>高级宗教教材</v>
      </c>
      <c r="E1481">
        <f t="shared" si="69"/>
        <v>15</v>
      </c>
      <c r="F1481" t="str">
        <f>VLOOKUP(L1481,杂项!K:L,2,FALSE)</f>
        <v>健腹轮</v>
      </c>
      <c r="G1481">
        <f t="shared" si="70"/>
        <v>10</v>
      </c>
      <c r="H1481" t="str">
        <f>VLOOKUP(N1481,杂项!K:L,2,FALSE)</f>
        <v>扩胸器</v>
      </c>
      <c r="I1481">
        <f t="shared" si="71"/>
        <v>6</v>
      </c>
      <c r="J1481" s="93">
        <v>6018</v>
      </c>
      <c r="K1481">
        <v>15</v>
      </c>
      <c r="L1481">
        <v>6034</v>
      </c>
      <c r="M1481">
        <v>10</v>
      </c>
      <c r="N1481">
        <v>6033</v>
      </c>
      <c r="O1481">
        <v>6</v>
      </c>
    </row>
    <row r="1482" spans="1:15" x14ac:dyDescent="0.2">
      <c r="A1482" s="103">
        <v>6075</v>
      </c>
      <c r="B1482" s="93" t="s">
        <v>4537</v>
      </c>
      <c r="C1482" s="103">
        <v>62000</v>
      </c>
      <c r="D1482" t="str">
        <f>VLOOKUP(J1482,杂项!K:L,2,FALSE)</f>
        <v>特级宗教教材</v>
      </c>
      <c r="E1482">
        <f t="shared" si="69"/>
        <v>5</v>
      </c>
      <c r="F1482" t="str">
        <f>VLOOKUP(L1482,杂项!K:L,2,FALSE)</f>
        <v>Pretty♂喷雾</v>
      </c>
      <c r="G1482">
        <f t="shared" si="70"/>
        <v>2</v>
      </c>
      <c r="H1482" t="str">
        <f>VLOOKUP(N1482,杂项!K:L,2,FALSE)</f>
        <v>Devout♂手套</v>
      </c>
      <c r="I1482">
        <f t="shared" si="71"/>
        <v>2</v>
      </c>
      <c r="J1482" s="93">
        <v>6048</v>
      </c>
      <c r="K1482">
        <v>5</v>
      </c>
      <c r="L1482">
        <v>6040</v>
      </c>
      <c r="M1482">
        <v>2</v>
      </c>
      <c r="N1482">
        <v>6039</v>
      </c>
      <c r="O1482">
        <v>2</v>
      </c>
    </row>
    <row r="1483" spans="1:15" x14ac:dyDescent="0.2">
      <c r="A1483" s="103">
        <v>6076</v>
      </c>
      <c r="B1483" s="93" t="s">
        <v>4538</v>
      </c>
      <c r="C1483" s="103">
        <v>93000</v>
      </c>
      <c r="D1483" t="str">
        <f>VLOOKUP(J1483,杂项!K:L,2,FALSE)</f>
        <v>特级宗教教材</v>
      </c>
      <c r="E1483">
        <f t="shared" si="69"/>
        <v>10</v>
      </c>
      <c r="F1483" t="str">
        <f>VLOOKUP(L1483,杂项!K:L,2,FALSE)</f>
        <v>Pretty♂喷雾</v>
      </c>
      <c r="G1483">
        <f t="shared" si="70"/>
        <v>3</v>
      </c>
      <c r="H1483" t="str">
        <f>VLOOKUP(N1483,杂项!K:L,2,FALSE)</f>
        <v>Devout♂手套</v>
      </c>
      <c r="I1483">
        <f t="shared" si="71"/>
        <v>3</v>
      </c>
      <c r="J1483" s="93">
        <v>6048</v>
      </c>
      <c r="K1483">
        <v>10</v>
      </c>
      <c r="L1483">
        <v>6040</v>
      </c>
      <c r="M1483">
        <v>3</v>
      </c>
      <c r="N1483">
        <v>6039</v>
      </c>
      <c r="O1483">
        <v>3</v>
      </c>
    </row>
    <row r="1484" spans="1:15" x14ac:dyDescent="0.2">
      <c r="A1484" s="103">
        <v>6077</v>
      </c>
      <c r="B1484" s="93" t="s">
        <v>4539</v>
      </c>
      <c r="C1484" s="103">
        <v>140000</v>
      </c>
      <c r="D1484" t="str">
        <f>VLOOKUP(J1484,杂项!K:L,2,FALSE)</f>
        <v>特级宗教教材</v>
      </c>
      <c r="E1484">
        <f t="shared" si="69"/>
        <v>20</v>
      </c>
      <c r="F1484" t="str">
        <f>VLOOKUP(L1484,杂项!K:L,2,FALSE)</f>
        <v>Pretty♂喷雾</v>
      </c>
      <c r="G1484">
        <f t="shared" si="70"/>
        <v>5</v>
      </c>
      <c r="H1484" t="str">
        <f>VLOOKUP(N1484,杂项!K:L,2,FALSE)</f>
        <v>Devout♂手套</v>
      </c>
      <c r="I1484">
        <f t="shared" si="71"/>
        <v>5</v>
      </c>
      <c r="J1484" s="93">
        <v>6048</v>
      </c>
      <c r="K1484">
        <v>20</v>
      </c>
      <c r="L1484">
        <v>6040</v>
      </c>
      <c r="M1484">
        <v>5</v>
      </c>
      <c r="N1484">
        <v>6039</v>
      </c>
      <c r="O1484">
        <v>5</v>
      </c>
    </row>
    <row r="1485" spans="1:15" x14ac:dyDescent="0.2">
      <c r="A1485" s="103">
        <v>6078</v>
      </c>
      <c r="B1485" s="93" t="s">
        <v>4540</v>
      </c>
      <c r="C1485" s="103">
        <v>210000</v>
      </c>
      <c r="D1485" t="str">
        <f>VLOOKUP(J1485,杂项!K:L,2,FALSE)</f>
        <v>特级宗教教材</v>
      </c>
      <c r="E1485">
        <f t="shared" si="69"/>
        <v>30</v>
      </c>
      <c r="F1485" t="str">
        <f>VLOOKUP(L1485,杂项!K:L,2,FALSE)</f>
        <v>Pretty♂喷雾</v>
      </c>
      <c r="G1485">
        <f t="shared" si="70"/>
        <v>7</v>
      </c>
      <c r="H1485" t="str">
        <f>VLOOKUP(N1485,杂项!K:L,2,FALSE)</f>
        <v>Devout♂手套</v>
      </c>
      <c r="I1485">
        <f t="shared" si="71"/>
        <v>7</v>
      </c>
      <c r="J1485" s="93">
        <v>6048</v>
      </c>
      <c r="K1485">
        <v>30</v>
      </c>
      <c r="L1485">
        <v>6040</v>
      </c>
      <c r="M1485">
        <v>7</v>
      </c>
      <c r="N1485">
        <v>6039</v>
      </c>
      <c r="O1485">
        <v>7</v>
      </c>
    </row>
    <row r="1486" spans="1:15" x14ac:dyDescent="0.2">
      <c r="A1486" s="103">
        <v>6079</v>
      </c>
      <c r="B1486" s="93" t="s">
        <v>4541</v>
      </c>
      <c r="C1486" s="103">
        <v>320000</v>
      </c>
      <c r="D1486" t="str">
        <f>VLOOKUP(J1486,杂项!K:L,2,FALSE)</f>
        <v>特级宗教教材</v>
      </c>
      <c r="E1486">
        <f t="shared" si="69"/>
        <v>40</v>
      </c>
      <c r="F1486" t="str">
        <f>VLOOKUP(L1486,杂项!K:L,2,FALSE)</f>
        <v>Pretty♂喷雾</v>
      </c>
      <c r="G1486">
        <f t="shared" si="70"/>
        <v>9</v>
      </c>
      <c r="H1486" t="str">
        <f>VLOOKUP(N1486,杂项!K:L,2,FALSE)</f>
        <v>Devout♂手套</v>
      </c>
      <c r="I1486">
        <f t="shared" si="71"/>
        <v>9</v>
      </c>
      <c r="J1486" s="93">
        <v>6048</v>
      </c>
      <c r="K1486">
        <v>40</v>
      </c>
      <c r="L1486">
        <v>6040</v>
      </c>
      <c r="M1486">
        <v>9</v>
      </c>
      <c r="N1486">
        <v>6039</v>
      </c>
      <c r="O1486">
        <v>9</v>
      </c>
    </row>
    <row r="1487" spans="1:15" x14ac:dyDescent="0.2">
      <c r="A1487" s="103">
        <v>6080</v>
      </c>
      <c r="B1487" s="93" t="s">
        <v>4532</v>
      </c>
      <c r="C1487" s="103">
        <v>10000</v>
      </c>
      <c r="D1487" t="str">
        <f>VLOOKUP(J1487,杂项!K:L,2,FALSE)</f>
        <v>特级宗教教材</v>
      </c>
      <c r="E1487">
        <f t="shared" si="69"/>
        <v>1</v>
      </c>
      <c r="F1487" t="e">
        <f>VLOOKUP(L1487,杂项!K:L,2,FALSE)</f>
        <v>#N/A</v>
      </c>
      <c r="G1487">
        <f t="shared" si="70"/>
        <v>0</v>
      </c>
      <c r="H1487" t="e">
        <f>VLOOKUP(N1487,杂项!K:L,2,FALSE)</f>
        <v>#N/A</v>
      </c>
      <c r="I1487">
        <f t="shared" si="71"/>
        <v>0</v>
      </c>
      <c r="J1487" s="93">
        <v>6048</v>
      </c>
      <c r="K1487">
        <v>1</v>
      </c>
    </row>
    <row r="1488" spans="1:15" x14ac:dyDescent="0.2">
      <c r="A1488" s="103">
        <v>6081</v>
      </c>
      <c r="B1488" s="93" t="s">
        <v>4533</v>
      </c>
      <c r="C1488" s="103">
        <v>15000</v>
      </c>
      <c r="D1488" t="str">
        <f>VLOOKUP(J1488,杂项!K:L,2,FALSE)</f>
        <v>高级宗教教材</v>
      </c>
      <c r="E1488">
        <f t="shared" si="69"/>
        <v>5</v>
      </c>
      <c r="F1488" t="str">
        <f>VLOOKUP(L1488,杂项!K:L,2,FALSE)</f>
        <v>平衡球</v>
      </c>
      <c r="G1488">
        <f t="shared" si="70"/>
        <v>6</v>
      </c>
      <c r="H1488" t="e">
        <f>VLOOKUP(N1488,杂项!K:L,2,FALSE)</f>
        <v>#N/A</v>
      </c>
      <c r="I1488">
        <f t="shared" si="71"/>
        <v>0</v>
      </c>
      <c r="J1488" s="93">
        <v>6018</v>
      </c>
      <c r="K1488">
        <v>5</v>
      </c>
      <c r="L1488">
        <v>6036</v>
      </c>
      <c r="M1488">
        <v>6</v>
      </c>
    </row>
    <row r="1489" spans="1:15" x14ac:dyDescent="0.2">
      <c r="A1489" s="103">
        <v>6082</v>
      </c>
      <c r="B1489" s="93" t="s">
        <v>4534</v>
      </c>
      <c r="C1489" s="103">
        <v>23000</v>
      </c>
      <c r="D1489" t="str">
        <f>VLOOKUP(J1489,杂项!K:L,2,FALSE)</f>
        <v>高级宗教教材</v>
      </c>
      <c r="E1489">
        <f t="shared" si="69"/>
        <v>15</v>
      </c>
      <c r="F1489" t="str">
        <f>VLOOKUP(L1489,杂项!K:L,2,FALSE)</f>
        <v>平衡球</v>
      </c>
      <c r="G1489">
        <f t="shared" si="70"/>
        <v>10</v>
      </c>
      <c r="H1489" t="str">
        <f>VLOOKUP(N1489,杂项!K:L,2,FALSE)</f>
        <v>沙袋</v>
      </c>
      <c r="I1489">
        <f t="shared" si="71"/>
        <v>6</v>
      </c>
      <c r="J1489" s="93">
        <v>6018</v>
      </c>
      <c r="K1489">
        <v>15</v>
      </c>
      <c r="L1489">
        <v>6036</v>
      </c>
      <c r="M1489">
        <v>10</v>
      </c>
      <c r="N1489">
        <v>6032</v>
      </c>
      <c r="O1489">
        <v>6</v>
      </c>
    </row>
    <row r="1490" spans="1:15" x14ac:dyDescent="0.2">
      <c r="A1490" s="103">
        <v>6083</v>
      </c>
      <c r="B1490" s="93" t="s">
        <v>4535</v>
      </c>
      <c r="C1490" s="103">
        <v>35000</v>
      </c>
      <c r="D1490" t="str">
        <f>VLOOKUP(J1490,杂项!K:L,2,FALSE)</f>
        <v>高级宗教教材</v>
      </c>
      <c r="E1490">
        <f t="shared" si="69"/>
        <v>25</v>
      </c>
      <c r="F1490" t="str">
        <f>VLOOKUP(L1490,杂项!K:L,2,FALSE)</f>
        <v>平衡球</v>
      </c>
      <c r="G1490">
        <f t="shared" si="70"/>
        <v>12</v>
      </c>
      <c r="H1490" t="str">
        <f>VLOOKUP(N1490,杂项!K:L,2,FALSE)</f>
        <v>沙袋</v>
      </c>
      <c r="I1490">
        <f t="shared" si="71"/>
        <v>8</v>
      </c>
      <c r="J1490" s="93">
        <v>6018</v>
      </c>
      <c r="K1490">
        <v>25</v>
      </c>
      <c r="L1490">
        <v>6036</v>
      </c>
      <c r="M1490">
        <v>12</v>
      </c>
      <c r="N1490">
        <v>6032</v>
      </c>
      <c r="O1490">
        <v>8</v>
      </c>
    </row>
    <row r="1491" spans="1:15" x14ac:dyDescent="0.2">
      <c r="A1491" s="103">
        <v>6084</v>
      </c>
      <c r="B1491" s="93" t="s">
        <v>4542</v>
      </c>
      <c r="C1491" s="103">
        <v>53000</v>
      </c>
      <c r="D1491" t="str">
        <f>VLOOKUP(J1491,杂项!K:L,2,FALSE)</f>
        <v>特级宗教教材</v>
      </c>
      <c r="E1491">
        <f t="shared" si="69"/>
        <v>3</v>
      </c>
      <c r="F1491" t="str">
        <f>VLOOKUP(L1491,杂项!K:L,2,FALSE)</f>
        <v>平衡球</v>
      </c>
      <c r="G1491">
        <f t="shared" si="70"/>
        <v>14</v>
      </c>
      <c r="H1491" t="str">
        <f>VLOOKUP(N1491,杂项!K:L,2,FALSE)</f>
        <v>沙袋</v>
      </c>
      <c r="I1491">
        <f t="shared" si="71"/>
        <v>10</v>
      </c>
      <c r="J1491" s="93">
        <v>6048</v>
      </c>
      <c r="K1491">
        <v>3</v>
      </c>
      <c r="L1491">
        <v>6036</v>
      </c>
      <c r="M1491">
        <v>14</v>
      </c>
      <c r="N1491">
        <v>6032</v>
      </c>
      <c r="O1491">
        <v>10</v>
      </c>
    </row>
    <row r="1492" spans="1:15" x14ac:dyDescent="0.2">
      <c r="A1492" s="103">
        <v>6085</v>
      </c>
      <c r="B1492" s="93" t="s">
        <v>4537</v>
      </c>
      <c r="C1492" s="103">
        <v>80000</v>
      </c>
      <c r="D1492" t="str">
        <f>VLOOKUP(J1492,杂项!K:L,2,FALSE)</f>
        <v>特级宗教教材</v>
      </c>
      <c r="E1492">
        <f t="shared" si="69"/>
        <v>5</v>
      </c>
      <c r="F1492" t="str">
        <f>VLOOKUP(L1492,杂项!K:L,2,FALSE)</f>
        <v>Burning♂背带</v>
      </c>
      <c r="G1492">
        <f t="shared" si="70"/>
        <v>2</v>
      </c>
      <c r="H1492" t="str">
        <f>VLOOKUP(N1492,杂项!K:L,2,FALSE)</f>
        <v>Dark♂锁链</v>
      </c>
      <c r="I1492">
        <f t="shared" si="71"/>
        <v>2</v>
      </c>
      <c r="J1492" s="93">
        <v>6048</v>
      </c>
      <c r="K1492">
        <v>5</v>
      </c>
      <c r="L1492">
        <v>6042</v>
      </c>
      <c r="M1492">
        <v>2</v>
      </c>
      <c r="N1492">
        <v>6038</v>
      </c>
      <c r="O1492">
        <v>2</v>
      </c>
    </row>
    <row r="1493" spans="1:15" x14ac:dyDescent="0.2">
      <c r="A1493" s="103">
        <v>6086</v>
      </c>
      <c r="B1493" s="93" t="s">
        <v>4538</v>
      </c>
      <c r="C1493" s="103">
        <v>120000</v>
      </c>
      <c r="D1493" t="str">
        <f>VLOOKUP(J1493,杂项!K:L,2,FALSE)</f>
        <v>特级宗教教材</v>
      </c>
      <c r="E1493">
        <f t="shared" si="69"/>
        <v>10</v>
      </c>
      <c r="F1493" t="str">
        <f>VLOOKUP(L1493,杂项!K:L,2,FALSE)</f>
        <v>Burning♂背带</v>
      </c>
      <c r="G1493">
        <f t="shared" si="70"/>
        <v>3</v>
      </c>
      <c r="H1493" t="str">
        <f>VLOOKUP(N1493,杂项!K:L,2,FALSE)</f>
        <v>Dark♂锁链</v>
      </c>
      <c r="I1493">
        <f t="shared" si="71"/>
        <v>3</v>
      </c>
      <c r="J1493" s="93">
        <v>6048</v>
      </c>
      <c r="K1493">
        <v>10</v>
      </c>
      <c r="L1493">
        <v>6042</v>
      </c>
      <c r="M1493">
        <v>3</v>
      </c>
      <c r="N1493">
        <v>6038</v>
      </c>
      <c r="O1493">
        <v>3</v>
      </c>
    </row>
    <row r="1494" spans="1:15" x14ac:dyDescent="0.2">
      <c r="A1494" s="103">
        <v>6087</v>
      </c>
      <c r="B1494" s="93" t="s">
        <v>4539</v>
      </c>
      <c r="C1494" s="103">
        <v>180000</v>
      </c>
      <c r="D1494" t="str">
        <f>VLOOKUP(J1494,杂项!K:L,2,FALSE)</f>
        <v>特级宗教教材</v>
      </c>
      <c r="E1494">
        <f t="shared" si="69"/>
        <v>20</v>
      </c>
      <c r="F1494" t="str">
        <f>VLOOKUP(L1494,杂项!K:L,2,FALSE)</f>
        <v>Burning♂背带</v>
      </c>
      <c r="G1494">
        <f t="shared" si="70"/>
        <v>5</v>
      </c>
      <c r="H1494" t="str">
        <f>VLOOKUP(N1494,杂项!K:L,2,FALSE)</f>
        <v>Dark♂锁链</v>
      </c>
      <c r="I1494">
        <f t="shared" si="71"/>
        <v>5</v>
      </c>
      <c r="J1494" s="93">
        <v>6048</v>
      </c>
      <c r="K1494">
        <v>20</v>
      </c>
      <c r="L1494">
        <v>6042</v>
      </c>
      <c r="M1494">
        <v>5</v>
      </c>
      <c r="N1494">
        <v>6038</v>
      </c>
      <c r="O1494">
        <v>5</v>
      </c>
    </row>
    <row r="1495" spans="1:15" x14ac:dyDescent="0.2">
      <c r="A1495" s="103">
        <v>6088</v>
      </c>
      <c r="B1495" s="93" t="s">
        <v>4540</v>
      </c>
      <c r="C1495" s="103">
        <v>270000</v>
      </c>
      <c r="D1495" t="str">
        <f>VLOOKUP(J1495,杂项!K:L,2,FALSE)</f>
        <v>特级宗教教材</v>
      </c>
      <c r="E1495">
        <f t="shared" si="69"/>
        <v>30</v>
      </c>
      <c r="F1495" t="str">
        <f>VLOOKUP(L1495,杂项!K:L,2,FALSE)</f>
        <v>Burning♂背带</v>
      </c>
      <c r="G1495">
        <f t="shared" si="70"/>
        <v>7</v>
      </c>
      <c r="H1495" t="str">
        <f>VLOOKUP(N1495,杂项!K:L,2,FALSE)</f>
        <v>Dark♂锁链</v>
      </c>
      <c r="I1495">
        <f t="shared" si="71"/>
        <v>7</v>
      </c>
      <c r="J1495" s="93">
        <v>6048</v>
      </c>
      <c r="K1495">
        <v>30</v>
      </c>
      <c r="L1495">
        <v>6042</v>
      </c>
      <c r="M1495">
        <v>7</v>
      </c>
      <c r="N1495">
        <v>6038</v>
      </c>
      <c r="O1495">
        <v>7</v>
      </c>
    </row>
    <row r="1496" spans="1:15" x14ac:dyDescent="0.2">
      <c r="A1496" s="103">
        <v>6089</v>
      </c>
      <c r="B1496" s="93" t="s">
        <v>4541</v>
      </c>
      <c r="C1496" s="103">
        <v>410000</v>
      </c>
      <c r="D1496" t="str">
        <f>VLOOKUP(J1496,杂项!K:L,2,FALSE)</f>
        <v>特级宗教教材</v>
      </c>
      <c r="E1496">
        <f t="shared" si="69"/>
        <v>40</v>
      </c>
      <c r="F1496" t="str">
        <f>VLOOKUP(L1496,杂项!K:L,2,FALSE)</f>
        <v>Burning♂背带</v>
      </c>
      <c r="G1496">
        <f t="shared" si="70"/>
        <v>9</v>
      </c>
      <c r="H1496" t="str">
        <f>VLOOKUP(N1496,杂项!K:L,2,FALSE)</f>
        <v>Dark♂锁链</v>
      </c>
      <c r="I1496">
        <f t="shared" si="71"/>
        <v>9</v>
      </c>
      <c r="J1496" s="93">
        <v>6048</v>
      </c>
      <c r="K1496">
        <v>40</v>
      </c>
      <c r="L1496">
        <v>6042</v>
      </c>
      <c r="M1496">
        <v>9</v>
      </c>
      <c r="N1496">
        <v>6038</v>
      </c>
      <c r="O1496">
        <v>9</v>
      </c>
    </row>
    <row r="1497" spans="1:15" x14ac:dyDescent="0.2">
      <c r="A1497" s="103">
        <v>6090</v>
      </c>
      <c r="B1497" s="93" t="s">
        <v>4543</v>
      </c>
      <c r="C1497" s="103">
        <v>10000</v>
      </c>
      <c r="D1497" t="str">
        <f>VLOOKUP(J1497,杂项!K:L,2,FALSE)</f>
        <v>特级宗教教材</v>
      </c>
      <c r="E1497">
        <f t="shared" si="69"/>
        <v>1</v>
      </c>
      <c r="F1497" t="e">
        <f>VLOOKUP(L1497,杂项!K:L,2,FALSE)</f>
        <v>#N/A</v>
      </c>
      <c r="G1497">
        <f t="shared" si="70"/>
        <v>0</v>
      </c>
      <c r="H1497" t="e">
        <f>VLOOKUP(N1497,杂项!K:L,2,FALSE)</f>
        <v>#N/A</v>
      </c>
      <c r="I1497">
        <f t="shared" si="71"/>
        <v>0</v>
      </c>
      <c r="J1497" s="93">
        <v>6048</v>
      </c>
      <c r="K1497">
        <v>1</v>
      </c>
    </row>
    <row r="1498" spans="1:15" x14ac:dyDescent="0.2">
      <c r="A1498" s="103">
        <v>6091</v>
      </c>
      <c r="B1498" s="93" t="s">
        <v>4544</v>
      </c>
      <c r="C1498" s="103">
        <v>15000</v>
      </c>
      <c r="D1498" t="str">
        <f>VLOOKUP(J1498,杂项!K:L,2,FALSE)</f>
        <v>高级宗教教材</v>
      </c>
      <c r="E1498">
        <f t="shared" si="69"/>
        <v>5</v>
      </c>
      <c r="F1498" t="str">
        <f>VLOOKUP(L1498,杂项!K:L,2,FALSE)</f>
        <v>平衡球</v>
      </c>
      <c r="G1498">
        <f t="shared" si="70"/>
        <v>6</v>
      </c>
      <c r="H1498" t="e">
        <f>VLOOKUP(N1498,杂项!K:L,2,FALSE)</f>
        <v>#N/A</v>
      </c>
      <c r="I1498">
        <f t="shared" si="71"/>
        <v>0</v>
      </c>
      <c r="J1498" s="93">
        <v>6018</v>
      </c>
      <c r="K1498">
        <v>5</v>
      </c>
      <c r="L1498">
        <v>6036</v>
      </c>
      <c r="M1498">
        <v>6</v>
      </c>
    </row>
    <row r="1499" spans="1:15" x14ac:dyDescent="0.2">
      <c r="A1499" s="103">
        <v>6092</v>
      </c>
      <c r="B1499" s="93" t="s">
        <v>4545</v>
      </c>
      <c r="C1499" s="103">
        <v>23000</v>
      </c>
      <c r="D1499" t="str">
        <f>VLOOKUP(J1499,杂项!K:L,2,FALSE)</f>
        <v>高级宗教教材</v>
      </c>
      <c r="E1499">
        <f t="shared" si="69"/>
        <v>15</v>
      </c>
      <c r="F1499" t="str">
        <f>VLOOKUP(L1499,杂项!K:L,2,FALSE)</f>
        <v>平衡球</v>
      </c>
      <c r="G1499">
        <f t="shared" si="70"/>
        <v>10</v>
      </c>
      <c r="H1499" t="str">
        <f>VLOOKUP(N1499,杂项!K:L,2,FALSE)</f>
        <v>杠铃</v>
      </c>
      <c r="I1499">
        <f t="shared" si="71"/>
        <v>6</v>
      </c>
      <c r="J1499" s="93">
        <v>6018</v>
      </c>
      <c r="K1499">
        <v>15</v>
      </c>
      <c r="L1499">
        <v>6036</v>
      </c>
      <c r="M1499">
        <v>10</v>
      </c>
      <c r="N1499">
        <v>6031</v>
      </c>
      <c r="O1499">
        <v>6</v>
      </c>
    </row>
    <row r="1500" spans="1:15" x14ac:dyDescent="0.2">
      <c r="A1500" s="103">
        <v>6093</v>
      </c>
      <c r="B1500" s="93" t="s">
        <v>4546</v>
      </c>
      <c r="C1500" s="103">
        <v>35000</v>
      </c>
      <c r="D1500" t="str">
        <f>VLOOKUP(J1500,杂项!K:L,2,FALSE)</f>
        <v>高级宗教教材</v>
      </c>
      <c r="E1500">
        <f t="shared" si="69"/>
        <v>25</v>
      </c>
      <c r="F1500" t="str">
        <f>VLOOKUP(L1500,杂项!K:L,2,FALSE)</f>
        <v>平衡球</v>
      </c>
      <c r="G1500">
        <f t="shared" si="70"/>
        <v>12</v>
      </c>
      <c r="H1500" t="str">
        <f>VLOOKUP(N1500,杂项!K:L,2,FALSE)</f>
        <v>杠铃</v>
      </c>
      <c r="I1500">
        <f t="shared" si="71"/>
        <v>8</v>
      </c>
      <c r="J1500" s="93">
        <v>6018</v>
      </c>
      <c r="K1500">
        <v>25</v>
      </c>
      <c r="L1500">
        <v>6036</v>
      </c>
      <c r="M1500">
        <v>12</v>
      </c>
      <c r="N1500">
        <v>6031</v>
      </c>
      <c r="O1500">
        <v>8</v>
      </c>
    </row>
    <row r="1501" spans="1:15" x14ac:dyDescent="0.2">
      <c r="A1501" s="103">
        <v>6094</v>
      </c>
      <c r="B1501" s="93" t="s">
        <v>4547</v>
      </c>
      <c r="C1501" s="103">
        <v>53000</v>
      </c>
      <c r="D1501" t="str">
        <f>VLOOKUP(J1501,杂项!K:L,2,FALSE)</f>
        <v>特级宗教教材</v>
      </c>
      <c r="E1501">
        <f t="shared" si="69"/>
        <v>3</v>
      </c>
      <c r="F1501" t="str">
        <f>VLOOKUP(L1501,杂项!K:L,2,FALSE)</f>
        <v>平衡球</v>
      </c>
      <c r="G1501">
        <f t="shared" si="70"/>
        <v>14</v>
      </c>
      <c r="H1501" t="str">
        <f>VLOOKUP(N1501,杂项!K:L,2,FALSE)</f>
        <v>杠铃</v>
      </c>
      <c r="I1501">
        <f t="shared" si="71"/>
        <v>10</v>
      </c>
      <c r="J1501" s="93">
        <v>6048</v>
      </c>
      <c r="K1501">
        <v>3</v>
      </c>
      <c r="L1501">
        <v>6036</v>
      </c>
      <c r="M1501">
        <v>14</v>
      </c>
      <c r="N1501">
        <v>6031</v>
      </c>
      <c r="O1501">
        <v>10</v>
      </c>
    </row>
    <row r="1502" spans="1:15" x14ac:dyDescent="0.2">
      <c r="A1502" s="103">
        <v>6095</v>
      </c>
      <c r="B1502" s="93" t="s">
        <v>4548</v>
      </c>
      <c r="C1502" s="103">
        <v>80000</v>
      </c>
      <c r="D1502" t="str">
        <f>VLOOKUP(J1502,杂项!K:L,2,FALSE)</f>
        <v>特级宗教教材</v>
      </c>
      <c r="E1502">
        <f t="shared" si="69"/>
        <v>5</v>
      </c>
      <c r="F1502" t="str">
        <f>VLOOKUP(L1502,杂项!K:L,2,FALSE)</f>
        <v>Burning♂背带</v>
      </c>
      <c r="G1502">
        <f t="shared" si="70"/>
        <v>2</v>
      </c>
      <c r="H1502" t="str">
        <f>VLOOKUP(N1502,杂项!K:L,2,FALSE)</f>
        <v>Brown♂精油</v>
      </c>
      <c r="I1502">
        <f t="shared" si="71"/>
        <v>2</v>
      </c>
      <c r="J1502" s="93">
        <v>6048</v>
      </c>
      <c r="K1502">
        <v>5</v>
      </c>
      <c r="L1502">
        <v>6042</v>
      </c>
      <c r="M1502">
        <v>2</v>
      </c>
      <c r="N1502">
        <v>6037</v>
      </c>
      <c r="O1502">
        <v>2</v>
      </c>
    </row>
    <row r="1503" spans="1:15" x14ac:dyDescent="0.2">
      <c r="A1503" s="103">
        <v>6096</v>
      </c>
      <c r="B1503" s="93" t="s">
        <v>4549</v>
      </c>
      <c r="C1503" s="103">
        <v>120000</v>
      </c>
      <c r="D1503" t="str">
        <f>VLOOKUP(J1503,杂项!K:L,2,FALSE)</f>
        <v>特级宗教教材</v>
      </c>
      <c r="E1503">
        <f t="shared" si="69"/>
        <v>10</v>
      </c>
      <c r="F1503" t="str">
        <f>VLOOKUP(L1503,杂项!K:L,2,FALSE)</f>
        <v>Burning♂背带</v>
      </c>
      <c r="G1503">
        <f t="shared" si="70"/>
        <v>3</v>
      </c>
      <c r="H1503" t="str">
        <f>VLOOKUP(N1503,杂项!K:L,2,FALSE)</f>
        <v>Brown♂精油</v>
      </c>
      <c r="I1503">
        <f t="shared" si="71"/>
        <v>3</v>
      </c>
      <c r="J1503" s="93">
        <v>6048</v>
      </c>
      <c r="K1503">
        <v>10</v>
      </c>
      <c r="L1503">
        <v>6042</v>
      </c>
      <c r="M1503">
        <v>3</v>
      </c>
      <c r="N1503">
        <v>6037</v>
      </c>
      <c r="O1503">
        <v>3</v>
      </c>
    </row>
    <row r="1504" spans="1:15" x14ac:dyDescent="0.2">
      <c r="A1504" s="103">
        <v>6097</v>
      </c>
      <c r="B1504" s="93" t="s">
        <v>4550</v>
      </c>
      <c r="C1504" s="103">
        <v>180000</v>
      </c>
      <c r="D1504" t="str">
        <f>VLOOKUP(J1504,杂项!K:L,2,FALSE)</f>
        <v>特级宗教教材</v>
      </c>
      <c r="E1504">
        <f t="shared" si="69"/>
        <v>20</v>
      </c>
      <c r="F1504" t="str">
        <f>VLOOKUP(L1504,杂项!K:L,2,FALSE)</f>
        <v>Burning♂背带</v>
      </c>
      <c r="G1504">
        <f t="shared" si="70"/>
        <v>5</v>
      </c>
      <c r="H1504" t="str">
        <f>VLOOKUP(N1504,杂项!K:L,2,FALSE)</f>
        <v>Brown♂精油</v>
      </c>
      <c r="I1504">
        <f t="shared" si="71"/>
        <v>5</v>
      </c>
      <c r="J1504" s="93">
        <v>6048</v>
      </c>
      <c r="K1504">
        <v>20</v>
      </c>
      <c r="L1504">
        <v>6042</v>
      </c>
      <c r="M1504">
        <v>5</v>
      </c>
      <c r="N1504">
        <v>6037</v>
      </c>
      <c r="O1504">
        <v>5</v>
      </c>
    </row>
    <row r="1505" spans="1:15" x14ac:dyDescent="0.2">
      <c r="A1505" s="103">
        <v>6098</v>
      </c>
      <c r="B1505" s="93" t="s">
        <v>4551</v>
      </c>
      <c r="C1505" s="103">
        <v>270000</v>
      </c>
      <c r="D1505" t="str">
        <f>VLOOKUP(J1505,杂项!K:L,2,FALSE)</f>
        <v>特级宗教教材</v>
      </c>
      <c r="E1505">
        <f t="shared" si="69"/>
        <v>30</v>
      </c>
      <c r="F1505" t="str">
        <f>VLOOKUP(L1505,杂项!K:L,2,FALSE)</f>
        <v>Burning♂背带</v>
      </c>
      <c r="G1505">
        <f t="shared" si="70"/>
        <v>7</v>
      </c>
      <c r="H1505" t="str">
        <f>VLOOKUP(N1505,杂项!K:L,2,FALSE)</f>
        <v>Brown♂精油</v>
      </c>
      <c r="I1505">
        <f t="shared" si="71"/>
        <v>7</v>
      </c>
      <c r="J1505" s="93">
        <v>6048</v>
      </c>
      <c r="K1505">
        <v>30</v>
      </c>
      <c r="L1505">
        <v>6042</v>
      </c>
      <c r="M1505">
        <v>7</v>
      </c>
      <c r="N1505">
        <v>6037</v>
      </c>
      <c r="O1505">
        <v>7</v>
      </c>
    </row>
    <row r="1506" spans="1:15" x14ac:dyDescent="0.2">
      <c r="A1506" s="103">
        <v>6099</v>
      </c>
      <c r="B1506" s="93" t="s">
        <v>4552</v>
      </c>
      <c r="C1506" s="103">
        <v>410000</v>
      </c>
      <c r="D1506" t="str">
        <f>VLOOKUP(J1506,杂项!K:L,2,FALSE)</f>
        <v>特级宗教教材</v>
      </c>
      <c r="E1506">
        <f t="shared" si="69"/>
        <v>40</v>
      </c>
      <c r="F1506" t="str">
        <f>VLOOKUP(L1506,杂项!K:L,2,FALSE)</f>
        <v>Burning♂背带</v>
      </c>
      <c r="G1506">
        <f t="shared" si="70"/>
        <v>9</v>
      </c>
      <c r="H1506" t="str">
        <f>VLOOKUP(N1506,杂项!K:L,2,FALSE)</f>
        <v>Brown♂精油</v>
      </c>
      <c r="I1506">
        <f t="shared" si="71"/>
        <v>9</v>
      </c>
      <c r="J1506" s="93">
        <v>6048</v>
      </c>
      <c r="K1506">
        <v>40</v>
      </c>
      <c r="L1506">
        <v>6042</v>
      </c>
      <c r="M1506">
        <v>9</v>
      </c>
      <c r="N1506">
        <v>6037</v>
      </c>
      <c r="O1506">
        <v>9</v>
      </c>
    </row>
    <row r="1507" spans="1:15" x14ac:dyDescent="0.2">
      <c r="A1507" s="103">
        <v>6100</v>
      </c>
      <c r="B1507" s="93" t="s">
        <v>4553</v>
      </c>
      <c r="C1507" s="103">
        <v>800</v>
      </c>
      <c r="D1507" t="str">
        <f>VLOOKUP(J1507,杂项!K:L,2,FALSE)</f>
        <v>初级宗教教材</v>
      </c>
      <c r="E1507">
        <f t="shared" si="69"/>
        <v>3</v>
      </c>
      <c r="F1507" t="e">
        <f>VLOOKUP(L1507,杂项!K:L,2,FALSE)</f>
        <v>#N/A</v>
      </c>
      <c r="G1507">
        <f t="shared" si="70"/>
        <v>0</v>
      </c>
      <c r="H1507" t="e">
        <f>VLOOKUP(N1507,杂项!K:L,2,FALSE)</f>
        <v>#N/A</v>
      </c>
      <c r="I1507">
        <f t="shared" si="71"/>
        <v>0</v>
      </c>
      <c r="J1507" s="93">
        <v>6016</v>
      </c>
      <c r="K1507">
        <v>3</v>
      </c>
    </row>
    <row r="1508" spans="1:15" x14ac:dyDescent="0.2">
      <c r="A1508" s="103">
        <v>6101</v>
      </c>
      <c r="B1508" s="93" t="s">
        <v>4554</v>
      </c>
      <c r="C1508" s="103">
        <v>1200</v>
      </c>
      <c r="D1508" t="str">
        <f>VLOOKUP(J1508,杂项!K:L,2,FALSE)</f>
        <v>初级宗教教材</v>
      </c>
      <c r="E1508">
        <f t="shared" si="69"/>
        <v>3</v>
      </c>
      <c r="F1508" t="str">
        <f>VLOOKUP(L1508,杂项!K:L,2,FALSE)</f>
        <v>宝特特饮</v>
      </c>
      <c r="G1508">
        <f t="shared" si="70"/>
        <v>3</v>
      </c>
      <c r="H1508" t="e">
        <f>VLOOKUP(N1508,杂项!K:L,2,FALSE)</f>
        <v>#N/A</v>
      </c>
      <c r="I1508">
        <f t="shared" si="71"/>
        <v>0</v>
      </c>
      <c r="J1508" s="93">
        <v>6016</v>
      </c>
      <c r="K1508">
        <v>3</v>
      </c>
      <c r="L1508">
        <v>6022</v>
      </c>
      <c r="M1508">
        <v>3</v>
      </c>
    </row>
    <row r="1509" spans="1:15" x14ac:dyDescent="0.2">
      <c r="A1509" s="103">
        <v>6102</v>
      </c>
      <c r="B1509" s="93" t="s">
        <v>4555</v>
      </c>
      <c r="C1509" s="103">
        <v>1800</v>
      </c>
      <c r="D1509" t="str">
        <f>VLOOKUP(J1509,杂项!K:L,2,FALSE)</f>
        <v>初级宗教教材</v>
      </c>
      <c r="E1509">
        <f t="shared" si="69"/>
        <v>4</v>
      </c>
      <c r="F1509" t="str">
        <f>VLOOKUP(L1509,杂项!K:L,2,FALSE)</f>
        <v>宝特特饮</v>
      </c>
      <c r="G1509">
        <f t="shared" si="70"/>
        <v>3</v>
      </c>
      <c r="H1509" t="e">
        <f>VLOOKUP(N1509,杂项!K:L,2,FALSE)</f>
        <v>#N/A</v>
      </c>
      <c r="I1509">
        <f t="shared" si="71"/>
        <v>0</v>
      </c>
      <c r="J1509" s="93">
        <v>6016</v>
      </c>
      <c r="K1509">
        <v>4</v>
      </c>
      <c r="L1509">
        <v>6022</v>
      </c>
      <c r="M1509">
        <v>3</v>
      </c>
    </row>
    <row r="1510" spans="1:15" x14ac:dyDescent="0.2">
      <c r="A1510" s="103">
        <v>6103</v>
      </c>
      <c r="B1510" s="93" t="s">
        <v>4556</v>
      </c>
      <c r="C1510" s="103">
        <v>2700</v>
      </c>
      <c r="D1510" t="str">
        <f>VLOOKUP(J1510,杂项!K:L,2,FALSE)</f>
        <v>初级宗教教材</v>
      </c>
      <c r="E1510">
        <f t="shared" si="69"/>
        <v>5</v>
      </c>
      <c r="F1510" t="str">
        <f>VLOOKUP(L1510,杂项!K:L,2,FALSE)</f>
        <v>宝特特饮</v>
      </c>
      <c r="G1510">
        <f t="shared" si="70"/>
        <v>4</v>
      </c>
      <c r="H1510" t="e">
        <f>VLOOKUP(N1510,杂项!K:L,2,FALSE)</f>
        <v>#N/A</v>
      </c>
      <c r="I1510">
        <f t="shared" si="71"/>
        <v>0</v>
      </c>
      <c r="J1510" s="93">
        <v>6016</v>
      </c>
      <c r="K1510">
        <v>5</v>
      </c>
      <c r="L1510">
        <v>6022</v>
      </c>
      <c r="M1510">
        <v>4</v>
      </c>
    </row>
    <row r="1511" spans="1:15" x14ac:dyDescent="0.2">
      <c r="A1511" s="103">
        <v>6104</v>
      </c>
      <c r="B1511" s="93" t="s">
        <v>4557</v>
      </c>
      <c r="C1511" s="103">
        <v>4100</v>
      </c>
      <c r="D1511" t="str">
        <f>VLOOKUP(J1511,杂项!K:L,2,FALSE)</f>
        <v>初级宗教教材</v>
      </c>
      <c r="E1511">
        <f t="shared" si="69"/>
        <v>5</v>
      </c>
      <c r="F1511" t="str">
        <f>VLOOKUP(L1511,杂项!K:L,2,FALSE)</f>
        <v>宝特特饮</v>
      </c>
      <c r="G1511">
        <f t="shared" si="70"/>
        <v>5</v>
      </c>
      <c r="H1511" t="e">
        <f>VLOOKUP(N1511,杂项!K:L,2,FALSE)</f>
        <v>#N/A</v>
      </c>
      <c r="I1511">
        <f t="shared" si="71"/>
        <v>0</v>
      </c>
      <c r="J1511" s="93">
        <v>6016</v>
      </c>
      <c r="K1511">
        <v>5</v>
      </c>
      <c r="L1511">
        <v>6022</v>
      </c>
      <c r="M1511">
        <v>5</v>
      </c>
    </row>
    <row r="1512" spans="1:15" x14ac:dyDescent="0.2">
      <c r="A1512" s="103">
        <v>6105</v>
      </c>
      <c r="B1512" s="93" t="s">
        <v>4558</v>
      </c>
      <c r="C1512" s="103">
        <v>6200</v>
      </c>
      <c r="D1512" t="str">
        <f>VLOOKUP(J1512,杂项!K:L,2,FALSE)</f>
        <v>中级宗教教材</v>
      </c>
      <c r="E1512">
        <f t="shared" si="69"/>
        <v>3</v>
      </c>
      <c r="F1512" t="str">
        <f>VLOOKUP(L1512,杂项!K:L,2,FALSE)</f>
        <v>宝特特饮</v>
      </c>
      <c r="G1512">
        <f t="shared" si="70"/>
        <v>5</v>
      </c>
      <c r="H1512" t="e">
        <f>VLOOKUP(N1512,杂项!K:L,2,FALSE)</f>
        <v>#N/A</v>
      </c>
      <c r="I1512">
        <f t="shared" si="71"/>
        <v>0</v>
      </c>
      <c r="J1512" s="93">
        <v>6017</v>
      </c>
      <c r="K1512">
        <v>3</v>
      </c>
      <c r="L1512">
        <v>6022</v>
      </c>
      <c r="M1512">
        <v>5</v>
      </c>
    </row>
    <row r="1513" spans="1:15" x14ac:dyDescent="0.2">
      <c r="A1513" s="103">
        <v>6106</v>
      </c>
      <c r="B1513" s="93" t="s">
        <v>4559</v>
      </c>
      <c r="C1513" s="103">
        <v>9300</v>
      </c>
      <c r="D1513" t="str">
        <f>VLOOKUP(J1513,杂项!K:L,2,FALSE)</f>
        <v>中级宗教教材</v>
      </c>
      <c r="E1513">
        <f t="shared" si="69"/>
        <v>4</v>
      </c>
      <c r="F1513" t="str">
        <f>VLOOKUP(L1513,杂项!K:L,2,FALSE)</f>
        <v>弹力绳</v>
      </c>
      <c r="G1513">
        <f t="shared" si="70"/>
        <v>3</v>
      </c>
      <c r="H1513" t="e">
        <f>VLOOKUP(N1513,杂项!K:L,2,FALSE)</f>
        <v>#N/A</v>
      </c>
      <c r="I1513">
        <f t="shared" si="71"/>
        <v>0</v>
      </c>
      <c r="J1513" s="93">
        <v>6017</v>
      </c>
      <c r="K1513">
        <v>4</v>
      </c>
      <c r="L1513">
        <v>6028</v>
      </c>
      <c r="M1513">
        <v>3</v>
      </c>
    </row>
    <row r="1514" spans="1:15" x14ac:dyDescent="0.2">
      <c r="A1514" s="103">
        <v>6107</v>
      </c>
      <c r="B1514" s="93" t="s">
        <v>4560</v>
      </c>
      <c r="C1514" s="103">
        <v>14000</v>
      </c>
      <c r="D1514" t="str">
        <f>VLOOKUP(J1514,杂项!K:L,2,FALSE)</f>
        <v>中级宗教教材</v>
      </c>
      <c r="E1514">
        <f t="shared" si="69"/>
        <v>5</v>
      </c>
      <c r="F1514" t="str">
        <f>VLOOKUP(L1514,杂项!K:L,2,FALSE)</f>
        <v>弹力绳</v>
      </c>
      <c r="G1514">
        <f t="shared" si="70"/>
        <v>5</v>
      </c>
      <c r="H1514" t="e">
        <f>VLOOKUP(N1514,杂项!K:L,2,FALSE)</f>
        <v>#N/A</v>
      </c>
      <c r="I1514">
        <f t="shared" si="71"/>
        <v>0</v>
      </c>
      <c r="J1514" s="93">
        <v>6017</v>
      </c>
      <c r="K1514">
        <v>5</v>
      </c>
      <c r="L1514">
        <v>6028</v>
      </c>
      <c r="M1514">
        <v>5</v>
      </c>
    </row>
    <row r="1515" spans="1:15" x14ac:dyDescent="0.2">
      <c r="A1515" s="103">
        <v>6108</v>
      </c>
      <c r="B1515" s="93" t="s">
        <v>4561</v>
      </c>
      <c r="C1515" s="103">
        <v>21000</v>
      </c>
      <c r="D1515" t="str">
        <f>VLOOKUP(J1515,杂项!K:L,2,FALSE)</f>
        <v>中级宗教教材</v>
      </c>
      <c r="E1515">
        <f t="shared" si="69"/>
        <v>6</v>
      </c>
      <c r="F1515" t="str">
        <f>VLOOKUP(L1515,杂项!K:L,2,FALSE)</f>
        <v>弹力绳</v>
      </c>
      <c r="G1515">
        <f t="shared" si="70"/>
        <v>6</v>
      </c>
      <c r="H1515" t="e">
        <f>VLOOKUP(N1515,杂项!K:L,2,FALSE)</f>
        <v>#N/A</v>
      </c>
      <c r="I1515">
        <f t="shared" si="71"/>
        <v>0</v>
      </c>
      <c r="J1515" s="93">
        <v>6017</v>
      </c>
      <c r="K1515">
        <v>6</v>
      </c>
      <c r="L1515">
        <v>6028</v>
      </c>
      <c r="M1515">
        <v>6</v>
      </c>
    </row>
    <row r="1516" spans="1:15" x14ac:dyDescent="0.2">
      <c r="A1516" s="103">
        <v>6109</v>
      </c>
      <c r="B1516" s="93" t="s">
        <v>4562</v>
      </c>
      <c r="C1516" s="103">
        <v>32000</v>
      </c>
      <c r="D1516" t="str">
        <f>VLOOKUP(J1516,杂项!K:L,2,FALSE)</f>
        <v>中级宗教教材</v>
      </c>
      <c r="E1516">
        <f t="shared" si="69"/>
        <v>8</v>
      </c>
      <c r="F1516" t="str">
        <f>VLOOKUP(L1516,杂项!K:L,2,FALSE)</f>
        <v>弹力绳</v>
      </c>
      <c r="G1516">
        <f t="shared" si="70"/>
        <v>8</v>
      </c>
      <c r="H1516" t="e">
        <f>VLOOKUP(N1516,杂项!K:L,2,FALSE)</f>
        <v>#N/A</v>
      </c>
      <c r="I1516">
        <f t="shared" si="71"/>
        <v>0</v>
      </c>
      <c r="J1516" s="93">
        <v>6017</v>
      </c>
      <c r="K1516">
        <v>8</v>
      </c>
      <c r="L1516">
        <v>6028</v>
      </c>
      <c r="M1516">
        <v>8</v>
      </c>
    </row>
    <row r="1517" spans="1:15" x14ac:dyDescent="0.2">
      <c r="A1517" s="103">
        <v>6110</v>
      </c>
      <c r="B1517" s="93" t="s">
        <v>4563</v>
      </c>
      <c r="C1517" s="103">
        <v>1500</v>
      </c>
      <c r="D1517" t="str">
        <f>VLOOKUP(J1517,杂项!K:L,2,FALSE)</f>
        <v>中级宗教教材</v>
      </c>
      <c r="E1517">
        <f t="shared" si="69"/>
        <v>1</v>
      </c>
      <c r="F1517" t="str">
        <f>VLOOKUP(L1517,杂项!K:L,2,FALSE)</f>
        <v>握力器</v>
      </c>
      <c r="G1517">
        <f t="shared" si="70"/>
        <v>2</v>
      </c>
      <c r="H1517" t="e">
        <f>VLOOKUP(N1517,杂项!K:L,2,FALSE)</f>
        <v>#N/A</v>
      </c>
      <c r="I1517">
        <f t="shared" si="71"/>
        <v>0</v>
      </c>
      <c r="J1517" s="93">
        <v>6017</v>
      </c>
      <c r="K1517">
        <v>1</v>
      </c>
      <c r="L1517">
        <v>6030</v>
      </c>
      <c r="M1517">
        <v>2</v>
      </c>
    </row>
    <row r="1518" spans="1:15" x14ac:dyDescent="0.2">
      <c r="A1518" s="103">
        <v>6111</v>
      </c>
      <c r="B1518" s="93" t="s">
        <v>4564</v>
      </c>
      <c r="C1518" s="103">
        <v>2300</v>
      </c>
      <c r="D1518" t="str">
        <f>VLOOKUP(J1518,杂项!K:L,2,FALSE)</f>
        <v>中级宗教教材</v>
      </c>
      <c r="E1518">
        <f t="shared" si="69"/>
        <v>2</v>
      </c>
      <c r="F1518" t="str">
        <f>VLOOKUP(L1518,杂项!K:L,2,FALSE)</f>
        <v>握力器</v>
      </c>
      <c r="G1518">
        <f t="shared" si="70"/>
        <v>3</v>
      </c>
      <c r="H1518" t="e">
        <f>VLOOKUP(N1518,杂项!K:L,2,FALSE)</f>
        <v>#N/A</v>
      </c>
      <c r="I1518">
        <f t="shared" si="71"/>
        <v>0</v>
      </c>
      <c r="J1518" s="93">
        <v>6017</v>
      </c>
      <c r="K1518">
        <v>2</v>
      </c>
      <c r="L1518">
        <v>6030</v>
      </c>
      <c r="M1518">
        <v>3</v>
      </c>
    </row>
    <row r="1519" spans="1:15" x14ac:dyDescent="0.2">
      <c r="A1519" s="103">
        <v>6112</v>
      </c>
      <c r="B1519" s="93" t="s">
        <v>4565</v>
      </c>
      <c r="C1519" s="103">
        <v>3500</v>
      </c>
      <c r="D1519" t="str">
        <f>VLOOKUP(J1519,杂项!K:L,2,FALSE)</f>
        <v>中级宗教教材</v>
      </c>
      <c r="E1519">
        <f t="shared" si="69"/>
        <v>4</v>
      </c>
      <c r="F1519" t="str">
        <f>VLOOKUP(L1519,杂项!K:L,2,FALSE)</f>
        <v>握力器</v>
      </c>
      <c r="G1519">
        <f t="shared" si="70"/>
        <v>4</v>
      </c>
      <c r="H1519" t="e">
        <f>VLOOKUP(N1519,杂项!K:L,2,FALSE)</f>
        <v>#N/A</v>
      </c>
      <c r="I1519">
        <f t="shared" si="71"/>
        <v>0</v>
      </c>
      <c r="J1519" s="93">
        <v>6017</v>
      </c>
      <c r="K1519">
        <v>4</v>
      </c>
      <c r="L1519">
        <v>6030</v>
      </c>
      <c r="M1519">
        <v>4</v>
      </c>
    </row>
    <row r="1520" spans="1:15" x14ac:dyDescent="0.2">
      <c r="A1520" s="103">
        <v>6113</v>
      </c>
      <c r="B1520" s="93" t="s">
        <v>4566</v>
      </c>
      <c r="C1520" s="103">
        <v>5300</v>
      </c>
      <c r="D1520" t="str">
        <f>VLOOKUP(J1520,杂项!K:L,2,FALSE)</f>
        <v>中级宗教教材</v>
      </c>
      <c r="E1520">
        <f t="shared" si="69"/>
        <v>6</v>
      </c>
      <c r="F1520" t="str">
        <f>VLOOKUP(L1520,杂项!K:L,2,FALSE)</f>
        <v>握力器</v>
      </c>
      <c r="G1520">
        <f t="shared" si="70"/>
        <v>5</v>
      </c>
      <c r="H1520" t="e">
        <f>VLOOKUP(N1520,杂项!K:L,2,FALSE)</f>
        <v>#N/A</v>
      </c>
      <c r="I1520">
        <f t="shared" si="71"/>
        <v>0</v>
      </c>
      <c r="J1520" s="93">
        <v>6017</v>
      </c>
      <c r="K1520">
        <v>6</v>
      </c>
      <c r="L1520">
        <v>6030</v>
      </c>
      <c r="M1520">
        <v>5</v>
      </c>
    </row>
    <row r="1521" spans="1:15" x14ac:dyDescent="0.2">
      <c r="A1521" s="103">
        <v>6114</v>
      </c>
      <c r="B1521" s="93" t="s">
        <v>4567</v>
      </c>
      <c r="C1521" s="103">
        <v>8000</v>
      </c>
      <c r="D1521" t="str">
        <f>VLOOKUP(J1521,杂项!K:L,2,FALSE)</f>
        <v>中级宗教教材</v>
      </c>
      <c r="E1521">
        <f t="shared" si="69"/>
        <v>8</v>
      </c>
      <c r="F1521" t="str">
        <f>VLOOKUP(L1521,杂项!K:L,2,FALSE)</f>
        <v>握力器</v>
      </c>
      <c r="G1521">
        <f t="shared" si="70"/>
        <v>6</v>
      </c>
      <c r="H1521" t="e">
        <f>VLOOKUP(N1521,杂项!K:L,2,FALSE)</f>
        <v>#N/A</v>
      </c>
      <c r="I1521">
        <f t="shared" si="71"/>
        <v>0</v>
      </c>
      <c r="J1521" s="93">
        <v>6017</v>
      </c>
      <c r="K1521">
        <v>8</v>
      </c>
      <c r="L1521">
        <v>6030</v>
      </c>
      <c r="M1521">
        <v>6</v>
      </c>
    </row>
    <row r="1522" spans="1:15" x14ac:dyDescent="0.2">
      <c r="A1522" s="103">
        <v>6115</v>
      </c>
      <c r="B1522" s="93" t="s">
        <v>4568</v>
      </c>
      <c r="C1522" s="103">
        <v>12000</v>
      </c>
      <c r="D1522" t="str">
        <f>VLOOKUP(J1522,杂项!K:L,2,FALSE)</f>
        <v>高级宗教教材</v>
      </c>
      <c r="E1522">
        <f t="shared" si="69"/>
        <v>3</v>
      </c>
      <c r="F1522" t="str">
        <f>VLOOKUP(L1522,杂项!K:L,2,FALSE)</f>
        <v>平衡球</v>
      </c>
      <c r="G1522">
        <f t="shared" si="70"/>
        <v>2</v>
      </c>
      <c r="H1522" t="e">
        <f>VLOOKUP(N1522,杂项!K:L,2,FALSE)</f>
        <v>#N/A</v>
      </c>
      <c r="I1522">
        <f t="shared" si="71"/>
        <v>0</v>
      </c>
      <c r="J1522" s="93">
        <v>6018</v>
      </c>
      <c r="K1522">
        <v>3</v>
      </c>
      <c r="L1522">
        <v>6036</v>
      </c>
      <c r="M1522">
        <v>2</v>
      </c>
    </row>
    <row r="1523" spans="1:15" x14ac:dyDescent="0.2">
      <c r="A1523" s="103">
        <v>6116</v>
      </c>
      <c r="B1523" s="93" t="s">
        <v>4569</v>
      </c>
      <c r="C1523" s="103">
        <v>18000</v>
      </c>
      <c r="D1523" t="str">
        <f>VLOOKUP(J1523,杂项!K:L,2,FALSE)</f>
        <v>高级宗教教材</v>
      </c>
      <c r="E1523">
        <f t="shared" si="69"/>
        <v>5</v>
      </c>
      <c r="F1523" t="str">
        <f>VLOOKUP(L1523,杂项!K:L,2,FALSE)</f>
        <v>平衡球</v>
      </c>
      <c r="G1523">
        <f t="shared" si="70"/>
        <v>4</v>
      </c>
      <c r="H1523" t="e">
        <f>VLOOKUP(N1523,杂项!K:L,2,FALSE)</f>
        <v>#N/A</v>
      </c>
      <c r="I1523">
        <f t="shared" si="71"/>
        <v>0</v>
      </c>
      <c r="J1523" s="93">
        <v>6018</v>
      </c>
      <c r="K1523">
        <v>5</v>
      </c>
      <c r="L1523">
        <v>6036</v>
      </c>
      <c r="M1523">
        <v>4</v>
      </c>
    </row>
    <row r="1524" spans="1:15" x14ac:dyDescent="0.2">
      <c r="A1524" s="103">
        <v>6117</v>
      </c>
      <c r="B1524" s="93" t="s">
        <v>4570</v>
      </c>
      <c r="C1524" s="103">
        <v>27000</v>
      </c>
      <c r="D1524" t="str">
        <f>VLOOKUP(J1524,杂项!K:L,2,FALSE)</f>
        <v>高级宗教教材</v>
      </c>
      <c r="E1524">
        <f t="shared" si="69"/>
        <v>8</v>
      </c>
      <c r="F1524" t="str">
        <f>VLOOKUP(L1524,杂项!K:L,2,FALSE)</f>
        <v>平衡球</v>
      </c>
      <c r="G1524">
        <f t="shared" si="70"/>
        <v>6</v>
      </c>
      <c r="H1524" t="str">
        <f>VLOOKUP(N1524,杂项!K:L,2,FALSE)</f>
        <v>扩胸器</v>
      </c>
      <c r="I1524">
        <f t="shared" si="71"/>
        <v>2</v>
      </c>
      <c r="J1524" s="93">
        <v>6018</v>
      </c>
      <c r="K1524">
        <v>8</v>
      </c>
      <c r="L1524">
        <v>6036</v>
      </c>
      <c r="M1524">
        <v>6</v>
      </c>
      <c r="N1524">
        <v>6033</v>
      </c>
      <c r="O1524">
        <v>2</v>
      </c>
    </row>
    <row r="1525" spans="1:15" x14ac:dyDescent="0.2">
      <c r="A1525" s="103">
        <v>6118</v>
      </c>
      <c r="B1525" s="93" t="s">
        <v>4571</v>
      </c>
      <c r="C1525" s="103">
        <v>41000</v>
      </c>
      <c r="D1525" t="str">
        <f>VLOOKUP(J1525,杂项!K:L,2,FALSE)</f>
        <v>高级宗教教材</v>
      </c>
      <c r="E1525">
        <f t="shared" si="69"/>
        <v>12</v>
      </c>
      <c r="F1525" t="str">
        <f>VLOOKUP(L1525,杂项!K:L,2,FALSE)</f>
        <v>平衡球</v>
      </c>
      <c r="G1525">
        <f t="shared" si="70"/>
        <v>8</v>
      </c>
      <c r="H1525" t="str">
        <f>VLOOKUP(N1525,杂项!K:L,2,FALSE)</f>
        <v>扩胸器</v>
      </c>
      <c r="I1525">
        <f t="shared" si="71"/>
        <v>3</v>
      </c>
      <c r="J1525" s="93">
        <v>6018</v>
      </c>
      <c r="K1525">
        <v>12</v>
      </c>
      <c r="L1525">
        <v>6036</v>
      </c>
      <c r="M1525">
        <v>8</v>
      </c>
      <c r="N1525">
        <v>6033</v>
      </c>
      <c r="O1525">
        <v>3</v>
      </c>
    </row>
    <row r="1526" spans="1:15" x14ac:dyDescent="0.2">
      <c r="A1526" s="103">
        <v>6119</v>
      </c>
      <c r="B1526" s="93" t="s">
        <v>4572</v>
      </c>
      <c r="C1526" s="103">
        <v>62000</v>
      </c>
      <c r="D1526" t="str">
        <f>VLOOKUP(J1526,杂项!K:L,2,FALSE)</f>
        <v>高级宗教教材</v>
      </c>
      <c r="E1526">
        <f t="shared" si="69"/>
        <v>16</v>
      </c>
      <c r="F1526" t="str">
        <f>VLOOKUP(L1526,杂项!K:L,2,FALSE)</f>
        <v>平衡球</v>
      </c>
      <c r="G1526">
        <f t="shared" si="70"/>
        <v>10</v>
      </c>
      <c r="H1526" t="str">
        <f>VLOOKUP(N1526,杂项!K:L,2,FALSE)</f>
        <v>扩胸器</v>
      </c>
      <c r="I1526">
        <f t="shared" si="71"/>
        <v>4</v>
      </c>
      <c r="J1526" s="93">
        <v>6018</v>
      </c>
      <c r="K1526">
        <v>16</v>
      </c>
      <c r="L1526">
        <v>6036</v>
      </c>
      <c r="M1526">
        <v>10</v>
      </c>
      <c r="N1526">
        <v>6033</v>
      </c>
      <c r="O1526">
        <v>4</v>
      </c>
    </row>
    <row r="1527" spans="1:15" x14ac:dyDescent="0.2">
      <c r="A1527" s="103">
        <v>16110</v>
      </c>
      <c r="B1527" s="93" t="s">
        <v>4573</v>
      </c>
      <c r="C1527" s="103">
        <v>74000</v>
      </c>
      <c r="D1527" t="str">
        <f>VLOOKUP(J1527,杂项!K:L,2,FALSE)</f>
        <v>高级宗教教材</v>
      </c>
      <c r="E1527">
        <f t="shared" si="69"/>
        <v>20</v>
      </c>
      <c r="F1527" t="str">
        <f>VLOOKUP(L1527,杂项!K:L,2,FALSE)</f>
        <v>平衡球</v>
      </c>
      <c r="G1527">
        <f t="shared" si="70"/>
        <v>12</v>
      </c>
      <c r="H1527" t="str">
        <f>VLOOKUP(N1527,杂项!K:L,2,FALSE)</f>
        <v>扩胸器</v>
      </c>
      <c r="I1527">
        <f t="shared" si="71"/>
        <v>5</v>
      </c>
      <c r="J1527" s="93">
        <v>6018</v>
      </c>
      <c r="K1527">
        <v>20</v>
      </c>
      <c r="L1527">
        <v>6036</v>
      </c>
      <c r="M1527">
        <v>12</v>
      </c>
      <c r="N1527">
        <v>6033</v>
      </c>
      <c r="O1527">
        <v>5</v>
      </c>
    </row>
    <row r="1528" spans="1:15" x14ac:dyDescent="0.2">
      <c r="A1528" s="103">
        <v>16111</v>
      </c>
      <c r="B1528" s="93" t="s">
        <v>4574</v>
      </c>
      <c r="C1528" s="103">
        <v>90000</v>
      </c>
      <c r="D1528" t="str">
        <f>VLOOKUP(J1528,杂项!K:L,2,FALSE)</f>
        <v>高级宗教教材</v>
      </c>
      <c r="E1528">
        <f t="shared" si="69"/>
        <v>25</v>
      </c>
      <c r="F1528" t="str">
        <f>VLOOKUP(L1528,杂项!K:L,2,FALSE)</f>
        <v>平衡球</v>
      </c>
      <c r="G1528">
        <f t="shared" si="70"/>
        <v>15</v>
      </c>
      <c r="H1528" t="str">
        <f>VLOOKUP(N1528,杂项!K:L,2,FALSE)</f>
        <v>扩胸器</v>
      </c>
      <c r="I1528">
        <f t="shared" si="71"/>
        <v>6</v>
      </c>
      <c r="J1528" s="93">
        <v>6018</v>
      </c>
      <c r="K1528">
        <v>25</v>
      </c>
      <c r="L1528">
        <v>6036</v>
      </c>
      <c r="M1528">
        <v>15</v>
      </c>
      <c r="N1528">
        <v>6033</v>
      </c>
      <c r="O1528">
        <v>6</v>
      </c>
    </row>
    <row r="1529" spans="1:15" x14ac:dyDescent="0.2">
      <c r="A1529" s="103">
        <v>16112</v>
      </c>
      <c r="B1529" s="93" t="s">
        <v>4575</v>
      </c>
      <c r="C1529" s="103">
        <v>110000</v>
      </c>
      <c r="D1529" t="str">
        <f>VLOOKUP(J1529,杂项!K:L,2,FALSE)</f>
        <v>高级宗教教材</v>
      </c>
      <c r="E1529">
        <f t="shared" si="69"/>
        <v>30</v>
      </c>
      <c r="F1529" t="str">
        <f>VLOOKUP(L1529,杂项!K:L,2,FALSE)</f>
        <v>平衡球</v>
      </c>
      <c r="G1529">
        <f t="shared" si="70"/>
        <v>18</v>
      </c>
      <c r="H1529" t="str">
        <f>VLOOKUP(N1529,杂项!K:L,2,FALSE)</f>
        <v>扩胸器</v>
      </c>
      <c r="I1529">
        <f t="shared" si="71"/>
        <v>8</v>
      </c>
      <c r="J1529" s="93">
        <v>6018</v>
      </c>
      <c r="K1529">
        <v>30</v>
      </c>
      <c r="L1529">
        <v>6036</v>
      </c>
      <c r="M1529">
        <v>18</v>
      </c>
      <c r="N1529">
        <v>6033</v>
      </c>
      <c r="O1529">
        <v>8</v>
      </c>
    </row>
    <row r="1530" spans="1:15" x14ac:dyDescent="0.2">
      <c r="A1530" s="103">
        <v>16113</v>
      </c>
      <c r="B1530" s="93" t="s">
        <v>4576</v>
      </c>
      <c r="C1530" s="103">
        <v>130000</v>
      </c>
      <c r="D1530" t="str">
        <f>VLOOKUP(J1530,杂项!K:L,2,FALSE)</f>
        <v>高级宗教教材</v>
      </c>
      <c r="E1530">
        <f t="shared" si="69"/>
        <v>40</v>
      </c>
      <c r="F1530" t="str">
        <f>VLOOKUP(L1530,杂项!K:L,2,FALSE)</f>
        <v>平衡球</v>
      </c>
      <c r="G1530">
        <f t="shared" si="70"/>
        <v>22</v>
      </c>
      <c r="H1530" t="str">
        <f>VLOOKUP(N1530,杂项!K:L,2,FALSE)</f>
        <v>扩胸器</v>
      </c>
      <c r="I1530">
        <f t="shared" si="71"/>
        <v>10</v>
      </c>
      <c r="J1530" s="93">
        <v>6018</v>
      </c>
      <c r="K1530">
        <v>40</v>
      </c>
      <c r="L1530">
        <v>6036</v>
      </c>
      <c r="M1530">
        <v>22</v>
      </c>
      <c r="N1530">
        <v>6033</v>
      </c>
      <c r="O1530">
        <v>10</v>
      </c>
    </row>
    <row r="1531" spans="1:15" x14ac:dyDescent="0.2">
      <c r="A1531" s="103">
        <v>16114</v>
      </c>
      <c r="B1531" s="93" t="s">
        <v>4577</v>
      </c>
      <c r="C1531" s="103">
        <v>160000</v>
      </c>
      <c r="D1531" t="str">
        <f>VLOOKUP(J1531,杂项!K:L,2,FALSE)</f>
        <v>高级宗教教材</v>
      </c>
      <c r="E1531">
        <f t="shared" si="69"/>
        <v>50</v>
      </c>
      <c r="F1531" t="str">
        <f>VLOOKUP(L1531,杂项!K:L,2,FALSE)</f>
        <v>平衡球</v>
      </c>
      <c r="G1531">
        <f t="shared" si="70"/>
        <v>26</v>
      </c>
      <c r="H1531" t="str">
        <f>VLOOKUP(N1531,杂项!K:L,2,FALSE)</f>
        <v>扩胸器</v>
      </c>
      <c r="I1531">
        <f t="shared" si="71"/>
        <v>12</v>
      </c>
      <c r="J1531" s="93">
        <v>6018</v>
      </c>
      <c r="K1531">
        <v>50</v>
      </c>
      <c r="L1531">
        <v>6036</v>
      </c>
      <c r="M1531">
        <v>26</v>
      </c>
      <c r="N1531">
        <v>6033</v>
      </c>
      <c r="O1531">
        <v>12</v>
      </c>
    </row>
    <row r="1532" spans="1:15" x14ac:dyDescent="0.2">
      <c r="A1532" s="103">
        <v>6120</v>
      </c>
      <c r="B1532" s="93" t="s">
        <v>4578</v>
      </c>
      <c r="C1532" s="103">
        <v>1500</v>
      </c>
      <c r="D1532" t="str">
        <f>VLOOKUP(J1532,杂项!K:L,2,FALSE)</f>
        <v>中级宗教教材</v>
      </c>
      <c r="E1532">
        <f t="shared" si="69"/>
        <v>1</v>
      </c>
      <c r="F1532" t="str">
        <f>VLOOKUP(L1532,杂项!K:L,2,FALSE)</f>
        <v>弹力绳</v>
      </c>
      <c r="G1532">
        <f t="shared" si="70"/>
        <v>2</v>
      </c>
      <c r="H1532" t="e">
        <f>VLOOKUP(N1532,杂项!K:L,2,FALSE)</f>
        <v>#N/A</v>
      </c>
      <c r="I1532">
        <f t="shared" si="71"/>
        <v>0</v>
      </c>
      <c r="J1532" s="93">
        <v>6017</v>
      </c>
      <c r="K1532">
        <v>1</v>
      </c>
      <c r="L1532">
        <v>6028</v>
      </c>
      <c r="M1532">
        <v>2</v>
      </c>
    </row>
    <row r="1533" spans="1:15" x14ac:dyDescent="0.2">
      <c r="A1533" s="103">
        <v>6121</v>
      </c>
      <c r="B1533" s="93" t="s">
        <v>4579</v>
      </c>
      <c r="C1533" s="103">
        <v>2300</v>
      </c>
      <c r="D1533" t="str">
        <f>VLOOKUP(J1533,杂项!K:L,2,FALSE)</f>
        <v>中级宗教教材</v>
      </c>
      <c r="E1533">
        <f t="shared" si="69"/>
        <v>2</v>
      </c>
      <c r="F1533" t="str">
        <f>VLOOKUP(L1533,杂项!K:L,2,FALSE)</f>
        <v>弹力绳</v>
      </c>
      <c r="G1533">
        <f t="shared" si="70"/>
        <v>3</v>
      </c>
      <c r="H1533" t="e">
        <f>VLOOKUP(N1533,杂项!K:L,2,FALSE)</f>
        <v>#N/A</v>
      </c>
      <c r="I1533">
        <f t="shared" si="71"/>
        <v>0</v>
      </c>
      <c r="J1533" s="93">
        <v>6017</v>
      </c>
      <c r="K1533">
        <v>2</v>
      </c>
      <c r="L1533">
        <v>6028</v>
      </c>
      <c r="M1533">
        <v>3</v>
      </c>
    </row>
    <row r="1534" spans="1:15" x14ac:dyDescent="0.2">
      <c r="A1534" s="103">
        <v>6122</v>
      </c>
      <c r="B1534" s="93" t="s">
        <v>4580</v>
      </c>
      <c r="C1534" s="103">
        <v>3500</v>
      </c>
      <c r="D1534" t="str">
        <f>VLOOKUP(J1534,杂项!K:L,2,FALSE)</f>
        <v>中级宗教教材</v>
      </c>
      <c r="E1534">
        <f t="shared" si="69"/>
        <v>4</v>
      </c>
      <c r="F1534" t="str">
        <f>VLOOKUP(L1534,杂项!K:L,2,FALSE)</f>
        <v>弹力绳</v>
      </c>
      <c r="G1534">
        <f t="shared" si="70"/>
        <v>4</v>
      </c>
      <c r="H1534" t="e">
        <f>VLOOKUP(N1534,杂项!K:L,2,FALSE)</f>
        <v>#N/A</v>
      </c>
      <c r="I1534">
        <f t="shared" si="71"/>
        <v>0</v>
      </c>
      <c r="J1534" s="93">
        <v>6017</v>
      </c>
      <c r="K1534">
        <v>4</v>
      </c>
      <c r="L1534">
        <v>6028</v>
      </c>
      <c r="M1534">
        <v>4</v>
      </c>
    </row>
    <row r="1535" spans="1:15" x14ac:dyDescent="0.2">
      <c r="A1535" s="103">
        <v>6123</v>
      </c>
      <c r="B1535" s="93" t="s">
        <v>4581</v>
      </c>
      <c r="C1535" s="103">
        <v>5300</v>
      </c>
      <c r="D1535" t="str">
        <f>VLOOKUP(J1535,杂项!K:L,2,FALSE)</f>
        <v>中级宗教教材</v>
      </c>
      <c r="E1535">
        <f t="shared" si="69"/>
        <v>6</v>
      </c>
      <c r="F1535" t="str">
        <f>VLOOKUP(L1535,杂项!K:L,2,FALSE)</f>
        <v>弹力绳</v>
      </c>
      <c r="G1535">
        <f t="shared" si="70"/>
        <v>5</v>
      </c>
      <c r="H1535" t="e">
        <f>VLOOKUP(N1535,杂项!K:L,2,FALSE)</f>
        <v>#N/A</v>
      </c>
      <c r="I1535">
        <f t="shared" si="71"/>
        <v>0</v>
      </c>
      <c r="J1535" s="93">
        <v>6017</v>
      </c>
      <c r="K1535">
        <v>6</v>
      </c>
      <c r="L1535">
        <v>6028</v>
      </c>
      <c r="M1535">
        <v>5</v>
      </c>
    </row>
    <row r="1536" spans="1:15" x14ac:dyDescent="0.2">
      <c r="A1536" s="103">
        <v>6124</v>
      </c>
      <c r="B1536" s="93" t="s">
        <v>4582</v>
      </c>
      <c r="C1536" s="103">
        <v>8000</v>
      </c>
      <c r="D1536" t="str">
        <f>VLOOKUP(J1536,杂项!K:L,2,FALSE)</f>
        <v>中级宗教教材</v>
      </c>
      <c r="E1536">
        <f t="shared" si="69"/>
        <v>8</v>
      </c>
      <c r="F1536" t="str">
        <f>VLOOKUP(L1536,杂项!K:L,2,FALSE)</f>
        <v>弹力绳</v>
      </c>
      <c r="G1536">
        <f t="shared" si="70"/>
        <v>6</v>
      </c>
      <c r="H1536" t="e">
        <f>VLOOKUP(N1536,杂项!K:L,2,FALSE)</f>
        <v>#N/A</v>
      </c>
      <c r="I1536">
        <f t="shared" si="71"/>
        <v>0</v>
      </c>
      <c r="J1536" s="93">
        <v>6017</v>
      </c>
      <c r="K1536">
        <v>8</v>
      </c>
      <c r="L1536">
        <v>6028</v>
      </c>
      <c r="M1536">
        <v>6</v>
      </c>
    </row>
    <row r="1537" spans="1:15" x14ac:dyDescent="0.2">
      <c r="A1537" s="103">
        <v>6130</v>
      </c>
      <c r="B1537" s="93" t="s">
        <v>4583</v>
      </c>
      <c r="C1537" s="103">
        <v>1500</v>
      </c>
      <c r="D1537" t="str">
        <f>VLOOKUP(J1537,杂项!K:L,2,FALSE)</f>
        <v>中级宗教教材</v>
      </c>
      <c r="E1537">
        <f t="shared" si="69"/>
        <v>1</v>
      </c>
      <c r="F1537" t="str">
        <f>VLOOKUP(L1537,杂项!K:L,2,FALSE)</f>
        <v>握力器</v>
      </c>
      <c r="G1537">
        <f t="shared" si="70"/>
        <v>2</v>
      </c>
      <c r="H1537" t="e">
        <f>VLOOKUP(N1537,杂项!K:L,2,FALSE)</f>
        <v>#N/A</v>
      </c>
      <c r="I1537">
        <f t="shared" si="71"/>
        <v>0</v>
      </c>
      <c r="J1537" s="93">
        <v>6017</v>
      </c>
      <c r="K1537">
        <v>1</v>
      </c>
      <c r="L1537">
        <v>6030</v>
      </c>
      <c r="M1537">
        <v>2</v>
      </c>
    </row>
    <row r="1538" spans="1:15" x14ac:dyDescent="0.2">
      <c r="A1538" s="103">
        <v>6131</v>
      </c>
      <c r="B1538" s="93" t="s">
        <v>4584</v>
      </c>
      <c r="C1538" s="103">
        <v>2300</v>
      </c>
      <c r="D1538" t="str">
        <f>VLOOKUP(J1538,杂项!K:L,2,FALSE)</f>
        <v>中级宗教教材</v>
      </c>
      <c r="E1538">
        <f t="shared" ref="E1538:E1601" si="72">K1538</f>
        <v>2</v>
      </c>
      <c r="F1538" t="str">
        <f>VLOOKUP(L1538,杂项!K:L,2,FALSE)</f>
        <v>握力器</v>
      </c>
      <c r="G1538">
        <f t="shared" ref="G1538:G1601" si="73">M1538</f>
        <v>3</v>
      </c>
      <c r="H1538" t="e">
        <f>VLOOKUP(N1538,杂项!K:L,2,FALSE)</f>
        <v>#N/A</v>
      </c>
      <c r="I1538">
        <f t="shared" ref="I1538:I1601" si="74">O1538</f>
        <v>0</v>
      </c>
      <c r="J1538" s="93">
        <v>6017</v>
      </c>
      <c r="K1538">
        <v>2</v>
      </c>
      <c r="L1538">
        <v>6030</v>
      </c>
      <c r="M1538">
        <v>3</v>
      </c>
    </row>
    <row r="1539" spans="1:15" x14ac:dyDescent="0.2">
      <c r="A1539" s="103">
        <v>6132</v>
      </c>
      <c r="B1539" s="93" t="s">
        <v>4585</v>
      </c>
      <c r="C1539" s="103">
        <v>3500</v>
      </c>
      <c r="D1539" t="str">
        <f>VLOOKUP(J1539,杂项!K:L,2,FALSE)</f>
        <v>中级宗教教材</v>
      </c>
      <c r="E1539">
        <f t="shared" si="72"/>
        <v>4</v>
      </c>
      <c r="F1539" t="str">
        <f>VLOOKUP(L1539,杂项!K:L,2,FALSE)</f>
        <v>握力器</v>
      </c>
      <c r="G1539">
        <f t="shared" si="73"/>
        <v>4</v>
      </c>
      <c r="H1539" t="e">
        <f>VLOOKUP(N1539,杂项!K:L,2,FALSE)</f>
        <v>#N/A</v>
      </c>
      <c r="I1539">
        <f t="shared" si="74"/>
        <v>0</v>
      </c>
      <c r="J1539" s="93">
        <v>6017</v>
      </c>
      <c r="K1539">
        <v>4</v>
      </c>
      <c r="L1539">
        <v>6030</v>
      </c>
      <c r="M1539">
        <v>4</v>
      </c>
    </row>
    <row r="1540" spans="1:15" x14ac:dyDescent="0.2">
      <c r="A1540" s="103">
        <v>6133</v>
      </c>
      <c r="B1540" s="93" t="s">
        <v>4586</v>
      </c>
      <c r="C1540" s="103">
        <v>5300</v>
      </c>
      <c r="D1540" t="str">
        <f>VLOOKUP(J1540,杂项!K:L,2,FALSE)</f>
        <v>中级宗教教材</v>
      </c>
      <c r="E1540">
        <f t="shared" si="72"/>
        <v>6</v>
      </c>
      <c r="F1540" t="str">
        <f>VLOOKUP(L1540,杂项!K:L,2,FALSE)</f>
        <v>握力器</v>
      </c>
      <c r="G1540">
        <f t="shared" si="73"/>
        <v>5</v>
      </c>
      <c r="H1540" t="e">
        <f>VLOOKUP(N1540,杂项!K:L,2,FALSE)</f>
        <v>#N/A</v>
      </c>
      <c r="I1540">
        <f t="shared" si="74"/>
        <v>0</v>
      </c>
      <c r="J1540" s="93">
        <v>6017</v>
      </c>
      <c r="K1540">
        <v>6</v>
      </c>
      <c r="L1540">
        <v>6030</v>
      </c>
      <c r="M1540">
        <v>5</v>
      </c>
    </row>
    <row r="1541" spans="1:15" x14ac:dyDescent="0.2">
      <c r="A1541" s="103">
        <v>6134</v>
      </c>
      <c r="B1541" s="93" t="s">
        <v>4587</v>
      </c>
      <c r="C1541" s="103">
        <v>8000</v>
      </c>
      <c r="D1541" t="str">
        <f>VLOOKUP(J1541,杂项!K:L,2,FALSE)</f>
        <v>中级宗教教材</v>
      </c>
      <c r="E1541">
        <f t="shared" si="72"/>
        <v>8</v>
      </c>
      <c r="F1541" t="str">
        <f>VLOOKUP(L1541,杂项!K:L,2,FALSE)</f>
        <v>握力器</v>
      </c>
      <c r="G1541">
        <f t="shared" si="73"/>
        <v>6</v>
      </c>
      <c r="H1541" t="e">
        <f>VLOOKUP(N1541,杂项!K:L,2,FALSE)</f>
        <v>#N/A</v>
      </c>
      <c r="I1541">
        <f t="shared" si="74"/>
        <v>0</v>
      </c>
      <c r="J1541" s="93">
        <v>6017</v>
      </c>
      <c r="K1541">
        <v>8</v>
      </c>
      <c r="L1541">
        <v>6030</v>
      </c>
      <c r="M1541">
        <v>6</v>
      </c>
    </row>
    <row r="1542" spans="1:15" x14ac:dyDescent="0.2">
      <c r="A1542" s="103">
        <v>6140</v>
      </c>
      <c r="B1542" s="93" t="s">
        <v>4578</v>
      </c>
      <c r="C1542" s="103">
        <v>1500</v>
      </c>
      <c r="D1542" t="str">
        <f>VLOOKUP(J1542,杂项!K:L,2,FALSE)</f>
        <v>中级宗教教材</v>
      </c>
      <c r="E1542">
        <f t="shared" si="72"/>
        <v>1</v>
      </c>
      <c r="F1542" t="str">
        <f>VLOOKUP(L1542,杂项!K:L,2,FALSE)</f>
        <v>弹力绳</v>
      </c>
      <c r="G1542">
        <f t="shared" si="73"/>
        <v>2</v>
      </c>
      <c r="H1542" t="e">
        <f>VLOOKUP(N1542,杂项!K:L,2,FALSE)</f>
        <v>#N/A</v>
      </c>
      <c r="I1542">
        <f t="shared" si="74"/>
        <v>0</v>
      </c>
      <c r="J1542" s="93">
        <v>6017</v>
      </c>
      <c r="K1542">
        <v>1</v>
      </c>
      <c r="L1542">
        <v>6028</v>
      </c>
      <c r="M1542">
        <v>2</v>
      </c>
    </row>
    <row r="1543" spans="1:15" x14ac:dyDescent="0.2">
      <c r="A1543" s="103">
        <v>6141</v>
      </c>
      <c r="B1543" s="93" t="s">
        <v>4579</v>
      </c>
      <c r="C1543" s="103">
        <v>2300</v>
      </c>
      <c r="D1543" t="str">
        <f>VLOOKUP(J1543,杂项!K:L,2,FALSE)</f>
        <v>中级宗教教材</v>
      </c>
      <c r="E1543">
        <f t="shared" si="72"/>
        <v>2</v>
      </c>
      <c r="F1543" t="str">
        <f>VLOOKUP(L1543,杂项!K:L,2,FALSE)</f>
        <v>弹力绳</v>
      </c>
      <c r="G1543">
        <f t="shared" si="73"/>
        <v>3</v>
      </c>
      <c r="H1543" t="e">
        <f>VLOOKUP(N1543,杂项!K:L,2,FALSE)</f>
        <v>#N/A</v>
      </c>
      <c r="I1543">
        <f t="shared" si="74"/>
        <v>0</v>
      </c>
      <c r="J1543" s="93">
        <v>6017</v>
      </c>
      <c r="K1543">
        <v>2</v>
      </c>
      <c r="L1543">
        <v>6028</v>
      </c>
      <c r="M1543">
        <v>3</v>
      </c>
    </row>
    <row r="1544" spans="1:15" x14ac:dyDescent="0.2">
      <c r="A1544" s="103">
        <v>6142</v>
      </c>
      <c r="B1544" s="93" t="s">
        <v>4580</v>
      </c>
      <c r="C1544" s="103">
        <v>3500</v>
      </c>
      <c r="D1544" t="str">
        <f>VLOOKUP(J1544,杂项!K:L,2,FALSE)</f>
        <v>中级宗教教材</v>
      </c>
      <c r="E1544">
        <f t="shared" si="72"/>
        <v>4</v>
      </c>
      <c r="F1544" t="str">
        <f>VLOOKUP(L1544,杂项!K:L,2,FALSE)</f>
        <v>弹力绳</v>
      </c>
      <c r="G1544">
        <f t="shared" si="73"/>
        <v>4</v>
      </c>
      <c r="H1544" t="e">
        <f>VLOOKUP(N1544,杂项!K:L,2,FALSE)</f>
        <v>#N/A</v>
      </c>
      <c r="I1544">
        <f t="shared" si="74"/>
        <v>0</v>
      </c>
      <c r="J1544" s="93">
        <v>6017</v>
      </c>
      <c r="K1544">
        <v>4</v>
      </c>
      <c r="L1544">
        <v>6028</v>
      </c>
      <c r="M1544">
        <v>4</v>
      </c>
    </row>
    <row r="1545" spans="1:15" x14ac:dyDescent="0.2">
      <c r="A1545" s="103">
        <v>6143</v>
      </c>
      <c r="B1545" s="93" t="s">
        <v>4581</v>
      </c>
      <c r="C1545" s="103">
        <v>5300</v>
      </c>
      <c r="D1545" t="str">
        <f>VLOOKUP(J1545,杂项!K:L,2,FALSE)</f>
        <v>中级宗教教材</v>
      </c>
      <c r="E1545">
        <f t="shared" si="72"/>
        <v>6</v>
      </c>
      <c r="F1545" t="str">
        <f>VLOOKUP(L1545,杂项!K:L,2,FALSE)</f>
        <v>弹力绳</v>
      </c>
      <c r="G1545">
        <f t="shared" si="73"/>
        <v>5</v>
      </c>
      <c r="H1545" t="e">
        <f>VLOOKUP(N1545,杂项!K:L,2,FALSE)</f>
        <v>#N/A</v>
      </c>
      <c r="I1545">
        <f t="shared" si="74"/>
        <v>0</v>
      </c>
      <c r="J1545" s="93">
        <v>6017</v>
      </c>
      <c r="K1545">
        <v>6</v>
      </c>
      <c r="L1545">
        <v>6028</v>
      </c>
      <c r="M1545">
        <v>5</v>
      </c>
    </row>
    <row r="1546" spans="1:15" x14ac:dyDescent="0.2">
      <c r="A1546" s="103">
        <v>6144</v>
      </c>
      <c r="B1546" s="93" t="s">
        <v>4582</v>
      </c>
      <c r="C1546" s="103">
        <v>8000</v>
      </c>
      <c r="D1546" t="str">
        <f>VLOOKUP(J1546,杂项!K:L,2,FALSE)</f>
        <v>中级宗教教材</v>
      </c>
      <c r="E1546">
        <f t="shared" si="72"/>
        <v>8</v>
      </c>
      <c r="F1546" t="str">
        <f>VLOOKUP(L1546,杂项!K:L,2,FALSE)</f>
        <v>弹力绳</v>
      </c>
      <c r="G1546">
        <f t="shared" si="73"/>
        <v>6</v>
      </c>
      <c r="H1546" t="e">
        <f>VLOOKUP(N1546,杂项!K:L,2,FALSE)</f>
        <v>#N/A</v>
      </c>
      <c r="I1546">
        <f t="shared" si="74"/>
        <v>0</v>
      </c>
      <c r="J1546" s="93">
        <v>6017</v>
      </c>
      <c r="K1546">
        <v>8</v>
      </c>
      <c r="L1546">
        <v>6028</v>
      </c>
      <c r="M1546">
        <v>6</v>
      </c>
    </row>
    <row r="1547" spans="1:15" x14ac:dyDescent="0.2">
      <c r="A1547" s="103">
        <v>6150</v>
      </c>
      <c r="B1547" s="93" t="s">
        <v>4588</v>
      </c>
      <c r="C1547" s="103">
        <v>8000</v>
      </c>
      <c r="D1547" t="str">
        <f>VLOOKUP(J1547,杂项!K:L,2,FALSE)</f>
        <v>高级宗教教材</v>
      </c>
      <c r="E1547">
        <f t="shared" si="72"/>
        <v>3</v>
      </c>
      <c r="F1547" t="str">
        <f>VLOOKUP(L1547,杂项!K:L,2,FALSE)</f>
        <v>平衡球</v>
      </c>
      <c r="G1547">
        <f t="shared" si="73"/>
        <v>3</v>
      </c>
      <c r="H1547" t="e">
        <f>VLOOKUP(N1547,杂项!K:L,2,FALSE)</f>
        <v>#N/A</v>
      </c>
      <c r="I1547">
        <f t="shared" si="74"/>
        <v>0</v>
      </c>
      <c r="J1547" s="93">
        <v>6018</v>
      </c>
      <c r="K1547">
        <v>3</v>
      </c>
      <c r="L1547">
        <v>6036</v>
      </c>
      <c r="M1547">
        <v>3</v>
      </c>
    </row>
    <row r="1548" spans="1:15" x14ac:dyDescent="0.2">
      <c r="A1548" s="103">
        <v>6151</v>
      </c>
      <c r="B1548" s="93" t="s">
        <v>4589</v>
      </c>
      <c r="C1548" s="103">
        <v>12000</v>
      </c>
      <c r="D1548" t="str">
        <f>VLOOKUP(J1548,杂项!K:L,2,FALSE)</f>
        <v>高级宗教教材</v>
      </c>
      <c r="E1548">
        <f t="shared" si="72"/>
        <v>5</v>
      </c>
      <c r="F1548" t="str">
        <f>VLOOKUP(L1548,杂项!K:L,2,FALSE)</f>
        <v>平衡球</v>
      </c>
      <c r="G1548">
        <f t="shared" si="73"/>
        <v>4</v>
      </c>
      <c r="H1548" t="e">
        <f>VLOOKUP(N1548,杂项!K:L,2,FALSE)</f>
        <v>#N/A</v>
      </c>
      <c r="I1548">
        <f t="shared" si="74"/>
        <v>0</v>
      </c>
      <c r="J1548" s="93">
        <v>6018</v>
      </c>
      <c r="K1548">
        <v>5</v>
      </c>
      <c r="L1548">
        <v>6036</v>
      </c>
      <c r="M1548">
        <v>4</v>
      </c>
    </row>
    <row r="1549" spans="1:15" x14ac:dyDescent="0.2">
      <c r="A1549" s="103">
        <v>6152</v>
      </c>
      <c r="B1549" s="93" t="s">
        <v>4590</v>
      </c>
      <c r="C1549" s="103">
        <v>18000</v>
      </c>
      <c r="D1549" t="str">
        <f>VLOOKUP(J1549,杂项!K:L,2,FALSE)</f>
        <v>高级宗教教材</v>
      </c>
      <c r="E1549">
        <f t="shared" si="72"/>
        <v>8</v>
      </c>
      <c r="F1549" t="str">
        <f>VLOOKUP(L1549,杂项!K:L,2,FALSE)</f>
        <v>平衡球</v>
      </c>
      <c r="G1549">
        <f t="shared" si="73"/>
        <v>6</v>
      </c>
      <c r="H1549" t="str">
        <f>VLOOKUP(N1549,杂项!K:L,2,FALSE)</f>
        <v>沙袋</v>
      </c>
      <c r="I1549">
        <f t="shared" si="74"/>
        <v>2</v>
      </c>
      <c r="J1549" s="93">
        <v>6018</v>
      </c>
      <c r="K1549">
        <v>8</v>
      </c>
      <c r="L1549">
        <v>6036</v>
      </c>
      <c r="M1549">
        <v>6</v>
      </c>
      <c r="N1549">
        <v>6032</v>
      </c>
      <c r="O1549">
        <v>2</v>
      </c>
    </row>
    <row r="1550" spans="1:15" x14ac:dyDescent="0.2">
      <c r="A1550" s="103">
        <v>6153</v>
      </c>
      <c r="B1550" s="93" t="s">
        <v>4591</v>
      </c>
      <c r="C1550" s="103">
        <v>27000</v>
      </c>
      <c r="D1550" t="str">
        <f>VLOOKUP(J1550,杂项!K:L,2,FALSE)</f>
        <v>高级宗教教材</v>
      </c>
      <c r="E1550">
        <f t="shared" si="72"/>
        <v>12</v>
      </c>
      <c r="F1550" t="str">
        <f>VLOOKUP(L1550,杂项!K:L,2,FALSE)</f>
        <v>平衡球</v>
      </c>
      <c r="G1550">
        <f t="shared" si="73"/>
        <v>8</v>
      </c>
      <c r="H1550" t="str">
        <f>VLOOKUP(N1550,杂项!K:L,2,FALSE)</f>
        <v>沙袋</v>
      </c>
      <c r="I1550">
        <f t="shared" si="74"/>
        <v>4</v>
      </c>
      <c r="J1550" s="93">
        <v>6018</v>
      </c>
      <c r="K1550">
        <v>12</v>
      </c>
      <c r="L1550">
        <v>6036</v>
      </c>
      <c r="M1550">
        <v>8</v>
      </c>
      <c r="N1550">
        <v>6032</v>
      </c>
      <c r="O1550">
        <v>4</v>
      </c>
    </row>
    <row r="1551" spans="1:15" x14ac:dyDescent="0.2">
      <c r="A1551" s="103">
        <v>6154</v>
      </c>
      <c r="B1551" s="93" t="s">
        <v>4592</v>
      </c>
      <c r="C1551" s="103">
        <v>41000</v>
      </c>
      <c r="D1551" t="str">
        <f>VLOOKUP(J1551,杂项!K:L,2,FALSE)</f>
        <v>高级宗教教材</v>
      </c>
      <c r="E1551">
        <f t="shared" si="72"/>
        <v>15</v>
      </c>
      <c r="F1551" t="str">
        <f>VLOOKUP(L1551,杂项!K:L,2,FALSE)</f>
        <v>平衡球</v>
      </c>
      <c r="G1551">
        <f t="shared" si="73"/>
        <v>10</v>
      </c>
      <c r="H1551" t="str">
        <f>VLOOKUP(N1551,杂项!K:L,2,FALSE)</f>
        <v>沙袋</v>
      </c>
      <c r="I1551">
        <f t="shared" si="74"/>
        <v>6</v>
      </c>
      <c r="J1551" s="93">
        <v>6018</v>
      </c>
      <c r="K1551">
        <v>15</v>
      </c>
      <c r="L1551">
        <v>6036</v>
      </c>
      <c r="M1551">
        <v>10</v>
      </c>
      <c r="N1551">
        <v>6032</v>
      </c>
      <c r="O1551">
        <v>6</v>
      </c>
    </row>
    <row r="1552" spans="1:15" x14ac:dyDescent="0.2">
      <c r="A1552" s="103">
        <v>6155</v>
      </c>
      <c r="B1552" s="93" t="s">
        <v>4593</v>
      </c>
      <c r="C1552" s="103">
        <v>62000</v>
      </c>
      <c r="D1552" t="str">
        <f>VLOOKUP(J1552,杂项!K:L,2,FALSE)</f>
        <v>特级宗教教材</v>
      </c>
      <c r="E1552">
        <f t="shared" si="72"/>
        <v>5</v>
      </c>
      <c r="F1552" t="str">
        <f>VLOOKUP(L1552,杂项!K:L,2,FALSE)</f>
        <v>Burning♂背带</v>
      </c>
      <c r="G1552">
        <f t="shared" si="73"/>
        <v>2</v>
      </c>
      <c r="H1552" t="str">
        <f>VLOOKUP(N1552,杂项!K:L,2,FALSE)</f>
        <v>Dark♂锁链</v>
      </c>
      <c r="I1552">
        <f t="shared" si="74"/>
        <v>2</v>
      </c>
      <c r="J1552" s="93">
        <v>6048</v>
      </c>
      <c r="K1552">
        <v>5</v>
      </c>
      <c r="L1552">
        <v>6042</v>
      </c>
      <c r="M1552">
        <v>2</v>
      </c>
      <c r="N1552">
        <v>6038</v>
      </c>
      <c r="O1552">
        <v>2</v>
      </c>
    </row>
    <row r="1553" spans="1:15" x14ac:dyDescent="0.2">
      <c r="A1553" s="103">
        <v>6156</v>
      </c>
      <c r="B1553" s="93" t="s">
        <v>4594</v>
      </c>
      <c r="C1553" s="103">
        <v>93000</v>
      </c>
      <c r="D1553" t="str">
        <f>VLOOKUP(J1553,杂项!K:L,2,FALSE)</f>
        <v>特级宗教教材</v>
      </c>
      <c r="E1553">
        <f t="shared" si="72"/>
        <v>10</v>
      </c>
      <c r="F1553" t="str">
        <f>VLOOKUP(L1553,杂项!K:L,2,FALSE)</f>
        <v>Burning♂背带</v>
      </c>
      <c r="G1553">
        <f t="shared" si="73"/>
        <v>3</v>
      </c>
      <c r="H1553" t="str">
        <f>VLOOKUP(N1553,杂项!K:L,2,FALSE)</f>
        <v>Dark♂锁链</v>
      </c>
      <c r="I1553">
        <f t="shared" si="74"/>
        <v>3</v>
      </c>
      <c r="J1553" s="93">
        <v>6048</v>
      </c>
      <c r="K1553">
        <v>10</v>
      </c>
      <c r="L1553">
        <v>6042</v>
      </c>
      <c r="M1553">
        <v>3</v>
      </c>
      <c r="N1553">
        <v>6038</v>
      </c>
      <c r="O1553">
        <v>3</v>
      </c>
    </row>
    <row r="1554" spans="1:15" x14ac:dyDescent="0.2">
      <c r="A1554" s="103">
        <v>6157</v>
      </c>
      <c r="B1554" s="93" t="s">
        <v>4595</v>
      </c>
      <c r="C1554" s="103">
        <v>140000</v>
      </c>
      <c r="D1554" t="str">
        <f>VLOOKUP(J1554,杂项!K:L,2,FALSE)</f>
        <v>特级宗教教材</v>
      </c>
      <c r="E1554">
        <f t="shared" si="72"/>
        <v>20</v>
      </c>
      <c r="F1554" t="str">
        <f>VLOOKUP(L1554,杂项!K:L,2,FALSE)</f>
        <v>Burning♂背带</v>
      </c>
      <c r="G1554">
        <f t="shared" si="73"/>
        <v>5</v>
      </c>
      <c r="H1554" t="str">
        <f>VLOOKUP(N1554,杂项!K:L,2,FALSE)</f>
        <v>Dark♂锁链</v>
      </c>
      <c r="I1554">
        <f t="shared" si="74"/>
        <v>5</v>
      </c>
      <c r="J1554" s="93">
        <v>6048</v>
      </c>
      <c r="K1554">
        <v>20</v>
      </c>
      <c r="L1554">
        <v>6042</v>
      </c>
      <c r="M1554">
        <v>5</v>
      </c>
      <c r="N1554">
        <v>6038</v>
      </c>
      <c r="O1554">
        <v>5</v>
      </c>
    </row>
    <row r="1555" spans="1:15" x14ac:dyDescent="0.2">
      <c r="A1555" s="103">
        <v>6158</v>
      </c>
      <c r="B1555" s="93" t="s">
        <v>4596</v>
      </c>
      <c r="C1555" s="103">
        <v>210000</v>
      </c>
      <c r="D1555" t="str">
        <f>VLOOKUP(J1555,杂项!K:L,2,FALSE)</f>
        <v>特级宗教教材</v>
      </c>
      <c r="E1555">
        <f t="shared" si="72"/>
        <v>30</v>
      </c>
      <c r="F1555" t="str">
        <f>VLOOKUP(L1555,杂项!K:L,2,FALSE)</f>
        <v>Burning♂背带</v>
      </c>
      <c r="G1555">
        <f t="shared" si="73"/>
        <v>7</v>
      </c>
      <c r="H1555" t="str">
        <f>VLOOKUP(N1555,杂项!K:L,2,FALSE)</f>
        <v>Dark♂锁链</v>
      </c>
      <c r="I1555">
        <f t="shared" si="74"/>
        <v>7</v>
      </c>
      <c r="J1555" s="93">
        <v>6048</v>
      </c>
      <c r="K1555">
        <v>30</v>
      </c>
      <c r="L1555">
        <v>6042</v>
      </c>
      <c r="M1555">
        <v>7</v>
      </c>
      <c r="N1555">
        <v>6038</v>
      </c>
      <c r="O1555">
        <v>7</v>
      </c>
    </row>
    <row r="1556" spans="1:15" x14ac:dyDescent="0.2">
      <c r="A1556" s="103">
        <v>6159</v>
      </c>
      <c r="B1556" s="93" t="s">
        <v>4597</v>
      </c>
      <c r="C1556" s="103">
        <v>320000</v>
      </c>
      <c r="D1556" t="str">
        <f>VLOOKUP(J1556,杂项!K:L,2,FALSE)</f>
        <v>特级宗教教材</v>
      </c>
      <c r="E1556">
        <f t="shared" si="72"/>
        <v>40</v>
      </c>
      <c r="F1556" t="str">
        <f>VLOOKUP(L1556,杂项!K:L,2,FALSE)</f>
        <v>Burning♂背带</v>
      </c>
      <c r="G1556">
        <f t="shared" si="73"/>
        <v>9</v>
      </c>
      <c r="H1556" t="str">
        <f>VLOOKUP(N1556,杂项!K:L,2,FALSE)</f>
        <v>Dark♂锁链</v>
      </c>
      <c r="I1556">
        <f t="shared" si="74"/>
        <v>9</v>
      </c>
      <c r="J1556" s="93">
        <v>6048</v>
      </c>
      <c r="K1556">
        <v>40</v>
      </c>
      <c r="L1556">
        <v>6042</v>
      </c>
      <c r="M1556">
        <v>9</v>
      </c>
      <c r="N1556">
        <v>6038</v>
      </c>
      <c r="O1556">
        <v>9</v>
      </c>
    </row>
    <row r="1557" spans="1:15" x14ac:dyDescent="0.2">
      <c r="A1557" s="103">
        <v>6160</v>
      </c>
      <c r="B1557" s="93" t="s">
        <v>4598</v>
      </c>
      <c r="C1557" s="103">
        <v>8000</v>
      </c>
      <c r="D1557" t="str">
        <f>VLOOKUP(J1557,杂项!K:L,2,FALSE)</f>
        <v>高级宗教教材</v>
      </c>
      <c r="E1557">
        <f t="shared" si="72"/>
        <v>3</v>
      </c>
      <c r="F1557" t="str">
        <f>VLOOKUP(L1557,杂项!K:L,2,FALSE)</f>
        <v>平衡球</v>
      </c>
      <c r="G1557">
        <f t="shared" si="73"/>
        <v>3</v>
      </c>
      <c r="H1557" t="e">
        <f>VLOOKUP(N1557,杂项!K:L,2,FALSE)</f>
        <v>#N/A</v>
      </c>
      <c r="I1557">
        <f t="shared" si="74"/>
        <v>0</v>
      </c>
      <c r="J1557" s="93">
        <v>6018</v>
      </c>
      <c r="K1557">
        <v>3</v>
      </c>
      <c r="L1557">
        <v>6036</v>
      </c>
      <c r="M1557">
        <v>3</v>
      </c>
    </row>
    <row r="1558" spans="1:15" x14ac:dyDescent="0.2">
      <c r="A1558" s="103">
        <v>6161</v>
      </c>
      <c r="B1558" s="93" t="s">
        <v>4599</v>
      </c>
      <c r="C1558" s="103">
        <v>12000</v>
      </c>
      <c r="D1558" t="str">
        <f>VLOOKUP(J1558,杂项!K:L,2,FALSE)</f>
        <v>高级宗教教材</v>
      </c>
      <c r="E1558">
        <f t="shared" si="72"/>
        <v>5</v>
      </c>
      <c r="F1558" t="str">
        <f>VLOOKUP(L1558,杂项!K:L,2,FALSE)</f>
        <v>平衡球</v>
      </c>
      <c r="G1558">
        <f t="shared" si="73"/>
        <v>4</v>
      </c>
      <c r="H1558" t="e">
        <f>VLOOKUP(N1558,杂项!K:L,2,FALSE)</f>
        <v>#N/A</v>
      </c>
      <c r="I1558">
        <f t="shared" si="74"/>
        <v>0</v>
      </c>
      <c r="J1558" s="93">
        <v>6018</v>
      </c>
      <c r="K1558">
        <v>5</v>
      </c>
      <c r="L1558">
        <v>6036</v>
      </c>
      <c r="M1558">
        <v>4</v>
      </c>
    </row>
    <row r="1559" spans="1:15" x14ac:dyDescent="0.2">
      <c r="A1559" s="103">
        <v>6162</v>
      </c>
      <c r="B1559" s="93" t="s">
        <v>4600</v>
      </c>
      <c r="C1559" s="103">
        <v>18000</v>
      </c>
      <c r="D1559" t="str">
        <f>VLOOKUP(J1559,杂项!K:L,2,FALSE)</f>
        <v>高级宗教教材</v>
      </c>
      <c r="E1559">
        <f t="shared" si="72"/>
        <v>8</v>
      </c>
      <c r="F1559" t="str">
        <f>VLOOKUP(L1559,杂项!K:L,2,FALSE)</f>
        <v>平衡球</v>
      </c>
      <c r="G1559">
        <f t="shared" si="73"/>
        <v>6</v>
      </c>
      <c r="H1559" t="str">
        <f>VLOOKUP(N1559,杂项!K:L,2,FALSE)</f>
        <v>扩胸器</v>
      </c>
      <c r="I1559">
        <f t="shared" si="74"/>
        <v>2</v>
      </c>
      <c r="J1559" s="93">
        <v>6018</v>
      </c>
      <c r="K1559">
        <v>8</v>
      </c>
      <c r="L1559">
        <v>6036</v>
      </c>
      <c r="M1559">
        <v>6</v>
      </c>
      <c r="N1559">
        <v>6033</v>
      </c>
      <c r="O1559">
        <v>2</v>
      </c>
    </row>
    <row r="1560" spans="1:15" x14ac:dyDescent="0.2">
      <c r="A1560" s="103">
        <v>6163</v>
      </c>
      <c r="B1560" s="93" t="s">
        <v>4601</v>
      </c>
      <c r="C1560" s="103">
        <v>27000</v>
      </c>
      <c r="D1560" t="str">
        <f>VLOOKUP(J1560,杂项!K:L,2,FALSE)</f>
        <v>高级宗教教材</v>
      </c>
      <c r="E1560">
        <f t="shared" si="72"/>
        <v>12</v>
      </c>
      <c r="F1560" t="str">
        <f>VLOOKUP(L1560,杂项!K:L,2,FALSE)</f>
        <v>平衡球</v>
      </c>
      <c r="G1560">
        <f t="shared" si="73"/>
        <v>8</v>
      </c>
      <c r="H1560" t="str">
        <f>VLOOKUP(N1560,杂项!K:L,2,FALSE)</f>
        <v>扩胸器</v>
      </c>
      <c r="I1560">
        <f t="shared" si="74"/>
        <v>4</v>
      </c>
      <c r="J1560" s="93">
        <v>6018</v>
      </c>
      <c r="K1560">
        <v>12</v>
      </c>
      <c r="L1560">
        <v>6036</v>
      </c>
      <c r="M1560">
        <v>8</v>
      </c>
      <c r="N1560">
        <v>6033</v>
      </c>
      <c r="O1560">
        <v>4</v>
      </c>
    </row>
    <row r="1561" spans="1:15" x14ac:dyDescent="0.2">
      <c r="A1561" s="103">
        <v>6164</v>
      </c>
      <c r="B1561" s="93" t="s">
        <v>4602</v>
      </c>
      <c r="C1561" s="103">
        <v>41000</v>
      </c>
      <c r="D1561" t="str">
        <f>VLOOKUP(J1561,杂项!K:L,2,FALSE)</f>
        <v>高级宗教教材</v>
      </c>
      <c r="E1561">
        <f t="shared" si="72"/>
        <v>15</v>
      </c>
      <c r="F1561" t="str">
        <f>VLOOKUP(L1561,杂项!K:L,2,FALSE)</f>
        <v>平衡球</v>
      </c>
      <c r="G1561">
        <f t="shared" si="73"/>
        <v>10</v>
      </c>
      <c r="H1561" t="str">
        <f>VLOOKUP(N1561,杂项!K:L,2,FALSE)</f>
        <v>扩胸器</v>
      </c>
      <c r="I1561">
        <f t="shared" si="74"/>
        <v>6</v>
      </c>
      <c r="J1561" s="93">
        <v>6018</v>
      </c>
      <c r="K1561">
        <v>15</v>
      </c>
      <c r="L1561">
        <v>6036</v>
      </c>
      <c r="M1561">
        <v>10</v>
      </c>
      <c r="N1561">
        <v>6033</v>
      </c>
      <c r="O1561">
        <v>6</v>
      </c>
    </row>
    <row r="1562" spans="1:15" x14ac:dyDescent="0.2">
      <c r="A1562" s="103">
        <v>6165</v>
      </c>
      <c r="B1562" s="93" t="s">
        <v>4603</v>
      </c>
      <c r="C1562" s="103">
        <v>62000</v>
      </c>
      <c r="D1562" t="str">
        <f>VLOOKUP(J1562,杂项!K:L,2,FALSE)</f>
        <v>特级宗教教材</v>
      </c>
      <c r="E1562">
        <f t="shared" si="72"/>
        <v>5</v>
      </c>
      <c r="F1562" t="str">
        <f>VLOOKUP(L1562,杂项!K:L,2,FALSE)</f>
        <v>Burning♂背带</v>
      </c>
      <c r="G1562">
        <f t="shared" si="73"/>
        <v>2</v>
      </c>
      <c r="H1562" t="str">
        <f>VLOOKUP(N1562,杂项!K:L,2,FALSE)</f>
        <v>Devout♂手套</v>
      </c>
      <c r="I1562">
        <f t="shared" si="74"/>
        <v>2</v>
      </c>
      <c r="J1562" s="93">
        <v>6048</v>
      </c>
      <c r="K1562">
        <v>5</v>
      </c>
      <c r="L1562">
        <v>6042</v>
      </c>
      <c r="M1562">
        <v>2</v>
      </c>
      <c r="N1562">
        <v>6039</v>
      </c>
      <c r="O1562">
        <v>2</v>
      </c>
    </row>
    <row r="1563" spans="1:15" x14ac:dyDescent="0.2">
      <c r="A1563" s="103">
        <v>6166</v>
      </c>
      <c r="B1563" s="93" t="s">
        <v>4604</v>
      </c>
      <c r="C1563" s="103">
        <v>93000</v>
      </c>
      <c r="D1563" t="str">
        <f>VLOOKUP(J1563,杂项!K:L,2,FALSE)</f>
        <v>特级宗教教材</v>
      </c>
      <c r="E1563">
        <f t="shared" si="72"/>
        <v>10</v>
      </c>
      <c r="F1563" t="str">
        <f>VLOOKUP(L1563,杂项!K:L,2,FALSE)</f>
        <v>Burning♂背带</v>
      </c>
      <c r="G1563">
        <f t="shared" si="73"/>
        <v>3</v>
      </c>
      <c r="H1563" t="str">
        <f>VLOOKUP(N1563,杂项!K:L,2,FALSE)</f>
        <v>Devout♂手套</v>
      </c>
      <c r="I1563">
        <f t="shared" si="74"/>
        <v>3</v>
      </c>
      <c r="J1563" s="93">
        <v>6048</v>
      </c>
      <c r="K1563">
        <v>10</v>
      </c>
      <c r="L1563">
        <v>6042</v>
      </c>
      <c r="M1563">
        <v>3</v>
      </c>
      <c r="N1563">
        <v>6039</v>
      </c>
      <c r="O1563">
        <v>3</v>
      </c>
    </row>
    <row r="1564" spans="1:15" x14ac:dyDescent="0.2">
      <c r="A1564" s="103">
        <v>6167</v>
      </c>
      <c r="B1564" s="93" t="s">
        <v>4605</v>
      </c>
      <c r="C1564" s="103">
        <v>140000</v>
      </c>
      <c r="D1564" t="str">
        <f>VLOOKUP(J1564,杂项!K:L,2,FALSE)</f>
        <v>特级宗教教材</v>
      </c>
      <c r="E1564">
        <f t="shared" si="72"/>
        <v>20</v>
      </c>
      <c r="F1564" t="str">
        <f>VLOOKUP(L1564,杂项!K:L,2,FALSE)</f>
        <v>Burning♂背带</v>
      </c>
      <c r="G1564">
        <f t="shared" si="73"/>
        <v>5</v>
      </c>
      <c r="H1564" t="str">
        <f>VLOOKUP(N1564,杂项!K:L,2,FALSE)</f>
        <v>Devout♂手套</v>
      </c>
      <c r="I1564">
        <f t="shared" si="74"/>
        <v>5</v>
      </c>
      <c r="J1564" s="93">
        <v>6048</v>
      </c>
      <c r="K1564">
        <v>20</v>
      </c>
      <c r="L1564">
        <v>6042</v>
      </c>
      <c r="M1564">
        <v>5</v>
      </c>
      <c r="N1564">
        <v>6039</v>
      </c>
      <c r="O1564">
        <v>5</v>
      </c>
    </row>
    <row r="1565" spans="1:15" x14ac:dyDescent="0.2">
      <c r="A1565" s="103">
        <v>6168</v>
      </c>
      <c r="B1565" s="93" t="s">
        <v>4606</v>
      </c>
      <c r="C1565" s="103">
        <v>210000</v>
      </c>
      <c r="D1565" t="str">
        <f>VLOOKUP(J1565,杂项!K:L,2,FALSE)</f>
        <v>特级宗教教材</v>
      </c>
      <c r="E1565">
        <f t="shared" si="72"/>
        <v>30</v>
      </c>
      <c r="F1565" t="str">
        <f>VLOOKUP(L1565,杂项!K:L,2,FALSE)</f>
        <v>Burning♂背带</v>
      </c>
      <c r="G1565">
        <f t="shared" si="73"/>
        <v>7</v>
      </c>
      <c r="H1565" t="str">
        <f>VLOOKUP(N1565,杂项!K:L,2,FALSE)</f>
        <v>Devout♂手套</v>
      </c>
      <c r="I1565">
        <f t="shared" si="74"/>
        <v>7</v>
      </c>
      <c r="J1565" s="93">
        <v>6048</v>
      </c>
      <c r="K1565">
        <v>30</v>
      </c>
      <c r="L1565">
        <v>6042</v>
      </c>
      <c r="M1565">
        <v>7</v>
      </c>
      <c r="N1565">
        <v>6039</v>
      </c>
      <c r="O1565">
        <v>7</v>
      </c>
    </row>
    <row r="1566" spans="1:15" x14ac:dyDescent="0.2">
      <c r="A1566" s="103">
        <v>6169</v>
      </c>
      <c r="B1566" s="93" t="s">
        <v>4607</v>
      </c>
      <c r="C1566" s="103">
        <v>320000</v>
      </c>
      <c r="D1566" t="str">
        <f>VLOOKUP(J1566,杂项!K:L,2,FALSE)</f>
        <v>特级宗教教材</v>
      </c>
      <c r="E1566">
        <f t="shared" si="72"/>
        <v>40</v>
      </c>
      <c r="F1566" t="str">
        <f>VLOOKUP(L1566,杂项!K:L,2,FALSE)</f>
        <v>Burning♂背带</v>
      </c>
      <c r="G1566">
        <f t="shared" si="73"/>
        <v>9</v>
      </c>
      <c r="H1566" t="str">
        <f>VLOOKUP(N1566,杂项!K:L,2,FALSE)</f>
        <v>Devout♂手套</v>
      </c>
      <c r="I1566">
        <f t="shared" si="74"/>
        <v>9</v>
      </c>
      <c r="J1566" s="93">
        <v>6048</v>
      </c>
      <c r="K1566">
        <v>40</v>
      </c>
      <c r="L1566">
        <v>6042</v>
      </c>
      <c r="M1566">
        <v>9</v>
      </c>
      <c r="N1566">
        <v>6039</v>
      </c>
      <c r="O1566">
        <v>9</v>
      </c>
    </row>
    <row r="1567" spans="1:15" x14ac:dyDescent="0.2">
      <c r="A1567" s="103">
        <v>6170</v>
      </c>
      <c r="B1567" s="93" t="s">
        <v>4608</v>
      </c>
      <c r="C1567" s="103">
        <v>10000</v>
      </c>
      <c r="D1567" t="str">
        <f>VLOOKUP(J1567,杂项!K:L,2,FALSE)</f>
        <v>特级宗教教材</v>
      </c>
      <c r="E1567">
        <f t="shared" si="72"/>
        <v>1</v>
      </c>
      <c r="F1567" t="e">
        <f>VLOOKUP(L1567,杂项!K:L,2,FALSE)</f>
        <v>#N/A</v>
      </c>
      <c r="G1567">
        <f t="shared" si="73"/>
        <v>0</v>
      </c>
      <c r="H1567" t="e">
        <f>VLOOKUP(N1567,杂项!K:L,2,FALSE)</f>
        <v>#N/A</v>
      </c>
      <c r="I1567">
        <f t="shared" si="74"/>
        <v>0</v>
      </c>
      <c r="J1567" s="93">
        <v>6048</v>
      </c>
      <c r="K1567">
        <v>1</v>
      </c>
    </row>
    <row r="1568" spans="1:15" x14ac:dyDescent="0.2">
      <c r="A1568" s="103">
        <v>6171</v>
      </c>
      <c r="B1568" s="93" t="s">
        <v>4609</v>
      </c>
      <c r="C1568" s="103">
        <v>15000</v>
      </c>
      <c r="D1568" t="str">
        <f>VLOOKUP(J1568,杂项!K:L,2,FALSE)</f>
        <v>高级宗教教材</v>
      </c>
      <c r="E1568">
        <f t="shared" si="72"/>
        <v>5</v>
      </c>
      <c r="F1568" t="str">
        <f>VLOOKUP(L1568,杂项!K:L,2,FALSE)</f>
        <v>健腹轮</v>
      </c>
      <c r="G1568">
        <f t="shared" si="73"/>
        <v>6</v>
      </c>
      <c r="H1568" t="e">
        <f>VLOOKUP(N1568,杂项!K:L,2,FALSE)</f>
        <v>#N/A</v>
      </c>
      <c r="I1568">
        <f t="shared" si="74"/>
        <v>0</v>
      </c>
      <c r="J1568" s="93">
        <v>6018</v>
      </c>
      <c r="K1568">
        <v>5</v>
      </c>
      <c r="L1568">
        <v>6034</v>
      </c>
      <c r="M1568">
        <v>6</v>
      </c>
    </row>
    <row r="1569" spans="1:15" x14ac:dyDescent="0.2">
      <c r="A1569" s="103">
        <v>6172</v>
      </c>
      <c r="B1569" s="93" t="s">
        <v>4610</v>
      </c>
      <c r="C1569" s="103">
        <v>23000</v>
      </c>
      <c r="D1569" t="str">
        <f>VLOOKUP(J1569,杂项!K:L,2,FALSE)</f>
        <v>高级宗教教材</v>
      </c>
      <c r="E1569">
        <f t="shared" si="72"/>
        <v>15</v>
      </c>
      <c r="F1569" t="str">
        <f>VLOOKUP(L1569,杂项!K:L,2,FALSE)</f>
        <v>健腹轮</v>
      </c>
      <c r="G1569">
        <f t="shared" si="73"/>
        <v>10</v>
      </c>
      <c r="H1569" t="str">
        <f>VLOOKUP(N1569,杂项!K:L,2,FALSE)</f>
        <v>沙袋</v>
      </c>
      <c r="I1569">
        <f t="shared" si="74"/>
        <v>6</v>
      </c>
      <c r="J1569" s="93">
        <v>6018</v>
      </c>
      <c r="K1569">
        <v>15</v>
      </c>
      <c r="L1569">
        <v>6034</v>
      </c>
      <c r="M1569">
        <v>10</v>
      </c>
      <c r="N1569">
        <v>6032</v>
      </c>
      <c r="O1569">
        <v>6</v>
      </c>
    </row>
    <row r="1570" spans="1:15" x14ac:dyDescent="0.2">
      <c r="A1570" s="103">
        <v>6173</v>
      </c>
      <c r="B1570" s="93" t="s">
        <v>4611</v>
      </c>
      <c r="C1570" s="103">
        <v>35000</v>
      </c>
      <c r="D1570" t="str">
        <f>VLOOKUP(J1570,杂项!K:L,2,FALSE)</f>
        <v>高级宗教教材</v>
      </c>
      <c r="E1570">
        <f t="shared" si="72"/>
        <v>25</v>
      </c>
      <c r="F1570" t="str">
        <f>VLOOKUP(L1570,杂项!K:L,2,FALSE)</f>
        <v>健腹轮</v>
      </c>
      <c r="G1570">
        <f t="shared" si="73"/>
        <v>12</v>
      </c>
      <c r="H1570" t="str">
        <f>VLOOKUP(N1570,杂项!K:L,2,FALSE)</f>
        <v>沙袋</v>
      </c>
      <c r="I1570">
        <f t="shared" si="74"/>
        <v>8</v>
      </c>
      <c r="J1570" s="93">
        <v>6018</v>
      </c>
      <c r="K1570">
        <v>25</v>
      </c>
      <c r="L1570">
        <v>6034</v>
      </c>
      <c r="M1570">
        <v>12</v>
      </c>
      <c r="N1570">
        <v>6032</v>
      </c>
      <c r="O1570">
        <v>8</v>
      </c>
    </row>
    <row r="1571" spans="1:15" x14ac:dyDescent="0.2">
      <c r="A1571" s="103">
        <v>6174</v>
      </c>
      <c r="B1571" s="93" t="s">
        <v>4612</v>
      </c>
      <c r="C1571" s="103">
        <v>53000</v>
      </c>
      <c r="D1571" t="str">
        <f>VLOOKUP(J1571,杂项!K:L,2,FALSE)</f>
        <v>特级宗教教材</v>
      </c>
      <c r="E1571">
        <f t="shared" si="72"/>
        <v>3</v>
      </c>
      <c r="F1571" t="str">
        <f>VLOOKUP(L1571,杂项!K:L,2,FALSE)</f>
        <v>健腹轮</v>
      </c>
      <c r="G1571">
        <f t="shared" si="73"/>
        <v>14</v>
      </c>
      <c r="H1571" t="str">
        <f>VLOOKUP(N1571,杂项!K:L,2,FALSE)</f>
        <v>沙袋</v>
      </c>
      <c r="I1571">
        <f t="shared" si="74"/>
        <v>10</v>
      </c>
      <c r="J1571" s="93">
        <v>6048</v>
      </c>
      <c r="K1571">
        <v>3</v>
      </c>
      <c r="L1571">
        <v>6034</v>
      </c>
      <c r="M1571">
        <v>14</v>
      </c>
      <c r="N1571">
        <v>6032</v>
      </c>
      <c r="O1571">
        <v>10</v>
      </c>
    </row>
    <row r="1572" spans="1:15" x14ac:dyDescent="0.2">
      <c r="A1572" s="103">
        <v>6175</v>
      </c>
      <c r="B1572" s="93" t="s">
        <v>4613</v>
      </c>
      <c r="C1572" s="103">
        <v>80000</v>
      </c>
      <c r="D1572" t="str">
        <f>VLOOKUP(J1572,杂项!K:L,2,FALSE)</f>
        <v>特级宗教教材</v>
      </c>
      <c r="E1572">
        <f t="shared" si="72"/>
        <v>5</v>
      </c>
      <c r="F1572" t="str">
        <f>VLOOKUP(L1572,杂项!K:L,2,FALSE)</f>
        <v>Pretty♂喷雾</v>
      </c>
      <c r="G1572">
        <f t="shared" si="73"/>
        <v>2</v>
      </c>
      <c r="H1572" t="str">
        <f>VLOOKUP(N1572,杂项!K:L,2,FALSE)</f>
        <v>Dark♂锁链</v>
      </c>
      <c r="I1572">
        <f t="shared" si="74"/>
        <v>2</v>
      </c>
      <c r="J1572" s="93">
        <v>6048</v>
      </c>
      <c r="K1572">
        <v>5</v>
      </c>
      <c r="L1572">
        <v>6040</v>
      </c>
      <c r="M1572">
        <v>2</v>
      </c>
      <c r="N1572">
        <v>6038</v>
      </c>
      <c r="O1572">
        <v>2</v>
      </c>
    </row>
    <row r="1573" spans="1:15" x14ac:dyDescent="0.2">
      <c r="A1573" s="103">
        <v>6176</v>
      </c>
      <c r="B1573" s="93" t="s">
        <v>4614</v>
      </c>
      <c r="C1573" s="103">
        <v>120000</v>
      </c>
      <c r="D1573" t="str">
        <f>VLOOKUP(J1573,杂项!K:L,2,FALSE)</f>
        <v>特级宗教教材</v>
      </c>
      <c r="E1573">
        <f t="shared" si="72"/>
        <v>10</v>
      </c>
      <c r="F1573" t="str">
        <f>VLOOKUP(L1573,杂项!K:L,2,FALSE)</f>
        <v>Pretty♂喷雾</v>
      </c>
      <c r="G1573">
        <f t="shared" si="73"/>
        <v>3</v>
      </c>
      <c r="H1573" t="str">
        <f>VLOOKUP(N1573,杂项!K:L,2,FALSE)</f>
        <v>Dark♂锁链</v>
      </c>
      <c r="I1573">
        <f t="shared" si="74"/>
        <v>3</v>
      </c>
      <c r="J1573" s="93">
        <v>6048</v>
      </c>
      <c r="K1573">
        <v>10</v>
      </c>
      <c r="L1573">
        <v>6040</v>
      </c>
      <c r="M1573">
        <v>3</v>
      </c>
      <c r="N1573">
        <v>6038</v>
      </c>
      <c r="O1573">
        <v>3</v>
      </c>
    </row>
    <row r="1574" spans="1:15" x14ac:dyDescent="0.2">
      <c r="A1574" s="103">
        <v>6177</v>
      </c>
      <c r="B1574" s="93" t="s">
        <v>4615</v>
      </c>
      <c r="C1574" s="103">
        <v>180000</v>
      </c>
      <c r="D1574" t="str">
        <f>VLOOKUP(J1574,杂项!K:L,2,FALSE)</f>
        <v>特级宗教教材</v>
      </c>
      <c r="E1574">
        <f t="shared" si="72"/>
        <v>20</v>
      </c>
      <c r="F1574" t="str">
        <f>VLOOKUP(L1574,杂项!K:L,2,FALSE)</f>
        <v>Pretty♂喷雾</v>
      </c>
      <c r="G1574">
        <f t="shared" si="73"/>
        <v>5</v>
      </c>
      <c r="H1574" t="str">
        <f>VLOOKUP(N1574,杂项!K:L,2,FALSE)</f>
        <v>Dark♂锁链</v>
      </c>
      <c r="I1574">
        <f t="shared" si="74"/>
        <v>5</v>
      </c>
      <c r="J1574" s="93">
        <v>6048</v>
      </c>
      <c r="K1574">
        <v>20</v>
      </c>
      <c r="L1574">
        <v>6040</v>
      </c>
      <c r="M1574">
        <v>5</v>
      </c>
      <c r="N1574">
        <v>6038</v>
      </c>
      <c r="O1574">
        <v>5</v>
      </c>
    </row>
    <row r="1575" spans="1:15" x14ac:dyDescent="0.2">
      <c r="A1575" s="103">
        <v>6178</v>
      </c>
      <c r="B1575" s="93" t="s">
        <v>4616</v>
      </c>
      <c r="C1575" s="103">
        <v>270000</v>
      </c>
      <c r="D1575" t="str">
        <f>VLOOKUP(J1575,杂项!K:L,2,FALSE)</f>
        <v>特级宗教教材</v>
      </c>
      <c r="E1575">
        <f t="shared" si="72"/>
        <v>30</v>
      </c>
      <c r="F1575" t="str">
        <f>VLOOKUP(L1575,杂项!K:L,2,FALSE)</f>
        <v>Pretty♂喷雾</v>
      </c>
      <c r="G1575">
        <f t="shared" si="73"/>
        <v>7</v>
      </c>
      <c r="H1575" t="str">
        <f>VLOOKUP(N1575,杂项!K:L,2,FALSE)</f>
        <v>Dark♂锁链</v>
      </c>
      <c r="I1575">
        <f t="shared" si="74"/>
        <v>7</v>
      </c>
      <c r="J1575" s="93">
        <v>6048</v>
      </c>
      <c r="K1575">
        <v>30</v>
      </c>
      <c r="L1575">
        <v>6040</v>
      </c>
      <c r="M1575">
        <v>7</v>
      </c>
      <c r="N1575">
        <v>6038</v>
      </c>
      <c r="O1575">
        <v>7</v>
      </c>
    </row>
    <row r="1576" spans="1:15" x14ac:dyDescent="0.2">
      <c r="A1576" s="103">
        <v>6179</v>
      </c>
      <c r="B1576" s="93" t="s">
        <v>4617</v>
      </c>
      <c r="C1576" s="103">
        <v>410000</v>
      </c>
      <c r="D1576" t="str">
        <f>VLOOKUP(J1576,杂项!K:L,2,FALSE)</f>
        <v>特级宗教教材</v>
      </c>
      <c r="E1576">
        <f t="shared" si="72"/>
        <v>40</v>
      </c>
      <c r="F1576" t="str">
        <f>VLOOKUP(L1576,杂项!K:L,2,FALSE)</f>
        <v>Pretty♂喷雾</v>
      </c>
      <c r="G1576">
        <f t="shared" si="73"/>
        <v>9</v>
      </c>
      <c r="H1576" t="str">
        <f>VLOOKUP(N1576,杂项!K:L,2,FALSE)</f>
        <v>Dark♂锁链</v>
      </c>
      <c r="I1576">
        <f t="shared" si="74"/>
        <v>9</v>
      </c>
      <c r="J1576" s="93">
        <v>6048</v>
      </c>
      <c r="K1576">
        <v>40</v>
      </c>
      <c r="L1576">
        <v>6040</v>
      </c>
      <c r="M1576">
        <v>9</v>
      </c>
      <c r="N1576">
        <v>6038</v>
      </c>
      <c r="O1576">
        <v>9</v>
      </c>
    </row>
    <row r="1577" spans="1:15" x14ac:dyDescent="0.2">
      <c r="A1577" s="103">
        <v>6180</v>
      </c>
      <c r="B1577" s="93" t="s">
        <v>4618</v>
      </c>
      <c r="C1577" s="103">
        <v>1500</v>
      </c>
      <c r="D1577" t="str">
        <f>VLOOKUP(J1577,杂项!K:L,2,FALSE)</f>
        <v>中级宗教教材</v>
      </c>
      <c r="E1577">
        <f t="shared" si="72"/>
        <v>1</v>
      </c>
      <c r="F1577" t="str">
        <f>VLOOKUP(L1577,杂项!K:L,2,FALSE)</f>
        <v>握力器</v>
      </c>
      <c r="G1577">
        <f t="shared" si="73"/>
        <v>2</v>
      </c>
      <c r="H1577" t="e">
        <f>VLOOKUP(N1577,杂项!K:L,2,FALSE)</f>
        <v>#N/A</v>
      </c>
      <c r="I1577">
        <f t="shared" si="74"/>
        <v>0</v>
      </c>
      <c r="J1577" s="93">
        <v>6017</v>
      </c>
      <c r="K1577">
        <v>1</v>
      </c>
      <c r="L1577">
        <v>6030</v>
      </c>
      <c r="M1577">
        <v>2</v>
      </c>
    </row>
    <row r="1578" spans="1:15" x14ac:dyDescent="0.2">
      <c r="A1578" s="103">
        <v>6181</v>
      </c>
      <c r="B1578" s="93" t="s">
        <v>4619</v>
      </c>
      <c r="C1578" s="103">
        <v>2300</v>
      </c>
      <c r="D1578" t="str">
        <f>VLOOKUP(J1578,杂项!K:L,2,FALSE)</f>
        <v>中级宗教教材</v>
      </c>
      <c r="E1578">
        <f t="shared" si="72"/>
        <v>2</v>
      </c>
      <c r="F1578" t="str">
        <f>VLOOKUP(L1578,杂项!K:L,2,FALSE)</f>
        <v>握力器</v>
      </c>
      <c r="G1578">
        <f t="shared" si="73"/>
        <v>3</v>
      </c>
      <c r="H1578" t="e">
        <f>VLOOKUP(N1578,杂项!K:L,2,FALSE)</f>
        <v>#N/A</v>
      </c>
      <c r="I1578">
        <f t="shared" si="74"/>
        <v>0</v>
      </c>
      <c r="J1578" s="93">
        <v>6017</v>
      </c>
      <c r="K1578">
        <v>2</v>
      </c>
      <c r="L1578">
        <v>6030</v>
      </c>
      <c r="M1578">
        <v>3</v>
      </c>
    </row>
    <row r="1579" spans="1:15" x14ac:dyDescent="0.2">
      <c r="A1579" s="103">
        <v>6182</v>
      </c>
      <c r="B1579" s="93" t="s">
        <v>4620</v>
      </c>
      <c r="C1579" s="103">
        <v>3500</v>
      </c>
      <c r="D1579" t="str">
        <f>VLOOKUP(J1579,杂项!K:L,2,FALSE)</f>
        <v>中级宗教教材</v>
      </c>
      <c r="E1579">
        <f t="shared" si="72"/>
        <v>4</v>
      </c>
      <c r="F1579" t="str">
        <f>VLOOKUP(L1579,杂项!K:L,2,FALSE)</f>
        <v>握力器</v>
      </c>
      <c r="G1579">
        <f t="shared" si="73"/>
        <v>4</v>
      </c>
      <c r="H1579" t="e">
        <f>VLOOKUP(N1579,杂项!K:L,2,FALSE)</f>
        <v>#N/A</v>
      </c>
      <c r="I1579">
        <f t="shared" si="74"/>
        <v>0</v>
      </c>
      <c r="J1579" s="93">
        <v>6017</v>
      </c>
      <c r="K1579">
        <v>4</v>
      </c>
      <c r="L1579">
        <v>6030</v>
      </c>
      <c r="M1579">
        <v>4</v>
      </c>
    </row>
    <row r="1580" spans="1:15" x14ac:dyDescent="0.2">
      <c r="A1580" s="103">
        <v>6183</v>
      </c>
      <c r="B1580" s="93" t="s">
        <v>4621</v>
      </c>
      <c r="C1580" s="103">
        <v>5300</v>
      </c>
      <c r="D1580" t="str">
        <f>VLOOKUP(J1580,杂项!K:L,2,FALSE)</f>
        <v>中级宗教教材</v>
      </c>
      <c r="E1580">
        <f t="shared" si="72"/>
        <v>6</v>
      </c>
      <c r="F1580" t="str">
        <f>VLOOKUP(L1580,杂项!K:L,2,FALSE)</f>
        <v>握力器</v>
      </c>
      <c r="G1580">
        <f t="shared" si="73"/>
        <v>5</v>
      </c>
      <c r="H1580" t="e">
        <f>VLOOKUP(N1580,杂项!K:L,2,FALSE)</f>
        <v>#N/A</v>
      </c>
      <c r="I1580">
        <f t="shared" si="74"/>
        <v>0</v>
      </c>
      <c r="J1580" s="93">
        <v>6017</v>
      </c>
      <c r="K1580">
        <v>6</v>
      </c>
      <c r="L1580">
        <v>6030</v>
      </c>
      <c r="M1580">
        <v>5</v>
      </c>
    </row>
    <row r="1581" spans="1:15" x14ac:dyDescent="0.2">
      <c r="A1581" s="103">
        <v>6184</v>
      </c>
      <c r="B1581" s="93" t="s">
        <v>4622</v>
      </c>
      <c r="C1581" s="103">
        <v>8000</v>
      </c>
      <c r="D1581" t="str">
        <f>VLOOKUP(J1581,杂项!K:L,2,FALSE)</f>
        <v>中级宗教教材</v>
      </c>
      <c r="E1581">
        <f t="shared" si="72"/>
        <v>8</v>
      </c>
      <c r="F1581" t="str">
        <f>VLOOKUP(L1581,杂项!K:L,2,FALSE)</f>
        <v>握力器</v>
      </c>
      <c r="G1581">
        <f t="shared" si="73"/>
        <v>6</v>
      </c>
      <c r="H1581" t="e">
        <f>VLOOKUP(N1581,杂项!K:L,2,FALSE)</f>
        <v>#N/A</v>
      </c>
      <c r="I1581">
        <f t="shared" si="74"/>
        <v>0</v>
      </c>
      <c r="J1581" s="93">
        <v>6017</v>
      </c>
      <c r="K1581">
        <v>8</v>
      </c>
      <c r="L1581">
        <v>6030</v>
      </c>
      <c r="M1581">
        <v>6</v>
      </c>
    </row>
    <row r="1582" spans="1:15" x14ac:dyDescent="0.2">
      <c r="A1582" s="103">
        <v>6185</v>
      </c>
      <c r="B1582" s="93" t="s">
        <v>4623</v>
      </c>
      <c r="C1582" s="103">
        <v>12000</v>
      </c>
      <c r="D1582" t="str">
        <f>VLOOKUP(J1582,杂项!K:L,2,FALSE)</f>
        <v>高级宗教教材</v>
      </c>
      <c r="E1582">
        <f t="shared" si="72"/>
        <v>3</v>
      </c>
      <c r="F1582" t="str">
        <f>VLOOKUP(L1582,杂项!K:L,2,FALSE)</f>
        <v>平衡球</v>
      </c>
      <c r="G1582">
        <f t="shared" si="73"/>
        <v>2</v>
      </c>
      <c r="H1582" t="e">
        <f>VLOOKUP(N1582,杂项!K:L,2,FALSE)</f>
        <v>#N/A</v>
      </c>
      <c r="I1582">
        <f t="shared" si="74"/>
        <v>0</v>
      </c>
      <c r="J1582" s="93">
        <v>6018</v>
      </c>
      <c r="K1582">
        <v>3</v>
      </c>
      <c r="L1582">
        <v>6036</v>
      </c>
      <c r="M1582">
        <v>2</v>
      </c>
    </row>
    <row r="1583" spans="1:15" x14ac:dyDescent="0.2">
      <c r="A1583" s="103">
        <v>6186</v>
      </c>
      <c r="B1583" s="93" t="s">
        <v>4624</v>
      </c>
      <c r="C1583" s="103">
        <v>18000</v>
      </c>
      <c r="D1583" t="str">
        <f>VLOOKUP(J1583,杂项!K:L,2,FALSE)</f>
        <v>高级宗教教材</v>
      </c>
      <c r="E1583">
        <f t="shared" si="72"/>
        <v>5</v>
      </c>
      <c r="F1583" t="str">
        <f>VLOOKUP(L1583,杂项!K:L,2,FALSE)</f>
        <v>平衡球</v>
      </c>
      <c r="G1583">
        <f t="shared" si="73"/>
        <v>4</v>
      </c>
      <c r="H1583" t="e">
        <f>VLOOKUP(N1583,杂项!K:L,2,FALSE)</f>
        <v>#N/A</v>
      </c>
      <c r="I1583">
        <f t="shared" si="74"/>
        <v>0</v>
      </c>
      <c r="J1583" s="93">
        <v>6018</v>
      </c>
      <c r="K1583">
        <v>5</v>
      </c>
      <c r="L1583">
        <v>6036</v>
      </c>
      <c r="M1583">
        <v>4</v>
      </c>
    </row>
    <row r="1584" spans="1:15" x14ac:dyDescent="0.2">
      <c r="A1584" s="103">
        <v>6187</v>
      </c>
      <c r="B1584" s="93" t="s">
        <v>4625</v>
      </c>
      <c r="C1584" s="103">
        <v>27000</v>
      </c>
      <c r="D1584" t="str">
        <f>VLOOKUP(J1584,杂项!K:L,2,FALSE)</f>
        <v>高级宗教教材</v>
      </c>
      <c r="E1584">
        <f t="shared" si="72"/>
        <v>8</v>
      </c>
      <c r="F1584" t="str">
        <f>VLOOKUP(L1584,杂项!K:L,2,FALSE)</f>
        <v>平衡球</v>
      </c>
      <c r="G1584">
        <f t="shared" si="73"/>
        <v>6</v>
      </c>
      <c r="H1584" t="str">
        <f>VLOOKUP(N1584,杂项!K:L,2,FALSE)</f>
        <v>扩胸器</v>
      </c>
      <c r="I1584">
        <f t="shared" si="74"/>
        <v>2</v>
      </c>
      <c r="J1584" s="93">
        <v>6018</v>
      </c>
      <c r="K1584">
        <v>8</v>
      </c>
      <c r="L1584">
        <v>6036</v>
      </c>
      <c r="M1584">
        <v>6</v>
      </c>
      <c r="N1584">
        <v>6033</v>
      </c>
      <c r="O1584">
        <v>2</v>
      </c>
    </row>
    <row r="1585" spans="1:15" x14ac:dyDescent="0.2">
      <c r="A1585" s="103">
        <v>6188</v>
      </c>
      <c r="B1585" s="93" t="s">
        <v>4626</v>
      </c>
      <c r="C1585" s="103">
        <v>41000</v>
      </c>
      <c r="D1585" t="str">
        <f>VLOOKUP(J1585,杂项!K:L,2,FALSE)</f>
        <v>高级宗教教材</v>
      </c>
      <c r="E1585">
        <f t="shared" si="72"/>
        <v>12</v>
      </c>
      <c r="F1585" t="str">
        <f>VLOOKUP(L1585,杂项!K:L,2,FALSE)</f>
        <v>平衡球</v>
      </c>
      <c r="G1585">
        <f t="shared" si="73"/>
        <v>8</v>
      </c>
      <c r="H1585" t="str">
        <f>VLOOKUP(N1585,杂项!K:L,2,FALSE)</f>
        <v>扩胸器</v>
      </c>
      <c r="I1585">
        <f t="shared" si="74"/>
        <v>3</v>
      </c>
      <c r="J1585" s="93">
        <v>6018</v>
      </c>
      <c r="K1585">
        <v>12</v>
      </c>
      <c r="L1585">
        <v>6036</v>
      </c>
      <c r="M1585">
        <v>8</v>
      </c>
      <c r="N1585">
        <v>6033</v>
      </c>
      <c r="O1585">
        <v>3</v>
      </c>
    </row>
    <row r="1586" spans="1:15" x14ac:dyDescent="0.2">
      <c r="A1586" s="103">
        <v>6189</v>
      </c>
      <c r="B1586" s="93" t="s">
        <v>4627</v>
      </c>
      <c r="C1586" s="103">
        <v>62000</v>
      </c>
      <c r="D1586" t="str">
        <f>VLOOKUP(J1586,杂项!K:L,2,FALSE)</f>
        <v>高级宗教教材</v>
      </c>
      <c r="E1586">
        <f t="shared" si="72"/>
        <v>16</v>
      </c>
      <c r="F1586" t="str">
        <f>VLOOKUP(L1586,杂项!K:L,2,FALSE)</f>
        <v>平衡球</v>
      </c>
      <c r="G1586">
        <f t="shared" si="73"/>
        <v>10</v>
      </c>
      <c r="H1586" t="str">
        <f>VLOOKUP(N1586,杂项!K:L,2,FALSE)</f>
        <v>扩胸器</v>
      </c>
      <c r="I1586">
        <f t="shared" si="74"/>
        <v>4</v>
      </c>
      <c r="J1586" s="93">
        <v>6018</v>
      </c>
      <c r="K1586">
        <v>16</v>
      </c>
      <c r="L1586">
        <v>6036</v>
      </c>
      <c r="M1586">
        <v>10</v>
      </c>
      <c r="N1586">
        <v>6033</v>
      </c>
      <c r="O1586">
        <v>4</v>
      </c>
    </row>
    <row r="1587" spans="1:15" x14ac:dyDescent="0.2">
      <c r="A1587" s="103">
        <v>16180</v>
      </c>
      <c r="B1587" s="93" t="s">
        <v>4628</v>
      </c>
      <c r="C1587" s="103">
        <v>74000</v>
      </c>
      <c r="D1587" t="str">
        <f>VLOOKUP(J1587,杂项!K:L,2,FALSE)</f>
        <v>高级宗教教材</v>
      </c>
      <c r="E1587">
        <f t="shared" si="72"/>
        <v>20</v>
      </c>
      <c r="F1587" t="str">
        <f>VLOOKUP(L1587,杂项!K:L,2,FALSE)</f>
        <v>平衡球</v>
      </c>
      <c r="G1587">
        <f t="shared" si="73"/>
        <v>12</v>
      </c>
      <c r="H1587" t="str">
        <f>VLOOKUP(N1587,杂项!K:L,2,FALSE)</f>
        <v>扩胸器</v>
      </c>
      <c r="I1587">
        <f t="shared" si="74"/>
        <v>5</v>
      </c>
      <c r="J1587" s="93">
        <v>6018</v>
      </c>
      <c r="K1587">
        <v>20</v>
      </c>
      <c r="L1587">
        <v>6036</v>
      </c>
      <c r="M1587">
        <v>12</v>
      </c>
      <c r="N1587">
        <v>6033</v>
      </c>
      <c r="O1587">
        <v>5</v>
      </c>
    </row>
    <row r="1588" spans="1:15" x14ac:dyDescent="0.2">
      <c r="A1588" s="103">
        <v>16181</v>
      </c>
      <c r="B1588" s="93" t="s">
        <v>4629</v>
      </c>
      <c r="C1588" s="103">
        <v>90000</v>
      </c>
      <c r="D1588" t="str">
        <f>VLOOKUP(J1588,杂项!K:L,2,FALSE)</f>
        <v>高级宗教教材</v>
      </c>
      <c r="E1588">
        <f t="shared" si="72"/>
        <v>25</v>
      </c>
      <c r="F1588" t="str">
        <f>VLOOKUP(L1588,杂项!K:L,2,FALSE)</f>
        <v>平衡球</v>
      </c>
      <c r="G1588">
        <f t="shared" si="73"/>
        <v>15</v>
      </c>
      <c r="H1588" t="str">
        <f>VLOOKUP(N1588,杂项!K:L,2,FALSE)</f>
        <v>扩胸器</v>
      </c>
      <c r="I1588">
        <f t="shared" si="74"/>
        <v>6</v>
      </c>
      <c r="J1588" s="93">
        <v>6018</v>
      </c>
      <c r="K1588">
        <v>25</v>
      </c>
      <c r="L1588">
        <v>6036</v>
      </c>
      <c r="M1588">
        <v>15</v>
      </c>
      <c r="N1588">
        <v>6033</v>
      </c>
      <c r="O1588">
        <v>6</v>
      </c>
    </row>
    <row r="1589" spans="1:15" x14ac:dyDescent="0.2">
      <c r="A1589" s="103">
        <v>16182</v>
      </c>
      <c r="B1589" s="93" t="s">
        <v>4630</v>
      </c>
      <c r="C1589" s="103">
        <v>110000</v>
      </c>
      <c r="D1589" t="str">
        <f>VLOOKUP(J1589,杂项!K:L,2,FALSE)</f>
        <v>高级宗教教材</v>
      </c>
      <c r="E1589">
        <f t="shared" si="72"/>
        <v>30</v>
      </c>
      <c r="F1589" t="str">
        <f>VLOOKUP(L1589,杂项!K:L,2,FALSE)</f>
        <v>平衡球</v>
      </c>
      <c r="G1589">
        <f t="shared" si="73"/>
        <v>18</v>
      </c>
      <c r="H1589" t="str">
        <f>VLOOKUP(N1589,杂项!K:L,2,FALSE)</f>
        <v>扩胸器</v>
      </c>
      <c r="I1589">
        <f t="shared" si="74"/>
        <v>8</v>
      </c>
      <c r="J1589" s="93">
        <v>6018</v>
      </c>
      <c r="K1589">
        <v>30</v>
      </c>
      <c r="L1589">
        <v>6036</v>
      </c>
      <c r="M1589">
        <v>18</v>
      </c>
      <c r="N1589">
        <v>6033</v>
      </c>
      <c r="O1589">
        <v>8</v>
      </c>
    </row>
    <row r="1590" spans="1:15" x14ac:dyDescent="0.2">
      <c r="A1590" s="103">
        <v>16183</v>
      </c>
      <c r="B1590" s="93" t="s">
        <v>4631</v>
      </c>
      <c r="C1590" s="103">
        <v>130000</v>
      </c>
      <c r="D1590" t="str">
        <f>VLOOKUP(J1590,杂项!K:L,2,FALSE)</f>
        <v>高级宗教教材</v>
      </c>
      <c r="E1590">
        <f t="shared" si="72"/>
        <v>40</v>
      </c>
      <c r="F1590" t="str">
        <f>VLOOKUP(L1590,杂项!K:L,2,FALSE)</f>
        <v>平衡球</v>
      </c>
      <c r="G1590">
        <f t="shared" si="73"/>
        <v>22</v>
      </c>
      <c r="H1590" t="str">
        <f>VLOOKUP(N1590,杂项!K:L,2,FALSE)</f>
        <v>扩胸器</v>
      </c>
      <c r="I1590">
        <f t="shared" si="74"/>
        <v>10</v>
      </c>
      <c r="J1590" s="93">
        <v>6018</v>
      </c>
      <c r="K1590">
        <v>40</v>
      </c>
      <c r="L1590">
        <v>6036</v>
      </c>
      <c r="M1590">
        <v>22</v>
      </c>
      <c r="N1590">
        <v>6033</v>
      </c>
      <c r="O1590">
        <v>10</v>
      </c>
    </row>
    <row r="1591" spans="1:15" x14ac:dyDescent="0.2">
      <c r="A1591" s="103">
        <v>16184</v>
      </c>
      <c r="B1591" s="93" t="s">
        <v>4632</v>
      </c>
      <c r="C1591" s="103">
        <v>160000</v>
      </c>
      <c r="D1591" t="str">
        <f>VLOOKUP(J1591,杂项!K:L,2,FALSE)</f>
        <v>高级宗教教材</v>
      </c>
      <c r="E1591">
        <f t="shared" si="72"/>
        <v>50</v>
      </c>
      <c r="F1591" t="str">
        <f>VLOOKUP(L1591,杂项!K:L,2,FALSE)</f>
        <v>平衡球</v>
      </c>
      <c r="G1591">
        <f t="shared" si="73"/>
        <v>26</v>
      </c>
      <c r="H1591" t="str">
        <f>VLOOKUP(N1591,杂项!K:L,2,FALSE)</f>
        <v>扩胸器</v>
      </c>
      <c r="I1591">
        <f t="shared" si="74"/>
        <v>12</v>
      </c>
      <c r="J1591" s="93">
        <v>6018</v>
      </c>
      <c r="K1591">
        <v>50</v>
      </c>
      <c r="L1591">
        <v>6036</v>
      </c>
      <c r="M1591">
        <v>26</v>
      </c>
      <c r="N1591">
        <v>6033</v>
      </c>
      <c r="O1591">
        <v>12</v>
      </c>
    </row>
    <row r="1592" spans="1:15" x14ac:dyDescent="0.2">
      <c r="A1592" s="103">
        <v>6190</v>
      </c>
      <c r="B1592" s="93" t="s">
        <v>4493</v>
      </c>
      <c r="C1592" s="103">
        <v>1500</v>
      </c>
      <c r="D1592" t="str">
        <f>VLOOKUP(J1592,杂项!K:L,2,FALSE)</f>
        <v>中级宗教教材</v>
      </c>
      <c r="E1592">
        <f t="shared" si="72"/>
        <v>1</v>
      </c>
      <c r="F1592" t="str">
        <f>VLOOKUP(L1592,杂项!K:L,2,FALSE)</f>
        <v>弹力绳</v>
      </c>
      <c r="G1592">
        <f t="shared" si="73"/>
        <v>2</v>
      </c>
      <c r="H1592" t="e">
        <f>VLOOKUP(N1592,杂项!K:L,2,FALSE)</f>
        <v>#N/A</v>
      </c>
      <c r="I1592">
        <f t="shared" si="74"/>
        <v>0</v>
      </c>
      <c r="J1592" s="93">
        <v>6017</v>
      </c>
      <c r="K1592">
        <v>1</v>
      </c>
      <c r="L1592">
        <v>6028</v>
      </c>
      <c r="M1592">
        <v>2</v>
      </c>
    </row>
    <row r="1593" spans="1:15" x14ac:dyDescent="0.2">
      <c r="A1593" s="103">
        <v>6191</v>
      </c>
      <c r="B1593" s="93" t="s">
        <v>4494</v>
      </c>
      <c r="C1593" s="103">
        <v>2300</v>
      </c>
      <c r="D1593" t="str">
        <f>VLOOKUP(J1593,杂项!K:L,2,FALSE)</f>
        <v>中级宗教教材</v>
      </c>
      <c r="E1593">
        <f t="shared" si="72"/>
        <v>2</v>
      </c>
      <c r="F1593" t="str">
        <f>VLOOKUP(L1593,杂项!K:L,2,FALSE)</f>
        <v>弹力绳</v>
      </c>
      <c r="G1593">
        <f t="shared" si="73"/>
        <v>3</v>
      </c>
      <c r="H1593" t="e">
        <f>VLOOKUP(N1593,杂项!K:L,2,FALSE)</f>
        <v>#N/A</v>
      </c>
      <c r="I1593">
        <f t="shared" si="74"/>
        <v>0</v>
      </c>
      <c r="J1593" s="93">
        <v>6017</v>
      </c>
      <c r="K1593">
        <v>2</v>
      </c>
      <c r="L1593">
        <v>6028</v>
      </c>
      <c r="M1593">
        <v>3</v>
      </c>
    </row>
    <row r="1594" spans="1:15" x14ac:dyDescent="0.2">
      <c r="A1594" s="103">
        <v>6192</v>
      </c>
      <c r="B1594" s="93" t="s">
        <v>4495</v>
      </c>
      <c r="C1594" s="103">
        <v>3500</v>
      </c>
      <c r="D1594" t="str">
        <f>VLOOKUP(J1594,杂项!K:L,2,FALSE)</f>
        <v>中级宗教教材</v>
      </c>
      <c r="E1594">
        <f t="shared" si="72"/>
        <v>4</v>
      </c>
      <c r="F1594" t="str">
        <f>VLOOKUP(L1594,杂项!K:L,2,FALSE)</f>
        <v>弹力绳</v>
      </c>
      <c r="G1594">
        <f t="shared" si="73"/>
        <v>4</v>
      </c>
      <c r="H1594" t="e">
        <f>VLOOKUP(N1594,杂项!K:L,2,FALSE)</f>
        <v>#N/A</v>
      </c>
      <c r="I1594">
        <f t="shared" si="74"/>
        <v>0</v>
      </c>
      <c r="J1594" s="93">
        <v>6017</v>
      </c>
      <c r="K1594">
        <v>4</v>
      </c>
      <c r="L1594">
        <v>6028</v>
      </c>
      <c r="M1594">
        <v>4</v>
      </c>
    </row>
    <row r="1595" spans="1:15" x14ac:dyDescent="0.2">
      <c r="A1595" s="103">
        <v>6193</v>
      </c>
      <c r="B1595" s="93" t="s">
        <v>4633</v>
      </c>
      <c r="C1595" s="103">
        <v>5300</v>
      </c>
      <c r="D1595" t="str">
        <f>VLOOKUP(J1595,杂项!K:L,2,FALSE)</f>
        <v>中级宗教教材</v>
      </c>
      <c r="E1595">
        <f t="shared" si="72"/>
        <v>6</v>
      </c>
      <c r="F1595" t="str">
        <f>VLOOKUP(L1595,杂项!K:L,2,FALSE)</f>
        <v>弹力绳</v>
      </c>
      <c r="G1595">
        <f t="shared" si="73"/>
        <v>5</v>
      </c>
      <c r="H1595" t="e">
        <f>VLOOKUP(N1595,杂项!K:L,2,FALSE)</f>
        <v>#N/A</v>
      </c>
      <c r="I1595">
        <f t="shared" si="74"/>
        <v>0</v>
      </c>
      <c r="J1595" s="93">
        <v>6017</v>
      </c>
      <c r="K1595">
        <v>6</v>
      </c>
      <c r="L1595">
        <v>6028</v>
      </c>
      <c r="M1595">
        <v>5</v>
      </c>
    </row>
    <row r="1596" spans="1:15" x14ac:dyDescent="0.2">
      <c r="A1596" s="103">
        <v>6194</v>
      </c>
      <c r="B1596" s="93" t="s">
        <v>4634</v>
      </c>
      <c r="C1596" s="103">
        <v>8000</v>
      </c>
      <c r="D1596" t="str">
        <f>VLOOKUP(J1596,杂项!K:L,2,FALSE)</f>
        <v>中级宗教教材</v>
      </c>
      <c r="E1596">
        <f t="shared" si="72"/>
        <v>8</v>
      </c>
      <c r="F1596" t="str">
        <f>VLOOKUP(L1596,杂项!K:L,2,FALSE)</f>
        <v>弹力绳</v>
      </c>
      <c r="G1596">
        <f t="shared" si="73"/>
        <v>6</v>
      </c>
      <c r="H1596" t="e">
        <f>VLOOKUP(N1596,杂项!K:L,2,FALSE)</f>
        <v>#N/A</v>
      </c>
      <c r="I1596">
        <f t="shared" si="74"/>
        <v>0</v>
      </c>
      <c r="J1596" s="93">
        <v>6017</v>
      </c>
      <c r="K1596">
        <v>8</v>
      </c>
      <c r="L1596">
        <v>6028</v>
      </c>
      <c r="M1596">
        <v>6</v>
      </c>
    </row>
    <row r="1597" spans="1:15" x14ac:dyDescent="0.2">
      <c r="A1597" s="103">
        <v>6195</v>
      </c>
      <c r="B1597" s="93" t="s">
        <v>4635</v>
      </c>
      <c r="C1597" s="103">
        <v>12000</v>
      </c>
      <c r="D1597" t="str">
        <f>VLOOKUP(J1597,杂项!K:L,2,FALSE)</f>
        <v>高级宗教教材</v>
      </c>
      <c r="E1597">
        <f t="shared" si="72"/>
        <v>3</v>
      </c>
      <c r="F1597" t="str">
        <f>VLOOKUP(L1597,杂项!K:L,2,FALSE)</f>
        <v>健腹轮</v>
      </c>
      <c r="G1597">
        <f t="shared" si="73"/>
        <v>2</v>
      </c>
      <c r="H1597" t="e">
        <f>VLOOKUP(N1597,杂项!K:L,2,FALSE)</f>
        <v>#N/A</v>
      </c>
      <c r="I1597">
        <f t="shared" si="74"/>
        <v>0</v>
      </c>
      <c r="J1597" s="93">
        <v>6018</v>
      </c>
      <c r="K1597">
        <v>3</v>
      </c>
      <c r="L1597">
        <v>6034</v>
      </c>
      <c r="M1597">
        <v>2</v>
      </c>
    </row>
    <row r="1598" spans="1:15" x14ac:dyDescent="0.2">
      <c r="A1598" s="103">
        <v>6196</v>
      </c>
      <c r="B1598" s="93" t="s">
        <v>4636</v>
      </c>
      <c r="C1598" s="103">
        <v>18000</v>
      </c>
      <c r="D1598" t="str">
        <f>VLOOKUP(J1598,杂项!K:L,2,FALSE)</f>
        <v>高级宗教教材</v>
      </c>
      <c r="E1598">
        <f t="shared" si="72"/>
        <v>5</v>
      </c>
      <c r="F1598" t="str">
        <f>VLOOKUP(L1598,杂项!K:L,2,FALSE)</f>
        <v>健腹轮</v>
      </c>
      <c r="G1598">
        <f t="shared" si="73"/>
        <v>4</v>
      </c>
      <c r="H1598" t="e">
        <f>VLOOKUP(N1598,杂项!K:L,2,FALSE)</f>
        <v>#N/A</v>
      </c>
      <c r="I1598">
        <f t="shared" si="74"/>
        <v>0</v>
      </c>
      <c r="J1598" s="93">
        <v>6018</v>
      </c>
      <c r="K1598">
        <v>5</v>
      </c>
      <c r="L1598">
        <v>6034</v>
      </c>
      <c r="M1598">
        <v>4</v>
      </c>
    </row>
    <row r="1599" spans="1:15" x14ac:dyDescent="0.2">
      <c r="A1599" s="103">
        <v>6197</v>
      </c>
      <c r="B1599" s="93" t="s">
        <v>4637</v>
      </c>
      <c r="C1599" s="103">
        <v>27000</v>
      </c>
      <c r="D1599" t="str">
        <f>VLOOKUP(J1599,杂项!K:L,2,FALSE)</f>
        <v>高级宗教教材</v>
      </c>
      <c r="E1599">
        <f t="shared" si="72"/>
        <v>8</v>
      </c>
      <c r="F1599" t="str">
        <f>VLOOKUP(L1599,杂项!K:L,2,FALSE)</f>
        <v>健腹轮</v>
      </c>
      <c r="G1599">
        <f t="shared" si="73"/>
        <v>6</v>
      </c>
      <c r="H1599" t="str">
        <f>VLOOKUP(N1599,杂项!K:L,2,FALSE)</f>
        <v>扩胸器</v>
      </c>
      <c r="I1599">
        <f t="shared" si="74"/>
        <v>2</v>
      </c>
      <c r="J1599" s="93">
        <v>6018</v>
      </c>
      <c r="K1599">
        <v>8</v>
      </c>
      <c r="L1599">
        <v>6034</v>
      </c>
      <c r="M1599">
        <v>6</v>
      </c>
      <c r="N1599">
        <v>6033</v>
      </c>
      <c r="O1599">
        <v>2</v>
      </c>
    </row>
    <row r="1600" spans="1:15" x14ac:dyDescent="0.2">
      <c r="A1600" s="103">
        <v>6198</v>
      </c>
      <c r="B1600" s="93" t="s">
        <v>4638</v>
      </c>
      <c r="C1600" s="103">
        <v>41000</v>
      </c>
      <c r="D1600" t="str">
        <f>VLOOKUP(J1600,杂项!K:L,2,FALSE)</f>
        <v>高级宗教教材</v>
      </c>
      <c r="E1600">
        <f t="shared" si="72"/>
        <v>12</v>
      </c>
      <c r="F1600" t="str">
        <f>VLOOKUP(L1600,杂项!K:L,2,FALSE)</f>
        <v>健腹轮</v>
      </c>
      <c r="G1600">
        <f t="shared" si="73"/>
        <v>8</v>
      </c>
      <c r="H1600" t="str">
        <f>VLOOKUP(N1600,杂项!K:L,2,FALSE)</f>
        <v>扩胸器</v>
      </c>
      <c r="I1600">
        <f t="shared" si="74"/>
        <v>3</v>
      </c>
      <c r="J1600" s="93">
        <v>6018</v>
      </c>
      <c r="K1600">
        <v>12</v>
      </c>
      <c r="L1600">
        <v>6034</v>
      </c>
      <c r="M1600">
        <v>8</v>
      </c>
      <c r="N1600">
        <v>6033</v>
      </c>
      <c r="O1600">
        <v>3</v>
      </c>
    </row>
    <row r="1601" spans="1:15" x14ac:dyDescent="0.2">
      <c r="A1601" s="103">
        <v>6199</v>
      </c>
      <c r="B1601" s="93" t="s">
        <v>4639</v>
      </c>
      <c r="C1601" s="103">
        <v>62000</v>
      </c>
      <c r="D1601" t="str">
        <f>VLOOKUP(J1601,杂项!K:L,2,FALSE)</f>
        <v>高级宗教教材</v>
      </c>
      <c r="E1601">
        <f t="shared" si="72"/>
        <v>16</v>
      </c>
      <c r="F1601" t="str">
        <f>VLOOKUP(L1601,杂项!K:L,2,FALSE)</f>
        <v>健腹轮</v>
      </c>
      <c r="G1601">
        <f t="shared" si="73"/>
        <v>10</v>
      </c>
      <c r="H1601" t="str">
        <f>VLOOKUP(N1601,杂项!K:L,2,FALSE)</f>
        <v>扩胸器</v>
      </c>
      <c r="I1601">
        <f t="shared" si="74"/>
        <v>4</v>
      </c>
      <c r="J1601" s="93">
        <v>6018</v>
      </c>
      <c r="K1601">
        <v>16</v>
      </c>
      <c r="L1601">
        <v>6034</v>
      </c>
      <c r="M1601">
        <v>10</v>
      </c>
      <c r="N1601">
        <v>6033</v>
      </c>
      <c r="O1601">
        <v>4</v>
      </c>
    </row>
    <row r="1602" spans="1:15" x14ac:dyDescent="0.2">
      <c r="A1602" s="103">
        <v>16190</v>
      </c>
      <c r="B1602" s="93" t="s">
        <v>4640</v>
      </c>
      <c r="C1602" s="103">
        <v>74000</v>
      </c>
      <c r="D1602" t="str">
        <f>VLOOKUP(J1602,杂项!K:L,2,FALSE)</f>
        <v>高级宗教教材</v>
      </c>
      <c r="E1602">
        <f t="shared" ref="E1602:E1665" si="75">K1602</f>
        <v>20</v>
      </c>
      <c r="F1602" t="str">
        <f>VLOOKUP(L1602,杂项!K:L,2,FALSE)</f>
        <v>健腹轮</v>
      </c>
      <c r="G1602">
        <f t="shared" ref="G1602:G1665" si="76">M1602</f>
        <v>12</v>
      </c>
      <c r="H1602" t="str">
        <f>VLOOKUP(N1602,杂项!K:L,2,FALSE)</f>
        <v>扩胸器</v>
      </c>
      <c r="I1602">
        <f t="shared" ref="I1602:I1665" si="77">O1602</f>
        <v>5</v>
      </c>
      <c r="J1602" s="93">
        <v>6018</v>
      </c>
      <c r="K1602">
        <v>20</v>
      </c>
      <c r="L1602">
        <v>6034</v>
      </c>
      <c r="M1602">
        <v>12</v>
      </c>
      <c r="N1602">
        <v>6033</v>
      </c>
      <c r="O1602">
        <v>5</v>
      </c>
    </row>
    <row r="1603" spans="1:15" x14ac:dyDescent="0.2">
      <c r="A1603" s="103">
        <v>16191</v>
      </c>
      <c r="B1603" s="93" t="s">
        <v>4641</v>
      </c>
      <c r="C1603" s="103">
        <v>90000</v>
      </c>
      <c r="D1603" t="str">
        <f>VLOOKUP(J1603,杂项!K:L,2,FALSE)</f>
        <v>高级宗教教材</v>
      </c>
      <c r="E1603">
        <f t="shared" si="75"/>
        <v>25</v>
      </c>
      <c r="F1603" t="str">
        <f>VLOOKUP(L1603,杂项!K:L,2,FALSE)</f>
        <v>健腹轮</v>
      </c>
      <c r="G1603">
        <f t="shared" si="76"/>
        <v>15</v>
      </c>
      <c r="H1603" t="str">
        <f>VLOOKUP(N1603,杂项!K:L,2,FALSE)</f>
        <v>扩胸器</v>
      </c>
      <c r="I1603">
        <f t="shared" si="77"/>
        <v>6</v>
      </c>
      <c r="J1603" s="93">
        <v>6018</v>
      </c>
      <c r="K1603">
        <v>25</v>
      </c>
      <c r="L1603">
        <v>6034</v>
      </c>
      <c r="M1603">
        <v>15</v>
      </c>
      <c r="N1603">
        <v>6033</v>
      </c>
      <c r="O1603">
        <v>6</v>
      </c>
    </row>
    <row r="1604" spans="1:15" x14ac:dyDescent="0.2">
      <c r="A1604" s="103">
        <v>16192</v>
      </c>
      <c r="B1604" s="93" t="s">
        <v>4642</v>
      </c>
      <c r="C1604" s="103">
        <v>110000</v>
      </c>
      <c r="D1604" t="str">
        <f>VLOOKUP(J1604,杂项!K:L,2,FALSE)</f>
        <v>高级宗教教材</v>
      </c>
      <c r="E1604">
        <f t="shared" si="75"/>
        <v>30</v>
      </c>
      <c r="F1604" t="str">
        <f>VLOOKUP(L1604,杂项!K:L,2,FALSE)</f>
        <v>健腹轮</v>
      </c>
      <c r="G1604">
        <f t="shared" si="76"/>
        <v>18</v>
      </c>
      <c r="H1604" t="str">
        <f>VLOOKUP(N1604,杂项!K:L,2,FALSE)</f>
        <v>扩胸器</v>
      </c>
      <c r="I1604">
        <f t="shared" si="77"/>
        <v>8</v>
      </c>
      <c r="J1604" s="93">
        <v>6018</v>
      </c>
      <c r="K1604">
        <v>30</v>
      </c>
      <c r="L1604">
        <v>6034</v>
      </c>
      <c r="M1604">
        <v>18</v>
      </c>
      <c r="N1604">
        <v>6033</v>
      </c>
      <c r="O1604">
        <v>8</v>
      </c>
    </row>
    <row r="1605" spans="1:15" x14ac:dyDescent="0.2">
      <c r="A1605" s="103">
        <v>16193</v>
      </c>
      <c r="B1605" s="93" t="s">
        <v>4643</v>
      </c>
      <c r="C1605" s="103">
        <v>130000</v>
      </c>
      <c r="D1605" t="str">
        <f>VLOOKUP(J1605,杂项!K:L,2,FALSE)</f>
        <v>高级宗教教材</v>
      </c>
      <c r="E1605">
        <f t="shared" si="75"/>
        <v>40</v>
      </c>
      <c r="F1605" t="str">
        <f>VLOOKUP(L1605,杂项!K:L,2,FALSE)</f>
        <v>健腹轮</v>
      </c>
      <c r="G1605">
        <f t="shared" si="76"/>
        <v>22</v>
      </c>
      <c r="H1605" t="str">
        <f>VLOOKUP(N1605,杂项!K:L,2,FALSE)</f>
        <v>扩胸器</v>
      </c>
      <c r="I1605">
        <f t="shared" si="77"/>
        <v>10</v>
      </c>
      <c r="J1605" s="93">
        <v>6018</v>
      </c>
      <c r="K1605">
        <v>40</v>
      </c>
      <c r="L1605">
        <v>6034</v>
      </c>
      <c r="M1605">
        <v>22</v>
      </c>
      <c r="N1605">
        <v>6033</v>
      </c>
      <c r="O1605">
        <v>10</v>
      </c>
    </row>
    <row r="1606" spans="1:15" x14ac:dyDescent="0.2">
      <c r="A1606" s="103">
        <v>16194</v>
      </c>
      <c r="B1606" s="93" t="s">
        <v>4644</v>
      </c>
      <c r="C1606" s="103">
        <v>160000</v>
      </c>
      <c r="D1606" t="str">
        <f>VLOOKUP(J1606,杂项!K:L,2,FALSE)</f>
        <v>高级宗教教材</v>
      </c>
      <c r="E1606">
        <f t="shared" si="75"/>
        <v>50</v>
      </c>
      <c r="F1606" t="str">
        <f>VLOOKUP(L1606,杂项!K:L,2,FALSE)</f>
        <v>健腹轮</v>
      </c>
      <c r="G1606">
        <f t="shared" si="76"/>
        <v>26</v>
      </c>
      <c r="H1606" t="str">
        <f>VLOOKUP(N1606,杂项!K:L,2,FALSE)</f>
        <v>扩胸器</v>
      </c>
      <c r="I1606">
        <f t="shared" si="77"/>
        <v>12</v>
      </c>
      <c r="J1606" s="93">
        <v>6018</v>
      </c>
      <c r="K1606">
        <v>50</v>
      </c>
      <c r="L1606">
        <v>6034</v>
      </c>
      <c r="M1606">
        <v>26</v>
      </c>
      <c r="N1606">
        <v>6033</v>
      </c>
      <c r="O1606">
        <v>12</v>
      </c>
    </row>
    <row r="1607" spans="1:15" x14ac:dyDescent="0.2">
      <c r="A1607" s="103">
        <v>6200</v>
      </c>
      <c r="B1607" s="93" t="s">
        <v>4645</v>
      </c>
      <c r="C1607" s="103">
        <v>1500</v>
      </c>
      <c r="D1607" t="str">
        <f>VLOOKUP(J1607,杂项!K:L,2,FALSE)</f>
        <v>中级宗教教材</v>
      </c>
      <c r="E1607">
        <f t="shared" si="75"/>
        <v>1</v>
      </c>
      <c r="F1607" t="str">
        <f>VLOOKUP(L1607,杂项!K:L,2,FALSE)</f>
        <v>握力器</v>
      </c>
      <c r="G1607">
        <f t="shared" si="76"/>
        <v>2</v>
      </c>
      <c r="H1607" t="e">
        <f>VLOOKUP(N1607,杂项!K:L,2,FALSE)</f>
        <v>#N/A</v>
      </c>
      <c r="I1607">
        <f t="shared" si="77"/>
        <v>0</v>
      </c>
      <c r="J1607" s="93">
        <v>6017</v>
      </c>
      <c r="K1607">
        <v>1</v>
      </c>
      <c r="L1607">
        <v>6030</v>
      </c>
      <c r="M1607">
        <v>2</v>
      </c>
    </row>
    <row r="1608" spans="1:15" x14ac:dyDescent="0.2">
      <c r="A1608" s="103">
        <v>6201</v>
      </c>
      <c r="B1608" s="93" t="s">
        <v>4646</v>
      </c>
      <c r="C1608" s="103">
        <v>2300</v>
      </c>
      <c r="D1608" t="str">
        <f>VLOOKUP(J1608,杂项!K:L,2,FALSE)</f>
        <v>中级宗教教材</v>
      </c>
      <c r="E1608">
        <f t="shared" si="75"/>
        <v>2</v>
      </c>
      <c r="F1608" t="str">
        <f>VLOOKUP(L1608,杂项!K:L,2,FALSE)</f>
        <v>握力器</v>
      </c>
      <c r="G1608">
        <f t="shared" si="76"/>
        <v>3</v>
      </c>
      <c r="H1608" t="e">
        <f>VLOOKUP(N1608,杂项!K:L,2,FALSE)</f>
        <v>#N/A</v>
      </c>
      <c r="I1608">
        <f t="shared" si="77"/>
        <v>0</v>
      </c>
      <c r="J1608" s="93">
        <v>6017</v>
      </c>
      <c r="K1608">
        <v>2</v>
      </c>
      <c r="L1608">
        <v>6030</v>
      </c>
      <c r="M1608">
        <v>3</v>
      </c>
    </row>
    <row r="1609" spans="1:15" x14ac:dyDescent="0.2">
      <c r="A1609" s="103">
        <v>6202</v>
      </c>
      <c r="B1609" s="93" t="s">
        <v>4647</v>
      </c>
      <c r="C1609" s="103">
        <v>3500</v>
      </c>
      <c r="D1609" t="str">
        <f>VLOOKUP(J1609,杂项!K:L,2,FALSE)</f>
        <v>中级宗教教材</v>
      </c>
      <c r="E1609">
        <f t="shared" si="75"/>
        <v>4</v>
      </c>
      <c r="F1609" t="str">
        <f>VLOOKUP(L1609,杂项!K:L,2,FALSE)</f>
        <v>握力器</v>
      </c>
      <c r="G1609">
        <f t="shared" si="76"/>
        <v>4</v>
      </c>
      <c r="H1609" t="e">
        <f>VLOOKUP(N1609,杂项!K:L,2,FALSE)</f>
        <v>#N/A</v>
      </c>
      <c r="I1609">
        <f t="shared" si="77"/>
        <v>0</v>
      </c>
      <c r="J1609" s="93">
        <v>6017</v>
      </c>
      <c r="K1609">
        <v>4</v>
      </c>
      <c r="L1609">
        <v>6030</v>
      </c>
      <c r="M1609">
        <v>4</v>
      </c>
    </row>
    <row r="1610" spans="1:15" x14ac:dyDescent="0.2">
      <c r="A1610" s="103">
        <v>6203</v>
      </c>
      <c r="B1610" s="93" t="s">
        <v>4648</v>
      </c>
      <c r="C1610" s="103">
        <v>5300</v>
      </c>
      <c r="D1610" t="str">
        <f>VLOOKUP(J1610,杂项!K:L,2,FALSE)</f>
        <v>中级宗教教材</v>
      </c>
      <c r="E1610">
        <f t="shared" si="75"/>
        <v>6</v>
      </c>
      <c r="F1610" t="str">
        <f>VLOOKUP(L1610,杂项!K:L,2,FALSE)</f>
        <v>握力器</v>
      </c>
      <c r="G1610">
        <f t="shared" si="76"/>
        <v>5</v>
      </c>
      <c r="H1610" t="e">
        <f>VLOOKUP(N1610,杂项!K:L,2,FALSE)</f>
        <v>#N/A</v>
      </c>
      <c r="I1610">
        <f t="shared" si="77"/>
        <v>0</v>
      </c>
      <c r="J1610" s="93">
        <v>6017</v>
      </c>
      <c r="K1610">
        <v>6</v>
      </c>
      <c r="L1610">
        <v>6030</v>
      </c>
      <c r="M1610">
        <v>5</v>
      </c>
    </row>
    <row r="1611" spans="1:15" x14ac:dyDescent="0.2">
      <c r="A1611" s="103">
        <v>6204</v>
      </c>
      <c r="B1611" s="93" t="s">
        <v>4649</v>
      </c>
      <c r="C1611" s="103">
        <v>8000</v>
      </c>
      <c r="D1611" t="str">
        <f>VLOOKUP(J1611,杂项!K:L,2,FALSE)</f>
        <v>中级宗教教材</v>
      </c>
      <c r="E1611">
        <f t="shared" si="75"/>
        <v>8</v>
      </c>
      <c r="F1611" t="str">
        <f>VLOOKUP(L1611,杂项!K:L,2,FALSE)</f>
        <v>握力器</v>
      </c>
      <c r="G1611">
        <f t="shared" si="76"/>
        <v>6</v>
      </c>
      <c r="H1611" t="e">
        <f>VLOOKUP(N1611,杂项!K:L,2,FALSE)</f>
        <v>#N/A</v>
      </c>
      <c r="I1611">
        <f t="shared" si="77"/>
        <v>0</v>
      </c>
      <c r="J1611" s="93">
        <v>6017</v>
      </c>
      <c r="K1611">
        <v>8</v>
      </c>
      <c r="L1611">
        <v>6030</v>
      </c>
      <c r="M1611">
        <v>6</v>
      </c>
    </row>
    <row r="1612" spans="1:15" x14ac:dyDescent="0.2">
      <c r="A1612" s="103">
        <v>6210</v>
      </c>
      <c r="B1612" s="93" t="s">
        <v>4650</v>
      </c>
      <c r="C1612" s="103">
        <v>1500</v>
      </c>
      <c r="D1612" t="str">
        <f>VLOOKUP(J1612,杂项!K:L,2,FALSE)</f>
        <v>中级宗教教材</v>
      </c>
      <c r="E1612">
        <f t="shared" si="75"/>
        <v>1</v>
      </c>
      <c r="F1612" t="str">
        <f>VLOOKUP(L1612,杂项!K:L,2,FALSE)</f>
        <v>握力器</v>
      </c>
      <c r="G1612">
        <f t="shared" si="76"/>
        <v>2</v>
      </c>
      <c r="H1612" t="e">
        <f>VLOOKUP(N1612,杂项!K:L,2,FALSE)</f>
        <v>#N/A</v>
      </c>
      <c r="I1612">
        <f t="shared" si="77"/>
        <v>0</v>
      </c>
      <c r="J1612" s="93">
        <v>6017</v>
      </c>
      <c r="K1612">
        <v>1</v>
      </c>
      <c r="L1612">
        <v>6030</v>
      </c>
      <c r="M1612">
        <v>2</v>
      </c>
    </row>
    <row r="1613" spans="1:15" x14ac:dyDescent="0.2">
      <c r="A1613" s="103">
        <v>6211</v>
      </c>
      <c r="B1613" s="93" t="s">
        <v>4651</v>
      </c>
      <c r="C1613" s="103">
        <v>2300</v>
      </c>
      <c r="D1613" t="str">
        <f>VLOOKUP(J1613,杂项!K:L,2,FALSE)</f>
        <v>中级宗教教材</v>
      </c>
      <c r="E1613">
        <f t="shared" si="75"/>
        <v>2</v>
      </c>
      <c r="F1613" t="str">
        <f>VLOOKUP(L1613,杂项!K:L,2,FALSE)</f>
        <v>握力器</v>
      </c>
      <c r="G1613">
        <f t="shared" si="76"/>
        <v>3</v>
      </c>
      <c r="H1613" t="e">
        <f>VLOOKUP(N1613,杂项!K:L,2,FALSE)</f>
        <v>#N/A</v>
      </c>
      <c r="I1613">
        <f t="shared" si="77"/>
        <v>0</v>
      </c>
      <c r="J1613" s="93">
        <v>6017</v>
      </c>
      <c r="K1613">
        <v>2</v>
      </c>
      <c r="L1613">
        <v>6030</v>
      </c>
      <c r="M1613">
        <v>3</v>
      </c>
    </row>
    <row r="1614" spans="1:15" x14ac:dyDescent="0.2">
      <c r="A1614" s="103">
        <v>6212</v>
      </c>
      <c r="B1614" s="93" t="s">
        <v>4652</v>
      </c>
      <c r="C1614" s="103">
        <v>3500</v>
      </c>
      <c r="D1614" t="str">
        <f>VLOOKUP(J1614,杂项!K:L,2,FALSE)</f>
        <v>中级宗教教材</v>
      </c>
      <c r="E1614">
        <f t="shared" si="75"/>
        <v>4</v>
      </c>
      <c r="F1614" t="str">
        <f>VLOOKUP(L1614,杂项!K:L,2,FALSE)</f>
        <v>握力器</v>
      </c>
      <c r="G1614">
        <f t="shared" si="76"/>
        <v>4</v>
      </c>
      <c r="H1614" t="e">
        <f>VLOOKUP(N1614,杂项!K:L,2,FALSE)</f>
        <v>#N/A</v>
      </c>
      <c r="I1614">
        <f t="shared" si="77"/>
        <v>0</v>
      </c>
      <c r="J1614" s="93">
        <v>6017</v>
      </c>
      <c r="K1614">
        <v>4</v>
      </c>
      <c r="L1614">
        <v>6030</v>
      </c>
      <c r="M1614">
        <v>4</v>
      </c>
    </row>
    <row r="1615" spans="1:15" x14ac:dyDescent="0.2">
      <c r="A1615" s="103">
        <v>6213</v>
      </c>
      <c r="B1615" s="93" t="s">
        <v>4653</v>
      </c>
      <c r="C1615" s="103">
        <v>5300</v>
      </c>
      <c r="D1615" t="str">
        <f>VLOOKUP(J1615,杂项!K:L,2,FALSE)</f>
        <v>中级宗教教材</v>
      </c>
      <c r="E1615">
        <f t="shared" si="75"/>
        <v>6</v>
      </c>
      <c r="F1615" t="str">
        <f>VLOOKUP(L1615,杂项!K:L,2,FALSE)</f>
        <v>握力器</v>
      </c>
      <c r="G1615">
        <f t="shared" si="76"/>
        <v>5</v>
      </c>
      <c r="H1615" t="e">
        <f>VLOOKUP(N1615,杂项!K:L,2,FALSE)</f>
        <v>#N/A</v>
      </c>
      <c r="I1615">
        <f t="shared" si="77"/>
        <v>0</v>
      </c>
      <c r="J1615" s="93">
        <v>6017</v>
      </c>
      <c r="K1615">
        <v>6</v>
      </c>
      <c r="L1615">
        <v>6030</v>
      </c>
      <c r="M1615">
        <v>5</v>
      </c>
    </row>
    <row r="1616" spans="1:15" x14ac:dyDescent="0.2">
      <c r="A1616" s="103">
        <v>6214</v>
      </c>
      <c r="B1616" s="93" t="s">
        <v>4654</v>
      </c>
      <c r="C1616" s="103">
        <v>8000</v>
      </c>
      <c r="D1616" t="str">
        <f>VLOOKUP(J1616,杂项!K:L,2,FALSE)</f>
        <v>中级宗教教材</v>
      </c>
      <c r="E1616">
        <f t="shared" si="75"/>
        <v>8</v>
      </c>
      <c r="F1616" t="str">
        <f>VLOOKUP(L1616,杂项!K:L,2,FALSE)</f>
        <v>握力器</v>
      </c>
      <c r="G1616">
        <f t="shared" si="76"/>
        <v>6</v>
      </c>
      <c r="H1616" t="e">
        <f>VLOOKUP(N1616,杂项!K:L,2,FALSE)</f>
        <v>#N/A</v>
      </c>
      <c r="I1616">
        <f t="shared" si="77"/>
        <v>0</v>
      </c>
      <c r="J1616" s="93">
        <v>6017</v>
      </c>
      <c r="K1616">
        <v>8</v>
      </c>
      <c r="L1616">
        <v>6030</v>
      </c>
      <c r="M1616">
        <v>6</v>
      </c>
    </row>
    <row r="1617" spans="1:15" x14ac:dyDescent="0.2">
      <c r="A1617" s="103">
        <v>6220</v>
      </c>
      <c r="B1617" s="93" t="s">
        <v>4655</v>
      </c>
      <c r="C1617" s="103">
        <v>1500</v>
      </c>
      <c r="D1617" t="str">
        <f>VLOOKUP(J1617,杂项!K:L,2,FALSE)</f>
        <v>中级宗教教材</v>
      </c>
      <c r="E1617">
        <f t="shared" si="75"/>
        <v>1</v>
      </c>
      <c r="F1617" t="str">
        <f>VLOOKUP(L1617,杂项!K:L,2,FALSE)</f>
        <v>弹力绳</v>
      </c>
      <c r="G1617">
        <f t="shared" si="76"/>
        <v>2</v>
      </c>
      <c r="H1617" t="e">
        <f>VLOOKUP(N1617,杂项!K:L,2,FALSE)</f>
        <v>#N/A</v>
      </c>
      <c r="I1617">
        <f t="shared" si="77"/>
        <v>0</v>
      </c>
      <c r="J1617" s="93">
        <v>6017</v>
      </c>
      <c r="K1617">
        <v>1</v>
      </c>
      <c r="L1617">
        <v>6028</v>
      </c>
      <c r="M1617">
        <v>2</v>
      </c>
    </row>
    <row r="1618" spans="1:15" x14ac:dyDescent="0.2">
      <c r="A1618" s="103">
        <v>6221</v>
      </c>
      <c r="B1618" s="93" t="s">
        <v>4656</v>
      </c>
      <c r="C1618" s="103">
        <v>2300</v>
      </c>
      <c r="D1618" t="str">
        <f>VLOOKUP(J1618,杂项!K:L,2,FALSE)</f>
        <v>中级宗教教材</v>
      </c>
      <c r="E1618">
        <f t="shared" si="75"/>
        <v>2</v>
      </c>
      <c r="F1618" t="str">
        <f>VLOOKUP(L1618,杂项!K:L,2,FALSE)</f>
        <v>弹力绳</v>
      </c>
      <c r="G1618">
        <f t="shared" si="76"/>
        <v>3</v>
      </c>
      <c r="H1618" t="e">
        <f>VLOOKUP(N1618,杂项!K:L,2,FALSE)</f>
        <v>#N/A</v>
      </c>
      <c r="I1618">
        <f t="shared" si="77"/>
        <v>0</v>
      </c>
      <c r="J1618" s="93">
        <v>6017</v>
      </c>
      <c r="K1618">
        <v>2</v>
      </c>
      <c r="L1618">
        <v>6028</v>
      </c>
      <c r="M1618">
        <v>3</v>
      </c>
    </row>
    <row r="1619" spans="1:15" x14ac:dyDescent="0.2">
      <c r="A1619" s="103">
        <v>6222</v>
      </c>
      <c r="B1619" s="93" t="s">
        <v>4657</v>
      </c>
      <c r="C1619" s="103">
        <v>3500</v>
      </c>
      <c r="D1619" t="str">
        <f>VLOOKUP(J1619,杂项!K:L,2,FALSE)</f>
        <v>中级宗教教材</v>
      </c>
      <c r="E1619">
        <f t="shared" si="75"/>
        <v>4</v>
      </c>
      <c r="F1619" t="str">
        <f>VLOOKUP(L1619,杂项!K:L,2,FALSE)</f>
        <v>弹力绳</v>
      </c>
      <c r="G1619">
        <f t="shared" si="76"/>
        <v>4</v>
      </c>
      <c r="H1619" t="e">
        <f>VLOOKUP(N1619,杂项!K:L,2,FALSE)</f>
        <v>#N/A</v>
      </c>
      <c r="I1619">
        <f t="shared" si="77"/>
        <v>0</v>
      </c>
      <c r="J1619" s="93">
        <v>6017</v>
      </c>
      <c r="K1619">
        <v>4</v>
      </c>
      <c r="L1619">
        <v>6028</v>
      </c>
      <c r="M1619">
        <v>4</v>
      </c>
    </row>
    <row r="1620" spans="1:15" x14ac:dyDescent="0.2">
      <c r="A1620" s="103">
        <v>6223</v>
      </c>
      <c r="B1620" s="93" t="s">
        <v>4658</v>
      </c>
      <c r="C1620" s="103">
        <v>5300</v>
      </c>
      <c r="D1620" t="str">
        <f>VLOOKUP(J1620,杂项!K:L,2,FALSE)</f>
        <v>中级宗教教材</v>
      </c>
      <c r="E1620">
        <f t="shared" si="75"/>
        <v>6</v>
      </c>
      <c r="F1620" t="str">
        <f>VLOOKUP(L1620,杂项!K:L,2,FALSE)</f>
        <v>弹力绳</v>
      </c>
      <c r="G1620">
        <f t="shared" si="76"/>
        <v>5</v>
      </c>
      <c r="H1620" t="e">
        <f>VLOOKUP(N1620,杂项!K:L,2,FALSE)</f>
        <v>#N/A</v>
      </c>
      <c r="I1620">
        <f t="shared" si="77"/>
        <v>0</v>
      </c>
      <c r="J1620" s="93">
        <v>6017</v>
      </c>
      <c r="K1620">
        <v>6</v>
      </c>
      <c r="L1620">
        <v>6028</v>
      </c>
      <c r="M1620">
        <v>5</v>
      </c>
    </row>
    <row r="1621" spans="1:15" x14ac:dyDescent="0.2">
      <c r="A1621" s="103">
        <v>6224</v>
      </c>
      <c r="B1621" s="93" t="s">
        <v>4659</v>
      </c>
      <c r="C1621" s="103">
        <v>8000</v>
      </c>
      <c r="D1621" t="str">
        <f>VLOOKUP(J1621,杂项!K:L,2,FALSE)</f>
        <v>中级宗教教材</v>
      </c>
      <c r="E1621">
        <f t="shared" si="75"/>
        <v>8</v>
      </c>
      <c r="F1621" t="str">
        <f>VLOOKUP(L1621,杂项!K:L,2,FALSE)</f>
        <v>弹力绳</v>
      </c>
      <c r="G1621">
        <f t="shared" si="76"/>
        <v>6</v>
      </c>
      <c r="H1621" t="e">
        <f>VLOOKUP(N1621,杂项!K:L,2,FALSE)</f>
        <v>#N/A</v>
      </c>
      <c r="I1621">
        <f t="shared" si="77"/>
        <v>0</v>
      </c>
      <c r="J1621" s="93">
        <v>6017</v>
      </c>
      <c r="K1621">
        <v>8</v>
      </c>
      <c r="L1621">
        <v>6028</v>
      </c>
      <c r="M1621">
        <v>6</v>
      </c>
    </row>
    <row r="1622" spans="1:15" x14ac:dyDescent="0.2">
      <c r="A1622" s="103">
        <v>6225</v>
      </c>
      <c r="B1622" s="93" t="s">
        <v>4660</v>
      </c>
      <c r="C1622" s="103">
        <v>12000</v>
      </c>
      <c r="D1622" t="str">
        <f>VLOOKUP(J1622,杂项!K:L,2,FALSE)</f>
        <v>高级宗教教材</v>
      </c>
      <c r="E1622">
        <f t="shared" si="75"/>
        <v>3</v>
      </c>
      <c r="F1622" t="str">
        <f>VLOOKUP(L1622,杂项!K:L,2,FALSE)</f>
        <v>健腹轮</v>
      </c>
      <c r="G1622">
        <f t="shared" si="76"/>
        <v>2</v>
      </c>
      <c r="H1622" t="e">
        <f>VLOOKUP(N1622,杂项!K:L,2,FALSE)</f>
        <v>#N/A</v>
      </c>
      <c r="I1622">
        <f t="shared" si="77"/>
        <v>0</v>
      </c>
      <c r="J1622" s="93">
        <v>6018</v>
      </c>
      <c r="K1622">
        <v>3</v>
      </c>
      <c r="L1622">
        <v>6034</v>
      </c>
      <c r="M1622">
        <v>2</v>
      </c>
    </row>
    <row r="1623" spans="1:15" x14ac:dyDescent="0.2">
      <c r="A1623" s="103">
        <v>6226</v>
      </c>
      <c r="B1623" s="93" t="s">
        <v>4661</v>
      </c>
      <c r="C1623" s="103">
        <v>18000</v>
      </c>
      <c r="D1623" t="str">
        <f>VLOOKUP(J1623,杂项!K:L,2,FALSE)</f>
        <v>高级宗教教材</v>
      </c>
      <c r="E1623">
        <f t="shared" si="75"/>
        <v>5</v>
      </c>
      <c r="F1623" t="str">
        <f>VLOOKUP(L1623,杂项!K:L,2,FALSE)</f>
        <v>健腹轮</v>
      </c>
      <c r="G1623">
        <f t="shared" si="76"/>
        <v>4</v>
      </c>
      <c r="H1623" t="e">
        <f>VLOOKUP(N1623,杂项!K:L,2,FALSE)</f>
        <v>#N/A</v>
      </c>
      <c r="I1623">
        <f t="shared" si="77"/>
        <v>0</v>
      </c>
      <c r="J1623" s="93">
        <v>6018</v>
      </c>
      <c r="K1623">
        <v>5</v>
      </c>
      <c r="L1623">
        <v>6034</v>
      </c>
      <c r="M1623">
        <v>4</v>
      </c>
    </row>
    <row r="1624" spans="1:15" x14ac:dyDescent="0.2">
      <c r="A1624" s="103">
        <v>6227</v>
      </c>
      <c r="B1624" s="93" t="s">
        <v>4662</v>
      </c>
      <c r="C1624" s="103">
        <v>27000</v>
      </c>
      <c r="D1624" t="str">
        <f>VLOOKUP(J1624,杂项!K:L,2,FALSE)</f>
        <v>高级宗教教材</v>
      </c>
      <c r="E1624">
        <f t="shared" si="75"/>
        <v>8</v>
      </c>
      <c r="F1624" t="str">
        <f>VLOOKUP(L1624,杂项!K:L,2,FALSE)</f>
        <v>健腹轮</v>
      </c>
      <c r="G1624">
        <f t="shared" si="76"/>
        <v>6</v>
      </c>
      <c r="H1624" t="str">
        <f>VLOOKUP(N1624,杂项!K:L,2,FALSE)</f>
        <v>杠铃</v>
      </c>
      <c r="I1624">
        <f t="shared" si="77"/>
        <v>2</v>
      </c>
      <c r="J1624" s="93">
        <v>6018</v>
      </c>
      <c r="K1624">
        <v>8</v>
      </c>
      <c r="L1624">
        <v>6034</v>
      </c>
      <c r="M1624">
        <v>6</v>
      </c>
      <c r="N1624">
        <v>6031</v>
      </c>
      <c r="O1624">
        <v>2</v>
      </c>
    </row>
    <row r="1625" spans="1:15" x14ac:dyDescent="0.2">
      <c r="A1625" s="103">
        <v>6228</v>
      </c>
      <c r="B1625" s="93" t="s">
        <v>4663</v>
      </c>
      <c r="C1625" s="103">
        <v>41000</v>
      </c>
      <c r="D1625" t="str">
        <f>VLOOKUP(J1625,杂项!K:L,2,FALSE)</f>
        <v>高级宗教教材</v>
      </c>
      <c r="E1625">
        <f t="shared" si="75"/>
        <v>12</v>
      </c>
      <c r="F1625" t="str">
        <f>VLOOKUP(L1625,杂项!K:L,2,FALSE)</f>
        <v>健腹轮</v>
      </c>
      <c r="G1625">
        <f t="shared" si="76"/>
        <v>8</v>
      </c>
      <c r="H1625" t="str">
        <f>VLOOKUP(N1625,杂项!K:L,2,FALSE)</f>
        <v>杠铃</v>
      </c>
      <c r="I1625">
        <f t="shared" si="77"/>
        <v>3</v>
      </c>
      <c r="J1625" s="93">
        <v>6018</v>
      </c>
      <c r="K1625">
        <v>12</v>
      </c>
      <c r="L1625">
        <v>6034</v>
      </c>
      <c r="M1625">
        <v>8</v>
      </c>
      <c r="N1625">
        <v>6031</v>
      </c>
      <c r="O1625">
        <v>3</v>
      </c>
    </row>
    <row r="1626" spans="1:15" x14ac:dyDescent="0.2">
      <c r="A1626" s="103">
        <v>6229</v>
      </c>
      <c r="B1626" s="93" t="s">
        <v>4664</v>
      </c>
      <c r="C1626" s="103">
        <v>62000</v>
      </c>
      <c r="D1626" t="str">
        <f>VLOOKUP(J1626,杂项!K:L,2,FALSE)</f>
        <v>高级宗教教材</v>
      </c>
      <c r="E1626">
        <f t="shared" si="75"/>
        <v>16</v>
      </c>
      <c r="F1626" t="str">
        <f>VLOOKUP(L1626,杂项!K:L,2,FALSE)</f>
        <v>健腹轮</v>
      </c>
      <c r="G1626">
        <f t="shared" si="76"/>
        <v>10</v>
      </c>
      <c r="H1626" t="str">
        <f>VLOOKUP(N1626,杂项!K:L,2,FALSE)</f>
        <v>杠铃</v>
      </c>
      <c r="I1626">
        <f t="shared" si="77"/>
        <v>4</v>
      </c>
      <c r="J1626" s="93">
        <v>6018</v>
      </c>
      <c r="K1626">
        <v>16</v>
      </c>
      <c r="L1626">
        <v>6034</v>
      </c>
      <c r="M1626">
        <v>10</v>
      </c>
      <c r="N1626">
        <v>6031</v>
      </c>
      <c r="O1626">
        <v>4</v>
      </c>
    </row>
    <row r="1627" spans="1:15" x14ac:dyDescent="0.2">
      <c r="A1627" s="103">
        <v>6230</v>
      </c>
      <c r="B1627" s="93" t="s">
        <v>4665</v>
      </c>
      <c r="C1627" s="103">
        <v>1500</v>
      </c>
      <c r="D1627" t="str">
        <f>VLOOKUP(J1627,杂项!K:L,2,FALSE)</f>
        <v>中级宗教教材</v>
      </c>
      <c r="E1627">
        <f t="shared" si="75"/>
        <v>1</v>
      </c>
      <c r="F1627" t="str">
        <f>VLOOKUP(L1627,杂项!K:L,2,FALSE)</f>
        <v>握力器</v>
      </c>
      <c r="G1627">
        <f t="shared" si="76"/>
        <v>2</v>
      </c>
      <c r="H1627" t="e">
        <f>VLOOKUP(N1627,杂项!K:L,2,FALSE)</f>
        <v>#N/A</v>
      </c>
      <c r="I1627">
        <f t="shared" si="77"/>
        <v>0</v>
      </c>
      <c r="J1627" s="93">
        <v>6017</v>
      </c>
      <c r="K1627">
        <v>1</v>
      </c>
      <c r="L1627">
        <v>6030</v>
      </c>
      <c r="M1627">
        <v>2</v>
      </c>
    </row>
    <row r="1628" spans="1:15" x14ac:dyDescent="0.2">
      <c r="A1628" s="103">
        <v>6231</v>
      </c>
      <c r="B1628" s="93" t="s">
        <v>4666</v>
      </c>
      <c r="C1628" s="103">
        <v>2300</v>
      </c>
      <c r="D1628" t="str">
        <f>VLOOKUP(J1628,杂项!K:L,2,FALSE)</f>
        <v>中级宗教教材</v>
      </c>
      <c r="E1628">
        <f t="shared" si="75"/>
        <v>2</v>
      </c>
      <c r="F1628" t="str">
        <f>VLOOKUP(L1628,杂项!K:L,2,FALSE)</f>
        <v>握力器</v>
      </c>
      <c r="G1628">
        <f t="shared" si="76"/>
        <v>3</v>
      </c>
      <c r="H1628" t="e">
        <f>VLOOKUP(N1628,杂项!K:L,2,FALSE)</f>
        <v>#N/A</v>
      </c>
      <c r="I1628">
        <f t="shared" si="77"/>
        <v>0</v>
      </c>
      <c r="J1628" s="93">
        <v>6017</v>
      </c>
      <c r="K1628">
        <v>2</v>
      </c>
      <c r="L1628">
        <v>6030</v>
      </c>
      <c r="M1628">
        <v>3</v>
      </c>
    </row>
    <row r="1629" spans="1:15" x14ac:dyDescent="0.2">
      <c r="A1629" s="103">
        <v>6232</v>
      </c>
      <c r="B1629" s="93" t="s">
        <v>4667</v>
      </c>
      <c r="C1629" s="103">
        <v>3500</v>
      </c>
      <c r="D1629" t="str">
        <f>VLOOKUP(J1629,杂项!K:L,2,FALSE)</f>
        <v>中级宗教教材</v>
      </c>
      <c r="E1629">
        <f t="shared" si="75"/>
        <v>4</v>
      </c>
      <c r="F1629" t="str">
        <f>VLOOKUP(L1629,杂项!K:L,2,FALSE)</f>
        <v>握力器</v>
      </c>
      <c r="G1629">
        <f t="shared" si="76"/>
        <v>4</v>
      </c>
      <c r="H1629" t="e">
        <f>VLOOKUP(N1629,杂项!K:L,2,FALSE)</f>
        <v>#N/A</v>
      </c>
      <c r="I1629">
        <f t="shared" si="77"/>
        <v>0</v>
      </c>
      <c r="J1629" s="93">
        <v>6017</v>
      </c>
      <c r="K1629">
        <v>4</v>
      </c>
      <c r="L1629">
        <v>6030</v>
      </c>
      <c r="M1629">
        <v>4</v>
      </c>
    </row>
    <row r="1630" spans="1:15" x14ac:dyDescent="0.2">
      <c r="A1630" s="103">
        <v>6233</v>
      </c>
      <c r="B1630" s="93" t="s">
        <v>4668</v>
      </c>
      <c r="C1630" s="103">
        <v>5300</v>
      </c>
      <c r="D1630" t="str">
        <f>VLOOKUP(J1630,杂项!K:L,2,FALSE)</f>
        <v>中级宗教教材</v>
      </c>
      <c r="E1630">
        <f t="shared" si="75"/>
        <v>6</v>
      </c>
      <c r="F1630" t="str">
        <f>VLOOKUP(L1630,杂项!K:L,2,FALSE)</f>
        <v>握力器</v>
      </c>
      <c r="G1630">
        <f t="shared" si="76"/>
        <v>5</v>
      </c>
      <c r="H1630" t="e">
        <f>VLOOKUP(N1630,杂项!K:L,2,FALSE)</f>
        <v>#N/A</v>
      </c>
      <c r="I1630">
        <f t="shared" si="77"/>
        <v>0</v>
      </c>
      <c r="J1630" s="93">
        <v>6017</v>
      </c>
      <c r="K1630">
        <v>6</v>
      </c>
      <c r="L1630">
        <v>6030</v>
      </c>
      <c r="M1630">
        <v>5</v>
      </c>
    </row>
    <row r="1631" spans="1:15" x14ac:dyDescent="0.2">
      <c r="A1631" s="103">
        <v>6234</v>
      </c>
      <c r="B1631" s="93" t="s">
        <v>4669</v>
      </c>
      <c r="C1631" s="103">
        <v>8000</v>
      </c>
      <c r="D1631" t="str">
        <f>VLOOKUP(J1631,杂项!K:L,2,FALSE)</f>
        <v>中级宗教教材</v>
      </c>
      <c r="E1631">
        <f t="shared" si="75"/>
        <v>8</v>
      </c>
      <c r="F1631" t="str">
        <f>VLOOKUP(L1631,杂项!K:L,2,FALSE)</f>
        <v>握力器</v>
      </c>
      <c r="G1631">
        <f t="shared" si="76"/>
        <v>6</v>
      </c>
      <c r="H1631" t="e">
        <f>VLOOKUP(N1631,杂项!K:L,2,FALSE)</f>
        <v>#N/A</v>
      </c>
      <c r="I1631">
        <f t="shared" si="77"/>
        <v>0</v>
      </c>
      <c r="J1631" s="93">
        <v>6017</v>
      </c>
      <c r="K1631">
        <v>8</v>
      </c>
      <c r="L1631">
        <v>6030</v>
      </c>
      <c r="M1631">
        <v>6</v>
      </c>
    </row>
    <row r="1632" spans="1:15" x14ac:dyDescent="0.2">
      <c r="A1632" s="103">
        <v>6235</v>
      </c>
      <c r="B1632" s="93" t="s">
        <v>4670</v>
      </c>
      <c r="C1632" s="103">
        <v>12000</v>
      </c>
      <c r="D1632" t="str">
        <f>VLOOKUP(J1632,杂项!K:L,2,FALSE)</f>
        <v>高级宗教教材</v>
      </c>
      <c r="E1632">
        <f t="shared" si="75"/>
        <v>3</v>
      </c>
      <c r="F1632" t="str">
        <f>VLOOKUP(L1632,杂项!K:L,2,FALSE)</f>
        <v>平衡球</v>
      </c>
      <c r="G1632">
        <f t="shared" si="76"/>
        <v>2</v>
      </c>
      <c r="H1632" t="e">
        <f>VLOOKUP(N1632,杂项!K:L,2,FALSE)</f>
        <v>#N/A</v>
      </c>
      <c r="I1632">
        <f t="shared" si="77"/>
        <v>0</v>
      </c>
      <c r="J1632" s="93">
        <v>6018</v>
      </c>
      <c r="K1632">
        <v>3</v>
      </c>
      <c r="L1632">
        <v>6036</v>
      </c>
      <c r="M1632">
        <v>2</v>
      </c>
    </row>
    <row r="1633" spans="1:15" x14ac:dyDescent="0.2">
      <c r="A1633" s="103">
        <v>6236</v>
      </c>
      <c r="B1633" s="93" t="s">
        <v>4671</v>
      </c>
      <c r="C1633" s="103">
        <v>18000</v>
      </c>
      <c r="D1633" t="str">
        <f>VLOOKUP(J1633,杂项!K:L,2,FALSE)</f>
        <v>高级宗教教材</v>
      </c>
      <c r="E1633">
        <f t="shared" si="75"/>
        <v>5</v>
      </c>
      <c r="F1633" t="str">
        <f>VLOOKUP(L1633,杂项!K:L,2,FALSE)</f>
        <v>平衡球</v>
      </c>
      <c r="G1633">
        <f t="shared" si="76"/>
        <v>4</v>
      </c>
      <c r="H1633" t="e">
        <f>VLOOKUP(N1633,杂项!K:L,2,FALSE)</f>
        <v>#N/A</v>
      </c>
      <c r="I1633">
        <f t="shared" si="77"/>
        <v>0</v>
      </c>
      <c r="J1633" s="93">
        <v>6018</v>
      </c>
      <c r="K1633">
        <v>5</v>
      </c>
      <c r="L1633">
        <v>6036</v>
      </c>
      <c r="M1633">
        <v>4</v>
      </c>
    </row>
    <row r="1634" spans="1:15" x14ac:dyDescent="0.2">
      <c r="A1634" s="103">
        <v>6237</v>
      </c>
      <c r="B1634" s="93" t="s">
        <v>4672</v>
      </c>
      <c r="C1634" s="103">
        <v>27000</v>
      </c>
      <c r="D1634" t="str">
        <f>VLOOKUP(J1634,杂项!K:L,2,FALSE)</f>
        <v>高级宗教教材</v>
      </c>
      <c r="E1634">
        <f t="shared" si="75"/>
        <v>8</v>
      </c>
      <c r="F1634" t="str">
        <f>VLOOKUP(L1634,杂项!K:L,2,FALSE)</f>
        <v>平衡球</v>
      </c>
      <c r="G1634">
        <f t="shared" si="76"/>
        <v>6</v>
      </c>
      <c r="H1634" t="str">
        <f>VLOOKUP(N1634,杂项!K:L,2,FALSE)</f>
        <v>扩胸器</v>
      </c>
      <c r="I1634">
        <f t="shared" si="77"/>
        <v>2</v>
      </c>
      <c r="J1634" s="93">
        <v>6018</v>
      </c>
      <c r="K1634">
        <v>8</v>
      </c>
      <c r="L1634">
        <v>6036</v>
      </c>
      <c r="M1634">
        <v>6</v>
      </c>
      <c r="N1634">
        <v>6033</v>
      </c>
      <c r="O1634">
        <v>2</v>
      </c>
    </row>
    <row r="1635" spans="1:15" x14ac:dyDescent="0.2">
      <c r="A1635" s="103">
        <v>6238</v>
      </c>
      <c r="B1635" s="93" t="s">
        <v>4673</v>
      </c>
      <c r="C1635" s="103">
        <v>41000</v>
      </c>
      <c r="D1635" t="str">
        <f>VLOOKUP(J1635,杂项!K:L,2,FALSE)</f>
        <v>高级宗教教材</v>
      </c>
      <c r="E1635">
        <f t="shared" si="75"/>
        <v>12</v>
      </c>
      <c r="F1635" t="str">
        <f>VLOOKUP(L1635,杂项!K:L,2,FALSE)</f>
        <v>平衡球</v>
      </c>
      <c r="G1635">
        <f t="shared" si="76"/>
        <v>8</v>
      </c>
      <c r="H1635" t="str">
        <f>VLOOKUP(N1635,杂项!K:L,2,FALSE)</f>
        <v>扩胸器</v>
      </c>
      <c r="I1635">
        <f t="shared" si="77"/>
        <v>3</v>
      </c>
      <c r="J1635" s="93">
        <v>6018</v>
      </c>
      <c r="K1635">
        <v>12</v>
      </c>
      <c r="L1635">
        <v>6036</v>
      </c>
      <c r="M1635">
        <v>8</v>
      </c>
      <c r="N1635">
        <v>6033</v>
      </c>
      <c r="O1635">
        <v>3</v>
      </c>
    </row>
    <row r="1636" spans="1:15" x14ac:dyDescent="0.2">
      <c r="A1636" s="103">
        <v>6239</v>
      </c>
      <c r="B1636" s="93" t="s">
        <v>4674</v>
      </c>
      <c r="C1636" s="103">
        <v>62000</v>
      </c>
      <c r="D1636" t="str">
        <f>VLOOKUP(J1636,杂项!K:L,2,FALSE)</f>
        <v>高级宗教教材</v>
      </c>
      <c r="E1636">
        <f t="shared" si="75"/>
        <v>16</v>
      </c>
      <c r="F1636" t="str">
        <f>VLOOKUP(L1636,杂项!K:L,2,FALSE)</f>
        <v>平衡球</v>
      </c>
      <c r="G1636">
        <f t="shared" si="76"/>
        <v>10</v>
      </c>
      <c r="H1636" t="str">
        <f>VLOOKUP(N1636,杂项!K:L,2,FALSE)</f>
        <v>扩胸器</v>
      </c>
      <c r="I1636">
        <f t="shared" si="77"/>
        <v>4</v>
      </c>
      <c r="J1636" s="93">
        <v>6018</v>
      </c>
      <c r="K1636">
        <v>16</v>
      </c>
      <c r="L1636">
        <v>6036</v>
      </c>
      <c r="M1636">
        <v>10</v>
      </c>
      <c r="N1636">
        <v>6033</v>
      </c>
      <c r="O1636">
        <v>4</v>
      </c>
    </row>
    <row r="1637" spans="1:15" x14ac:dyDescent="0.2">
      <c r="A1637" s="103">
        <v>6240</v>
      </c>
      <c r="B1637" s="93" t="s">
        <v>4675</v>
      </c>
      <c r="C1637" s="103">
        <v>8000</v>
      </c>
      <c r="D1637" t="str">
        <f>VLOOKUP(J1637,杂项!K:L,2,FALSE)</f>
        <v>高级宗教教材</v>
      </c>
      <c r="E1637">
        <f t="shared" si="75"/>
        <v>3</v>
      </c>
      <c r="F1637" t="str">
        <f>VLOOKUP(L1637,杂项!K:L,2,FALSE)</f>
        <v>平衡球</v>
      </c>
      <c r="G1637">
        <f t="shared" si="76"/>
        <v>3</v>
      </c>
      <c r="H1637" t="e">
        <f>VLOOKUP(N1637,杂项!K:L,2,FALSE)</f>
        <v>#N/A</v>
      </c>
      <c r="I1637">
        <f t="shared" si="77"/>
        <v>0</v>
      </c>
      <c r="J1637" s="93">
        <v>6018</v>
      </c>
      <c r="K1637">
        <v>3</v>
      </c>
      <c r="L1637">
        <v>6036</v>
      </c>
      <c r="M1637">
        <v>3</v>
      </c>
    </row>
    <row r="1638" spans="1:15" x14ac:dyDescent="0.2">
      <c r="A1638" s="103">
        <v>6241</v>
      </c>
      <c r="B1638" s="93" t="s">
        <v>4676</v>
      </c>
      <c r="C1638" s="103">
        <v>12000</v>
      </c>
      <c r="D1638" t="str">
        <f>VLOOKUP(J1638,杂项!K:L,2,FALSE)</f>
        <v>高级宗教教材</v>
      </c>
      <c r="E1638">
        <f t="shared" si="75"/>
        <v>5</v>
      </c>
      <c r="F1638" t="str">
        <f>VLOOKUP(L1638,杂项!K:L,2,FALSE)</f>
        <v>平衡球</v>
      </c>
      <c r="G1638">
        <f t="shared" si="76"/>
        <v>4</v>
      </c>
      <c r="H1638" t="e">
        <f>VLOOKUP(N1638,杂项!K:L,2,FALSE)</f>
        <v>#N/A</v>
      </c>
      <c r="I1638">
        <f t="shared" si="77"/>
        <v>0</v>
      </c>
      <c r="J1638" s="93">
        <v>6018</v>
      </c>
      <c r="K1638">
        <v>5</v>
      </c>
      <c r="L1638">
        <v>6036</v>
      </c>
      <c r="M1638">
        <v>4</v>
      </c>
    </row>
    <row r="1639" spans="1:15" x14ac:dyDescent="0.2">
      <c r="A1639" s="103">
        <v>6242</v>
      </c>
      <c r="B1639" s="93" t="s">
        <v>4677</v>
      </c>
      <c r="C1639" s="103">
        <v>18000</v>
      </c>
      <c r="D1639" t="str">
        <f>VLOOKUP(J1639,杂项!K:L,2,FALSE)</f>
        <v>高级宗教教材</v>
      </c>
      <c r="E1639">
        <f t="shared" si="75"/>
        <v>8</v>
      </c>
      <c r="F1639" t="str">
        <f>VLOOKUP(L1639,杂项!K:L,2,FALSE)</f>
        <v>平衡球</v>
      </c>
      <c r="G1639">
        <f t="shared" si="76"/>
        <v>6</v>
      </c>
      <c r="H1639" t="str">
        <f>VLOOKUP(N1639,杂项!K:L,2,FALSE)</f>
        <v>杠铃</v>
      </c>
      <c r="I1639">
        <f t="shared" si="77"/>
        <v>2</v>
      </c>
      <c r="J1639" s="93">
        <v>6018</v>
      </c>
      <c r="K1639">
        <v>8</v>
      </c>
      <c r="L1639">
        <v>6036</v>
      </c>
      <c r="M1639">
        <v>6</v>
      </c>
      <c r="N1639">
        <v>6031</v>
      </c>
      <c r="O1639">
        <v>2</v>
      </c>
    </row>
    <row r="1640" spans="1:15" x14ac:dyDescent="0.2">
      <c r="A1640" s="103">
        <v>6243</v>
      </c>
      <c r="B1640" s="93" t="s">
        <v>4678</v>
      </c>
      <c r="C1640" s="103">
        <v>27000</v>
      </c>
      <c r="D1640" t="str">
        <f>VLOOKUP(J1640,杂项!K:L,2,FALSE)</f>
        <v>高级宗教教材</v>
      </c>
      <c r="E1640">
        <f t="shared" si="75"/>
        <v>12</v>
      </c>
      <c r="F1640" t="str">
        <f>VLOOKUP(L1640,杂项!K:L,2,FALSE)</f>
        <v>平衡球</v>
      </c>
      <c r="G1640">
        <f t="shared" si="76"/>
        <v>8</v>
      </c>
      <c r="H1640" t="str">
        <f>VLOOKUP(N1640,杂项!K:L,2,FALSE)</f>
        <v>杠铃</v>
      </c>
      <c r="I1640">
        <f t="shared" si="77"/>
        <v>4</v>
      </c>
      <c r="J1640" s="93">
        <v>6018</v>
      </c>
      <c r="K1640">
        <v>12</v>
      </c>
      <c r="L1640">
        <v>6036</v>
      </c>
      <c r="M1640">
        <v>8</v>
      </c>
      <c r="N1640">
        <v>6031</v>
      </c>
      <c r="O1640">
        <v>4</v>
      </c>
    </row>
    <row r="1641" spans="1:15" x14ac:dyDescent="0.2">
      <c r="A1641" s="103">
        <v>6244</v>
      </c>
      <c r="B1641" s="93" t="s">
        <v>4679</v>
      </c>
      <c r="C1641" s="103">
        <v>41000</v>
      </c>
      <c r="D1641" t="str">
        <f>VLOOKUP(J1641,杂项!K:L,2,FALSE)</f>
        <v>高级宗教教材</v>
      </c>
      <c r="E1641">
        <f t="shared" si="75"/>
        <v>15</v>
      </c>
      <c r="F1641" t="str">
        <f>VLOOKUP(L1641,杂项!K:L,2,FALSE)</f>
        <v>平衡球</v>
      </c>
      <c r="G1641">
        <f t="shared" si="76"/>
        <v>10</v>
      </c>
      <c r="H1641" t="str">
        <f>VLOOKUP(N1641,杂项!K:L,2,FALSE)</f>
        <v>杠铃</v>
      </c>
      <c r="I1641">
        <f t="shared" si="77"/>
        <v>6</v>
      </c>
      <c r="J1641" s="93">
        <v>6018</v>
      </c>
      <c r="K1641">
        <v>15</v>
      </c>
      <c r="L1641">
        <v>6036</v>
      </c>
      <c r="M1641">
        <v>10</v>
      </c>
      <c r="N1641">
        <v>6031</v>
      </c>
      <c r="O1641">
        <v>6</v>
      </c>
    </row>
    <row r="1642" spans="1:15" x14ac:dyDescent="0.2">
      <c r="A1642" s="103">
        <v>6245</v>
      </c>
      <c r="B1642" s="93" t="s">
        <v>4680</v>
      </c>
      <c r="C1642" s="103">
        <v>62000</v>
      </c>
      <c r="D1642" t="str">
        <f>VLOOKUP(J1642,杂项!K:L,2,FALSE)</f>
        <v>特级宗教教材</v>
      </c>
      <c r="E1642">
        <f t="shared" si="75"/>
        <v>5</v>
      </c>
      <c r="F1642" t="str">
        <f>VLOOKUP(L1642,杂项!K:L,2,FALSE)</f>
        <v>Burning♂背带</v>
      </c>
      <c r="G1642">
        <f t="shared" si="76"/>
        <v>2</v>
      </c>
      <c r="H1642" t="str">
        <f>VLOOKUP(N1642,杂项!K:L,2,FALSE)</f>
        <v>Brown♂精油</v>
      </c>
      <c r="I1642">
        <f t="shared" si="77"/>
        <v>2</v>
      </c>
      <c r="J1642" s="93">
        <v>6048</v>
      </c>
      <c r="K1642">
        <v>5</v>
      </c>
      <c r="L1642">
        <v>6042</v>
      </c>
      <c r="M1642">
        <v>2</v>
      </c>
      <c r="N1642">
        <v>6037</v>
      </c>
      <c r="O1642">
        <v>2</v>
      </c>
    </row>
    <row r="1643" spans="1:15" x14ac:dyDescent="0.2">
      <c r="A1643" s="103">
        <v>6246</v>
      </c>
      <c r="B1643" s="93" t="s">
        <v>4681</v>
      </c>
      <c r="C1643" s="103">
        <v>93000</v>
      </c>
      <c r="D1643" t="str">
        <f>VLOOKUP(J1643,杂项!K:L,2,FALSE)</f>
        <v>特级宗教教材</v>
      </c>
      <c r="E1643">
        <f t="shared" si="75"/>
        <v>10</v>
      </c>
      <c r="F1643" t="str">
        <f>VLOOKUP(L1643,杂项!K:L,2,FALSE)</f>
        <v>Burning♂背带</v>
      </c>
      <c r="G1643">
        <f t="shared" si="76"/>
        <v>3</v>
      </c>
      <c r="H1643" t="str">
        <f>VLOOKUP(N1643,杂项!K:L,2,FALSE)</f>
        <v>Brown♂精油</v>
      </c>
      <c r="I1643">
        <f t="shared" si="77"/>
        <v>3</v>
      </c>
      <c r="J1643" s="93">
        <v>6048</v>
      </c>
      <c r="K1643">
        <v>10</v>
      </c>
      <c r="L1643">
        <v>6042</v>
      </c>
      <c r="M1643">
        <v>3</v>
      </c>
      <c r="N1643">
        <v>6037</v>
      </c>
      <c r="O1643">
        <v>3</v>
      </c>
    </row>
    <row r="1644" spans="1:15" x14ac:dyDescent="0.2">
      <c r="A1644" s="103">
        <v>6247</v>
      </c>
      <c r="B1644" s="93" t="s">
        <v>4682</v>
      </c>
      <c r="C1644" s="103">
        <v>140000</v>
      </c>
      <c r="D1644" t="str">
        <f>VLOOKUP(J1644,杂项!K:L,2,FALSE)</f>
        <v>特级宗教教材</v>
      </c>
      <c r="E1644">
        <f t="shared" si="75"/>
        <v>20</v>
      </c>
      <c r="F1644" t="str">
        <f>VLOOKUP(L1644,杂项!K:L,2,FALSE)</f>
        <v>Burning♂背带</v>
      </c>
      <c r="G1644">
        <f t="shared" si="76"/>
        <v>5</v>
      </c>
      <c r="H1644" t="str">
        <f>VLOOKUP(N1644,杂项!K:L,2,FALSE)</f>
        <v>Brown♂精油</v>
      </c>
      <c r="I1644">
        <f t="shared" si="77"/>
        <v>5</v>
      </c>
      <c r="J1644" s="93">
        <v>6048</v>
      </c>
      <c r="K1644">
        <v>20</v>
      </c>
      <c r="L1644">
        <v>6042</v>
      </c>
      <c r="M1644">
        <v>5</v>
      </c>
      <c r="N1644">
        <v>6037</v>
      </c>
      <c r="O1644">
        <v>5</v>
      </c>
    </row>
    <row r="1645" spans="1:15" x14ac:dyDescent="0.2">
      <c r="A1645" s="103">
        <v>6248</v>
      </c>
      <c r="B1645" s="93" t="s">
        <v>4683</v>
      </c>
      <c r="C1645" s="103">
        <v>210000</v>
      </c>
      <c r="D1645" t="str">
        <f>VLOOKUP(J1645,杂项!K:L,2,FALSE)</f>
        <v>特级宗教教材</v>
      </c>
      <c r="E1645">
        <f t="shared" si="75"/>
        <v>30</v>
      </c>
      <c r="F1645" t="str">
        <f>VLOOKUP(L1645,杂项!K:L,2,FALSE)</f>
        <v>Burning♂背带</v>
      </c>
      <c r="G1645">
        <f t="shared" si="76"/>
        <v>7</v>
      </c>
      <c r="H1645" t="str">
        <f>VLOOKUP(N1645,杂项!K:L,2,FALSE)</f>
        <v>Brown♂精油</v>
      </c>
      <c r="I1645">
        <f t="shared" si="77"/>
        <v>7</v>
      </c>
      <c r="J1645" s="93">
        <v>6048</v>
      </c>
      <c r="K1645">
        <v>30</v>
      </c>
      <c r="L1645">
        <v>6042</v>
      </c>
      <c r="M1645">
        <v>7</v>
      </c>
      <c r="N1645">
        <v>6037</v>
      </c>
      <c r="O1645">
        <v>7</v>
      </c>
    </row>
    <row r="1646" spans="1:15" x14ac:dyDescent="0.2">
      <c r="A1646" s="103">
        <v>6249</v>
      </c>
      <c r="B1646" s="93" t="s">
        <v>4684</v>
      </c>
      <c r="C1646" s="103">
        <v>320000</v>
      </c>
      <c r="D1646" t="str">
        <f>VLOOKUP(J1646,杂项!K:L,2,FALSE)</f>
        <v>特级宗教教材</v>
      </c>
      <c r="E1646">
        <f t="shared" si="75"/>
        <v>40</v>
      </c>
      <c r="F1646" t="str">
        <f>VLOOKUP(L1646,杂项!K:L,2,FALSE)</f>
        <v>Burning♂背带</v>
      </c>
      <c r="G1646">
        <f t="shared" si="76"/>
        <v>9</v>
      </c>
      <c r="H1646" t="str">
        <f>VLOOKUP(N1646,杂项!K:L,2,FALSE)</f>
        <v>Brown♂精油</v>
      </c>
      <c r="I1646">
        <f t="shared" si="77"/>
        <v>9</v>
      </c>
      <c r="J1646" s="93">
        <v>6048</v>
      </c>
      <c r="K1646">
        <v>40</v>
      </c>
      <c r="L1646">
        <v>6042</v>
      </c>
      <c r="M1646">
        <v>9</v>
      </c>
      <c r="N1646">
        <v>6037</v>
      </c>
      <c r="O1646">
        <v>9</v>
      </c>
    </row>
    <row r="1647" spans="1:15" x14ac:dyDescent="0.2">
      <c r="A1647" s="103">
        <v>6250</v>
      </c>
      <c r="B1647" s="93" t="s">
        <v>4685</v>
      </c>
      <c r="C1647" s="103">
        <v>10000</v>
      </c>
      <c r="D1647" t="str">
        <f>VLOOKUP(J1647,杂项!K:L,2,FALSE)</f>
        <v>特级宗教教材</v>
      </c>
      <c r="E1647">
        <f t="shared" si="75"/>
        <v>1</v>
      </c>
      <c r="F1647" t="e">
        <f>VLOOKUP(L1647,杂项!K:L,2,FALSE)</f>
        <v>#N/A</v>
      </c>
      <c r="G1647">
        <f t="shared" si="76"/>
        <v>0</v>
      </c>
      <c r="H1647" t="e">
        <f>VLOOKUP(N1647,杂项!K:L,2,FALSE)</f>
        <v>#N/A</v>
      </c>
      <c r="I1647">
        <f t="shared" si="77"/>
        <v>0</v>
      </c>
      <c r="J1647" s="93">
        <v>6048</v>
      </c>
      <c r="K1647">
        <v>1</v>
      </c>
    </row>
    <row r="1648" spans="1:15" x14ac:dyDescent="0.2">
      <c r="A1648" s="103">
        <v>6251</v>
      </c>
      <c r="B1648" s="93" t="s">
        <v>4686</v>
      </c>
      <c r="C1648" s="103">
        <v>15000</v>
      </c>
      <c r="D1648" t="str">
        <f>VLOOKUP(J1648,杂项!K:L,2,FALSE)</f>
        <v>高级宗教教材</v>
      </c>
      <c r="E1648">
        <f t="shared" si="75"/>
        <v>5</v>
      </c>
      <c r="F1648" t="str">
        <f>VLOOKUP(L1648,杂项!K:L,2,FALSE)</f>
        <v>平衡球</v>
      </c>
      <c r="G1648">
        <f t="shared" si="76"/>
        <v>6</v>
      </c>
      <c r="H1648" t="e">
        <f>VLOOKUP(N1648,杂项!K:L,2,FALSE)</f>
        <v>#N/A</v>
      </c>
      <c r="I1648">
        <f t="shared" si="77"/>
        <v>0</v>
      </c>
      <c r="J1648" s="93">
        <v>6018</v>
      </c>
      <c r="K1648">
        <v>5</v>
      </c>
      <c r="L1648">
        <v>6036</v>
      </c>
      <c r="M1648">
        <v>6</v>
      </c>
    </row>
    <row r="1649" spans="1:15" x14ac:dyDescent="0.2">
      <c r="A1649" s="103">
        <v>6252</v>
      </c>
      <c r="B1649" s="93" t="s">
        <v>4687</v>
      </c>
      <c r="C1649" s="103">
        <v>23000</v>
      </c>
      <c r="D1649" t="str">
        <f>VLOOKUP(J1649,杂项!K:L,2,FALSE)</f>
        <v>高级宗教教材</v>
      </c>
      <c r="E1649">
        <f t="shared" si="75"/>
        <v>15</v>
      </c>
      <c r="F1649" t="str">
        <f>VLOOKUP(L1649,杂项!K:L,2,FALSE)</f>
        <v>平衡球</v>
      </c>
      <c r="G1649">
        <f t="shared" si="76"/>
        <v>10</v>
      </c>
      <c r="H1649" t="str">
        <f>VLOOKUP(N1649,杂项!K:L,2,FALSE)</f>
        <v>扩胸器</v>
      </c>
      <c r="I1649">
        <f t="shared" si="77"/>
        <v>6</v>
      </c>
      <c r="J1649" s="93">
        <v>6018</v>
      </c>
      <c r="K1649">
        <v>15</v>
      </c>
      <c r="L1649">
        <v>6036</v>
      </c>
      <c r="M1649">
        <v>10</v>
      </c>
      <c r="N1649">
        <v>6033</v>
      </c>
      <c r="O1649">
        <v>6</v>
      </c>
    </row>
    <row r="1650" spans="1:15" x14ac:dyDescent="0.2">
      <c r="A1650" s="103">
        <v>6253</v>
      </c>
      <c r="B1650" s="93" t="s">
        <v>4688</v>
      </c>
      <c r="C1650" s="103">
        <v>35000</v>
      </c>
      <c r="D1650" t="str">
        <f>VLOOKUP(J1650,杂项!K:L,2,FALSE)</f>
        <v>高级宗教教材</v>
      </c>
      <c r="E1650">
        <f t="shared" si="75"/>
        <v>25</v>
      </c>
      <c r="F1650" t="str">
        <f>VLOOKUP(L1650,杂项!K:L,2,FALSE)</f>
        <v>平衡球</v>
      </c>
      <c r="G1650">
        <f t="shared" si="76"/>
        <v>12</v>
      </c>
      <c r="H1650" t="str">
        <f>VLOOKUP(N1650,杂项!K:L,2,FALSE)</f>
        <v>扩胸器</v>
      </c>
      <c r="I1650">
        <f t="shared" si="77"/>
        <v>8</v>
      </c>
      <c r="J1650" s="93">
        <v>6018</v>
      </c>
      <c r="K1650">
        <v>25</v>
      </c>
      <c r="L1650">
        <v>6036</v>
      </c>
      <c r="M1650">
        <v>12</v>
      </c>
      <c r="N1650">
        <v>6033</v>
      </c>
      <c r="O1650">
        <v>8</v>
      </c>
    </row>
    <row r="1651" spans="1:15" x14ac:dyDescent="0.2">
      <c r="A1651" s="103">
        <v>6254</v>
      </c>
      <c r="B1651" s="93" t="s">
        <v>4689</v>
      </c>
      <c r="C1651" s="103">
        <v>53000</v>
      </c>
      <c r="D1651" t="str">
        <f>VLOOKUP(J1651,杂项!K:L,2,FALSE)</f>
        <v>特级宗教教材</v>
      </c>
      <c r="E1651">
        <f t="shared" si="75"/>
        <v>3</v>
      </c>
      <c r="F1651" t="str">
        <f>VLOOKUP(L1651,杂项!K:L,2,FALSE)</f>
        <v>平衡球</v>
      </c>
      <c r="G1651">
        <f t="shared" si="76"/>
        <v>14</v>
      </c>
      <c r="H1651" t="str">
        <f>VLOOKUP(N1651,杂项!K:L,2,FALSE)</f>
        <v>扩胸器</v>
      </c>
      <c r="I1651">
        <f t="shared" si="77"/>
        <v>10</v>
      </c>
      <c r="J1651" s="93">
        <v>6048</v>
      </c>
      <c r="K1651">
        <v>3</v>
      </c>
      <c r="L1651">
        <v>6036</v>
      </c>
      <c r="M1651">
        <v>14</v>
      </c>
      <c r="N1651">
        <v>6033</v>
      </c>
      <c r="O1651">
        <v>10</v>
      </c>
    </row>
    <row r="1652" spans="1:15" x14ac:dyDescent="0.2">
      <c r="A1652" s="103">
        <v>6255</v>
      </c>
      <c r="B1652" s="93" t="s">
        <v>4690</v>
      </c>
      <c r="C1652" s="103">
        <v>80000</v>
      </c>
      <c r="D1652" t="str">
        <f>VLOOKUP(J1652,杂项!K:L,2,FALSE)</f>
        <v>特级宗教教材</v>
      </c>
      <c r="E1652">
        <f t="shared" si="75"/>
        <v>5</v>
      </c>
      <c r="F1652" t="str">
        <f>VLOOKUP(L1652,杂项!K:L,2,FALSE)</f>
        <v>Burning♂背带</v>
      </c>
      <c r="G1652">
        <f t="shared" si="76"/>
        <v>2</v>
      </c>
      <c r="H1652" t="str">
        <f>VLOOKUP(N1652,杂项!K:L,2,FALSE)</f>
        <v>Devout♂手套</v>
      </c>
      <c r="I1652">
        <f t="shared" si="77"/>
        <v>2</v>
      </c>
      <c r="J1652" s="93">
        <v>6048</v>
      </c>
      <c r="K1652">
        <v>5</v>
      </c>
      <c r="L1652">
        <v>6042</v>
      </c>
      <c r="M1652">
        <v>2</v>
      </c>
      <c r="N1652">
        <v>6039</v>
      </c>
      <c r="O1652">
        <v>2</v>
      </c>
    </row>
    <row r="1653" spans="1:15" x14ac:dyDescent="0.2">
      <c r="A1653" s="103">
        <v>6256</v>
      </c>
      <c r="B1653" s="93" t="s">
        <v>4691</v>
      </c>
      <c r="C1653" s="103">
        <v>120000</v>
      </c>
      <c r="D1653" t="str">
        <f>VLOOKUP(J1653,杂项!K:L,2,FALSE)</f>
        <v>特级宗教教材</v>
      </c>
      <c r="E1653">
        <f t="shared" si="75"/>
        <v>10</v>
      </c>
      <c r="F1653" t="str">
        <f>VLOOKUP(L1653,杂项!K:L,2,FALSE)</f>
        <v>Burning♂背带</v>
      </c>
      <c r="G1653">
        <f t="shared" si="76"/>
        <v>3</v>
      </c>
      <c r="H1653" t="str">
        <f>VLOOKUP(N1653,杂项!K:L,2,FALSE)</f>
        <v>Devout♂手套</v>
      </c>
      <c r="I1653">
        <f t="shared" si="77"/>
        <v>3</v>
      </c>
      <c r="J1653" s="93">
        <v>6048</v>
      </c>
      <c r="K1653">
        <v>10</v>
      </c>
      <c r="L1653">
        <v>6042</v>
      </c>
      <c r="M1653">
        <v>3</v>
      </c>
      <c r="N1653">
        <v>6039</v>
      </c>
      <c r="O1653">
        <v>3</v>
      </c>
    </row>
    <row r="1654" spans="1:15" x14ac:dyDescent="0.2">
      <c r="A1654" s="103">
        <v>6257</v>
      </c>
      <c r="B1654" s="93" t="s">
        <v>4692</v>
      </c>
      <c r="C1654" s="103">
        <v>180000</v>
      </c>
      <c r="D1654" t="str">
        <f>VLOOKUP(J1654,杂项!K:L,2,FALSE)</f>
        <v>特级宗教教材</v>
      </c>
      <c r="E1654">
        <f t="shared" si="75"/>
        <v>20</v>
      </c>
      <c r="F1654" t="str">
        <f>VLOOKUP(L1654,杂项!K:L,2,FALSE)</f>
        <v>Burning♂背带</v>
      </c>
      <c r="G1654">
        <f t="shared" si="76"/>
        <v>5</v>
      </c>
      <c r="H1654" t="str">
        <f>VLOOKUP(N1654,杂项!K:L,2,FALSE)</f>
        <v>Devout♂手套</v>
      </c>
      <c r="I1654">
        <f t="shared" si="77"/>
        <v>5</v>
      </c>
      <c r="J1654" s="93">
        <v>6048</v>
      </c>
      <c r="K1654">
        <v>20</v>
      </c>
      <c r="L1654">
        <v>6042</v>
      </c>
      <c r="M1654">
        <v>5</v>
      </c>
      <c r="N1654">
        <v>6039</v>
      </c>
      <c r="O1654">
        <v>5</v>
      </c>
    </row>
    <row r="1655" spans="1:15" x14ac:dyDescent="0.2">
      <c r="A1655" s="103">
        <v>6258</v>
      </c>
      <c r="B1655" s="93" t="s">
        <v>4693</v>
      </c>
      <c r="C1655" s="103">
        <v>270000</v>
      </c>
      <c r="D1655" t="str">
        <f>VLOOKUP(J1655,杂项!K:L,2,FALSE)</f>
        <v>特级宗教教材</v>
      </c>
      <c r="E1655">
        <f t="shared" si="75"/>
        <v>30</v>
      </c>
      <c r="F1655" t="str">
        <f>VLOOKUP(L1655,杂项!K:L,2,FALSE)</f>
        <v>Burning♂背带</v>
      </c>
      <c r="G1655">
        <f t="shared" si="76"/>
        <v>7</v>
      </c>
      <c r="H1655" t="str">
        <f>VLOOKUP(N1655,杂项!K:L,2,FALSE)</f>
        <v>Devout♂手套</v>
      </c>
      <c r="I1655">
        <f t="shared" si="77"/>
        <v>7</v>
      </c>
      <c r="J1655" s="93">
        <v>6048</v>
      </c>
      <c r="K1655">
        <v>30</v>
      </c>
      <c r="L1655">
        <v>6042</v>
      </c>
      <c r="M1655">
        <v>7</v>
      </c>
      <c r="N1655">
        <v>6039</v>
      </c>
      <c r="O1655">
        <v>7</v>
      </c>
    </row>
    <row r="1656" spans="1:15" x14ac:dyDescent="0.2">
      <c r="A1656" s="103">
        <v>6259</v>
      </c>
      <c r="B1656" s="93" t="s">
        <v>4694</v>
      </c>
      <c r="C1656" s="103">
        <v>410000</v>
      </c>
      <c r="D1656" t="str">
        <f>VLOOKUP(J1656,杂项!K:L,2,FALSE)</f>
        <v>特级宗教教材</v>
      </c>
      <c r="E1656">
        <f t="shared" si="75"/>
        <v>40</v>
      </c>
      <c r="F1656" t="str">
        <f>VLOOKUP(L1656,杂项!K:L,2,FALSE)</f>
        <v>Burning♂背带</v>
      </c>
      <c r="G1656">
        <f t="shared" si="76"/>
        <v>9</v>
      </c>
      <c r="H1656" t="str">
        <f>VLOOKUP(N1656,杂项!K:L,2,FALSE)</f>
        <v>Devout♂手套</v>
      </c>
      <c r="I1656">
        <f t="shared" si="77"/>
        <v>9</v>
      </c>
      <c r="J1656" s="93">
        <v>6048</v>
      </c>
      <c r="K1656">
        <v>40</v>
      </c>
      <c r="L1656">
        <v>6042</v>
      </c>
      <c r="M1656">
        <v>9</v>
      </c>
      <c r="N1656">
        <v>6039</v>
      </c>
      <c r="O1656">
        <v>9</v>
      </c>
    </row>
    <row r="1657" spans="1:15" x14ac:dyDescent="0.2">
      <c r="A1657" s="103">
        <v>6260</v>
      </c>
      <c r="B1657" s="93" t="s">
        <v>4554</v>
      </c>
      <c r="C1657" s="103">
        <v>3000</v>
      </c>
      <c r="D1657" t="str">
        <f>VLOOKUP(J1657,杂项!K:L,2,FALSE)</f>
        <v>中级宗教教材</v>
      </c>
      <c r="E1657">
        <f t="shared" si="75"/>
        <v>8</v>
      </c>
      <c r="F1657" t="e">
        <f>VLOOKUP(L1657,杂项!K:L,2,FALSE)</f>
        <v>#N/A</v>
      </c>
      <c r="G1657">
        <f t="shared" si="76"/>
        <v>0</v>
      </c>
      <c r="H1657" t="e">
        <f>VLOOKUP(N1657,杂项!K:L,2,FALSE)</f>
        <v>#N/A</v>
      </c>
      <c r="I1657">
        <f t="shared" si="77"/>
        <v>0</v>
      </c>
      <c r="J1657" s="93">
        <v>6017</v>
      </c>
      <c r="K1657">
        <v>8</v>
      </c>
    </row>
    <row r="1658" spans="1:15" x14ac:dyDescent="0.2">
      <c r="A1658" s="103">
        <v>6261</v>
      </c>
      <c r="B1658" s="93" t="s">
        <v>4555</v>
      </c>
      <c r="C1658" s="103">
        <v>4500</v>
      </c>
      <c r="D1658" t="str">
        <f>VLOOKUP(J1658,杂项!K:L,2,FALSE)</f>
        <v>中级宗教教材</v>
      </c>
      <c r="E1658">
        <f t="shared" si="75"/>
        <v>10</v>
      </c>
      <c r="F1658" t="str">
        <f>VLOOKUP(L1658,杂项!K:L,2,FALSE)</f>
        <v>握力器</v>
      </c>
      <c r="G1658">
        <f t="shared" si="76"/>
        <v>8</v>
      </c>
      <c r="H1658" t="e">
        <f>VLOOKUP(N1658,杂项!K:L,2,FALSE)</f>
        <v>#N/A</v>
      </c>
      <c r="I1658">
        <f t="shared" si="77"/>
        <v>0</v>
      </c>
      <c r="J1658" s="93">
        <v>6017</v>
      </c>
      <c r="K1658">
        <v>10</v>
      </c>
      <c r="L1658">
        <v>6030</v>
      </c>
      <c r="M1658">
        <v>8</v>
      </c>
    </row>
    <row r="1659" spans="1:15" x14ac:dyDescent="0.2">
      <c r="A1659" s="103">
        <v>6262</v>
      </c>
      <c r="B1659" s="93" t="s">
        <v>4556</v>
      </c>
      <c r="C1659" s="103">
        <v>6800</v>
      </c>
      <c r="D1659" t="str">
        <f>VLOOKUP(J1659,杂项!K:L,2,FALSE)</f>
        <v>中级宗教教材</v>
      </c>
      <c r="E1659">
        <f t="shared" si="75"/>
        <v>12</v>
      </c>
      <c r="F1659" t="str">
        <f>VLOOKUP(L1659,杂项!K:L,2,FALSE)</f>
        <v>握力器</v>
      </c>
      <c r="G1659">
        <f t="shared" si="76"/>
        <v>10</v>
      </c>
      <c r="H1659" t="e">
        <f>VLOOKUP(N1659,杂项!K:L,2,FALSE)</f>
        <v>#N/A</v>
      </c>
      <c r="I1659">
        <f t="shared" si="77"/>
        <v>0</v>
      </c>
      <c r="J1659" s="93">
        <v>6017</v>
      </c>
      <c r="K1659">
        <v>12</v>
      </c>
      <c r="L1659">
        <v>6030</v>
      </c>
      <c r="M1659">
        <v>10</v>
      </c>
    </row>
    <row r="1660" spans="1:15" x14ac:dyDescent="0.2">
      <c r="A1660" s="103">
        <v>6263</v>
      </c>
      <c r="B1660" s="93" t="s">
        <v>4557</v>
      </c>
      <c r="C1660" s="103">
        <v>10000</v>
      </c>
      <c r="D1660" t="str">
        <f>VLOOKUP(J1660,杂项!K:L,2,FALSE)</f>
        <v>高级宗教教材</v>
      </c>
      <c r="E1660">
        <f t="shared" si="75"/>
        <v>3</v>
      </c>
      <c r="F1660" t="str">
        <f>VLOOKUP(L1660,杂项!K:L,2,FALSE)</f>
        <v>握力器</v>
      </c>
      <c r="G1660">
        <f t="shared" si="76"/>
        <v>12</v>
      </c>
      <c r="H1660" t="e">
        <f>VLOOKUP(N1660,杂项!K:L,2,FALSE)</f>
        <v>#N/A</v>
      </c>
      <c r="I1660">
        <f t="shared" si="77"/>
        <v>0</v>
      </c>
      <c r="J1660" s="93">
        <v>6018</v>
      </c>
      <c r="K1660">
        <v>3</v>
      </c>
      <c r="L1660">
        <v>6030</v>
      </c>
      <c r="M1660">
        <v>12</v>
      </c>
    </row>
    <row r="1661" spans="1:15" x14ac:dyDescent="0.2">
      <c r="A1661" s="103">
        <v>6264</v>
      </c>
      <c r="B1661" s="93" t="s">
        <v>4558</v>
      </c>
      <c r="C1661" s="103">
        <v>15000</v>
      </c>
      <c r="D1661" t="str">
        <f>VLOOKUP(J1661,杂项!K:L,2,FALSE)</f>
        <v>高级宗教教材</v>
      </c>
      <c r="E1661">
        <f t="shared" si="75"/>
        <v>5</v>
      </c>
      <c r="F1661" t="str">
        <f>VLOOKUP(L1661,杂项!K:L,2,FALSE)</f>
        <v>平衡球</v>
      </c>
      <c r="G1661">
        <f t="shared" si="76"/>
        <v>3</v>
      </c>
      <c r="H1661" t="e">
        <f>VLOOKUP(N1661,杂项!K:L,2,FALSE)</f>
        <v>#N/A</v>
      </c>
      <c r="I1661">
        <f t="shared" si="77"/>
        <v>0</v>
      </c>
      <c r="J1661" s="93">
        <v>6018</v>
      </c>
      <c r="K1661">
        <v>5</v>
      </c>
      <c r="L1661">
        <v>6036</v>
      </c>
      <c r="M1661">
        <v>3</v>
      </c>
    </row>
    <row r="1662" spans="1:15" x14ac:dyDescent="0.2">
      <c r="A1662" s="103">
        <v>6265</v>
      </c>
      <c r="B1662" s="93" t="s">
        <v>4560</v>
      </c>
      <c r="C1662" s="103">
        <v>23000</v>
      </c>
      <c r="D1662" t="str">
        <f>VLOOKUP(J1662,杂项!K:L,2,FALSE)</f>
        <v>高级宗教教材</v>
      </c>
      <c r="E1662">
        <f t="shared" si="75"/>
        <v>10</v>
      </c>
      <c r="F1662" t="str">
        <f>VLOOKUP(L1662,杂项!K:L,2,FALSE)</f>
        <v>平衡球</v>
      </c>
      <c r="G1662">
        <f t="shared" si="76"/>
        <v>5</v>
      </c>
      <c r="H1662" t="str">
        <f>VLOOKUP(N1662,杂项!K:L,2,FALSE)</f>
        <v>扩胸器</v>
      </c>
      <c r="I1662">
        <f t="shared" si="77"/>
        <v>3</v>
      </c>
      <c r="J1662" s="93">
        <v>6018</v>
      </c>
      <c r="K1662">
        <v>10</v>
      </c>
      <c r="L1662">
        <v>6036</v>
      </c>
      <c r="M1662">
        <v>5</v>
      </c>
      <c r="N1662">
        <v>6033</v>
      </c>
      <c r="O1662">
        <v>3</v>
      </c>
    </row>
    <row r="1663" spans="1:15" x14ac:dyDescent="0.2">
      <c r="A1663" s="103">
        <v>6266</v>
      </c>
      <c r="B1663" s="93" t="s">
        <v>4562</v>
      </c>
      <c r="C1663" s="103">
        <v>35000</v>
      </c>
      <c r="D1663" t="str">
        <f>VLOOKUP(J1663,杂项!K:L,2,FALSE)</f>
        <v>高级宗教教材</v>
      </c>
      <c r="E1663">
        <f t="shared" si="75"/>
        <v>15</v>
      </c>
      <c r="F1663" t="str">
        <f>VLOOKUP(L1663,杂项!K:L,2,FALSE)</f>
        <v>平衡球</v>
      </c>
      <c r="G1663">
        <f t="shared" si="76"/>
        <v>8</v>
      </c>
      <c r="H1663" t="str">
        <f>VLOOKUP(N1663,杂项!K:L,2,FALSE)</f>
        <v>扩胸器</v>
      </c>
      <c r="I1663">
        <f t="shared" si="77"/>
        <v>4</v>
      </c>
      <c r="J1663" s="93">
        <v>6018</v>
      </c>
      <c r="K1663">
        <v>15</v>
      </c>
      <c r="L1663">
        <v>6036</v>
      </c>
      <c r="M1663">
        <v>8</v>
      </c>
      <c r="N1663">
        <v>6033</v>
      </c>
      <c r="O1663">
        <v>4</v>
      </c>
    </row>
    <row r="1664" spans="1:15" x14ac:dyDescent="0.2">
      <c r="A1664" s="103">
        <v>6267</v>
      </c>
      <c r="B1664" s="93" t="s">
        <v>4695</v>
      </c>
      <c r="C1664" s="103">
        <v>53000</v>
      </c>
      <c r="D1664" t="str">
        <f>VLOOKUP(J1664,杂项!K:L,2,FALSE)</f>
        <v>高级宗教教材</v>
      </c>
      <c r="E1664">
        <f t="shared" si="75"/>
        <v>20</v>
      </c>
      <c r="F1664" t="str">
        <f>VLOOKUP(L1664,杂项!K:L,2,FALSE)</f>
        <v>平衡球</v>
      </c>
      <c r="G1664">
        <f t="shared" si="76"/>
        <v>10</v>
      </c>
      <c r="H1664" t="str">
        <f>VLOOKUP(N1664,杂项!K:L,2,FALSE)</f>
        <v>扩胸器</v>
      </c>
      <c r="I1664">
        <f t="shared" si="77"/>
        <v>5</v>
      </c>
      <c r="J1664" s="93">
        <v>6018</v>
      </c>
      <c r="K1664">
        <v>20</v>
      </c>
      <c r="L1664">
        <v>6036</v>
      </c>
      <c r="M1664">
        <v>10</v>
      </c>
      <c r="N1664">
        <v>6033</v>
      </c>
      <c r="O1664">
        <v>5</v>
      </c>
    </row>
    <row r="1665" spans="1:15" x14ac:dyDescent="0.2">
      <c r="A1665" s="103">
        <v>6268</v>
      </c>
      <c r="B1665" s="93" t="s">
        <v>4696</v>
      </c>
      <c r="C1665" s="103">
        <v>80000</v>
      </c>
      <c r="D1665" t="str">
        <f>VLOOKUP(J1665,杂项!K:L,2,FALSE)</f>
        <v>高级宗教教材</v>
      </c>
      <c r="E1665">
        <f t="shared" si="75"/>
        <v>30</v>
      </c>
      <c r="F1665" t="str">
        <f>VLOOKUP(L1665,杂项!K:L,2,FALSE)</f>
        <v>平衡球</v>
      </c>
      <c r="G1665">
        <f t="shared" si="76"/>
        <v>12</v>
      </c>
      <c r="H1665" t="str">
        <f>VLOOKUP(N1665,杂项!K:L,2,FALSE)</f>
        <v>扩胸器</v>
      </c>
      <c r="I1665">
        <f t="shared" si="77"/>
        <v>6</v>
      </c>
      <c r="J1665" s="93">
        <v>6018</v>
      </c>
      <c r="K1665">
        <v>30</v>
      </c>
      <c r="L1665">
        <v>6036</v>
      </c>
      <c r="M1665">
        <v>12</v>
      </c>
      <c r="N1665">
        <v>6033</v>
      </c>
      <c r="O1665">
        <v>6</v>
      </c>
    </row>
    <row r="1666" spans="1:15" x14ac:dyDescent="0.2">
      <c r="A1666" s="103">
        <v>6269</v>
      </c>
      <c r="B1666" s="93" t="s">
        <v>4697</v>
      </c>
      <c r="C1666" s="103">
        <v>120000</v>
      </c>
      <c r="D1666" t="str">
        <f>VLOOKUP(J1666,杂项!K:L,2,FALSE)</f>
        <v>高级宗教教材</v>
      </c>
      <c r="E1666">
        <f t="shared" ref="E1666:E1729" si="78">K1666</f>
        <v>40</v>
      </c>
      <c r="F1666" t="str">
        <f>VLOOKUP(L1666,杂项!K:L,2,FALSE)</f>
        <v>平衡球</v>
      </c>
      <c r="G1666">
        <f t="shared" ref="G1666:G1729" si="79">M1666</f>
        <v>15</v>
      </c>
      <c r="H1666" t="str">
        <f>VLOOKUP(N1666,杂项!K:L,2,FALSE)</f>
        <v>扩胸器</v>
      </c>
      <c r="I1666">
        <f t="shared" ref="I1666:I1729" si="80">O1666</f>
        <v>7</v>
      </c>
      <c r="J1666" s="93">
        <v>6018</v>
      </c>
      <c r="K1666">
        <v>40</v>
      </c>
      <c r="L1666">
        <v>6036</v>
      </c>
      <c r="M1666">
        <v>15</v>
      </c>
      <c r="N1666">
        <v>6033</v>
      </c>
      <c r="O1666">
        <v>7</v>
      </c>
    </row>
    <row r="1667" spans="1:15" x14ac:dyDescent="0.2">
      <c r="A1667" s="103">
        <v>16260</v>
      </c>
      <c r="B1667" s="93" t="s">
        <v>4698</v>
      </c>
      <c r="C1667" s="103">
        <v>140000</v>
      </c>
      <c r="D1667" t="str">
        <f>VLOOKUP(J1667,杂项!K:L,2,FALSE)</f>
        <v>高级宗教教材</v>
      </c>
      <c r="E1667">
        <f t="shared" si="78"/>
        <v>50</v>
      </c>
      <c r="F1667" t="str">
        <f>VLOOKUP(L1667,杂项!K:L,2,FALSE)</f>
        <v>平衡球</v>
      </c>
      <c r="G1667">
        <f t="shared" si="79"/>
        <v>18</v>
      </c>
      <c r="H1667" t="str">
        <f>VLOOKUP(N1667,杂项!K:L,2,FALSE)</f>
        <v>扩胸器</v>
      </c>
      <c r="I1667">
        <f t="shared" si="80"/>
        <v>8</v>
      </c>
      <c r="J1667" s="93">
        <v>6018</v>
      </c>
      <c r="K1667">
        <v>50</v>
      </c>
      <c r="L1667">
        <v>6036</v>
      </c>
      <c r="M1667">
        <v>18</v>
      </c>
      <c r="N1667">
        <v>6033</v>
      </c>
      <c r="O1667">
        <v>8</v>
      </c>
    </row>
    <row r="1668" spans="1:15" x14ac:dyDescent="0.2">
      <c r="A1668" s="103">
        <v>16261</v>
      </c>
      <c r="B1668" s="93" t="s">
        <v>4699</v>
      </c>
      <c r="C1668" s="103">
        <v>170000</v>
      </c>
      <c r="D1668" t="str">
        <f>VLOOKUP(J1668,杂项!K:L,2,FALSE)</f>
        <v>高级宗教教材</v>
      </c>
      <c r="E1668">
        <f t="shared" si="78"/>
        <v>60</v>
      </c>
      <c r="F1668" t="str">
        <f>VLOOKUP(L1668,杂项!K:L,2,FALSE)</f>
        <v>平衡球</v>
      </c>
      <c r="G1668">
        <f t="shared" si="79"/>
        <v>22</v>
      </c>
      <c r="H1668" t="str">
        <f>VLOOKUP(N1668,杂项!K:L,2,FALSE)</f>
        <v>扩胸器</v>
      </c>
      <c r="I1668">
        <f t="shared" si="80"/>
        <v>9</v>
      </c>
      <c r="J1668" s="93">
        <v>6018</v>
      </c>
      <c r="K1668">
        <v>60</v>
      </c>
      <c r="L1668">
        <v>6036</v>
      </c>
      <c r="M1668">
        <v>22</v>
      </c>
      <c r="N1668">
        <v>6033</v>
      </c>
      <c r="O1668">
        <v>9</v>
      </c>
    </row>
    <row r="1669" spans="1:15" x14ac:dyDescent="0.2">
      <c r="A1669" s="103">
        <v>16262</v>
      </c>
      <c r="B1669" s="93" t="s">
        <v>4700</v>
      </c>
      <c r="C1669" s="103">
        <v>200000</v>
      </c>
      <c r="D1669" t="str">
        <f>VLOOKUP(J1669,杂项!K:L,2,FALSE)</f>
        <v>特级宗教教材</v>
      </c>
      <c r="E1669">
        <f t="shared" si="78"/>
        <v>5</v>
      </c>
      <c r="F1669" t="str">
        <f>VLOOKUP(L1669,杂项!K:L,2,FALSE)</f>
        <v>平衡球</v>
      </c>
      <c r="G1669">
        <f t="shared" si="79"/>
        <v>25</v>
      </c>
      <c r="H1669" t="str">
        <f>VLOOKUP(N1669,杂项!K:L,2,FALSE)</f>
        <v>扩胸器</v>
      </c>
      <c r="I1669">
        <f t="shared" si="80"/>
        <v>10</v>
      </c>
      <c r="J1669" s="93">
        <v>6048</v>
      </c>
      <c r="K1669">
        <v>5</v>
      </c>
      <c r="L1669">
        <v>6036</v>
      </c>
      <c r="M1669">
        <v>25</v>
      </c>
      <c r="N1669">
        <v>6033</v>
      </c>
      <c r="O1669">
        <v>10</v>
      </c>
    </row>
    <row r="1670" spans="1:15" x14ac:dyDescent="0.2">
      <c r="A1670" s="103">
        <v>16263</v>
      </c>
      <c r="B1670" s="93" t="s">
        <v>4701</v>
      </c>
      <c r="C1670" s="103">
        <v>240000</v>
      </c>
      <c r="D1670" t="str">
        <f>VLOOKUP(J1670,杂项!K:L,2,FALSE)</f>
        <v>特级宗教教材</v>
      </c>
      <c r="E1670">
        <f t="shared" si="78"/>
        <v>10</v>
      </c>
      <c r="F1670" t="str">
        <f>VLOOKUP(L1670,杂项!K:L,2,FALSE)</f>
        <v>平衡球</v>
      </c>
      <c r="G1670">
        <f t="shared" si="79"/>
        <v>30</v>
      </c>
      <c r="H1670" t="str">
        <f>VLOOKUP(N1670,杂项!K:L,2,FALSE)</f>
        <v>扩胸器</v>
      </c>
      <c r="I1670">
        <f t="shared" si="80"/>
        <v>12</v>
      </c>
      <c r="J1670" s="93">
        <v>6048</v>
      </c>
      <c r="K1670">
        <v>10</v>
      </c>
      <c r="L1670">
        <v>6036</v>
      </c>
      <c r="M1670">
        <v>30</v>
      </c>
      <c r="N1670">
        <v>6033</v>
      </c>
      <c r="O1670">
        <v>12</v>
      </c>
    </row>
    <row r="1671" spans="1:15" x14ac:dyDescent="0.2">
      <c r="A1671" s="103">
        <v>16264</v>
      </c>
      <c r="B1671" s="93" t="s">
        <v>4702</v>
      </c>
      <c r="C1671" s="103">
        <v>290000</v>
      </c>
      <c r="D1671" t="str">
        <f>VLOOKUP(J1671,杂项!K:L,2,FALSE)</f>
        <v>特级宗教教材</v>
      </c>
      <c r="E1671">
        <f t="shared" si="78"/>
        <v>15</v>
      </c>
      <c r="F1671" t="str">
        <f>VLOOKUP(L1671,杂项!K:L,2,FALSE)</f>
        <v>Burning♂背带</v>
      </c>
      <c r="G1671">
        <f t="shared" si="79"/>
        <v>5</v>
      </c>
      <c r="H1671" t="str">
        <f>VLOOKUP(N1671,杂项!K:L,2,FALSE)</f>
        <v>Devout♂手套</v>
      </c>
      <c r="I1671">
        <f t="shared" si="80"/>
        <v>5</v>
      </c>
      <c r="J1671" s="93">
        <v>6048</v>
      </c>
      <c r="K1671">
        <v>15</v>
      </c>
      <c r="L1671">
        <v>6042</v>
      </c>
      <c r="M1671">
        <v>5</v>
      </c>
      <c r="N1671">
        <v>6039</v>
      </c>
      <c r="O1671">
        <v>5</v>
      </c>
    </row>
    <row r="1672" spans="1:15" x14ac:dyDescent="0.2">
      <c r="A1672" s="103">
        <v>16265</v>
      </c>
      <c r="B1672" s="93" t="s">
        <v>4703</v>
      </c>
      <c r="C1672" s="103">
        <v>350000</v>
      </c>
      <c r="D1672" t="str">
        <f>VLOOKUP(J1672,杂项!K:L,2,FALSE)</f>
        <v>特级宗教教材</v>
      </c>
      <c r="E1672">
        <f t="shared" si="78"/>
        <v>20</v>
      </c>
      <c r="F1672" t="str">
        <f>VLOOKUP(L1672,杂项!K:L,2,FALSE)</f>
        <v>Burning♂背带</v>
      </c>
      <c r="G1672">
        <f t="shared" si="79"/>
        <v>6</v>
      </c>
      <c r="H1672" t="str">
        <f>VLOOKUP(N1672,杂项!K:L,2,FALSE)</f>
        <v>Devout♂手套</v>
      </c>
      <c r="I1672">
        <f t="shared" si="80"/>
        <v>6</v>
      </c>
      <c r="J1672" s="93">
        <v>6048</v>
      </c>
      <c r="K1672">
        <v>20</v>
      </c>
      <c r="L1672">
        <v>6042</v>
      </c>
      <c r="M1672">
        <v>6</v>
      </c>
      <c r="N1672">
        <v>6039</v>
      </c>
      <c r="O1672">
        <v>6</v>
      </c>
    </row>
    <row r="1673" spans="1:15" x14ac:dyDescent="0.2">
      <c r="A1673" s="103">
        <v>16266</v>
      </c>
      <c r="B1673" s="93" t="s">
        <v>4704</v>
      </c>
      <c r="C1673" s="103">
        <v>420000</v>
      </c>
      <c r="D1673" t="str">
        <f>VLOOKUP(J1673,杂项!K:L,2,FALSE)</f>
        <v>特级宗教教材</v>
      </c>
      <c r="E1673">
        <f t="shared" si="78"/>
        <v>25</v>
      </c>
      <c r="F1673" t="str">
        <f>VLOOKUP(L1673,杂项!K:L,2,FALSE)</f>
        <v>Burning♂背带</v>
      </c>
      <c r="G1673">
        <f t="shared" si="79"/>
        <v>7</v>
      </c>
      <c r="H1673" t="str">
        <f>VLOOKUP(N1673,杂项!K:L,2,FALSE)</f>
        <v>Devout♂手套</v>
      </c>
      <c r="I1673">
        <f t="shared" si="80"/>
        <v>7</v>
      </c>
      <c r="J1673" s="93">
        <v>6048</v>
      </c>
      <c r="K1673">
        <v>25</v>
      </c>
      <c r="L1673">
        <v>6042</v>
      </c>
      <c r="M1673">
        <v>7</v>
      </c>
      <c r="N1673">
        <v>6039</v>
      </c>
      <c r="O1673">
        <v>7</v>
      </c>
    </row>
    <row r="1674" spans="1:15" x14ac:dyDescent="0.2">
      <c r="A1674" s="103">
        <v>16267</v>
      </c>
      <c r="B1674" s="93" t="s">
        <v>4705</v>
      </c>
      <c r="C1674" s="103">
        <v>500000</v>
      </c>
      <c r="D1674" t="str">
        <f>VLOOKUP(J1674,杂项!K:L,2,FALSE)</f>
        <v>特级宗教教材</v>
      </c>
      <c r="E1674">
        <f t="shared" si="78"/>
        <v>30</v>
      </c>
      <c r="F1674" t="str">
        <f>VLOOKUP(L1674,杂项!K:L,2,FALSE)</f>
        <v>Burning♂背带</v>
      </c>
      <c r="G1674">
        <f t="shared" si="79"/>
        <v>8</v>
      </c>
      <c r="H1674" t="str">
        <f>VLOOKUP(N1674,杂项!K:L,2,FALSE)</f>
        <v>Devout♂手套</v>
      </c>
      <c r="I1674">
        <f t="shared" si="80"/>
        <v>8</v>
      </c>
      <c r="J1674" s="93">
        <v>6048</v>
      </c>
      <c r="K1674">
        <v>30</v>
      </c>
      <c r="L1674">
        <v>6042</v>
      </c>
      <c r="M1674">
        <v>8</v>
      </c>
      <c r="N1674">
        <v>6039</v>
      </c>
      <c r="O1674">
        <v>8</v>
      </c>
    </row>
    <row r="1675" spans="1:15" x14ac:dyDescent="0.2">
      <c r="A1675" s="103">
        <v>16268</v>
      </c>
      <c r="B1675" s="93" t="s">
        <v>4706</v>
      </c>
      <c r="C1675" s="103">
        <v>600000</v>
      </c>
      <c r="D1675" t="str">
        <f>VLOOKUP(J1675,杂项!K:L,2,FALSE)</f>
        <v>特级宗教教材</v>
      </c>
      <c r="E1675">
        <f t="shared" si="78"/>
        <v>40</v>
      </c>
      <c r="F1675" t="str">
        <f>VLOOKUP(L1675,杂项!K:L,2,FALSE)</f>
        <v>Burning♂背带</v>
      </c>
      <c r="G1675">
        <f t="shared" si="79"/>
        <v>10</v>
      </c>
      <c r="H1675" t="str">
        <f>VLOOKUP(N1675,杂项!K:L,2,FALSE)</f>
        <v>Devout♂手套</v>
      </c>
      <c r="I1675">
        <f t="shared" si="80"/>
        <v>10</v>
      </c>
      <c r="J1675" s="93">
        <v>6048</v>
      </c>
      <c r="K1675">
        <v>40</v>
      </c>
      <c r="L1675">
        <v>6042</v>
      </c>
      <c r="M1675">
        <v>10</v>
      </c>
      <c r="N1675">
        <v>6039</v>
      </c>
      <c r="O1675">
        <v>10</v>
      </c>
    </row>
    <row r="1676" spans="1:15" x14ac:dyDescent="0.2">
      <c r="A1676" s="103">
        <v>16269</v>
      </c>
      <c r="B1676" s="93" t="s">
        <v>4707</v>
      </c>
      <c r="C1676" s="103">
        <v>720000</v>
      </c>
      <c r="D1676" t="str">
        <f>VLOOKUP(J1676,杂项!K:L,2,FALSE)</f>
        <v>特级宗教教材</v>
      </c>
      <c r="E1676">
        <f t="shared" si="78"/>
        <v>50</v>
      </c>
      <c r="F1676" t="str">
        <f>VLOOKUP(L1676,杂项!K:L,2,FALSE)</f>
        <v>Burning♂背带</v>
      </c>
      <c r="G1676">
        <f t="shared" si="79"/>
        <v>12</v>
      </c>
      <c r="H1676" t="str">
        <f>VLOOKUP(N1676,杂项!K:L,2,FALSE)</f>
        <v>Devout♂手套</v>
      </c>
      <c r="I1676">
        <f t="shared" si="80"/>
        <v>12</v>
      </c>
      <c r="J1676" s="93">
        <v>6048</v>
      </c>
      <c r="K1676">
        <v>50</v>
      </c>
      <c r="L1676">
        <v>6042</v>
      </c>
      <c r="M1676">
        <v>12</v>
      </c>
      <c r="N1676">
        <v>6039</v>
      </c>
      <c r="O1676">
        <v>12</v>
      </c>
    </row>
    <row r="1677" spans="1:15" x14ac:dyDescent="0.2">
      <c r="A1677" s="103">
        <v>6270</v>
      </c>
      <c r="B1677" s="93" t="s">
        <v>4498</v>
      </c>
      <c r="C1677" s="103">
        <v>3000</v>
      </c>
      <c r="D1677" t="str">
        <f>VLOOKUP(J1677,杂项!K:L,2,FALSE)</f>
        <v>中级宗教教材</v>
      </c>
      <c r="E1677">
        <f t="shared" si="78"/>
        <v>8</v>
      </c>
      <c r="F1677" t="e">
        <f>VLOOKUP(L1677,杂项!K:L,2,FALSE)</f>
        <v>#N/A</v>
      </c>
      <c r="G1677">
        <f t="shared" si="79"/>
        <v>0</v>
      </c>
      <c r="H1677" t="e">
        <f>VLOOKUP(N1677,杂项!K:L,2,FALSE)</f>
        <v>#N/A</v>
      </c>
      <c r="I1677">
        <f t="shared" si="80"/>
        <v>0</v>
      </c>
      <c r="J1677" s="93">
        <v>6017</v>
      </c>
      <c r="K1677">
        <v>8</v>
      </c>
    </row>
    <row r="1678" spans="1:15" x14ac:dyDescent="0.2">
      <c r="A1678" s="103">
        <v>6271</v>
      </c>
      <c r="B1678" s="93" t="s">
        <v>4499</v>
      </c>
      <c r="C1678" s="103">
        <v>4500</v>
      </c>
      <c r="D1678" t="str">
        <f>VLOOKUP(J1678,杂项!K:L,2,FALSE)</f>
        <v>中级宗教教材</v>
      </c>
      <c r="E1678">
        <f t="shared" si="78"/>
        <v>10</v>
      </c>
      <c r="F1678" t="str">
        <f>VLOOKUP(L1678,杂项!K:L,2,FALSE)</f>
        <v>弹力绳</v>
      </c>
      <c r="G1678">
        <f t="shared" si="79"/>
        <v>8</v>
      </c>
      <c r="H1678" t="e">
        <f>VLOOKUP(N1678,杂项!K:L,2,FALSE)</f>
        <v>#N/A</v>
      </c>
      <c r="I1678">
        <f t="shared" si="80"/>
        <v>0</v>
      </c>
      <c r="J1678" s="93">
        <v>6017</v>
      </c>
      <c r="K1678">
        <v>10</v>
      </c>
      <c r="L1678">
        <v>6028</v>
      </c>
      <c r="M1678">
        <v>8</v>
      </c>
    </row>
    <row r="1679" spans="1:15" x14ac:dyDescent="0.2">
      <c r="A1679" s="103">
        <v>6272</v>
      </c>
      <c r="B1679" s="93" t="s">
        <v>4500</v>
      </c>
      <c r="C1679" s="103">
        <v>6800</v>
      </c>
      <c r="D1679" t="str">
        <f>VLOOKUP(J1679,杂项!K:L,2,FALSE)</f>
        <v>中级宗教教材</v>
      </c>
      <c r="E1679">
        <f t="shared" si="78"/>
        <v>12</v>
      </c>
      <c r="F1679" t="str">
        <f>VLOOKUP(L1679,杂项!K:L,2,FALSE)</f>
        <v>弹力绳</v>
      </c>
      <c r="G1679">
        <f t="shared" si="79"/>
        <v>10</v>
      </c>
      <c r="H1679" t="e">
        <f>VLOOKUP(N1679,杂项!K:L,2,FALSE)</f>
        <v>#N/A</v>
      </c>
      <c r="I1679">
        <f t="shared" si="80"/>
        <v>0</v>
      </c>
      <c r="J1679" s="93">
        <v>6017</v>
      </c>
      <c r="K1679">
        <v>12</v>
      </c>
      <c r="L1679">
        <v>6028</v>
      </c>
      <c r="M1679">
        <v>10</v>
      </c>
    </row>
    <row r="1680" spans="1:15" x14ac:dyDescent="0.2">
      <c r="A1680" s="103">
        <v>6273</v>
      </c>
      <c r="B1680" s="93" t="s">
        <v>4501</v>
      </c>
      <c r="C1680" s="103">
        <v>10000</v>
      </c>
      <c r="D1680" t="str">
        <f>VLOOKUP(J1680,杂项!K:L,2,FALSE)</f>
        <v>高级宗教教材</v>
      </c>
      <c r="E1680">
        <f t="shared" si="78"/>
        <v>3</v>
      </c>
      <c r="F1680" t="str">
        <f>VLOOKUP(L1680,杂项!K:L,2,FALSE)</f>
        <v>弹力绳</v>
      </c>
      <c r="G1680">
        <f t="shared" si="79"/>
        <v>12</v>
      </c>
      <c r="H1680" t="e">
        <f>VLOOKUP(N1680,杂项!K:L,2,FALSE)</f>
        <v>#N/A</v>
      </c>
      <c r="I1680">
        <f t="shared" si="80"/>
        <v>0</v>
      </c>
      <c r="J1680" s="93">
        <v>6018</v>
      </c>
      <c r="K1680">
        <v>3</v>
      </c>
      <c r="L1680">
        <v>6028</v>
      </c>
      <c r="M1680">
        <v>12</v>
      </c>
    </row>
    <row r="1681" spans="1:15" x14ac:dyDescent="0.2">
      <c r="A1681" s="103">
        <v>6274</v>
      </c>
      <c r="B1681" s="93" t="s">
        <v>4502</v>
      </c>
      <c r="C1681" s="103">
        <v>15000</v>
      </c>
      <c r="D1681" t="str">
        <f>VLOOKUP(J1681,杂项!K:L,2,FALSE)</f>
        <v>高级宗教教材</v>
      </c>
      <c r="E1681">
        <f t="shared" si="78"/>
        <v>5</v>
      </c>
      <c r="F1681" t="str">
        <f>VLOOKUP(L1681,杂项!K:L,2,FALSE)</f>
        <v>健腹轮</v>
      </c>
      <c r="G1681">
        <f t="shared" si="79"/>
        <v>3</v>
      </c>
      <c r="H1681" t="e">
        <f>VLOOKUP(N1681,杂项!K:L,2,FALSE)</f>
        <v>#N/A</v>
      </c>
      <c r="I1681">
        <f t="shared" si="80"/>
        <v>0</v>
      </c>
      <c r="J1681" s="93">
        <v>6018</v>
      </c>
      <c r="K1681">
        <v>5</v>
      </c>
      <c r="L1681">
        <v>6034</v>
      </c>
      <c r="M1681">
        <v>3</v>
      </c>
    </row>
    <row r="1682" spans="1:15" x14ac:dyDescent="0.2">
      <c r="A1682" s="103">
        <v>6275</v>
      </c>
      <c r="B1682" s="93" t="s">
        <v>4504</v>
      </c>
      <c r="C1682" s="103">
        <v>23000</v>
      </c>
      <c r="D1682" t="str">
        <f>VLOOKUP(J1682,杂项!K:L,2,FALSE)</f>
        <v>高级宗教教材</v>
      </c>
      <c r="E1682">
        <f t="shared" si="78"/>
        <v>10</v>
      </c>
      <c r="F1682" t="str">
        <f>VLOOKUP(L1682,杂项!K:L,2,FALSE)</f>
        <v>健腹轮</v>
      </c>
      <c r="G1682">
        <f t="shared" si="79"/>
        <v>5</v>
      </c>
      <c r="H1682" t="str">
        <f>VLOOKUP(N1682,杂项!K:L,2,FALSE)</f>
        <v>扩胸器</v>
      </c>
      <c r="I1682">
        <f t="shared" si="80"/>
        <v>3</v>
      </c>
      <c r="J1682" s="93">
        <v>6018</v>
      </c>
      <c r="K1682">
        <v>10</v>
      </c>
      <c r="L1682">
        <v>6034</v>
      </c>
      <c r="M1682">
        <v>5</v>
      </c>
      <c r="N1682">
        <v>6033</v>
      </c>
      <c r="O1682">
        <v>3</v>
      </c>
    </row>
    <row r="1683" spans="1:15" x14ac:dyDescent="0.2">
      <c r="A1683" s="103">
        <v>6276</v>
      </c>
      <c r="B1683" s="93" t="s">
        <v>4506</v>
      </c>
      <c r="C1683" s="103">
        <v>35000</v>
      </c>
      <c r="D1683" t="str">
        <f>VLOOKUP(J1683,杂项!K:L,2,FALSE)</f>
        <v>高级宗教教材</v>
      </c>
      <c r="E1683">
        <f t="shared" si="78"/>
        <v>15</v>
      </c>
      <c r="F1683" t="str">
        <f>VLOOKUP(L1683,杂项!K:L,2,FALSE)</f>
        <v>健腹轮</v>
      </c>
      <c r="G1683">
        <f t="shared" si="79"/>
        <v>8</v>
      </c>
      <c r="H1683" t="str">
        <f>VLOOKUP(N1683,杂项!K:L,2,FALSE)</f>
        <v>扩胸器</v>
      </c>
      <c r="I1683">
        <f t="shared" si="80"/>
        <v>4</v>
      </c>
      <c r="J1683" s="93">
        <v>6018</v>
      </c>
      <c r="K1683">
        <v>15</v>
      </c>
      <c r="L1683">
        <v>6034</v>
      </c>
      <c r="M1683">
        <v>8</v>
      </c>
      <c r="N1683">
        <v>6033</v>
      </c>
      <c r="O1683">
        <v>4</v>
      </c>
    </row>
    <row r="1684" spans="1:15" x14ac:dyDescent="0.2">
      <c r="A1684" s="103">
        <v>6277</v>
      </c>
      <c r="B1684" s="93" t="s">
        <v>4708</v>
      </c>
      <c r="C1684" s="103">
        <v>53000</v>
      </c>
      <c r="D1684" t="str">
        <f>VLOOKUP(J1684,杂项!K:L,2,FALSE)</f>
        <v>高级宗教教材</v>
      </c>
      <c r="E1684">
        <f t="shared" si="78"/>
        <v>20</v>
      </c>
      <c r="F1684" t="str">
        <f>VLOOKUP(L1684,杂项!K:L,2,FALSE)</f>
        <v>健腹轮</v>
      </c>
      <c r="G1684">
        <f t="shared" si="79"/>
        <v>10</v>
      </c>
      <c r="H1684" t="str">
        <f>VLOOKUP(N1684,杂项!K:L,2,FALSE)</f>
        <v>扩胸器</v>
      </c>
      <c r="I1684">
        <f t="shared" si="80"/>
        <v>5</v>
      </c>
      <c r="J1684" s="93">
        <v>6018</v>
      </c>
      <c r="K1684">
        <v>20</v>
      </c>
      <c r="L1684">
        <v>6034</v>
      </c>
      <c r="M1684">
        <v>10</v>
      </c>
      <c r="N1684">
        <v>6033</v>
      </c>
      <c r="O1684">
        <v>5</v>
      </c>
    </row>
    <row r="1685" spans="1:15" x14ac:dyDescent="0.2">
      <c r="A1685" s="103">
        <v>6278</v>
      </c>
      <c r="B1685" s="93" t="s">
        <v>4709</v>
      </c>
      <c r="C1685" s="103">
        <v>80000</v>
      </c>
      <c r="D1685" t="str">
        <f>VLOOKUP(J1685,杂项!K:L,2,FALSE)</f>
        <v>高级宗教教材</v>
      </c>
      <c r="E1685">
        <f t="shared" si="78"/>
        <v>30</v>
      </c>
      <c r="F1685" t="str">
        <f>VLOOKUP(L1685,杂项!K:L,2,FALSE)</f>
        <v>健腹轮</v>
      </c>
      <c r="G1685">
        <f t="shared" si="79"/>
        <v>12</v>
      </c>
      <c r="H1685" t="str">
        <f>VLOOKUP(N1685,杂项!K:L,2,FALSE)</f>
        <v>扩胸器</v>
      </c>
      <c r="I1685">
        <f t="shared" si="80"/>
        <v>6</v>
      </c>
      <c r="J1685" s="93">
        <v>6018</v>
      </c>
      <c r="K1685">
        <v>30</v>
      </c>
      <c r="L1685">
        <v>6034</v>
      </c>
      <c r="M1685">
        <v>12</v>
      </c>
      <c r="N1685">
        <v>6033</v>
      </c>
      <c r="O1685">
        <v>6</v>
      </c>
    </row>
    <row r="1686" spans="1:15" x14ac:dyDescent="0.2">
      <c r="A1686" s="103">
        <v>6279</v>
      </c>
      <c r="B1686" s="93" t="s">
        <v>4710</v>
      </c>
      <c r="C1686" s="103">
        <v>120000</v>
      </c>
      <c r="D1686" t="str">
        <f>VLOOKUP(J1686,杂项!K:L,2,FALSE)</f>
        <v>高级宗教教材</v>
      </c>
      <c r="E1686">
        <f t="shared" si="78"/>
        <v>40</v>
      </c>
      <c r="F1686" t="str">
        <f>VLOOKUP(L1686,杂项!K:L,2,FALSE)</f>
        <v>健腹轮</v>
      </c>
      <c r="G1686">
        <f t="shared" si="79"/>
        <v>15</v>
      </c>
      <c r="H1686" t="str">
        <f>VLOOKUP(N1686,杂项!K:L,2,FALSE)</f>
        <v>扩胸器</v>
      </c>
      <c r="I1686">
        <f t="shared" si="80"/>
        <v>7</v>
      </c>
      <c r="J1686" s="93">
        <v>6018</v>
      </c>
      <c r="K1686">
        <v>40</v>
      </c>
      <c r="L1686">
        <v>6034</v>
      </c>
      <c r="M1686">
        <v>15</v>
      </c>
      <c r="N1686">
        <v>6033</v>
      </c>
      <c r="O1686">
        <v>7</v>
      </c>
    </row>
    <row r="1687" spans="1:15" x14ac:dyDescent="0.2">
      <c r="A1687" s="103">
        <v>16270</v>
      </c>
      <c r="B1687" s="93" t="s">
        <v>4711</v>
      </c>
      <c r="C1687" s="103">
        <v>140000</v>
      </c>
      <c r="D1687" t="str">
        <f>VLOOKUP(J1687,杂项!K:L,2,FALSE)</f>
        <v>高级宗教教材</v>
      </c>
      <c r="E1687">
        <f t="shared" si="78"/>
        <v>50</v>
      </c>
      <c r="F1687" t="str">
        <f>VLOOKUP(L1687,杂项!K:L,2,FALSE)</f>
        <v>健腹轮</v>
      </c>
      <c r="G1687">
        <f t="shared" si="79"/>
        <v>18</v>
      </c>
      <c r="H1687" t="str">
        <f>VLOOKUP(N1687,杂项!K:L,2,FALSE)</f>
        <v>扩胸器</v>
      </c>
      <c r="I1687">
        <f t="shared" si="80"/>
        <v>8</v>
      </c>
      <c r="J1687" s="93">
        <v>6018</v>
      </c>
      <c r="K1687">
        <v>50</v>
      </c>
      <c r="L1687">
        <v>6034</v>
      </c>
      <c r="M1687">
        <v>18</v>
      </c>
      <c r="N1687">
        <v>6033</v>
      </c>
      <c r="O1687">
        <v>8</v>
      </c>
    </row>
    <row r="1688" spans="1:15" x14ac:dyDescent="0.2">
      <c r="A1688" s="103">
        <v>16271</v>
      </c>
      <c r="B1688" s="93" t="s">
        <v>4712</v>
      </c>
      <c r="C1688" s="103">
        <v>170000</v>
      </c>
      <c r="D1688" t="str">
        <f>VLOOKUP(J1688,杂项!K:L,2,FALSE)</f>
        <v>高级宗教教材</v>
      </c>
      <c r="E1688">
        <f t="shared" si="78"/>
        <v>60</v>
      </c>
      <c r="F1688" t="str">
        <f>VLOOKUP(L1688,杂项!K:L,2,FALSE)</f>
        <v>健腹轮</v>
      </c>
      <c r="G1688">
        <f t="shared" si="79"/>
        <v>22</v>
      </c>
      <c r="H1688" t="str">
        <f>VLOOKUP(N1688,杂项!K:L,2,FALSE)</f>
        <v>扩胸器</v>
      </c>
      <c r="I1688">
        <f t="shared" si="80"/>
        <v>9</v>
      </c>
      <c r="J1688" s="93">
        <v>6018</v>
      </c>
      <c r="K1688">
        <v>60</v>
      </c>
      <c r="L1688">
        <v>6034</v>
      </c>
      <c r="M1688">
        <v>22</v>
      </c>
      <c r="N1688">
        <v>6033</v>
      </c>
      <c r="O1688">
        <v>9</v>
      </c>
    </row>
    <row r="1689" spans="1:15" x14ac:dyDescent="0.2">
      <c r="A1689" s="103">
        <v>16272</v>
      </c>
      <c r="B1689" s="93" t="s">
        <v>4713</v>
      </c>
      <c r="C1689" s="103">
        <v>200000</v>
      </c>
      <c r="D1689" t="str">
        <f>VLOOKUP(J1689,杂项!K:L,2,FALSE)</f>
        <v>特级宗教教材</v>
      </c>
      <c r="E1689">
        <f t="shared" si="78"/>
        <v>5</v>
      </c>
      <c r="F1689" t="str">
        <f>VLOOKUP(L1689,杂项!K:L,2,FALSE)</f>
        <v>健腹轮</v>
      </c>
      <c r="G1689">
        <f t="shared" si="79"/>
        <v>25</v>
      </c>
      <c r="H1689" t="str">
        <f>VLOOKUP(N1689,杂项!K:L,2,FALSE)</f>
        <v>扩胸器</v>
      </c>
      <c r="I1689">
        <f t="shared" si="80"/>
        <v>10</v>
      </c>
      <c r="J1689" s="93">
        <v>6048</v>
      </c>
      <c r="K1689">
        <v>5</v>
      </c>
      <c r="L1689">
        <v>6034</v>
      </c>
      <c r="M1689">
        <v>25</v>
      </c>
      <c r="N1689">
        <v>6033</v>
      </c>
      <c r="O1689">
        <v>10</v>
      </c>
    </row>
    <row r="1690" spans="1:15" x14ac:dyDescent="0.2">
      <c r="A1690" s="103">
        <v>16273</v>
      </c>
      <c r="B1690" s="93" t="s">
        <v>4714</v>
      </c>
      <c r="C1690" s="103">
        <v>240000</v>
      </c>
      <c r="D1690" t="str">
        <f>VLOOKUP(J1690,杂项!K:L,2,FALSE)</f>
        <v>特级宗教教材</v>
      </c>
      <c r="E1690">
        <f t="shared" si="78"/>
        <v>10</v>
      </c>
      <c r="F1690" t="str">
        <f>VLOOKUP(L1690,杂项!K:L,2,FALSE)</f>
        <v>健腹轮</v>
      </c>
      <c r="G1690">
        <f t="shared" si="79"/>
        <v>30</v>
      </c>
      <c r="H1690" t="str">
        <f>VLOOKUP(N1690,杂项!K:L,2,FALSE)</f>
        <v>扩胸器</v>
      </c>
      <c r="I1690">
        <f t="shared" si="80"/>
        <v>12</v>
      </c>
      <c r="J1690" s="93">
        <v>6048</v>
      </c>
      <c r="K1690">
        <v>10</v>
      </c>
      <c r="L1690">
        <v>6034</v>
      </c>
      <c r="M1690">
        <v>30</v>
      </c>
      <c r="N1690">
        <v>6033</v>
      </c>
      <c r="O1690">
        <v>12</v>
      </c>
    </row>
    <row r="1691" spans="1:15" x14ac:dyDescent="0.2">
      <c r="A1691" s="103">
        <v>16274</v>
      </c>
      <c r="B1691" s="93" t="s">
        <v>4715</v>
      </c>
      <c r="C1691" s="103">
        <v>290000</v>
      </c>
      <c r="D1691" t="str">
        <f>VLOOKUP(J1691,杂项!K:L,2,FALSE)</f>
        <v>特级宗教教材</v>
      </c>
      <c r="E1691">
        <f t="shared" si="78"/>
        <v>15</v>
      </c>
      <c r="F1691" t="str">
        <f>VLOOKUP(L1691,杂项!K:L,2,FALSE)</f>
        <v>Pretty♂喷雾</v>
      </c>
      <c r="G1691">
        <f t="shared" si="79"/>
        <v>5</v>
      </c>
      <c r="H1691" t="str">
        <f>VLOOKUP(N1691,杂项!K:L,2,FALSE)</f>
        <v>Devout♂手套</v>
      </c>
      <c r="I1691">
        <f t="shared" si="80"/>
        <v>5</v>
      </c>
      <c r="J1691" s="93">
        <v>6048</v>
      </c>
      <c r="K1691">
        <v>15</v>
      </c>
      <c r="L1691">
        <v>6040</v>
      </c>
      <c r="M1691">
        <v>5</v>
      </c>
      <c r="N1691">
        <v>6039</v>
      </c>
      <c r="O1691">
        <v>5</v>
      </c>
    </row>
    <row r="1692" spans="1:15" x14ac:dyDescent="0.2">
      <c r="A1692" s="103">
        <v>16275</v>
      </c>
      <c r="B1692" s="93" t="s">
        <v>4716</v>
      </c>
      <c r="C1692" s="103">
        <v>350000</v>
      </c>
      <c r="D1692" t="str">
        <f>VLOOKUP(J1692,杂项!K:L,2,FALSE)</f>
        <v>特级宗教教材</v>
      </c>
      <c r="E1692">
        <f t="shared" si="78"/>
        <v>20</v>
      </c>
      <c r="F1692" t="str">
        <f>VLOOKUP(L1692,杂项!K:L,2,FALSE)</f>
        <v>Pretty♂喷雾</v>
      </c>
      <c r="G1692">
        <f t="shared" si="79"/>
        <v>6</v>
      </c>
      <c r="H1692" t="str">
        <f>VLOOKUP(N1692,杂项!K:L,2,FALSE)</f>
        <v>Devout♂手套</v>
      </c>
      <c r="I1692">
        <f t="shared" si="80"/>
        <v>6</v>
      </c>
      <c r="J1692" s="93">
        <v>6048</v>
      </c>
      <c r="K1692">
        <v>20</v>
      </c>
      <c r="L1692">
        <v>6040</v>
      </c>
      <c r="M1692">
        <v>6</v>
      </c>
      <c r="N1692">
        <v>6039</v>
      </c>
      <c r="O1692">
        <v>6</v>
      </c>
    </row>
    <row r="1693" spans="1:15" x14ac:dyDescent="0.2">
      <c r="A1693" s="103">
        <v>16276</v>
      </c>
      <c r="B1693" s="93" t="s">
        <v>4717</v>
      </c>
      <c r="C1693" s="103">
        <v>420000</v>
      </c>
      <c r="D1693" t="str">
        <f>VLOOKUP(J1693,杂项!K:L,2,FALSE)</f>
        <v>特级宗教教材</v>
      </c>
      <c r="E1693">
        <f t="shared" si="78"/>
        <v>25</v>
      </c>
      <c r="F1693" t="str">
        <f>VLOOKUP(L1693,杂项!K:L,2,FALSE)</f>
        <v>Pretty♂喷雾</v>
      </c>
      <c r="G1693">
        <f t="shared" si="79"/>
        <v>7</v>
      </c>
      <c r="H1693" t="str">
        <f>VLOOKUP(N1693,杂项!K:L,2,FALSE)</f>
        <v>Devout♂手套</v>
      </c>
      <c r="I1693">
        <f t="shared" si="80"/>
        <v>7</v>
      </c>
      <c r="J1693" s="93">
        <v>6048</v>
      </c>
      <c r="K1693">
        <v>25</v>
      </c>
      <c r="L1693">
        <v>6040</v>
      </c>
      <c r="M1693">
        <v>7</v>
      </c>
      <c r="N1693">
        <v>6039</v>
      </c>
      <c r="O1693">
        <v>7</v>
      </c>
    </row>
    <row r="1694" spans="1:15" x14ac:dyDescent="0.2">
      <c r="A1694" s="103">
        <v>16277</v>
      </c>
      <c r="B1694" s="93" t="s">
        <v>4718</v>
      </c>
      <c r="C1694" s="103">
        <v>500000</v>
      </c>
      <c r="D1694" t="str">
        <f>VLOOKUP(J1694,杂项!K:L,2,FALSE)</f>
        <v>特级宗教教材</v>
      </c>
      <c r="E1694">
        <f t="shared" si="78"/>
        <v>30</v>
      </c>
      <c r="F1694" t="str">
        <f>VLOOKUP(L1694,杂项!K:L,2,FALSE)</f>
        <v>Pretty♂喷雾</v>
      </c>
      <c r="G1694">
        <f t="shared" si="79"/>
        <v>8</v>
      </c>
      <c r="H1694" t="str">
        <f>VLOOKUP(N1694,杂项!K:L,2,FALSE)</f>
        <v>Devout♂手套</v>
      </c>
      <c r="I1694">
        <f t="shared" si="80"/>
        <v>8</v>
      </c>
      <c r="J1694" s="93">
        <v>6048</v>
      </c>
      <c r="K1694">
        <v>30</v>
      </c>
      <c r="L1694">
        <v>6040</v>
      </c>
      <c r="M1694">
        <v>8</v>
      </c>
      <c r="N1694">
        <v>6039</v>
      </c>
      <c r="O1694">
        <v>8</v>
      </c>
    </row>
    <row r="1695" spans="1:15" x14ac:dyDescent="0.2">
      <c r="A1695" s="103">
        <v>16278</v>
      </c>
      <c r="B1695" s="93" t="s">
        <v>4719</v>
      </c>
      <c r="C1695" s="103">
        <v>600000</v>
      </c>
      <c r="D1695" t="str">
        <f>VLOOKUP(J1695,杂项!K:L,2,FALSE)</f>
        <v>特级宗教教材</v>
      </c>
      <c r="E1695">
        <f t="shared" si="78"/>
        <v>40</v>
      </c>
      <c r="F1695" t="str">
        <f>VLOOKUP(L1695,杂项!K:L,2,FALSE)</f>
        <v>Pretty♂喷雾</v>
      </c>
      <c r="G1695">
        <f t="shared" si="79"/>
        <v>10</v>
      </c>
      <c r="H1695" t="str">
        <f>VLOOKUP(N1695,杂项!K:L,2,FALSE)</f>
        <v>Devout♂手套</v>
      </c>
      <c r="I1695">
        <f t="shared" si="80"/>
        <v>10</v>
      </c>
      <c r="J1695" s="93">
        <v>6048</v>
      </c>
      <c r="K1695">
        <v>40</v>
      </c>
      <c r="L1695">
        <v>6040</v>
      </c>
      <c r="M1695">
        <v>10</v>
      </c>
      <c r="N1695">
        <v>6039</v>
      </c>
      <c r="O1695">
        <v>10</v>
      </c>
    </row>
    <row r="1696" spans="1:15" x14ac:dyDescent="0.2">
      <c r="A1696" s="103">
        <v>16279</v>
      </c>
      <c r="B1696" s="93" t="s">
        <v>4720</v>
      </c>
      <c r="C1696" s="103">
        <v>720000</v>
      </c>
      <c r="D1696" t="str">
        <f>VLOOKUP(J1696,杂项!K:L,2,FALSE)</f>
        <v>特级宗教教材</v>
      </c>
      <c r="E1696">
        <f t="shared" si="78"/>
        <v>50</v>
      </c>
      <c r="F1696" t="str">
        <f>VLOOKUP(L1696,杂项!K:L,2,FALSE)</f>
        <v>Pretty♂喷雾</v>
      </c>
      <c r="G1696">
        <f t="shared" si="79"/>
        <v>12</v>
      </c>
      <c r="H1696" t="str">
        <f>VLOOKUP(N1696,杂项!K:L,2,FALSE)</f>
        <v>Devout♂手套</v>
      </c>
      <c r="I1696">
        <f t="shared" si="80"/>
        <v>12</v>
      </c>
      <c r="J1696" s="93">
        <v>6048</v>
      </c>
      <c r="K1696">
        <v>50</v>
      </c>
      <c r="L1696">
        <v>6040</v>
      </c>
      <c r="M1696">
        <v>12</v>
      </c>
      <c r="N1696">
        <v>6039</v>
      </c>
      <c r="O1696">
        <v>12</v>
      </c>
    </row>
    <row r="1697" spans="1:15" x14ac:dyDescent="0.2">
      <c r="A1697" s="103">
        <v>6280</v>
      </c>
      <c r="B1697" s="93" t="s">
        <v>4721</v>
      </c>
      <c r="C1697" s="103">
        <v>3000</v>
      </c>
      <c r="D1697" t="str">
        <f>VLOOKUP(J1697,杂项!K:L,2,FALSE)</f>
        <v>中级宗教教材</v>
      </c>
      <c r="E1697">
        <f t="shared" si="78"/>
        <v>8</v>
      </c>
      <c r="F1697" t="e">
        <f>VLOOKUP(L1697,杂项!K:L,2,FALSE)</f>
        <v>#N/A</v>
      </c>
      <c r="G1697">
        <f t="shared" si="79"/>
        <v>0</v>
      </c>
      <c r="H1697" t="e">
        <f>VLOOKUP(N1697,杂项!K:L,2,FALSE)</f>
        <v>#N/A</v>
      </c>
      <c r="I1697">
        <f t="shared" si="80"/>
        <v>0</v>
      </c>
      <c r="J1697" s="93">
        <v>6017</v>
      </c>
      <c r="K1697">
        <v>8</v>
      </c>
    </row>
    <row r="1698" spans="1:15" x14ac:dyDescent="0.2">
      <c r="A1698" s="103">
        <v>6281</v>
      </c>
      <c r="B1698" s="93" t="s">
        <v>4722</v>
      </c>
      <c r="C1698" s="103">
        <v>4500</v>
      </c>
      <c r="D1698" t="str">
        <f>VLOOKUP(J1698,杂项!K:L,2,FALSE)</f>
        <v>中级宗教教材</v>
      </c>
      <c r="E1698">
        <f t="shared" si="78"/>
        <v>10</v>
      </c>
      <c r="F1698" t="str">
        <f>VLOOKUP(L1698,杂项!K:L,2,FALSE)</f>
        <v>弹力绳</v>
      </c>
      <c r="G1698">
        <f t="shared" si="79"/>
        <v>8</v>
      </c>
      <c r="H1698" t="e">
        <f>VLOOKUP(N1698,杂项!K:L,2,FALSE)</f>
        <v>#N/A</v>
      </c>
      <c r="I1698">
        <f t="shared" si="80"/>
        <v>0</v>
      </c>
      <c r="J1698" s="93">
        <v>6017</v>
      </c>
      <c r="K1698">
        <v>10</v>
      </c>
      <c r="L1698">
        <v>6028</v>
      </c>
      <c r="M1698">
        <v>8</v>
      </c>
    </row>
    <row r="1699" spans="1:15" x14ac:dyDescent="0.2">
      <c r="A1699" s="103">
        <v>6282</v>
      </c>
      <c r="B1699" s="93" t="s">
        <v>4723</v>
      </c>
      <c r="C1699" s="103">
        <v>6800</v>
      </c>
      <c r="D1699" t="str">
        <f>VLOOKUP(J1699,杂项!K:L,2,FALSE)</f>
        <v>中级宗教教材</v>
      </c>
      <c r="E1699">
        <f t="shared" si="78"/>
        <v>12</v>
      </c>
      <c r="F1699" t="str">
        <f>VLOOKUP(L1699,杂项!K:L,2,FALSE)</f>
        <v>弹力绳</v>
      </c>
      <c r="G1699">
        <f t="shared" si="79"/>
        <v>10</v>
      </c>
      <c r="H1699" t="e">
        <f>VLOOKUP(N1699,杂项!K:L,2,FALSE)</f>
        <v>#N/A</v>
      </c>
      <c r="I1699">
        <f t="shared" si="80"/>
        <v>0</v>
      </c>
      <c r="J1699" s="93">
        <v>6017</v>
      </c>
      <c r="K1699">
        <v>12</v>
      </c>
      <c r="L1699">
        <v>6028</v>
      </c>
      <c r="M1699">
        <v>10</v>
      </c>
    </row>
    <row r="1700" spans="1:15" x14ac:dyDescent="0.2">
      <c r="A1700" s="103">
        <v>6283</v>
      </c>
      <c r="B1700" s="93" t="s">
        <v>4724</v>
      </c>
      <c r="C1700" s="103">
        <v>10000</v>
      </c>
      <c r="D1700" t="str">
        <f>VLOOKUP(J1700,杂项!K:L,2,FALSE)</f>
        <v>高级宗教教材</v>
      </c>
      <c r="E1700">
        <f t="shared" si="78"/>
        <v>3</v>
      </c>
      <c r="F1700" t="str">
        <f>VLOOKUP(L1700,杂项!K:L,2,FALSE)</f>
        <v>弹力绳</v>
      </c>
      <c r="G1700">
        <f t="shared" si="79"/>
        <v>12</v>
      </c>
      <c r="H1700" t="e">
        <f>VLOOKUP(N1700,杂项!K:L,2,FALSE)</f>
        <v>#N/A</v>
      </c>
      <c r="I1700">
        <f t="shared" si="80"/>
        <v>0</v>
      </c>
      <c r="J1700" s="93">
        <v>6018</v>
      </c>
      <c r="K1700">
        <v>3</v>
      </c>
      <c r="L1700">
        <v>6028</v>
      </c>
      <c r="M1700">
        <v>12</v>
      </c>
    </row>
    <row r="1701" spans="1:15" x14ac:dyDescent="0.2">
      <c r="A1701" s="103">
        <v>6284</v>
      </c>
      <c r="B1701" s="93" t="s">
        <v>4725</v>
      </c>
      <c r="C1701" s="103">
        <v>15000</v>
      </c>
      <c r="D1701" t="str">
        <f>VLOOKUP(J1701,杂项!K:L,2,FALSE)</f>
        <v>高级宗教教材</v>
      </c>
      <c r="E1701">
        <f t="shared" si="78"/>
        <v>5</v>
      </c>
      <c r="F1701" t="str">
        <f>VLOOKUP(L1701,杂项!K:L,2,FALSE)</f>
        <v>健腹轮</v>
      </c>
      <c r="G1701">
        <f t="shared" si="79"/>
        <v>3</v>
      </c>
      <c r="H1701" t="e">
        <f>VLOOKUP(N1701,杂项!K:L,2,FALSE)</f>
        <v>#N/A</v>
      </c>
      <c r="I1701">
        <f t="shared" si="80"/>
        <v>0</v>
      </c>
      <c r="J1701" s="93">
        <v>6018</v>
      </c>
      <c r="K1701">
        <v>5</v>
      </c>
      <c r="L1701">
        <v>6034</v>
      </c>
      <c r="M1701">
        <v>3</v>
      </c>
    </row>
    <row r="1702" spans="1:15" x14ac:dyDescent="0.2">
      <c r="A1702" s="103">
        <v>6285</v>
      </c>
      <c r="B1702" s="93" t="s">
        <v>4726</v>
      </c>
      <c r="C1702" s="103">
        <v>23000</v>
      </c>
      <c r="D1702" t="str">
        <f>VLOOKUP(J1702,杂项!K:L,2,FALSE)</f>
        <v>高级宗教教材</v>
      </c>
      <c r="E1702">
        <f t="shared" si="78"/>
        <v>10</v>
      </c>
      <c r="F1702" t="str">
        <f>VLOOKUP(L1702,杂项!K:L,2,FALSE)</f>
        <v>健腹轮</v>
      </c>
      <c r="G1702">
        <f t="shared" si="79"/>
        <v>5</v>
      </c>
      <c r="H1702" t="str">
        <f>VLOOKUP(N1702,杂项!K:L,2,FALSE)</f>
        <v>扩胸器</v>
      </c>
      <c r="I1702">
        <f t="shared" si="80"/>
        <v>3</v>
      </c>
      <c r="J1702" s="93">
        <v>6018</v>
      </c>
      <c r="K1702">
        <v>10</v>
      </c>
      <c r="L1702">
        <v>6034</v>
      </c>
      <c r="M1702">
        <v>5</v>
      </c>
      <c r="N1702">
        <v>6033</v>
      </c>
      <c r="O1702">
        <v>3</v>
      </c>
    </row>
    <row r="1703" spans="1:15" x14ac:dyDescent="0.2">
      <c r="A1703" s="103">
        <v>6286</v>
      </c>
      <c r="B1703" s="93" t="s">
        <v>4727</v>
      </c>
      <c r="C1703" s="103">
        <v>35000</v>
      </c>
      <c r="D1703" t="str">
        <f>VLOOKUP(J1703,杂项!K:L,2,FALSE)</f>
        <v>高级宗教教材</v>
      </c>
      <c r="E1703">
        <f t="shared" si="78"/>
        <v>15</v>
      </c>
      <c r="F1703" t="str">
        <f>VLOOKUP(L1703,杂项!K:L,2,FALSE)</f>
        <v>健腹轮</v>
      </c>
      <c r="G1703">
        <f t="shared" si="79"/>
        <v>8</v>
      </c>
      <c r="H1703" t="str">
        <f>VLOOKUP(N1703,杂项!K:L,2,FALSE)</f>
        <v>扩胸器</v>
      </c>
      <c r="I1703">
        <f t="shared" si="80"/>
        <v>4</v>
      </c>
      <c r="J1703" s="93">
        <v>6018</v>
      </c>
      <c r="K1703">
        <v>15</v>
      </c>
      <c r="L1703">
        <v>6034</v>
      </c>
      <c r="M1703">
        <v>8</v>
      </c>
      <c r="N1703">
        <v>6033</v>
      </c>
      <c r="O1703">
        <v>4</v>
      </c>
    </row>
    <row r="1704" spans="1:15" x14ac:dyDescent="0.2">
      <c r="A1704" s="103">
        <v>6287</v>
      </c>
      <c r="B1704" s="93" t="s">
        <v>4728</v>
      </c>
      <c r="C1704" s="103">
        <v>53000</v>
      </c>
      <c r="D1704" t="str">
        <f>VLOOKUP(J1704,杂项!K:L,2,FALSE)</f>
        <v>高级宗教教材</v>
      </c>
      <c r="E1704">
        <f t="shared" si="78"/>
        <v>20</v>
      </c>
      <c r="F1704" t="str">
        <f>VLOOKUP(L1704,杂项!K:L,2,FALSE)</f>
        <v>健腹轮</v>
      </c>
      <c r="G1704">
        <f t="shared" si="79"/>
        <v>10</v>
      </c>
      <c r="H1704" t="str">
        <f>VLOOKUP(N1704,杂项!K:L,2,FALSE)</f>
        <v>扩胸器</v>
      </c>
      <c r="I1704">
        <f t="shared" si="80"/>
        <v>5</v>
      </c>
      <c r="J1704" s="93">
        <v>6018</v>
      </c>
      <c r="K1704">
        <v>20</v>
      </c>
      <c r="L1704">
        <v>6034</v>
      </c>
      <c r="M1704">
        <v>10</v>
      </c>
      <c r="N1704">
        <v>6033</v>
      </c>
      <c r="O1704">
        <v>5</v>
      </c>
    </row>
    <row r="1705" spans="1:15" x14ac:dyDescent="0.2">
      <c r="A1705" s="103">
        <v>6288</v>
      </c>
      <c r="B1705" s="93" t="s">
        <v>4729</v>
      </c>
      <c r="C1705" s="103">
        <v>80000</v>
      </c>
      <c r="D1705" t="str">
        <f>VLOOKUP(J1705,杂项!K:L,2,FALSE)</f>
        <v>高级宗教教材</v>
      </c>
      <c r="E1705">
        <f t="shared" si="78"/>
        <v>30</v>
      </c>
      <c r="F1705" t="str">
        <f>VLOOKUP(L1705,杂项!K:L,2,FALSE)</f>
        <v>健腹轮</v>
      </c>
      <c r="G1705">
        <f t="shared" si="79"/>
        <v>12</v>
      </c>
      <c r="H1705" t="str">
        <f>VLOOKUP(N1705,杂项!K:L,2,FALSE)</f>
        <v>扩胸器</v>
      </c>
      <c r="I1705">
        <f t="shared" si="80"/>
        <v>6</v>
      </c>
      <c r="J1705" s="93">
        <v>6018</v>
      </c>
      <c r="K1705">
        <v>30</v>
      </c>
      <c r="L1705">
        <v>6034</v>
      </c>
      <c r="M1705">
        <v>12</v>
      </c>
      <c r="N1705">
        <v>6033</v>
      </c>
      <c r="O1705">
        <v>6</v>
      </c>
    </row>
    <row r="1706" spans="1:15" x14ac:dyDescent="0.2">
      <c r="A1706" s="103">
        <v>6289</v>
      </c>
      <c r="B1706" s="93" t="s">
        <v>4730</v>
      </c>
      <c r="C1706" s="103">
        <v>120000</v>
      </c>
      <c r="D1706" t="str">
        <f>VLOOKUP(J1706,杂项!K:L,2,FALSE)</f>
        <v>高级宗教教材</v>
      </c>
      <c r="E1706">
        <f t="shared" si="78"/>
        <v>40</v>
      </c>
      <c r="F1706" t="str">
        <f>VLOOKUP(L1706,杂项!K:L,2,FALSE)</f>
        <v>健腹轮</v>
      </c>
      <c r="G1706">
        <f t="shared" si="79"/>
        <v>15</v>
      </c>
      <c r="H1706" t="str">
        <f>VLOOKUP(N1706,杂项!K:L,2,FALSE)</f>
        <v>扩胸器</v>
      </c>
      <c r="I1706">
        <f t="shared" si="80"/>
        <v>7</v>
      </c>
      <c r="J1706" s="93">
        <v>6018</v>
      </c>
      <c r="K1706">
        <v>40</v>
      </c>
      <c r="L1706">
        <v>6034</v>
      </c>
      <c r="M1706">
        <v>15</v>
      </c>
      <c r="N1706">
        <v>6033</v>
      </c>
      <c r="O1706">
        <v>7</v>
      </c>
    </row>
    <row r="1707" spans="1:15" x14ac:dyDescent="0.2">
      <c r="A1707" s="103">
        <v>16280</v>
      </c>
      <c r="B1707" s="93" t="s">
        <v>4731</v>
      </c>
      <c r="C1707" s="103">
        <v>140000</v>
      </c>
      <c r="D1707" t="str">
        <f>VLOOKUP(J1707,杂项!K:L,2,FALSE)</f>
        <v>高级宗教教材</v>
      </c>
      <c r="E1707">
        <f t="shared" si="78"/>
        <v>50</v>
      </c>
      <c r="F1707" t="str">
        <f>VLOOKUP(L1707,杂项!K:L,2,FALSE)</f>
        <v>健腹轮</v>
      </c>
      <c r="G1707">
        <f t="shared" si="79"/>
        <v>18</v>
      </c>
      <c r="H1707" t="str">
        <f>VLOOKUP(N1707,杂项!K:L,2,FALSE)</f>
        <v>扩胸器</v>
      </c>
      <c r="I1707">
        <f t="shared" si="80"/>
        <v>8</v>
      </c>
      <c r="J1707" s="93">
        <v>6018</v>
      </c>
      <c r="K1707">
        <v>50</v>
      </c>
      <c r="L1707">
        <v>6034</v>
      </c>
      <c r="M1707">
        <v>18</v>
      </c>
      <c r="N1707">
        <v>6033</v>
      </c>
      <c r="O1707">
        <v>8</v>
      </c>
    </row>
    <row r="1708" spans="1:15" x14ac:dyDescent="0.2">
      <c r="A1708" s="103">
        <v>16281</v>
      </c>
      <c r="B1708" s="93" t="s">
        <v>4732</v>
      </c>
      <c r="C1708" s="103">
        <v>170000</v>
      </c>
      <c r="D1708" t="str">
        <f>VLOOKUP(J1708,杂项!K:L,2,FALSE)</f>
        <v>高级宗教教材</v>
      </c>
      <c r="E1708">
        <f t="shared" si="78"/>
        <v>60</v>
      </c>
      <c r="F1708" t="str">
        <f>VLOOKUP(L1708,杂项!K:L,2,FALSE)</f>
        <v>健腹轮</v>
      </c>
      <c r="G1708">
        <f t="shared" si="79"/>
        <v>22</v>
      </c>
      <c r="H1708" t="str">
        <f>VLOOKUP(N1708,杂项!K:L,2,FALSE)</f>
        <v>扩胸器</v>
      </c>
      <c r="I1708">
        <f t="shared" si="80"/>
        <v>9</v>
      </c>
      <c r="J1708" s="93">
        <v>6018</v>
      </c>
      <c r="K1708">
        <v>60</v>
      </c>
      <c r="L1708">
        <v>6034</v>
      </c>
      <c r="M1708">
        <v>22</v>
      </c>
      <c r="N1708">
        <v>6033</v>
      </c>
      <c r="O1708">
        <v>9</v>
      </c>
    </row>
    <row r="1709" spans="1:15" x14ac:dyDescent="0.2">
      <c r="A1709" s="103">
        <v>16282</v>
      </c>
      <c r="B1709" s="93" t="s">
        <v>4733</v>
      </c>
      <c r="C1709" s="103">
        <v>200000</v>
      </c>
      <c r="D1709" t="str">
        <f>VLOOKUP(J1709,杂项!K:L,2,FALSE)</f>
        <v>特级宗教教材</v>
      </c>
      <c r="E1709">
        <f t="shared" si="78"/>
        <v>5</v>
      </c>
      <c r="F1709" t="str">
        <f>VLOOKUP(L1709,杂项!K:L,2,FALSE)</f>
        <v>健腹轮</v>
      </c>
      <c r="G1709">
        <f t="shared" si="79"/>
        <v>25</v>
      </c>
      <c r="H1709" t="str">
        <f>VLOOKUP(N1709,杂项!K:L,2,FALSE)</f>
        <v>扩胸器</v>
      </c>
      <c r="I1709">
        <f t="shared" si="80"/>
        <v>10</v>
      </c>
      <c r="J1709" s="93">
        <v>6048</v>
      </c>
      <c r="K1709">
        <v>5</v>
      </c>
      <c r="L1709">
        <v>6034</v>
      </c>
      <c r="M1709">
        <v>25</v>
      </c>
      <c r="N1709">
        <v>6033</v>
      </c>
      <c r="O1709">
        <v>10</v>
      </c>
    </row>
    <row r="1710" spans="1:15" x14ac:dyDescent="0.2">
      <c r="A1710" s="103">
        <v>16283</v>
      </c>
      <c r="B1710" s="93" t="s">
        <v>4734</v>
      </c>
      <c r="C1710" s="103">
        <v>240000</v>
      </c>
      <c r="D1710" t="str">
        <f>VLOOKUP(J1710,杂项!K:L,2,FALSE)</f>
        <v>特级宗教教材</v>
      </c>
      <c r="E1710">
        <f t="shared" si="78"/>
        <v>10</v>
      </c>
      <c r="F1710" t="str">
        <f>VLOOKUP(L1710,杂项!K:L,2,FALSE)</f>
        <v>健腹轮</v>
      </c>
      <c r="G1710">
        <f t="shared" si="79"/>
        <v>30</v>
      </c>
      <c r="H1710" t="str">
        <f>VLOOKUP(N1710,杂项!K:L,2,FALSE)</f>
        <v>扩胸器</v>
      </c>
      <c r="I1710">
        <f t="shared" si="80"/>
        <v>12</v>
      </c>
      <c r="J1710" s="93">
        <v>6048</v>
      </c>
      <c r="K1710">
        <v>10</v>
      </c>
      <c r="L1710">
        <v>6034</v>
      </c>
      <c r="M1710">
        <v>30</v>
      </c>
      <c r="N1710">
        <v>6033</v>
      </c>
      <c r="O1710">
        <v>12</v>
      </c>
    </row>
    <row r="1711" spans="1:15" x14ac:dyDescent="0.2">
      <c r="A1711" s="103">
        <v>16284</v>
      </c>
      <c r="B1711" s="93" t="s">
        <v>4735</v>
      </c>
      <c r="C1711" s="103">
        <v>290000</v>
      </c>
      <c r="D1711" t="str">
        <f>VLOOKUP(J1711,杂项!K:L,2,FALSE)</f>
        <v>特级宗教教材</v>
      </c>
      <c r="E1711">
        <f t="shared" si="78"/>
        <v>15</v>
      </c>
      <c r="F1711" t="str">
        <f>VLOOKUP(L1711,杂项!K:L,2,FALSE)</f>
        <v>Pretty♂喷雾</v>
      </c>
      <c r="G1711">
        <f t="shared" si="79"/>
        <v>5</v>
      </c>
      <c r="H1711" t="str">
        <f>VLOOKUP(N1711,杂项!K:L,2,FALSE)</f>
        <v>Devout♂手套</v>
      </c>
      <c r="I1711">
        <f t="shared" si="80"/>
        <v>5</v>
      </c>
      <c r="J1711" s="93">
        <v>6048</v>
      </c>
      <c r="K1711">
        <v>15</v>
      </c>
      <c r="L1711">
        <v>6040</v>
      </c>
      <c r="M1711">
        <v>5</v>
      </c>
      <c r="N1711">
        <v>6039</v>
      </c>
      <c r="O1711">
        <v>5</v>
      </c>
    </row>
    <row r="1712" spans="1:15" x14ac:dyDescent="0.2">
      <c r="A1712" s="103">
        <v>16285</v>
      </c>
      <c r="B1712" s="93" t="s">
        <v>4736</v>
      </c>
      <c r="C1712" s="103">
        <v>350000</v>
      </c>
      <c r="D1712" t="str">
        <f>VLOOKUP(J1712,杂项!K:L,2,FALSE)</f>
        <v>特级宗教教材</v>
      </c>
      <c r="E1712">
        <f t="shared" si="78"/>
        <v>20</v>
      </c>
      <c r="F1712" t="str">
        <f>VLOOKUP(L1712,杂项!K:L,2,FALSE)</f>
        <v>Pretty♂喷雾</v>
      </c>
      <c r="G1712">
        <f t="shared" si="79"/>
        <v>6</v>
      </c>
      <c r="H1712" t="str">
        <f>VLOOKUP(N1712,杂项!K:L,2,FALSE)</f>
        <v>Devout♂手套</v>
      </c>
      <c r="I1712">
        <f t="shared" si="80"/>
        <v>6</v>
      </c>
      <c r="J1712" s="93">
        <v>6048</v>
      </c>
      <c r="K1712">
        <v>20</v>
      </c>
      <c r="L1712">
        <v>6040</v>
      </c>
      <c r="M1712">
        <v>6</v>
      </c>
      <c r="N1712">
        <v>6039</v>
      </c>
      <c r="O1712">
        <v>6</v>
      </c>
    </row>
    <row r="1713" spans="1:15" x14ac:dyDescent="0.2">
      <c r="A1713" s="103">
        <v>16286</v>
      </c>
      <c r="B1713" s="93" t="s">
        <v>4737</v>
      </c>
      <c r="C1713" s="103">
        <v>420000</v>
      </c>
      <c r="D1713" t="str">
        <f>VLOOKUP(J1713,杂项!K:L,2,FALSE)</f>
        <v>特级宗教教材</v>
      </c>
      <c r="E1713">
        <f t="shared" si="78"/>
        <v>25</v>
      </c>
      <c r="F1713" t="str">
        <f>VLOOKUP(L1713,杂项!K:L,2,FALSE)</f>
        <v>Pretty♂喷雾</v>
      </c>
      <c r="G1713">
        <f t="shared" si="79"/>
        <v>7</v>
      </c>
      <c r="H1713" t="str">
        <f>VLOOKUP(N1713,杂项!K:L,2,FALSE)</f>
        <v>Devout♂手套</v>
      </c>
      <c r="I1713">
        <f t="shared" si="80"/>
        <v>7</v>
      </c>
      <c r="J1713" s="93">
        <v>6048</v>
      </c>
      <c r="K1713">
        <v>25</v>
      </c>
      <c r="L1713">
        <v>6040</v>
      </c>
      <c r="M1713">
        <v>7</v>
      </c>
      <c r="N1713">
        <v>6039</v>
      </c>
      <c r="O1713">
        <v>7</v>
      </c>
    </row>
    <row r="1714" spans="1:15" x14ac:dyDescent="0.2">
      <c r="A1714" s="103">
        <v>16287</v>
      </c>
      <c r="B1714" s="93" t="s">
        <v>4738</v>
      </c>
      <c r="C1714" s="103">
        <v>500000</v>
      </c>
      <c r="D1714" t="str">
        <f>VLOOKUP(J1714,杂项!K:L,2,FALSE)</f>
        <v>特级宗教教材</v>
      </c>
      <c r="E1714">
        <f t="shared" si="78"/>
        <v>30</v>
      </c>
      <c r="F1714" t="str">
        <f>VLOOKUP(L1714,杂项!K:L,2,FALSE)</f>
        <v>Pretty♂喷雾</v>
      </c>
      <c r="G1714">
        <f t="shared" si="79"/>
        <v>8</v>
      </c>
      <c r="H1714" t="str">
        <f>VLOOKUP(N1714,杂项!K:L,2,FALSE)</f>
        <v>Devout♂手套</v>
      </c>
      <c r="I1714">
        <f t="shared" si="80"/>
        <v>8</v>
      </c>
      <c r="J1714" s="93">
        <v>6048</v>
      </c>
      <c r="K1714">
        <v>30</v>
      </c>
      <c r="L1714">
        <v>6040</v>
      </c>
      <c r="M1714">
        <v>8</v>
      </c>
      <c r="N1714">
        <v>6039</v>
      </c>
      <c r="O1714">
        <v>8</v>
      </c>
    </row>
    <row r="1715" spans="1:15" x14ac:dyDescent="0.2">
      <c r="A1715" s="103">
        <v>16288</v>
      </c>
      <c r="B1715" s="93" t="s">
        <v>4739</v>
      </c>
      <c r="C1715" s="103">
        <v>600000</v>
      </c>
      <c r="D1715" t="str">
        <f>VLOOKUP(J1715,杂项!K:L,2,FALSE)</f>
        <v>特级宗教教材</v>
      </c>
      <c r="E1715">
        <f t="shared" si="78"/>
        <v>40</v>
      </c>
      <c r="F1715" t="str">
        <f>VLOOKUP(L1715,杂项!K:L,2,FALSE)</f>
        <v>Pretty♂喷雾</v>
      </c>
      <c r="G1715">
        <f t="shared" si="79"/>
        <v>10</v>
      </c>
      <c r="H1715" t="str">
        <f>VLOOKUP(N1715,杂项!K:L,2,FALSE)</f>
        <v>Devout♂手套</v>
      </c>
      <c r="I1715">
        <f t="shared" si="80"/>
        <v>10</v>
      </c>
      <c r="J1715" s="93">
        <v>6048</v>
      </c>
      <c r="K1715">
        <v>40</v>
      </c>
      <c r="L1715">
        <v>6040</v>
      </c>
      <c r="M1715">
        <v>10</v>
      </c>
      <c r="N1715">
        <v>6039</v>
      </c>
      <c r="O1715">
        <v>10</v>
      </c>
    </row>
    <row r="1716" spans="1:15" x14ac:dyDescent="0.2">
      <c r="A1716" s="103">
        <v>16289</v>
      </c>
      <c r="B1716" s="93" t="s">
        <v>4740</v>
      </c>
      <c r="C1716" s="103">
        <v>720000</v>
      </c>
      <c r="D1716" t="str">
        <f>VLOOKUP(J1716,杂项!K:L,2,FALSE)</f>
        <v>特级宗教教材</v>
      </c>
      <c r="E1716">
        <f t="shared" si="78"/>
        <v>50</v>
      </c>
      <c r="F1716" t="str">
        <f>VLOOKUP(L1716,杂项!K:L,2,FALSE)</f>
        <v>Pretty♂喷雾</v>
      </c>
      <c r="G1716">
        <f t="shared" si="79"/>
        <v>12</v>
      </c>
      <c r="H1716" t="str">
        <f>VLOOKUP(N1716,杂项!K:L,2,FALSE)</f>
        <v>Devout♂手套</v>
      </c>
      <c r="I1716">
        <f t="shared" si="80"/>
        <v>12</v>
      </c>
      <c r="J1716" s="93">
        <v>6048</v>
      </c>
      <c r="K1716">
        <v>50</v>
      </c>
      <c r="L1716">
        <v>6040</v>
      </c>
      <c r="M1716">
        <v>12</v>
      </c>
      <c r="N1716">
        <v>6039</v>
      </c>
      <c r="O1716">
        <v>12</v>
      </c>
    </row>
    <row r="1717" spans="1:15" x14ac:dyDescent="0.2">
      <c r="A1717" s="103">
        <v>6290</v>
      </c>
      <c r="B1717" s="93" t="s">
        <v>4741</v>
      </c>
      <c r="C1717" s="103">
        <v>8000</v>
      </c>
      <c r="D1717" t="str">
        <f>VLOOKUP(J1717,杂项!K:L,2,FALSE)</f>
        <v>高级宗教教材</v>
      </c>
      <c r="E1717">
        <f t="shared" si="78"/>
        <v>3</v>
      </c>
      <c r="F1717" t="str">
        <f>VLOOKUP(L1717,杂项!K:L,2,FALSE)</f>
        <v>平衡球</v>
      </c>
      <c r="G1717">
        <f t="shared" si="79"/>
        <v>3</v>
      </c>
      <c r="H1717" t="e">
        <f>VLOOKUP(N1717,杂项!K:L,2,FALSE)</f>
        <v>#N/A</v>
      </c>
      <c r="I1717">
        <f t="shared" si="80"/>
        <v>0</v>
      </c>
      <c r="J1717" s="93">
        <v>6018</v>
      </c>
      <c r="K1717">
        <v>3</v>
      </c>
      <c r="L1717">
        <v>6036</v>
      </c>
      <c r="M1717">
        <v>3</v>
      </c>
    </row>
    <row r="1718" spans="1:15" x14ac:dyDescent="0.2">
      <c r="A1718" s="103">
        <v>6291</v>
      </c>
      <c r="B1718" s="93" t="s">
        <v>4742</v>
      </c>
      <c r="C1718" s="103">
        <v>12000</v>
      </c>
      <c r="D1718" t="str">
        <f>VLOOKUP(J1718,杂项!K:L,2,FALSE)</f>
        <v>高级宗教教材</v>
      </c>
      <c r="E1718">
        <f t="shared" si="78"/>
        <v>5</v>
      </c>
      <c r="F1718" t="str">
        <f>VLOOKUP(L1718,杂项!K:L,2,FALSE)</f>
        <v>平衡球</v>
      </c>
      <c r="G1718">
        <f t="shared" si="79"/>
        <v>4</v>
      </c>
      <c r="H1718" t="e">
        <f>VLOOKUP(N1718,杂项!K:L,2,FALSE)</f>
        <v>#N/A</v>
      </c>
      <c r="I1718">
        <f t="shared" si="80"/>
        <v>0</v>
      </c>
      <c r="J1718" s="93">
        <v>6018</v>
      </c>
      <c r="K1718">
        <v>5</v>
      </c>
      <c r="L1718">
        <v>6036</v>
      </c>
      <c r="M1718">
        <v>4</v>
      </c>
    </row>
    <row r="1719" spans="1:15" x14ac:dyDescent="0.2">
      <c r="A1719" s="103">
        <v>6292</v>
      </c>
      <c r="B1719" s="93" t="s">
        <v>4743</v>
      </c>
      <c r="C1719" s="103">
        <v>18000</v>
      </c>
      <c r="D1719" t="str">
        <f>VLOOKUP(J1719,杂项!K:L,2,FALSE)</f>
        <v>高级宗教教材</v>
      </c>
      <c r="E1719">
        <f t="shared" si="78"/>
        <v>8</v>
      </c>
      <c r="F1719" t="str">
        <f>VLOOKUP(L1719,杂项!K:L,2,FALSE)</f>
        <v>平衡球</v>
      </c>
      <c r="G1719">
        <f t="shared" si="79"/>
        <v>6</v>
      </c>
      <c r="H1719" t="str">
        <f>VLOOKUP(N1719,杂项!K:L,2,FALSE)</f>
        <v>沙袋</v>
      </c>
      <c r="I1719">
        <f t="shared" si="80"/>
        <v>2</v>
      </c>
      <c r="J1719" s="93">
        <v>6018</v>
      </c>
      <c r="K1719">
        <v>8</v>
      </c>
      <c r="L1719">
        <v>6036</v>
      </c>
      <c r="M1719">
        <v>6</v>
      </c>
      <c r="N1719">
        <v>6032</v>
      </c>
      <c r="O1719">
        <v>2</v>
      </c>
    </row>
    <row r="1720" spans="1:15" x14ac:dyDescent="0.2">
      <c r="A1720" s="103">
        <v>6293</v>
      </c>
      <c r="B1720" s="93" t="s">
        <v>4744</v>
      </c>
      <c r="C1720" s="103">
        <v>27000</v>
      </c>
      <c r="D1720" t="str">
        <f>VLOOKUP(J1720,杂项!K:L,2,FALSE)</f>
        <v>高级宗教教材</v>
      </c>
      <c r="E1720">
        <f t="shared" si="78"/>
        <v>12</v>
      </c>
      <c r="F1720" t="str">
        <f>VLOOKUP(L1720,杂项!K:L,2,FALSE)</f>
        <v>平衡球</v>
      </c>
      <c r="G1720">
        <f t="shared" si="79"/>
        <v>8</v>
      </c>
      <c r="H1720" t="str">
        <f>VLOOKUP(N1720,杂项!K:L,2,FALSE)</f>
        <v>沙袋</v>
      </c>
      <c r="I1720">
        <f t="shared" si="80"/>
        <v>4</v>
      </c>
      <c r="J1720" s="93">
        <v>6018</v>
      </c>
      <c r="K1720">
        <v>12</v>
      </c>
      <c r="L1720">
        <v>6036</v>
      </c>
      <c r="M1720">
        <v>8</v>
      </c>
      <c r="N1720">
        <v>6032</v>
      </c>
      <c r="O1720">
        <v>4</v>
      </c>
    </row>
    <row r="1721" spans="1:15" x14ac:dyDescent="0.2">
      <c r="A1721" s="103">
        <v>6294</v>
      </c>
      <c r="B1721" s="93" t="s">
        <v>4745</v>
      </c>
      <c r="C1721" s="103">
        <v>41000</v>
      </c>
      <c r="D1721" t="str">
        <f>VLOOKUP(J1721,杂项!K:L,2,FALSE)</f>
        <v>高级宗教教材</v>
      </c>
      <c r="E1721">
        <f t="shared" si="78"/>
        <v>15</v>
      </c>
      <c r="F1721" t="str">
        <f>VLOOKUP(L1721,杂项!K:L,2,FALSE)</f>
        <v>平衡球</v>
      </c>
      <c r="G1721">
        <f t="shared" si="79"/>
        <v>10</v>
      </c>
      <c r="H1721" t="str">
        <f>VLOOKUP(N1721,杂项!K:L,2,FALSE)</f>
        <v>沙袋</v>
      </c>
      <c r="I1721">
        <f t="shared" si="80"/>
        <v>6</v>
      </c>
      <c r="J1721" s="93">
        <v>6018</v>
      </c>
      <c r="K1721">
        <v>15</v>
      </c>
      <c r="L1721">
        <v>6036</v>
      </c>
      <c r="M1721">
        <v>10</v>
      </c>
      <c r="N1721">
        <v>6032</v>
      </c>
      <c r="O1721">
        <v>6</v>
      </c>
    </row>
    <row r="1722" spans="1:15" x14ac:dyDescent="0.2">
      <c r="A1722" s="103">
        <v>6295</v>
      </c>
      <c r="B1722" s="93" t="s">
        <v>4746</v>
      </c>
      <c r="C1722" s="103">
        <v>62000</v>
      </c>
      <c r="D1722" t="str">
        <f>VLOOKUP(J1722,杂项!K:L,2,FALSE)</f>
        <v>特级宗教教材</v>
      </c>
      <c r="E1722">
        <f t="shared" si="78"/>
        <v>5</v>
      </c>
      <c r="F1722" t="str">
        <f>VLOOKUP(L1722,杂项!K:L,2,FALSE)</f>
        <v>Burning♂背带</v>
      </c>
      <c r="G1722">
        <f t="shared" si="79"/>
        <v>2</v>
      </c>
      <c r="H1722" t="str">
        <f>VLOOKUP(N1722,杂项!K:L,2,FALSE)</f>
        <v>Dark♂锁链</v>
      </c>
      <c r="I1722">
        <f t="shared" si="80"/>
        <v>2</v>
      </c>
      <c r="J1722" s="93">
        <v>6048</v>
      </c>
      <c r="K1722">
        <v>5</v>
      </c>
      <c r="L1722">
        <v>6042</v>
      </c>
      <c r="M1722">
        <v>2</v>
      </c>
      <c r="N1722">
        <v>6038</v>
      </c>
      <c r="O1722">
        <v>2</v>
      </c>
    </row>
    <row r="1723" spans="1:15" x14ac:dyDescent="0.2">
      <c r="A1723" s="103">
        <v>6296</v>
      </c>
      <c r="B1723" s="93" t="s">
        <v>4747</v>
      </c>
      <c r="C1723" s="103">
        <v>93000</v>
      </c>
      <c r="D1723" t="str">
        <f>VLOOKUP(J1723,杂项!K:L,2,FALSE)</f>
        <v>特级宗教教材</v>
      </c>
      <c r="E1723">
        <f t="shared" si="78"/>
        <v>10</v>
      </c>
      <c r="F1723" t="str">
        <f>VLOOKUP(L1723,杂项!K:L,2,FALSE)</f>
        <v>Burning♂背带</v>
      </c>
      <c r="G1723">
        <f t="shared" si="79"/>
        <v>3</v>
      </c>
      <c r="H1723" t="str">
        <f>VLOOKUP(N1723,杂项!K:L,2,FALSE)</f>
        <v>Dark♂锁链</v>
      </c>
      <c r="I1723">
        <f t="shared" si="80"/>
        <v>3</v>
      </c>
      <c r="J1723" s="93">
        <v>6048</v>
      </c>
      <c r="K1723">
        <v>10</v>
      </c>
      <c r="L1723">
        <v>6042</v>
      </c>
      <c r="M1723">
        <v>3</v>
      </c>
      <c r="N1723">
        <v>6038</v>
      </c>
      <c r="O1723">
        <v>3</v>
      </c>
    </row>
    <row r="1724" spans="1:15" x14ac:dyDescent="0.2">
      <c r="A1724" s="103">
        <v>6297</v>
      </c>
      <c r="B1724" s="93" t="s">
        <v>4748</v>
      </c>
      <c r="C1724" s="103">
        <v>140000</v>
      </c>
      <c r="D1724" t="str">
        <f>VLOOKUP(J1724,杂项!K:L,2,FALSE)</f>
        <v>特级宗教教材</v>
      </c>
      <c r="E1724">
        <f t="shared" si="78"/>
        <v>20</v>
      </c>
      <c r="F1724" t="str">
        <f>VLOOKUP(L1724,杂项!K:L,2,FALSE)</f>
        <v>Burning♂背带</v>
      </c>
      <c r="G1724">
        <f t="shared" si="79"/>
        <v>5</v>
      </c>
      <c r="H1724" t="str">
        <f>VLOOKUP(N1724,杂项!K:L,2,FALSE)</f>
        <v>Dark♂锁链</v>
      </c>
      <c r="I1724">
        <f t="shared" si="80"/>
        <v>5</v>
      </c>
      <c r="J1724" s="93">
        <v>6048</v>
      </c>
      <c r="K1724">
        <v>20</v>
      </c>
      <c r="L1724">
        <v>6042</v>
      </c>
      <c r="M1724">
        <v>5</v>
      </c>
      <c r="N1724">
        <v>6038</v>
      </c>
      <c r="O1724">
        <v>5</v>
      </c>
    </row>
    <row r="1725" spans="1:15" x14ac:dyDescent="0.2">
      <c r="A1725" s="103">
        <v>6298</v>
      </c>
      <c r="B1725" s="93" t="s">
        <v>4749</v>
      </c>
      <c r="C1725" s="103">
        <v>210000</v>
      </c>
      <c r="D1725" t="str">
        <f>VLOOKUP(J1725,杂项!K:L,2,FALSE)</f>
        <v>特级宗教教材</v>
      </c>
      <c r="E1725">
        <f t="shared" si="78"/>
        <v>30</v>
      </c>
      <c r="F1725" t="str">
        <f>VLOOKUP(L1725,杂项!K:L,2,FALSE)</f>
        <v>Burning♂背带</v>
      </c>
      <c r="G1725">
        <f t="shared" si="79"/>
        <v>7</v>
      </c>
      <c r="H1725" t="str">
        <f>VLOOKUP(N1725,杂项!K:L,2,FALSE)</f>
        <v>Dark♂锁链</v>
      </c>
      <c r="I1725">
        <f t="shared" si="80"/>
        <v>7</v>
      </c>
      <c r="J1725" s="93">
        <v>6048</v>
      </c>
      <c r="K1725">
        <v>30</v>
      </c>
      <c r="L1725">
        <v>6042</v>
      </c>
      <c r="M1725">
        <v>7</v>
      </c>
      <c r="N1725">
        <v>6038</v>
      </c>
      <c r="O1725">
        <v>7</v>
      </c>
    </row>
    <row r="1726" spans="1:15" x14ac:dyDescent="0.2">
      <c r="A1726" s="103">
        <v>6299</v>
      </c>
      <c r="B1726" s="93" t="s">
        <v>4750</v>
      </c>
      <c r="C1726" s="103">
        <v>320000</v>
      </c>
      <c r="D1726" t="str">
        <f>VLOOKUP(J1726,杂项!K:L,2,FALSE)</f>
        <v>特级宗教教材</v>
      </c>
      <c r="E1726">
        <f t="shared" si="78"/>
        <v>40</v>
      </c>
      <c r="F1726" t="str">
        <f>VLOOKUP(L1726,杂项!K:L,2,FALSE)</f>
        <v>Burning♂背带</v>
      </c>
      <c r="G1726">
        <f t="shared" si="79"/>
        <v>9</v>
      </c>
      <c r="H1726" t="str">
        <f>VLOOKUP(N1726,杂项!K:L,2,FALSE)</f>
        <v>Dark♂锁链</v>
      </c>
      <c r="I1726">
        <f t="shared" si="80"/>
        <v>9</v>
      </c>
      <c r="J1726" s="93">
        <v>6048</v>
      </c>
      <c r="K1726">
        <v>40</v>
      </c>
      <c r="L1726">
        <v>6042</v>
      </c>
      <c r="M1726">
        <v>9</v>
      </c>
      <c r="N1726">
        <v>6038</v>
      </c>
      <c r="O1726">
        <v>9</v>
      </c>
    </row>
    <row r="1727" spans="1:15" x14ac:dyDescent="0.2">
      <c r="A1727" s="103">
        <v>6300</v>
      </c>
      <c r="B1727" s="93" t="s">
        <v>4751</v>
      </c>
      <c r="C1727" s="103">
        <v>8000</v>
      </c>
      <c r="D1727" t="str">
        <f>VLOOKUP(J1727,杂项!K:L,2,FALSE)</f>
        <v>高级宗教教材</v>
      </c>
      <c r="E1727">
        <f t="shared" si="78"/>
        <v>3</v>
      </c>
      <c r="F1727" t="str">
        <f>VLOOKUP(L1727,杂项!K:L,2,FALSE)</f>
        <v>健腹轮</v>
      </c>
      <c r="G1727">
        <f t="shared" si="79"/>
        <v>3</v>
      </c>
      <c r="H1727" t="e">
        <f>VLOOKUP(N1727,杂项!K:L,2,FALSE)</f>
        <v>#N/A</v>
      </c>
      <c r="I1727">
        <f t="shared" si="80"/>
        <v>0</v>
      </c>
      <c r="J1727" s="93">
        <v>6018</v>
      </c>
      <c r="K1727">
        <v>3</v>
      </c>
      <c r="L1727">
        <v>6034</v>
      </c>
      <c r="M1727">
        <v>3</v>
      </c>
    </row>
    <row r="1728" spans="1:15" x14ac:dyDescent="0.2">
      <c r="A1728" s="103">
        <v>6301</v>
      </c>
      <c r="B1728" s="93" t="s">
        <v>4752</v>
      </c>
      <c r="C1728" s="103">
        <v>12000</v>
      </c>
      <c r="D1728" t="str">
        <f>VLOOKUP(J1728,杂项!K:L,2,FALSE)</f>
        <v>高级宗教教材</v>
      </c>
      <c r="E1728">
        <f t="shared" si="78"/>
        <v>5</v>
      </c>
      <c r="F1728" t="str">
        <f>VLOOKUP(L1728,杂项!K:L,2,FALSE)</f>
        <v>健腹轮</v>
      </c>
      <c r="G1728">
        <f t="shared" si="79"/>
        <v>4</v>
      </c>
      <c r="H1728" t="e">
        <f>VLOOKUP(N1728,杂项!K:L,2,FALSE)</f>
        <v>#N/A</v>
      </c>
      <c r="I1728">
        <f t="shared" si="80"/>
        <v>0</v>
      </c>
      <c r="J1728" s="93">
        <v>6018</v>
      </c>
      <c r="K1728">
        <v>5</v>
      </c>
      <c r="L1728">
        <v>6034</v>
      </c>
      <c r="M1728">
        <v>4</v>
      </c>
    </row>
    <row r="1729" spans="1:15" x14ac:dyDescent="0.2">
      <c r="A1729" s="103">
        <v>6302</v>
      </c>
      <c r="B1729" s="93" t="s">
        <v>4753</v>
      </c>
      <c r="C1729" s="103">
        <v>18000</v>
      </c>
      <c r="D1729" t="str">
        <f>VLOOKUP(J1729,杂项!K:L,2,FALSE)</f>
        <v>高级宗教教材</v>
      </c>
      <c r="E1729">
        <f t="shared" si="78"/>
        <v>8</v>
      </c>
      <c r="F1729" t="str">
        <f>VLOOKUP(L1729,杂项!K:L,2,FALSE)</f>
        <v>健腹轮</v>
      </c>
      <c r="G1729">
        <f t="shared" si="79"/>
        <v>6</v>
      </c>
      <c r="H1729" t="str">
        <f>VLOOKUP(N1729,杂项!K:L,2,FALSE)</f>
        <v>扩胸器</v>
      </c>
      <c r="I1729">
        <f t="shared" si="80"/>
        <v>2</v>
      </c>
      <c r="J1729" s="93">
        <v>6018</v>
      </c>
      <c r="K1729">
        <v>8</v>
      </c>
      <c r="L1729">
        <v>6034</v>
      </c>
      <c r="M1729">
        <v>6</v>
      </c>
      <c r="N1729">
        <v>6033</v>
      </c>
      <c r="O1729">
        <v>2</v>
      </c>
    </row>
    <row r="1730" spans="1:15" x14ac:dyDescent="0.2">
      <c r="A1730" s="103">
        <v>6303</v>
      </c>
      <c r="B1730" s="93" t="s">
        <v>4754</v>
      </c>
      <c r="C1730" s="103">
        <v>27000</v>
      </c>
      <c r="D1730" t="str">
        <f>VLOOKUP(J1730,杂项!K:L,2,FALSE)</f>
        <v>高级宗教教材</v>
      </c>
      <c r="E1730">
        <f t="shared" ref="E1730:E1776" si="81">K1730</f>
        <v>12</v>
      </c>
      <c r="F1730" t="str">
        <f>VLOOKUP(L1730,杂项!K:L,2,FALSE)</f>
        <v>健腹轮</v>
      </c>
      <c r="G1730">
        <f t="shared" ref="G1730:G1776" si="82">M1730</f>
        <v>8</v>
      </c>
      <c r="H1730" t="str">
        <f>VLOOKUP(N1730,杂项!K:L,2,FALSE)</f>
        <v>扩胸器</v>
      </c>
      <c r="I1730">
        <f t="shared" ref="I1730:I1776" si="83">O1730</f>
        <v>4</v>
      </c>
      <c r="J1730" s="93">
        <v>6018</v>
      </c>
      <c r="K1730">
        <v>12</v>
      </c>
      <c r="L1730">
        <v>6034</v>
      </c>
      <c r="M1730">
        <v>8</v>
      </c>
      <c r="N1730">
        <v>6033</v>
      </c>
      <c r="O1730">
        <v>4</v>
      </c>
    </row>
    <row r="1731" spans="1:15" x14ac:dyDescent="0.2">
      <c r="A1731" s="103">
        <v>6304</v>
      </c>
      <c r="B1731" s="93" t="s">
        <v>4755</v>
      </c>
      <c r="C1731" s="103">
        <v>41000</v>
      </c>
      <c r="D1731" t="str">
        <f>VLOOKUP(J1731,杂项!K:L,2,FALSE)</f>
        <v>高级宗教教材</v>
      </c>
      <c r="E1731">
        <f t="shared" si="81"/>
        <v>15</v>
      </c>
      <c r="F1731" t="str">
        <f>VLOOKUP(L1731,杂项!K:L,2,FALSE)</f>
        <v>健腹轮</v>
      </c>
      <c r="G1731">
        <f t="shared" si="82"/>
        <v>10</v>
      </c>
      <c r="H1731" t="str">
        <f>VLOOKUP(N1731,杂项!K:L,2,FALSE)</f>
        <v>扩胸器</v>
      </c>
      <c r="I1731">
        <f t="shared" si="83"/>
        <v>6</v>
      </c>
      <c r="J1731" s="93">
        <v>6018</v>
      </c>
      <c r="K1731">
        <v>15</v>
      </c>
      <c r="L1731">
        <v>6034</v>
      </c>
      <c r="M1731">
        <v>10</v>
      </c>
      <c r="N1731">
        <v>6033</v>
      </c>
      <c r="O1731">
        <v>6</v>
      </c>
    </row>
    <row r="1732" spans="1:15" x14ac:dyDescent="0.2">
      <c r="A1732" s="103">
        <v>6305</v>
      </c>
      <c r="B1732" s="93" t="s">
        <v>4756</v>
      </c>
      <c r="C1732" s="103">
        <v>62000</v>
      </c>
      <c r="D1732" t="str">
        <f>VLOOKUP(J1732,杂项!K:L,2,FALSE)</f>
        <v>特级宗教教材</v>
      </c>
      <c r="E1732">
        <f t="shared" si="81"/>
        <v>5</v>
      </c>
      <c r="F1732" t="str">
        <f>VLOOKUP(L1732,杂项!K:L,2,FALSE)</f>
        <v>Pretty♂喷雾</v>
      </c>
      <c r="G1732">
        <f t="shared" si="82"/>
        <v>2</v>
      </c>
      <c r="H1732" t="str">
        <f>VLOOKUP(N1732,杂项!K:L,2,FALSE)</f>
        <v>Devout♂手套</v>
      </c>
      <c r="I1732">
        <f t="shared" si="83"/>
        <v>2</v>
      </c>
      <c r="J1732" s="93">
        <v>6048</v>
      </c>
      <c r="K1732">
        <v>5</v>
      </c>
      <c r="L1732">
        <v>6040</v>
      </c>
      <c r="M1732">
        <v>2</v>
      </c>
      <c r="N1732">
        <v>6039</v>
      </c>
      <c r="O1732">
        <v>2</v>
      </c>
    </row>
    <row r="1733" spans="1:15" x14ac:dyDescent="0.2">
      <c r="A1733" s="103">
        <v>6306</v>
      </c>
      <c r="B1733" s="93" t="s">
        <v>4757</v>
      </c>
      <c r="C1733" s="103">
        <v>93000</v>
      </c>
      <c r="D1733" t="str">
        <f>VLOOKUP(J1733,杂项!K:L,2,FALSE)</f>
        <v>特级宗教教材</v>
      </c>
      <c r="E1733">
        <f t="shared" si="81"/>
        <v>10</v>
      </c>
      <c r="F1733" t="str">
        <f>VLOOKUP(L1733,杂项!K:L,2,FALSE)</f>
        <v>Pretty♂喷雾</v>
      </c>
      <c r="G1733">
        <f t="shared" si="82"/>
        <v>3</v>
      </c>
      <c r="H1733" t="str">
        <f>VLOOKUP(N1733,杂项!K:L,2,FALSE)</f>
        <v>Devout♂手套</v>
      </c>
      <c r="I1733">
        <f t="shared" si="83"/>
        <v>3</v>
      </c>
      <c r="J1733" s="93">
        <v>6048</v>
      </c>
      <c r="K1733">
        <v>10</v>
      </c>
      <c r="L1733">
        <v>6040</v>
      </c>
      <c r="M1733">
        <v>3</v>
      </c>
      <c r="N1733">
        <v>6039</v>
      </c>
      <c r="O1733">
        <v>3</v>
      </c>
    </row>
    <row r="1734" spans="1:15" x14ac:dyDescent="0.2">
      <c r="A1734" s="103">
        <v>6307</v>
      </c>
      <c r="B1734" s="93" t="s">
        <v>4758</v>
      </c>
      <c r="C1734" s="103">
        <v>140000</v>
      </c>
      <c r="D1734" t="str">
        <f>VLOOKUP(J1734,杂项!K:L,2,FALSE)</f>
        <v>特级宗教教材</v>
      </c>
      <c r="E1734">
        <f t="shared" si="81"/>
        <v>20</v>
      </c>
      <c r="F1734" t="str">
        <f>VLOOKUP(L1734,杂项!K:L,2,FALSE)</f>
        <v>Pretty♂喷雾</v>
      </c>
      <c r="G1734">
        <f t="shared" si="82"/>
        <v>5</v>
      </c>
      <c r="H1734" t="str">
        <f>VLOOKUP(N1734,杂项!K:L,2,FALSE)</f>
        <v>Devout♂手套</v>
      </c>
      <c r="I1734">
        <f t="shared" si="83"/>
        <v>5</v>
      </c>
      <c r="J1734" s="93">
        <v>6048</v>
      </c>
      <c r="K1734">
        <v>20</v>
      </c>
      <c r="L1734">
        <v>6040</v>
      </c>
      <c r="M1734">
        <v>5</v>
      </c>
      <c r="N1734">
        <v>6039</v>
      </c>
      <c r="O1734">
        <v>5</v>
      </c>
    </row>
    <row r="1735" spans="1:15" x14ac:dyDescent="0.2">
      <c r="A1735" s="103">
        <v>6308</v>
      </c>
      <c r="B1735" s="93" t="s">
        <v>4759</v>
      </c>
      <c r="C1735" s="103">
        <v>210000</v>
      </c>
      <c r="D1735" t="str">
        <f>VLOOKUP(J1735,杂项!K:L,2,FALSE)</f>
        <v>特级宗教教材</v>
      </c>
      <c r="E1735">
        <f t="shared" si="81"/>
        <v>30</v>
      </c>
      <c r="F1735" t="str">
        <f>VLOOKUP(L1735,杂项!K:L,2,FALSE)</f>
        <v>Pretty♂喷雾</v>
      </c>
      <c r="G1735">
        <f t="shared" si="82"/>
        <v>7</v>
      </c>
      <c r="H1735" t="str">
        <f>VLOOKUP(N1735,杂项!K:L,2,FALSE)</f>
        <v>Devout♂手套</v>
      </c>
      <c r="I1735">
        <f t="shared" si="83"/>
        <v>7</v>
      </c>
      <c r="J1735" s="93">
        <v>6048</v>
      </c>
      <c r="K1735">
        <v>30</v>
      </c>
      <c r="L1735">
        <v>6040</v>
      </c>
      <c r="M1735">
        <v>7</v>
      </c>
      <c r="N1735">
        <v>6039</v>
      </c>
      <c r="O1735">
        <v>7</v>
      </c>
    </row>
    <row r="1736" spans="1:15" x14ac:dyDescent="0.2">
      <c r="A1736" s="103">
        <v>6309</v>
      </c>
      <c r="B1736" s="93" t="s">
        <v>4760</v>
      </c>
      <c r="C1736" s="103">
        <v>320000</v>
      </c>
      <c r="D1736" t="str">
        <f>VLOOKUP(J1736,杂项!K:L,2,FALSE)</f>
        <v>特级宗教教材</v>
      </c>
      <c r="E1736">
        <f t="shared" si="81"/>
        <v>40</v>
      </c>
      <c r="F1736" t="str">
        <f>VLOOKUP(L1736,杂项!K:L,2,FALSE)</f>
        <v>Pretty♂喷雾</v>
      </c>
      <c r="G1736">
        <f t="shared" si="82"/>
        <v>9</v>
      </c>
      <c r="H1736" t="str">
        <f>VLOOKUP(N1736,杂项!K:L,2,FALSE)</f>
        <v>Devout♂手套</v>
      </c>
      <c r="I1736">
        <f t="shared" si="83"/>
        <v>9</v>
      </c>
      <c r="J1736" s="93">
        <v>6048</v>
      </c>
      <c r="K1736">
        <v>40</v>
      </c>
      <c r="L1736">
        <v>6040</v>
      </c>
      <c r="M1736">
        <v>9</v>
      </c>
      <c r="N1736">
        <v>6039</v>
      </c>
      <c r="O1736">
        <v>9</v>
      </c>
    </row>
    <row r="1737" spans="1:15" x14ac:dyDescent="0.2">
      <c r="A1737" s="103">
        <v>6310</v>
      </c>
      <c r="B1737" s="93" t="s">
        <v>4761</v>
      </c>
      <c r="C1737" s="103">
        <v>8000</v>
      </c>
      <c r="D1737" t="str">
        <f>VLOOKUP(J1737,杂项!K:L,2,FALSE)</f>
        <v>高级宗教教材</v>
      </c>
      <c r="E1737">
        <f t="shared" si="81"/>
        <v>3</v>
      </c>
      <c r="F1737" t="str">
        <f>VLOOKUP(L1737,杂项!K:L,2,FALSE)</f>
        <v>平衡球</v>
      </c>
      <c r="G1737">
        <f t="shared" si="82"/>
        <v>3</v>
      </c>
      <c r="H1737" t="e">
        <f>VLOOKUP(N1737,杂项!K:L,2,FALSE)</f>
        <v>#N/A</v>
      </c>
      <c r="I1737">
        <f t="shared" si="83"/>
        <v>0</v>
      </c>
      <c r="J1737" s="93">
        <v>6018</v>
      </c>
      <c r="K1737">
        <v>3</v>
      </c>
      <c r="L1737">
        <v>6036</v>
      </c>
      <c r="M1737">
        <v>3</v>
      </c>
    </row>
    <row r="1738" spans="1:15" x14ac:dyDescent="0.2">
      <c r="A1738" s="103">
        <v>6311</v>
      </c>
      <c r="B1738" s="93" t="s">
        <v>4762</v>
      </c>
      <c r="C1738" s="103">
        <v>12000</v>
      </c>
      <c r="D1738" t="str">
        <f>VLOOKUP(J1738,杂项!K:L,2,FALSE)</f>
        <v>高级宗教教材</v>
      </c>
      <c r="E1738">
        <f t="shared" si="81"/>
        <v>5</v>
      </c>
      <c r="F1738" t="str">
        <f>VLOOKUP(L1738,杂项!K:L,2,FALSE)</f>
        <v>平衡球</v>
      </c>
      <c r="G1738">
        <f t="shared" si="82"/>
        <v>4</v>
      </c>
      <c r="H1738" t="e">
        <f>VLOOKUP(N1738,杂项!K:L,2,FALSE)</f>
        <v>#N/A</v>
      </c>
      <c r="I1738">
        <f t="shared" si="83"/>
        <v>0</v>
      </c>
      <c r="J1738" s="93">
        <v>6018</v>
      </c>
      <c r="K1738">
        <v>5</v>
      </c>
      <c r="L1738">
        <v>6036</v>
      </c>
      <c r="M1738">
        <v>4</v>
      </c>
    </row>
    <row r="1739" spans="1:15" x14ac:dyDescent="0.2">
      <c r="A1739" s="103">
        <v>6312</v>
      </c>
      <c r="B1739" s="93" t="s">
        <v>4763</v>
      </c>
      <c r="C1739" s="103">
        <v>18000</v>
      </c>
      <c r="D1739" t="str">
        <f>VLOOKUP(J1739,杂项!K:L,2,FALSE)</f>
        <v>高级宗教教材</v>
      </c>
      <c r="E1739">
        <f t="shared" si="81"/>
        <v>8</v>
      </c>
      <c r="F1739" t="str">
        <f>VLOOKUP(L1739,杂项!K:L,2,FALSE)</f>
        <v>平衡球</v>
      </c>
      <c r="G1739">
        <f t="shared" si="82"/>
        <v>6</v>
      </c>
      <c r="H1739" t="str">
        <f>VLOOKUP(N1739,杂项!K:L,2,FALSE)</f>
        <v>杠铃</v>
      </c>
      <c r="I1739">
        <f t="shared" si="83"/>
        <v>2</v>
      </c>
      <c r="J1739" s="93">
        <v>6018</v>
      </c>
      <c r="K1739">
        <v>8</v>
      </c>
      <c r="L1739">
        <v>6036</v>
      </c>
      <c r="M1739">
        <v>6</v>
      </c>
      <c r="N1739">
        <v>6031</v>
      </c>
      <c r="O1739">
        <v>2</v>
      </c>
    </row>
    <row r="1740" spans="1:15" x14ac:dyDescent="0.2">
      <c r="A1740" s="103">
        <v>6313</v>
      </c>
      <c r="B1740" s="93" t="s">
        <v>4764</v>
      </c>
      <c r="C1740" s="103">
        <v>27000</v>
      </c>
      <c r="D1740" t="str">
        <f>VLOOKUP(J1740,杂项!K:L,2,FALSE)</f>
        <v>高级宗教教材</v>
      </c>
      <c r="E1740">
        <f t="shared" si="81"/>
        <v>12</v>
      </c>
      <c r="F1740" t="str">
        <f>VLOOKUP(L1740,杂项!K:L,2,FALSE)</f>
        <v>平衡球</v>
      </c>
      <c r="G1740">
        <f t="shared" si="82"/>
        <v>8</v>
      </c>
      <c r="H1740" t="str">
        <f>VLOOKUP(N1740,杂项!K:L,2,FALSE)</f>
        <v>杠铃</v>
      </c>
      <c r="I1740">
        <f t="shared" si="83"/>
        <v>4</v>
      </c>
      <c r="J1740" s="93">
        <v>6018</v>
      </c>
      <c r="K1740">
        <v>12</v>
      </c>
      <c r="L1740">
        <v>6036</v>
      </c>
      <c r="M1740">
        <v>8</v>
      </c>
      <c r="N1740">
        <v>6031</v>
      </c>
      <c r="O1740">
        <v>4</v>
      </c>
    </row>
    <row r="1741" spans="1:15" x14ac:dyDescent="0.2">
      <c r="A1741" s="103">
        <v>6314</v>
      </c>
      <c r="B1741" s="93" t="s">
        <v>4765</v>
      </c>
      <c r="C1741" s="103">
        <v>41000</v>
      </c>
      <c r="D1741" t="str">
        <f>VLOOKUP(J1741,杂项!K:L,2,FALSE)</f>
        <v>高级宗教教材</v>
      </c>
      <c r="E1741">
        <f t="shared" si="81"/>
        <v>15</v>
      </c>
      <c r="F1741" t="str">
        <f>VLOOKUP(L1741,杂项!K:L,2,FALSE)</f>
        <v>平衡球</v>
      </c>
      <c r="G1741">
        <f t="shared" si="82"/>
        <v>10</v>
      </c>
      <c r="H1741" t="str">
        <f>VLOOKUP(N1741,杂项!K:L,2,FALSE)</f>
        <v>杠铃</v>
      </c>
      <c r="I1741">
        <f t="shared" si="83"/>
        <v>6</v>
      </c>
      <c r="J1741" s="93">
        <v>6018</v>
      </c>
      <c r="K1741">
        <v>15</v>
      </c>
      <c r="L1741">
        <v>6036</v>
      </c>
      <c r="M1741">
        <v>10</v>
      </c>
      <c r="N1741">
        <v>6031</v>
      </c>
      <c r="O1741">
        <v>6</v>
      </c>
    </row>
    <row r="1742" spans="1:15" x14ac:dyDescent="0.2">
      <c r="A1742" s="103">
        <v>6315</v>
      </c>
      <c r="B1742" s="93" t="s">
        <v>4766</v>
      </c>
      <c r="C1742" s="103">
        <v>62000</v>
      </c>
      <c r="D1742" t="str">
        <f>VLOOKUP(J1742,杂项!K:L,2,FALSE)</f>
        <v>特级宗教教材</v>
      </c>
      <c r="E1742">
        <f t="shared" si="81"/>
        <v>5</v>
      </c>
      <c r="F1742" t="str">
        <f>VLOOKUP(L1742,杂项!K:L,2,FALSE)</f>
        <v>Burning♂背带</v>
      </c>
      <c r="G1742">
        <f t="shared" si="82"/>
        <v>2</v>
      </c>
      <c r="H1742" t="str">
        <f>VLOOKUP(N1742,杂项!K:L,2,FALSE)</f>
        <v>Brown♂精油</v>
      </c>
      <c r="I1742">
        <f t="shared" si="83"/>
        <v>2</v>
      </c>
      <c r="J1742" s="93">
        <v>6048</v>
      </c>
      <c r="K1742">
        <v>5</v>
      </c>
      <c r="L1742">
        <v>6042</v>
      </c>
      <c r="M1742">
        <v>2</v>
      </c>
      <c r="N1742">
        <v>6037</v>
      </c>
      <c r="O1742">
        <v>2</v>
      </c>
    </row>
    <row r="1743" spans="1:15" x14ac:dyDescent="0.2">
      <c r="A1743" s="103">
        <v>6316</v>
      </c>
      <c r="B1743" s="93" t="s">
        <v>4767</v>
      </c>
      <c r="C1743" s="103">
        <v>93000</v>
      </c>
      <c r="D1743" t="str">
        <f>VLOOKUP(J1743,杂项!K:L,2,FALSE)</f>
        <v>特级宗教教材</v>
      </c>
      <c r="E1743">
        <f t="shared" si="81"/>
        <v>10</v>
      </c>
      <c r="F1743" t="str">
        <f>VLOOKUP(L1743,杂项!K:L,2,FALSE)</f>
        <v>Burning♂背带</v>
      </c>
      <c r="G1743">
        <f t="shared" si="82"/>
        <v>3</v>
      </c>
      <c r="H1743" t="str">
        <f>VLOOKUP(N1743,杂项!K:L,2,FALSE)</f>
        <v>Brown♂精油</v>
      </c>
      <c r="I1743">
        <f t="shared" si="83"/>
        <v>3</v>
      </c>
      <c r="J1743" s="93">
        <v>6048</v>
      </c>
      <c r="K1743">
        <v>10</v>
      </c>
      <c r="L1743">
        <v>6042</v>
      </c>
      <c r="M1743">
        <v>3</v>
      </c>
      <c r="N1743">
        <v>6037</v>
      </c>
      <c r="O1743">
        <v>3</v>
      </c>
    </row>
    <row r="1744" spans="1:15" x14ac:dyDescent="0.2">
      <c r="A1744" s="103">
        <v>6317</v>
      </c>
      <c r="B1744" s="93" t="s">
        <v>4768</v>
      </c>
      <c r="C1744" s="103">
        <v>140000</v>
      </c>
      <c r="D1744" t="str">
        <f>VLOOKUP(J1744,杂项!K:L,2,FALSE)</f>
        <v>特级宗教教材</v>
      </c>
      <c r="E1744">
        <f t="shared" si="81"/>
        <v>20</v>
      </c>
      <c r="F1744" t="str">
        <f>VLOOKUP(L1744,杂项!K:L,2,FALSE)</f>
        <v>Burning♂背带</v>
      </c>
      <c r="G1744">
        <f t="shared" si="82"/>
        <v>5</v>
      </c>
      <c r="H1744" t="str">
        <f>VLOOKUP(N1744,杂项!K:L,2,FALSE)</f>
        <v>Brown♂精油</v>
      </c>
      <c r="I1744">
        <f t="shared" si="83"/>
        <v>5</v>
      </c>
      <c r="J1744" s="93">
        <v>6048</v>
      </c>
      <c r="K1744">
        <v>20</v>
      </c>
      <c r="L1744">
        <v>6042</v>
      </c>
      <c r="M1744">
        <v>5</v>
      </c>
      <c r="N1744">
        <v>6037</v>
      </c>
      <c r="O1744">
        <v>5</v>
      </c>
    </row>
    <row r="1745" spans="1:15" x14ac:dyDescent="0.2">
      <c r="A1745" s="103">
        <v>6318</v>
      </c>
      <c r="B1745" s="93" t="s">
        <v>4769</v>
      </c>
      <c r="C1745" s="103">
        <v>210000</v>
      </c>
      <c r="D1745" t="str">
        <f>VLOOKUP(J1745,杂项!K:L,2,FALSE)</f>
        <v>特级宗教教材</v>
      </c>
      <c r="E1745">
        <f t="shared" si="81"/>
        <v>30</v>
      </c>
      <c r="F1745" t="str">
        <f>VLOOKUP(L1745,杂项!K:L,2,FALSE)</f>
        <v>Burning♂背带</v>
      </c>
      <c r="G1745">
        <f t="shared" si="82"/>
        <v>7</v>
      </c>
      <c r="H1745" t="str">
        <f>VLOOKUP(N1745,杂项!K:L,2,FALSE)</f>
        <v>Brown♂精油</v>
      </c>
      <c r="I1745">
        <f t="shared" si="83"/>
        <v>7</v>
      </c>
      <c r="J1745" s="93">
        <v>6048</v>
      </c>
      <c r="K1745">
        <v>30</v>
      </c>
      <c r="L1745">
        <v>6042</v>
      </c>
      <c r="M1745">
        <v>7</v>
      </c>
      <c r="N1745">
        <v>6037</v>
      </c>
      <c r="O1745">
        <v>7</v>
      </c>
    </row>
    <row r="1746" spans="1:15" x14ac:dyDescent="0.2">
      <c r="A1746" s="103">
        <v>6319</v>
      </c>
      <c r="B1746" s="93" t="s">
        <v>4770</v>
      </c>
      <c r="C1746" s="103">
        <v>320000</v>
      </c>
      <c r="D1746" t="str">
        <f>VLOOKUP(J1746,杂项!K:L,2,FALSE)</f>
        <v>特级宗教教材</v>
      </c>
      <c r="E1746">
        <f t="shared" si="81"/>
        <v>40</v>
      </c>
      <c r="F1746" t="str">
        <f>VLOOKUP(L1746,杂项!K:L,2,FALSE)</f>
        <v>Burning♂背带</v>
      </c>
      <c r="G1746">
        <f t="shared" si="82"/>
        <v>9</v>
      </c>
      <c r="H1746" t="str">
        <f>VLOOKUP(N1746,杂项!K:L,2,FALSE)</f>
        <v>Brown♂精油</v>
      </c>
      <c r="I1746">
        <f t="shared" si="83"/>
        <v>9</v>
      </c>
      <c r="J1746" s="93">
        <v>6048</v>
      </c>
      <c r="K1746">
        <v>40</v>
      </c>
      <c r="L1746">
        <v>6042</v>
      </c>
      <c r="M1746">
        <v>9</v>
      </c>
      <c r="N1746">
        <v>6037</v>
      </c>
      <c r="O1746">
        <v>9</v>
      </c>
    </row>
    <row r="1747" spans="1:15" x14ac:dyDescent="0.2">
      <c r="A1747" s="103">
        <v>6320</v>
      </c>
      <c r="B1747" s="93" t="s">
        <v>4543</v>
      </c>
      <c r="C1747" s="103">
        <v>10000</v>
      </c>
      <c r="D1747" t="str">
        <f>VLOOKUP(J1747,杂项!K:L,2,FALSE)</f>
        <v>特级宗教教材</v>
      </c>
      <c r="E1747">
        <f t="shared" si="81"/>
        <v>1</v>
      </c>
      <c r="F1747" t="e">
        <f>VLOOKUP(L1747,杂项!K:L,2,FALSE)</f>
        <v>#N/A</v>
      </c>
      <c r="G1747">
        <f t="shared" si="82"/>
        <v>0</v>
      </c>
      <c r="H1747" t="e">
        <f>VLOOKUP(N1747,杂项!K:L,2,FALSE)</f>
        <v>#N/A</v>
      </c>
      <c r="I1747">
        <f t="shared" si="83"/>
        <v>0</v>
      </c>
      <c r="J1747" s="93">
        <v>6048</v>
      </c>
      <c r="K1747">
        <v>1</v>
      </c>
    </row>
    <row r="1748" spans="1:15" x14ac:dyDescent="0.2">
      <c r="A1748" s="103">
        <v>6321</v>
      </c>
      <c r="B1748" s="93" t="s">
        <v>4544</v>
      </c>
      <c r="C1748" s="103">
        <v>15000</v>
      </c>
      <c r="D1748" t="str">
        <f>VLOOKUP(J1748,杂项!K:L,2,FALSE)</f>
        <v>高级宗教教材</v>
      </c>
      <c r="E1748">
        <f t="shared" si="81"/>
        <v>5</v>
      </c>
      <c r="F1748" t="str">
        <f>VLOOKUP(L1748,杂项!K:L,2,FALSE)</f>
        <v>健腹轮</v>
      </c>
      <c r="G1748">
        <f t="shared" si="82"/>
        <v>6</v>
      </c>
      <c r="H1748" t="e">
        <f>VLOOKUP(N1748,杂项!K:L,2,FALSE)</f>
        <v>#N/A</v>
      </c>
      <c r="I1748">
        <f t="shared" si="83"/>
        <v>0</v>
      </c>
      <c r="J1748" s="93">
        <v>6018</v>
      </c>
      <c r="K1748">
        <v>5</v>
      </c>
      <c r="L1748">
        <v>6034</v>
      </c>
      <c r="M1748">
        <v>6</v>
      </c>
    </row>
    <row r="1749" spans="1:15" x14ac:dyDescent="0.2">
      <c r="A1749" s="103">
        <v>6322</v>
      </c>
      <c r="B1749" s="93" t="s">
        <v>4545</v>
      </c>
      <c r="C1749" s="103">
        <v>23000</v>
      </c>
      <c r="D1749" t="str">
        <f>VLOOKUP(J1749,杂项!K:L,2,FALSE)</f>
        <v>高级宗教教材</v>
      </c>
      <c r="E1749">
        <f t="shared" si="81"/>
        <v>15</v>
      </c>
      <c r="F1749" t="str">
        <f>VLOOKUP(L1749,杂项!K:L,2,FALSE)</f>
        <v>健腹轮</v>
      </c>
      <c r="G1749">
        <f t="shared" si="82"/>
        <v>10</v>
      </c>
      <c r="H1749" t="str">
        <f>VLOOKUP(N1749,杂项!K:L,2,FALSE)</f>
        <v>杠铃</v>
      </c>
      <c r="I1749">
        <f t="shared" si="83"/>
        <v>6</v>
      </c>
      <c r="J1749" s="93">
        <v>6018</v>
      </c>
      <c r="K1749">
        <v>15</v>
      </c>
      <c r="L1749">
        <v>6034</v>
      </c>
      <c r="M1749">
        <v>10</v>
      </c>
      <c r="N1749">
        <v>6031</v>
      </c>
      <c r="O1749">
        <v>6</v>
      </c>
    </row>
    <row r="1750" spans="1:15" x14ac:dyDescent="0.2">
      <c r="A1750" s="103">
        <v>6323</v>
      </c>
      <c r="B1750" s="93" t="s">
        <v>4546</v>
      </c>
      <c r="C1750" s="103">
        <v>35000</v>
      </c>
      <c r="D1750" t="str">
        <f>VLOOKUP(J1750,杂项!K:L,2,FALSE)</f>
        <v>高级宗教教材</v>
      </c>
      <c r="E1750">
        <f t="shared" si="81"/>
        <v>25</v>
      </c>
      <c r="F1750" t="str">
        <f>VLOOKUP(L1750,杂项!K:L,2,FALSE)</f>
        <v>健腹轮</v>
      </c>
      <c r="G1750">
        <f t="shared" si="82"/>
        <v>12</v>
      </c>
      <c r="H1750" t="str">
        <f>VLOOKUP(N1750,杂项!K:L,2,FALSE)</f>
        <v>杠铃</v>
      </c>
      <c r="I1750">
        <f t="shared" si="83"/>
        <v>8</v>
      </c>
      <c r="J1750" s="93">
        <v>6018</v>
      </c>
      <c r="K1750">
        <v>25</v>
      </c>
      <c r="L1750">
        <v>6034</v>
      </c>
      <c r="M1750">
        <v>12</v>
      </c>
      <c r="N1750">
        <v>6031</v>
      </c>
      <c r="O1750">
        <v>8</v>
      </c>
    </row>
    <row r="1751" spans="1:15" x14ac:dyDescent="0.2">
      <c r="A1751" s="103">
        <v>6324</v>
      </c>
      <c r="B1751" s="93" t="s">
        <v>4547</v>
      </c>
      <c r="C1751" s="103">
        <v>53000</v>
      </c>
      <c r="D1751" t="str">
        <f>VLOOKUP(J1751,杂项!K:L,2,FALSE)</f>
        <v>特级宗教教材</v>
      </c>
      <c r="E1751">
        <f t="shared" si="81"/>
        <v>3</v>
      </c>
      <c r="F1751" t="str">
        <f>VLOOKUP(L1751,杂项!K:L,2,FALSE)</f>
        <v>健腹轮</v>
      </c>
      <c r="G1751">
        <f t="shared" si="82"/>
        <v>14</v>
      </c>
      <c r="H1751" t="str">
        <f>VLOOKUP(N1751,杂项!K:L,2,FALSE)</f>
        <v>杠铃</v>
      </c>
      <c r="I1751">
        <f t="shared" si="83"/>
        <v>10</v>
      </c>
      <c r="J1751" s="93">
        <v>6048</v>
      </c>
      <c r="K1751">
        <v>3</v>
      </c>
      <c r="L1751">
        <v>6034</v>
      </c>
      <c r="M1751">
        <v>14</v>
      </c>
      <c r="N1751">
        <v>6031</v>
      </c>
      <c r="O1751">
        <v>10</v>
      </c>
    </row>
    <row r="1752" spans="1:15" x14ac:dyDescent="0.2">
      <c r="A1752" s="103">
        <v>6325</v>
      </c>
      <c r="B1752" s="93" t="s">
        <v>4548</v>
      </c>
      <c r="C1752" s="103">
        <v>80000</v>
      </c>
      <c r="D1752" t="str">
        <f>VLOOKUP(J1752,杂项!K:L,2,FALSE)</f>
        <v>特级宗教教材</v>
      </c>
      <c r="E1752">
        <f t="shared" si="81"/>
        <v>5</v>
      </c>
      <c r="F1752" t="str">
        <f>VLOOKUP(L1752,杂项!K:L,2,FALSE)</f>
        <v>Pretty♂喷雾</v>
      </c>
      <c r="G1752">
        <f t="shared" si="82"/>
        <v>2</v>
      </c>
      <c r="H1752" t="str">
        <f>VLOOKUP(N1752,杂项!K:L,2,FALSE)</f>
        <v>Brown♂精油</v>
      </c>
      <c r="I1752">
        <f t="shared" si="83"/>
        <v>2</v>
      </c>
      <c r="J1752" s="93">
        <v>6048</v>
      </c>
      <c r="K1752">
        <v>5</v>
      </c>
      <c r="L1752">
        <v>6040</v>
      </c>
      <c r="M1752">
        <v>2</v>
      </c>
      <c r="N1752">
        <v>6037</v>
      </c>
      <c r="O1752">
        <v>2</v>
      </c>
    </row>
    <row r="1753" spans="1:15" x14ac:dyDescent="0.2">
      <c r="A1753" s="103">
        <v>6326</v>
      </c>
      <c r="B1753" s="93" t="s">
        <v>4549</v>
      </c>
      <c r="C1753" s="103">
        <v>120000</v>
      </c>
      <c r="D1753" t="str">
        <f>VLOOKUP(J1753,杂项!K:L,2,FALSE)</f>
        <v>特级宗教教材</v>
      </c>
      <c r="E1753">
        <f t="shared" si="81"/>
        <v>10</v>
      </c>
      <c r="F1753" t="str">
        <f>VLOOKUP(L1753,杂项!K:L,2,FALSE)</f>
        <v>Pretty♂喷雾</v>
      </c>
      <c r="G1753">
        <f t="shared" si="82"/>
        <v>3</v>
      </c>
      <c r="H1753" t="str">
        <f>VLOOKUP(N1753,杂项!K:L,2,FALSE)</f>
        <v>Brown♂精油</v>
      </c>
      <c r="I1753">
        <f t="shared" si="83"/>
        <v>3</v>
      </c>
      <c r="J1753" s="93">
        <v>6048</v>
      </c>
      <c r="K1753">
        <v>10</v>
      </c>
      <c r="L1753">
        <v>6040</v>
      </c>
      <c r="M1753">
        <v>3</v>
      </c>
      <c r="N1753">
        <v>6037</v>
      </c>
      <c r="O1753">
        <v>3</v>
      </c>
    </row>
    <row r="1754" spans="1:15" x14ac:dyDescent="0.2">
      <c r="A1754" s="103">
        <v>6327</v>
      </c>
      <c r="B1754" s="93" t="s">
        <v>4550</v>
      </c>
      <c r="C1754" s="103">
        <v>180000</v>
      </c>
      <c r="D1754" t="str">
        <f>VLOOKUP(J1754,杂项!K:L,2,FALSE)</f>
        <v>特级宗教教材</v>
      </c>
      <c r="E1754">
        <f t="shared" si="81"/>
        <v>20</v>
      </c>
      <c r="F1754" t="str">
        <f>VLOOKUP(L1754,杂项!K:L,2,FALSE)</f>
        <v>Pretty♂喷雾</v>
      </c>
      <c r="G1754">
        <f t="shared" si="82"/>
        <v>5</v>
      </c>
      <c r="H1754" t="str">
        <f>VLOOKUP(N1754,杂项!K:L,2,FALSE)</f>
        <v>Brown♂精油</v>
      </c>
      <c r="I1754">
        <f t="shared" si="83"/>
        <v>5</v>
      </c>
      <c r="J1754" s="93">
        <v>6048</v>
      </c>
      <c r="K1754">
        <v>20</v>
      </c>
      <c r="L1754">
        <v>6040</v>
      </c>
      <c r="M1754">
        <v>5</v>
      </c>
      <c r="N1754">
        <v>6037</v>
      </c>
      <c r="O1754">
        <v>5</v>
      </c>
    </row>
    <row r="1755" spans="1:15" x14ac:dyDescent="0.2">
      <c r="A1755" s="103">
        <v>6328</v>
      </c>
      <c r="B1755" s="93" t="s">
        <v>4551</v>
      </c>
      <c r="C1755" s="103">
        <v>270000</v>
      </c>
      <c r="D1755" t="str">
        <f>VLOOKUP(J1755,杂项!K:L,2,FALSE)</f>
        <v>特级宗教教材</v>
      </c>
      <c r="E1755">
        <f t="shared" si="81"/>
        <v>30</v>
      </c>
      <c r="F1755" t="str">
        <f>VLOOKUP(L1755,杂项!K:L,2,FALSE)</f>
        <v>Pretty♂喷雾</v>
      </c>
      <c r="G1755">
        <f t="shared" si="82"/>
        <v>7</v>
      </c>
      <c r="H1755" t="str">
        <f>VLOOKUP(N1755,杂项!K:L,2,FALSE)</f>
        <v>Brown♂精油</v>
      </c>
      <c r="I1755">
        <f t="shared" si="83"/>
        <v>7</v>
      </c>
      <c r="J1755" s="93">
        <v>6048</v>
      </c>
      <c r="K1755">
        <v>30</v>
      </c>
      <c r="L1755">
        <v>6040</v>
      </c>
      <c r="M1755">
        <v>7</v>
      </c>
      <c r="N1755">
        <v>6037</v>
      </c>
      <c r="O1755">
        <v>7</v>
      </c>
    </row>
    <row r="1756" spans="1:15" x14ac:dyDescent="0.2">
      <c r="A1756" s="103">
        <v>6329</v>
      </c>
      <c r="B1756" s="93" t="s">
        <v>4552</v>
      </c>
      <c r="C1756" s="103">
        <v>410000</v>
      </c>
      <c r="D1756" t="str">
        <f>VLOOKUP(J1756,杂项!K:L,2,FALSE)</f>
        <v>特级宗教教材</v>
      </c>
      <c r="E1756">
        <f t="shared" si="81"/>
        <v>40</v>
      </c>
      <c r="F1756" t="str">
        <f>VLOOKUP(L1756,杂项!K:L,2,FALSE)</f>
        <v>Pretty♂喷雾</v>
      </c>
      <c r="G1756">
        <f t="shared" si="82"/>
        <v>9</v>
      </c>
      <c r="H1756" t="str">
        <f>VLOOKUP(N1756,杂项!K:L,2,FALSE)</f>
        <v>Brown♂精油</v>
      </c>
      <c r="I1756">
        <f t="shared" si="83"/>
        <v>9</v>
      </c>
      <c r="J1756" s="93">
        <v>6048</v>
      </c>
      <c r="K1756">
        <v>40</v>
      </c>
      <c r="L1756">
        <v>6040</v>
      </c>
      <c r="M1756">
        <v>9</v>
      </c>
      <c r="N1756">
        <v>6037</v>
      </c>
      <c r="O1756">
        <v>9</v>
      </c>
    </row>
    <row r="1757" spans="1:15" x14ac:dyDescent="0.2">
      <c r="A1757" s="103">
        <v>6330</v>
      </c>
      <c r="B1757" s="93" t="s">
        <v>4771</v>
      </c>
      <c r="C1757" s="103">
        <v>10000</v>
      </c>
      <c r="D1757" t="str">
        <f>VLOOKUP(J1757,杂项!K:L,2,FALSE)</f>
        <v>特级宗教教材</v>
      </c>
      <c r="E1757">
        <f t="shared" si="81"/>
        <v>1</v>
      </c>
      <c r="F1757" t="e">
        <f>VLOOKUP(L1757,杂项!K:L,2,FALSE)</f>
        <v>#N/A</v>
      </c>
      <c r="G1757">
        <f t="shared" si="82"/>
        <v>0</v>
      </c>
      <c r="H1757" t="e">
        <f>VLOOKUP(N1757,杂项!K:L,2,FALSE)</f>
        <v>#N/A</v>
      </c>
      <c r="I1757">
        <f t="shared" si="83"/>
        <v>0</v>
      </c>
      <c r="J1757" s="93">
        <v>6048</v>
      </c>
      <c r="K1757">
        <v>1</v>
      </c>
    </row>
    <row r="1758" spans="1:15" x14ac:dyDescent="0.2">
      <c r="A1758" s="103">
        <v>6331</v>
      </c>
      <c r="B1758" s="93" t="s">
        <v>4772</v>
      </c>
      <c r="C1758" s="103">
        <v>15000</v>
      </c>
      <c r="D1758" t="str">
        <f>VLOOKUP(J1758,杂项!K:L,2,FALSE)</f>
        <v>高级宗教教材</v>
      </c>
      <c r="E1758">
        <f t="shared" si="81"/>
        <v>5</v>
      </c>
      <c r="F1758" t="str">
        <f>VLOOKUP(L1758,杂项!K:L,2,FALSE)</f>
        <v>平衡球</v>
      </c>
      <c r="G1758">
        <f t="shared" si="82"/>
        <v>6</v>
      </c>
      <c r="H1758" t="e">
        <f>VLOOKUP(N1758,杂项!K:L,2,FALSE)</f>
        <v>#N/A</v>
      </c>
      <c r="I1758">
        <f t="shared" si="83"/>
        <v>0</v>
      </c>
      <c r="J1758" s="93">
        <v>6018</v>
      </c>
      <c r="K1758">
        <v>5</v>
      </c>
      <c r="L1758">
        <v>6036</v>
      </c>
      <c r="M1758">
        <v>6</v>
      </c>
    </row>
    <row r="1759" spans="1:15" x14ac:dyDescent="0.2">
      <c r="A1759" s="103">
        <v>6332</v>
      </c>
      <c r="B1759" s="93" t="s">
        <v>4773</v>
      </c>
      <c r="C1759" s="103">
        <v>23000</v>
      </c>
      <c r="D1759" t="str">
        <f>VLOOKUP(J1759,杂项!K:L,2,FALSE)</f>
        <v>高级宗教教材</v>
      </c>
      <c r="E1759">
        <f t="shared" si="81"/>
        <v>15</v>
      </c>
      <c r="F1759" t="str">
        <f>VLOOKUP(L1759,杂项!K:L,2,FALSE)</f>
        <v>平衡球</v>
      </c>
      <c r="G1759">
        <f t="shared" si="82"/>
        <v>10</v>
      </c>
      <c r="H1759" t="str">
        <f>VLOOKUP(N1759,杂项!K:L,2,FALSE)</f>
        <v>沙袋</v>
      </c>
      <c r="I1759">
        <f t="shared" si="83"/>
        <v>6</v>
      </c>
      <c r="J1759" s="93">
        <v>6018</v>
      </c>
      <c r="K1759">
        <v>15</v>
      </c>
      <c r="L1759">
        <v>6036</v>
      </c>
      <c r="M1759">
        <v>10</v>
      </c>
      <c r="N1759">
        <v>6032</v>
      </c>
      <c r="O1759">
        <v>6</v>
      </c>
    </row>
    <row r="1760" spans="1:15" x14ac:dyDescent="0.2">
      <c r="A1760" s="103">
        <v>6333</v>
      </c>
      <c r="B1760" s="93" t="s">
        <v>4774</v>
      </c>
      <c r="C1760" s="103">
        <v>35000</v>
      </c>
      <c r="D1760" t="str">
        <f>VLOOKUP(J1760,杂项!K:L,2,FALSE)</f>
        <v>高级宗教教材</v>
      </c>
      <c r="E1760">
        <f t="shared" si="81"/>
        <v>25</v>
      </c>
      <c r="F1760" t="str">
        <f>VLOOKUP(L1760,杂项!K:L,2,FALSE)</f>
        <v>平衡球</v>
      </c>
      <c r="G1760">
        <f t="shared" si="82"/>
        <v>12</v>
      </c>
      <c r="H1760" t="str">
        <f>VLOOKUP(N1760,杂项!K:L,2,FALSE)</f>
        <v>沙袋</v>
      </c>
      <c r="I1760">
        <f t="shared" si="83"/>
        <v>8</v>
      </c>
      <c r="J1760" s="93">
        <v>6018</v>
      </c>
      <c r="K1760">
        <v>25</v>
      </c>
      <c r="L1760">
        <v>6036</v>
      </c>
      <c r="M1760">
        <v>12</v>
      </c>
      <c r="N1760">
        <v>6032</v>
      </c>
      <c r="O1760">
        <v>8</v>
      </c>
    </row>
    <row r="1761" spans="1:15" x14ac:dyDescent="0.2">
      <c r="A1761" s="103">
        <v>6334</v>
      </c>
      <c r="B1761" s="93" t="s">
        <v>4775</v>
      </c>
      <c r="C1761" s="103">
        <v>53000</v>
      </c>
      <c r="D1761" t="str">
        <f>VLOOKUP(J1761,杂项!K:L,2,FALSE)</f>
        <v>特级宗教教材</v>
      </c>
      <c r="E1761">
        <f t="shared" si="81"/>
        <v>3</v>
      </c>
      <c r="F1761" t="str">
        <f>VLOOKUP(L1761,杂项!K:L,2,FALSE)</f>
        <v>平衡球</v>
      </c>
      <c r="G1761">
        <f t="shared" si="82"/>
        <v>14</v>
      </c>
      <c r="H1761" t="str">
        <f>VLOOKUP(N1761,杂项!K:L,2,FALSE)</f>
        <v>沙袋</v>
      </c>
      <c r="I1761">
        <f t="shared" si="83"/>
        <v>10</v>
      </c>
      <c r="J1761" s="93">
        <v>6048</v>
      </c>
      <c r="K1761">
        <v>3</v>
      </c>
      <c r="L1761">
        <v>6036</v>
      </c>
      <c r="M1761">
        <v>14</v>
      </c>
      <c r="N1761">
        <v>6032</v>
      </c>
      <c r="O1761">
        <v>10</v>
      </c>
    </row>
    <row r="1762" spans="1:15" x14ac:dyDescent="0.2">
      <c r="A1762" s="103">
        <v>6335</v>
      </c>
      <c r="B1762" s="93" t="s">
        <v>4776</v>
      </c>
      <c r="C1762" s="103">
        <v>80000</v>
      </c>
      <c r="D1762" t="str">
        <f>VLOOKUP(J1762,杂项!K:L,2,FALSE)</f>
        <v>特级宗教教材</v>
      </c>
      <c r="E1762">
        <f t="shared" si="81"/>
        <v>5</v>
      </c>
      <c r="F1762" t="str">
        <f>VLOOKUP(L1762,杂项!K:L,2,FALSE)</f>
        <v>Burning♂背带</v>
      </c>
      <c r="G1762">
        <f t="shared" si="82"/>
        <v>2</v>
      </c>
      <c r="H1762" t="str">
        <f>VLOOKUP(N1762,杂项!K:L,2,FALSE)</f>
        <v>Dark♂锁链</v>
      </c>
      <c r="I1762">
        <f t="shared" si="83"/>
        <v>2</v>
      </c>
      <c r="J1762" s="93">
        <v>6048</v>
      </c>
      <c r="K1762">
        <v>5</v>
      </c>
      <c r="L1762">
        <v>6042</v>
      </c>
      <c r="M1762">
        <v>2</v>
      </c>
      <c r="N1762">
        <v>6038</v>
      </c>
      <c r="O1762">
        <v>2</v>
      </c>
    </row>
    <row r="1763" spans="1:15" x14ac:dyDescent="0.2">
      <c r="A1763" s="103">
        <v>6336</v>
      </c>
      <c r="B1763" s="93" t="s">
        <v>4777</v>
      </c>
      <c r="C1763" s="103">
        <v>120000</v>
      </c>
      <c r="D1763" t="str">
        <f>VLOOKUP(J1763,杂项!K:L,2,FALSE)</f>
        <v>特级宗教教材</v>
      </c>
      <c r="E1763">
        <f t="shared" si="81"/>
        <v>10</v>
      </c>
      <c r="F1763" t="str">
        <f>VLOOKUP(L1763,杂项!K:L,2,FALSE)</f>
        <v>Burning♂背带</v>
      </c>
      <c r="G1763">
        <f t="shared" si="82"/>
        <v>3</v>
      </c>
      <c r="H1763" t="str">
        <f>VLOOKUP(N1763,杂项!K:L,2,FALSE)</f>
        <v>Dark♂锁链</v>
      </c>
      <c r="I1763">
        <f t="shared" si="83"/>
        <v>3</v>
      </c>
      <c r="J1763" s="93">
        <v>6048</v>
      </c>
      <c r="K1763">
        <v>10</v>
      </c>
      <c r="L1763">
        <v>6042</v>
      </c>
      <c r="M1763">
        <v>3</v>
      </c>
      <c r="N1763">
        <v>6038</v>
      </c>
      <c r="O1763">
        <v>3</v>
      </c>
    </row>
    <row r="1764" spans="1:15" x14ac:dyDescent="0.2">
      <c r="A1764" s="103">
        <v>6337</v>
      </c>
      <c r="B1764" s="93" t="s">
        <v>4778</v>
      </c>
      <c r="C1764" s="103">
        <v>180000</v>
      </c>
      <c r="D1764" t="str">
        <f>VLOOKUP(J1764,杂项!K:L,2,FALSE)</f>
        <v>特级宗教教材</v>
      </c>
      <c r="E1764">
        <f t="shared" si="81"/>
        <v>20</v>
      </c>
      <c r="F1764" t="str">
        <f>VLOOKUP(L1764,杂项!K:L,2,FALSE)</f>
        <v>Burning♂背带</v>
      </c>
      <c r="G1764">
        <f t="shared" si="82"/>
        <v>5</v>
      </c>
      <c r="H1764" t="str">
        <f>VLOOKUP(N1764,杂项!K:L,2,FALSE)</f>
        <v>Dark♂锁链</v>
      </c>
      <c r="I1764">
        <f t="shared" si="83"/>
        <v>5</v>
      </c>
      <c r="J1764" s="93">
        <v>6048</v>
      </c>
      <c r="K1764">
        <v>20</v>
      </c>
      <c r="L1764">
        <v>6042</v>
      </c>
      <c r="M1764">
        <v>5</v>
      </c>
      <c r="N1764">
        <v>6038</v>
      </c>
      <c r="O1764">
        <v>5</v>
      </c>
    </row>
    <row r="1765" spans="1:15" x14ac:dyDescent="0.2">
      <c r="A1765" s="103">
        <v>6338</v>
      </c>
      <c r="B1765" s="93" t="s">
        <v>4779</v>
      </c>
      <c r="C1765" s="103">
        <v>270000</v>
      </c>
      <c r="D1765" t="str">
        <f>VLOOKUP(J1765,杂项!K:L,2,FALSE)</f>
        <v>特级宗教教材</v>
      </c>
      <c r="E1765">
        <f t="shared" si="81"/>
        <v>30</v>
      </c>
      <c r="F1765" t="str">
        <f>VLOOKUP(L1765,杂项!K:L,2,FALSE)</f>
        <v>Burning♂背带</v>
      </c>
      <c r="G1765">
        <f t="shared" si="82"/>
        <v>7</v>
      </c>
      <c r="H1765" t="str">
        <f>VLOOKUP(N1765,杂项!K:L,2,FALSE)</f>
        <v>Dark♂锁链</v>
      </c>
      <c r="I1765">
        <f t="shared" si="83"/>
        <v>7</v>
      </c>
      <c r="J1765" s="93">
        <v>6048</v>
      </c>
      <c r="K1765">
        <v>30</v>
      </c>
      <c r="L1765">
        <v>6042</v>
      </c>
      <c r="M1765">
        <v>7</v>
      </c>
      <c r="N1765">
        <v>6038</v>
      </c>
      <c r="O1765">
        <v>7</v>
      </c>
    </row>
    <row r="1766" spans="1:15" x14ac:dyDescent="0.2">
      <c r="A1766" s="103">
        <v>6339</v>
      </c>
      <c r="B1766" s="93" t="s">
        <v>4780</v>
      </c>
      <c r="C1766" s="103">
        <v>410000</v>
      </c>
      <c r="D1766" t="str">
        <f>VLOOKUP(J1766,杂项!K:L,2,FALSE)</f>
        <v>特级宗教教材</v>
      </c>
      <c r="E1766">
        <f t="shared" si="81"/>
        <v>40</v>
      </c>
      <c r="F1766" t="str">
        <f>VLOOKUP(L1766,杂项!K:L,2,FALSE)</f>
        <v>Burning♂背带</v>
      </c>
      <c r="G1766">
        <f t="shared" si="82"/>
        <v>9</v>
      </c>
      <c r="H1766" t="str">
        <f>VLOOKUP(N1766,杂项!K:L,2,FALSE)</f>
        <v>Dark♂锁链</v>
      </c>
      <c r="I1766">
        <f t="shared" si="83"/>
        <v>9</v>
      </c>
      <c r="J1766" s="93">
        <v>6048</v>
      </c>
      <c r="K1766">
        <v>40</v>
      </c>
      <c r="L1766">
        <v>6042</v>
      </c>
      <c r="M1766">
        <v>9</v>
      </c>
      <c r="N1766">
        <v>6038</v>
      </c>
      <c r="O1766">
        <v>9</v>
      </c>
    </row>
    <row r="1767" spans="1:15" x14ac:dyDescent="0.2">
      <c r="A1767" s="103">
        <v>6340</v>
      </c>
      <c r="B1767" s="93" t="s">
        <v>4781</v>
      </c>
      <c r="C1767" s="103">
        <v>10000</v>
      </c>
      <c r="D1767" t="str">
        <f>VLOOKUP(J1767,杂项!K:L,2,FALSE)</f>
        <v>特级宗教教材</v>
      </c>
      <c r="E1767">
        <f t="shared" si="81"/>
        <v>1</v>
      </c>
      <c r="F1767" t="e">
        <f>VLOOKUP(L1767,杂项!K:L,2,FALSE)</f>
        <v>#N/A</v>
      </c>
      <c r="G1767">
        <f t="shared" si="82"/>
        <v>0</v>
      </c>
      <c r="H1767" t="e">
        <f>VLOOKUP(N1767,杂项!K:L,2,FALSE)</f>
        <v>#N/A</v>
      </c>
      <c r="I1767">
        <f t="shared" si="83"/>
        <v>0</v>
      </c>
      <c r="J1767" s="93">
        <v>6048</v>
      </c>
      <c r="K1767">
        <v>1</v>
      </c>
    </row>
    <row r="1768" spans="1:15" x14ac:dyDescent="0.2">
      <c r="A1768" s="103">
        <v>6341</v>
      </c>
      <c r="B1768" s="93" t="s">
        <v>4782</v>
      </c>
      <c r="C1768" s="103">
        <v>15000</v>
      </c>
      <c r="D1768" t="str">
        <f>VLOOKUP(J1768,杂项!K:L,2,FALSE)</f>
        <v>高级宗教教材</v>
      </c>
      <c r="E1768">
        <f t="shared" si="81"/>
        <v>5</v>
      </c>
      <c r="F1768" t="str">
        <f>VLOOKUP(L1768,杂项!K:L,2,FALSE)</f>
        <v>健腹轮</v>
      </c>
      <c r="G1768">
        <f t="shared" si="82"/>
        <v>6</v>
      </c>
      <c r="H1768" t="e">
        <f>VLOOKUP(N1768,杂项!K:L,2,FALSE)</f>
        <v>#N/A</v>
      </c>
      <c r="I1768">
        <f t="shared" si="83"/>
        <v>0</v>
      </c>
      <c r="J1768" s="93">
        <v>6018</v>
      </c>
      <c r="K1768">
        <v>5</v>
      </c>
      <c r="L1768">
        <v>6034</v>
      </c>
      <c r="M1768">
        <v>6</v>
      </c>
    </row>
    <row r="1769" spans="1:15" x14ac:dyDescent="0.2">
      <c r="A1769" s="103">
        <v>6342</v>
      </c>
      <c r="B1769" s="93" t="s">
        <v>4783</v>
      </c>
      <c r="C1769" s="103">
        <v>23000</v>
      </c>
      <c r="D1769" t="str">
        <f>VLOOKUP(J1769,杂项!K:L,2,FALSE)</f>
        <v>高级宗教教材</v>
      </c>
      <c r="E1769">
        <f t="shared" si="81"/>
        <v>15</v>
      </c>
      <c r="F1769" t="str">
        <f>VLOOKUP(L1769,杂项!K:L,2,FALSE)</f>
        <v>健腹轮</v>
      </c>
      <c r="G1769">
        <f t="shared" si="82"/>
        <v>10</v>
      </c>
      <c r="H1769" t="str">
        <f>VLOOKUP(N1769,杂项!K:L,2,FALSE)</f>
        <v>扩胸器</v>
      </c>
      <c r="I1769">
        <f t="shared" si="83"/>
        <v>6</v>
      </c>
      <c r="J1769" s="93">
        <v>6018</v>
      </c>
      <c r="K1769">
        <v>15</v>
      </c>
      <c r="L1769">
        <v>6034</v>
      </c>
      <c r="M1769">
        <v>10</v>
      </c>
      <c r="N1769">
        <v>6033</v>
      </c>
      <c r="O1769">
        <v>6</v>
      </c>
    </row>
    <row r="1770" spans="1:15" x14ac:dyDescent="0.2">
      <c r="A1770" s="103">
        <v>6343</v>
      </c>
      <c r="B1770" s="93" t="s">
        <v>4784</v>
      </c>
      <c r="C1770" s="103">
        <v>35000</v>
      </c>
      <c r="D1770" t="str">
        <f>VLOOKUP(J1770,杂项!K:L,2,FALSE)</f>
        <v>高级宗教教材</v>
      </c>
      <c r="E1770">
        <f t="shared" si="81"/>
        <v>25</v>
      </c>
      <c r="F1770" t="str">
        <f>VLOOKUP(L1770,杂项!K:L,2,FALSE)</f>
        <v>健腹轮</v>
      </c>
      <c r="G1770">
        <f t="shared" si="82"/>
        <v>12</v>
      </c>
      <c r="H1770" t="str">
        <f>VLOOKUP(N1770,杂项!K:L,2,FALSE)</f>
        <v>扩胸器</v>
      </c>
      <c r="I1770">
        <f t="shared" si="83"/>
        <v>8</v>
      </c>
      <c r="J1770" s="93">
        <v>6018</v>
      </c>
      <c r="K1770">
        <v>25</v>
      </c>
      <c r="L1770">
        <v>6034</v>
      </c>
      <c r="M1770">
        <v>12</v>
      </c>
      <c r="N1770">
        <v>6033</v>
      </c>
      <c r="O1770">
        <v>8</v>
      </c>
    </row>
    <row r="1771" spans="1:15" x14ac:dyDescent="0.2">
      <c r="A1771" s="103">
        <v>6344</v>
      </c>
      <c r="B1771" s="93" t="s">
        <v>4785</v>
      </c>
      <c r="C1771" s="103">
        <v>53000</v>
      </c>
      <c r="D1771" t="str">
        <f>VLOOKUP(J1771,杂项!K:L,2,FALSE)</f>
        <v>特级宗教教材</v>
      </c>
      <c r="E1771">
        <f t="shared" si="81"/>
        <v>3</v>
      </c>
      <c r="F1771" t="str">
        <f>VLOOKUP(L1771,杂项!K:L,2,FALSE)</f>
        <v>健腹轮</v>
      </c>
      <c r="G1771">
        <f t="shared" si="82"/>
        <v>14</v>
      </c>
      <c r="H1771" t="str">
        <f>VLOOKUP(N1771,杂项!K:L,2,FALSE)</f>
        <v>扩胸器</v>
      </c>
      <c r="I1771">
        <f t="shared" si="83"/>
        <v>10</v>
      </c>
      <c r="J1771" s="93">
        <v>6048</v>
      </c>
      <c r="K1771">
        <v>3</v>
      </c>
      <c r="L1771">
        <v>6034</v>
      </c>
      <c r="M1771">
        <v>14</v>
      </c>
      <c r="N1771">
        <v>6033</v>
      </c>
      <c r="O1771">
        <v>10</v>
      </c>
    </row>
    <row r="1772" spans="1:15" x14ac:dyDescent="0.2">
      <c r="A1772" s="103">
        <v>6345</v>
      </c>
      <c r="B1772" s="93" t="s">
        <v>4786</v>
      </c>
      <c r="C1772" s="103">
        <v>80000</v>
      </c>
      <c r="D1772" t="str">
        <f>VLOOKUP(J1772,杂项!K:L,2,FALSE)</f>
        <v>特级宗教教材</v>
      </c>
      <c r="E1772">
        <f t="shared" si="81"/>
        <v>5</v>
      </c>
      <c r="F1772" t="str">
        <f>VLOOKUP(L1772,杂项!K:L,2,FALSE)</f>
        <v>Pretty♂喷雾</v>
      </c>
      <c r="G1772">
        <f t="shared" si="82"/>
        <v>2</v>
      </c>
      <c r="H1772" t="str">
        <f>VLOOKUP(N1772,杂项!K:L,2,FALSE)</f>
        <v>Devout♂手套</v>
      </c>
      <c r="I1772">
        <f t="shared" si="83"/>
        <v>2</v>
      </c>
      <c r="J1772" s="93">
        <v>6048</v>
      </c>
      <c r="K1772">
        <v>5</v>
      </c>
      <c r="L1772">
        <v>6040</v>
      </c>
      <c r="M1772">
        <v>2</v>
      </c>
      <c r="N1772">
        <v>6039</v>
      </c>
      <c r="O1772">
        <v>2</v>
      </c>
    </row>
    <row r="1773" spans="1:15" x14ac:dyDescent="0.2">
      <c r="A1773" s="103">
        <v>6346</v>
      </c>
      <c r="B1773" s="93" t="s">
        <v>4787</v>
      </c>
      <c r="C1773" s="103">
        <v>120000</v>
      </c>
      <c r="D1773" t="str">
        <f>VLOOKUP(J1773,杂项!K:L,2,FALSE)</f>
        <v>特级宗教教材</v>
      </c>
      <c r="E1773">
        <f t="shared" si="81"/>
        <v>10</v>
      </c>
      <c r="F1773" t="str">
        <f>VLOOKUP(L1773,杂项!K:L,2,FALSE)</f>
        <v>Pretty♂喷雾</v>
      </c>
      <c r="G1773">
        <f t="shared" si="82"/>
        <v>3</v>
      </c>
      <c r="H1773" t="str">
        <f>VLOOKUP(N1773,杂项!K:L,2,FALSE)</f>
        <v>Devout♂手套</v>
      </c>
      <c r="I1773">
        <f t="shared" si="83"/>
        <v>3</v>
      </c>
      <c r="J1773" s="93">
        <v>6048</v>
      </c>
      <c r="K1773">
        <v>10</v>
      </c>
      <c r="L1773">
        <v>6040</v>
      </c>
      <c r="M1773">
        <v>3</v>
      </c>
      <c r="N1773">
        <v>6039</v>
      </c>
      <c r="O1773">
        <v>3</v>
      </c>
    </row>
    <row r="1774" spans="1:15" x14ac:dyDescent="0.2">
      <c r="A1774" s="103">
        <v>6347</v>
      </c>
      <c r="B1774" s="93" t="s">
        <v>4788</v>
      </c>
      <c r="C1774" s="103">
        <v>180000</v>
      </c>
      <c r="D1774" t="str">
        <f>VLOOKUP(J1774,杂项!K:L,2,FALSE)</f>
        <v>特级宗教教材</v>
      </c>
      <c r="E1774">
        <f t="shared" si="81"/>
        <v>20</v>
      </c>
      <c r="F1774" t="str">
        <f>VLOOKUP(L1774,杂项!K:L,2,FALSE)</f>
        <v>Pretty♂喷雾</v>
      </c>
      <c r="G1774">
        <f t="shared" si="82"/>
        <v>5</v>
      </c>
      <c r="H1774" t="str">
        <f>VLOOKUP(N1774,杂项!K:L,2,FALSE)</f>
        <v>Devout♂手套</v>
      </c>
      <c r="I1774">
        <f t="shared" si="83"/>
        <v>5</v>
      </c>
      <c r="J1774" s="93">
        <v>6048</v>
      </c>
      <c r="K1774">
        <v>20</v>
      </c>
      <c r="L1774">
        <v>6040</v>
      </c>
      <c r="M1774">
        <v>5</v>
      </c>
      <c r="N1774">
        <v>6039</v>
      </c>
      <c r="O1774">
        <v>5</v>
      </c>
    </row>
    <row r="1775" spans="1:15" x14ac:dyDescent="0.2">
      <c r="A1775" s="103">
        <v>6348</v>
      </c>
      <c r="B1775" s="93" t="s">
        <v>4789</v>
      </c>
      <c r="C1775" s="103">
        <v>270000</v>
      </c>
      <c r="D1775" t="str">
        <f>VLOOKUP(J1775,杂项!K:L,2,FALSE)</f>
        <v>特级宗教教材</v>
      </c>
      <c r="E1775">
        <f t="shared" si="81"/>
        <v>30</v>
      </c>
      <c r="F1775" t="str">
        <f>VLOOKUP(L1775,杂项!K:L,2,FALSE)</f>
        <v>Pretty♂喷雾</v>
      </c>
      <c r="G1775">
        <f t="shared" si="82"/>
        <v>7</v>
      </c>
      <c r="H1775" t="str">
        <f>VLOOKUP(N1775,杂项!K:L,2,FALSE)</f>
        <v>Devout♂手套</v>
      </c>
      <c r="I1775">
        <f t="shared" si="83"/>
        <v>7</v>
      </c>
      <c r="J1775" s="93">
        <v>6048</v>
      </c>
      <c r="K1775">
        <v>30</v>
      </c>
      <c r="L1775">
        <v>6040</v>
      </c>
      <c r="M1775">
        <v>7</v>
      </c>
      <c r="N1775">
        <v>6039</v>
      </c>
      <c r="O1775">
        <v>7</v>
      </c>
    </row>
    <row r="1776" spans="1:15" x14ac:dyDescent="0.2">
      <c r="A1776" s="103">
        <v>6349</v>
      </c>
      <c r="B1776" s="93" t="s">
        <v>4790</v>
      </c>
      <c r="C1776" s="103">
        <v>410000</v>
      </c>
      <c r="D1776" t="str">
        <f>VLOOKUP(J1776,杂项!K:L,2,FALSE)</f>
        <v>特级宗教教材</v>
      </c>
      <c r="E1776">
        <f t="shared" si="81"/>
        <v>40</v>
      </c>
      <c r="F1776" t="str">
        <f>VLOOKUP(L1776,杂项!K:L,2,FALSE)</f>
        <v>Pretty♂喷雾</v>
      </c>
      <c r="G1776">
        <f t="shared" si="82"/>
        <v>9</v>
      </c>
      <c r="H1776" t="str">
        <f>VLOOKUP(N1776,杂项!K:L,2,FALSE)</f>
        <v>Devout♂手套</v>
      </c>
      <c r="I1776">
        <f t="shared" si="83"/>
        <v>9</v>
      </c>
      <c r="J1776" s="93">
        <v>6048</v>
      </c>
      <c r="K1776">
        <v>40</v>
      </c>
      <c r="L1776">
        <v>6040</v>
      </c>
      <c r="M1776">
        <v>9</v>
      </c>
      <c r="N1776">
        <v>6039</v>
      </c>
      <c r="O1776">
        <v>9</v>
      </c>
    </row>
  </sheetData>
  <autoFilter ref="A1:O1776" xr:uid="{00000000-0009-0000-0000-000007000000}"/>
  <phoneticPr fontId="19"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O194"/>
  <sheetViews>
    <sheetView workbookViewId="0">
      <pane ySplit="1" topLeftCell="A2" activePane="bottomLeft" state="frozen"/>
      <selection pane="bottomLeft" activeCell="H9" sqref="H9"/>
    </sheetView>
  </sheetViews>
  <sheetFormatPr defaultColWidth="8.875" defaultRowHeight="13.5" x14ac:dyDescent="0.15"/>
  <cols>
    <col min="1" max="1" width="7.875"/>
    <col min="2" max="2" width="16.125" style="112"/>
    <col min="3" max="3" width="9"/>
    <col min="4" max="4" width="9" style="113"/>
    <col min="6" max="6" width="8.875" style="113"/>
    <col min="7" max="7" width="10.625" customWidth="1"/>
    <col min="8" max="8" width="8.875" style="113"/>
  </cols>
  <sheetData>
    <row r="1" spans="1:15" x14ac:dyDescent="0.2">
      <c r="A1" s="114" t="s">
        <v>485</v>
      </c>
      <c r="B1" s="114" t="s">
        <v>482</v>
      </c>
      <c r="C1" s="104" t="s">
        <v>1315</v>
      </c>
      <c r="D1" s="115" t="s">
        <v>1316</v>
      </c>
      <c r="E1" s="104" t="s">
        <v>1315</v>
      </c>
      <c r="F1" s="115" t="s">
        <v>1316</v>
      </c>
      <c r="G1" s="104" t="s">
        <v>1315</v>
      </c>
      <c r="H1" s="115" t="s">
        <v>1316</v>
      </c>
      <c r="I1" s="93" t="s">
        <v>1317</v>
      </c>
      <c r="J1" s="114" t="s">
        <v>1318</v>
      </c>
      <c r="K1" s="114" t="s">
        <v>1319</v>
      </c>
      <c r="L1" s="114" t="s">
        <v>1320</v>
      </c>
      <c r="M1" s="114" t="s">
        <v>1321</v>
      </c>
      <c r="N1" s="114" t="s">
        <v>1322</v>
      </c>
      <c r="O1" s="114" t="s">
        <v>1323</v>
      </c>
    </row>
    <row r="2" spans="1:15" x14ac:dyDescent="0.2">
      <c r="A2" s="114" t="s">
        <v>1308</v>
      </c>
      <c r="B2" s="114" t="s">
        <v>1324</v>
      </c>
      <c r="C2" s="93" t="str">
        <f>VLOOKUP(J2,杂项!A:B,2,FALSE)</f>
        <v>"防御"</v>
      </c>
      <c r="D2" s="93">
        <f t="shared" ref="D2:D64" si="0">K2</f>
        <v>6</v>
      </c>
      <c r="E2" s="93" t="str">
        <f>VLOOKUP(L2,杂项!A:B,2,FALSE)</f>
        <v>"攻击"</v>
      </c>
      <c r="F2" s="93">
        <f t="shared" ref="F2:F64" si="1">M2</f>
        <v>5</v>
      </c>
      <c r="G2" s="93" t="str">
        <f>VLOOKUP(N2,杂项!A:B,2,FALSE)</f>
        <v>"无"</v>
      </c>
      <c r="H2" s="93">
        <f t="shared" ref="H2:H64" si="2">O2</f>
        <v>0</v>
      </c>
      <c r="I2" s="93" t="s">
        <v>1325</v>
      </c>
      <c r="J2" s="119">
        <v>89</v>
      </c>
      <c r="K2" s="119">
        <v>6</v>
      </c>
      <c r="L2" s="119">
        <v>88</v>
      </c>
      <c r="M2" s="119">
        <v>5</v>
      </c>
      <c r="N2" s="119">
        <v>0</v>
      </c>
      <c r="O2" s="119">
        <v>0</v>
      </c>
    </row>
    <row r="3" spans="1:15" x14ac:dyDescent="0.2">
      <c r="A3" s="114" t="s">
        <v>1309</v>
      </c>
      <c r="B3" s="114" t="s">
        <v>1326</v>
      </c>
      <c r="C3" s="93" t="str">
        <f>VLOOKUP(J3,杂项!A:B,2,FALSE)</f>
        <v>"生命"</v>
      </c>
      <c r="D3" s="93">
        <f t="shared" si="0"/>
        <v>80</v>
      </c>
      <c r="E3" s="93" t="str">
        <f>VLOOKUP(L3,杂项!A:B,2,FALSE)</f>
        <v>"攻击"</v>
      </c>
      <c r="F3" s="93">
        <f t="shared" si="1"/>
        <v>7</v>
      </c>
      <c r="G3" s="93" t="str">
        <f>VLOOKUP(N3,杂项!A:B,2,FALSE)</f>
        <v>"无"</v>
      </c>
      <c r="H3" s="93">
        <f t="shared" si="2"/>
        <v>0</v>
      </c>
      <c r="I3" s="93" t="s">
        <v>1325</v>
      </c>
      <c r="J3" s="119">
        <v>87</v>
      </c>
      <c r="K3" s="119">
        <v>80</v>
      </c>
      <c r="L3" s="119">
        <v>88</v>
      </c>
      <c r="M3" s="119">
        <v>7</v>
      </c>
      <c r="N3" s="119">
        <v>0</v>
      </c>
      <c r="O3" s="119">
        <v>0</v>
      </c>
    </row>
    <row r="4" spans="1:15" x14ac:dyDescent="0.2">
      <c r="A4" s="114" t="s">
        <v>1310</v>
      </c>
      <c r="B4" s="114" t="s">
        <v>1327</v>
      </c>
      <c r="C4" s="93" t="str">
        <f>VLOOKUP(J4,杂项!A:B,2,FALSE)</f>
        <v>"防御"</v>
      </c>
      <c r="D4" s="93">
        <f t="shared" si="0"/>
        <v>8</v>
      </c>
      <c r="E4" s="93" t="str">
        <f>VLOOKUP(L4,杂项!A:B,2,FALSE)</f>
        <v>"生命"</v>
      </c>
      <c r="F4" s="93">
        <f t="shared" si="1"/>
        <v>48</v>
      </c>
      <c r="G4" s="93" t="str">
        <f>VLOOKUP(N4,杂项!A:B,2,FALSE)</f>
        <v>"无"</v>
      </c>
      <c r="H4" s="93">
        <f t="shared" si="2"/>
        <v>0</v>
      </c>
      <c r="I4" s="93" t="s">
        <v>1325</v>
      </c>
      <c r="J4" s="119">
        <v>89</v>
      </c>
      <c r="K4" s="119">
        <v>8</v>
      </c>
      <c r="L4" s="119">
        <v>87</v>
      </c>
      <c r="M4" s="119">
        <v>48</v>
      </c>
      <c r="N4" s="119">
        <v>0</v>
      </c>
      <c r="O4" s="119">
        <v>0</v>
      </c>
    </row>
    <row r="5" spans="1:15" x14ac:dyDescent="0.2">
      <c r="A5" s="114" t="s">
        <v>1311</v>
      </c>
      <c r="B5" s="114" t="s">
        <v>1328</v>
      </c>
      <c r="C5" s="93" t="str">
        <f>VLOOKUP(J5,杂项!A:B,2,FALSE)</f>
        <v>"生命"</v>
      </c>
      <c r="D5" s="93">
        <f t="shared" si="0"/>
        <v>150</v>
      </c>
      <c r="E5" s="93" t="str">
        <f>VLOOKUP(L5,杂项!A:B,2,FALSE)</f>
        <v>"攻击"</v>
      </c>
      <c r="F5" s="93">
        <f t="shared" si="1"/>
        <v>15</v>
      </c>
      <c r="G5" s="93" t="str">
        <f>VLOOKUP(N5,杂项!A:B,2,FALSE)</f>
        <v>"防御"</v>
      </c>
      <c r="H5" s="93">
        <f t="shared" si="2"/>
        <v>10</v>
      </c>
      <c r="I5" s="93" t="s">
        <v>1325</v>
      </c>
      <c r="J5" s="119">
        <v>87</v>
      </c>
      <c r="K5" s="119">
        <v>150</v>
      </c>
      <c r="L5" s="119">
        <v>88</v>
      </c>
      <c r="M5" s="119">
        <v>15</v>
      </c>
      <c r="N5" s="119">
        <v>89</v>
      </c>
      <c r="O5" s="119">
        <v>10</v>
      </c>
    </row>
    <row r="6" spans="1:15" x14ac:dyDescent="0.2">
      <c r="A6" s="114" t="s">
        <v>1312</v>
      </c>
      <c r="B6" s="114" t="s">
        <v>1329</v>
      </c>
      <c r="C6" s="93" t="str">
        <f>VLOOKUP(J6,杂项!A:B,2,FALSE)</f>
        <v>"防御"</v>
      </c>
      <c r="D6" s="93">
        <f t="shared" si="0"/>
        <v>16</v>
      </c>
      <c r="E6" s="93" t="str">
        <f>VLOOKUP(L6,杂项!A:B,2,FALSE)</f>
        <v>"魔防"</v>
      </c>
      <c r="F6" s="93">
        <f t="shared" si="1"/>
        <v>10</v>
      </c>
      <c r="G6" s="93" t="str">
        <f>VLOOKUP(N6,杂项!A:B,2,FALSE)</f>
        <v>"攻击"</v>
      </c>
      <c r="H6" s="93">
        <f t="shared" si="2"/>
        <v>15</v>
      </c>
      <c r="I6" s="93" t="s">
        <v>1325</v>
      </c>
      <c r="J6" s="119">
        <v>89</v>
      </c>
      <c r="K6" s="119">
        <v>16</v>
      </c>
      <c r="L6" s="119">
        <v>91</v>
      </c>
      <c r="M6" s="119">
        <v>10</v>
      </c>
      <c r="N6" s="119">
        <v>88</v>
      </c>
      <c r="O6" s="119">
        <v>15</v>
      </c>
    </row>
    <row r="7" spans="1:15" x14ac:dyDescent="0.2">
      <c r="A7" s="114" t="s">
        <v>42</v>
      </c>
      <c r="B7" s="114" t="s">
        <v>1330</v>
      </c>
      <c r="C7" s="93" t="str">
        <f>VLOOKUP(J7,杂项!A:B,2,FALSE)</f>
        <v>"防御"</v>
      </c>
      <c r="D7" s="93">
        <f t="shared" si="0"/>
        <v>6</v>
      </c>
      <c r="E7" s="93" t="str">
        <f>VLOOKUP(L7,杂项!A:B,2,FALSE)</f>
        <v>"攻击"</v>
      </c>
      <c r="F7" s="93">
        <f t="shared" si="1"/>
        <v>5</v>
      </c>
      <c r="G7" s="93" t="str">
        <f>VLOOKUP(N7,杂项!A:B,2,FALSE)</f>
        <v>"无"</v>
      </c>
      <c r="H7" s="93">
        <f t="shared" si="2"/>
        <v>0</v>
      </c>
      <c r="I7" s="93" t="s">
        <v>1325</v>
      </c>
      <c r="J7" s="119">
        <v>89</v>
      </c>
      <c r="K7" s="119">
        <v>6</v>
      </c>
      <c r="L7" s="119">
        <v>88</v>
      </c>
      <c r="M7" s="119">
        <v>5</v>
      </c>
      <c r="N7" s="119">
        <v>0</v>
      </c>
      <c r="O7" s="119">
        <v>0</v>
      </c>
    </row>
    <row r="8" spans="1:15" x14ac:dyDescent="0.2">
      <c r="A8" s="114" t="s">
        <v>1313</v>
      </c>
      <c r="B8" s="114" t="s">
        <v>1331</v>
      </c>
      <c r="C8" s="93" t="str">
        <f>VLOOKUP(J8,杂项!A:B,2,FALSE)</f>
        <v>"生命"</v>
      </c>
      <c r="D8" s="93">
        <f t="shared" si="0"/>
        <v>150</v>
      </c>
      <c r="E8" s="93" t="str">
        <f>VLOOKUP(L8,杂项!A:B,2,FALSE)</f>
        <v>"攻击"</v>
      </c>
      <c r="F8" s="93">
        <f t="shared" si="1"/>
        <v>15</v>
      </c>
      <c r="G8" s="93" t="str">
        <f>VLOOKUP(N8,杂项!A:B,2,FALSE)</f>
        <v>"防御"</v>
      </c>
      <c r="H8" s="93">
        <f t="shared" si="2"/>
        <v>10</v>
      </c>
      <c r="I8" s="93" t="s">
        <v>1325</v>
      </c>
      <c r="J8" s="119">
        <v>87</v>
      </c>
      <c r="K8" s="119">
        <v>150</v>
      </c>
      <c r="L8" s="119">
        <v>88</v>
      </c>
      <c r="M8" s="119">
        <v>15</v>
      </c>
      <c r="N8" s="119">
        <v>89</v>
      </c>
      <c r="O8" s="119">
        <v>10</v>
      </c>
    </row>
    <row r="9" spans="1:15" x14ac:dyDescent="0.2">
      <c r="A9" s="114" t="s">
        <v>1314</v>
      </c>
      <c r="B9" s="114" t="s">
        <v>1332</v>
      </c>
      <c r="C9" s="93" t="str">
        <f>VLOOKUP(J9,杂项!A:B,2,FALSE)</f>
        <v>"防御"</v>
      </c>
      <c r="D9" s="93">
        <f t="shared" si="0"/>
        <v>16</v>
      </c>
      <c r="E9" s="93" t="str">
        <f>VLOOKUP(L9,杂项!A:B,2,FALSE)</f>
        <v>"魔防"</v>
      </c>
      <c r="F9" s="93">
        <f t="shared" si="1"/>
        <v>10</v>
      </c>
      <c r="G9" s="93" t="str">
        <f>VLOOKUP(N9,杂项!A:B,2,FALSE)</f>
        <v>"攻击"</v>
      </c>
      <c r="H9" s="93">
        <f t="shared" si="2"/>
        <v>15</v>
      </c>
      <c r="I9" s="93" t="s">
        <v>1325</v>
      </c>
      <c r="J9" s="119">
        <v>89</v>
      </c>
      <c r="K9" s="119">
        <v>16</v>
      </c>
      <c r="L9" s="119">
        <v>91</v>
      </c>
      <c r="M9" s="119">
        <v>10</v>
      </c>
      <c r="N9" s="119">
        <v>88</v>
      </c>
      <c r="O9" s="119">
        <v>15</v>
      </c>
    </row>
    <row r="10" spans="1:15" x14ac:dyDescent="0.2">
      <c r="A10" s="114" t="s">
        <v>1333</v>
      </c>
      <c r="B10" s="114" t="s">
        <v>1334</v>
      </c>
      <c r="C10" s="93" t="str">
        <f>VLOOKUP(J10,杂项!A:B,2,FALSE)</f>
        <v>"生命"</v>
      </c>
      <c r="D10" s="93">
        <f t="shared" si="0"/>
        <v>80</v>
      </c>
      <c r="E10" s="93" t="str">
        <f>VLOOKUP(L10,杂项!A:B,2,FALSE)</f>
        <v>"攻击"</v>
      </c>
      <c r="F10" s="93">
        <f t="shared" si="1"/>
        <v>7</v>
      </c>
      <c r="G10" s="93" t="str">
        <f>VLOOKUP(N10,杂项!A:B,2,FALSE)</f>
        <v>"无"</v>
      </c>
      <c r="H10" s="93">
        <f t="shared" si="2"/>
        <v>0</v>
      </c>
      <c r="I10" s="93" t="s">
        <v>1325</v>
      </c>
      <c r="J10" s="119">
        <v>87</v>
      </c>
      <c r="K10" s="119">
        <v>80</v>
      </c>
      <c r="L10" s="119">
        <v>88</v>
      </c>
      <c r="M10" s="119">
        <v>7</v>
      </c>
      <c r="N10" s="119">
        <v>0</v>
      </c>
      <c r="O10" s="119">
        <v>0</v>
      </c>
    </row>
    <row r="11" spans="1:15" x14ac:dyDescent="0.2">
      <c r="A11" s="114" t="s">
        <v>62</v>
      </c>
      <c r="B11" s="114" t="s">
        <v>1335</v>
      </c>
      <c r="C11" s="93" t="str">
        <f>VLOOKUP(J11,杂项!A:B,2,FALSE)</f>
        <v>"生命"</v>
      </c>
      <c r="D11" s="93">
        <f t="shared" si="0"/>
        <v>150</v>
      </c>
      <c r="E11" s="93" t="str">
        <f>VLOOKUP(L11,杂项!A:B,2,FALSE)</f>
        <v>"攻击"</v>
      </c>
      <c r="F11" s="93">
        <f t="shared" si="1"/>
        <v>15</v>
      </c>
      <c r="G11" s="93" t="str">
        <f>VLOOKUP(N11,杂项!A:B,2,FALSE)</f>
        <v>"防御"</v>
      </c>
      <c r="H11" s="93">
        <f t="shared" si="2"/>
        <v>10</v>
      </c>
      <c r="I11" s="93" t="s">
        <v>1325</v>
      </c>
      <c r="J11" s="119">
        <v>87</v>
      </c>
      <c r="K11" s="119">
        <v>150</v>
      </c>
      <c r="L11" s="119">
        <v>88</v>
      </c>
      <c r="M11" s="119">
        <v>15</v>
      </c>
      <c r="N11" s="119">
        <v>89</v>
      </c>
      <c r="O11" s="119">
        <v>10</v>
      </c>
    </row>
    <row r="12" spans="1:15" x14ac:dyDescent="0.2">
      <c r="A12" s="114" t="s">
        <v>1336</v>
      </c>
      <c r="B12" s="114" t="s">
        <v>1337</v>
      </c>
      <c r="C12" s="93" t="str">
        <f>VLOOKUP(J12,杂项!A:B,2,FALSE)</f>
        <v>"生命"</v>
      </c>
      <c r="D12" s="93">
        <f t="shared" si="0"/>
        <v>80</v>
      </c>
      <c r="E12" s="93" t="str">
        <f>VLOOKUP(L12,杂项!A:B,2,FALSE)</f>
        <v>"攻击"</v>
      </c>
      <c r="F12" s="93">
        <f t="shared" si="1"/>
        <v>7</v>
      </c>
      <c r="G12" s="93" t="str">
        <f>VLOOKUP(N12,杂项!A:B,2,FALSE)</f>
        <v>"无"</v>
      </c>
      <c r="H12" s="93">
        <f t="shared" si="2"/>
        <v>0</v>
      </c>
      <c r="I12" s="93" t="s">
        <v>1325</v>
      </c>
      <c r="J12" s="119">
        <v>87</v>
      </c>
      <c r="K12" s="119">
        <v>80</v>
      </c>
      <c r="L12" s="119">
        <v>88</v>
      </c>
      <c r="M12" s="119">
        <v>7</v>
      </c>
      <c r="N12" s="119">
        <v>0</v>
      </c>
      <c r="O12" s="119">
        <v>0</v>
      </c>
    </row>
    <row r="13" spans="1:15" x14ac:dyDescent="0.2">
      <c r="A13" s="114" t="s">
        <v>1338</v>
      </c>
      <c r="B13" s="114" t="s">
        <v>1339</v>
      </c>
      <c r="C13" s="93" t="str">
        <f>VLOOKUP(J13,杂项!A:B,2,FALSE)</f>
        <v>"生命"</v>
      </c>
      <c r="D13" s="93">
        <f t="shared" si="0"/>
        <v>150</v>
      </c>
      <c r="E13" s="93" t="str">
        <f>VLOOKUP(L13,杂项!A:B,2,FALSE)</f>
        <v>"攻击"</v>
      </c>
      <c r="F13" s="93">
        <f t="shared" si="1"/>
        <v>15</v>
      </c>
      <c r="G13" s="93" t="str">
        <f>VLOOKUP(N13,杂项!A:B,2,FALSE)</f>
        <v>"防御"</v>
      </c>
      <c r="H13" s="93">
        <f t="shared" si="2"/>
        <v>10</v>
      </c>
      <c r="I13" s="93" t="s">
        <v>1325</v>
      </c>
      <c r="J13" s="119">
        <v>87</v>
      </c>
      <c r="K13" s="119">
        <v>150</v>
      </c>
      <c r="L13" s="119">
        <v>88</v>
      </c>
      <c r="M13" s="119">
        <v>15</v>
      </c>
      <c r="N13" s="119">
        <v>89</v>
      </c>
      <c r="O13" s="119">
        <v>10</v>
      </c>
    </row>
    <row r="14" spans="1:15" x14ac:dyDescent="0.2">
      <c r="A14" s="114" t="s">
        <v>1340</v>
      </c>
      <c r="B14" s="114" t="s">
        <v>1341</v>
      </c>
      <c r="C14" s="93" t="str">
        <f>VLOOKUP(J14,杂项!A:B,2,FALSE)</f>
        <v>"防御"</v>
      </c>
      <c r="D14" s="93">
        <f t="shared" si="0"/>
        <v>6</v>
      </c>
      <c r="E14" s="93" t="str">
        <f>VLOOKUP(L14,杂项!A:B,2,FALSE)</f>
        <v>"生命"</v>
      </c>
      <c r="F14" s="93">
        <f t="shared" si="1"/>
        <v>36</v>
      </c>
      <c r="G14" s="93" t="str">
        <f>VLOOKUP(N14,杂项!A:B,2,FALSE)</f>
        <v>"无"</v>
      </c>
      <c r="H14" s="93">
        <f t="shared" si="2"/>
        <v>0</v>
      </c>
      <c r="I14" s="93" t="s">
        <v>1325</v>
      </c>
      <c r="J14" s="119">
        <v>89</v>
      </c>
      <c r="K14" s="119">
        <v>6</v>
      </c>
      <c r="L14" s="119">
        <v>87</v>
      </c>
      <c r="M14" s="119">
        <v>36</v>
      </c>
      <c r="N14" s="119">
        <v>0</v>
      </c>
      <c r="O14" s="119">
        <v>0</v>
      </c>
    </row>
    <row r="15" spans="1:15" x14ac:dyDescent="0.2">
      <c r="A15" s="114" t="s">
        <v>1342</v>
      </c>
      <c r="B15" s="114" t="s">
        <v>1343</v>
      </c>
      <c r="C15" s="93" t="str">
        <f>VLOOKUP(J15,杂项!A:B,2,FALSE)</f>
        <v>"魔防"</v>
      </c>
      <c r="D15" s="93">
        <f t="shared" si="0"/>
        <v>8</v>
      </c>
      <c r="E15" s="93" t="str">
        <f>VLOOKUP(L15,杂项!A:B,2,FALSE)</f>
        <v>"生命"</v>
      </c>
      <c r="F15" s="93">
        <f t="shared" si="1"/>
        <v>48</v>
      </c>
      <c r="G15" s="93" t="str">
        <f>VLOOKUP(N15,杂项!A:B,2,FALSE)</f>
        <v>"无"</v>
      </c>
      <c r="H15" s="93">
        <f t="shared" si="2"/>
        <v>0</v>
      </c>
      <c r="I15" s="93" t="s">
        <v>1325</v>
      </c>
      <c r="J15" s="119">
        <v>91</v>
      </c>
      <c r="K15" s="119">
        <v>8</v>
      </c>
      <c r="L15" s="119">
        <v>87</v>
      </c>
      <c r="M15" s="119">
        <v>48</v>
      </c>
      <c r="N15" s="119">
        <v>0</v>
      </c>
      <c r="O15" s="119">
        <v>0</v>
      </c>
    </row>
    <row r="16" spans="1:15" x14ac:dyDescent="0.2">
      <c r="A16" s="114" t="s">
        <v>1344</v>
      </c>
      <c r="B16" s="114" t="s">
        <v>1345</v>
      </c>
      <c r="C16" s="93" t="str">
        <f>VLOOKUP(J16,杂项!A:B,2,FALSE)</f>
        <v>"魔防"</v>
      </c>
      <c r="D16" s="93">
        <f t="shared" si="0"/>
        <v>16</v>
      </c>
      <c r="E16" s="93" t="str">
        <f>VLOOKUP(L16,杂项!A:B,2,FALSE)</f>
        <v>"防御"</v>
      </c>
      <c r="F16" s="93">
        <f t="shared" si="1"/>
        <v>10</v>
      </c>
      <c r="G16" s="93" t="str">
        <f>VLOOKUP(N16,杂项!A:B,2,FALSE)</f>
        <v>"生命"</v>
      </c>
      <c r="H16" s="93">
        <f t="shared" si="2"/>
        <v>90</v>
      </c>
      <c r="I16" s="93" t="s">
        <v>1325</v>
      </c>
      <c r="J16" s="119">
        <v>91</v>
      </c>
      <c r="K16" s="119">
        <v>16</v>
      </c>
      <c r="L16" s="119">
        <v>89</v>
      </c>
      <c r="M16" s="119">
        <v>10</v>
      </c>
      <c r="N16" s="119">
        <v>87</v>
      </c>
      <c r="O16" s="119">
        <v>90</v>
      </c>
    </row>
    <row r="17" spans="1:15" x14ac:dyDescent="0.2">
      <c r="A17" s="114" t="s">
        <v>1346</v>
      </c>
      <c r="B17" s="114" t="s">
        <v>1347</v>
      </c>
      <c r="C17" s="93" t="str">
        <f>VLOOKUP(J17,杂项!A:B,2,FALSE)</f>
        <v>"防御"</v>
      </c>
      <c r="D17" s="93">
        <f t="shared" si="0"/>
        <v>2</v>
      </c>
      <c r="E17" s="93" t="str">
        <f>VLOOKUP(L17,杂项!A:B,2,FALSE)</f>
        <v>"生命"</v>
      </c>
      <c r="F17" s="93">
        <f t="shared" si="1"/>
        <v>11</v>
      </c>
      <c r="G17" s="93" t="str">
        <f>VLOOKUP(N17,杂项!A:B,2,FALSE)</f>
        <v>"无"</v>
      </c>
      <c r="H17" s="93">
        <f t="shared" si="2"/>
        <v>0</v>
      </c>
      <c r="I17" s="93" t="s">
        <v>1325</v>
      </c>
      <c r="J17" s="119">
        <v>89</v>
      </c>
      <c r="K17" s="119">
        <v>2</v>
      </c>
      <c r="L17" s="119">
        <v>87</v>
      </c>
      <c r="M17" s="119">
        <v>11</v>
      </c>
      <c r="N17" s="119">
        <v>0</v>
      </c>
      <c r="O17" s="119">
        <v>0</v>
      </c>
    </row>
    <row r="18" spans="1:15" x14ac:dyDescent="0.2">
      <c r="A18" s="114" t="s">
        <v>1348</v>
      </c>
      <c r="B18" s="114" t="s">
        <v>1349</v>
      </c>
      <c r="C18" s="93" t="str">
        <f>VLOOKUP(J18,杂项!A:B,2,FALSE)</f>
        <v>"攻击"</v>
      </c>
      <c r="D18" s="93">
        <f t="shared" si="0"/>
        <v>9</v>
      </c>
      <c r="E18" s="93" t="str">
        <f>VLOOKUP(L18,杂项!A:B,2,FALSE)</f>
        <v>"生命"</v>
      </c>
      <c r="F18" s="93">
        <f t="shared" si="1"/>
        <v>36</v>
      </c>
      <c r="G18" s="93" t="str">
        <f>VLOOKUP(N18,杂项!A:B,2,FALSE)</f>
        <v>"无"</v>
      </c>
      <c r="H18" s="93">
        <f t="shared" si="2"/>
        <v>0</v>
      </c>
      <c r="I18" s="93" t="s">
        <v>1325</v>
      </c>
      <c r="J18" s="119">
        <v>88</v>
      </c>
      <c r="K18" s="119">
        <v>9</v>
      </c>
      <c r="L18" s="119">
        <v>87</v>
      </c>
      <c r="M18" s="119">
        <v>36</v>
      </c>
      <c r="N18" s="119">
        <v>0</v>
      </c>
      <c r="O18" s="119">
        <v>0</v>
      </c>
    </row>
    <row r="19" spans="1:15" x14ac:dyDescent="0.2">
      <c r="A19" s="114" t="s">
        <v>1350</v>
      </c>
      <c r="B19" s="114" t="s">
        <v>1351</v>
      </c>
      <c r="C19" s="93" t="str">
        <f>VLOOKUP(J19,杂项!A:B,2,FALSE)</f>
        <v>"生命"</v>
      </c>
      <c r="D19" s="93">
        <f t="shared" si="0"/>
        <v>80</v>
      </c>
      <c r="E19" s="93" t="str">
        <f>VLOOKUP(L19,杂项!A:B,2,FALSE)</f>
        <v>"技巧"</v>
      </c>
      <c r="F19" s="93">
        <f t="shared" si="1"/>
        <v>5</v>
      </c>
      <c r="G19" s="93" t="str">
        <f>VLOOKUP(N19,杂项!A:B,2,FALSE)</f>
        <v>"无"</v>
      </c>
      <c r="H19" s="93">
        <f t="shared" si="2"/>
        <v>0</v>
      </c>
      <c r="I19" s="93" t="s">
        <v>1325</v>
      </c>
      <c r="J19" s="119">
        <v>87</v>
      </c>
      <c r="K19" s="119">
        <v>80</v>
      </c>
      <c r="L19" s="119">
        <v>92</v>
      </c>
      <c r="M19" s="119">
        <v>5</v>
      </c>
      <c r="N19" s="119">
        <v>0</v>
      </c>
      <c r="O19" s="119">
        <v>0</v>
      </c>
    </row>
    <row r="20" spans="1:15" x14ac:dyDescent="0.2">
      <c r="A20" s="114" t="s">
        <v>1352</v>
      </c>
      <c r="B20" s="114" t="s">
        <v>1353</v>
      </c>
      <c r="C20" s="93" t="str">
        <f>VLOOKUP(J20,杂项!A:B,2,FALSE)</f>
        <v>"防御"</v>
      </c>
      <c r="D20" s="93">
        <f t="shared" si="0"/>
        <v>8</v>
      </c>
      <c r="E20" s="93" t="str">
        <f>VLOOKUP(L20,杂项!A:B,2,FALSE)</f>
        <v>"生命"</v>
      </c>
      <c r="F20" s="93">
        <f t="shared" si="1"/>
        <v>48</v>
      </c>
      <c r="G20" s="93" t="str">
        <f>VLOOKUP(N20,杂项!A:B,2,FALSE)</f>
        <v>"无"</v>
      </c>
      <c r="H20" s="93">
        <f t="shared" si="2"/>
        <v>0</v>
      </c>
      <c r="I20" s="93" t="s">
        <v>1325</v>
      </c>
      <c r="J20" s="119">
        <v>89</v>
      </c>
      <c r="K20" s="119">
        <v>8</v>
      </c>
      <c r="L20" s="119">
        <v>87</v>
      </c>
      <c r="M20" s="119">
        <v>48</v>
      </c>
      <c r="N20" s="119">
        <v>0</v>
      </c>
      <c r="O20" s="119">
        <v>0</v>
      </c>
    </row>
    <row r="21" spans="1:15" x14ac:dyDescent="0.2">
      <c r="A21" s="114" t="s">
        <v>1354</v>
      </c>
      <c r="B21" s="114" t="s">
        <v>1355</v>
      </c>
      <c r="C21" s="93" t="str">
        <f>VLOOKUP(J21,杂项!A:B,2,FALSE)</f>
        <v>"攻击"</v>
      </c>
      <c r="D21" s="93">
        <f t="shared" si="0"/>
        <v>25</v>
      </c>
      <c r="E21" s="93" t="str">
        <f>VLOOKUP(L21,杂项!A:B,2,FALSE)</f>
        <v>"魔防"</v>
      </c>
      <c r="F21" s="93">
        <f t="shared" si="1"/>
        <v>10</v>
      </c>
      <c r="G21" s="93" t="str">
        <f>VLOOKUP(N21,杂项!A:B,2,FALSE)</f>
        <v>"防御"</v>
      </c>
      <c r="H21" s="93">
        <f t="shared" si="2"/>
        <v>10</v>
      </c>
      <c r="I21" s="93" t="s">
        <v>1325</v>
      </c>
      <c r="J21" s="119">
        <v>88</v>
      </c>
      <c r="K21" s="119">
        <v>25</v>
      </c>
      <c r="L21" s="119">
        <v>91</v>
      </c>
      <c r="M21" s="119">
        <v>10</v>
      </c>
      <c r="N21" s="119">
        <v>89</v>
      </c>
      <c r="O21" s="119">
        <v>10</v>
      </c>
    </row>
    <row r="22" spans="1:15" x14ac:dyDescent="0.2">
      <c r="A22" s="114" t="s">
        <v>239</v>
      </c>
      <c r="B22" s="114" t="s">
        <v>1356</v>
      </c>
      <c r="C22" s="93" t="str">
        <f>VLOOKUP(J22,杂项!A:B,2,FALSE)</f>
        <v>"攻击"</v>
      </c>
      <c r="D22" s="93">
        <f t="shared" si="0"/>
        <v>25</v>
      </c>
      <c r="E22" s="93" t="str">
        <f>VLOOKUP(L22,杂项!A:B,2,FALSE)</f>
        <v>"魔防"</v>
      </c>
      <c r="F22" s="93">
        <f t="shared" si="1"/>
        <v>10</v>
      </c>
      <c r="G22" s="93" t="str">
        <f>VLOOKUP(N22,杂项!A:B,2,FALSE)</f>
        <v>"防御"</v>
      </c>
      <c r="H22" s="93">
        <f t="shared" si="2"/>
        <v>10</v>
      </c>
      <c r="I22" s="93" t="s">
        <v>1325</v>
      </c>
      <c r="J22" s="119">
        <v>88</v>
      </c>
      <c r="K22" s="119">
        <v>25</v>
      </c>
      <c r="L22" s="119">
        <v>91</v>
      </c>
      <c r="M22" s="119">
        <v>10</v>
      </c>
      <c r="N22" s="119">
        <v>89</v>
      </c>
      <c r="O22" s="119">
        <v>10</v>
      </c>
    </row>
    <row r="23" spans="1:15" x14ac:dyDescent="0.2">
      <c r="A23" s="114" t="s">
        <v>1357</v>
      </c>
      <c r="B23" s="114" t="s">
        <v>1358</v>
      </c>
      <c r="C23" s="93" t="str">
        <f>VLOOKUP(J23,杂项!A:B,2,FALSE)</f>
        <v>"攻击"</v>
      </c>
      <c r="D23" s="93">
        <f t="shared" si="0"/>
        <v>25</v>
      </c>
      <c r="E23" s="93" t="str">
        <f>VLOOKUP(L23,杂项!A:B,2,FALSE)</f>
        <v>"生命"</v>
      </c>
      <c r="F23" s="93">
        <f t="shared" si="1"/>
        <v>90</v>
      </c>
      <c r="G23" s="93" t="str">
        <f>VLOOKUP(N23,杂项!A:B,2,FALSE)</f>
        <v>"防御"</v>
      </c>
      <c r="H23" s="93">
        <f t="shared" si="2"/>
        <v>10</v>
      </c>
      <c r="I23" s="93" t="s">
        <v>1325</v>
      </c>
      <c r="J23" s="119">
        <v>88</v>
      </c>
      <c r="K23" s="119">
        <v>25</v>
      </c>
      <c r="L23" s="119">
        <v>87</v>
      </c>
      <c r="M23" s="119">
        <v>90</v>
      </c>
      <c r="N23" s="119">
        <v>89</v>
      </c>
      <c r="O23" s="119">
        <v>10</v>
      </c>
    </row>
    <row r="24" spans="1:15" x14ac:dyDescent="0.2">
      <c r="A24" s="114" t="s">
        <v>1359</v>
      </c>
      <c r="B24" s="114" t="s">
        <v>1360</v>
      </c>
      <c r="C24" s="93" t="str">
        <f>VLOOKUP(J24,杂项!A:B,2,FALSE)</f>
        <v>"攻击"</v>
      </c>
      <c r="D24" s="93">
        <f t="shared" si="0"/>
        <v>25</v>
      </c>
      <c r="E24" s="93" t="str">
        <f>VLOOKUP(L24,杂项!A:B,2,FALSE)</f>
        <v>"生命"</v>
      </c>
      <c r="F24" s="93">
        <f t="shared" si="1"/>
        <v>90</v>
      </c>
      <c r="G24" s="93" t="str">
        <f>VLOOKUP(N24,杂项!A:B,2,FALSE)</f>
        <v>"防御"</v>
      </c>
      <c r="H24" s="93">
        <f t="shared" si="2"/>
        <v>10</v>
      </c>
      <c r="I24" s="93" t="s">
        <v>1325</v>
      </c>
      <c r="J24" s="119">
        <v>88</v>
      </c>
      <c r="K24" s="119">
        <v>25</v>
      </c>
      <c r="L24" s="119">
        <v>87</v>
      </c>
      <c r="M24" s="119">
        <v>90</v>
      </c>
      <c r="N24" s="119">
        <v>89</v>
      </c>
      <c r="O24" s="119">
        <v>10</v>
      </c>
    </row>
    <row r="25" spans="1:15" x14ac:dyDescent="0.2">
      <c r="A25" s="114" t="s">
        <v>1361</v>
      </c>
      <c r="B25" s="114" t="s">
        <v>1362</v>
      </c>
      <c r="C25" s="93" t="str">
        <f>VLOOKUP(J25,杂项!A:B,2,FALSE)</f>
        <v>"防御"</v>
      </c>
      <c r="D25" s="93">
        <f t="shared" si="0"/>
        <v>16</v>
      </c>
      <c r="E25" s="93" t="str">
        <f>VLOOKUP(L25,杂项!A:B,2,FALSE)</f>
        <v>"攻击"</v>
      </c>
      <c r="F25" s="93">
        <f t="shared" si="1"/>
        <v>15</v>
      </c>
      <c r="G25" s="93" t="str">
        <f>VLOOKUP(N25,杂项!A:B,2,FALSE)</f>
        <v>"生命"</v>
      </c>
      <c r="H25" s="93">
        <f t="shared" si="2"/>
        <v>90</v>
      </c>
      <c r="I25" s="93" t="s">
        <v>1325</v>
      </c>
      <c r="J25" s="119">
        <v>89</v>
      </c>
      <c r="K25" s="119">
        <v>16</v>
      </c>
      <c r="L25" s="119">
        <v>88</v>
      </c>
      <c r="M25" s="119">
        <v>15</v>
      </c>
      <c r="N25" s="119">
        <v>87</v>
      </c>
      <c r="O25" s="119">
        <v>90</v>
      </c>
    </row>
    <row r="26" spans="1:15" x14ac:dyDescent="0.2">
      <c r="A26" s="114" t="s">
        <v>1363</v>
      </c>
      <c r="B26" s="114" t="s">
        <v>1364</v>
      </c>
      <c r="C26" s="93" t="str">
        <f>VLOOKUP(J26,杂项!A:B,2,FALSE)</f>
        <v>"攻击"</v>
      </c>
      <c r="D26" s="93">
        <f t="shared" si="0"/>
        <v>25</v>
      </c>
      <c r="E26" s="93" t="str">
        <f>VLOOKUP(L26,杂项!A:B,2,FALSE)</f>
        <v>"技巧"</v>
      </c>
      <c r="F26" s="93">
        <f t="shared" si="1"/>
        <v>10</v>
      </c>
      <c r="G26" s="93" t="str">
        <f>VLOOKUP(N26,杂项!A:B,2,FALSE)</f>
        <v>"生命"</v>
      </c>
      <c r="H26" s="93">
        <f t="shared" si="2"/>
        <v>90</v>
      </c>
      <c r="I26" s="93" t="s">
        <v>1325</v>
      </c>
      <c r="J26" s="119">
        <v>88</v>
      </c>
      <c r="K26" s="119">
        <v>25</v>
      </c>
      <c r="L26" s="119">
        <v>92</v>
      </c>
      <c r="M26" s="119">
        <v>10</v>
      </c>
      <c r="N26" s="119">
        <v>87</v>
      </c>
      <c r="O26" s="119">
        <v>90</v>
      </c>
    </row>
    <row r="27" spans="1:15" x14ac:dyDescent="0.2">
      <c r="A27" s="114" t="s">
        <v>1365</v>
      </c>
      <c r="B27" s="114" t="s">
        <v>1366</v>
      </c>
      <c r="C27" s="93" t="str">
        <f>VLOOKUP(J27,杂项!A:B,2,FALSE)</f>
        <v>"生命"</v>
      </c>
      <c r="D27" s="93">
        <f t="shared" si="0"/>
        <v>80</v>
      </c>
      <c r="E27" s="93" t="str">
        <f>VLOOKUP(L27,杂项!A:B,2,FALSE)</f>
        <v>"防御"</v>
      </c>
      <c r="F27" s="93">
        <f t="shared" si="1"/>
        <v>5</v>
      </c>
      <c r="G27" s="93" t="str">
        <f>VLOOKUP(N27,杂项!A:B,2,FALSE)</f>
        <v>"无"</v>
      </c>
      <c r="H27" s="93">
        <f t="shared" si="2"/>
        <v>0</v>
      </c>
      <c r="I27" s="93" t="s">
        <v>1325</v>
      </c>
      <c r="J27" s="119">
        <v>87</v>
      </c>
      <c r="K27" s="119">
        <v>80</v>
      </c>
      <c r="L27" s="119">
        <v>89</v>
      </c>
      <c r="M27" s="119">
        <v>5</v>
      </c>
      <c r="N27" s="119">
        <v>0</v>
      </c>
      <c r="O27" s="119">
        <v>0</v>
      </c>
    </row>
    <row r="28" spans="1:15" x14ac:dyDescent="0.2">
      <c r="A28" s="114" t="s">
        <v>1367</v>
      </c>
      <c r="B28" s="114" t="s">
        <v>1368</v>
      </c>
      <c r="C28" s="93" t="str">
        <f>VLOOKUP(J28,杂项!A:B,2,FALSE)</f>
        <v>"攻击"</v>
      </c>
      <c r="D28" s="93">
        <f t="shared" si="0"/>
        <v>25</v>
      </c>
      <c r="E28" s="93" t="str">
        <f>VLOOKUP(L28,杂项!A:B,2,FALSE)</f>
        <v>"生命"</v>
      </c>
      <c r="F28" s="93">
        <f t="shared" si="1"/>
        <v>90</v>
      </c>
      <c r="G28" s="93" t="str">
        <f>VLOOKUP(N28,杂项!A:B,2,FALSE)</f>
        <v>"防御"</v>
      </c>
      <c r="H28" s="93">
        <f t="shared" si="2"/>
        <v>10</v>
      </c>
      <c r="I28" s="93" t="s">
        <v>1325</v>
      </c>
      <c r="J28" s="119">
        <v>88</v>
      </c>
      <c r="K28" s="119">
        <v>25</v>
      </c>
      <c r="L28" s="119">
        <v>87</v>
      </c>
      <c r="M28" s="119">
        <v>90</v>
      </c>
      <c r="N28" s="119">
        <v>89</v>
      </c>
      <c r="O28" s="119">
        <v>10</v>
      </c>
    </row>
    <row r="29" spans="1:15" x14ac:dyDescent="0.2">
      <c r="A29" s="114" t="s">
        <v>1369</v>
      </c>
      <c r="B29" s="114" t="s">
        <v>1370</v>
      </c>
      <c r="C29" s="93" t="str">
        <f>VLOOKUP(J29,杂项!A:B,2,FALSE)</f>
        <v>"攻击"</v>
      </c>
      <c r="D29" s="93">
        <f t="shared" si="0"/>
        <v>25</v>
      </c>
      <c r="E29" s="93" t="str">
        <f>VLOOKUP(L29,杂项!A:B,2,FALSE)</f>
        <v>"魔防"</v>
      </c>
      <c r="F29" s="93">
        <f t="shared" si="1"/>
        <v>10</v>
      </c>
      <c r="G29" s="93" t="str">
        <f>VLOOKUP(N29,杂项!A:B,2,FALSE)</f>
        <v>"防御"</v>
      </c>
      <c r="H29" s="93">
        <f t="shared" si="2"/>
        <v>10</v>
      </c>
      <c r="I29" s="93" t="s">
        <v>1325</v>
      </c>
      <c r="J29" s="119">
        <v>88</v>
      </c>
      <c r="K29" s="119">
        <v>25</v>
      </c>
      <c r="L29" s="119">
        <v>91</v>
      </c>
      <c r="M29" s="119">
        <v>10</v>
      </c>
      <c r="N29" s="119">
        <v>89</v>
      </c>
      <c r="O29" s="119">
        <v>10</v>
      </c>
    </row>
    <row r="30" spans="1:15" x14ac:dyDescent="0.2">
      <c r="A30" s="114" t="s">
        <v>1371</v>
      </c>
      <c r="B30" s="114" t="s">
        <v>1372</v>
      </c>
      <c r="C30" s="93" t="str">
        <f>VLOOKUP(J30,杂项!A:B,2,FALSE)</f>
        <v>"攻击"</v>
      </c>
      <c r="D30" s="93">
        <f t="shared" si="0"/>
        <v>12</v>
      </c>
      <c r="E30" s="93" t="str">
        <f>VLOOKUP(L30,杂项!A:B,2,FALSE)</f>
        <v>"技巧"</v>
      </c>
      <c r="F30" s="93">
        <f t="shared" si="1"/>
        <v>5</v>
      </c>
      <c r="G30" s="93" t="str">
        <f>VLOOKUP(N30,杂项!A:B,2,FALSE)</f>
        <v>"无"</v>
      </c>
      <c r="H30" s="93">
        <f t="shared" si="2"/>
        <v>0</v>
      </c>
      <c r="I30" s="93" t="s">
        <v>1325</v>
      </c>
      <c r="J30" s="119">
        <v>88</v>
      </c>
      <c r="K30" s="119">
        <v>12</v>
      </c>
      <c r="L30" s="119">
        <v>92</v>
      </c>
      <c r="M30" s="119">
        <v>5</v>
      </c>
      <c r="N30" s="119">
        <v>0</v>
      </c>
      <c r="O30" s="119">
        <v>0</v>
      </c>
    </row>
    <row r="31" spans="1:15" x14ac:dyDescent="0.2">
      <c r="A31" s="114" t="s">
        <v>1373</v>
      </c>
      <c r="B31" s="114" t="s">
        <v>1374</v>
      </c>
      <c r="C31" s="93" t="str">
        <f>VLOOKUP(J31,杂项!A:B,2,FALSE)</f>
        <v>"攻击"</v>
      </c>
      <c r="D31" s="93">
        <f t="shared" si="0"/>
        <v>25</v>
      </c>
      <c r="E31" s="93" t="str">
        <f>VLOOKUP(L31,杂项!A:B,2,FALSE)</f>
        <v>"生命"</v>
      </c>
      <c r="F31" s="93">
        <f t="shared" si="1"/>
        <v>90</v>
      </c>
      <c r="G31" s="93" t="str">
        <f>VLOOKUP(N31,杂项!A:B,2,FALSE)</f>
        <v>"防御"</v>
      </c>
      <c r="H31" s="93">
        <f t="shared" si="2"/>
        <v>10</v>
      </c>
      <c r="I31" s="93" t="s">
        <v>1325</v>
      </c>
      <c r="J31" s="119">
        <v>88</v>
      </c>
      <c r="K31" s="119">
        <v>25</v>
      </c>
      <c r="L31" s="119">
        <v>87</v>
      </c>
      <c r="M31" s="119">
        <v>90</v>
      </c>
      <c r="N31" s="119">
        <v>89</v>
      </c>
      <c r="O31" s="119">
        <v>10</v>
      </c>
    </row>
    <row r="32" spans="1:15" x14ac:dyDescent="0.2">
      <c r="A32" s="114" t="s">
        <v>205</v>
      </c>
      <c r="B32" s="114" t="s">
        <v>1375</v>
      </c>
      <c r="C32" s="93" t="str">
        <f>VLOOKUP(J32,杂项!A:B,2,FALSE)</f>
        <v>"防御"</v>
      </c>
      <c r="D32" s="93">
        <f t="shared" si="0"/>
        <v>16</v>
      </c>
      <c r="E32" s="93" t="str">
        <f>VLOOKUP(L32,杂项!A:B,2,FALSE)</f>
        <v>"攻击"</v>
      </c>
      <c r="F32" s="93">
        <f t="shared" si="1"/>
        <v>15</v>
      </c>
      <c r="G32" s="93" t="str">
        <f>VLOOKUP(N32,杂项!A:B,2,FALSE)</f>
        <v>"生命"</v>
      </c>
      <c r="H32" s="93">
        <f t="shared" si="2"/>
        <v>90</v>
      </c>
      <c r="I32" s="93" t="s">
        <v>1325</v>
      </c>
      <c r="J32" s="119">
        <v>89</v>
      </c>
      <c r="K32" s="119">
        <v>16</v>
      </c>
      <c r="L32" s="119">
        <v>88</v>
      </c>
      <c r="M32" s="119">
        <v>15</v>
      </c>
      <c r="N32" s="119">
        <v>87</v>
      </c>
      <c r="O32" s="119">
        <v>90</v>
      </c>
    </row>
    <row r="33" spans="1:15" x14ac:dyDescent="0.2">
      <c r="A33" s="114" t="s">
        <v>1376</v>
      </c>
      <c r="B33" s="114" t="s">
        <v>1377</v>
      </c>
      <c r="C33" s="93" t="str">
        <f>VLOOKUP(J33,杂项!A:B,2,FALSE)</f>
        <v>"攻击"</v>
      </c>
      <c r="D33" s="93">
        <f t="shared" si="0"/>
        <v>12</v>
      </c>
      <c r="E33" s="93" t="str">
        <f>VLOOKUP(L33,杂项!A:B,2,FALSE)</f>
        <v>"技巧"</v>
      </c>
      <c r="F33" s="93">
        <f t="shared" si="1"/>
        <v>5</v>
      </c>
      <c r="G33" s="93" t="str">
        <f>VLOOKUP(N33,杂项!A:B,2,FALSE)</f>
        <v>"无"</v>
      </c>
      <c r="H33" s="93">
        <f t="shared" si="2"/>
        <v>0</v>
      </c>
      <c r="I33" s="93" t="s">
        <v>1325</v>
      </c>
      <c r="J33" s="119">
        <v>88</v>
      </c>
      <c r="K33" s="119">
        <v>12</v>
      </c>
      <c r="L33" s="119">
        <v>92</v>
      </c>
      <c r="M33" s="119">
        <v>5</v>
      </c>
      <c r="N33" s="119">
        <v>0</v>
      </c>
      <c r="O33" s="119">
        <v>0</v>
      </c>
    </row>
    <row r="34" spans="1:15" x14ac:dyDescent="0.2">
      <c r="A34" s="114" t="s">
        <v>1378</v>
      </c>
      <c r="B34" s="114" t="s">
        <v>1379</v>
      </c>
      <c r="C34" s="93" t="str">
        <f>VLOOKUP(J34,杂项!A:B,2,FALSE)</f>
        <v>"攻击"</v>
      </c>
      <c r="D34" s="93">
        <f t="shared" si="0"/>
        <v>25</v>
      </c>
      <c r="E34" s="93" t="str">
        <f>VLOOKUP(L34,杂项!A:B,2,FALSE)</f>
        <v>"生命"</v>
      </c>
      <c r="F34" s="93">
        <f t="shared" si="1"/>
        <v>90</v>
      </c>
      <c r="G34" s="93" t="str">
        <f>VLOOKUP(N34,杂项!A:B,2,FALSE)</f>
        <v>"防御"</v>
      </c>
      <c r="H34" s="93">
        <f t="shared" si="2"/>
        <v>10</v>
      </c>
      <c r="I34" s="93" t="s">
        <v>1325</v>
      </c>
      <c r="J34" s="119">
        <v>88</v>
      </c>
      <c r="K34" s="119">
        <v>25</v>
      </c>
      <c r="L34" s="119">
        <v>87</v>
      </c>
      <c r="M34" s="119">
        <v>90</v>
      </c>
      <c r="N34" s="119">
        <v>89</v>
      </c>
      <c r="O34" s="119">
        <v>10</v>
      </c>
    </row>
    <row r="35" spans="1:15" x14ac:dyDescent="0.2">
      <c r="A35" s="114" t="s">
        <v>1380</v>
      </c>
      <c r="B35" s="114" t="s">
        <v>1381</v>
      </c>
      <c r="C35" s="93" t="str">
        <f>VLOOKUP(J35,杂项!A:B,2,FALSE)</f>
        <v>"攻击"</v>
      </c>
      <c r="D35" s="93">
        <f t="shared" si="0"/>
        <v>25</v>
      </c>
      <c r="E35" s="93" t="str">
        <f>VLOOKUP(L35,杂项!A:B,2,FALSE)</f>
        <v>"生命"</v>
      </c>
      <c r="F35" s="93">
        <f t="shared" si="1"/>
        <v>90</v>
      </c>
      <c r="G35" s="93" t="str">
        <f>VLOOKUP(N35,杂项!A:B,2,FALSE)</f>
        <v>"防御"</v>
      </c>
      <c r="H35" s="93">
        <f t="shared" si="2"/>
        <v>10</v>
      </c>
      <c r="I35" s="93" t="s">
        <v>1325</v>
      </c>
      <c r="J35" s="119">
        <v>88</v>
      </c>
      <c r="K35" s="119">
        <v>25</v>
      </c>
      <c r="L35" s="119">
        <v>87</v>
      </c>
      <c r="M35" s="119">
        <v>90</v>
      </c>
      <c r="N35" s="119">
        <v>89</v>
      </c>
      <c r="O35" s="119">
        <v>10</v>
      </c>
    </row>
    <row r="36" spans="1:15" x14ac:dyDescent="0.2">
      <c r="A36" s="114" t="s">
        <v>1382</v>
      </c>
      <c r="B36" s="114" t="s">
        <v>1383</v>
      </c>
      <c r="C36" s="93" t="str">
        <f>VLOOKUP(J36,杂项!A:B,2,FALSE)</f>
        <v>"智力"</v>
      </c>
      <c r="D36" s="93">
        <f t="shared" si="0"/>
        <v>9</v>
      </c>
      <c r="E36" s="93" t="str">
        <f>VLOOKUP(L36,杂项!A:B,2,FALSE)</f>
        <v>"魔防"</v>
      </c>
      <c r="F36" s="93">
        <f t="shared" si="1"/>
        <v>4</v>
      </c>
      <c r="G36" s="93" t="str">
        <f>VLOOKUP(N36,杂项!A:B,2,FALSE)</f>
        <v>"无"</v>
      </c>
      <c r="H36" s="93">
        <f t="shared" si="2"/>
        <v>0</v>
      </c>
      <c r="I36" s="93" t="s">
        <v>1325</v>
      </c>
      <c r="J36" s="119">
        <v>90</v>
      </c>
      <c r="K36" s="119">
        <v>9</v>
      </c>
      <c r="L36" s="119">
        <v>91</v>
      </c>
      <c r="M36" s="119">
        <v>4</v>
      </c>
      <c r="N36" s="119">
        <v>0</v>
      </c>
      <c r="O36" s="119">
        <v>0</v>
      </c>
    </row>
    <row r="37" spans="1:15" x14ac:dyDescent="0.2">
      <c r="A37" s="114" t="s">
        <v>1384</v>
      </c>
      <c r="B37" s="114" t="s">
        <v>1385</v>
      </c>
      <c r="C37" s="93" t="str">
        <f>VLOOKUP(J37,杂项!A:B,2,FALSE)</f>
        <v>"智力"</v>
      </c>
      <c r="D37" s="93">
        <f t="shared" si="0"/>
        <v>12</v>
      </c>
      <c r="E37" s="93" t="str">
        <f>VLOOKUP(L37,杂项!A:B,2,FALSE)</f>
        <v>"生命"</v>
      </c>
      <c r="F37" s="93">
        <f t="shared" si="1"/>
        <v>48</v>
      </c>
      <c r="G37" s="93" t="str">
        <f>VLOOKUP(N37,杂项!A:B,2,FALSE)</f>
        <v>"无"</v>
      </c>
      <c r="H37" s="93">
        <f t="shared" si="2"/>
        <v>0</v>
      </c>
      <c r="I37" s="93" t="s">
        <v>1325</v>
      </c>
      <c r="J37" s="119">
        <v>90</v>
      </c>
      <c r="K37" s="119">
        <v>12</v>
      </c>
      <c r="L37" s="119">
        <v>87</v>
      </c>
      <c r="M37" s="119">
        <v>48</v>
      </c>
      <c r="N37" s="119">
        <v>0</v>
      </c>
      <c r="O37" s="119">
        <v>0</v>
      </c>
    </row>
    <row r="38" spans="1:15" x14ac:dyDescent="0.2">
      <c r="A38" s="114" t="s">
        <v>1386</v>
      </c>
      <c r="B38" s="114" t="s">
        <v>1387</v>
      </c>
      <c r="C38" s="93" t="str">
        <f>VLOOKUP(J38,杂项!A:B,2,FALSE)</f>
        <v>"魔防"</v>
      </c>
      <c r="D38" s="93">
        <f t="shared" si="0"/>
        <v>16</v>
      </c>
      <c r="E38" s="93" t="str">
        <f>VLOOKUP(L38,杂项!A:B,2,FALSE)</f>
        <v>"生命"</v>
      </c>
      <c r="F38" s="93">
        <f t="shared" si="1"/>
        <v>90</v>
      </c>
      <c r="G38" s="93" t="str">
        <f>VLOOKUP(N38,杂项!A:B,2,FALSE)</f>
        <v>"智力"</v>
      </c>
      <c r="H38" s="93">
        <f t="shared" si="2"/>
        <v>15</v>
      </c>
      <c r="I38" s="93" t="s">
        <v>1325</v>
      </c>
      <c r="J38" s="119">
        <v>91</v>
      </c>
      <c r="K38" s="119">
        <v>16</v>
      </c>
      <c r="L38" s="119">
        <v>87</v>
      </c>
      <c r="M38" s="119">
        <v>90</v>
      </c>
      <c r="N38" s="119">
        <v>90</v>
      </c>
      <c r="O38" s="119">
        <v>15</v>
      </c>
    </row>
    <row r="39" spans="1:15" x14ac:dyDescent="0.2">
      <c r="A39" s="114" t="s">
        <v>1388</v>
      </c>
      <c r="B39" s="114" t="s">
        <v>1389</v>
      </c>
      <c r="C39" s="93" t="str">
        <f>VLOOKUP(J39,杂项!A:B,2,FALSE)</f>
        <v>"攻击"</v>
      </c>
      <c r="D39" s="93">
        <f t="shared" si="0"/>
        <v>9</v>
      </c>
      <c r="E39" s="93" t="str">
        <f>VLOOKUP(L39,杂项!A:B,2,FALSE)</f>
        <v>"生命"</v>
      </c>
      <c r="F39" s="93">
        <f t="shared" si="1"/>
        <v>36</v>
      </c>
      <c r="G39" s="93" t="str">
        <f>VLOOKUP(N39,杂项!A:B,2,FALSE)</f>
        <v>"无"</v>
      </c>
      <c r="H39" s="93">
        <f t="shared" si="2"/>
        <v>0</v>
      </c>
      <c r="I39" s="93" t="s">
        <v>1325</v>
      </c>
      <c r="J39" s="119">
        <v>88</v>
      </c>
      <c r="K39" s="119">
        <v>9</v>
      </c>
      <c r="L39" s="119">
        <v>87</v>
      </c>
      <c r="M39" s="119">
        <v>36</v>
      </c>
      <c r="N39" s="119">
        <v>0</v>
      </c>
      <c r="O39" s="119">
        <v>0</v>
      </c>
    </row>
    <row r="40" spans="1:15" x14ac:dyDescent="0.2">
      <c r="A40" s="114" t="s">
        <v>1390</v>
      </c>
      <c r="B40" s="114" t="s">
        <v>1391</v>
      </c>
      <c r="C40" s="93" t="str">
        <f>VLOOKUP(J40,杂项!A:B,2,FALSE)</f>
        <v>"生命"</v>
      </c>
      <c r="D40" s="93">
        <f t="shared" si="0"/>
        <v>80</v>
      </c>
      <c r="E40" s="93" t="str">
        <f>VLOOKUP(L40,杂项!A:B,2,FALSE)</f>
        <v>"技巧"</v>
      </c>
      <c r="F40" s="93">
        <f t="shared" si="1"/>
        <v>5</v>
      </c>
      <c r="G40" s="93" t="str">
        <f>VLOOKUP(N40,杂项!A:B,2,FALSE)</f>
        <v>"无"</v>
      </c>
      <c r="H40" s="93">
        <f t="shared" si="2"/>
        <v>0</v>
      </c>
      <c r="I40" s="93" t="s">
        <v>1325</v>
      </c>
      <c r="J40" s="119">
        <v>87</v>
      </c>
      <c r="K40" s="119">
        <v>80</v>
      </c>
      <c r="L40" s="119">
        <v>92</v>
      </c>
      <c r="M40" s="119">
        <v>5</v>
      </c>
      <c r="N40" s="119">
        <v>0</v>
      </c>
      <c r="O40" s="119">
        <v>0</v>
      </c>
    </row>
    <row r="41" spans="1:15" x14ac:dyDescent="0.2">
      <c r="A41" s="114" t="s">
        <v>1392</v>
      </c>
      <c r="B41" s="114" t="s">
        <v>1393</v>
      </c>
      <c r="C41" s="93" t="str">
        <f>VLOOKUP(J41,杂项!A:B,2,FALSE)</f>
        <v>"攻击"</v>
      </c>
      <c r="D41" s="93">
        <f t="shared" si="0"/>
        <v>25</v>
      </c>
      <c r="E41" s="93" t="str">
        <f>VLOOKUP(L41,杂项!A:B,2,FALSE)</f>
        <v>"魔防"</v>
      </c>
      <c r="F41" s="93">
        <f t="shared" si="1"/>
        <v>10</v>
      </c>
      <c r="G41" s="93" t="str">
        <f>VLOOKUP(N41,杂项!A:B,2,FALSE)</f>
        <v>"防御"</v>
      </c>
      <c r="H41" s="93">
        <f t="shared" si="2"/>
        <v>10</v>
      </c>
      <c r="I41" s="93" t="s">
        <v>1325</v>
      </c>
      <c r="J41" s="119">
        <v>88</v>
      </c>
      <c r="K41" s="119">
        <v>25</v>
      </c>
      <c r="L41" s="119">
        <v>91</v>
      </c>
      <c r="M41" s="119">
        <v>10</v>
      </c>
      <c r="N41" s="119">
        <v>89</v>
      </c>
      <c r="O41" s="119">
        <v>10</v>
      </c>
    </row>
    <row r="42" spans="1:15" x14ac:dyDescent="0.2">
      <c r="A42" s="114" t="s">
        <v>1394</v>
      </c>
      <c r="B42" s="114" t="s">
        <v>1389</v>
      </c>
      <c r="C42" s="93" t="str">
        <f>VLOOKUP(J42,杂项!A:B,2,FALSE)</f>
        <v>"攻击"</v>
      </c>
      <c r="D42" s="93">
        <f t="shared" si="0"/>
        <v>9</v>
      </c>
      <c r="E42" s="93" t="str">
        <f>VLOOKUP(L42,杂项!A:B,2,FALSE)</f>
        <v>"生命"</v>
      </c>
      <c r="F42" s="93">
        <f t="shared" si="1"/>
        <v>36</v>
      </c>
      <c r="G42" s="93" t="str">
        <f>VLOOKUP(N42,杂项!A:B,2,FALSE)</f>
        <v>"无"</v>
      </c>
      <c r="H42" s="93">
        <f t="shared" si="2"/>
        <v>0</v>
      </c>
      <c r="I42" s="93" t="s">
        <v>1325</v>
      </c>
      <c r="J42" s="119">
        <v>88</v>
      </c>
      <c r="K42" s="119">
        <v>9</v>
      </c>
      <c r="L42" s="119">
        <v>87</v>
      </c>
      <c r="M42" s="119">
        <v>36</v>
      </c>
      <c r="N42" s="119">
        <v>0</v>
      </c>
      <c r="O42" s="119">
        <v>0</v>
      </c>
    </row>
    <row r="43" spans="1:15" x14ac:dyDescent="0.2">
      <c r="A43" s="114" t="s">
        <v>1395</v>
      </c>
      <c r="B43" s="114" t="s">
        <v>1396</v>
      </c>
      <c r="C43" s="93" t="str">
        <f>VLOOKUP(J43,杂项!A:B,2,FALSE)</f>
        <v>"防御"</v>
      </c>
      <c r="D43" s="116">
        <f t="shared" si="0"/>
        <v>16</v>
      </c>
      <c r="E43" s="93" t="str">
        <f>VLOOKUP(L43,杂项!A:B,2,FALSE)</f>
        <v>"攻击"</v>
      </c>
      <c r="F43" s="117">
        <f t="shared" si="1"/>
        <v>15</v>
      </c>
      <c r="G43" s="93" t="str">
        <f>VLOOKUP(N43,杂项!A:B,2,FALSE)</f>
        <v>"生命"</v>
      </c>
      <c r="H43" s="117">
        <f t="shared" si="2"/>
        <v>90</v>
      </c>
      <c r="I43" s="93" t="s">
        <v>1325</v>
      </c>
      <c r="J43" s="119">
        <v>89</v>
      </c>
      <c r="K43" s="119">
        <v>16</v>
      </c>
      <c r="L43" s="119">
        <v>88</v>
      </c>
      <c r="M43" s="119">
        <v>15</v>
      </c>
      <c r="N43" s="119">
        <v>87</v>
      </c>
      <c r="O43" s="119">
        <v>90</v>
      </c>
    </row>
    <row r="44" spans="1:15" x14ac:dyDescent="0.2">
      <c r="A44" s="114" t="s">
        <v>1397</v>
      </c>
      <c r="B44" s="114" t="s">
        <v>1398</v>
      </c>
      <c r="C44" s="93" t="str">
        <f>VLOOKUP(J44,杂项!A:B,2,FALSE)</f>
        <v>"防御"</v>
      </c>
      <c r="D44" s="93">
        <f t="shared" si="0"/>
        <v>16</v>
      </c>
      <c r="E44" s="93" t="str">
        <f>VLOOKUP(L44,杂项!A:B,2,FALSE)</f>
        <v>"攻击"</v>
      </c>
      <c r="F44" s="93">
        <f t="shared" si="1"/>
        <v>15</v>
      </c>
      <c r="G44" s="93" t="str">
        <f>VLOOKUP(N44,杂项!A:B,2,FALSE)</f>
        <v>"生命"</v>
      </c>
      <c r="H44" s="93">
        <f t="shared" si="2"/>
        <v>90</v>
      </c>
      <c r="I44" s="93" t="s">
        <v>1325</v>
      </c>
      <c r="J44" s="119">
        <v>89</v>
      </c>
      <c r="K44" s="119">
        <v>16</v>
      </c>
      <c r="L44" s="119">
        <v>88</v>
      </c>
      <c r="M44" s="119">
        <v>15</v>
      </c>
      <c r="N44" s="119">
        <v>87</v>
      </c>
      <c r="O44" s="119">
        <v>90</v>
      </c>
    </row>
    <row r="45" spans="1:15" x14ac:dyDescent="0.2">
      <c r="A45" s="114" t="s">
        <v>1399</v>
      </c>
      <c r="B45" s="114" t="s">
        <v>1400</v>
      </c>
      <c r="C45" s="93" t="str">
        <f>VLOOKUP(J45,杂项!A:B,2,FALSE)</f>
        <v>"攻击"</v>
      </c>
      <c r="D45" s="93">
        <f t="shared" si="0"/>
        <v>3</v>
      </c>
      <c r="E45" s="93" t="str">
        <f>VLOOKUP(L45,杂项!A:B,2,FALSE)</f>
        <v>"生命"</v>
      </c>
      <c r="F45" s="93">
        <f t="shared" si="1"/>
        <v>11</v>
      </c>
      <c r="G45" s="93" t="str">
        <f>VLOOKUP(N45,杂项!A:B,2,FALSE)</f>
        <v>"无"</v>
      </c>
      <c r="H45" s="93">
        <f t="shared" si="2"/>
        <v>0</v>
      </c>
      <c r="I45" s="93" t="s">
        <v>1325</v>
      </c>
      <c r="J45" s="119">
        <v>88</v>
      </c>
      <c r="K45" s="119">
        <v>3</v>
      </c>
      <c r="L45" s="119">
        <v>87</v>
      </c>
      <c r="M45" s="119">
        <v>11</v>
      </c>
      <c r="N45" s="119">
        <v>0</v>
      </c>
      <c r="O45" s="119">
        <v>0</v>
      </c>
    </row>
    <row r="46" spans="1:15" x14ac:dyDescent="0.2">
      <c r="A46" s="114" t="s">
        <v>1401</v>
      </c>
      <c r="B46" s="114" t="s">
        <v>1402</v>
      </c>
      <c r="C46" s="93" t="str">
        <f>VLOOKUP(J46,杂项!A:B,2,FALSE)</f>
        <v>"攻击"</v>
      </c>
      <c r="D46" s="93">
        <f t="shared" si="0"/>
        <v>9</v>
      </c>
      <c r="E46" s="93" t="str">
        <f>VLOOKUP(L46,杂项!A:B,2,FALSE)</f>
        <v>"生命"</v>
      </c>
      <c r="F46" s="93">
        <f t="shared" si="1"/>
        <v>36</v>
      </c>
      <c r="G46" s="93" t="str">
        <f>VLOOKUP(N46,杂项!A:B,2,FALSE)</f>
        <v>"无"</v>
      </c>
      <c r="H46" s="93">
        <f t="shared" si="2"/>
        <v>0</v>
      </c>
      <c r="I46" s="93" t="s">
        <v>1325</v>
      </c>
      <c r="J46" s="119">
        <v>88</v>
      </c>
      <c r="K46" s="119">
        <v>9</v>
      </c>
      <c r="L46" s="119">
        <v>87</v>
      </c>
      <c r="M46" s="119">
        <v>36</v>
      </c>
      <c r="N46" s="119">
        <v>0</v>
      </c>
      <c r="O46" s="119">
        <v>0</v>
      </c>
    </row>
    <row r="47" spans="1:15" x14ac:dyDescent="0.2">
      <c r="A47" s="114" t="s">
        <v>1403</v>
      </c>
      <c r="B47" s="114" t="s">
        <v>1404</v>
      </c>
      <c r="C47" s="93" t="str">
        <f>VLOOKUP(J47,杂项!A:B,2,FALSE)</f>
        <v>"攻击"</v>
      </c>
      <c r="D47" s="93">
        <f t="shared" si="0"/>
        <v>12</v>
      </c>
      <c r="E47" s="93" t="str">
        <f>VLOOKUP(L47,杂项!A:B,2,FALSE)</f>
        <v>"生命"</v>
      </c>
      <c r="F47" s="93">
        <f t="shared" si="1"/>
        <v>48</v>
      </c>
      <c r="G47" s="93" t="str">
        <f>VLOOKUP(N47,杂项!A:B,2,FALSE)</f>
        <v>"无"</v>
      </c>
      <c r="H47" s="93">
        <f t="shared" si="2"/>
        <v>0</v>
      </c>
      <c r="I47" s="93" t="s">
        <v>1325</v>
      </c>
      <c r="J47" s="119">
        <v>88</v>
      </c>
      <c r="K47" s="119">
        <v>12</v>
      </c>
      <c r="L47" s="119">
        <v>87</v>
      </c>
      <c r="M47" s="119">
        <v>48</v>
      </c>
      <c r="N47" s="119">
        <v>0</v>
      </c>
      <c r="O47" s="119">
        <v>0</v>
      </c>
    </row>
    <row r="48" spans="1:15" x14ac:dyDescent="0.2">
      <c r="A48" s="114" t="s">
        <v>1405</v>
      </c>
      <c r="B48" s="114" t="s">
        <v>1406</v>
      </c>
      <c r="C48" s="93" t="str">
        <f>VLOOKUP(J48,杂项!A:B,2,FALSE)</f>
        <v>"攻击"</v>
      </c>
      <c r="D48" s="93">
        <f t="shared" si="0"/>
        <v>12</v>
      </c>
      <c r="E48" s="93" t="str">
        <f>VLOOKUP(L48,杂项!A:B,2,FALSE)</f>
        <v>"生命"</v>
      </c>
      <c r="F48" s="93">
        <f t="shared" si="1"/>
        <v>48</v>
      </c>
      <c r="G48" s="93" t="str">
        <f>VLOOKUP(N48,杂项!A:B,2,FALSE)</f>
        <v>"无"</v>
      </c>
      <c r="H48" s="93">
        <f t="shared" si="2"/>
        <v>0</v>
      </c>
      <c r="I48" s="93" t="s">
        <v>1325</v>
      </c>
      <c r="J48" s="119">
        <v>88</v>
      </c>
      <c r="K48" s="119">
        <v>12</v>
      </c>
      <c r="L48" s="119">
        <v>87</v>
      </c>
      <c r="M48" s="119">
        <v>48</v>
      </c>
      <c r="N48" s="119">
        <v>0</v>
      </c>
      <c r="O48" s="119">
        <v>0</v>
      </c>
    </row>
    <row r="49" spans="1:15" x14ac:dyDescent="0.2">
      <c r="A49" s="114" t="s">
        <v>1407</v>
      </c>
      <c r="B49" s="114" t="s">
        <v>1408</v>
      </c>
      <c r="C49" s="93" t="str">
        <f>VLOOKUP(J49,杂项!A:B,2,FALSE)</f>
        <v>"生命"</v>
      </c>
      <c r="D49" s="116">
        <f t="shared" si="0"/>
        <v>150</v>
      </c>
      <c r="E49" s="93" t="str">
        <f>VLOOKUP(L49,杂项!A:B,2,FALSE)</f>
        <v>"防御"</v>
      </c>
      <c r="F49" s="117">
        <f t="shared" si="1"/>
        <v>10</v>
      </c>
      <c r="G49" s="93" t="str">
        <f>VLOOKUP(N49,杂项!A:B,2,FALSE)</f>
        <v>"魔防"</v>
      </c>
      <c r="H49" s="117">
        <f t="shared" si="2"/>
        <v>10</v>
      </c>
      <c r="I49" s="93" t="s">
        <v>1325</v>
      </c>
      <c r="J49" s="119">
        <v>87</v>
      </c>
      <c r="K49" s="119">
        <v>150</v>
      </c>
      <c r="L49" s="119">
        <v>89</v>
      </c>
      <c r="M49" s="119">
        <v>10</v>
      </c>
      <c r="N49" s="119">
        <v>91</v>
      </c>
      <c r="O49" s="119">
        <v>10</v>
      </c>
    </row>
    <row r="50" spans="1:15" x14ac:dyDescent="0.2">
      <c r="A50" s="114" t="s">
        <v>1409</v>
      </c>
      <c r="B50" s="114" t="s">
        <v>1410</v>
      </c>
      <c r="C50" s="93" t="str">
        <f>VLOOKUP(J50,杂项!A:B,2,FALSE)</f>
        <v>"攻击"</v>
      </c>
      <c r="D50" s="116">
        <f t="shared" si="0"/>
        <v>25</v>
      </c>
      <c r="E50" s="93" t="str">
        <f>VLOOKUP(L50,杂项!A:B,2,FALSE)</f>
        <v>"生命"</v>
      </c>
      <c r="F50" s="117">
        <f t="shared" si="1"/>
        <v>90</v>
      </c>
      <c r="G50" s="93" t="str">
        <f>VLOOKUP(N50,杂项!A:B,2,FALSE)</f>
        <v>"防御"</v>
      </c>
      <c r="H50" s="117">
        <f t="shared" si="2"/>
        <v>10</v>
      </c>
      <c r="I50" s="93" t="s">
        <v>1325</v>
      </c>
      <c r="J50" s="119">
        <v>88</v>
      </c>
      <c r="K50" s="119">
        <v>25</v>
      </c>
      <c r="L50" s="119">
        <v>87</v>
      </c>
      <c r="M50" s="119">
        <v>90</v>
      </c>
      <c r="N50" s="119">
        <v>89</v>
      </c>
      <c r="O50" s="119">
        <v>10</v>
      </c>
    </row>
    <row r="51" spans="1:15" x14ac:dyDescent="0.2">
      <c r="A51" s="114" t="s">
        <v>1411</v>
      </c>
      <c r="B51" s="114" t="s">
        <v>1412</v>
      </c>
      <c r="C51" s="93" t="str">
        <f>VLOOKUP(J51,杂项!A:B,2,FALSE)</f>
        <v>"生命"</v>
      </c>
      <c r="D51" s="116">
        <f t="shared" si="0"/>
        <v>150</v>
      </c>
      <c r="E51" s="93" t="str">
        <f>VLOOKUP(L51,杂项!A:B,2,FALSE)</f>
        <v>"防御"</v>
      </c>
      <c r="F51" s="117">
        <f t="shared" si="1"/>
        <v>10</v>
      </c>
      <c r="G51" s="93" t="str">
        <f>VLOOKUP(N51,杂项!A:B,2,FALSE)</f>
        <v>"攻击"</v>
      </c>
      <c r="H51" s="117">
        <f t="shared" si="2"/>
        <v>15</v>
      </c>
      <c r="I51" s="93" t="s">
        <v>1325</v>
      </c>
      <c r="J51" s="119">
        <v>87</v>
      </c>
      <c r="K51" s="119">
        <v>150</v>
      </c>
      <c r="L51" s="119">
        <v>89</v>
      </c>
      <c r="M51" s="119">
        <v>10</v>
      </c>
      <c r="N51" s="119">
        <v>88</v>
      </c>
      <c r="O51" s="119">
        <v>15</v>
      </c>
    </row>
    <row r="52" spans="1:15" x14ac:dyDescent="0.2">
      <c r="A52" s="114" t="s">
        <v>1413</v>
      </c>
      <c r="B52" s="114" t="s">
        <v>1414</v>
      </c>
      <c r="C52" s="93" t="str">
        <f>VLOOKUP(J52,杂项!A:B,2,FALSE)</f>
        <v>"攻击"</v>
      </c>
      <c r="D52" s="116">
        <f t="shared" si="0"/>
        <v>25</v>
      </c>
      <c r="E52" s="93" t="str">
        <f>VLOOKUP(L52,杂项!A:B,2,FALSE)</f>
        <v>"生命"</v>
      </c>
      <c r="F52" s="117">
        <f t="shared" si="1"/>
        <v>90</v>
      </c>
      <c r="G52" s="93" t="str">
        <f>VLOOKUP(N52,杂项!A:B,2,FALSE)</f>
        <v>"魔防"</v>
      </c>
      <c r="H52" s="117">
        <f t="shared" si="2"/>
        <v>10</v>
      </c>
      <c r="I52" s="93" t="s">
        <v>1325</v>
      </c>
      <c r="J52" s="119">
        <v>88</v>
      </c>
      <c r="K52" s="119">
        <v>25</v>
      </c>
      <c r="L52" s="119">
        <v>87</v>
      </c>
      <c r="M52" s="119">
        <v>90</v>
      </c>
      <c r="N52" s="119">
        <v>91</v>
      </c>
      <c r="O52" s="119">
        <v>10</v>
      </c>
    </row>
    <row r="53" spans="1:15" x14ac:dyDescent="0.2">
      <c r="A53" s="114" t="s">
        <v>1415</v>
      </c>
      <c r="B53" s="114" t="s">
        <v>1416</v>
      </c>
      <c r="C53" s="93" t="str">
        <f>VLOOKUP(J53,杂项!A:B,2,FALSE)</f>
        <v>"魔防"</v>
      </c>
      <c r="D53" s="93">
        <f t="shared" si="0"/>
        <v>6</v>
      </c>
      <c r="E53" s="93" t="str">
        <f>VLOOKUP(L53,杂项!A:B,2,FALSE)</f>
        <v>"智力"</v>
      </c>
      <c r="F53" s="93">
        <f t="shared" si="1"/>
        <v>5</v>
      </c>
      <c r="G53" s="93" t="str">
        <f>VLOOKUP(N53,杂项!A:B,2,FALSE)</f>
        <v>"无"</v>
      </c>
      <c r="H53" s="93">
        <f t="shared" si="2"/>
        <v>0</v>
      </c>
      <c r="I53" s="93" t="s">
        <v>1325</v>
      </c>
      <c r="J53" s="119">
        <v>91</v>
      </c>
      <c r="K53" s="119">
        <v>6</v>
      </c>
      <c r="L53" s="119">
        <v>90</v>
      </c>
      <c r="M53" s="119">
        <v>5</v>
      </c>
      <c r="N53" s="119">
        <v>0</v>
      </c>
      <c r="O53" s="119">
        <v>0</v>
      </c>
    </row>
    <row r="54" spans="1:15" x14ac:dyDescent="0.2">
      <c r="A54" s="114" t="s">
        <v>1417</v>
      </c>
      <c r="B54" s="118" t="s">
        <v>1418</v>
      </c>
      <c r="C54" s="93" t="str">
        <f>VLOOKUP(J54,杂项!A:B,2,FALSE)</f>
        <v>"智力"</v>
      </c>
      <c r="D54" s="93">
        <f t="shared" si="0"/>
        <v>12</v>
      </c>
      <c r="E54" s="93" t="str">
        <f>VLOOKUP(L54,杂项!A:B,2,FALSE)</f>
        <v>"魔防"</v>
      </c>
      <c r="F54" s="93">
        <f t="shared" si="1"/>
        <v>5</v>
      </c>
      <c r="G54" s="93" t="str">
        <f>VLOOKUP(N54,杂项!A:B,2,FALSE)</f>
        <v>"无"</v>
      </c>
      <c r="H54" s="93">
        <f t="shared" si="2"/>
        <v>0</v>
      </c>
      <c r="I54" s="93" t="s">
        <v>1325</v>
      </c>
      <c r="J54" s="119">
        <v>90</v>
      </c>
      <c r="K54" s="119">
        <v>12</v>
      </c>
      <c r="L54" s="119">
        <v>91</v>
      </c>
      <c r="M54" s="119">
        <v>5</v>
      </c>
      <c r="N54" s="119">
        <v>0</v>
      </c>
      <c r="O54" s="119">
        <v>0</v>
      </c>
    </row>
    <row r="55" spans="1:15" x14ac:dyDescent="0.2">
      <c r="A55" s="114" t="s">
        <v>1419</v>
      </c>
      <c r="B55" s="118" t="s">
        <v>1420</v>
      </c>
      <c r="C55" s="93" t="str">
        <f>VLOOKUP(J55,杂项!A:B,2,FALSE)</f>
        <v>"智力"</v>
      </c>
      <c r="D55" s="93">
        <f t="shared" si="0"/>
        <v>25</v>
      </c>
      <c r="E55" s="93" t="str">
        <f>VLOOKUP(L55,杂项!A:B,2,FALSE)</f>
        <v>"魔防"</v>
      </c>
      <c r="F55" s="93">
        <f t="shared" si="1"/>
        <v>10</v>
      </c>
      <c r="G55" s="93" t="str">
        <f>VLOOKUP(N55,杂项!A:B,2,FALSE)</f>
        <v>"防御"</v>
      </c>
      <c r="H55" s="93">
        <f t="shared" si="2"/>
        <v>10</v>
      </c>
      <c r="I55" s="93" t="s">
        <v>1325</v>
      </c>
      <c r="J55" s="119">
        <v>90</v>
      </c>
      <c r="K55" s="119">
        <v>25</v>
      </c>
      <c r="L55" s="119">
        <v>91</v>
      </c>
      <c r="M55" s="119">
        <v>10</v>
      </c>
      <c r="N55" s="119">
        <v>89</v>
      </c>
      <c r="O55" s="119">
        <v>10</v>
      </c>
    </row>
    <row r="56" spans="1:15" x14ac:dyDescent="0.2">
      <c r="A56" s="114" t="s">
        <v>1421</v>
      </c>
      <c r="B56" s="114" t="s">
        <v>1422</v>
      </c>
      <c r="C56" s="93" t="str">
        <f>VLOOKUP(J56,杂项!A:B,2,FALSE)</f>
        <v>"攻击"</v>
      </c>
      <c r="D56" s="93">
        <f t="shared" si="0"/>
        <v>25</v>
      </c>
      <c r="E56" s="93" t="str">
        <f>VLOOKUP(L56,杂项!A:B,2,FALSE)</f>
        <v>"智力"</v>
      </c>
      <c r="F56" s="93">
        <f t="shared" si="1"/>
        <v>15</v>
      </c>
      <c r="G56" s="93" t="str">
        <f>VLOOKUP(N56,杂项!A:B,2,FALSE)</f>
        <v>"防御"</v>
      </c>
      <c r="H56" s="93">
        <f t="shared" si="2"/>
        <v>10</v>
      </c>
      <c r="I56" s="93" t="s">
        <v>1325</v>
      </c>
      <c r="J56" s="119">
        <v>88</v>
      </c>
      <c r="K56" s="119">
        <v>25</v>
      </c>
      <c r="L56" s="119">
        <v>90</v>
      </c>
      <c r="M56" s="119">
        <v>15</v>
      </c>
      <c r="N56" s="119">
        <v>89</v>
      </c>
      <c r="O56" s="119">
        <v>10</v>
      </c>
    </row>
    <row r="57" spans="1:15" x14ac:dyDescent="0.2">
      <c r="A57" s="114" t="s">
        <v>1423</v>
      </c>
      <c r="B57" s="114" t="s">
        <v>1424</v>
      </c>
      <c r="C57" s="93" t="str">
        <f>VLOOKUP(J57,杂项!A:B,2,FALSE)</f>
        <v>"攻击"</v>
      </c>
      <c r="D57" s="93">
        <f t="shared" si="0"/>
        <v>12</v>
      </c>
      <c r="E57" s="93" t="str">
        <f>VLOOKUP(L57,杂项!A:B,2,FALSE)</f>
        <v>"生命"</v>
      </c>
      <c r="F57" s="93">
        <f t="shared" si="1"/>
        <v>48</v>
      </c>
      <c r="G57" s="93" t="str">
        <f>VLOOKUP(N57,杂项!A:B,2,FALSE)</f>
        <v>"无"</v>
      </c>
      <c r="H57" s="93">
        <f t="shared" si="2"/>
        <v>0</v>
      </c>
      <c r="I57" s="93" t="s">
        <v>1325</v>
      </c>
      <c r="J57" s="119">
        <v>88</v>
      </c>
      <c r="K57" s="119">
        <v>12</v>
      </c>
      <c r="L57" s="119">
        <v>87</v>
      </c>
      <c r="M57" s="119">
        <v>48</v>
      </c>
      <c r="N57" s="119">
        <v>0</v>
      </c>
      <c r="O57" s="119">
        <v>0</v>
      </c>
    </row>
    <row r="58" spans="1:15" x14ac:dyDescent="0.2">
      <c r="A58" s="114" t="s">
        <v>272</v>
      </c>
      <c r="B58" s="114" t="s">
        <v>1425</v>
      </c>
      <c r="C58" s="93" t="str">
        <f>VLOOKUP(J58,杂项!A:B,2,FALSE)</f>
        <v>"生命"</v>
      </c>
      <c r="D58" s="93">
        <f t="shared" si="0"/>
        <v>150</v>
      </c>
      <c r="E58" s="93" t="str">
        <f>VLOOKUP(L58,杂项!A:B,2,FALSE)</f>
        <v>"防御"</v>
      </c>
      <c r="F58" s="93">
        <f t="shared" si="1"/>
        <v>10</v>
      </c>
      <c r="G58" s="93" t="str">
        <f>VLOOKUP(N58,杂项!A:B,2,FALSE)</f>
        <v>"攻击"</v>
      </c>
      <c r="H58" s="93">
        <f t="shared" si="2"/>
        <v>15</v>
      </c>
      <c r="I58" s="93" t="s">
        <v>1325</v>
      </c>
      <c r="J58" s="119">
        <v>87</v>
      </c>
      <c r="K58" s="119">
        <v>150</v>
      </c>
      <c r="L58" s="119">
        <v>89</v>
      </c>
      <c r="M58" s="119">
        <v>10</v>
      </c>
      <c r="N58" s="119">
        <v>88</v>
      </c>
      <c r="O58" s="119">
        <v>15</v>
      </c>
    </row>
    <row r="59" spans="1:15" x14ac:dyDescent="0.2">
      <c r="A59" s="114" t="s">
        <v>1426</v>
      </c>
      <c r="B59" s="114" t="s">
        <v>1424</v>
      </c>
      <c r="C59" s="93" t="str">
        <f>VLOOKUP(J59,杂项!A:B,2,FALSE)</f>
        <v>"攻击"</v>
      </c>
      <c r="D59" s="93">
        <f t="shared" si="0"/>
        <v>12</v>
      </c>
      <c r="E59" s="93" t="str">
        <f>VLOOKUP(L59,杂项!A:B,2,FALSE)</f>
        <v>"生命"</v>
      </c>
      <c r="F59" s="93">
        <f t="shared" si="1"/>
        <v>48</v>
      </c>
      <c r="G59" s="93" t="str">
        <f>VLOOKUP(N59,杂项!A:B,2,FALSE)</f>
        <v>"无"</v>
      </c>
      <c r="H59" s="93">
        <f t="shared" si="2"/>
        <v>0</v>
      </c>
      <c r="I59" s="93" t="s">
        <v>1325</v>
      </c>
      <c r="J59" s="119">
        <v>88</v>
      </c>
      <c r="K59" s="119">
        <v>12</v>
      </c>
      <c r="L59" s="119">
        <v>87</v>
      </c>
      <c r="M59" s="119">
        <v>48</v>
      </c>
      <c r="N59" s="119">
        <v>0</v>
      </c>
      <c r="O59" s="119">
        <v>0</v>
      </c>
    </row>
    <row r="60" spans="1:15" x14ac:dyDescent="0.2">
      <c r="A60" s="114" t="s">
        <v>1427</v>
      </c>
      <c r="B60" s="114" t="s">
        <v>1425</v>
      </c>
      <c r="C60" s="93" t="str">
        <f>VLOOKUP(J60,杂项!A:B,2,FALSE)</f>
        <v>"生命"</v>
      </c>
      <c r="D60" s="93">
        <f t="shared" si="0"/>
        <v>150</v>
      </c>
      <c r="E60" s="93" t="str">
        <f>VLOOKUP(L60,杂项!A:B,2,FALSE)</f>
        <v>"防御"</v>
      </c>
      <c r="F60" s="93">
        <f t="shared" si="1"/>
        <v>10</v>
      </c>
      <c r="G60" s="93" t="str">
        <f>VLOOKUP(N60,杂项!A:B,2,FALSE)</f>
        <v>"攻击"</v>
      </c>
      <c r="H60" s="93">
        <f t="shared" si="2"/>
        <v>15</v>
      </c>
      <c r="I60" s="93" t="s">
        <v>1325</v>
      </c>
      <c r="J60" s="119">
        <v>87</v>
      </c>
      <c r="K60" s="119">
        <v>150</v>
      </c>
      <c r="L60" s="119">
        <v>89</v>
      </c>
      <c r="M60" s="119">
        <v>10</v>
      </c>
      <c r="N60" s="119">
        <v>88</v>
      </c>
      <c r="O60" s="119">
        <v>15</v>
      </c>
    </row>
    <row r="61" spans="1:15" x14ac:dyDescent="0.2">
      <c r="A61" s="114" t="s">
        <v>1428</v>
      </c>
      <c r="B61" s="114" t="s">
        <v>1424</v>
      </c>
      <c r="C61" s="93" t="str">
        <f>VLOOKUP(J61,杂项!A:B,2,FALSE)</f>
        <v>"智力"</v>
      </c>
      <c r="D61" s="93">
        <f t="shared" si="0"/>
        <v>12</v>
      </c>
      <c r="E61" s="93" t="str">
        <f>VLOOKUP(L61,杂项!A:B,2,FALSE)</f>
        <v>"魔防"</v>
      </c>
      <c r="F61" s="93">
        <f t="shared" si="1"/>
        <v>5</v>
      </c>
      <c r="G61" s="93" t="str">
        <f>VLOOKUP(N61,杂项!A:B,2,FALSE)</f>
        <v>"无"</v>
      </c>
      <c r="H61" s="93">
        <f t="shared" si="2"/>
        <v>0</v>
      </c>
      <c r="I61" s="93" t="s">
        <v>1325</v>
      </c>
      <c r="J61" s="119">
        <v>90</v>
      </c>
      <c r="K61" s="119">
        <v>12</v>
      </c>
      <c r="L61" s="119">
        <v>91</v>
      </c>
      <c r="M61" s="119">
        <v>5</v>
      </c>
      <c r="N61" s="119">
        <v>0</v>
      </c>
      <c r="O61" s="119">
        <v>0</v>
      </c>
    </row>
    <row r="62" spans="1:15" x14ac:dyDescent="0.2">
      <c r="A62" s="114" t="s">
        <v>1429</v>
      </c>
      <c r="B62" s="114" t="s">
        <v>1425</v>
      </c>
      <c r="C62" s="93" t="str">
        <f>VLOOKUP(J62,杂项!A:B,2,FALSE)</f>
        <v>"智力"</v>
      </c>
      <c r="D62" s="93">
        <f t="shared" si="0"/>
        <v>25</v>
      </c>
      <c r="E62" s="93" t="str">
        <f>VLOOKUP(L62,杂项!A:B,2,FALSE)</f>
        <v>"魔防"</v>
      </c>
      <c r="F62" s="93">
        <f t="shared" si="1"/>
        <v>10</v>
      </c>
      <c r="G62" s="93" t="str">
        <f>VLOOKUP(N62,杂项!A:B,2,FALSE)</f>
        <v>"防御"</v>
      </c>
      <c r="H62" s="93">
        <f t="shared" si="2"/>
        <v>10</v>
      </c>
      <c r="I62" s="93" t="s">
        <v>1325</v>
      </c>
      <c r="J62" s="119">
        <v>90</v>
      </c>
      <c r="K62" s="119">
        <v>25</v>
      </c>
      <c r="L62" s="119">
        <v>91</v>
      </c>
      <c r="M62" s="119">
        <v>10</v>
      </c>
      <c r="N62" s="119">
        <v>89</v>
      </c>
      <c r="O62" s="119">
        <v>10</v>
      </c>
    </row>
    <row r="63" spans="1:15" x14ac:dyDescent="0.2">
      <c r="A63" s="114" t="s">
        <v>1430</v>
      </c>
      <c r="B63" s="114" t="s">
        <v>1431</v>
      </c>
      <c r="C63" s="93" t="str">
        <f>VLOOKUP(J63,杂项!A:B,2,FALSE)</f>
        <v>"攻击"</v>
      </c>
      <c r="D63" s="93">
        <f t="shared" si="0"/>
        <v>9</v>
      </c>
      <c r="E63" s="93" t="str">
        <f>VLOOKUP(L63,杂项!A:B,2,FALSE)</f>
        <v>"生命"</v>
      </c>
      <c r="F63" s="93">
        <f t="shared" si="1"/>
        <v>36</v>
      </c>
      <c r="G63" s="93" t="str">
        <f>VLOOKUP(N63,杂项!A:B,2,FALSE)</f>
        <v>"无"</v>
      </c>
      <c r="H63" s="93">
        <f t="shared" si="2"/>
        <v>0</v>
      </c>
      <c r="I63" s="93" t="s">
        <v>1325</v>
      </c>
      <c r="J63" s="119">
        <v>88</v>
      </c>
      <c r="K63" s="119">
        <v>9</v>
      </c>
      <c r="L63" s="119">
        <v>87</v>
      </c>
      <c r="M63" s="119">
        <v>36</v>
      </c>
      <c r="N63" s="119">
        <v>0</v>
      </c>
      <c r="O63" s="119">
        <v>0</v>
      </c>
    </row>
    <row r="64" spans="1:15" x14ac:dyDescent="0.2">
      <c r="A64" s="114" t="s">
        <v>1432</v>
      </c>
      <c r="B64" s="114" t="s">
        <v>1433</v>
      </c>
      <c r="C64" s="93" t="str">
        <f>VLOOKUP(J64,杂项!A:B,2,FALSE)</f>
        <v>"攻击"</v>
      </c>
      <c r="D64" s="93">
        <f t="shared" si="0"/>
        <v>12</v>
      </c>
      <c r="E64" s="93" t="str">
        <f>VLOOKUP(L64,杂项!A:B,2,FALSE)</f>
        <v>"生命"</v>
      </c>
      <c r="F64" s="93">
        <f t="shared" si="1"/>
        <v>48</v>
      </c>
      <c r="G64" s="93" t="str">
        <f>VLOOKUP(N64,杂项!A:B,2,FALSE)</f>
        <v>"无"</v>
      </c>
      <c r="H64" s="93">
        <f t="shared" si="2"/>
        <v>0</v>
      </c>
      <c r="I64" s="93" t="s">
        <v>1325</v>
      </c>
      <c r="J64" s="119">
        <v>88</v>
      </c>
      <c r="K64" s="119">
        <v>12</v>
      </c>
      <c r="L64" s="119">
        <v>87</v>
      </c>
      <c r="M64" s="119">
        <v>48</v>
      </c>
      <c r="N64" s="119">
        <v>0</v>
      </c>
      <c r="O64" s="119">
        <v>0</v>
      </c>
    </row>
    <row r="65" spans="1:15" x14ac:dyDescent="0.2">
      <c r="A65" s="114" t="s">
        <v>1434</v>
      </c>
      <c r="B65" s="114" t="s">
        <v>1435</v>
      </c>
      <c r="C65" s="93" t="str">
        <f>VLOOKUP(J65,杂项!A:B,2,FALSE)</f>
        <v>"生命"</v>
      </c>
      <c r="D65" s="93">
        <f t="shared" ref="D65:D128" si="3">K65</f>
        <v>150</v>
      </c>
      <c r="E65" s="93" t="str">
        <f>VLOOKUP(L65,杂项!A:B,2,FALSE)</f>
        <v>"防御"</v>
      </c>
      <c r="F65" s="93">
        <f t="shared" ref="F65:F128" si="4">M65</f>
        <v>10</v>
      </c>
      <c r="G65" s="93" t="str">
        <f>VLOOKUP(N65,杂项!A:B,2,FALSE)</f>
        <v>"攻击"</v>
      </c>
      <c r="H65" s="93">
        <f t="shared" ref="H65:H128" si="5">O65</f>
        <v>15</v>
      </c>
      <c r="I65" s="93" t="s">
        <v>1325</v>
      </c>
      <c r="J65" s="119">
        <v>87</v>
      </c>
      <c r="K65" s="119">
        <v>150</v>
      </c>
      <c r="L65" s="119">
        <v>89</v>
      </c>
      <c r="M65" s="119">
        <v>10</v>
      </c>
      <c r="N65" s="119">
        <v>88</v>
      </c>
      <c r="O65" s="119">
        <v>15</v>
      </c>
    </row>
    <row r="66" spans="1:15" x14ac:dyDescent="0.2">
      <c r="A66" s="114" t="s">
        <v>1436</v>
      </c>
      <c r="B66" s="118" t="s">
        <v>1437</v>
      </c>
      <c r="C66" s="93" t="str">
        <f>VLOOKUP(J66,杂项!A:B,2,FALSE)</f>
        <v>"魔防"</v>
      </c>
      <c r="D66" s="93">
        <f t="shared" si="3"/>
        <v>6</v>
      </c>
      <c r="E66" s="93" t="str">
        <f>VLOOKUP(L66,杂项!A:B,2,FALSE)</f>
        <v>"智力"</v>
      </c>
      <c r="F66" s="93">
        <f t="shared" si="4"/>
        <v>5</v>
      </c>
      <c r="G66" s="93" t="str">
        <f>VLOOKUP(N66,杂项!A:B,2,FALSE)</f>
        <v>"无"</v>
      </c>
      <c r="H66" s="93">
        <f t="shared" si="5"/>
        <v>0</v>
      </c>
      <c r="I66" s="93" t="s">
        <v>1325</v>
      </c>
      <c r="J66" s="119">
        <v>91</v>
      </c>
      <c r="K66" s="119">
        <v>6</v>
      </c>
      <c r="L66" s="119">
        <v>90</v>
      </c>
      <c r="M66" s="119">
        <v>5</v>
      </c>
      <c r="N66" s="119">
        <v>0</v>
      </c>
      <c r="O66" s="119">
        <v>0</v>
      </c>
    </row>
    <row r="67" spans="1:15" x14ac:dyDescent="0.2">
      <c r="A67" s="114" t="s">
        <v>1438</v>
      </c>
      <c r="B67" s="118" t="s">
        <v>1439</v>
      </c>
      <c r="C67" s="93" t="str">
        <f>VLOOKUP(J67,杂项!A:B,2,FALSE)</f>
        <v>"智力"</v>
      </c>
      <c r="D67" s="93">
        <f t="shared" si="3"/>
        <v>12</v>
      </c>
      <c r="E67" s="93" t="str">
        <f>VLOOKUP(L67,杂项!A:B,2,FALSE)</f>
        <v>"防御"</v>
      </c>
      <c r="F67" s="93">
        <f t="shared" si="4"/>
        <v>5</v>
      </c>
      <c r="G67" s="93" t="str">
        <f>VLOOKUP(N67,杂项!A:B,2,FALSE)</f>
        <v>"无"</v>
      </c>
      <c r="H67" s="93">
        <f t="shared" si="5"/>
        <v>0</v>
      </c>
      <c r="I67" s="93" t="s">
        <v>1325</v>
      </c>
      <c r="J67" s="119">
        <v>90</v>
      </c>
      <c r="K67" s="119">
        <v>12</v>
      </c>
      <c r="L67" s="119">
        <v>89</v>
      </c>
      <c r="M67" s="119">
        <v>5</v>
      </c>
      <c r="N67" s="119">
        <v>0</v>
      </c>
      <c r="O67" s="119">
        <v>0</v>
      </c>
    </row>
    <row r="68" spans="1:15" x14ac:dyDescent="0.2">
      <c r="A68" s="114" t="s">
        <v>270</v>
      </c>
      <c r="B68" s="118" t="s">
        <v>1440</v>
      </c>
      <c r="C68" s="93" t="str">
        <f>VLOOKUP(J68,杂项!A:B,2,FALSE)</f>
        <v>"智力"</v>
      </c>
      <c r="D68" s="93">
        <f t="shared" si="3"/>
        <v>25</v>
      </c>
      <c r="E68" s="93" t="str">
        <f>VLOOKUP(L68,杂项!A:B,2,FALSE)</f>
        <v>"技巧"</v>
      </c>
      <c r="F68" s="93">
        <f t="shared" si="4"/>
        <v>10</v>
      </c>
      <c r="G68" s="93" t="str">
        <f>VLOOKUP(N68,杂项!A:B,2,FALSE)</f>
        <v>"防御"</v>
      </c>
      <c r="H68" s="93">
        <f t="shared" si="5"/>
        <v>10</v>
      </c>
      <c r="I68" s="93" t="s">
        <v>1325</v>
      </c>
      <c r="J68" s="119">
        <v>90</v>
      </c>
      <c r="K68" s="119">
        <v>25</v>
      </c>
      <c r="L68" s="119">
        <v>92</v>
      </c>
      <c r="M68" s="119">
        <v>10</v>
      </c>
      <c r="N68" s="119">
        <v>89</v>
      </c>
      <c r="O68" s="119">
        <v>10</v>
      </c>
    </row>
    <row r="69" spans="1:15" x14ac:dyDescent="0.2">
      <c r="A69" s="114" t="s">
        <v>1441</v>
      </c>
      <c r="B69" s="114" t="s">
        <v>1442</v>
      </c>
      <c r="C69" s="93" t="str">
        <f>VLOOKUP(J69,杂项!A:B,2,FALSE)</f>
        <v>"攻击"</v>
      </c>
      <c r="D69" s="93">
        <f t="shared" si="3"/>
        <v>9</v>
      </c>
      <c r="E69" s="93" t="str">
        <f>VLOOKUP(L69,杂项!A:B,2,FALSE)</f>
        <v>"技巧"</v>
      </c>
      <c r="F69" s="93">
        <f t="shared" si="4"/>
        <v>4</v>
      </c>
      <c r="G69" s="93" t="str">
        <f>VLOOKUP(N69,杂项!A:B,2,FALSE)</f>
        <v>"无"</v>
      </c>
      <c r="H69" s="93">
        <f t="shared" si="5"/>
        <v>0</v>
      </c>
      <c r="I69" s="93" t="s">
        <v>1325</v>
      </c>
      <c r="J69" s="119">
        <v>88</v>
      </c>
      <c r="K69" s="119">
        <v>9</v>
      </c>
      <c r="L69" s="119">
        <v>92</v>
      </c>
      <c r="M69" s="119">
        <v>4</v>
      </c>
      <c r="N69" s="119">
        <v>0</v>
      </c>
      <c r="O69" s="119">
        <v>0</v>
      </c>
    </row>
    <row r="70" spans="1:15" s="100" customFormat="1" x14ac:dyDescent="0.2">
      <c r="A70" s="114" t="s">
        <v>1443</v>
      </c>
      <c r="B70" s="114" t="s">
        <v>1444</v>
      </c>
      <c r="C70" s="93" t="str">
        <f>VLOOKUP(J70,杂项!A:B,2,FALSE)</f>
        <v>"攻击"</v>
      </c>
      <c r="D70" s="93">
        <f t="shared" si="3"/>
        <v>9</v>
      </c>
      <c r="E70" s="93" t="str">
        <f>VLOOKUP(L70,杂项!A:B,2,FALSE)</f>
        <v>"技巧"</v>
      </c>
      <c r="F70" s="93">
        <f t="shared" si="4"/>
        <v>4</v>
      </c>
      <c r="G70" s="93" t="str">
        <f>VLOOKUP(N70,杂项!A:B,2,FALSE)</f>
        <v>"无"</v>
      </c>
      <c r="H70" s="93">
        <f t="shared" si="5"/>
        <v>0</v>
      </c>
      <c r="I70" s="93" t="s">
        <v>1325</v>
      </c>
      <c r="J70" s="119">
        <v>88</v>
      </c>
      <c r="K70" s="119">
        <v>9</v>
      </c>
      <c r="L70" s="119">
        <v>92</v>
      </c>
      <c r="M70" s="119">
        <v>4</v>
      </c>
      <c r="N70" s="119">
        <v>0</v>
      </c>
      <c r="O70" s="119">
        <v>0</v>
      </c>
    </row>
    <row r="71" spans="1:15" s="100" customFormat="1" x14ac:dyDescent="0.2">
      <c r="A71" s="114" t="s">
        <v>1445</v>
      </c>
      <c r="B71" s="114" t="s">
        <v>1446</v>
      </c>
      <c r="C71" s="93" t="str">
        <f>VLOOKUP(J71,杂项!A:B,2,FALSE)</f>
        <v>"技巧"</v>
      </c>
      <c r="D71" s="93">
        <f t="shared" si="3"/>
        <v>8</v>
      </c>
      <c r="E71" s="93" t="str">
        <f>VLOOKUP(L71,杂项!A:B,2,FALSE)</f>
        <v>"生命"</v>
      </c>
      <c r="F71" s="93">
        <f t="shared" si="4"/>
        <v>48</v>
      </c>
      <c r="G71" s="93" t="str">
        <f>VLOOKUP(N71,杂项!A:B,2,FALSE)</f>
        <v>"无"</v>
      </c>
      <c r="H71" s="93">
        <f t="shared" si="5"/>
        <v>0</v>
      </c>
      <c r="I71" s="93" t="s">
        <v>1325</v>
      </c>
      <c r="J71" s="119">
        <v>92</v>
      </c>
      <c r="K71" s="119">
        <v>8</v>
      </c>
      <c r="L71" s="119">
        <v>87</v>
      </c>
      <c r="M71" s="119">
        <v>48</v>
      </c>
      <c r="N71" s="119">
        <v>0</v>
      </c>
      <c r="O71" s="119">
        <v>0</v>
      </c>
    </row>
    <row r="72" spans="1:15" s="100" customFormat="1" x14ac:dyDescent="0.2">
      <c r="A72" s="114" t="s">
        <v>1447</v>
      </c>
      <c r="B72" s="114" t="s">
        <v>1448</v>
      </c>
      <c r="C72" s="93" t="str">
        <f>VLOOKUP(J72,杂项!A:B,2,FALSE)</f>
        <v>"魔防"</v>
      </c>
      <c r="D72" s="93">
        <f t="shared" si="3"/>
        <v>8</v>
      </c>
      <c r="E72" s="93" t="str">
        <f>VLOOKUP(L72,杂项!A:B,2,FALSE)</f>
        <v>"防御"</v>
      </c>
      <c r="F72" s="93">
        <f t="shared" si="4"/>
        <v>5</v>
      </c>
      <c r="G72" s="93" t="str">
        <f>VLOOKUP(N72,杂项!A:B,2,FALSE)</f>
        <v>"无"</v>
      </c>
      <c r="H72" s="93">
        <f t="shared" si="5"/>
        <v>0</v>
      </c>
      <c r="I72" s="93" t="s">
        <v>1325</v>
      </c>
      <c r="J72" s="119">
        <v>91</v>
      </c>
      <c r="K72" s="119">
        <v>8</v>
      </c>
      <c r="L72" s="119">
        <v>89</v>
      </c>
      <c r="M72" s="119">
        <v>5</v>
      </c>
      <c r="N72" s="119">
        <v>0</v>
      </c>
      <c r="O72" s="119">
        <v>0</v>
      </c>
    </row>
    <row r="73" spans="1:15" s="100" customFormat="1" x14ac:dyDescent="0.2">
      <c r="A73" s="114" t="s">
        <v>1449</v>
      </c>
      <c r="B73" s="114" t="s">
        <v>1450</v>
      </c>
      <c r="C73" s="93" t="str">
        <f>VLOOKUP(J73,杂项!A:B,2,FALSE)</f>
        <v>"攻击"</v>
      </c>
      <c r="D73" s="93">
        <f t="shared" si="3"/>
        <v>25</v>
      </c>
      <c r="E73" s="93" t="str">
        <f>VLOOKUP(L73,杂项!A:B,2,FALSE)</f>
        <v>"生命"</v>
      </c>
      <c r="F73" s="93">
        <f t="shared" si="4"/>
        <v>90</v>
      </c>
      <c r="G73" s="93" t="str">
        <f>VLOOKUP(N73,杂项!A:B,2,FALSE)</f>
        <v>"魔防"</v>
      </c>
      <c r="H73" s="93">
        <f t="shared" si="5"/>
        <v>10</v>
      </c>
      <c r="I73" s="93" t="s">
        <v>1325</v>
      </c>
      <c r="J73" s="119">
        <v>88</v>
      </c>
      <c r="K73" s="119">
        <v>25</v>
      </c>
      <c r="L73" s="119">
        <v>87</v>
      </c>
      <c r="M73" s="119">
        <v>90</v>
      </c>
      <c r="N73" s="119">
        <v>91</v>
      </c>
      <c r="O73" s="119">
        <v>10</v>
      </c>
    </row>
    <row r="74" spans="1:15" s="100" customFormat="1" x14ac:dyDescent="0.2">
      <c r="A74" s="114" t="s">
        <v>1451</v>
      </c>
      <c r="B74" s="114" t="s">
        <v>1452</v>
      </c>
      <c r="C74" s="93" t="str">
        <f>VLOOKUP(J74,杂项!A:B,2,FALSE)</f>
        <v>"魔防"</v>
      </c>
      <c r="D74" s="93">
        <f t="shared" si="3"/>
        <v>16</v>
      </c>
      <c r="E74" s="93" t="str">
        <f>VLOOKUP(L74,杂项!A:B,2,FALSE)</f>
        <v>"防御"</v>
      </c>
      <c r="F74" s="93">
        <f t="shared" si="4"/>
        <v>10</v>
      </c>
      <c r="G74" s="93" t="str">
        <f>VLOOKUP(N74,杂项!A:B,2,FALSE)</f>
        <v>"生命"</v>
      </c>
      <c r="H74" s="93">
        <f t="shared" si="5"/>
        <v>90</v>
      </c>
      <c r="I74" s="93" t="s">
        <v>1325</v>
      </c>
      <c r="J74" s="119">
        <v>91</v>
      </c>
      <c r="K74" s="119">
        <v>16</v>
      </c>
      <c r="L74" s="119">
        <v>89</v>
      </c>
      <c r="M74" s="119">
        <v>10</v>
      </c>
      <c r="N74" s="119">
        <v>87</v>
      </c>
      <c r="O74" s="119">
        <v>90</v>
      </c>
    </row>
    <row r="75" spans="1:15" s="100" customFormat="1" x14ac:dyDescent="0.2">
      <c r="A75" s="114" t="s">
        <v>1453</v>
      </c>
      <c r="B75" s="114" t="s">
        <v>1454</v>
      </c>
      <c r="C75" s="93" t="str">
        <f>VLOOKUP(J75,杂项!A:B,2,FALSE)</f>
        <v>"防御"</v>
      </c>
      <c r="D75" s="93">
        <f t="shared" si="3"/>
        <v>6</v>
      </c>
      <c r="E75" s="93" t="str">
        <f>VLOOKUP(L75,杂项!A:B,2,FALSE)</f>
        <v>"攻击"</v>
      </c>
      <c r="F75" s="93">
        <f t="shared" si="4"/>
        <v>5</v>
      </c>
      <c r="G75" s="93" t="str">
        <f>VLOOKUP(N75,杂项!A:B,2,FALSE)</f>
        <v>"无"</v>
      </c>
      <c r="H75" s="93">
        <f t="shared" si="5"/>
        <v>0</v>
      </c>
      <c r="I75" s="93" t="s">
        <v>1325</v>
      </c>
      <c r="J75" s="119">
        <v>89</v>
      </c>
      <c r="K75" s="119">
        <v>6</v>
      </c>
      <c r="L75" s="119">
        <v>88</v>
      </c>
      <c r="M75" s="119">
        <v>5</v>
      </c>
      <c r="N75" s="119">
        <v>0</v>
      </c>
      <c r="O75" s="119">
        <v>0</v>
      </c>
    </row>
    <row r="76" spans="1:15" s="100" customFormat="1" x14ac:dyDescent="0.2">
      <c r="A76" s="114" t="s">
        <v>1455</v>
      </c>
      <c r="B76" s="114" t="s">
        <v>1456</v>
      </c>
      <c r="C76" s="93" t="str">
        <f>VLOOKUP(J76,杂项!A:B,2,FALSE)</f>
        <v>"生命"</v>
      </c>
      <c r="D76" s="93">
        <f t="shared" si="3"/>
        <v>80</v>
      </c>
      <c r="E76" s="93" t="str">
        <f>VLOOKUP(L76,杂项!A:B,2,FALSE)</f>
        <v>"防御"</v>
      </c>
      <c r="F76" s="93">
        <f t="shared" si="4"/>
        <v>5</v>
      </c>
      <c r="G76" s="93" t="str">
        <f>VLOOKUP(N76,杂项!A:B,2,FALSE)</f>
        <v>"无"</v>
      </c>
      <c r="H76" s="93">
        <f t="shared" si="5"/>
        <v>0</v>
      </c>
      <c r="I76" s="93" t="s">
        <v>1325</v>
      </c>
      <c r="J76" s="119">
        <v>87</v>
      </c>
      <c r="K76" s="119">
        <v>80</v>
      </c>
      <c r="L76" s="119">
        <v>89</v>
      </c>
      <c r="M76" s="119">
        <v>5</v>
      </c>
      <c r="N76" s="119">
        <v>0</v>
      </c>
      <c r="O76" s="119">
        <v>0</v>
      </c>
    </row>
    <row r="77" spans="1:15" s="100" customFormat="1" x14ac:dyDescent="0.2">
      <c r="A77" s="114" t="s">
        <v>1457</v>
      </c>
      <c r="B77" s="114" t="s">
        <v>1458</v>
      </c>
      <c r="C77" s="93" t="str">
        <f>VLOOKUP(J77,杂项!A:B,2,FALSE)</f>
        <v>"防御"</v>
      </c>
      <c r="D77" s="93">
        <f t="shared" si="3"/>
        <v>16</v>
      </c>
      <c r="E77" s="93" t="str">
        <f>VLOOKUP(L77,杂项!A:B,2,FALSE)</f>
        <v>"攻击"</v>
      </c>
      <c r="F77" s="93">
        <f t="shared" si="4"/>
        <v>15</v>
      </c>
      <c r="G77" s="93" t="str">
        <f>VLOOKUP(N77,杂项!A:B,2,FALSE)</f>
        <v>"魔防"</v>
      </c>
      <c r="H77" s="93">
        <f t="shared" si="5"/>
        <v>10</v>
      </c>
      <c r="I77" s="93" t="s">
        <v>1325</v>
      </c>
      <c r="J77" s="119">
        <v>89</v>
      </c>
      <c r="K77" s="119">
        <v>16</v>
      </c>
      <c r="L77" s="119">
        <v>88</v>
      </c>
      <c r="M77" s="119">
        <v>15</v>
      </c>
      <c r="N77" s="119">
        <v>91</v>
      </c>
      <c r="O77" s="119">
        <v>10</v>
      </c>
    </row>
    <row r="78" spans="1:15" s="100" customFormat="1" x14ac:dyDescent="0.2">
      <c r="A78" s="114" t="s">
        <v>1459</v>
      </c>
      <c r="B78" s="114" t="s">
        <v>1460</v>
      </c>
      <c r="C78" s="93" t="str">
        <f>VLOOKUP(J78,杂项!A:B,2,FALSE)</f>
        <v>"生命"</v>
      </c>
      <c r="D78" s="93">
        <f t="shared" si="3"/>
        <v>80</v>
      </c>
      <c r="E78" s="93" t="str">
        <f>VLOOKUP(L78,杂项!A:B,2,FALSE)</f>
        <v>"防御"</v>
      </c>
      <c r="F78" s="93">
        <f t="shared" si="4"/>
        <v>5</v>
      </c>
      <c r="G78" s="93" t="str">
        <f>VLOOKUP(N78,杂项!A:B,2,FALSE)</f>
        <v>"无"</v>
      </c>
      <c r="H78" s="93">
        <f t="shared" si="5"/>
        <v>0</v>
      </c>
      <c r="I78" s="93" t="s">
        <v>1325</v>
      </c>
      <c r="J78" s="119">
        <v>87</v>
      </c>
      <c r="K78" s="119">
        <v>80</v>
      </c>
      <c r="L78" s="119">
        <v>89</v>
      </c>
      <c r="M78" s="119">
        <v>5</v>
      </c>
      <c r="N78" s="119">
        <v>0</v>
      </c>
      <c r="O78" s="119">
        <v>0</v>
      </c>
    </row>
    <row r="79" spans="1:15" s="100" customFormat="1" x14ac:dyDescent="0.2">
      <c r="A79" s="114" t="s">
        <v>1461</v>
      </c>
      <c r="B79" s="114" t="s">
        <v>1462</v>
      </c>
      <c r="C79" s="93" t="str">
        <f>VLOOKUP(J79,杂项!A:B,2,FALSE)</f>
        <v>"攻击"</v>
      </c>
      <c r="D79" s="93">
        <f t="shared" si="3"/>
        <v>25</v>
      </c>
      <c r="E79" s="93" t="str">
        <f>VLOOKUP(L79,杂项!A:B,2,FALSE)</f>
        <v>"生命"</v>
      </c>
      <c r="F79" s="93">
        <f t="shared" si="4"/>
        <v>90</v>
      </c>
      <c r="G79" s="93" t="str">
        <f>VLOOKUP(N79,杂项!A:B,2,FALSE)</f>
        <v>"防御"</v>
      </c>
      <c r="H79" s="93">
        <f t="shared" si="5"/>
        <v>10</v>
      </c>
      <c r="I79" s="93" t="s">
        <v>1325</v>
      </c>
      <c r="J79" s="119">
        <v>88</v>
      </c>
      <c r="K79" s="119">
        <v>25</v>
      </c>
      <c r="L79" s="119">
        <v>87</v>
      </c>
      <c r="M79" s="119">
        <v>90</v>
      </c>
      <c r="N79" s="119">
        <v>89</v>
      </c>
      <c r="O79" s="119">
        <v>10</v>
      </c>
    </row>
    <row r="80" spans="1:15" s="100" customFormat="1" x14ac:dyDescent="0.2">
      <c r="A80" s="114" t="s">
        <v>1463</v>
      </c>
      <c r="B80" s="114" t="s">
        <v>1464</v>
      </c>
      <c r="C80" s="93" t="str">
        <f>VLOOKUP(J80,杂项!A:B,2,FALSE)</f>
        <v>"攻击"</v>
      </c>
      <c r="D80" s="93">
        <f t="shared" si="3"/>
        <v>9</v>
      </c>
      <c r="E80" s="93" t="str">
        <f>VLOOKUP(L80,杂项!A:B,2,FALSE)</f>
        <v>"技巧"</v>
      </c>
      <c r="F80" s="93">
        <f t="shared" si="4"/>
        <v>4</v>
      </c>
      <c r="G80" s="93" t="str">
        <f>VLOOKUP(N80,杂项!A:B,2,FALSE)</f>
        <v>"无"</v>
      </c>
      <c r="H80" s="93">
        <f t="shared" si="5"/>
        <v>0</v>
      </c>
      <c r="I80" s="93" t="s">
        <v>1325</v>
      </c>
      <c r="J80" s="119">
        <v>88</v>
      </c>
      <c r="K80" s="119">
        <v>9</v>
      </c>
      <c r="L80" s="119">
        <v>92</v>
      </c>
      <c r="M80" s="119">
        <v>4</v>
      </c>
      <c r="N80" s="119">
        <v>0</v>
      </c>
      <c r="O80" s="119">
        <v>0</v>
      </c>
    </row>
    <row r="81" spans="1:15" s="100" customFormat="1" x14ac:dyDescent="0.2">
      <c r="A81" s="114" t="s">
        <v>1465</v>
      </c>
      <c r="B81" s="114" t="s">
        <v>1466</v>
      </c>
      <c r="C81" s="93" t="str">
        <f>VLOOKUP(J81,杂项!A:B,2,FALSE)</f>
        <v>"攻击"</v>
      </c>
      <c r="D81" s="93">
        <f t="shared" si="3"/>
        <v>12</v>
      </c>
      <c r="E81" s="93" t="str">
        <f>VLOOKUP(L81,杂项!A:B,2,FALSE)</f>
        <v>"生命"</v>
      </c>
      <c r="F81" s="93">
        <f t="shared" si="4"/>
        <v>48</v>
      </c>
      <c r="G81" s="93" t="str">
        <f>VLOOKUP(N81,杂项!A:B,2,FALSE)</f>
        <v>"无"</v>
      </c>
      <c r="H81" s="93">
        <f t="shared" si="5"/>
        <v>0</v>
      </c>
      <c r="I81" s="93" t="s">
        <v>1325</v>
      </c>
      <c r="J81" s="119">
        <v>88</v>
      </c>
      <c r="K81" s="119">
        <v>12</v>
      </c>
      <c r="L81" s="119">
        <v>87</v>
      </c>
      <c r="M81" s="119">
        <v>48</v>
      </c>
      <c r="N81" s="119">
        <v>0</v>
      </c>
      <c r="O81" s="119">
        <v>0</v>
      </c>
    </row>
    <row r="82" spans="1:15" s="100" customFormat="1" x14ac:dyDescent="0.2">
      <c r="A82" s="114" t="s">
        <v>1467</v>
      </c>
      <c r="B82" s="114" t="s">
        <v>1468</v>
      </c>
      <c r="C82" s="93" t="str">
        <f>VLOOKUP(J82,杂项!A:B,2,FALSE)</f>
        <v>"生命"</v>
      </c>
      <c r="D82" s="93">
        <f t="shared" si="3"/>
        <v>80</v>
      </c>
      <c r="E82" s="93" t="str">
        <f>VLOOKUP(L82,杂项!A:B,2,FALSE)</f>
        <v>"魔防"</v>
      </c>
      <c r="F82" s="93">
        <f t="shared" si="4"/>
        <v>5</v>
      </c>
      <c r="G82" s="93" t="str">
        <f>VLOOKUP(N82,杂项!A:B,2,FALSE)</f>
        <v>"无"</v>
      </c>
      <c r="H82" s="93">
        <f t="shared" si="5"/>
        <v>0</v>
      </c>
      <c r="I82" s="93" t="s">
        <v>1325</v>
      </c>
      <c r="J82" s="119">
        <v>87</v>
      </c>
      <c r="K82" s="119">
        <v>80</v>
      </c>
      <c r="L82" s="119">
        <v>91</v>
      </c>
      <c r="M82" s="119">
        <v>5</v>
      </c>
      <c r="N82" s="119">
        <v>0</v>
      </c>
      <c r="O82" s="119">
        <v>0</v>
      </c>
    </row>
    <row r="83" spans="1:15" s="100" customFormat="1" x14ac:dyDescent="0.2">
      <c r="A83" s="114" t="s">
        <v>1469</v>
      </c>
      <c r="B83" s="114" t="s">
        <v>1470</v>
      </c>
      <c r="C83" s="93" t="str">
        <f>VLOOKUP(J83,杂项!A:B,2,FALSE)</f>
        <v>"攻击"</v>
      </c>
      <c r="D83" s="93">
        <f t="shared" si="3"/>
        <v>25</v>
      </c>
      <c r="E83" s="93" t="str">
        <f>VLOOKUP(L83,杂项!A:B,2,FALSE)</f>
        <v>"技巧"</v>
      </c>
      <c r="F83" s="93">
        <f t="shared" si="4"/>
        <v>10</v>
      </c>
      <c r="G83" s="93" t="str">
        <f>VLOOKUP(N83,杂项!A:B,2,FALSE)</f>
        <v>"生命"</v>
      </c>
      <c r="H83" s="93">
        <f t="shared" si="5"/>
        <v>90</v>
      </c>
      <c r="I83" s="93" t="s">
        <v>1325</v>
      </c>
      <c r="J83" s="119">
        <v>88</v>
      </c>
      <c r="K83" s="119">
        <v>25</v>
      </c>
      <c r="L83" s="119">
        <v>92</v>
      </c>
      <c r="M83" s="119">
        <v>10</v>
      </c>
      <c r="N83" s="119">
        <v>87</v>
      </c>
      <c r="O83" s="119">
        <v>90</v>
      </c>
    </row>
    <row r="84" spans="1:15" s="100" customFormat="1" x14ac:dyDescent="0.2">
      <c r="A84" s="114" t="s">
        <v>1471</v>
      </c>
      <c r="B84" s="114" t="s">
        <v>1472</v>
      </c>
      <c r="C84" s="93" t="str">
        <f>VLOOKUP(J84,杂项!A:B,2,FALSE)</f>
        <v>"生命"</v>
      </c>
      <c r="D84" s="93">
        <f t="shared" si="3"/>
        <v>150</v>
      </c>
      <c r="E84" s="93" t="str">
        <f>VLOOKUP(L84,杂项!A:B,2,FALSE)</f>
        <v>"魔防"</v>
      </c>
      <c r="F84" s="93">
        <f t="shared" si="4"/>
        <v>10</v>
      </c>
      <c r="G84" s="93" t="str">
        <f>VLOOKUP(N84,杂项!A:B,2,FALSE)</f>
        <v>"攻击"</v>
      </c>
      <c r="H84" s="93">
        <f t="shared" si="5"/>
        <v>15</v>
      </c>
      <c r="I84" s="93" t="s">
        <v>1325</v>
      </c>
      <c r="J84" s="119">
        <v>87</v>
      </c>
      <c r="K84" s="119">
        <v>150</v>
      </c>
      <c r="L84" s="119">
        <v>91</v>
      </c>
      <c r="M84" s="119">
        <v>10</v>
      </c>
      <c r="N84" s="119">
        <v>88</v>
      </c>
      <c r="O84" s="119">
        <v>15</v>
      </c>
    </row>
    <row r="85" spans="1:15" s="100" customFormat="1" x14ac:dyDescent="0.2">
      <c r="A85" s="114" t="s">
        <v>1473</v>
      </c>
      <c r="B85" s="114" t="s">
        <v>1474</v>
      </c>
      <c r="C85" s="93" t="str">
        <f>VLOOKUP(J85,杂项!A:B,2,FALSE)</f>
        <v>"生命"</v>
      </c>
      <c r="D85" s="93">
        <f t="shared" si="3"/>
        <v>60</v>
      </c>
      <c r="E85" s="93" t="str">
        <f>VLOOKUP(L85,杂项!A:B,2,FALSE)</f>
        <v>"魔防"</v>
      </c>
      <c r="F85" s="93">
        <f t="shared" si="4"/>
        <v>4</v>
      </c>
      <c r="G85" s="93" t="str">
        <f>VLOOKUP(N85,杂项!A:B,2,FALSE)</f>
        <v>"无"</v>
      </c>
      <c r="H85" s="93">
        <f t="shared" si="5"/>
        <v>0</v>
      </c>
      <c r="I85" s="93" t="s">
        <v>1325</v>
      </c>
      <c r="J85" s="119">
        <v>87</v>
      </c>
      <c r="K85" s="119">
        <v>60</v>
      </c>
      <c r="L85" s="119">
        <v>91</v>
      </c>
      <c r="M85" s="119">
        <v>4</v>
      </c>
      <c r="N85" s="119">
        <v>0</v>
      </c>
      <c r="O85" s="119">
        <v>0</v>
      </c>
    </row>
    <row r="86" spans="1:15" s="100" customFormat="1" x14ac:dyDescent="0.2">
      <c r="A86" s="114" t="s">
        <v>1475</v>
      </c>
      <c r="B86" s="114" t="s">
        <v>1476</v>
      </c>
      <c r="C86" s="93" t="str">
        <f>VLOOKUP(J86,杂项!A:B,2,FALSE)</f>
        <v>"攻击"</v>
      </c>
      <c r="D86" s="93">
        <f t="shared" si="3"/>
        <v>12</v>
      </c>
      <c r="E86" s="93" t="str">
        <f>VLOOKUP(L86,杂项!A:B,2,FALSE)</f>
        <v>"生命"</v>
      </c>
      <c r="F86" s="93">
        <f t="shared" si="4"/>
        <v>48</v>
      </c>
      <c r="G86" s="93" t="str">
        <f>VLOOKUP(N86,杂项!A:B,2,FALSE)</f>
        <v>"无"</v>
      </c>
      <c r="H86" s="93">
        <f t="shared" si="5"/>
        <v>0</v>
      </c>
      <c r="I86" s="93" t="s">
        <v>1325</v>
      </c>
      <c r="J86" s="119">
        <v>88</v>
      </c>
      <c r="K86" s="119">
        <v>12</v>
      </c>
      <c r="L86" s="119">
        <v>87</v>
      </c>
      <c r="M86" s="119">
        <v>48</v>
      </c>
      <c r="N86" s="119">
        <v>0</v>
      </c>
      <c r="O86" s="119">
        <v>0</v>
      </c>
    </row>
    <row r="87" spans="1:15" s="100" customFormat="1" x14ac:dyDescent="0.2">
      <c r="A87" s="114" t="s">
        <v>1477</v>
      </c>
      <c r="B87" s="114" t="s">
        <v>1478</v>
      </c>
      <c r="C87" s="93" t="str">
        <f>VLOOKUP(J87,杂项!A:B,2,FALSE)</f>
        <v>"生命"</v>
      </c>
      <c r="D87" s="93">
        <f t="shared" si="3"/>
        <v>80</v>
      </c>
      <c r="E87" s="93" t="str">
        <f>VLOOKUP(L87,杂项!A:B,2,FALSE)</f>
        <v>"攻击"</v>
      </c>
      <c r="F87" s="93">
        <f t="shared" si="4"/>
        <v>7</v>
      </c>
      <c r="G87" s="93" t="str">
        <f>VLOOKUP(N87,杂项!A:B,2,FALSE)</f>
        <v>"无"</v>
      </c>
      <c r="H87" s="93">
        <f t="shared" si="5"/>
        <v>0</v>
      </c>
      <c r="I87" s="93" t="s">
        <v>1325</v>
      </c>
      <c r="J87" s="119">
        <v>87</v>
      </c>
      <c r="K87" s="119">
        <v>80</v>
      </c>
      <c r="L87" s="119">
        <v>88</v>
      </c>
      <c r="M87" s="119">
        <v>7</v>
      </c>
      <c r="N87" s="119">
        <v>0</v>
      </c>
      <c r="O87" s="119">
        <v>0</v>
      </c>
    </row>
    <row r="88" spans="1:15" x14ac:dyDescent="0.2">
      <c r="A88" s="114" t="s">
        <v>1479</v>
      </c>
      <c r="B88" s="114" t="s">
        <v>1480</v>
      </c>
      <c r="C88" s="93" t="str">
        <f>VLOOKUP(J88,杂项!A:B,2,FALSE)</f>
        <v>"攻击"</v>
      </c>
      <c r="D88" s="93">
        <f t="shared" si="3"/>
        <v>25</v>
      </c>
      <c r="E88" s="93" t="str">
        <f>VLOOKUP(L88,杂项!A:B,2,FALSE)</f>
        <v>"防御"</v>
      </c>
      <c r="F88" s="93">
        <f t="shared" si="4"/>
        <v>10</v>
      </c>
      <c r="G88" s="93" t="str">
        <f>VLOOKUP(N88,杂项!A:B,2,FALSE)</f>
        <v>"生命"</v>
      </c>
      <c r="H88" s="93">
        <f t="shared" si="5"/>
        <v>90</v>
      </c>
      <c r="I88" s="93" t="s">
        <v>1325</v>
      </c>
      <c r="J88" s="119">
        <v>88</v>
      </c>
      <c r="K88" s="119">
        <v>25</v>
      </c>
      <c r="L88" s="119">
        <v>89</v>
      </c>
      <c r="M88" s="119">
        <v>10</v>
      </c>
      <c r="N88" s="119">
        <v>87</v>
      </c>
      <c r="O88" s="119">
        <v>90</v>
      </c>
    </row>
    <row r="89" spans="1:15" x14ac:dyDescent="0.2">
      <c r="A89" s="114" t="s">
        <v>1481</v>
      </c>
      <c r="B89" s="114" t="s">
        <v>1482</v>
      </c>
      <c r="C89" s="93" t="str">
        <f>VLOOKUP(J89,杂项!A:B,2,FALSE)</f>
        <v>"生命"</v>
      </c>
      <c r="D89" s="93">
        <f t="shared" si="3"/>
        <v>150</v>
      </c>
      <c r="E89" s="93" t="str">
        <f>VLOOKUP(L89,杂项!A:B,2,FALSE)</f>
        <v>"攻击"</v>
      </c>
      <c r="F89" s="93">
        <f t="shared" si="4"/>
        <v>15</v>
      </c>
      <c r="G89" s="93" t="str">
        <f>VLOOKUP(N89,杂项!A:B,2,FALSE)</f>
        <v>"魔防"</v>
      </c>
      <c r="H89" s="93">
        <f t="shared" si="5"/>
        <v>10</v>
      </c>
      <c r="I89" s="93" t="s">
        <v>1325</v>
      </c>
      <c r="J89" s="119">
        <v>87</v>
      </c>
      <c r="K89" s="119">
        <v>150</v>
      </c>
      <c r="L89" s="119">
        <v>88</v>
      </c>
      <c r="M89" s="119">
        <v>15</v>
      </c>
      <c r="N89" s="119">
        <v>91</v>
      </c>
      <c r="O89" s="119">
        <v>10</v>
      </c>
    </row>
    <row r="90" spans="1:15" x14ac:dyDescent="0.2">
      <c r="A90" s="114" t="s">
        <v>1483</v>
      </c>
      <c r="B90" s="114" t="s">
        <v>1464</v>
      </c>
      <c r="C90" s="93" t="str">
        <f>VLOOKUP(J90,杂项!A:B,2,FALSE)</f>
        <v>"攻击"</v>
      </c>
      <c r="D90" s="93">
        <f t="shared" si="3"/>
        <v>9</v>
      </c>
      <c r="E90" s="93" t="str">
        <f>VLOOKUP(L90,杂项!A:B,2,FALSE)</f>
        <v>"技巧"</v>
      </c>
      <c r="F90" s="93">
        <f t="shared" si="4"/>
        <v>4</v>
      </c>
      <c r="G90" s="93" t="str">
        <f>VLOOKUP(N90,杂项!A:B,2,FALSE)</f>
        <v>"无"</v>
      </c>
      <c r="H90" s="93">
        <f t="shared" si="5"/>
        <v>0</v>
      </c>
      <c r="I90" s="93" t="s">
        <v>1325</v>
      </c>
      <c r="J90" s="119">
        <v>88</v>
      </c>
      <c r="K90" s="119">
        <v>9</v>
      </c>
      <c r="L90" s="119">
        <v>92</v>
      </c>
      <c r="M90" s="119">
        <v>4</v>
      </c>
      <c r="N90" s="119">
        <v>0</v>
      </c>
      <c r="O90" s="119">
        <v>0</v>
      </c>
    </row>
    <row r="91" spans="1:15" x14ac:dyDescent="0.2">
      <c r="A91" s="114" t="s">
        <v>1484</v>
      </c>
      <c r="B91" s="114" t="s">
        <v>1485</v>
      </c>
      <c r="C91" s="93" t="str">
        <f>VLOOKUP(J91,杂项!A:B,2,FALSE)</f>
        <v>"攻击"</v>
      </c>
      <c r="D91" s="93">
        <f t="shared" si="3"/>
        <v>12</v>
      </c>
      <c r="E91" s="93" t="str">
        <f>VLOOKUP(L91,杂项!A:B,2,FALSE)</f>
        <v>"生命"</v>
      </c>
      <c r="F91" s="93">
        <f t="shared" si="4"/>
        <v>48</v>
      </c>
      <c r="G91" s="93" t="str">
        <f>VLOOKUP(N91,杂项!A:B,2,FALSE)</f>
        <v>"无"</v>
      </c>
      <c r="H91" s="93">
        <f t="shared" si="5"/>
        <v>0</v>
      </c>
      <c r="I91" s="93" t="s">
        <v>1325</v>
      </c>
      <c r="J91" s="119">
        <v>88</v>
      </c>
      <c r="K91" s="119">
        <v>12</v>
      </c>
      <c r="L91" s="119">
        <v>87</v>
      </c>
      <c r="M91" s="119">
        <v>48</v>
      </c>
      <c r="N91" s="119">
        <v>0</v>
      </c>
      <c r="O91" s="119">
        <v>0</v>
      </c>
    </row>
    <row r="92" spans="1:15" x14ac:dyDescent="0.2">
      <c r="A92" s="114" t="s">
        <v>1486</v>
      </c>
      <c r="B92" s="114" t="s">
        <v>1487</v>
      </c>
      <c r="C92" s="93" t="str">
        <f>VLOOKUP(J92,杂项!A:B,2,FALSE)</f>
        <v>"攻击"</v>
      </c>
      <c r="D92" s="93">
        <f t="shared" si="3"/>
        <v>25</v>
      </c>
      <c r="E92" s="93" t="str">
        <f>VLOOKUP(L92,杂项!A:B,2,FALSE)</f>
        <v>"技巧"</v>
      </c>
      <c r="F92" s="93">
        <f t="shared" si="4"/>
        <v>10</v>
      </c>
      <c r="G92" s="93" t="str">
        <f>VLOOKUP(N92,杂项!A:B,2,FALSE)</f>
        <v>"生命"</v>
      </c>
      <c r="H92" s="93">
        <f t="shared" si="5"/>
        <v>90</v>
      </c>
      <c r="I92" s="93" t="s">
        <v>1325</v>
      </c>
      <c r="J92" s="119">
        <v>88</v>
      </c>
      <c r="K92" s="119">
        <v>25</v>
      </c>
      <c r="L92" s="119">
        <v>92</v>
      </c>
      <c r="M92" s="119">
        <v>10</v>
      </c>
      <c r="N92" s="119">
        <v>87</v>
      </c>
      <c r="O92" s="119">
        <v>90</v>
      </c>
    </row>
    <row r="93" spans="1:15" x14ac:dyDescent="0.2">
      <c r="A93" s="114" t="s">
        <v>1488</v>
      </c>
      <c r="B93" s="114" t="s">
        <v>1489</v>
      </c>
      <c r="C93" s="93" t="str">
        <f>VLOOKUP(J93,杂项!A:B,2,FALSE)</f>
        <v>"智力"</v>
      </c>
      <c r="D93" s="93">
        <f t="shared" si="3"/>
        <v>9</v>
      </c>
      <c r="E93" s="93" t="str">
        <f>VLOOKUP(L93,杂项!A:B,2,FALSE)</f>
        <v>"魔防"</v>
      </c>
      <c r="F93" s="93">
        <f t="shared" si="4"/>
        <v>4</v>
      </c>
      <c r="G93" s="93" t="str">
        <f>VLOOKUP(N93,杂项!A:B,2,FALSE)</f>
        <v>"无"</v>
      </c>
      <c r="H93" s="93">
        <f t="shared" si="5"/>
        <v>0</v>
      </c>
      <c r="I93" s="93" t="s">
        <v>1325</v>
      </c>
      <c r="J93" s="119">
        <v>90</v>
      </c>
      <c r="K93" s="119">
        <v>9</v>
      </c>
      <c r="L93" s="119">
        <v>91</v>
      </c>
      <c r="M93" s="119">
        <v>4</v>
      </c>
      <c r="N93" s="119">
        <v>0</v>
      </c>
      <c r="O93" s="119">
        <v>0</v>
      </c>
    </row>
    <row r="94" spans="1:15" x14ac:dyDescent="0.2">
      <c r="A94" s="114" t="s">
        <v>1490</v>
      </c>
      <c r="B94" s="114" t="s">
        <v>1491</v>
      </c>
      <c r="C94" s="93" t="str">
        <f>VLOOKUP(J94,杂项!A:B,2,FALSE)</f>
        <v>"智力"</v>
      </c>
      <c r="D94" s="93">
        <f t="shared" si="3"/>
        <v>12</v>
      </c>
      <c r="E94" s="93" t="str">
        <f>VLOOKUP(L94,杂项!A:B,2,FALSE)</f>
        <v>"生命"</v>
      </c>
      <c r="F94" s="93">
        <f t="shared" si="4"/>
        <v>48</v>
      </c>
      <c r="G94" s="93" t="str">
        <f>VLOOKUP(N94,杂项!A:B,2,FALSE)</f>
        <v>"无"</v>
      </c>
      <c r="H94" s="93">
        <f t="shared" si="5"/>
        <v>0</v>
      </c>
      <c r="I94" s="93" t="s">
        <v>1325</v>
      </c>
      <c r="J94" s="119">
        <v>90</v>
      </c>
      <c r="K94" s="119">
        <v>12</v>
      </c>
      <c r="L94" s="119">
        <v>87</v>
      </c>
      <c r="M94" s="119">
        <v>48</v>
      </c>
      <c r="N94" s="119">
        <v>0</v>
      </c>
      <c r="O94" s="119">
        <v>0</v>
      </c>
    </row>
    <row r="95" spans="1:15" x14ac:dyDescent="0.2">
      <c r="A95" s="114" t="s">
        <v>1492</v>
      </c>
      <c r="B95" s="114" t="s">
        <v>1493</v>
      </c>
      <c r="C95" s="93" t="str">
        <f>VLOOKUP(J95,杂项!A:B,2,FALSE)</f>
        <v>"生命"</v>
      </c>
      <c r="D95" s="93">
        <f t="shared" si="3"/>
        <v>80</v>
      </c>
      <c r="E95" s="93" t="str">
        <f>VLOOKUP(L95,杂项!A:B,2,FALSE)</f>
        <v>"防御"</v>
      </c>
      <c r="F95" s="93">
        <f t="shared" si="4"/>
        <v>5</v>
      </c>
      <c r="G95" s="93" t="str">
        <f>VLOOKUP(N95,杂项!A:B,2,FALSE)</f>
        <v>"无"</v>
      </c>
      <c r="H95" s="93">
        <f t="shared" si="5"/>
        <v>0</v>
      </c>
      <c r="I95" s="93" t="s">
        <v>1325</v>
      </c>
      <c r="J95" s="119">
        <v>87</v>
      </c>
      <c r="K95" s="119">
        <v>80</v>
      </c>
      <c r="L95" s="119">
        <v>89</v>
      </c>
      <c r="M95" s="119">
        <v>5</v>
      </c>
      <c r="N95" s="119">
        <v>0</v>
      </c>
      <c r="O95" s="119">
        <v>0</v>
      </c>
    </row>
    <row r="96" spans="1:15" x14ac:dyDescent="0.2">
      <c r="A96" s="114" t="s">
        <v>1494</v>
      </c>
      <c r="B96" s="114" t="s">
        <v>1495</v>
      </c>
      <c r="C96" s="93" t="str">
        <f>VLOOKUP(J96,杂项!A:B,2,FALSE)</f>
        <v>"智力"</v>
      </c>
      <c r="D96" s="93">
        <f t="shared" si="3"/>
        <v>25</v>
      </c>
      <c r="E96" s="93" t="str">
        <f>VLOOKUP(L96,杂项!A:B,2,FALSE)</f>
        <v>"魔防"</v>
      </c>
      <c r="F96" s="93">
        <f t="shared" si="4"/>
        <v>10</v>
      </c>
      <c r="G96" s="93" t="str">
        <f>VLOOKUP(N96,杂项!A:B,2,FALSE)</f>
        <v>"生命"</v>
      </c>
      <c r="H96" s="93">
        <f t="shared" si="5"/>
        <v>90</v>
      </c>
      <c r="I96" s="93" t="s">
        <v>1325</v>
      </c>
      <c r="J96" s="119">
        <v>90</v>
      </c>
      <c r="K96" s="119">
        <v>25</v>
      </c>
      <c r="L96" s="119">
        <v>91</v>
      </c>
      <c r="M96" s="119">
        <v>10</v>
      </c>
      <c r="N96" s="119">
        <v>87</v>
      </c>
      <c r="O96" s="119">
        <v>90</v>
      </c>
    </row>
    <row r="97" spans="1:15" x14ac:dyDescent="0.2">
      <c r="A97" s="114" t="s">
        <v>1496</v>
      </c>
      <c r="B97" s="114" t="s">
        <v>1497</v>
      </c>
      <c r="C97" s="93" t="str">
        <f>VLOOKUP(J97,杂项!A:B,2,FALSE)</f>
        <v>"智力"</v>
      </c>
      <c r="D97" s="93">
        <f t="shared" si="3"/>
        <v>25</v>
      </c>
      <c r="E97" s="93" t="str">
        <f>VLOOKUP(L97,杂项!A:B,2,FALSE)</f>
        <v>"魔防"</v>
      </c>
      <c r="F97" s="93">
        <f t="shared" si="4"/>
        <v>10</v>
      </c>
      <c r="G97" s="93" t="str">
        <f>VLOOKUP(N97,杂项!A:B,2,FALSE)</f>
        <v>"生命"</v>
      </c>
      <c r="H97" s="93">
        <f t="shared" si="5"/>
        <v>90</v>
      </c>
      <c r="I97" s="93" t="s">
        <v>1325</v>
      </c>
      <c r="J97" s="119">
        <v>90</v>
      </c>
      <c r="K97" s="119">
        <v>25</v>
      </c>
      <c r="L97" s="119">
        <v>91</v>
      </c>
      <c r="M97" s="119">
        <v>10</v>
      </c>
      <c r="N97" s="119">
        <v>87</v>
      </c>
      <c r="O97" s="119">
        <v>90</v>
      </c>
    </row>
    <row r="98" spans="1:15" x14ac:dyDescent="0.2">
      <c r="A98" s="114" t="s">
        <v>1498</v>
      </c>
      <c r="B98" s="114" t="s">
        <v>1499</v>
      </c>
      <c r="C98" s="93" t="str">
        <f>VLOOKUP(J98,杂项!A:B,2,FALSE)</f>
        <v>"智力"</v>
      </c>
      <c r="D98" s="93">
        <f t="shared" si="3"/>
        <v>25</v>
      </c>
      <c r="E98" s="93" t="str">
        <f>VLOOKUP(L98,杂项!A:B,2,FALSE)</f>
        <v>"生命"</v>
      </c>
      <c r="F98" s="93">
        <f t="shared" si="4"/>
        <v>90</v>
      </c>
      <c r="G98" s="93" t="str">
        <f>VLOOKUP(N98,杂项!A:B,2,FALSE)</f>
        <v>"魔防"</v>
      </c>
      <c r="H98" s="93">
        <f t="shared" si="5"/>
        <v>10</v>
      </c>
      <c r="I98" s="93" t="s">
        <v>1325</v>
      </c>
      <c r="J98" s="119">
        <v>90</v>
      </c>
      <c r="K98" s="119">
        <v>25</v>
      </c>
      <c r="L98" s="119">
        <v>87</v>
      </c>
      <c r="M98" s="119">
        <v>90</v>
      </c>
      <c r="N98" s="119">
        <v>91</v>
      </c>
      <c r="O98" s="119">
        <v>10</v>
      </c>
    </row>
    <row r="99" spans="1:15" x14ac:dyDescent="0.2">
      <c r="A99" s="114" t="s">
        <v>1500</v>
      </c>
      <c r="B99" s="114" t="s">
        <v>1501</v>
      </c>
      <c r="C99" s="93" t="str">
        <f>VLOOKUP(J99,杂项!A:B,2,FALSE)</f>
        <v>"生命"</v>
      </c>
      <c r="D99" s="93">
        <f t="shared" si="3"/>
        <v>150</v>
      </c>
      <c r="E99" s="93" t="str">
        <f>VLOOKUP(L99,杂项!A:B,2,FALSE)</f>
        <v>"防御"</v>
      </c>
      <c r="F99" s="93">
        <f t="shared" si="4"/>
        <v>10</v>
      </c>
      <c r="G99" s="93" t="str">
        <f>VLOOKUP(N99,杂项!A:B,2,FALSE)</f>
        <v>"魔防"</v>
      </c>
      <c r="H99" s="93">
        <f t="shared" si="5"/>
        <v>10</v>
      </c>
      <c r="I99" s="93" t="s">
        <v>1325</v>
      </c>
      <c r="J99" s="119">
        <v>87</v>
      </c>
      <c r="K99" s="119">
        <v>150</v>
      </c>
      <c r="L99" s="119">
        <v>89</v>
      </c>
      <c r="M99" s="119">
        <v>10</v>
      </c>
      <c r="N99" s="119">
        <v>91</v>
      </c>
      <c r="O99" s="119">
        <v>10</v>
      </c>
    </row>
    <row r="100" spans="1:15" x14ac:dyDescent="0.2">
      <c r="A100" s="114" t="s">
        <v>1502</v>
      </c>
      <c r="B100" s="114" t="s">
        <v>1503</v>
      </c>
      <c r="C100" s="93" t="str">
        <f>VLOOKUP(J100,杂项!A:B,2,FALSE)</f>
        <v>"智力"</v>
      </c>
      <c r="D100" s="93">
        <f t="shared" si="3"/>
        <v>25</v>
      </c>
      <c r="E100" s="93" t="str">
        <f>VLOOKUP(L100,杂项!A:B,2,FALSE)</f>
        <v>"生命"</v>
      </c>
      <c r="F100" s="93">
        <f t="shared" si="4"/>
        <v>90</v>
      </c>
      <c r="G100" s="93" t="str">
        <f>VLOOKUP(N100,杂项!A:B,2,FALSE)</f>
        <v>"防御"</v>
      </c>
      <c r="H100" s="93">
        <f t="shared" si="5"/>
        <v>10</v>
      </c>
      <c r="I100" s="93" t="s">
        <v>1325</v>
      </c>
      <c r="J100" s="119">
        <v>90</v>
      </c>
      <c r="K100" s="119">
        <v>25</v>
      </c>
      <c r="L100" s="119">
        <v>87</v>
      </c>
      <c r="M100" s="119">
        <v>90</v>
      </c>
      <c r="N100" s="119">
        <v>89</v>
      </c>
      <c r="O100" s="119">
        <v>10</v>
      </c>
    </row>
    <row r="101" spans="1:15" x14ac:dyDescent="0.2">
      <c r="A101" s="114" t="s">
        <v>1504</v>
      </c>
      <c r="B101" s="114" t="s">
        <v>1505</v>
      </c>
      <c r="C101" s="93" t="str">
        <f>VLOOKUP(J101,杂项!A:B,2,FALSE)</f>
        <v>"生命"</v>
      </c>
      <c r="D101" s="93">
        <f t="shared" si="3"/>
        <v>150</v>
      </c>
      <c r="E101" s="93" t="str">
        <f>VLOOKUP(L101,杂项!A:B,2,FALSE)</f>
        <v>"防御"</v>
      </c>
      <c r="F101" s="93">
        <f t="shared" si="4"/>
        <v>10</v>
      </c>
      <c r="G101" s="93" t="str">
        <f>VLOOKUP(N101,杂项!A:B,2,FALSE)</f>
        <v>"魔防"</v>
      </c>
      <c r="H101" s="93">
        <f t="shared" si="5"/>
        <v>10</v>
      </c>
      <c r="I101" s="93" t="s">
        <v>1325</v>
      </c>
      <c r="J101" s="119">
        <v>87</v>
      </c>
      <c r="K101" s="119">
        <v>150</v>
      </c>
      <c r="L101" s="119">
        <v>89</v>
      </c>
      <c r="M101" s="119">
        <v>10</v>
      </c>
      <c r="N101" s="119">
        <v>91</v>
      </c>
      <c r="O101" s="119">
        <v>10</v>
      </c>
    </row>
    <row r="102" spans="1:15" x14ac:dyDescent="0.2">
      <c r="A102" s="114" t="s">
        <v>1506</v>
      </c>
      <c r="B102" s="114" t="s">
        <v>1507</v>
      </c>
      <c r="C102" s="93" t="str">
        <f>VLOOKUP(J102,杂项!A:B,2,FALSE)</f>
        <v>"生命"</v>
      </c>
      <c r="D102" s="93">
        <f t="shared" si="3"/>
        <v>80</v>
      </c>
      <c r="E102" s="93" t="str">
        <f>VLOOKUP(L102,杂项!A:B,2,FALSE)</f>
        <v>"防御"</v>
      </c>
      <c r="F102" s="93">
        <f t="shared" si="4"/>
        <v>5</v>
      </c>
      <c r="G102" s="93" t="str">
        <f>VLOOKUP(N102,杂项!A:B,2,FALSE)</f>
        <v>"无"</v>
      </c>
      <c r="H102" s="93">
        <f t="shared" si="5"/>
        <v>0</v>
      </c>
      <c r="I102" s="93" t="s">
        <v>1325</v>
      </c>
      <c r="J102" s="119">
        <v>87</v>
      </c>
      <c r="K102" s="119">
        <v>80</v>
      </c>
      <c r="L102" s="119">
        <v>89</v>
      </c>
      <c r="M102" s="119">
        <v>5</v>
      </c>
      <c r="N102" s="119">
        <v>0</v>
      </c>
      <c r="O102" s="119">
        <v>0</v>
      </c>
    </row>
    <row r="103" spans="1:15" x14ac:dyDescent="0.2">
      <c r="A103" s="114" t="s">
        <v>1508</v>
      </c>
      <c r="B103" s="114" t="s">
        <v>1509</v>
      </c>
      <c r="C103" s="93" t="str">
        <f>VLOOKUP(J103,杂项!A:B,2,FALSE)</f>
        <v>"智力"</v>
      </c>
      <c r="D103" s="93">
        <f t="shared" si="3"/>
        <v>12</v>
      </c>
      <c r="E103" s="93" t="str">
        <f>VLOOKUP(L103,杂项!A:B,2,FALSE)</f>
        <v>"生命"</v>
      </c>
      <c r="F103" s="93">
        <f t="shared" si="4"/>
        <v>48</v>
      </c>
      <c r="G103" s="93" t="str">
        <f>VLOOKUP(N103,杂项!A:B,2,FALSE)</f>
        <v>"无"</v>
      </c>
      <c r="H103" s="93">
        <f t="shared" si="5"/>
        <v>0</v>
      </c>
      <c r="I103" s="93" t="s">
        <v>1325</v>
      </c>
      <c r="J103" s="119">
        <v>90</v>
      </c>
      <c r="K103" s="119">
        <v>12</v>
      </c>
      <c r="L103" s="119">
        <v>87</v>
      </c>
      <c r="M103" s="119">
        <v>48</v>
      </c>
      <c r="N103" s="119">
        <v>0</v>
      </c>
      <c r="O103" s="119">
        <v>0</v>
      </c>
    </row>
    <row r="104" spans="1:15" x14ac:dyDescent="0.2">
      <c r="A104" s="114" t="s">
        <v>1510</v>
      </c>
      <c r="B104" s="114" t="s">
        <v>1511</v>
      </c>
      <c r="C104" s="93" t="str">
        <f>VLOOKUP(J104,杂项!A:B,2,FALSE)</f>
        <v>"智力"</v>
      </c>
      <c r="D104" s="93">
        <f t="shared" si="3"/>
        <v>25</v>
      </c>
      <c r="E104" s="93" t="str">
        <f>VLOOKUP(L104,杂项!A:B,2,FALSE)</f>
        <v>"魔防"</v>
      </c>
      <c r="F104" s="93">
        <f t="shared" si="4"/>
        <v>10</v>
      </c>
      <c r="G104" s="93" t="str">
        <f>VLOOKUP(N104,杂项!A:B,2,FALSE)</f>
        <v>"生命"</v>
      </c>
      <c r="H104" s="93">
        <f t="shared" si="5"/>
        <v>90</v>
      </c>
      <c r="I104" s="93" t="s">
        <v>1325</v>
      </c>
      <c r="J104" s="119">
        <v>90</v>
      </c>
      <c r="K104" s="119">
        <v>25</v>
      </c>
      <c r="L104" s="119">
        <v>91</v>
      </c>
      <c r="M104" s="119">
        <v>10</v>
      </c>
      <c r="N104" s="119">
        <v>87</v>
      </c>
      <c r="O104" s="119">
        <v>90</v>
      </c>
    </row>
    <row r="105" spans="1:15" x14ac:dyDescent="0.2">
      <c r="A105" s="114" t="s">
        <v>1512</v>
      </c>
      <c r="B105" s="114" t="s">
        <v>1513</v>
      </c>
      <c r="C105" s="93" t="str">
        <f>VLOOKUP(J105,杂项!A:B,2,FALSE)</f>
        <v>"智力"</v>
      </c>
      <c r="D105" s="93">
        <f t="shared" si="3"/>
        <v>12</v>
      </c>
      <c r="E105" s="93" t="str">
        <f>VLOOKUP(L105,杂项!A:B,2,FALSE)</f>
        <v>"生命"</v>
      </c>
      <c r="F105" s="93">
        <f t="shared" si="4"/>
        <v>48</v>
      </c>
      <c r="G105" s="93" t="str">
        <f>VLOOKUP(N105,杂项!A:B,2,FALSE)</f>
        <v>"无"</v>
      </c>
      <c r="H105" s="93">
        <f t="shared" si="5"/>
        <v>0</v>
      </c>
      <c r="I105" s="93" t="s">
        <v>1325</v>
      </c>
      <c r="J105" s="119">
        <v>90</v>
      </c>
      <c r="K105" s="119">
        <v>12</v>
      </c>
      <c r="L105" s="119">
        <v>87</v>
      </c>
      <c r="M105" s="119">
        <v>48</v>
      </c>
      <c r="N105" s="119">
        <v>0</v>
      </c>
      <c r="O105" s="119">
        <v>0</v>
      </c>
    </row>
    <row r="106" spans="1:15" x14ac:dyDescent="0.2">
      <c r="A106" s="114" t="s">
        <v>1514</v>
      </c>
      <c r="B106" s="114" t="s">
        <v>1515</v>
      </c>
      <c r="C106" s="93" t="str">
        <f>VLOOKUP(J106,杂项!A:B,2,FALSE)</f>
        <v>"智力"</v>
      </c>
      <c r="D106" s="93">
        <f t="shared" si="3"/>
        <v>25</v>
      </c>
      <c r="E106" s="93" t="str">
        <f>VLOOKUP(L106,杂项!A:B,2,FALSE)</f>
        <v>"魔防"</v>
      </c>
      <c r="F106" s="93">
        <f t="shared" si="4"/>
        <v>10</v>
      </c>
      <c r="G106" s="93" t="str">
        <f>VLOOKUP(N106,杂项!A:B,2,FALSE)</f>
        <v>"生命"</v>
      </c>
      <c r="H106" s="93">
        <f t="shared" si="5"/>
        <v>90</v>
      </c>
      <c r="I106" s="93" t="s">
        <v>1325</v>
      </c>
      <c r="J106" s="119">
        <v>90</v>
      </c>
      <c r="K106" s="119">
        <v>25</v>
      </c>
      <c r="L106" s="119">
        <v>91</v>
      </c>
      <c r="M106" s="119">
        <v>10</v>
      </c>
      <c r="N106" s="119">
        <v>87</v>
      </c>
      <c r="O106" s="119">
        <v>90</v>
      </c>
    </row>
    <row r="107" spans="1:15" x14ac:dyDescent="0.2">
      <c r="A107" s="114" t="s">
        <v>1516</v>
      </c>
      <c r="B107" s="114" t="s">
        <v>1517</v>
      </c>
      <c r="C107" s="93" t="str">
        <f>VLOOKUP(J107,杂项!A:B,2,FALSE)</f>
        <v>"生命"</v>
      </c>
      <c r="D107" s="93">
        <f t="shared" si="3"/>
        <v>80</v>
      </c>
      <c r="E107" s="93" t="str">
        <f>VLOOKUP(L107,杂项!A:B,2,FALSE)</f>
        <v>"防御"</v>
      </c>
      <c r="F107" s="93">
        <f t="shared" si="4"/>
        <v>5</v>
      </c>
      <c r="G107" s="93" t="str">
        <f>VLOOKUP(N107,杂项!A:B,2,FALSE)</f>
        <v>"无"</v>
      </c>
      <c r="H107" s="93">
        <f t="shared" si="5"/>
        <v>0</v>
      </c>
      <c r="I107" s="93" t="s">
        <v>1325</v>
      </c>
      <c r="J107" s="119">
        <v>87</v>
      </c>
      <c r="K107" s="119">
        <v>80</v>
      </c>
      <c r="L107" s="119">
        <v>89</v>
      </c>
      <c r="M107" s="119">
        <v>5</v>
      </c>
      <c r="N107" s="119">
        <v>0</v>
      </c>
      <c r="O107" s="119">
        <v>0</v>
      </c>
    </row>
    <row r="108" spans="1:15" x14ac:dyDescent="0.2">
      <c r="A108" s="114" t="s">
        <v>61</v>
      </c>
      <c r="B108" s="114" t="s">
        <v>1518</v>
      </c>
      <c r="C108" s="93" t="str">
        <f>VLOOKUP(J108,杂项!A:B,2,FALSE)</f>
        <v>"生命"</v>
      </c>
      <c r="D108" s="93">
        <f t="shared" si="3"/>
        <v>150</v>
      </c>
      <c r="E108" s="93" t="str">
        <f>VLOOKUP(L108,杂项!A:B,2,FALSE)</f>
        <v>"防御"</v>
      </c>
      <c r="F108" s="93">
        <f t="shared" si="4"/>
        <v>10</v>
      </c>
      <c r="G108" s="93" t="str">
        <f>VLOOKUP(N108,杂项!A:B,2,FALSE)</f>
        <v>"魔防"</v>
      </c>
      <c r="H108" s="93">
        <f t="shared" si="5"/>
        <v>10</v>
      </c>
      <c r="I108" s="93" t="s">
        <v>1325</v>
      </c>
      <c r="J108" s="119">
        <v>87</v>
      </c>
      <c r="K108" s="119">
        <v>150</v>
      </c>
      <c r="L108" s="119">
        <v>89</v>
      </c>
      <c r="M108" s="119">
        <v>10</v>
      </c>
      <c r="N108" s="119">
        <v>91</v>
      </c>
      <c r="O108" s="119">
        <v>10</v>
      </c>
    </row>
    <row r="109" spans="1:15" x14ac:dyDescent="0.2">
      <c r="A109" s="114" t="s">
        <v>1519</v>
      </c>
      <c r="B109" s="114" t="s">
        <v>1520</v>
      </c>
      <c r="C109" s="93" t="str">
        <f>VLOOKUP(J109,杂项!A:B,2,FALSE)</f>
        <v>"智力"</v>
      </c>
      <c r="D109" s="93">
        <f t="shared" si="3"/>
        <v>12</v>
      </c>
      <c r="E109" s="93" t="str">
        <f>VLOOKUP(L109,杂项!A:B,2,FALSE)</f>
        <v>"生命"</v>
      </c>
      <c r="F109" s="93">
        <f t="shared" si="4"/>
        <v>48</v>
      </c>
      <c r="G109" s="93" t="str">
        <f>VLOOKUP(N109,杂项!A:B,2,FALSE)</f>
        <v>"无"</v>
      </c>
      <c r="H109" s="93">
        <f t="shared" si="5"/>
        <v>0</v>
      </c>
      <c r="I109" s="93" t="s">
        <v>1325</v>
      </c>
      <c r="J109" s="119">
        <v>90</v>
      </c>
      <c r="K109" s="119">
        <v>12</v>
      </c>
      <c r="L109" s="119">
        <v>87</v>
      </c>
      <c r="M109" s="119">
        <v>48</v>
      </c>
      <c r="N109" s="119">
        <v>0</v>
      </c>
      <c r="O109" s="119">
        <v>0</v>
      </c>
    </row>
    <row r="110" spans="1:15" x14ac:dyDescent="0.2">
      <c r="A110" s="114" t="s">
        <v>1521</v>
      </c>
      <c r="B110" s="114" t="s">
        <v>1522</v>
      </c>
      <c r="C110" s="93" t="str">
        <f>VLOOKUP(J110,杂项!A:B,2,FALSE)</f>
        <v>"智力"</v>
      </c>
      <c r="D110" s="93">
        <f t="shared" si="3"/>
        <v>25</v>
      </c>
      <c r="E110" s="93" t="str">
        <f>VLOOKUP(L110,杂项!A:B,2,FALSE)</f>
        <v>"魔防"</v>
      </c>
      <c r="F110" s="93">
        <f t="shared" si="4"/>
        <v>10</v>
      </c>
      <c r="G110" s="93" t="str">
        <f>VLOOKUP(N110,杂项!A:B,2,FALSE)</f>
        <v>"生命"</v>
      </c>
      <c r="H110" s="93">
        <f t="shared" si="5"/>
        <v>90</v>
      </c>
      <c r="I110" s="93" t="s">
        <v>1325</v>
      </c>
      <c r="J110" s="119">
        <v>90</v>
      </c>
      <c r="K110" s="119">
        <v>25</v>
      </c>
      <c r="L110" s="119">
        <v>91</v>
      </c>
      <c r="M110" s="119">
        <v>10</v>
      </c>
      <c r="N110" s="119">
        <v>87</v>
      </c>
      <c r="O110" s="119">
        <v>90</v>
      </c>
    </row>
    <row r="111" spans="1:15" x14ac:dyDescent="0.2">
      <c r="A111" s="114" t="s">
        <v>1523</v>
      </c>
      <c r="B111" s="114" t="s">
        <v>1524</v>
      </c>
      <c r="C111" s="93" t="str">
        <f>VLOOKUP(J111,杂项!A:B,2,FALSE)</f>
        <v>"攻击"</v>
      </c>
      <c r="D111" s="93">
        <f t="shared" si="3"/>
        <v>25</v>
      </c>
      <c r="E111" s="93" t="str">
        <f>VLOOKUP(L111,杂项!A:B,2,FALSE)</f>
        <v>"魔防"</v>
      </c>
      <c r="F111" s="93">
        <f t="shared" si="4"/>
        <v>10</v>
      </c>
      <c r="G111" s="93" t="str">
        <f>VLOOKUP(N111,杂项!A:B,2,FALSE)</f>
        <v>"防御"</v>
      </c>
      <c r="H111" s="93">
        <f t="shared" si="5"/>
        <v>10</v>
      </c>
      <c r="I111" s="93" t="s">
        <v>1325</v>
      </c>
      <c r="J111" s="119">
        <v>88</v>
      </c>
      <c r="K111" s="119">
        <v>25</v>
      </c>
      <c r="L111" s="119">
        <v>91</v>
      </c>
      <c r="M111" s="119">
        <v>10</v>
      </c>
      <c r="N111" s="119">
        <v>89</v>
      </c>
      <c r="O111" s="119">
        <v>10</v>
      </c>
    </row>
    <row r="112" spans="1:15" x14ac:dyDescent="0.2">
      <c r="A112" s="114" t="s">
        <v>1525</v>
      </c>
      <c r="B112" s="114" t="s">
        <v>1526</v>
      </c>
      <c r="C112" s="93" t="str">
        <f>VLOOKUP(J112,杂项!A:B,2,FALSE)</f>
        <v>"魔防"</v>
      </c>
      <c r="D112" s="93">
        <f t="shared" si="3"/>
        <v>6</v>
      </c>
      <c r="E112" s="93" t="str">
        <f>VLOOKUP(L112,杂项!A:B,2,FALSE)</f>
        <v>"智力"</v>
      </c>
      <c r="F112" s="93">
        <f t="shared" si="4"/>
        <v>5</v>
      </c>
      <c r="G112" s="93" t="str">
        <f>VLOOKUP(N112,杂项!A:B,2,FALSE)</f>
        <v>"无"</v>
      </c>
      <c r="H112" s="93">
        <f t="shared" si="5"/>
        <v>0</v>
      </c>
      <c r="I112" s="93" t="s">
        <v>1325</v>
      </c>
      <c r="J112" s="119">
        <v>91</v>
      </c>
      <c r="K112" s="119">
        <v>6</v>
      </c>
      <c r="L112" s="119">
        <v>90</v>
      </c>
      <c r="M112" s="119">
        <v>5</v>
      </c>
      <c r="N112" s="119">
        <v>0</v>
      </c>
      <c r="O112" s="119">
        <v>0</v>
      </c>
    </row>
    <row r="113" spans="1:15" x14ac:dyDescent="0.2">
      <c r="A113" s="114" t="s">
        <v>1527</v>
      </c>
      <c r="B113" s="114" t="s">
        <v>1528</v>
      </c>
      <c r="C113" s="93" t="str">
        <f>VLOOKUP(J113,杂项!A:B,2,FALSE)</f>
        <v>"魔防"</v>
      </c>
      <c r="D113" s="93">
        <f t="shared" si="3"/>
        <v>6</v>
      </c>
      <c r="E113" s="93" t="str">
        <f>VLOOKUP(L113,杂项!A:B,2,FALSE)</f>
        <v>"智力"</v>
      </c>
      <c r="F113" s="93">
        <f t="shared" si="4"/>
        <v>5</v>
      </c>
      <c r="G113" s="93" t="str">
        <f>VLOOKUP(N113,杂项!A:B,2,FALSE)</f>
        <v>"无"</v>
      </c>
      <c r="H113" s="93">
        <f t="shared" si="5"/>
        <v>0</v>
      </c>
      <c r="I113" s="93" t="s">
        <v>1325</v>
      </c>
      <c r="J113" s="119">
        <v>91</v>
      </c>
      <c r="K113" s="119">
        <v>6</v>
      </c>
      <c r="L113" s="119">
        <v>90</v>
      </c>
      <c r="M113" s="119">
        <v>5</v>
      </c>
      <c r="N113" s="119">
        <v>0</v>
      </c>
      <c r="O113" s="119">
        <v>0</v>
      </c>
    </row>
    <row r="114" spans="1:15" x14ac:dyDescent="0.2">
      <c r="A114" s="114" t="s">
        <v>1529</v>
      </c>
      <c r="B114" s="114" t="s">
        <v>1530</v>
      </c>
      <c r="C114" s="93" t="str">
        <f>VLOOKUP(J114,杂项!A:B,2,FALSE)</f>
        <v>"魔防"</v>
      </c>
      <c r="D114" s="93">
        <f t="shared" si="3"/>
        <v>8</v>
      </c>
      <c r="E114" s="93" t="str">
        <f>VLOOKUP(L114,杂项!A:B,2,FALSE)</f>
        <v>"生命"</v>
      </c>
      <c r="F114" s="93">
        <f t="shared" si="4"/>
        <v>48</v>
      </c>
      <c r="G114" s="93" t="str">
        <f>VLOOKUP(N114,杂项!A:B,2,FALSE)</f>
        <v>"无"</v>
      </c>
      <c r="H114" s="93">
        <f t="shared" si="5"/>
        <v>0</v>
      </c>
      <c r="I114" s="93" t="s">
        <v>1325</v>
      </c>
      <c r="J114" s="119">
        <v>91</v>
      </c>
      <c r="K114" s="119">
        <v>8</v>
      </c>
      <c r="L114" s="119">
        <v>87</v>
      </c>
      <c r="M114" s="119">
        <v>48</v>
      </c>
      <c r="N114" s="119">
        <v>0</v>
      </c>
      <c r="O114" s="119">
        <v>0</v>
      </c>
    </row>
    <row r="115" spans="1:15" x14ac:dyDescent="0.2">
      <c r="A115" s="114" t="s">
        <v>1531</v>
      </c>
      <c r="B115" s="114" t="s">
        <v>1532</v>
      </c>
      <c r="C115" s="93" t="str">
        <f>VLOOKUP(J115,杂项!A:B,2,FALSE)</f>
        <v>"防御"</v>
      </c>
      <c r="D115" s="93">
        <f t="shared" si="3"/>
        <v>8</v>
      </c>
      <c r="E115" s="93" t="str">
        <f>VLOOKUP(L115,杂项!A:B,2,FALSE)</f>
        <v>"生命"</v>
      </c>
      <c r="F115" s="93">
        <f t="shared" si="4"/>
        <v>48</v>
      </c>
      <c r="G115" s="93" t="str">
        <f>VLOOKUP(N115,杂项!A:B,2,FALSE)</f>
        <v>"无"</v>
      </c>
      <c r="H115" s="93">
        <f t="shared" si="5"/>
        <v>0</v>
      </c>
      <c r="I115" s="93" t="s">
        <v>1325</v>
      </c>
      <c r="J115" s="119">
        <v>89</v>
      </c>
      <c r="K115" s="119">
        <v>8</v>
      </c>
      <c r="L115" s="119">
        <v>87</v>
      </c>
      <c r="M115" s="119">
        <v>48</v>
      </c>
      <c r="N115" s="119">
        <v>0</v>
      </c>
      <c r="O115" s="119">
        <v>0</v>
      </c>
    </row>
    <row r="116" spans="1:15" x14ac:dyDescent="0.2">
      <c r="A116" s="114" t="s">
        <v>1533</v>
      </c>
      <c r="B116" s="114" t="s">
        <v>1534</v>
      </c>
      <c r="C116" s="93" t="str">
        <f>VLOOKUP(J116,杂项!A:B,2,FALSE)</f>
        <v>"魔防"</v>
      </c>
      <c r="D116" s="93">
        <f t="shared" si="3"/>
        <v>8</v>
      </c>
      <c r="E116" s="93" t="str">
        <f>VLOOKUP(L116,杂项!A:B,2,FALSE)</f>
        <v>"智力"</v>
      </c>
      <c r="F116" s="93">
        <f t="shared" si="4"/>
        <v>7</v>
      </c>
      <c r="G116" s="93" t="str">
        <f>VLOOKUP(N116,杂项!A:B,2,FALSE)</f>
        <v>"无"</v>
      </c>
      <c r="H116" s="93">
        <f t="shared" si="5"/>
        <v>0</v>
      </c>
      <c r="I116" s="93" t="s">
        <v>1325</v>
      </c>
      <c r="J116" s="119">
        <v>91</v>
      </c>
      <c r="K116" s="119">
        <v>8</v>
      </c>
      <c r="L116" s="119">
        <v>90</v>
      </c>
      <c r="M116" s="119">
        <v>7</v>
      </c>
      <c r="N116" s="119">
        <v>0</v>
      </c>
      <c r="O116" s="119">
        <v>0</v>
      </c>
    </row>
    <row r="117" spans="1:15" x14ac:dyDescent="0.2">
      <c r="A117" s="114" t="s">
        <v>1535</v>
      </c>
      <c r="B117" s="114" t="s">
        <v>1536</v>
      </c>
      <c r="C117" s="93" t="str">
        <f>VLOOKUP(J117,杂项!A:B,2,FALSE)</f>
        <v>"魔防"</v>
      </c>
      <c r="D117" s="93">
        <f t="shared" si="3"/>
        <v>8</v>
      </c>
      <c r="E117" s="93" t="str">
        <f>VLOOKUP(L117,杂项!A:B,2,FALSE)</f>
        <v>"生命"</v>
      </c>
      <c r="F117" s="93">
        <f t="shared" si="4"/>
        <v>48</v>
      </c>
      <c r="G117" s="93" t="str">
        <f>VLOOKUP(N117,杂项!A:B,2,FALSE)</f>
        <v>"无"</v>
      </c>
      <c r="H117" s="93">
        <f t="shared" si="5"/>
        <v>0</v>
      </c>
      <c r="I117" s="93" t="s">
        <v>1325</v>
      </c>
      <c r="J117" s="119">
        <v>91</v>
      </c>
      <c r="K117" s="119">
        <v>8</v>
      </c>
      <c r="L117" s="119">
        <v>87</v>
      </c>
      <c r="M117" s="119">
        <v>48</v>
      </c>
      <c r="N117" s="119">
        <v>0</v>
      </c>
      <c r="O117" s="119">
        <v>0</v>
      </c>
    </row>
    <row r="118" spans="1:15" x14ac:dyDescent="0.2">
      <c r="A118" s="114" t="s">
        <v>1537</v>
      </c>
      <c r="B118" s="114" t="s">
        <v>1538</v>
      </c>
      <c r="C118" s="93" t="str">
        <f>VLOOKUP(J118,杂项!A:B,2,FALSE)</f>
        <v>"智力"</v>
      </c>
      <c r="D118" s="93">
        <f t="shared" si="3"/>
        <v>12</v>
      </c>
      <c r="E118" s="93" t="str">
        <f>VLOOKUP(L118,杂项!A:B,2,FALSE)</f>
        <v>"防御"</v>
      </c>
      <c r="F118" s="93">
        <f t="shared" si="4"/>
        <v>5</v>
      </c>
      <c r="G118" s="93" t="str">
        <f>VLOOKUP(N118,杂项!A:B,2,FALSE)</f>
        <v>"无"</v>
      </c>
      <c r="H118" s="93">
        <f t="shared" si="5"/>
        <v>0</v>
      </c>
      <c r="I118" s="93" t="s">
        <v>1325</v>
      </c>
      <c r="J118" s="119">
        <v>90</v>
      </c>
      <c r="K118" s="119">
        <v>12</v>
      </c>
      <c r="L118" s="119">
        <v>89</v>
      </c>
      <c r="M118" s="119">
        <v>5</v>
      </c>
      <c r="N118" s="119">
        <v>0</v>
      </c>
      <c r="O118" s="119">
        <v>0</v>
      </c>
    </row>
    <row r="119" spans="1:15" x14ac:dyDescent="0.2">
      <c r="A119" s="114" t="s">
        <v>1539</v>
      </c>
      <c r="B119" s="114" t="s">
        <v>1540</v>
      </c>
      <c r="C119" s="93" t="str">
        <f>VLOOKUP(J119,杂项!A:B,2,FALSE)</f>
        <v>"魔防"</v>
      </c>
      <c r="D119" s="93">
        <f t="shared" si="3"/>
        <v>16</v>
      </c>
      <c r="E119" s="93" t="str">
        <f>VLOOKUP(L119,杂项!A:B,2,FALSE)</f>
        <v>"生命"</v>
      </c>
      <c r="F119" s="93">
        <f t="shared" si="4"/>
        <v>90</v>
      </c>
      <c r="G119" s="93" t="str">
        <f>VLOOKUP(N119,杂项!A:B,2,FALSE)</f>
        <v>"智力"</v>
      </c>
      <c r="H119" s="93">
        <f t="shared" si="5"/>
        <v>15</v>
      </c>
      <c r="J119" s="119">
        <v>91</v>
      </c>
      <c r="K119" s="119">
        <v>16</v>
      </c>
      <c r="L119" s="119">
        <v>87</v>
      </c>
      <c r="M119" s="119">
        <v>90</v>
      </c>
      <c r="N119" s="119">
        <v>90</v>
      </c>
      <c r="O119" s="119">
        <v>15</v>
      </c>
    </row>
    <row r="120" spans="1:15" x14ac:dyDescent="0.2">
      <c r="A120" s="114" t="s">
        <v>1541</v>
      </c>
      <c r="B120" s="114" t="s">
        <v>1542</v>
      </c>
      <c r="C120" s="93" t="str">
        <f>VLOOKUP(J120,杂项!A:B,2,FALSE)</f>
        <v>"生命"</v>
      </c>
      <c r="D120" s="93">
        <f t="shared" si="3"/>
        <v>150</v>
      </c>
      <c r="E120" s="93" t="str">
        <f>VLOOKUP(L120,杂项!A:B,2,FALSE)</f>
        <v>"防御"</v>
      </c>
      <c r="F120" s="93">
        <f t="shared" si="4"/>
        <v>10</v>
      </c>
      <c r="G120" s="93" t="str">
        <f>VLOOKUP(N120,杂项!A:B,2,FALSE)</f>
        <v>"攻击"</v>
      </c>
      <c r="H120" s="93">
        <f t="shared" si="5"/>
        <v>15</v>
      </c>
      <c r="J120" s="119">
        <v>87</v>
      </c>
      <c r="K120" s="119">
        <v>150</v>
      </c>
      <c r="L120" s="119">
        <v>89</v>
      </c>
      <c r="M120" s="119">
        <v>10</v>
      </c>
      <c r="N120" s="119">
        <v>88</v>
      </c>
      <c r="O120" s="119">
        <v>15</v>
      </c>
    </row>
    <row r="121" spans="1:15" x14ac:dyDescent="0.2">
      <c r="A121" s="114" t="s">
        <v>1543</v>
      </c>
      <c r="B121" s="114" t="s">
        <v>1544</v>
      </c>
      <c r="C121" s="93" t="str">
        <f>VLOOKUP(J121,杂项!A:B,2,FALSE)</f>
        <v>"智力"</v>
      </c>
      <c r="D121" s="93">
        <f t="shared" si="3"/>
        <v>25</v>
      </c>
      <c r="E121" s="93" t="str">
        <f>VLOOKUP(L121,杂项!A:B,2,FALSE)</f>
        <v>"魔防"</v>
      </c>
      <c r="F121" s="93">
        <f t="shared" si="4"/>
        <v>10</v>
      </c>
      <c r="G121" s="93" t="str">
        <f>VLOOKUP(N121,杂项!A:B,2,FALSE)</f>
        <v>"生命"</v>
      </c>
      <c r="H121" s="93">
        <f t="shared" si="5"/>
        <v>90</v>
      </c>
      <c r="J121" s="119">
        <v>90</v>
      </c>
      <c r="K121" s="119">
        <v>25</v>
      </c>
      <c r="L121" s="119">
        <v>91</v>
      </c>
      <c r="M121" s="119">
        <v>10</v>
      </c>
      <c r="N121" s="119">
        <v>87</v>
      </c>
      <c r="O121" s="119">
        <v>90</v>
      </c>
    </row>
    <row r="122" spans="1:15" x14ac:dyDescent="0.2">
      <c r="A122" s="114" t="s">
        <v>1545</v>
      </c>
      <c r="B122" s="114" t="s">
        <v>1546</v>
      </c>
      <c r="C122" s="93" t="str">
        <f>VLOOKUP(J122,杂项!A:B,2,FALSE)</f>
        <v>"智力"</v>
      </c>
      <c r="D122" s="93">
        <f t="shared" si="3"/>
        <v>25</v>
      </c>
      <c r="E122" s="93" t="str">
        <f>VLOOKUP(L122,杂项!A:B,2,FALSE)</f>
        <v>"生命"</v>
      </c>
      <c r="F122" s="93">
        <f t="shared" si="4"/>
        <v>90</v>
      </c>
      <c r="G122" s="93" t="str">
        <f>VLOOKUP(N122,杂项!A:B,2,FALSE)</f>
        <v>"防御"</v>
      </c>
      <c r="H122" s="93">
        <f t="shared" si="5"/>
        <v>10</v>
      </c>
      <c r="J122" s="119">
        <v>90</v>
      </c>
      <c r="K122" s="119">
        <v>25</v>
      </c>
      <c r="L122" s="119">
        <v>87</v>
      </c>
      <c r="M122" s="119">
        <v>90</v>
      </c>
      <c r="N122" s="119">
        <v>89</v>
      </c>
      <c r="O122" s="119">
        <v>10</v>
      </c>
    </row>
    <row r="123" spans="1:15" x14ac:dyDescent="0.2">
      <c r="A123" s="114" t="s">
        <v>1547</v>
      </c>
      <c r="B123" s="114" t="s">
        <v>1548</v>
      </c>
      <c r="C123" s="93" t="str">
        <f>VLOOKUP(J123,杂项!A:B,2,FALSE)</f>
        <v>"智力"</v>
      </c>
      <c r="D123" s="93">
        <f t="shared" si="3"/>
        <v>25</v>
      </c>
      <c r="E123" s="93" t="str">
        <f>VLOOKUP(L123,杂项!A:B,2,FALSE)</f>
        <v>"防御"</v>
      </c>
      <c r="F123" s="93">
        <f t="shared" si="4"/>
        <v>10</v>
      </c>
      <c r="G123" s="93" t="str">
        <f>VLOOKUP(N123,杂项!A:B,2,FALSE)</f>
        <v>"生命"</v>
      </c>
      <c r="H123" s="93">
        <f t="shared" si="5"/>
        <v>90</v>
      </c>
      <c r="J123" s="119">
        <v>90</v>
      </c>
      <c r="K123" s="119">
        <v>25</v>
      </c>
      <c r="L123" s="119">
        <v>89</v>
      </c>
      <c r="M123" s="119">
        <v>10</v>
      </c>
      <c r="N123" s="119">
        <v>87</v>
      </c>
      <c r="O123" s="119">
        <v>90</v>
      </c>
    </row>
    <row r="124" spans="1:15" x14ac:dyDescent="0.2">
      <c r="A124" s="114" t="s">
        <v>1549</v>
      </c>
      <c r="B124" s="114" t="s">
        <v>1550</v>
      </c>
      <c r="C124" s="93" t="str">
        <f>VLOOKUP(J124,杂项!A:B,2,FALSE)</f>
        <v>"智力"</v>
      </c>
      <c r="D124" s="93">
        <f t="shared" si="3"/>
        <v>25</v>
      </c>
      <c r="E124" s="93" t="str">
        <f>VLOOKUP(L124,杂项!A:B,2,FALSE)</f>
        <v>"魔防"</v>
      </c>
      <c r="F124" s="93">
        <f t="shared" si="4"/>
        <v>10</v>
      </c>
      <c r="G124" s="93" t="str">
        <f>VLOOKUP(N124,杂项!A:B,2,FALSE)</f>
        <v>"生命"</v>
      </c>
      <c r="H124" s="93">
        <f t="shared" si="5"/>
        <v>90</v>
      </c>
      <c r="J124" s="119">
        <v>90</v>
      </c>
      <c r="K124" s="119">
        <v>25</v>
      </c>
      <c r="L124" s="119">
        <v>91</v>
      </c>
      <c r="M124" s="119">
        <v>10</v>
      </c>
      <c r="N124" s="119">
        <v>87</v>
      </c>
      <c r="O124" s="119">
        <v>90</v>
      </c>
    </row>
    <row r="125" spans="1:15" x14ac:dyDescent="0.2">
      <c r="A125" s="114" t="s">
        <v>1551</v>
      </c>
      <c r="B125" s="114" t="s">
        <v>1552</v>
      </c>
      <c r="C125" s="93" t="str">
        <f>VLOOKUP(J125,杂项!A:B,2,FALSE)</f>
        <v>"防御"</v>
      </c>
      <c r="D125" s="93">
        <f t="shared" si="3"/>
        <v>16</v>
      </c>
      <c r="E125" s="93" t="str">
        <f>VLOOKUP(L125,杂项!A:B,2,FALSE)</f>
        <v>"生命"</v>
      </c>
      <c r="F125" s="93">
        <f t="shared" si="4"/>
        <v>90</v>
      </c>
      <c r="G125" s="93" t="str">
        <f>VLOOKUP(N125,杂项!A:B,2,FALSE)</f>
        <v>"魔防"</v>
      </c>
      <c r="H125" s="93">
        <f t="shared" si="5"/>
        <v>10</v>
      </c>
      <c r="J125" s="119">
        <v>89</v>
      </c>
      <c r="K125" s="119">
        <v>16</v>
      </c>
      <c r="L125" s="119">
        <v>87</v>
      </c>
      <c r="M125" s="119">
        <v>90</v>
      </c>
      <c r="N125" s="119">
        <v>91</v>
      </c>
      <c r="O125" s="119">
        <v>10</v>
      </c>
    </row>
    <row r="126" spans="1:15" x14ac:dyDescent="0.2">
      <c r="A126" s="114" t="s">
        <v>1553</v>
      </c>
      <c r="B126" s="114" t="s">
        <v>1554</v>
      </c>
      <c r="C126" s="93" t="str">
        <f>VLOOKUP(J126,杂项!A:B,2,FALSE)</f>
        <v>"防御"</v>
      </c>
      <c r="D126" s="93">
        <f t="shared" si="3"/>
        <v>8</v>
      </c>
      <c r="E126" s="93" t="str">
        <f>VLOOKUP(L126,杂项!A:B,2,FALSE)</f>
        <v>"生命"</v>
      </c>
      <c r="F126" s="93">
        <f t="shared" si="4"/>
        <v>48</v>
      </c>
      <c r="G126" s="93" t="str">
        <f>VLOOKUP(N126,杂项!A:B,2,FALSE)</f>
        <v>"无"</v>
      </c>
      <c r="H126" s="93">
        <f t="shared" si="5"/>
        <v>0</v>
      </c>
      <c r="J126" s="119">
        <v>89</v>
      </c>
      <c r="K126" s="119">
        <v>8</v>
      </c>
      <c r="L126" s="119">
        <v>87</v>
      </c>
      <c r="M126" s="119">
        <v>48</v>
      </c>
      <c r="N126" s="119">
        <v>0</v>
      </c>
      <c r="O126" s="119">
        <v>0</v>
      </c>
    </row>
    <row r="127" spans="1:15" x14ac:dyDescent="0.2">
      <c r="A127" s="114" t="s">
        <v>1555</v>
      </c>
      <c r="B127" s="114" t="s">
        <v>1556</v>
      </c>
      <c r="C127" s="93" t="str">
        <f>VLOOKUP(J127,杂项!A:B,2,FALSE)</f>
        <v>"生命"</v>
      </c>
      <c r="D127" s="93">
        <f t="shared" si="3"/>
        <v>80</v>
      </c>
      <c r="E127" s="93" t="str">
        <f>VLOOKUP(L127,杂项!A:B,2,FALSE)</f>
        <v>"攻击"</v>
      </c>
      <c r="F127" s="93">
        <f t="shared" si="4"/>
        <v>7</v>
      </c>
      <c r="G127" s="93" t="str">
        <f>VLOOKUP(N127,杂项!A:B,2,FALSE)</f>
        <v>"智力"</v>
      </c>
      <c r="H127" s="93">
        <f t="shared" si="5"/>
        <v>7</v>
      </c>
      <c r="J127" s="119">
        <v>87</v>
      </c>
      <c r="K127" s="119">
        <v>80</v>
      </c>
      <c r="L127" s="119">
        <v>88</v>
      </c>
      <c r="M127" s="119">
        <v>7</v>
      </c>
      <c r="N127" s="119">
        <v>90</v>
      </c>
      <c r="O127" s="119">
        <v>7</v>
      </c>
    </row>
    <row r="128" spans="1:15" x14ac:dyDescent="0.2">
      <c r="A128" s="114" t="s">
        <v>1557</v>
      </c>
      <c r="B128" s="114" t="s">
        <v>1558</v>
      </c>
      <c r="C128" s="93" t="str">
        <f>VLOOKUP(J128,杂项!A:B,2,FALSE)</f>
        <v>"智力"</v>
      </c>
      <c r="D128" s="93">
        <f t="shared" si="3"/>
        <v>9</v>
      </c>
      <c r="E128" s="93" t="str">
        <f>VLOOKUP(L128,杂项!A:B,2,FALSE)</f>
        <v>"防御"</v>
      </c>
      <c r="F128" s="93">
        <f t="shared" si="4"/>
        <v>4</v>
      </c>
      <c r="G128" s="93" t="str">
        <f>VLOOKUP(N128,杂项!A:B,2,FALSE)</f>
        <v>"无"</v>
      </c>
      <c r="H128" s="93">
        <f t="shared" si="5"/>
        <v>0</v>
      </c>
      <c r="J128" s="119">
        <v>90</v>
      </c>
      <c r="K128" s="119">
        <v>9</v>
      </c>
      <c r="L128" s="119">
        <v>89</v>
      </c>
      <c r="M128" s="119">
        <v>4</v>
      </c>
      <c r="N128" s="119">
        <v>0</v>
      </c>
      <c r="O128" s="119">
        <v>0</v>
      </c>
    </row>
    <row r="129" spans="1:15" x14ac:dyDescent="0.2">
      <c r="A129" s="114" t="s">
        <v>1559</v>
      </c>
      <c r="B129" s="114" t="s">
        <v>1560</v>
      </c>
      <c r="C129" s="93" t="str">
        <f>VLOOKUP(J129,杂项!A:B,2,FALSE)</f>
        <v>"智力"</v>
      </c>
      <c r="D129" s="93">
        <f t="shared" ref="D129:D144" si="6">K129</f>
        <v>25</v>
      </c>
      <c r="E129" s="93" t="str">
        <f>VLOOKUP(L129,杂项!A:B,2,FALSE)</f>
        <v>"魔防"</v>
      </c>
      <c r="F129" s="93">
        <f t="shared" ref="F129:F144" si="7">M129</f>
        <v>10</v>
      </c>
      <c r="G129" s="93" t="str">
        <f>VLOOKUP(N129,杂项!A:B,2,FALSE)</f>
        <v>"生命"</v>
      </c>
      <c r="H129" s="93">
        <f t="shared" ref="H129:H144" si="8">O129</f>
        <v>90</v>
      </c>
      <c r="J129" s="119">
        <v>90</v>
      </c>
      <c r="K129" s="119">
        <v>25</v>
      </c>
      <c r="L129" s="119">
        <v>91</v>
      </c>
      <c r="M129" s="119">
        <v>10</v>
      </c>
      <c r="N129" s="119">
        <v>87</v>
      </c>
      <c r="O129" s="119">
        <v>90</v>
      </c>
    </row>
    <row r="130" spans="1:15" x14ac:dyDescent="0.2">
      <c r="A130" s="114" t="s">
        <v>1561</v>
      </c>
      <c r="B130" s="114" t="s">
        <v>1562</v>
      </c>
      <c r="C130" s="93" t="str">
        <f>VLOOKUP(J130,杂项!A:B,2,FALSE)</f>
        <v>"智力"</v>
      </c>
      <c r="D130" s="93">
        <f t="shared" si="6"/>
        <v>25</v>
      </c>
      <c r="E130" s="93" t="str">
        <f>VLOOKUP(L130,杂项!A:B,2,FALSE)</f>
        <v>"攻击"</v>
      </c>
      <c r="F130" s="93">
        <f t="shared" si="7"/>
        <v>15</v>
      </c>
      <c r="G130" s="93" t="str">
        <f>VLOOKUP(N130,杂项!A:B,2,FALSE)</f>
        <v>"生命"</v>
      </c>
      <c r="H130" s="93">
        <f t="shared" si="8"/>
        <v>90</v>
      </c>
      <c r="J130" s="119">
        <v>90</v>
      </c>
      <c r="K130" s="119">
        <v>25</v>
      </c>
      <c r="L130" s="119">
        <v>88</v>
      </c>
      <c r="M130" s="119">
        <v>15</v>
      </c>
      <c r="N130" s="119">
        <v>87</v>
      </c>
      <c r="O130" s="119">
        <v>90</v>
      </c>
    </row>
    <row r="131" spans="1:15" x14ac:dyDescent="0.2">
      <c r="A131" s="114" t="s">
        <v>1563</v>
      </c>
      <c r="B131" s="114" t="s">
        <v>1564</v>
      </c>
      <c r="C131" s="93" t="str">
        <f>VLOOKUP(J131,杂项!A:B,2,FALSE)</f>
        <v>"智力"</v>
      </c>
      <c r="D131" s="93">
        <f t="shared" si="6"/>
        <v>12</v>
      </c>
      <c r="E131" s="93" t="str">
        <f>VLOOKUP(L131,杂项!A:B,2,FALSE)</f>
        <v>"生命"</v>
      </c>
      <c r="F131" s="93">
        <f t="shared" si="7"/>
        <v>48</v>
      </c>
      <c r="G131" s="93" t="str">
        <f>VLOOKUP(N131,杂项!A:B,2,FALSE)</f>
        <v>"无"</v>
      </c>
      <c r="H131" s="93">
        <f t="shared" si="8"/>
        <v>0</v>
      </c>
      <c r="J131" s="119">
        <v>90</v>
      </c>
      <c r="K131" s="119">
        <v>12</v>
      </c>
      <c r="L131" s="119">
        <v>87</v>
      </c>
      <c r="M131" s="119">
        <v>48</v>
      </c>
      <c r="N131" s="119">
        <v>0</v>
      </c>
      <c r="O131" s="119">
        <v>0</v>
      </c>
    </row>
    <row r="132" spans="1:15" x14ac:dyDescent="0.2">
      <c r="A132" s="114" t="s">
        <v>1565</v>
      </c>
      <c r="B132" s="114" t="s">
        <v>1566</v>
      </c>
      <c r="C132" s="93" t="str">
        <f>VLOOKUP(J132,杂项!A:B,2,FALSE)</f>
        <v>"智力"</v>
      </c>
      <c r="D132" s="93">
        <f t="shared" si="6"/>
        <v>25</v>
      </c>
      <c r="E132" s="93" t="str">
        <f>VLOOKUP(L132,杂项!A:B,2,FALSE)</f>
        <v>"魔防"</v>
      </c>
      <c r="F132" s="93">
        <f t="shared" si="7"/>
        <v>10</v>
      </c>
      <c r="G132" s="93" t="str">
        <f>VLOOKUP(N132,杂项!A:B,2,FALSE)</f>
        <v>"生命"</v>
      </c>
      <c r="H132" s="93">
        <f t="shared" si="8"/>
        <v>90</v>
      </c>
      <c r="J132" s="119">
        <v>90</v>
      </c>
      <c r="K132" s="119">
        <v>25</v>
      </c>
      <c r="L132" s="119">
        <v>91</v>
      </c>
      <c r="M132" s="119">
        <v>10</v>
      </c>
      <c r="N132" s="119">
        <v>87</v>
      </c>
      <c r="O132" s="119">
        <v>90</v>
      </c>
    </row>
    <row r="133" spans="1:15" x14ac:dyDescent="0.2">
      <c r="A133" s="114" t="s">
        <v>1567</v>
      </c>
      <c r="B133" s="114" t="s">
        <v>1568</v>
      </c>
      <c r="C133" s="93" t="str">
        <f>VLOOKUP(J133,杂项!A:B,2,FALSE)</f>
        <v>"魔防"</v>
      </c>
      <c r="D133" s="93">
        <f t="shared" si="6"/>
        <v>8</v>
      </c>
      <c r="E133" s="93" t="str">
        <f>VLOOKUP(L133,杂项!A:B,2,FALSE)</f>
        <v>"智力"</v>
      </c>
      <c r="F133" s="93">
        <f t="shared" si="7"/>
        <v>7</v>
      </c>
      <c r="G133" s="93" t="str">
        <f>VLOOKUP(N133,杂项!A:B,2,FALSE)</f>
        <v>"无"</v>
      </c>
      <c r="H133" s="93">
        <f t="shared" si="8"/>
        <v>0</v>
      </c>
      <c r="J133" s="119">
        <v>91</v>
      </c>
      <c r="K133" s="119">
        <v>8</v>
      </c>
      <c r="L133" s="119">
        <v>90</v>
      </c>
      <c r="M133" s="119">
        <v>7</v>
      </c>
      <c r="N133" s="119">
        <v>0</v>
      </c>
      <c r="O133" s="119">
        <v>0</v>
      </c>
    </row>
    <row r="134" spans="1:15" x14ac:dyDescent="0.2">
      <c r="A134" s="114" t="s">
        <v>1569</v>
      </c>
      <c r="B134" s="114" t="s">
        <v>1570</v>
      </c>
      <c r="C134" s="93" t="str">
        <f>VLOOKUP(J134,杂项!A:B,2,FALSE)</f>
        <v>"智力"</v>
      </c>
      <c r="D134" s="93">
        <f t="shared" si="6"/>
        <v>25</v>
      </c>
      <c r="E134" s="93" t="str">
        <f>VLOOKUP(L134,杂项!A:B,2,FALSE)</f>
        <v>"魔防"</v>
      </c>
      <c r="F134" s="93">
        <f t="shared" si="7"/>
        <v>10</v>
      </c>
      <c r="G134" s="93" t="str">
        <f>VLOOKUP(N134,杂项!A:B,2,FALSE)</f>
        <v>"生命"</v>
      </c>
      <c r="H134" s="93">
        <f t="shared" si="8"/>
        <v>90</v>
      </c>
      <c r="J134" s="119">
        <v>90</v>
      </c>
      <c r="K134" s="119">
        <v>25</v>
      </c>
      <c r="L134" s="119">
        <v>91</v>
      </c>
      <c r="M134" s="119">
        <v>10</v>
      </c>
      <c r="N134" s="119">
        <v>87</v>
      </c>
      <c r="O134" s="119">
        <v>90</v>
      </c>
    </row>
    <row r="135" spans="1:15" x14ac:dyDescent="0.2">
      <c r="A135" s="114" t="s">
        <v>1571</v>
      </c>
      <c r="B135" s="114" t="s">
        <v>1572</v>
      </c>
      <c r="C135" s="93" t="str">
        <f>VLOOKUP(J135,杂项!A:B,2,FALSE)</f>
        <v>"魔防"</v>
      </c>
      <c r="D135" s="93">
        <f t="shared" si="6"/>
        <v>6</v>
      </c>
      <c r="E135" s="93" t="str">
        <f>VLOOKUP(L135,杂项!A:B,2,FALSE)</f>
        <v>"智力"</v>
      </c>
      <c r="F135" s="93">
        <f t="shared" si="7"/>
        <v>5</v>
      </c>
      <c r="G135" s="93" t="str">
        <f>VLOOKUP(N135,杂项!A:B,2,FALSE)</f>
        <v>"无"</v>
      </c>
      <c r="H135" s="93">
        <f t="shared" si="8"/>
        <v>0</v>
      </c>
      <c r="J135" s="119">
        <v>91</v>
      </c>
      <c r="K135" s="119">
        <v>6</v>
      </c>
      <c r="L135" s="119">
        <v>90</v>
      </c>
      <c r="M135" s="119">
        <v>5</v>
      </c>
      <c r="N135" s="119">
        <v>0</v>
      </c>
      <c r="O135" s="119">
        <v>0</v>
      </c>
    </row>
    <row r="136" spans="1:15" x14ac:dyDescent="0.2">
      <c r="A136" s="114" t="s">
        <v>1573</v>
      </c>
      <c r="B136" s="114" t="s">
        <v>1574</v>
      </c>
      <c r="C136" s="93" t="str">
        <f>VLOOKUP(J136,杂项!A:B,2,FALSE)</f>
        <v>"魔防"</v>
      </c>
      <c r="D136" s="93">
        <f t="shared" si="6"/>
        <v>8</v>
      </c>
      <c r="E136" s="93" t="str">
        <f>VLOOKUP(L136,杂项!A:B,2,FALSE)</f>
        <v>"智力"</v>
      </c>
      <c r="F136" s="93">
        <f t="shared" si="7"/>
        <v>7</v>
      </c>
      <c r="G136" s="93" t="str">
        <f>VLOOKUP(N136,杂项!A:B,2,FALSE)</f>
        <v>"无"</v>
      </c>
      <c r="H136" s="93">
        <f t="shared" si="8"/>
        <v>0</v>
      </c>
      <c r="J136" s="119">
        <v>91</v>
      </c>
      <c r="K136" s="119">
        <v>8</v>
      </c>
      <c r="L136" s="119">
        <v>90</v>
      </c>
      <c r="M136" s="119">
        <v>7</v>
      </c>
      <c r="N136" s="119">
        <v>0</v>
      </c>
      <c r="O136" s="119">
        <v>0</v>
      </c>
    </row>
    <row r="137" spans="1:15" x14ac:dyDescent="0.2">
      <c r="A137" s="114" t="s">
        <v>1575</v>
      </c>
      <c r="B137" s="114" t="s">
        <v>1576</v>
      </c>
      <c r="C137" s="93" t="str">
        <f>VLOOKUP(J137,杂项!A:B,2,FALSE)</f>
        <v>"智力"</v>
      </c>
      <c r="D137" s="93">
        <f t="shared" si="6"/>
        <v>25</v>
      </c>
      <c r="E137" s="93" t="str">
        <f>VLOOKUP(L137,杂项!A:B,2,FALSE)</f>
        <v>"魔防"</v>
      </c>
      <c r="F137" s="93">
        <f t="shared" si="7"/>
        <v>10</v>
      </c>
      <c r="G137" s="93" t="str">
        <f>VLOOKUP(N137,杂项!A:B,2,FALSE)</f>
        <v>"生命"</v>
      </c>
      <c r="H137" s="93">
        <f t="shared" si="8"/>
        <v>90</v>
      </c>
      <c r="J137" s="119">
        <v>90</v>
      </c>
      <c r="K137" s="119">
        <v>25</v>
      </c>
      <c r="L137" s="119">
        <v>91</v>
      </c>
      <c r="M137" s="119">
        <v>10</v>
      </c>
      <c r="N137" s="119">
        <v>87</v>
      </c>
      <c r="O137" s="119">
        <v>90</v>
      </c>
    </row>
    <row r="138" spans="1:15" x14ac:dyDescent="0.2">
      <c r="A138" s="114" t="s">
        <v>1577</v>
      </c>
      <c r="B138" s="114" t="s">
        <v>1578</v>
      </c>
      <c r="C138" s="93" t="str">
        <f>VLOOKUP(J138,杂项!A:B,2,FALSE)</f>
        <v>"魔防"</v>
      </c>
      <c r="D138" s="93">
        <f t="shared" si="6"/>
        <v>8</v>
      </c>
      <c r="E138" s="93" t="str">
        <f>VLOOKUP(L138,杂项!A:B,2,FALSE)</f>
        <v>"生命"</v>
      </c>
      <c r="F138" s="93">
        <f t="shared" si="7"/>
        <v>48</v>
      </c>
      <c r="G138" s="93" t="str">
        <f>VLOOKUP(N138,杂项!A:B,2,FALSE)</f>
        <v>"无"</v>
      </c>
      <c r="H138" s="93">
        <f t="shared" si="8"/>
        <v>0</v>
      </c>
      <c r="J138" s="119">
        <v>91</v>
      </c>
      <c r="K138" s="119">
        <v>8</v>
      </c>
      <c r="L138" s="119">
        <v>87</v>
      </c>
      <c r="M138" s="119">
        <v>48</v>
      </c>
      <c r="N138" s="119">
        <v>0</v>
      </c>
      <c r="O138" s="119">
        <v>0</v>
      </c>
    </row>
    <row r="139" spans="1:15" x14ac:dyDescent="0.2">
      <c r="A139" s="114" t="s">
        <v>1579</v>
      </c>
      <c r="B139" s="114" t="s">
        <v>1580</v>
      </c>
      <c r="C139" s="93" t="str">
        <f>VLOOKUP(J139,杂项!A:B,2,FALSE)</f>
        <v>"魔防"</v>
      </c>
      <c r="D139" s="93">
        <f t="shared" si="6"/>
        <v>16</v>
      </c>
      <c r="E139" s="93" t="str">
        <f>VLOOKUP(L139,杂项!A:B,2,FALSE)</f>
        <v>"生命"</v>
      </c>
      <c r="F139" s="93">
        <f t="shared" si="7"/>
        <v>90</v>
      </c>
      <c r="G139" s="93" t="str">
        <f>VLOOKUP(N139,杂项!A:B,2,FALSE)</f>
        <v>"智力"</v>
      </c>
      <c r="H139" s="93">
        <f t="shared" si="8"/>
        <v>15</v>
      </c>
      <c r="J139" s="119">
        <v>91</v>
      </c>
      <c r="K139" s="119">
        <v>16</v>
      </c>
      <c r="L139" s="119">
        <v>87</v>
      </c>
      <c r="M139" s="119">
        <v>90</v>
      </c>
      <c r="N139" s="119">
        <v>90</v>
      </c>
      <c r="O139" s="119">
        <v>15</v>
      </c>
    </row>
    <row r="140" spans="1:15" x14ac:dyDescent="0.2">
      <c r="A140" s="114" t="s">
        <v>1581</v>
      </c>
      <c r="B140" s="114" t="s">
        <v>1582</v>
      </c>
      <c r="C140" s="93" t="str">
        <f>VLOOKUP(J140,杂项!A:B,2,FALSE)</f>
        <v>"智力"</v>
      </c>
      <c r="D140" s="93">
        <f t="shared" si="6"/>
        <v>12</v>
      </c>
      <c r="E140" s="93" t="str">
        <f>VLOOKUP(L140,杂项!A:B,2,FALSE)</f>
        <v>"生命"</v>
      </c>
      <c r="F140" s="93">
        <f t="shared" si="7"/>
        <v>48</v>
      </c>
      <c r="G140" s="93" t="str">
        <f>VLOOKUP(N140,杂项!A:B,2,FALSE)</f>
        <v>"无"</v>
      </c>
      <c r="H140" s="93">
        <f t="shared" si="8"/>
        <v>0</v>
      </c>
      <c r="J140" s="119">
        <v>90</v>
      </c>
      <c r="K140" s="119">
        <v>12</v>
      </c>
      <c r="L140" s="119">
        <v>87</v>
      </c>
      <c r="M140" s="119">
        <v>48</v>
      </c>
      <c r="N140" s="119">
        <v>0</v>
      </c>
      <c r="O140" s="119">
        <v>0</v>
      </c>
    </row>
    <row r="141" spans="1:15" x14ac:dyDescent="0.2">
      <c r="A141" s="114" t="s">
        <v>1583</v>
      </c>
      <c r="B141" s="114" t="s">
        <v>1584</v>
      </c>
      <c r="C141" s="93" t="str">
        <f>VLOOKUP(J141,杂项!A:B,2,FALSE)</f>
        <v>"智力"</v>
      </c>
      <c r="D141" s="93">
        <f t="shared" si="6"/>
        <v>25</v>
      </c>
      <c r="E141" s="93" t="str">
        <f>VLOOKUP(L141,杂项!A:B,2,FALSE)</f>
        <v>"魔防"</v>
      </c>
      <c r="F141" s="93">
        <f t="shared" si="7"/>
        <v>10</v>
      </c>
      <c r="G141" s="93" t="str">
        <f>VLOOKUP(N141,杂项!A:B,2,FALSE)</f>
        <v>"生命"</v>
      </c>
      <c r="H141" s="93">
        <f t="shared" si="8"/>
        <v>90</v>
      </c>
      <c r="J141" s="119">
        <v>90</v>
      </c>
      <c r="K141" s="119">
        <v>25</v>
      </c>
      <c r="L141" s="119">
        <v>91</v>
      </c>
      <c r="M141" s="119">
        <v>10</v>
      </c>
      <c r="N141" s="119">
        <v>87</v>
      </c>
      <c r="O141" s="119">
        <v>90</v>
      </c>
    </row>
    <row r="142" spans="1:15" x14ac:dyDescent="0.2">
      <c r="A142" s="114" t="s">
        <v>1585</v>
      </c>
      <c r="B142" s="114" t="s">
        <v>1586</v>
      </c>
      <c r="C142" s="93" t="str">
        <f>VLOOKUP(J142,杂项!A:B,2,FALSE)</f>
        <v>"生命"</v>
      </c>
      <c r="D142" s="93">
        <f t="shared" si="6"/>
        <v>80</v>
      </c>
      <c r="E142" s="93" t="str">
        <f>VLOOKUP(L142,杂项!A:B,2,FALSE)</f>
        <v>"技巧"</v>
      </c>
      <c r="F142" s="93">
        <f t="shared" si="7"/>
        <v>5</v>
      </c>
      <c r="G142" s="93" t="str">
        <f>VLOOKUP(N142,杂项!A:B,2,FALSE)</f>
        <v>"无"</v>
      </c>
      <c r="H142" s="93">
        <f t="shared" si="8"/>
        <v>0</v>
      </c>
      <c r="J142" s="119">
        <v>87</v>
      </c>
      <c r="K142" s="119">
        <v>80</v>
      </c>
      <c r="L142" s="119">
        <v>92</v>
      </c>
      <c r="M142" s="119">
        <v>5</v>
      </c>
      <c r="N142" s="119">
        <v>0</v>
      </c>
      <c r="O142" s="119">
        <v>0</v>
      </c>
    </row>
    <row r="143" spans="1:15" x14ac:dyDescent="0.2">
      <c r="A143" s="114" t="s">
        <v>1587</v>
      </c>
      <c r="B143" s="114" t="s">
        <v>1588</v>
      </c>
      <c r="C143" s="93" t="str">
        <f>VLOOKUP(J143,杂项!A:B,2,FALSE)</f>
        <v>"攻击"</v>
      </c>
      <c r="D143" s="93">
        <f t="shared" si="6"/>
        <v>25</v>
      </c>
      <c r="E143" s="93" t="str">
        <f>VLOOKUP(L143,杂项!A:B,2,FALSE)</f>
        <v>"魔防"</v>
      </c>
      <c r="F143" s="93">
        <f t="shared" si="7"/>
        <v>10</v>
      </c>
      <c r="G143" s="93" t="str">
        <f>VLOOKUP(N143,杂项!A:B,2,FALSE)</f>
        <v>"防御"</v>
      </c>
      <c r="H143" s="93">
        <f t="shared" si="8"/>
        <v>10</v>
      </c>
      <c r="J143" s="119">
        <v>88</v>
      </c>
      <c r="K143" s="119">
        <v>25</v>
      </c>
      <c r="L143" s="119">
        <v>91</v>
      </c>
      <c r="M143" s="119">
        <v>10</v>
      </c>
      <c r="N143" s="119">
        <v>89</v>
      </c>
      <c r="O143" s="119">
        <v>10</v>
      </c>
    </row>
    <row r="144" spans="1:15" x14ac:dyDescent="0.2">
      <c r="A144" s="114" t="s">
        <v>1589</v>
      </c>
      <c r="B144" s="114" t="s">
        <v>1590</v>
      </c>
      <c r="C144" s="93" t="str">
        <f>VLOOKUP(J144,杂项!A:B,2,FALSE)</f>
        <v>"智力"</v>
      </c>
      <c r="D144" s="93">
        <f t="shared" si="6"/>
        <v>3</v>
      </c>
      <c r="E144" s="93" t="str">
        <f>VLOOKUP(L144,杂项!A:B,2,FALSE)</f>
        <v>"魔防"</v>
      </c>
      <c r="F144" s="93">
        <f t="shared" si="7"/>
        <v>1</v>
      </c>
      <c r="G144" s="93" t="str">
        <f>VLOOKUP(N144,杂项!A:B,2,FALSE)</f>
        <v>"无"</v>
      </c>
      <c r="H144" s="93">
        <f t="shared" si="8"/>
        <v>0</v>
      </c>
      <c r="J144" s="119">
        <v>90</v>
      </c>
      <c r="K144" s="119">
        <v>3</v>
      </c>
      <c r="L144" s="119">
        <v>91</v>
      </c>
      <c r="M144" s="119">
        <v>1</v>
      </c>
      <c r="N144" s="119">
        <v>0</v>
      </c>
      <c r="O144" s="119">
        <v>0</v>
      </c>
    </row>
    <row r="145" spans="1:15" x14ac:dyDescent="0.2">
      <c r="A145" s="114" t="s">
        <v>1591</v>
      </c>
      <c r="B145" s="114" t="s">
        <v>1592</v>
      </c>
      <c r="C145" s="93" t="str">
        <f>VLOOKUP(J145,杂项!A:B,2,FALSE)</f>
        <v>"魔防"</v>
      </c>
      <c r="D145" s="93">
        <f t="shared" ref="D145:D194" si="9">K145</f>
        <v>8</v>
      </c>
      <c r="E145" s="93" t="str">
        <f>VLOOKUP(L145,杂项!A:B,2,FALSE)</f>
        <v>"生命"</v>
      </c>
      <c r="F145" s="93">
        <f t="shared" ref="F145:F194" si="10">M145</f>
        <v>48</v>
      </c>
      <c r="G145" s="93" t="str">
        <f>VLOOKUP(N145,杂项!A:B,2,FALSE)</f>
        <v>"无"</v>
      </c>
      <c r="H145" s="93">
        <f t="shared" ref="H145:H194" si="11">O145</f>
        <v>0</v>
      </c>
      <c r="J145" s="119">
        <v>91</v>
      </c>
      <c r="K145" s="119">
        <v>8</v>
      </c>
      <c r="L145" s="119">
        <v>87</v>
      </c>
      <c r="M145" s="119">
        <v>48</v>
      </c>
      <c r="N145" s="119">
        <v>0</v>
      </c>
      <c r="O145" s="119">
        <v>0</v>
      </c>
    </row>
    <row r="146" spans="1:15" x14ac:dyDescent="0.2">
      <c r="A146" s="114" t="s">
        <v>1593</v>
      </c>
      <c r="B146" s="114" t="s">
        <v>1594</v>
      </c>
      <c r="C146" s="93" t="str">
        <f>VLOOKUP(J146,杂项!A:B,2,FALSE)</f>
        <v>"魔防"</v>
      </c>
      <c r="D146" s="93">
        <f t="shared" si="9"/>
        <v>16</v>
      </c>
      <c r="E146" s="93" t="str">
        <f>VLOOKUP(L146,杂项!A:B,2,FALSE)</f>
        <v>"防御"</v>
      </c>
      <c r="F146" s="93">
        <f t="shared" si="10"/>
        <v>10</v>
      </c>
      <c r="G146" s="93" t="str">
        <f>VLOOKUP(N146,杂项!A:B,2,FALSE)</f>
        <v>"生命"</v>
      </c>
      <c r="H146" s="93">
        <f t="shared" si="11"/>
        <v>90</v>
      </c>
      <c r="J146" s="119">
        <v>91</v>
      </c>
      <c r="K146" s="119">
        <v>16</v>
      </c>
      <c r="L146" s="119">
        <v>89</v>
      </c>
      <c r="M146" s="119">
        <v>10</v>
      </c>
      <c r="N146" s="119">
        <v>87</v>
      </c>
      <c r="O146" s="119">
        <v>90</v>
      </c>
    </row>
    <row r="147" spans="1:15" x14ac:dyDescent="0.2">
      <c r="A147" s="114" t="s">
        <v>1595</v>
      </c>
      <c r="B147" s="114" t="s">
        <v>1596</v>
      </c>
      <c r="C147" s="93" t="str">
        <f>VLOOKUP(J147,杂项!A:B,2,FALSE)</f>
        <v>"生命"</v>
      </c>
      <c r="D147" s="93">
        <f t="shared" si="9"/>
        <v>80</v>
      </c>
      <c r="E147" s="93" t="str">
        <f>VLOOKUP(L147,杂项!A:B,2,FALSE)</f>
        <v>"防御"</v>
      </c>
      <c r="F147" s="93">
        <f t="shared" si="10"/>
        <v>5</v>
      </c>
      <c r="G147" s="93" t="str">
        <f>VLOOKUP(N147,杂项!A:B,2,FALSE)</f>
        <v>"无"</v>
      </c>
      <c r="H147" s="93">
        <f t="shared" si="11"/>
        <v>0</v>
      </c>
      <c r="J147" s="119">
        <v>87</v>
      </c>
      <c r="K147" s="119">
        <v>80</v>
      </c>
      <c r="L147" s="119">
        <v>89</v>
      </c>
      <c r="M147" s="119">
        <v>5</v>
      </c>
      <c r="N147" s="119">
        <v>0</v>
      </c>
      <c r="O147" s="119">
        <v>0</v>
      </c>
    </row>
    <row r="148" spans="1:15" x14ac:dyDescent="0.2">
      <c r="A148" s="114" t="s">
        <v>1597</v>
      </c>
      <c r="B148" s="114" t="s">
        <v>1598</v>
      </c>
      <c r="C148" s="93" t="str">
        <f>VLOOKUP(J148,杂项!A:B,2,FALSE)</f>
        <v>"生命"</v>
      </c>
      <c r="D148" s="93">
        <f t="shared" si="9"/>
        <v>150</v>
      </c>
      <c r="E148" s="93" t="str">
        <f>VLOOKUP(L148,杂项!A:B,2,FALSE)</f>
        <v>"防御"</v>
      </c>
      <c r="F148" s="93">
        <f t="shared" si="10"/>
        <v>10</v>
      </c>
      <c r="G148" s="93" t="str">
        <f>VLOOKUP(N148,杂项!A:B,2,FALSE)</f>
        <v>"魔防"</v>
      </c>
      <c r="H148" s="93">
        <f t="shared" si="11"/>
        <v>10</v>
      </c>
      <c r="J148" s="119">
        <v>87</v>
      </c>
      <c r="K148" s="119">
        <v>150</v>
      </c>
      <c r="L148" s="119">
        <v>89</v>
      </c>
      <c r="M148" s="119">
        <v>10</v>
      </c>
      <c r="N148" s="119">
        <v>91</v>
      </c>
      <c r="O148" s="119">
        <v>10</v>
      </c>
    </row>
    <row r="149" spans="1:15" x14ac:dyDescent="0.2">
      <c r="A149" s="114" t="s">
        <v>1599</v>
      </c>
      <c r="B149" s="114" t="s">
        <v>1600</v>
      </c>
      <c r="C149" s="93" t="str">
        <f>VLOOKUP(J149,杂项!A:B,2,FALSE)</f>
        <v>"魔防"</v>
      </c>
      <c r="D149" s="93">
        <f t="shared" si="9"/>
        <v>16</v>
      </c>
      <c r="E149" s="93" t="str">
        <f>VLOOKUP(L149,杂项!A:B,2,FALSE)</f>
        <v>"防御"</v>
      </c>
      <c r="F149" s="93">
        <f t="shared" si="10"/>
        <v>10</v>
      </c>
      <c r="G149" s="93" t="str">
        <f>VLOOKUP(N149,杂项!A:B,2,FALSE)</f>
        <v>"生命"</v>
      </c>
      <c r="H149" s="93">
        <f t="shared" si="11"/>
        <v>90</v>
      </c>
      <c r="J149" s="119">
        <v>91</v>
      </c>
      <c r="K149" s="119">
        <v>16</v>
      </c>
      <c r="L149" s="119">
        <v>89</v>
      </c>
      <c r="M149" s="119">
        <v>10</v>
      </c>
      <c r="N149" s="119">
        <v>87</v>
      </c>
      <c r="O149" s="119">
        <v>90</v>
      </c>
    </row>
    <row r="150" spans="1:15" x14ac:dyDescent="0.2">
      <c r="A150" s="114" t="s">
        <v>1601</v>
      </c>
      <c r="B150" s="114" t="s">
        <v>1602</v>
      </c>
      <c r="C150" s="93" t="str">
        <f>VLOOKUP(J150,杂项!A:B,2,FALSE)</f>
        <v>"生命"</v>
      </c>
      <c r="D150" s="93">
        <f t="shared" si="9"/>
        <v>60</v>
      </c>
      <c r="E150" s="93" t="str">
        <f>VLOOKUP(L150,杂项!A:B,2,FALSE)</f>
        <v>"技巧"</v>
      </c>
      <c r="F150" s="93">
        <f t="shared" si="10"/>
        <v>4</v>
      </c>
      <c r="G150" s="93" t="str">
        <f>VLOOKUP(N150,杂项!A:B,2,FALSE)</f>
        <v>"无"</v>
      </c>
      <c r="H150" s="93">
        <f t="shared" si="11"/>
        <v>0</v>
      </c>
      <c r="J150" s="119">
        <v>87</v>
      </c>
      <c r="K150" s="119">
        <v>60</v>
      </c>
      <c r="L150" s="119">
        <v>92</v>
      </c>
      <c r="M150" s="119">
        <v>4</v>
      </c>
      <c r="N150" s="119">
        <v>0</v>
      </c>
      <c r="O150" s="119">
        <v>0</v>
      </c>
    </row>
    <row r="151" spans="1:15" x14ac:dyDescent="0.2">
      <c r="A151" s="114" t="s">
        <v>1603</v>
      </c>
      <c r="B151" s="114" t="s">
        <v>1604</v>
      </c>
      <c r="C151" s="93" t="str">
        <f>VLOOKUP(J151,杂项!A:B,2,FALSE)</f>
        <v>"攻击"</v>
      </c>
      <c r="D151" s="93">
        <f t="shared" si="9"/>
        <v>12</v>
      </c>
      <c r="E151" s="93" t="str">
        <f>VLOOKUP(L151,杂项!A:B,2,FALSE)</f>
        <v>"魔防"</v>
      </c>
      <c r="F151" s="93">
        <f t="shared" si="10"/>
        <v>5</v>
      </c>
      <c r="G151" s="93" t="str">
        <f>VLOOKUP(N151,杂项!A:B,2,FALSE)</f>
        <v>"防御"</v>
      </c>
      <c r="H151" s="93">
        <f t="shared" si="11"/>
        <v>5</v>
      </c>
      <c r="J151" s="119">
        <v>88</v>
      </c>
      <c r="K151" s="119">
        <v>12</v>
      </c>
      <c r="L151" s="119">
        <v>91</v>
      </c>
      <c r="M151" s="119">
        <v>5</v>
      </c>
      <c r="N151" s="119">
        <v>89</v>
      </c>
      <c r="O151" s="119">
        <v>5</v>
      </c>
    </row>
    <row r="152" spans="1:15" x14ac:dyDescent="0.2">
      <c r="A152" s="114" t="s">
        <v>1605</v>
      </c>
      <c r="B152" s="114" t="s">
        <v>1606</v>
      </c>
      <c r="C152" s="93" t="str">
        <f>VLOOKUP(J152,杂项!A:B,2,FALSE)</f>
        <v>"魔防"</v>
      </c>
      <c r="D152" s="93">
        <f t="shared" si="9"/>
        <v>16</v>
      </c>
      <c r="E152" s="93" t="str">
        <f>VLOOKUP(L152,杂项!A:B,2,FALSE)</f>
        <v>"攻击"</v>
      </c>
      <c r="F152" s="93">
        <f t="shared" si="10"/>
        <v>15</v>
      </c>
      <c r="G152" s="93" t="str">
        <f>VLOOKUP(N152,杂项!A:B,2,FALSE)</f>
        <v>"技巧"</v>
      </c>
      <c r="H152" s="93">
        <f t="shared" si="11"/>
        <v>10</v>
      </c>
      <c r="J152" s="119">
        <v>91</v>
      </c>
      <c r="K152" s="119">
        <v>16</v>
      </c>
      <c r="L152" s="119">
        <v>88</v>
      </c>
      <c r="M152" s="119">
        <v>15</v>
      </c>
      <c r="N152" s="119">
        <v>92</v>
      </c>
      <c r="O152" s="119">
        <v>10</v>
      </c>
    </row>
    <row r="153" spans="1:15" x14ac:dyDescent="0.2">
      <c r="A153" s="114" t="s">
        <v>1607</v>
      </c>
      <c r="B153" s="114" t="s">
        <v>1608</v>
      </c>
      <c r="C153" s="93" t="str">
        <f>VLOOKUP(J153,杂项!A:B,2,FALSE)</f>
        <v>"技巧"</v>
      </c>
      <c r="D153" s="93">
        <f t="shared" si="9"/>
        <v>6</v>
      </c>
      <c r="E153" s="93" t="str">
        <f>VLOOKUP(L153,杂项!A:B,2,FALSE)</f>
        <v>"攻击"</v>
      </c>
      <c r="F153" s="93">
        <f t="shared" si="10"/>
        <v>5</v>
      </c>
      <c r="G153" s="93" t="str">
        <f>VLOOKUP(N153,杂项!A:B,2,FALSE)</f>
        <v>"无"</v>
      </c>
      <c r="H153" s="93">
        <f t="shared" si="11"/>
        <v>0</v>
      </c>
      <c r="J153" s="119">
        <v>92</v>
      </c>
      <c r="K153" s="119">
        <v>6</v>
      </c>
      <c r="L153" s="119">
        <v>88</v>
      </c>
      <c r="M153" s="119">
        <v>5</v>
      </c>
      <c r="N153" s="119">
        <v>0</v>
      </c>
      <c r="O153" s="119">
        <v>0</v>
      </c>
    </row>
    <row r="154" spans="1:15" x14ac:dyDescent="0.2">
      <c r="A154" s="114" t="s">
        <v>1609</v>
      </c>
      <c r="B154" s="114" t="s">
        <v>1610</v>
      </c>
      <c r="C154" s="93" t="str">
        <f>VLOOKUP(J154,杂项!A:B,2,FALSE)</f>
        <v>"攻击"</v>
      </c>
      <c r="D154" s="93">
        <f t="shared" si="9"/>
        <v>12</v>
      </c>
      <c r="E154" s="93" t="str">
        <f>VLOOKUP(L154,杂项!A:B,2,FALSE)</f>
        <v>"技巧"</v>
      </c>
      <c r="F154" s="93">
        <f t="shared" si="10"/>
        <v>5</v>
      </c>
      <c r="G154" s="93" t="str">
        <f>VLOOKUP(N154,杂项!A:B,2,FALSE)</f>
        <v>"无"</v>
      </c>
      <c r="H154" s="93">
        <f t="shared" si="11"/>
        <v>0</v>
      </c>
      <c r="J154" s="119">
        <v>88</v>
      </c>
      <c r="K154" s="119">
        <v>12</v>
      </c>
      <c r="L154" s="119">
        <v>92</v>
      </c>
      <c r="M154" s="119">
        <v>5</v>
      </c>
      <c r="N154" s="119">
        <v>0</v>
      </c>
      <c r="O154" s="119">
        <v>0</v>
      </c>
    </row>
    <row r="155" spans="1:15" x14ac:dyDescent="0.2">
      <c r="A155" s="114" t="s">
        <v>1611</v>
      </c>
      <c r="B155" s="114" t="s">
        <v>1612</v>
      </c>
      <c r="C155" s="93" t="str">
        <f>VLOOKUP(J155,杂项!A:B,2,FALSE)</f>
        <v>"攻击"</v>
      </c>
      <c r="D155" s="93">
        <f t="shared" si="9"/>
        <v>25</v>
      </c>
      <c r="E155" s="93" t="str">
        <f>VLOOKUP(L155,杂项!A:B,2,FALSE)</f>
        <v>"技巧"</v>
      </c>
      <c r="F155" s="93">
        <f t="shared" si="10"/>
        <v>10</v>
      </c>
      <c r="G155" s="93" t="str">
        <f>VLOOKUP(N155,杂项!A:B,2,FALSE)</f>
        <v>"防御"</v>
      </c>
      <c r="H155" s="93">
        <f t="shared" si="11"/>
        <v>10</v>
      </c>
      <c r="J155" s="119">
        <v>88</v>
      </c>
      <c r="K155" s="119">
        <v>25</v>
      </c>
      <c r="L155" s="119">
        <v>92</v>
      </c>
      <c r="M155" s="119">
        <v>10</v>
      </c>
      <c r="N155" s="119">
        <v>89</v>
      </c>
      <c r="O155" s="119">
        <v>10</v>
      </c>
    </row>
    <row r="156" spans="1:15" x14ac:dyDescent="0.2">
      <c r="A156" s="114" t="s">
        <v>1613</v>
      </c>
      <c r="B156" s="114" t="s">
        <v>1614</v>
      </c>
      <c r="C156" s="93" t="str">
        <f>VLOOKUP(J156,杂项!A:B,2,FALSE)</f>
        <v>"魔防"</v>
      </c>
      <c r="D156" s="93">
        <f t="shared" si="9"/>
        <v>6</v>
      </c>
      <c r="E156" s="93" t="str">
        <f>VLOOKUP(L156,杂项!A:B,2,FALSE)</f>
        <v>"生命"</v>
      </c>
      <c r="F156" s="93">
        <f t="shared" si="10"/>
        <v>36</v>
      </c>
      <c r="G156" s="93" t="str">
        <f>VLOOKUP(N156,杂项!A:B,2,FALSE)</f>
        <v>"无"</v>
      </c>
      <c r="H156" s="93">
        <f t="shared" si="11"/>
        <v>0</v>
      </c>
      <c r="J156" s="119">
        <v>91</v>
      </c>
      <c r="K156" s="119">
        <v>6</v>
      </c>
      <c r="L156" s="119">
        <v>87</v>
      </c>
      <c r="M156" s="119">
        <v>36</v>
      </c>
      <c r="N156" s="119">
        <v>0</v>
      </c>
      <c r="O156" s="119">
        <v>0</v>
      </c>
    </row>
    <row r="157" spans="1:15" x14ac:dyDescent="0.2">
      <c r="A157" s="114" t="s">
        <v>1615</v>
      </c>
      <c r="B157" s="114" t="s">
        <v>1616</v>
      </c>
      <c r="C157" s="93" t="str">
        <f>VLOOKUP(J157,杂项!A:B,2,FALSE)</f>
        <v>"防御"</v>
      </c>
      <c r="D157" s="93">
        <f t="shared" si="9"/>
        <v>8</v>
      </c>
      <c r="E157" s="93" t="str">
        <f>VLOOKUP(L157,杂项!A:B,2,FALSE)</f>
        <v>"技巧"</v>
      </c>
      <c r="F157" s="93">
        <f t="shared" si="10"/>
        <v>5</v>
      </c>
      <c r="G157" s="93" t="str">
        <f>VLOOKUP(N157,杂项!A:B,2,FALSE)</f>
        <v>"无"</v>
      </c>
      <c r="H157" s="93">
        <f t="shared" si="11"/>
        <v>0</v>
      </c>
      <c r="J157" s="119">
        <v>89</v>
      </c>
      <c r="K157" s="119">
        <v>8</v>
      </c>
      <c r="L157" s="119">
        <v>92</v>
      </c>
      <c r="M157" s="119">
        <v>5</v>
      </c>
      <c r="N157" s="119">
        <v>0</v>
      </c>
      <c r="O157" s="119">
        <v>0</v>
      </c>
    </row>
    <row r="158" spans="1:15" x14ac:dyDescent="0.2">
      <c r="A158" s="114" t="s">
        <v>1617</v>
      </c>
      <c r="B158" s="114" t="s">
        <v>1618</v>
      </c>
      <c r="C158" s="93" t="str">
        <f>VLOOKUP(J158,杂项!A:B,2,FALSE)</f>
        <v>"魔防"</v>
      </c>
      <c r="D158" s="93">
        <f t="shared" si="9"/>
        <v>8</v>
      </c>
      <c r="E158" s="93" t="str">
        <f>VLOOKUP(L158,杂项!A:B,2,FALSE)</f>
        <v>"技巧"</v>
      </c>
      <c r="F158" s="93">
        <f t="shared" si="10"/>
        <v>5</v>
      </c>
      <c r="G158" s="93" t="str">
        <f>VLOOKUP(N158,杂项!A:B,2,FALSE)</f>
        <v>"无"</v>
      </c>
      <c r="H158" s="93">
        <f t="shared" si="11"/>
        <v>0</v>
      </c>
      <c r="J158" s="119">
        <v>91</v>
      </c>
      <c r="K158" s="119">
        <v>8</v>
      </c>
      <c r="L158" s="119">
        <v>92</v>
      </c>
      <c r="M158" s="119">
        <v>5</v>
      </c>
      <c r="N158" s="119">
        <v>0</v>
      </c>
      <c r="O158" s="119">
        <v>0</v>
      </c>
    </row>
    <row r="159" spans="1:15" x14ac:dyDescent="0.2">
      <c r="A159" s="114" t="s">
        <v>1619</v>
      </c>
      <c r="B159" s="114" t="s">
        <v>1620</v>
      </c>
      <c r="C159" s="93" t="str">
        <f>VLOOKUP(J159,杂项!A:B,2,FALSE)</f>
        <v>"防御"</v>
      </c>
      <c r="D159" s="93">
        <f t="shared" si="9"/>
        <v>16</v>
      </c>
      <c r="E159" s="93" t="str">
        <f>VLOOKUP(L159,杂项!A:B,2,FALSE)</f>
        <v>"魔防"</v>
      </c>
      <c r="F159" s="93">
        <f t="shared" si="10"/>
        <v>10</v>
      </c>
      <c r="G159" s="93" t="str">
        <f>VLOOKUP(N159,杂项!A:B,2,FALSE)</f>
        <v>"生命"</v>
      </c>
      <c r="H159" s="93">
        <f t="shared" si="11"/>
        <v>90</v>
      </c>
      <c r="J159" s="119">
        <v>89</v>
      </c>
      <c r="K159" s="119">
        <v>16</v>
      </c>
      <c r="L159" s="119">
        <v>91</v>
      </c>
      <c r="M159" s="119">
        <v>10</v>
      </c>
      <c r="N159" s="119">
        <v>87</v>
      </c>
      <c r="O159" s="119">
        <v>90</v>
      </c>
    </row>
    <row r="160" spans="1:15" x14ac:dyDescent="0.2">
      <c r="A160" s="114" t="s">
        <v>1621</v>
      </c>
      <c r="B160" s="114" t="s">
        <v>1622</v>
      </c>
      <c r="C160" s="93" t="str">
        <f>VLOOKUP(J160,杂项!A:B,2,FALSE)</f>
        <v>"魔防"</v>
      </c>
      <c r="D160" s="93">
        <f t="shared" si="9"/>
        <v>16</v>
      </c>
      <c r="E160" s="93" t="str">
        <f>VLOOKUP(L160,杂项!A:B,2,FALSE)</f>
        <v>"生命"</v>
      </c>
      <c r="F160" s="93">
        <f t="shared" si="10"/>
        <v>90</v>
      </c>
      <c r="G160" s="93" t="str">
        <f>VLOOKUP(N160,杂项!A:B,2,FALSE)</f>
        <v>"防御"</v>
      </c>
      <c r="H160" s="93">
        <f t="shared" si="11"/>
        <v>10</v>
      </c>
      <c r="J160" s="119">
        <v>91</v>
      </c>
      <c r="K160" s="119">
        <v>16</v>
      </c>
      <c r="L160" s="119">
        <v>87</v>
      </c>
      <c r="M160" s="119">
        <v>90</v>
      </c>
      <c r="N160" s="119">
        <v>89</v>
      </c>
      <c r="O160" s="119">
        <v>10</v>
      </c>
    </row>
    <row r="161" spans="1:15" x14ac:dyDescent="0.2">
      <c r="A161" s="114" t="s">
        <v>1623</v>
      </c>
      <c r="B161" s="114" t="s">
        <v>1624</v>
      </c>
      <c r="C161" s="93" t="str">
        <f>VLOOKUP(J161,杂项!A:B,2,FALSE)</f>
        <v>"智力"</v>
      </c>
      <c r="D161" s="93">
        <f t="shared" si="9"/>
        <v>12</v>
      </c>
      <c r="E161" s="93" t="str">
        <f>VLOOKUP(L161,杂项!A:B,2,FALSE)</f>
        <v>"魔防"</v>
      </c>
      <c r="F161" s="93">
        <f t="shared" si="10"/>
        <v>5</v>
      </c>
      <c r="G161" s="93" t="str">
        <f>VLOOKUP(N161,杂项!A:B,2,FALSE)</f>
        <v>"无"</v>
      </c>
      <c r="H161" s="93">
        <f t="shared" si="11"/>
        <v>0</v>
      </c>
      <c r="J161" s="119">
        <v>90</v>
      </c>
      <c r="K161" s="119">
        <v>12</v>
      </c>
      <c r="L161" s="119">
        <v>91</v>
      </c>
      <c r="M161" s="119">
        <v>5</v>
      </c>
      <c r="N161" s="119">
        <v>0</v>
      </c>
      <c r="O161" s="119">
        <v>0</v>
      </c>
    </row>
    <row r="162" spans="1:15" x14ac:dyDescent="0.2">
      <c r="A162" s="114" t="s">
        <v>1625</v>
      </c>
      <c r="B162" s="114" t="s">
        <v>1626</v>
      </c>
      <c r="C162" s="93" t="str">
        <f>VLOOKUP(J162,杂项!A:B,2,FALSE)</f>
        <v>"智力"</v>
      </c>
      <c r="D162" s="93">
        <f t="shared" si="9"/>
        <v>25</v>
      </c>
      <c r="E162" s="93" t="str">
        <f>VLOOKUP(L162,杂项!A:B,2,FALSE)</f>
        <v>"防御"</v>
      </c>
      <c r="F162" s="93">
        <f t="shared" si="10"/>
        <v>10</v>
      </c>
      <c r="G162" s="93" t="str">
        <f>VLOOKUP(N162,杂项!A:B,2,FALSE)</f>
        <v>"生命"</v>
      </c>
      <c r="H162" s="93">
        <f t="shared" si="11"/>
        <v>90</v>
      </c>
      <c r="J162" s="119">
        <v>90</v>
      </c>
      <c r="K162" s="119">
        <v>25</v>
      </c>
      <c r="L162" s="119">
        <v>89</v>
      </c>
      <c r="M162" s="119">
        <v>10</v>
      </c>
      <c r="N162" s="119">
        <v>87</v>
      </c>
      <c r="O162" s="119">
        <v>90</v>
      </c>
    </row>
    <row r="163" spans="1:15" x14ac:dyDescent="0.2">
      <c r="A163" s="114" t="s">
        <v>1627</v>
      </c>
      <c r="B163" s="114" t="s">
        <v>1628</v>
      </c>
      <c r="C163" s="93" t="str">
        <f>VLOOKUP(J163,杂项!A:B,2,FALSE)</f>
        <v>"生命"</v>
      </c>
      <c r="D163" s="93">
        <f t="shared" si="9"/>
        <v>80</v>
      </c>
      <c r="E163" s="93" t="str">
        <f>VLOOKUP(L163,杂项!A:B,2,FALSE)</f>
        <v>"技巧"</v>
      </c>
      <c r="F163" s="93">
        <f t="shared" si="10"/>
        <v>5</v>
      </c>
      <c r="G163" s="93" t="str">
        <f>VLOOKUP(N163,杂项!A:B,2,FALSE)</f>
        <v>"无"</v>
      </c>
      <c r="H163" s="93">
        <f t="shared" si="11"/>
        <v>0</v>
      </c>
      <c r="J163" s="119">
        <v>87</v>
      </c>
      <c r="K163" s="119">
        <v>80</v>
      </c>
      <c r="L163" s="119">
        <v>92</v>
      </c>
      <c r="M163" s="119">
        <v>5</v>
      </c>
      <c r="N163" s="119">
        <v>0</v>
      </c>
      <c r="O163" s="119">
        <v>0</v>
      </c>
    </row>
    <row r="164" spans="1:15" x14ac:dyDescent="0.2">
      <c r="A164" s="114" t="s">
        <v>1629</v>
      </c>
      <c r="B164" s="114" t="s">
        <v>1630</v>
      </c>
      <c r="C164" s="93" t="str">
        <f>VLOOKUP(J164,杂项!A:B,2,FALSE)</f>
        <v>"攻击"</v>
      </c>
      <c r="D164" s="93">
        <f t="shared" si="9"/>
        <v>25</v>
      </c>
      <c r="E164" s="93" t="str">
        <f>VLOOKUP(L164,杂项!A:B,2,FALSE)</f>
        <v>"魔防"</v>
      </c>
      <c r="F164" s="93">
        <f t="shared" si="10"/>
        <v>10</v>
      </c>
      <c r="G164" s="93" t="str">
        <f>VLOOKUP(N164,杂项!A:B,2,FALSE)</f>
        <v>"防御"</v>
      </c>
      <c r="H164" s="93">
        <f t="shared" si="11"/>
        <v>10</v>
      </c>
      <c r="J164" s="119">
        <v>88</v>
      </c>
      <c r="K164" s="119">
        <v>25</v>
      </c>
      <c r="L164" s="119">
        <v>91</v>
      </c>
      <c r="M164" s="119">
        <v>10</v>
      </c>
      <c r="N164" s="119">
        <v>89</v>
      </c>
      <c r="O164" s="119">
        <v>10</v>
      </c>
    </row>
    <row r="165" spans="1:15" x14ac:dyDescent="0.2">
      <c r="A165" s="114" t="s">
        <v>1631</v>
      </c>
      <c r="B165" s="114" t="s">
        <v>1632</v>
      </c>
      <c r="C165" s="93" t="str">
        <f>VLOOKUP(J165,杂项!A:B,2,FALSE)</f>
        <v>"攻击"</v>
      </c>
      <c r="D165" s="93">
        <f t="shared" si="9"/>
        <v>12</v>
      </c>
      <c r="E165" s="93" t="str">
        <f>VLOOKUP(L165,杂项!A:B,2,FALSE)</f>
        <v>"魔防"</v>
      </c>
      <c r="F165" s="93">
        <f t="shared" si="10"/>
        <v>5</v>
      </c>
      <c r="G165" s="93" t="str">
        <f>VLOOKUP(N165,杂项!A:B,2,FALSE)</f>
        <v>"防御"</v>
      </c>
      <c r="H165" s="93">
        <f t="shared" si="11"/>
        <v>5</v>
      </c>
      <c r="J165" s="119">
        <v>88</v>
      </c>
      <c r="K165" s="119">
        <v>12</v>
      </c>
      <c r="L165" s="119">
        <v>91</v>
      </c>
      <c r="M165" s="119">
        <v>5</v>
      </c>
      <c r="N165" s="119">
        <v>89</v>
      </c>
      <c r="O165" s="119">
        <v>5</v>
      </c>
    </row>
    <row r="166" spans="1:15" x14ac:dyDescent="0.2">
      <c r="A166" s="114" t="s">
        <v>1633</v>
      </c>
      <c r="B166" s="114" t="s">
        <v>1634</v>
      </c>
      <c r="C166" s="93" t="str">
        <f>VLOOKUP(J166,杂项!A:B,2,FALSE)</f>
        <v>"魔防"</v>
      </c>
      <c r="D166" s="93">
        <f t="shared" si="9"/>
        <v>16</v>
      </c>
      <c r="E166" s="93" t="str">
        <f>VLOOKUP(L166,杂项!A:B,2,FALSE)</f>
        <v>"攻击"</v>
      </c>
      <c r="F166" s="93">
        <f t="shared" si="10"/>
        <v>15</v>
      </c>
      <c r="G166" s="93" t="str">
        <f>VLOOKUP(N166,杂项!A:B,2,FALSE)</f>
        <v>"技巧"</v>
      </c>
      <c r="H166" s="93">
        <f t="shared" si="11"/>
        <v>10</v>
      </c>
      <c r="J166" s="119">
        <v>91</v>
      </c>
      <c r="K166" s="119">
        <v>16</v>
      </c>
      <c r="L166" s="119">
        <v>88</v>
      </c>
      <c r="M166" s="119">
        <v>15</v>
      </c>
      <c r="N166" s="119">
        <v>92</v>
      </c>
      <c r="O166" s="119">
        <v>10</v>
      </c>
    </row>
    <row r="167" spans="1:15" x14ac:dyDescent="0.2">
      <c r="A167" s="114" t="s">
        <v>1635</v>
      </c>
      <c r="B167" s="114" t="s">
        <v>1636</v>
      </c>
      <c r="C167" s="93" t="str">
        <f>VLOOKUP(J167,杂项!A:B,2,FALSE)</f>
        <v>"智力"</v>
      </c>
      <c r="D167" s="93">
        <f t="shared" si="9"/>
        <v>9</v>
      </c>
      <c r="E167" s="93" t="str">
        <f>VLOOKUP(L167,杂项!A:B,2,FALSE)</f>
        <v>"魔防"</v>
      </c>
      <c r="F167" s="93">
        <f t="shared" si="10"/>
        <v>4</v>
      </c>
      <c r="G167" s="93" t="str">
        <f>VLOOKUP(N167,杂项!A:B,2,FALSE)</f>
        <v>"无"</v>
      </c>
      <c r="H167" s="93">
        <f t="shared" si="11"/>
        <v>0</v>
      </c>
      <c r="J167" s="119">
        <v>90</v>
      </c>
      <c r="K167" s="119">
        <v>9</v>
      </c>
      <c r="L167" s="119">
        <v>91</v>
      </c>
      <c r="M167" s="119">
        <v>4</v>
      </c>
      <c r="N167" s="119">
        <v>0</v>
      </c>
      <c r="O167" s="119">
        <v>0</v>
      </c>
    </row>
    <row r="168" spans="1:15" x14ac:dyDescent="0.2">
      <c r="A168" s="114" t="s">
        <v>1637</v>
      </c>
      <c r="B168" s="114" t="s">
        <v>1638</v>
      </c>
      <c r="C168" s="93" t="str">
        <f>VLOOKUP(J168,杂项!A:B,2,FALSE)</f>
        <v>"智力"</v>
      </c>
      <c r="D168" s="93">
        <f t="shared" si="9"/>
        <v>12</v>
      </c>
      <c r="E168" s="93" t="str">
        <f>VLOOKUP(L168,杂项!A:B,2,FALSE)</f>
        <v>"魔防"</v>
      </c>
      <c r="F168" s="93">
        <f t="shared" si="10"/>
        <v>5</v>
      </c>
      <c r="G168" s="93" t="str">
        <f>VLOOKUP(N168,杂项!A:B,2,FALSE)</f>
        <v>"无"</v>
      </c>
      <c r="H168" s="93">
        <f t="shared" si="11"/>
        <v>0</v>
      </c>
      <c r="J168" s="119">
        <v>90</v>
      </c>
      <c r="K168" s="119">
        <v>12</v>
      </c>
      <c r="L168" s="119">
        <v>91</v>
      </c>
      <c r="M168" s="119">
        <v>5</v>
      </c>
      <c r="N168" s="119">
        <v>0</v>
      </c>
      <c r="O168" s="119">
        <v>0</v>
      </c>
    </row>
    <row r="169" spans="1:15" x14ac:dyDescent="0.2">
      <c r="A169" s="114" t="s">
        <v>1639</v>
      </c>
      <c r="B169" s="114" t="s">
        <v>1640</v>
      </c>
      <c r="C169" s="93" t="str">
        <f>VLOOKUP(J169,杂项!A:B,2,FALSE)</f>
        <v>"智力"</v>
      </c>
      <c r="D169" s="93">
        <f t="shared" si="9"/>
        <v>25</v>
      </c>
      <c r="E169" s="93" t="str">
        <f>VLOOKUP(L169,杂项!A:B,2,FALSE)</f>
        <v>"防御"</v>
      </c>
      <c r="F169" s="93">
        <f t="shared" si="10"/>
        <v>10</v>
      </c>
      <c r="G169" s="93" t="str">
        <f>VLOOKUP(N169,杂项!A:B,2,FALSE)</f>
        <v>"生命"</v>
      </c>
      <c r="H169" s="93">
        <f t="shared" si="11"/>
        <v>90</v>
      </c>
      <c r="J169" s="119">
        <v>90</v>
      </c>
      <c r="K169" s="119">
        <v>25</v>
      </c>
      <c r="L169" s="119">
        <v>89</v>
      </c>
      <c r="M169" s="119">
        <v>10</v>
      </c>
      <c r="N169" s="119">
        <v>87</v>
      </c>
      <c r="O169" s="119">
        <v>90</v>
      </c>
    </row>
    <row r="170" spans="1:15" x14ac:dyDescent="0.2">
      <c r="A170" s="114" t="s">
        <v>1641</v>
      </c>
      <c r="B170" s="114" t="s">
        <v>1642</v>
      </c>
      <c r="C170" s="93" t="str">
        <f>VLOOKUP(J170,杂项!A:B,2,FALSE)</f>
        <v>"攻击"</v>
      </c>
      <c r="D170" s="93">
        <f t="shared" si="9"/>
        <v>12</v>
      </c>
      <c r="E170" s="93" t="str">
        <f>VLOOKUP(L170,杂项!A:B,2,FALSE)</f>
        <v>"生命"</v>
      </c>
      <c r="F170" s="93">
        <f t="shared" si="10"/>
        <v>48</v>
      </c>
      <c r="G170" s="93" t="str">
        <f>VLOOKUP(N170,杂项!A:B,2,FALSE)</f>
        <v>"无"</v>
      </c>
      <c r="H170" s="93">
        <f t="shared" si="11"/>
        <v>0</v>
      </c>
      <c r="J170" s="119">
        <v>88</v>
      </c>
      <c r="K170" s="119">
        <v>12</v>
      </c>
      <c r="L170" s="119">
        <v>87</v>
      </c>
      <c r="M170" s="119">
        <v>48</v>
      </c>
      <c r="N170" s="119">
        <v>0</v>
      </c>
      <c r="O170" s="119">
        <v>0</v>
      </c>
    </row>
    <row r="171" spans="1:15" x14ac:dyDescent="0.2">
      <c r="A171" s="114" t="s">
        <v>1643</v>
      </c>
      <c r="B171" s="114" t="s">
        <v>1644</v>
      </c>
      <c r="C171" s="93" t="str">
        <f>VLOOKUP(J171,杂项!A:B,2,FALSE)</f>
        <v>"攻击"</v>
      </c>
      <c r="D171" s="93">
        <f t="shared" si="9"/>
        <v>25</v>
      </c>
      <c r="E171" s="93" t="str">
        <f>VLOOKUP(L171,杂项!A:B,2,FALSE)</f>
        <v>"生命"</v>
      </c>
      <c r="F171" s="93">
        <f t="shared" si="10"/>
        <v>90</v>
      </c>
      <c r="G171" s="93" t="str">
        <f>VLOOKUP(N171,杂项!A:B,2,FALSE)</f>
        <v>"防御"</v>
      </c>
      <c r="H171" s="93">
        <f t="shared" si="11"/>
        <v>10</v>
      </c>
      <c r="J171" s="119">
        <v>88</v>
      </c>
      <c r="K171" s="119">
        <v>25</v>
      </c>
      <c r="L171" s="119">
        <v>87</v>
      </c>
      <c r="M171" s="119">
        <v>90</v>
      </c>
      <c r="N171" s="119">
        <v>89</v>
      </c>
      <c r="O171" s="119">
        <v>10</v>
      </c>
    </row>
    <row r="172" spans="1:15" x14ac:dyDescent="0.2">
      <c r="A172" s="114" t="s">
        <v>1645</v>
      </c>
      <c r="B172" s="114" t="s">
        <v>1646</v>
      </c>
      <c r="C172" s="93" t="str">
        <f>VLOOKUP(J172,杂项!A:B,2,FALSE)</f>
        <v>"技巧"</v>
      </c>
      <c r="D172" s="93">
        <f t="shared" si="9"/>
        <v>6</v>
      </c>
      <c r="E172" s="93" t="str">
        <f>VLOOKUP(L172,杂项!A:B,2,FALSE)</f>
        <v>"攻击"</v>
      </c>
      <c r="F172" s="93">
        <f t="shared" si="10"/>
        <v>5</v>
      </c>
      <c r="G172" s="93" t="str">
        <f>VLOOKUP(N172,杂项!A:B,2,FALSE)</f>
        <v>"无"</v>
      </c>
      <c r="H172" s="93">
        <f t="shared" si="11"/>
        <v>0</v>
      </c>
      <c r="J172" s="119">
        <v>92</v>
      </c>
      <c r="K172" s="119">
        <v>6</v>
      </c>
      <c r="L172" s="119">
        <v>88</v>
      </c>
      <c r="M172" s="119">
        <v>5</v>
      </c>
      <c r="N172" s="119">
        <v>0</v>
      </c>
      <c r="O172" s="119">
        <v>0</v>
      </c>
    </row>
    <row r="173" spans="1:15" x14ac:dyDescent="0.2">
      <c r="A173" s="114" t="s">
        <v>1647</v>
      </c>
      <c r="B173" s="114" t="s">
        <v>1648</v>
      </c>
      <c r="C173" s="93" t="str">
        <f>VLOOKUP(J173,杂项!A:B,2,FALSE)</f>
        <v>"技巧"</v>
      </c>
      <c r="D173" s="93">
        <f t="shared" si="9"/>
        <v>8</v>
      </c>
      <c r="E173" s="93" t="str">
        <f>VLOOKUP(L173,杂项!A:B,2,FALSE)</f>
        <v>"攻击"</v>
      </c>
      <c r="F173" s="93">
        <f t="shared" si="10"/>
        <v>7</v>
      </c>
      <c r="G173" s="93" t="str">
        <f>VLOOKUP(N173,杂项!A:B,2,FALSE)</f>
        <v>"无"</v>
      </c>
      <c r="H173" s="93">
        <f t="shared" si="11"/>
        <v>0</v>
      </c>
      <c r="J173" s="119">
        <v>92</v>
      </c>
      <c r="K173" s="119">
        <v>8</v>
      </c>
      <c r="L173" s="119">
        <v>88</v>
      </c>
      <c r="M173" s="119">
        <v>7</v>
      </c>
      <c r="N173" s="119">
        <v>0</v>
      </c>
      <c r="O173" s="119">
        <v>0</v>
      </c>
    </row>
    <row r="174" spans="1:15" x14ac:dyDescent="0.2">
      <c r="A174" s="114" t="s">
        <v>1649</v>
      </c>
      <c r="B174" s="114" t="s">
        <v>1650</v>
      </c>
      <c r="C174" s="93" t="str">
        <f>VLOOKUP(J174,杂项!A:B,2,FALSE)</f>
        <v>"攻击"</v>
      </c>
      <c r="D174" s="93">
        <f t="shared" si="9"/>
        <v>12</v>
      </c>
      <c r="E174" s="93" t="str">
        <f>VLOOKUP(L174,杂项!A:B,2,FALSE)</f>
        <v>"技巧"</v>
      </c>
      <c r="F174" s="93">
        <f t="shared" si="10"/>
        <v>5</v>
      </c>
      <c r="G174" s="93" t="str">
        <f>VLOOKUP(N174,杂项!A:B,2,FALSE)</f>
        <v>"无"</v>
      </c>
      <c r="H174" s="93">
        <f t="shared" si="11"/>
        <v>0</v>
      </c>
      <c r="J174" s="119">
        <v>88</v>
      </c>
      <c r="K174" s="119">
        <v>12</v>
      </c>
      <c r="L174" s="119">
        <v>92</v>
      </c>
      <c r="M174" s="119">
        <v>5</v>
      </c>
      <c r="N174" s="119">
        <v>0</v>
      </c>
      <c r="O174" s="119">
        <v>0</v>
      </c>
    </row>
    <row r="175" spans="1:15" x14ac:dyDescent="0.2">
      <c r="A175" s="114" t="s">
        <v>1651</v>
      </c>
      <c r="B175" s="114" t="s">
        <v>1652</v>
      </c>
      <c r="C175" s="93" t="str">
        <f>VLOOKUP(J175,杂项!A:B,2,FALSE)</f>
        <v>"技巧"</v>
      </c>
      <c r="D175" s="93">
        <f t="shared" si="9"/>
        <v>16</v>
      </c>
      <c r="E175" s="93" t="str">
        <f>VLOOKUP(L175,杂项!A:B,2,FALSE)</f>
        <v>"攻击"</v>
      </c>
      <c r="F175" s="93">
        <f t="shared" si="10"/>
        <v>15</v>
      </c>
      <c r="G175" s="93" t="str">
        <f>VLOOKUP(N175,杂项!A:B,2,FALSE)</f>
        <v>"生命"</v>
      </c>
      <c r="H175" s="93">
        <f t="shared" si="11"/>
        <v>90</v>
      </c>
      <c r="J175" s="119">
        <v>92</v>
      </c>
      <c r="K175" s="119">
        <v>16</v>
      </c>
      <c r="L175" s="119">
        <v>88</v>
      </c>
      <c r="M175" s="119">
        <v>15</v>
      </c>
      <c r="N175" s="119">
        <v>87</v>
      </c>
      <c r="O175" s="119">
        <v>90</v>
      </c>
    </row>
    <row r="176" spans="1:15" x14ac:dyDescent="0.2">
      <c r="A176" s="114" t="s">
        <v>1653</v>
      </c>
      <c r="B176" s="114" t="s">
        <v>1654</v>
      </c>
      <c r="C176" s="93" t="str">
        <f>VLOOKUP(J176,杂项!A:B,2,FALSE)</f>
        <v>"攻击"</v>
      </c>
      <c r="D176" s="93">
        <f t="shared" si="9"/>
        <v>25</v>
      </c>
      <c r="E176" s="93" t="str">
        <f>VLOOKUP(L176,杂项!A:B,2,FALSE)</f>
        <v>"技巧"</v>
      </c>
      <c r="F176" s="93">
        <f t="shared" si="10"/>
        <v>10</v>
      </c>
      <c r="G176" s="93" t="str">
        <f>VLOOKUP(N176,杂项!A:B,2,FALSE)</f>
        <v>"防御"</v>
      </c>
      <c r="H176" s="93">
        <f t="shared" si="11"/>
        <v>10</v>
      </c>
      <c r="J176" s="119">
        <v>88</v>
      </c>
      <c r="K176" s="119">
        <v>25</v>
      </c>
      <c r="L176" s="119">
        <v>92</v>
      </c>
      <c r="M176" s="119">
        <v>10</v>
      </c>
      <c r="N176" s="119">
        <v>89</v>
      </c>
      <c r="O176" s="119">
        <v>10</v>
      </c>
    </row>
    <row r="177" spans="1:15" x14ac:dyDescent="0.2">
      <c r="A177" s="114" t="s">
        <v>1655</v>
      </c>
      <c r="B177" s="114" t="s">
        <v>1656</v>
      </c>
      <c r="C177" s="93" t="str">
        <f>VLOOKUP(J177,杂项!A:B,2,FALSE)</f>
        <v>"攻击"</v>
      </c>
      <c r="D177" s="93">
        <f t="shared" si="9"/>
        <v>25</v>
      </c>
      <c r="E177" s="93" t="str">
        <f>VLOOKUP(L177,杂项!A:B,2,FALSE)</f>
        <v>"技巧"</v>
      </c>
      <c r="F177" s="93">
        <f t="shared" si="10"/>
        <v>10</v>
      </c>
      <c r="G177" s="93" t="str">
        <f>VLOOKUP(N177,杂项!A:B,2,FALSE)</f>
        <v>"防御"</v>
      </c>
      <c r="H177" s="93">
        <f t="shared" si="11"/>
        <v>10</v>
      </c>
      <c r="J177" s="119">
        <v>88</v>
      </c>
      <c r="K177" s="119">
        <v>25</v>
      </c>
      <c r="L177" s="119">
        <v>92</v>
      </c>
      <c r="M177" s="119">
        <v>10</v>
      </c>
      <c r="N177" s="119">
        <v>89</v>
      </c>
      <c r="O177" s="119">
        <v>10</v>
      </c>
    </row>
    <row r="178" spans="1:15" x14ac:dyDescent="0.2">
      <c r="A178" s="114" t="s">
        <v>1657</v>
      </c>
      <c r="B178" s="114" t="s">
        <v>1658</v>
      </c>
      <c r="C178" s="93" t="str">
        <f>VLOOKUP(J178,杂项!A:B,2,FALSE)</f>
        <v>"攻击"</v>
      </c>
      <c r="D178" s="93">
        <f t="shared" si="9"/>
        <v>12</v>
      </c>
      <c r="E178" s="93" t="str">
        <f>VLOOKUP(L178,杂项!A:B,2,FALSE)</f>
        <v>"技巧"</v>
      </c>
      <c r="F178" s="93">
        <f t="shared" si="10"/>
        <v>5</v>
      </c>
      <c r="G178" s="93" t="str">
        <f>VLOOKUP(N178,杂项!A:B,2,FALSE)</f>
        <v>"无"</v>
      </c>
      <c r="H178" s="93">
        <f t="shared" si="11"/>
        <v>0</v>
      </c>
      <c r="J178" s="119">
        <v>88</v>
      </c>
      <c r="K178" s="119">
        <v>12</v>
      </c>
      <c r="L178" s="119">
        <v>92</v>
      </c>
      <c r="M178" s="119">
        <v>5</v>
      </c>
      <c r="N178" s="119">
        <v>0</v>
      </c>
      <c r="O178" s="119">
        <v>0</v>
      </c>
    </row>
    <row r="179" spans="1:15" x14ac:dyDescent="0.2">
      <c r="A179" s="114" t="s">
        <v>1659</v>
      </c>
      <c r="B179" s="114" t="s">
        <v>1660</v>
      </c>
      <c r="C179" s="93" t="str">
        <f>VLOOKUP(J179,杂项!A:B,2,FALSE)</f>
        <v>"技巧"</v>
      </c>
      <c r="D179" s="93">
        <f t="shared" si="9"/>
        <v>16</v>
      </c>
      <c r="E179" s="93" t="str">
        <f>VLOOKUP(L179,杂项!A:B,2,FALSE)</f>
        <v>"攻击"</v>
      </c>
      <c r="F179" s="93">
        <f t="shared" si="10"/>
        <v>15</v>
      </c>
      <c r="G179" s="93" t="str">
        <f>VLOOKUP(N179,杂项!A:B,2,FALSE)</f>
        <v>"生命"</v>
      </c>
      <c r="H179" s="93">
        <f t="shared" si="11"/>
        <v>90</v>
      </c>
      <c r="J179" s="119">
        <v>92</v>
      </c>
      <c r="K179" s="119">
        <v>16</v>
      </c>
      <c r="L179" s="119">
        <v>88</v>
      </c>
      <c r="M179" s="119">
        <v>15</v>
      </c>
      <c r="N179" s="119">
        <v>87</v>
      </c>
      <c r="O179" s="119">
        <v>90</v>
      </c>
    </row>
    <row r="180" spans="1:15" x14ac:dyDescent="0.2">
      <c r="A180" s="114" t="s">
        <v>1661</v>
      </c>
      <c r="B180" s="114" t="s">
        <v>1662</v>
      </c>
      <c r="C180" s="93" t="str">
        <f>VLOOKUP(J180,杂项!A:B,2,FALSE)</f>
        <v>"技巧"</v>
      </c>
      <c r="D180" s="93">
        <f t="shared" si="9"/>
        <v>6</v>
      </c>
      <c r="E180" s="93" t="str">
        <f>VLOOKUP(L180,杂项!A:B,2,FALSE)</f>
        <v>"攻击"</v>
      </c>
      <c r="F180" s="93">
        <f t="shared" si="10"/>
        <v>5</v>
      </c>
      <c r="G180" s="93" t="str">
        <f>VLOOKUP(N180,杂项!A:B,2,FALSE)</f>
        <v>"无"</v>
      </c>
      <c r="H180" s="93">
        <f t="shared" si="11"/>
        <v>0</v>
      </c>
      <c r="J180" s="119">
        <v>92</v>
      </c>
      <c r="K180" s="119">
        <v>6</v>
      </c>
      <c r="L180" s="119">
        <v>88</v>
      </c>
      <c r="M180" s="119">
        <v>5</v>
      </c>
      <c r="N180" s="119">
        <v>0</v>
      </c>
      <c r="O180" s="119">
        <v>0</v>
      </c>
    </row>
    <row r="181" spans="1:15" x14ac:dyDescent="0.2">
      <c r="A181" s="114" t="s">
        <v>1663</v>
      </c>
      <c r="B181" s="114" t="s">
        <v>1664</v>
      </c>
      <c r="C181" s="93" t="str">
        <f>VLOOKUP(J181,杂项!A:B,2,FALSE)</f>
        <v>"攻击"</v>
      </c>
      <c r="D181" s="93">
        <f t="shared" si="9"/>
        <v>12</v>
      </c>
      <c r="E181" s="93" t="str">
        <f>VLOOKUP(L181,杂项!A:B,2,FALSE)</f>
        <v>"技巧"</v>
      </c>
      <c r="F181" s="93">
        <f t="shared" si="10"/>
        <v>5</v>
      </c>
      <c r="G181" s="93" t="str">
        <f>VLOOKUP(N181,杂项!A:B,2,FALSE)</f>
        <v>"无"</v>
      </c>
      <c r="H181" s="93">
        <f t="shared" si="11"/>
        <v>0</v>
      </c>
      <c r="J181" s="119">
        <v>88</v>
      </c>
      <c r="K181" s="119">
        <v>12</v>
      </c>
      <c r="L181" s="119">
        <v>92</v>
      </c>
      <c r="M181" s="119">
        <v>5</v>
      </c>
      <c r="N181" s="119">
        <v>0</v>
      </c>
      <c r="O181" s="119">
        <v>0</v>
      </c>
    </row>
    <row r="182" spans="1:15" x14ac:dyDescent="0.2">
      <c r="A182" s="114" t="s">
        <v>1665</v>
      </c>
      <c r="B182" s="114" t="s">
        <v>1666</v>
      </c>
      <c r="C182" s="93" t="str">
        <f>VLOOKUP(J182,杂项!A:B,2,FALSE)</f>
        <v>"攻击"</v>
      </c>
      <c r="D182" s="93">
        <f t="shared" si="9"/>
        <v>25</v>
      </c>
      <c r="E182" s="93" t="str">
        <f>VLOOKUP(L182,杂项!A:B,2,FALSE)</f>
        <v>"技巧"</v>
      </c>
      <c r="F182" s="93">
        <f t="shared" si="10"/>
        <v>10</v>
      </c>
      <c r="G182" s="93" t="str">
        <f>VLOOKUP(N182,杂项!A:B,2,FALSE)</f>
        <v>"防御"</v>
      </c>
      <c r="H182" s="93">
        <f t="shared" si="11"/>
        <v>10</v>
      </c>
      <c r="J182" s="119">
        <v>88</v>
      </c>
      <c r="K182" s="119">
        <v>25</v>
      </c>
      <c r="L182" s="119">
        <v>92</v>
      </c>
      <c r="M182" s="119">
        <v>10</v>
      </c>
      <c r="N182" s="119">
        <v>89</v>
      </c>
      <c r="O182" s="119">
        <v>10</v>
      </c>
    </row>
    <row r="183" spans="1:15" x14ac:dyDescent="0.2">
      <c r="A183" s="114" t="s">
        <v>1667</v>
      </c>
      <c r="B183" s="114" t="s">
        <v>1668</v>
      </c>
      <c r="C183" s="93" t="str">
        <f>VLOOKUP(J183,杂项!A:B,2,FALSE)</f>
        <v>"技巧"</v>
      </c>
      <c r="D183" s="93">
        <f t="shared" si="9"/>
        <v>6</v>
      </c>
      <c r="E183" s="93" t="str">
        <f>VLOOKUP(L183,杂项!A:B,2,FALSE)</f>
        <v>"攻击"</v>
      </c>
      <c r="F183" s="93">
        <f t="shared" si="10"/>
        <v>5</v>
      </c>
      <c r="G183" s="93" t="str">
        <f>VLOOKUP(N183,杂项!A:B,2,FALSE)</f>
        <v>"无"</v>
      </c>
      <c r="H183" s="93">
        <f t="shared" si="11"/>
        <v>0</v>
      </c>
      <c r="J183" s="119">
        <v>92</v>
      </c>
      <c r="K183" s="119">
        <v>6</v>
      </c>
      <c r="L183" s="119">
        <v>88</v>
      </c>
      <c r="M183" s="119">
        <v>5</v>
      </c>
      <c r="N183" s="119">
        <v>0</v>
      </c>
      <c r="O183" s="119">
        <v>0</v>
      </c>
    </row>
    <row r="184" spans="1:15" x14ac:dyDescent="0.2">
      <c r="A184" s="114" t="s">
        <v>1669</v>
      </c>
      <c r="B184" s="114" t="s">
        <v>1670</v>
      </c>
      <c r="C184" s="93" t="str">
        <f>VLOOKUP(J184,杂项!A:B,2,FALSE)</f>
        <v>"技巧"</v>
      </c>
      <c r="D184" s="93">
        <f t="shared" si="9"/>
        <v>8</v>
      </c>
      <c r="E184" s="93" t="str">
        <f>VLOOKUP(L184,杂项!A:B,2,FALSE)</f>
        <v>"攻击"</v>
      </c>
      <c r="F184" s="93">
        <f t="shared" si="10"/>
        <v>7</v>
      </c>
      <c r="G184" s="93" t="str">
        <f>VLOOKUP(N184,杂项!A:B,2,FALSE)</f>
        <v>"无"</v>
      </c>
      <c r="H184" s="93">
        <f t="shared" si="11"/>
        <v>0</v>
      </c>
      <c r="J184" s="119">
        <v>92</v>
      </c>
      <c r="K184" s="119">
        <v>8</v>
      </c>
      <c r="L184" s="119">
        <v>88</v>
      </c>
      <c r="M184" s="119">
        <v>7</v>
      </c>
      <c r="N184" s="119">
        <v>0</v>
      </c>
      <c r="O184" s="119">
        <v>0</v>
      </c>
    </row>
    <row r="185" spans="1:15" x14ac:dyDescent="0.2">
      <c r="A185" s="114" t="s">
        <v>1671</v>
      </c>
      <c r="B185" s="114" t="s">
        <v>1672</v>
      </c>
      <c r="C185" s="93" t="str">
        <f>VLOOKUP(J185,杂项!A:B,2,FALSE)</f>
        <v>"技巧"</v>
      </c>
      <c r="D185" s="93">
        <f t="shared" si="9"/>
        <v>16</v>
      </c>
      <c r="E185" s="93" t="str">
        <f>VLOOKUP(L185,杂项!A:B,2,FALSE)</f>
        <v>"攻击"</v>
      </c>
      <c r="F185" s="93">
        <f t="shared" si="10"/>
        <v>15</v>
      </c>
      <c r="G185" s="93" t="str">
        <f>VLOOKUP(N185,杂项!A:B,2,FALSE)</f>
        <v>"生命"</v>
      </c>
      <c r="H185" s="93">
        <f t="shared" si="11"/>
        <v>90</v>
      </c>
      <c r="J185" s="119">
        <v>92</v>
      </c>
      <c r="K185" s="119">
        <v>16</v>
      </c>
      <c r="L185" s="119">
        <v>88</v>
      </c>
      <c r="M185" s="119">
        <v>15</v>
      </c>
      <c r="N185" s="119">
        <v>87</v>
      </c>
      <c r="O185" s="119">
        <v>90</v>
      </c>
    </row>
    <row r="186" spans="1:15" x14ac:dyDescent="0.2">
      <c r="A186" s="114" t="s">
        <v>1673</v>
      </c>
      <c r="B186" s="114" t="s">
        <v>1674</v>
      </c>
      <c r="C186" s="93" t="str">
        <f>VLOOKUP(J186,杂项!A:B,2,FALSE)</f>
        <v>"攻击"</v>
      </c>
      <c r="D186" s="93">
        <f t="shared" si="9"/>
        <v>12</v>
      </c>
      <c r="E186" s="93" t="str">
        <f>VLOOKUP(L186,杂项!A:B,2,FALSE)</f>
        <v>"技巧"</v>
      </c>
      <c r="F186" s="93">
        <f t="shared" si="10"/>
        <v>5</v>
      </c>
      <c r="G186" s="93" t="str">
        <f>VLOOKUP(N186,杂项!A:B,2,FALSE)</f>
        <v>"无"</v>
      </c>
      <c r="H186" s="93">
        <f t="shared" si="11"/>
        <v>0</v>
      </c>
      <c r="J186" s="119">
        <v>88</v>
      </c>
      <c r="K186" s="119">
        <v>12</v>
      </c>
      <c r="L186" s="119">
        <v>92</v>
      </c>
      <c r="M186" s="119">
        <v>5</v>
      </c>
      <c r="N186" s="119">
        <v>0</v>
      </c>
      <c r="O186" s="119">
        <v>0</v>
      </c>
    </row>
    <row r="187" spans="1:15" x14ac:dyDescent="0.2">
      <c r="A187" s="114" t="s">
        <v>1675</v>
      </c>
      <c r="B187" s="114" t="s">
        <v>1676</v>
      </c>
      <c r="C187" s="93" t="str">
        <f>VLOOKUP(J187,杂项!A:B,2,FALSE)</f>
        <v>"攻击"</v>
      </c>
      <c r="D187" s="93">
        <f t="shared" si="9"/>
        <v>25</v>
      </c>
      <c r="E187" s="93" t="str">
        <f>VLOOKUP(L187,杂项!A:B,2,FALSE)</f>
        <v>"技巧"</v>
      </c>
      <c r="F187" s="93">
        <f t="shared" si="10"/>
        <v>10</v>
      </c>
      <c r="G187" s="93" t="str">
        <f>VLOOKUP(N187,杂项!A:B,2,FALSE)</f>
        <v>"防御"</v>
      </c>
      <c r="H187" s="93">
        <f t="shared" si="11"/>
        <v>10</v>
      </c>
      <c r="J187" s="119">
        <v>88</v>
      </c>
      <c r="K187" s="119">
        <v>25</v>
      </c>
      <c r="L187" s="119">
        <v>92</v>
      </c>
      <c r="M187" s="119">
        <v>10</v>
      </c>
      <c r="N187" s="119">
        <v>89</v>
      </c>
      <c r="O187" s="119">
        <v>10</v>
      </c>
    </row>
    <row r="188" spans="1:15" x14ac:dyDescent="0.2">
      <c r="A188" s="114" t="s">
        <v>1677</v>
      </c>
      <c r="B188" s="114" t="s">
        <v>1678</v>
      </c>
      <c r="C188" s="93" t="str">
        <f>VLOOKUP(J188,杂项!A:B,2,FALSE)</f>
        <v>"攻击"</v>
      </c>
      <c r="D188" s="93">
        <f t="shared" si="9"/>
        <v>9</v>
      </c>
      <c r="E188" s="93" t="str">
        <f>VLOOKUP(L188,杂项!A:B,2,FALSE)</f>
        <v>"生命"</v>
      </c>
      <c r="F188" s="93">
        <f t="shared" si="10"/>
        <v>36</v>
      </c>
      <c r="G188" s="93" t="str">
        <f>VLOOKUP(N188,杂项!A:B,2,FALSE)</f>
        <v>"无"</v>
      </c>
      <c r="H188" s="93">
        <f t="shared" si="11"/>
        <v>0</v>
      </c>
      <c r="J188" s="119">
        <v>88</v>
      </c>
      <c r="K188" s="119">
        <v>9</v>
      </c>
      <c r="L188" s="119">
        <v>87</v>
      </c>
      <c r="M188" s="119">
        <v>36</v>
      </c>
      <c r="N188" s="119">
        <v>0</v>
      </c>
      <c r="O188" s="119">
        <v>0</v>
      </c>
    </row>
    <row r="189" spans="1:15" x14ac:dyDescent="0.2">
      <c r="A189" s="114" t="s">
        <v>1679</v>
      </c>
      <c r="B189" s="114" t="s">
        <v>1680</v>
      </c>
      <c r="C189" s="93" t="str">
        <f>VLOOKUP(J189,杂项!A:B,2,FALSE)</f>
        <v>"攻击"</v>
      </c>
      <c r="D189" s="93">
        <f t="shared" si="9"/>
        <v>12</v>
      </c>
      <c r="E189" s="93" t="str">
        <f>VLOOKUP(L189,杂项!A:B,2,FALSE)</f>
        <v>"技巧"</v>
      </c>
      <c r="F189" s="93">
        <f t="shared" si="10"/>
        <v>5</v>
      </c>
      <c r="G189" s="93" t="str">
        <f>VLOOKUP(N189,杂项!A:B,2,FALSE)</f>
        <v>"无"</v>
      </c>
      <c r="H189" s="93">
        <f t="shared" si="11"/>
        <v>0</v>
      </c>
      <c r="J189" s="119">
        <v>88</v>
      </c>
      <c r="K189" s="119">
        <v>12</v>
      </c>
      <c r="L189" s="119">
        <v>92</v>
      </c>
      <c r="M189" s="119">
        <v>5</v>
      </c>
      <c r="N189" s="119">
        <v>0</v>
      </c>
      <c r="O189" s="119">
        <v>0</v>
      </c>
    </row>
    <row r="190" spans="1:15" x14ac:dyDescent="0.2">
      <c r="A190" s="114" t="s">
        <v>1681</v>
      </c>
      <c r="B190" s="114" t="s">
        <v>1682</v>
      </c>
      <c r="C190" s="93" t="str">
        <f>VLOOKUP(J190,杂项!A:B,2,FALSE)</f>
        <v>"生命"</v>
      </c>
      <c r="D190" s="93">
        <f t="shared" si="9"/>
        <v>80</v>
      </c>
      <c r="E190" s="93" t="str">
        <f>VLOOKUP(L190,杂项!A:B,2,FALSE)</f>
        <v>"防御"</v>
      </c>
      <c r="F190" s="93">
        <f t="shared" si="10"/>
        <v>5</v>
      </c>
      <c r="G190" s="93" t="str">
        <f>VLOOKUP(N190,杂项!A:B,2,FALSE)</f>
        <v>"无"</v>
      </c>
      <c r="H190" s="93">
        <f t="shared" si="11"/>
        <v>0</v>
      </c>
      <c r="J190" s="119">
        <v>87</v>
      </c>
      <c r="K190" s="119">
        <v>80</v>
      </c>
      <c r="L190" s="119">
        <v>89</v>
      </c>
      <c r="M190" s="119">
        <v>5</v>
      </c>
      <c r="N190" s="119">
        <v>0</v>
      </c>
      <c r="O190" s="119">
        <v>0</v>
      </c>
    </row>
    <row r="191" spans="1:15" x14ac:dyDescent="0.2">
      <c r="A191" s="114" t="s">
        <v>1683</v>
      </c>
      <c r="B191" s="114" t="s">
        <v>1684</v>
      </c>
      <c r="C191" s="93" t="str">
        <f>VLOOKUP(J191,杂项!A:B,2,FALSE)</f>
        <v>"技巧"</v>
      </c>
      <c r="D191" s="93">
        <f t="shared" si="9"/>
        <v>8</v>
      </c>
      <c r="E191" s="93" t="str">
        <f>VLOOKUP(L191,杂项!A:B,2,FALSE)</f>
        <v>"魔防"</v>
      </c>
      <c r="F191" s="93">
        <f t="shared" si="10"/>
        <v>5</v>
      </c>
      <c r="G191" s="93" t="str">
        <f>VLOOKUP(N191,杂项!A:B,2,FALSE)</f>
        <v>"无"</v>
      </c>
      <c r="H191" s="93">
        <f t="shared" si="11"/>
        <v>0</v>
      </c>
      <c r="J191" s="119">
        <v>92</v>
      </c>
      <c r="K191" s="119">
        <v>8</v>
      </c>
      <c r="L191" s="119">
        <v>91</v>
      </c>
      <c r="M191" s="119">
        <v>5</v>
      </c>
      <c r="N191" s="119">
        <v>0</v>
      </c>
      <c r="O191" s="119">
        <v>0</v>
      </c>
    </row>
    <row r="192" spans="1:15" x14ac:dyDescent="0.2">
      <c r="A192" s="114" t="s">
        <v>1685</v>
      </c>
      <c r="B192" s="114" t="s">
        <v>1686</v>
      </c>
      <c r="C192" s="93" t="str">
        <f>VLOOKUP(J192,杂项!A:B,2,FALSE)</f>
        <v>"生命"</v>
      </c>
      <c r="D192" s="93">
        <f t="shared" si="9"/>
        <v>120</v>
      </c>
      <c r="E192" s="93" t="str">
        <f>VLOOKUP(L192,杂项!A:B,2,FALSE)</f>
        <v>"魔防"</v>
      </c>
      <c r="F192" s="93">
        <f t="shared" si="10"/>
        <v>8</v>
      </c>
      <c r="G192" s="93" t="str">
        <f>VLOOKUP(N192,杂项!A:B,2,FALSE)</f>
        <v>"技巧"</v>
      </c>
      <c r="H192" s="93">
        <f t="shared" si="11"/>
        <v>8</v>
      </c>
      <c r="J192" s="119">
        <v>87</v>
      </c>
      <c r="K192" s="119">
        <v>120</v>
      </c>
      <c r="L192" s="119">
        <v>91</v>
      </c>
      <c r="M192" s="119">
        <v>8</v>
      </c>
      <c r="N192" s="119">
        <v>92</v>
      </c>
      <c r="O192" s="119">
        <v>8</v>
      </c>
    </row>
    <row r="193" spans="1:15" x14ac:dyDescent="0.2">
      <c r="A193" s="114" t="s">
        <v>1687</v>
      </c>
      <c r="B193" s="114" t="s">
        <v>1688</v>
      </c>
      <c r="C193" s="93" t="str">
        <f>VLOOKUP(J193,杂项!A:B,2,FALSE)</f>
        <v>"防御"</v>
      </c>
      <c r="D193" s="93">
        <f t="shared" si="9"/>
        <v>13</v>
      </c>
      <c r="E193" s="93" t="str">
        <f>VLOOKUP(L193,杂项!A:B,2,FALSE)</f>
        <v>"攻击"</v>
      </c>
      <c r="F193" s="93">
        <f t="shared" si="10"/>
        <v>13</v>
      </c>
      <c r="G193" s="93" t="str">
        <f>VLOOKUP(N193,杂项!A:B,2,FALSE)</f>
        <v>"魔防"</v>
      </c>
      <c r="H193" s="93">
        <f t="shared" si="11"/>
        <v>8</v>
      </c>
      <c r="J193" s="119">
        <v>89</v>
      </c>
      <c r="K193" s="119">
        <v>13</v>
      </c>
      <c r="L193" s="119">
        <v>88</v>
      </c>
      <c r="M193" s="119">
        <v>13</v>
      </c>
      <c r="N193" s="119">
        <v>91</v>
      </c>
      <c r="O193" s="119">
        <v>8</v>
      </c>
    </row>
    <row r="194" spans="1:15" x14ac:dyDescent="0.2">
      <c r="A194" s="114" t="s">
        <v>1689</v>
      </c>
      <c r="B194" s="114" t="s">
        <v>1690</v>
      </c>
      <c r="C194" s="93" t="str">
        <f>VLOOKUP(J194,杂项!A:B,2,FALSE)</f>
        <v>"魔防"</v>
      </c>
      <c r="D194" s="93">
        <f t="shared" si="9"/>
        <v>13</v>
      </c>
      <c r="E194" s="93" t="str">
        <f>VLOOKUP(L194,杂项!A:B,2,FALSE)</f>
        <v>"生命"</v>
      </c>
      <c r="F194" s="93">
        <f t="shared" si="10"/>
        <v>75</v>
      </c>
      <c r="G194" s="93" t="str">
        <f>VLOOKUP(N194,杂项!A:B,2,FALSE)</f>
        <v>"防御"</v>
      </c>
      <c r="H194" s="93">
        <f t="shared" si="11"/>
        <v>8</v>
      </c>
      <c r="J194" s="119">
        <v>91</v>
      </c>
      <c r="K194" s="119">
        <v>13</v>
      </c>
      <c r="L194" s="119">
        <v>87</v>
      </c>
      <c r="M194" s="119">
        <v>75</v>
      </c>
      <c r="N194" s="119">
        <v>89</v>
      </c>
      <c r="O194" s="119">
        <v>8</v>
      </c>
    </row>
  </sheetData>
  <autoFilter ref="A1:O194" xr:uid="{00000000-0009-0000-0000-000004000000}"/>
  <phoneticPr fontId="19"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E19"/>
  <sheetViews>
    <sheetView workbookViewId="0">
      <selection activeCell="H9" sqref="H9"/>
    </sheetView>
  </sheetViews>
  <sheetFormatPr defaultColWidth="8.875" defaultRowHeight="13.5" x14ac:dyDescent="0.15"/>
  <cols>
    <col min="1" max="1" width="11.5" customWidth="1"/>
    <col min="2" max="2" width="8.875" style="109"/>
    <col min="4" max="4" width="7.375"/>
    <col min="5" max="5" width="12.75"/>
  </cols>
  <sheetData>
    <row r="1" spans="1:5" x14ac:dyDescent="0.15">
      <c r="A1" s="104" t="s">
        <v>1315</v>
      </c>
      <c r="B1" s="110" t="s">
        <v>1316</v>
      </c>
      <c r="D1" t="s">
        <v>1315</v>
      </c>
      <c r="E1" t="s">
        <v>1691</v>
      </c>
    </row>
    <row r="2" spans="1:5" x14ac:dyDescent="0.2">
      <c r="A2" s="93" t="s">
        <v>571</v>
      </c>
      <c r="B2" s="103">
        <v>12</v>
      </c>
      <c r="D2" t="s">
        <v>571</v>
      </c>
      <c r="E2">
        <v>79</v>
      </c>
    </row>
    <row r="3" spans="1:5" x14ac:dyDescent="0.2">
      <c r="A3" s="93" t="s">
        <v>571</v>
      </c>
      <c r="B3" s="103">
        <v>25</v>
      </c>
      <c r="D3" t="s">
        <v>559</v>
      </c>
      <c r="E3">
        <v>25</v>
      </c>
    </row>
    <row r="4" spans="1:5" x14ac:dyDescent="0.2">
      <c r="A4" s="93" t="s">
        <v>586</v>
      </c>
      <c r="B4" s="103">
        <v>6</v>
      </c>
      <c r="D4" t="s">
        <v>586</v>
      </c>
      <c r="E4">
        <v>21</v>
      </c>
    </row>
    <row r="5" spans="1:5" x14ac:dyDescent="0.2">
      <c r="A5" s="93" t="s">
        <v>571</v>
      </c>
      <c r="B5" s="103">
        <v>12</v>
      </c>
      <c r="D5" t="s">
        <v>595</v>
      </c>
      <c r="E5">
        <v>10</v>
      </c>
    </row>
    <row r="6" spans="1:5" x14ac:dyDescent="0.2">
      <c r="A6" s="93" t="s">
        <v>571</v>
      </c>
      <c r="B6" s="103">
        <v>25</v>
      </c>
      <c r="D6" t="s">
        <v>1692</v>
      </c>
    </row>
    <row r="7" spans="1:5" x14ac:dyDescent="0.2">
      <c r="A7" s="93" t="s">
        <v>586</v>
      </c>
      <c r="B7" s="103">
        <v>5</v>
      </c>
      <c r="D7" t="s">
        <v>515</v>
      </c>
      <c r="E7">
        <v>0</v>
      </c>
    </row>
    <row r="8" spans="1:5" x14ac:dyDescent="0.2">
      <c r="A8" s="93" t="s">
        <v>586</v>
      </c>
      <c r="B8" s="103">
        <v>10</v>
      </c>
    </row>
    <row r="9" spans="1:5" x14ac:dyDescent="0.2">
      <c r="A9" s="93" t="s">
        <v>571</v>
      </c>
      <c r="B9" s="103">
        <v>5</v>
      </c>
    </row>
    <row r="10" spans="1:5" x14ac:dyDescent="0.2">
      <c r="A10" s="93" t="s">
        <v>559</v>
      </c>
      <c r="B10" s="103">
        <v>5</v>
      </c>
    </row>
    <row r="11" spans="1:5" x14ac:dyDescent="0.2">
      <c r="A11" s="93" t="s">
        <v>595</v>
      </c>
      <c r="B11" s="103">
        <v>10</v>
      </c>
    </row>
    <row r="12" spans="1:5" x14ac:dyDescent="0.2">
      <c r="A12" s="93" t="s">
        <v>515</v>
      </c>
      <c r="B12" s="103">
        <v>0</v>
      </c>
    </row>
    <row r="13" spans="1:5" x14ac:dyDescent="0.2">
      <c r="A13" s="93" t="s">
        <v>559</v>
      </c>
      <c r="B13" s="103">
        <v>10</v>
      </c>
    </row>
    <row r="14" spans="1:5" x14ac:dyDescent="0.2">
      <c r="A14" s="93" t="s">
        <v>515</v>
      </c>
      <c r="B14" s="103">
        <v>0</v>
      </c>
    </row>
    <row r="15" spans="1:5" x14ac:dyDescent="0.2">
      <c r="A15" s="93" t="s">
        <v>515</v>
      </c>
      <c r="B15" s="103">
        <v>0</v>
      </c>
    </row>
    <row r="16" spans="1:5" x14ac:dyDescent="0.2">
      <c r="A16" s="93" t="s">
        <v>559</v>
      </c>
      <c r="B16" s="103">
        <v>10</v>
      </c>
    </row>
    <row r="17" spans="1:2" x14ac:dyDescent="0.2">
      <c r="A17" s="93"/>
      <c r="B17" s="111"/>
    </row>
    <row r="18" spans="1:2" x14ac:dyDescent="0.2">
      <c r="A18" s="93"/>
      <c r="B18" s="111"/>
    </row>
    <row r="19" spans="1:2" x14ac:dyDescent="0.2">
      <c r="A19" s="93"/>
      <c r="B19" s="111"/>
    </row>
  </sheetData>
  <phoneticPr fontId="19"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BO108"/>
  <sheetViews>
    <sheetView workbookViewId="0">
      <selection activeCell="O2" sqref="O2"/>
    </sheetView>
  </sheetViews>
  <sheetFormatPr defaultColWidth="8.875" defaultRowHeight="13.5" x14ac:dyDescent="0.2"/>
  <cols>
    <col min="1" max="2" width="8.875" style="93"/>
    <col min="3" max="3" width="8.875" style="93" hidden="1" customWidth="1"/>
    <col min="4" max="4" width="21" style="120" customWidth="1"/>
    <col min="5" max="7" width="22.125" style="120" customWidth="1"/>
    <col min="8" max="8" width="21" style="121" customWidth="1"/>
    <col min="9" max="11" width="22.125" style="121" customWidth="1"/>
    <col min="12" max="12" width="22.125" style="93" customWidth="1"/>
    <col min="13" max="13" width="45.375" style="93" customWidth="1"/>
    <col min="14" max="14" width="8.875" style="93"/>
    <col min="15" max="15" width="9.625"/>
  </cols>
  <sheetData>
    <row r="1" spans="1:67" x14ac:dyDescent="0.2">
      <c r="A1" s="93" t="s">
        <v>485</v>
      </c>
      <c r="B1" s="93" t="s">
        <v>482</v>
      </c>
      <c r="C1" s="93" t="s">
        <v>1251</v>
      </c>
      <c r="D1" s="122">
        <v>2</v>
      </c>
      <c r="E1" s="122">
        <v>3</v>
      </c>
      <c r="F1" s="122">
        <v>4</v>
      </c>
      <c r="G1" s="122">
        <v>5</v>
      </c>
      <c r="H1" s="123">
        <v>6</v>
      </c>
      <c r="I1" s="123">
        <v>7</v>
      </c>
      <c r="J1" s="123">
        <v>8</v>
      </c>
      <c r="K1" s="123">
        <v>9</v>
      </c>
      <c r="L1" s="117">
        <v>10</v>
      </c>
      <c r="N1" s="93" t="s">
        <v>1252</v>
      </c>
    </row>
    <row r="2" spans="1:67" x14ac:dyDescent="0.2">
      <c r="A2" s="103" t="s">
        <v>519</v>
      </c>
      <c r="B2" s="124" t="s">
        <v>813</v>
      </c>
      <c r="C2" s="125">
        <v>7.0303703047030503E+49</v>
      </c>
      <c r="D2" s="122" t="str">
        <f>VLOOKUP(O2,杂项!K:L,2,FALSE)&amp;P2&amp;VLOOKUP(R2,杂项!K:L,2,FALSE)&amp;S2</f>
        <v>源铸之火8生机之种10</v>
      </c>
      <c r="E2" s="228" t="str">
        <f>VLOOKUP(U2,杂项!K:L,2,FALSE)&amp;V2&amp;VLOOKUP(X2,杂项!K:L,2,FALSE)&amp;Y2</f>
        <v>源铸之魄12生机之种15</v>
      </c>
      <c r="F2" s="122" t="str">
        <f>VLOOKUP(AA2,杂项!K:L,2,FALSE)&amp;AB2&amp;VLOOKUP(AD2,杂项!K:L,2,FALSE)&amp;AE2</f>
        <v>源铸之翼16秋实之花10</v>
      </c>
      <c r="G2" s="122" t="str">
        <f>VLOOKUP(AG2,杂项!K:L,2,FALSE)&amp;AH2&amp;VLOOKUP(AJ2,杂项!K:L,2,FALSE)&amp;AK2</f>
        <v>源铸之砂20秋实之花15</v>
      </c>
      <c r="H2" s="123" t="str">
        <f>VLOOKUP(AM2,杂项!K:L,2,FALSE)&amp;AN2&amp;VLOOKUP(AP2,杂项!K:L,2,FALSE)&amp;AQ2</f>
        <v>源铸之火20灵魂之火8</v>
      </c>
      <c r="I2" s="123" t="str">
        <f>VLOOKUP(AS2,杂项!K:L,2,FALSE)&amp;AT2&amp;VLOOKUP(AV2,杂项!K:L,2,FALSE)&amp;AW2</f>
        <v>源铸之魄20灵魂之魄12</v>
      </c>
      <c r="J2" s="123" t="str">
        <f>VLOOKUP(AY2,杂项!K:L,2,FALSE)&amp;AZ2&amp;VLOOKUP(BB2,杂项!K:L,2,FALSE)&amp;BC2</f>
        <v>源铸之翼24灵魂之翼16</v>
      </c>
      <c r="K2" s="123" t="str">
        <f>VLOOKUP(BE2,杂项!K:L,2,FALSE)&amp;BF2&amp;VLOOKUP(BH2,杂项!K:L,2,FALSE)&amp;BI2</f>
        <v>源铸之砂24灵魂之砂24</v>
      </c>
      <c r="L2" s="93" t="str">
        <f>VLOOKUP(BK2,杂项!K:L,2,FALSE)&amp;BL2&amp;VLOOKUP(BN2,杂项!K:L,2,FALSE)&amp;BO2</f>
        <v>超然之心12活力羽毛10</v>
      </c>
      <c r="M2" s="93" t="str">
        <f>VLOOKUP(O2,杂项!K:L,2,FALSE)&amp;P2+AN2&amp;VLOOKUP(U2,杂项!K:L,2,FALSE)&amp;V2+AT2</f>
        <v>源铸之火28源铸之魄32</v>
      </c>
      <c r="N2" s="93" t="s">
        <v>1253</v>
      </c>
      <c r="O2" s="128">
        <v>3234</v>
      </c>
      <c r="P2" s="128">
        <v>8</v>
      </c>
      <c r="Q2" s="128" t="s">
        <v>1253</v>
      </c>
      <c r="R2" s="128">
        <v>3208</v>
      </c>
      <c r="S2" s="128">
        <v>10</v>
      </c>
      <c r="T2" s="229" t="s">
        <v>5114</v>
      </c>
      <c r="U2" s="128">
        <v>3235</v>
      </c>
      <c r="V2" s="128">
        <v>12</v>
      </c>
      <c r="W2" s="128" t="s">
        <v>1254</v>
      </c>
      <c r="X2" s="128">
        <v>3208</v>
      </c>
      <c r="Y2" s="128">
        <v>15</v>
      </c>
      <c r="Z2" s="128" t="s">
        <v>1255</v>
      </c>
      <c r="AA2" s="128">
        <v>3236</v>
      </c>
      <c r="AB2" s="128">
        <v>16</v>
      </c>
      <c r="AC2" s="128" t="s">
        <v>1255</v>
      </c>
      <c r="AD2" s="128">
        <v>3220</v>
      </c>
      <c r="AE2" s="128">
        <v>10</v>
      </c>
      <c r="AF2" s="128" t="s">
        <v>1256</v>
      </c>
      <c r="AG2" s="128">
        <v>3237</v>
      </c>
      <c r="AH2" s="128">
        <v>20</v>
      </c>
      <c r="AI2" s="128" t="s">
        <v>1256</v>
      </c>
      <c r="AJ2" s="128">
        <v>3220</v>
      </c>
      <c r="AK2" s="128">
        <v>15</v>
      </c>
      <c r="AL2" s="128" t="s">
        <v>1257</v>
      </c>
      <c r="AM2" s="128">
        <v>3234</v>
      </c>
      <c r="AN2" s="128">
        <v>20</v>
      </c>
      <c r="AO2" s="128" t="s">
        <v>1257</v>
      </c>
      <c r="AP2" s="128">
        <v>3238</v>
      </c>
      <c r="AQ2" s="128">
        <v>8</v>
      </c>
      <c r="AR2" s="128" t="s">
        <v>1258</v>
      </c>
      <c r="AS2" s="128">
        <v>3235</v>
      </c>
      <c r="AT2" s="128">
        <v>20</v>
      </c>
      <c r="AU2" s="128" t="s">
        <v>1258</v>
      </c>
      <c r="AV2" s="128">
        <v>3239</v>
      </c>
      <c r="AW2" s="128">
        <v>12</v>
      </c>
      <c r="AX2" s="128" t="s">
        <v>1259</v>
      </c>
      <c r="AY2" s="128">
        <v>3236</v>
      </c>
      <c r="AZ2" s="128">
        <v>24</v>
      </c>
      <c r="BA2" s="128" t="s">
        <v>1259</v>
      </c>
      <c r="BB2" s="128">
        <v>3240</v>
      </c>
      <c r="BC2" s="128">
        <v>16</v>
      </c>
      <c r="BD2" s="128" t="s">
        <v>1260</v>
      </c>
      <c r="BE2" s="128">
        <v>3237</v>
      </c>
      <c r="BF2" s="128">
        <v>24</v>
      </c>
      <c r="BG2" s="128" t="s">
        <v>1260</v>
      </c>
      <c r="BH2" s="128">
        <v>3241</v>
      </c>
      <c r="BI2" s="128">
        <v>24</v>
      </c>
      <c r="BJ2" s="128" t="s">
        <v>1261</v>
      </c>
      <c r="BK2" s="128">
        <v>3246</v>
      </c>
      <c r="BL2" s="128">
        <v>12</v>
      </c>
      <c r="BM2" s="128" t="s">
        <v>1261</v>
      </c>
      <c r="BN2" s="128">
        <v>3226</v>
      </c>
      <c r="BO2" s="128">
        <v>10</v>
      </c>
    </row>
    <row r="3" spans="1:67" x14ac:dyDescent="0.2">
      <c r="A3" s="103" t="s">
        <v>529</v>
      </c>
      <c r="B3" s="124" t="s">
        <v>696</v>
      </c>
      <c r="C3" s="125">
        <v>7.0179701807018097E+49</v>
      </c>
      <c r="D3" s="122" t="str">
        <f>VLOOKUP(O3,杂项!K:L,2,FALSE)&amp;P3&amp;VLOOKUP(R3,杂项!K:L,2,FALSE)&amp;S3</f>
        <v>源铸之魄8生机之种10</v>
      </c>
      <c r="E3" s="228" t="str">
        <f>VLOOKUP(U3,杂项!K:L,2,FALSE)&amp;V3&amp;VLOOKUP(X3,杂项!K:L,2,FALSE)&amp;Y3</f>
        <v>源铸之砂12生机之种15</v>
      </c>
      <c r="F3" s="122" t="str">
        <f>VLOOKUP(AA3,杂项!K:L,2,FALSE)&amp;AB3&amp;VLOOKUP(AD3,杂项!K:L,2,FALSE)&amp;AE3</f>
        <v>源铸之火16秋实之花10</v>
      </c>
      <c r="G3" s="122" t="str">
        <f>VLOOKUP(AG3,杂项!K:L,2,FALSE)&amp;AH3&amp;VLOOKUP(AJ3,杂项!K:L,2,FALSE)&amp;AK3</f>
        <v>源铸之翼20秋实之花15</v>
      </c>
      <c r="H3" s="123" t="str">
        <f>VLOOKUP(AM3,杂项!K:L,2,FALSE)&amp;AN3&amp;VLOOKUP(AP3,杂项!K:L,2,FALSE)&amp;AQ3</f>
        <v>源铸之魄20灵魂之魄8</v>
      </c>
      <c r="I3" s="123" t="str">
        <f>VLOOKUP(AS3,杂项!K:L,2,FALSE)&amp;AT3&amp;VLOOKUP(AV3,杂项!K:L,2,FALSE)&amp;AW3</f>
        <v>源铸之砂20灵魂之砂12</v>
      </c>
      <c r="J3" s="123" t="str">
        <f>VLOOKUP(AY3,杂项!K:L,2,FALSE)&amp;AZ3&amp;VLOOKUP(BB3,杂项!K:L,2,FALSE)&amp;BC3</f>
        <v>源铸之火24灵魂之火16</v>
      </c>
      <c r="K3" s="123" t="str">
        <f>VLOOKUP(BE3,杂项!K:L,2,FALSE)&amp;BF3&amp;VLOOKUP(BH3,杂项!K:L,2,FALSE)&amp;BI3</f>
        <v>源铸之翼24灵魂之翼24</v>
      </c>
      <c r="L3" s="93" t="str">
        <f>VLOOKUP(BK3,杂项!K:L,2,FALSE)&amp;BL3&amp;VLOOKUP(BN3,杂项!K:L,2,FALSE)&amp;BO3</f>
        <v>超然之心12活力羽毛10</v>
      </c>
      <c r="N3" s="93" t="s">
        <v>1253</v>
      </c>
      <c r="O3" s="129">
        <v>3235</v>
      </c>
      <c r="P3" s="129">
        <v>8</v>
      </c>
      <c r="Q3" s="129" t="s">
        <v>1253</v>
      </c>
      <c r="R3" s="129">
        <v>3208</v>
      </c>
      <c r="S3" s="129">
        <v>10</v>
      </c>
      <c r="T3" s="129" t="s">
        <v>1254</v>
      </c>
      <c r="U3" s="129">
        <v>3237</v>
      </c>
      <c r="V3" s="129">
        <v>12</v>
      </c>
      <c r="W3" s="129" t="s">
        <v>1254</v>
      </c>
      <c r="X3" s="129">
        <v>3208</v>
      </c>
      <c r="Y3" s="129">
        <v>15</v>
      </c>
      <c r="Z3" s="129" t="s">
        <v>1255</v>
      </c>
      <c r="AA3" s="129">
        <v>3234</v>
      </c>
      <c r="AB3" s="129">
        <v>16</v>
      </c>
      <c r="AC3" s="129" t="s">
        <v>1255</v>
      </c>
      <c r="AD3" s="129">
        <v>3220</v>
      </c>
      <c r="AE3" s="129">
        <v>10</v>
      </c>
      <c r="AF3" s="129" t="s">
        <v>1256</v>
      </c>
      <c r="AG3" s="129">
        <v>3236</v>
      </c>
      <c r="AH3" s="129">
        <v>20</v>
      </c>
      <c r="AI3" s="129" t="s">
        <v>1256</v>
      </c>
      <c r="AJ3" s="129">
        <v>3220</v>
      </c>
      <c r="AK3" s="129">
        <v>15</v>
      </c>
      <c r="AL3" s="129" t="s">
        <v>1257</v>
      </c>
      <c r="AM3" s="129">
        <v>3235</v>
      </c>
      <c r="AN3" s="129">
        <v>20</v>
      </c>
      <c r="AO3" s="129" t="s">
        <v>1257</v>
      </c>
      <c r="AP3" s="129">
        <v>3239</v>
      </c>
      <c r="AQ3" s="129">
        <v>8</v>
      </c>
      <c r="AR3" s="129" t="s">
        <v>1258</v>
      </c>
      <c r="AS3" s="129">
        <v>3237</v>
      </c>
      <c r="AT3" s="129">
        <v>20</v>
      </c>
      <c r="AU3" s="129" t="s">
        <v>1258</v>
      </c>
      <c r="AV3" s="129">
        <v>3241</v>
      </c>
      <c r="AW3" s="129">
        <v>12</v>
      </c>
      <c r="AX3" s="129" t="s">
        <v>1259</v>
      </c>
      <c r="AY3" s="129">
        <v>3234</v>
      </c>
      <c r="AZ3" s="129">
        <v>24</v>
      </c>
      <c r="BA3" s="129" t="s">
        <v>1259</v>
      </c>
      <c r="BB3" s="129">
        <v>3238</v>
      </c>
      <c r="BC3" s="129">
        <v>16</v>
      </c>
      <c r="BD3" s="129" t="s">
        <v>1260</v>
      </c>
      <c r="BE3" s="129">
        <v>3236</v>
      </c>
      <c r="BF3" s="129">
        <v>24</v>
      </c>
      <c r="BG3" s="129" t="s">
        <v>1260</v>
      </c>
      <c r="BH3" s="129">
        <v>3240</v>
      </c>
      <c r="BI3" s="129">
        <v>24</v>
      </c>
      <c r="BJ3" s="129" t="s">
        <v>1261</v>
      </c>
      <c r="BK3" s="129">
        <v>3246</v>
      </c>
      <c r="BL3" s="129">
        <v>12</v>
      </c>
      <c r="BM3" s="129" t="s">
        <v>1261</v>
      </c>
      <c r="BN3" s="129">
        <v>3226</v>
      </c>
      <c r="BO3" s="129">
        <v>10</v>
      </c>
    </row>
    <row r="4" spans="1:67" x14ac:dyDescent="0.2">
      <c r="A4" s="103" t="s">
        <v>561</v>
      </c>
      <c r="B4" s="124" t="s">
        <v>577</v>
      </c>
      <c r="C4" s="125">
        <v>7.0403704047040499E+49</v>
      </c>
      <c r="D4" s="122" t="str">
        <f>VLOOKUP(O4,杂项!K:L,2,FALSE)&amp;P4&amp;VLOOKUP(R4,杂项!K:L,2,FALSE)&amp;S4</f>
        <v>源铸之砂8智识之种10</v>
      </c>
      <c r="E4" s="122" t="str">
        <f>VLOOKUP(U4,杂项!K:L,2,FALSE)&amp;V4&amp;VLOOKUP(X4,杂项!K:L,2,FALSE)&amp;Y4</f>
        <v>源铸之翼12智识之种15</v>
      </c>
      <c r="F4" s="122" t="str">
        <f>VLOOKUP(AA4,杂项!K:L,2,FALSE)&amp;AB4&amp;VLOOKUP(AD4,杂项!K:L,2,FALSE)&amp;AE4</f>
        <v>源铸之魄16冬雪之花10</v>
      </c>
      <c r="G4" s="122" t="str">
        <f>VLOOKUP(AG4,杂项!K:L,2,FALSE)&amp;AH4&amp;VLOOKUP(AJ4,杂项!K:L,2,FALSE)&amp;AK4</f>
        <v>源铸之火20冬雪之花15</v>
      </c>
      <c r="H4" s="123" t="str">
        <f>VLOOKUP(AM4,杂项!K:L,2,FALSE)&amp;AN4&amp;VLOOKUP(AP4,杂项!K:L,2,FALSE)&amp;AQ4</f>
        <v>源铸之砂20灵魂之砂8</v>
      </c>
      <c r="I4" s="123" t="str">
        <f>VLOOKUP(AS4,杂项!K:L,2,FALSE)&amp;AT4&amp;VLOOKUP(AV4,杂项!K:L,2,FALSE)&amp;AW4</f>
        <v>源铸之翼20灵魂之翼12</v>
      </c>
      <c r="J4" s="123" t="str">
        <f>VLOOKUP(AY4,杂项!K:L,2,FALSE)&amp;AZ4&amp;VLOOKUP(BB4,杂项!K:L,2,FALSE)&amp;BC4</f>
        <v>源铸之魄24灵魂之魄16</v>
      </c>
      <c r="K4" s="123" t="str">
        <f>VLOOKUP(BE4,杂项!K:L,2,FALSE)&amp;BF4&amp;VLOOKUP(BH4,杂项!K:L,2,FALSE)&amp;BI4</f>
        <v>源铸之火24灵魂之火24</v>
      </c>
      <c r="L4" s="93" t="str">
        <f>VLOOKUP(BK4,杂项!K:L,2,FALSE)&amp;BL4&amp;VLOOKUP(BN4,杂项!K:L,2,FALSE)&amp;BO4</f>
        <v>超然之心12知识羽毛10</v>
      </c>
      <c r="N4" s="93" t="s">
        <v>1253</v>
      </c>
      <c r="O4" s="128">
        <v>3237</v>
      </c>
      <c r="P4" s="128">
        <v>8</v>
      </c>
      <c r="Q4" s="128" t="s">
        <v>1253</v>
      </c>
      <c r="R4" s="128">
        <v>3206</v>
      </c>
      <c r="S4" s="128">
        <v>10</v>
      </c>
      <c r="T4" s="128" t="s">
        <v>1254</v>
      </c>
      <c r="U4" s="128">
        <v>3236</v>
      </c>
      <c r="V4" s="128">
        <v>12</v>
      </c>
      <c r="W4" s="128" t="s">
        <v>1254</v>
      </c>
      <c r="X4" s="128">
        <v>3206</v>
      </c>
      <c r="Y4" s="128">
        <v>15</v>
      </c>
      <c r="Z4" s="128" t="s">
        <v>1255</v>
      </c>
      <c r="AA4" s="128">
        <v>3235</v>
      </c>
      <c r="AB4" s="128">
        <v>16</v>
      </c>
      <c r="AC4" s="128" t="s">
        <v>1255</v>
      </c>
      <c r="AD4" s="128">
        <v>3218</v>
      </c>
      <c r="AE4" s="128">
        <v>10</v>
      </c>
      <c r="AF4" s="128" t="s">
        <v>1256</v>
      </c>
      <c r="AG4" s="128">
        <v>3234</v>
      </c>
      <c r="AH4" s="128">
        <v>20</v>
      </c>
      <c r="AI4" s="128" t="s">
        <v>1256</v>
      </c>
      <c r="AJ4" s="128">
        <v>3218</v>
      </c>
      <c r="AK4" s="128">
        <v>15</v>
      </c>
      <c r="AL4" s="128" t="s">
        <v>1257</v>
      </c>
      <c r="AM4" s="128">
        <v>3237</v>
      </c>
      <c r="AN4" s="128">
        <v>20</v>
      </c>
      <c r="AO4" s="128" t="s">
        <v>1257</v>
      </c>
      <c r="AP4" s="128">
        <v>3241</v>
      </c>
      <c r="AQ4" s="128">
        <v>8</v>
      </c>
      <c r="AR4" s="128" t="s">
        <v>1258</v>
      </c>
      <c r="AS4" s="128">
        <v>3236</v>
      </c>
      <c r="AT4" s="128">
        <v>20</v>
      </c>
      <c r="AU4" s="128" t="s">
        <v>1258</v>
      </c>
      <c r="AV4" s="128">
        <v>3240</v>
      </c>
      <c r="AW4" s="128">
        <v>12</v>
      </c>
      <c r="AX4" s="128" t="s">
        <v>1259</v>
      </c>
      <c r="AY4" s="128">
        <v>3235</v>
      </c>
      <c r="AZ4" s="128">
        <v>24</v>
      </c>
      <c r="BA4" s="128" t="s">
        <v>1259</v>
      </c>
      <c r="BB4" s="128">
        <v>3239</v>
      </c>
      <c r="BC4" s="128">
        <v>16</v>
      </c>
      <c r="BD4" s="128" t="s">
        <v>1260</v>
      </c>
      <c r="BE4" s="128">
        <v>3234</v>
      </c>
      <c r="BF4" s="128">
        <v>24</v>
      </c>
      <c r="BG4" s="128" t="s">
        <v>1260</v>
      </c>
      <c r="BH4" s="128">
        <v>3238</v>
      </c>
      <c r="BI4" s="128">
        <v>24</v>
      </c>
      <c r="BJ4" s="128" t="s">
        <v>1261</v>
      </c>
      <c r="BK4" s="128">
        <v>3246</v>
      </c>
      <c r="BL4" s="128">
        <v>12</v>
      </c>
      <c r="BM4" s="128" t="s">
        <v>1261</v>
      </c>
      <c r="BN4" s="128">
        <v>3224</v>
      </c>
      <c r="BO4" s="128">
        <v>10</v>
      </c>
    </row>
    <row r="5" spans="1:67" x14ac:dyDescent="0.2">
      <c r="A5" s="103" t="s">
        <v>296</v>
      </c>
      <c r="B5" s="124" t="s">
        <v>742</v>
      </c>
      <c r="C5" s="125">
        <v>7.0471704727047304E+49</v>
      </c>
      <c r="D5" s="122" t="str">
        <f>VLOOKUP(O5,杂项!K:L,2,FALSE)&amp;P5&amp;VLOOKUP(R5,杂项!K:L,2,FALSE)&amp;S5</f>
        <v>源铸之火8智识之种10</v>
      </c>
      <c r="E5" s="122" t="str">
        <f>VLOOKUP(U5,杂项!K:L,2,FALSE)&amp;V5&amp;VLOOKUP(X5,杂项!K:L,2,FALSE)&amp;Y5</f>
        <v>源铸之魄12智识之种15</v>
      </c>
      <c r="F5" s="122" t="str">
        <f>VLOOKUP(AA5,杂项!K:L,2,FALSE)&amp;AB5&amp;VLOOKUP(AD5,杂项!K:L,2,FALSE)&amp;AE5</f>
        <v>源铸之翼16冬雪之花10</v>
      </c>
      <c r="G5" s="122" t="str">
        <f>VLOOKUP(AG5,杂项!K:L,2,FALSE)&amp;AH5&amp;VLOOKUP(AJ5,杂项!K:L,2,FALSE)&amp;AK5</f>
        <v>源铸之砂20冬雪之花15</v>
      </c>
      <c r="H5" s="123" t="str">
        <f>VLOOKUP(AM5,杂项!K:L,2,FALSE)&amp;AN5&amp;VLOOKUP(AP5,杂项!K:L,2,FALSE)&amp;AQ5</f>
        <v>源铸之火20灵魂之火8</v>
      </c>
      <c r="I5" s="123" t="str">
        <f>VLOOKUP(AS5,杂项!K:L,2,FALSE)&amp;AT5&amp;VLOOKUP(AV5,杂项!K:L,2,FALSE)&amp;AW5</f>
        <v>源铸之魄20灵魂之魄12</v>
      </c>
      <c r="J5" s="123" t="str">
        <f>VLOOKUP(AY5,杂项!K:L,2,FALSE)&amp;AZ5&amp;VLOOKUP(BB5,杂项!K:L,2,FALSE)&amp;BC5</f>
        <v>源铸之翼24灵魂之翼16</v>
      </c>
      <c r="K5" s="123" t="str">
        <f>VLOOKUP(BE5,杂项!K:L,2,FALSE)&amp;BF5&amp;VLOOKUP(BH5,杂项!K:L,2,FALSE)&amp;BI5</f>
        <v>源铸之砂24灵魂之砂24</v>
      </c>
      <c r="L5" s="93" t="str">
        <f>VLOOKUP(BK5,杂项!K:L,2,FALSE)&amp;BL5&amp;VLOOKUP(BN5,杂项!K:L,2,FALSE)&amp;BO5</f>
        <v>超然之心12知识羽毛10</v>
      </c>
      <c r="N5" s="93" t="s">
        <v>1253</v>
      </c>
      <c r="O5" s="128">
        <v>3234</v>
      </c>
      <c r="P5" s="128">
        <v>8</v>
      </c>
      <c r="Q5" s="128" t="s">
        <v>1253</v>
      </c>
      <c r="R5" s="128">
        <v>3206</v>
      </c>
      <c r="S5" s="128">
        <v>10</v>
      </c>
      <c r="T5" s="128" t="s">
        <v>1254</v>
      </c>
      <c r="U5" s="128">
        <v>3235</v>
      </c>
      <c r="V5" s="128">
        <v>12</v>
      </c>
      <c r="W5" s="128" t="s">
        <v>1254</v>
      </c>
      <c r="X5" s="128">
        <v>3206</v>
      </c>
      <c r="Y5" s="128">
        <v>15</v>
      </c>
      <c r="Z5" s="128" t="s">
        <v>1255</v>
      </c>
      <c r="AA5" s="128">
        <v>3236</v>
      </c>
      <c r="AB5" s="128">
        <v>16</v>
      </c>
      <c r="AC5" s="128" t="s">
        <v>1255</v>
      </c>
      <c r="AD5" s="128">
        <v>3218</v>
      </c>
      <c r="AE5" s="128">
        <v>10</v>
      </c>
      <c r="AF5" s="128" t="s">
        <v>1256</v>
      </c>
      <c r="AG5" s="128">
        <v>3237</v>
      </c>
      <c r="AH5" s="128">
        <v>20</v>
      </c>
      <c r="AI5" s="128" t="s">
        <v>1256</v>
      </c>
      <c r="AJ5" s="128">
        <v>3218</v>
      </c>
      <c r="AK5" s="128">
        <v>15</v>
      </c>
      <c r="AL5" s="128" t="s">
        <v>1257</v>
      </c>
      <c r="AM5" s="128">
        <v>3234</v>
      </c>
      <c r="AN5" s="128">
        <v>20</v>
      </c>
      <c r="AO5" s="128" t="s">
        <v>1257</v>
      </c>
      <c r="AP5" s="128">
        <v>3238</v>
      </c>
      <c r="AQ5" s="128">
        <v>8</v>
      </c>
      <c r="AR5" s="128" t="s">
        <v>1258</v>
      </c>
      <c r="AS5" s="128">
        <v>3235</v>
      </c>
      <c r="AT5" s="128">
        <v>20</v>
      </c>
      <c r="AU5" s="128" t="s">
        <v>1258</v>
      </c>
      <c r="AV5" s="128">
        <v>3239</v>
      </c>
      <c r="AW5" s="128">
        <v>12</v>
      </c>
      <c r="AX5" s="128" t="s">
        <v>1259</v>
      </c>
      <c r="AY5" s="128">
        <v>3236</v>
      </c>
      <c r="AZ5" s="128">
        <v>24</v>
      </c>
      <c r="BA5" s="128" t="s">
        <v>1259</v>
      </c>
      <c r="BB5" s="128">
        <v>3240</v>
      </c>
      <c r="BC5" s="128">
        <v>16</v>
      </c>
      <c r="BD5" s="128" t="s">
        <v>1260</v>
      </c>
      <c r="BE5" s="128">
        <v>3237</v>
      </c>
      <c r="BF5" s="128">
        <v>24</v>
      </c>
      <c r="BG5" s="128" t="s">
        <v>1260</v>
      </c>
      <c r="BH5" s="128">
        <v>3241</v>
      </c>
      <c r="BI5" s="128">
        <v>24</v>
      </c>
      <c r="BJ5" s="128" t="s">
        <v>1261</v>
      </c>
      <c r="BK5" s="128">
        <v>3246</v>
      </c>
      <c r="BL5" s="128">
        <v>12</v>
      </c>
      <c r="BM5" s="128" t="s">
        <v>1261</v>
      </c>
      <c r="BN5" s="128">
        <v>3224</v>
      </c>
      <c r="BO5" s="128">
        <v>10</v>
      </c>
    </row>
    <row r="6" spans="1:67" x14ac:dyDescent="0.2">
      <c r="A6" s="103" t="s">
        <v>138</v>
      </c>
      <c r="B6" s="124" t="s">
        <v>780</v>
      </c>
      <c r="C6" s="125">
        <v>7.0343703447034497E+49</v>
      </c>
      <c r="D6" s="122" t="str">
        <f>VLOOKUP(O6,杂项!K:L,2,FALSE)&amp;P6&amp;VLOOKUP(R6,杂项!K:L,2,FALSE)&amp;S6</f>
        <v>源铸之翼8慎思之种10</v>
      </c>
      <c r="E6" s="122" t="str">
        <f>VLOOKUP(U6,杂项!K:L,2,FALSE)&amp;V6&amp;VLOOKUP(X6,杂项!K:L,2,FALSE)&amp;Y6</f>
        <v>源铸之火12慎思之种15</v>
      </c>
      <c r="F6" s="122" t="str">
        <f>VLOOKUP(AA6,杂项!K:L,2,FALSE)&amp;AB6&amp;VLOOKUP(AD6,杂项!K:L,2,FALSE)&amp;AE6</f>
        <v>源铸之砂16月芒之花10</v>
      </c>
      <c r="G6" s="122" t="str">
        <f>VLOOKUP(AG6,杂项!K:L,2,FALSE)&amp;AH6&amp;VLOOKUP(AJ6,杂项!K:L,2,FALSE)&amp;AK6</f>
        <v>源铸之魄20月芒之花15</v>
      </c>
      <c r="H6" s="123" t="str">
        <f>VLOOKUP(AM6,杂项!K:L,2,FALSE)&amp;AN6&amp;VLOOKUP(AP6,杂项!K:L,2,FALSE)&amp;AQ6</f>
        <v>源铸之翼20灵魂之翼8</v>
      </c>
      <c r="I6" s="123" t="str">
        <f>VLOOKUP(AS6,杂项!K:L,2,FALSE)&amp;AT6&amp;VLOOKUP(AV6,杂项!K:L,2,FALSE)&amp;AW6</f>
        <v>源铸之火20灵魂之火12</v>
      </c>
      <c r="J6" s="123" t="str">
        <f>VLOOKUP(AY6,杂项!K:L,2,FALSE)&amp;AZ6&amp;VLOOKUP(BB6,杂项!K:L,2,FALSE)&amp;BC6</f>
        <v>源铸之砂24灵魂之砂16</v>
      </c>
      <c r="K6" s="123" t="str">
        <f>VLOOKUP(BE6,杂项!K:L,2,FALSE)&amp;BF6&amp;VLOOKUP(BH6,杂项!K:L,2,FALSE)&amp;BI6</f>
        <v>源铸之魄24灵魂之魄24</v>
      </c>
      <c r="L6" s="93" t="str">
        <f>VLOOKUP(BK6,杂项!K:L,2,FALSE)&amp;BL6&amp;VLOOKUP(BN6,杂项!K:L,2,FALSE)&amp;BO6</f>
        <v>超然之心12冥识羽毛10</v>
      </c>
      <c r="N6" s="93" t="s">
        <v>1253</v>
      </c>
      <c r="O6" s="128">
        <v>3236</v>
      </c>
      <c r="P6" s="128">
        <v>8</v>
      </c>
      <c r="Q6" s="128" t="s">
        <v>1253</v>
      </c>
      <c r="R6" s="128">
        <v>3205</v>
      </c>
      <c r="S6" s="128">
        <v>10</v>
      </c>
      <c r="T6" s="128" t="s">
        <v>1254</v>
      </c>
      <c r="U6" s="128">
        <v>3234</v>
      </c>
      <c r="V6" s="128">
        <v>12</v>
      </c>
      <c r="W6" s="128" t="s">
        <v>1254</v>
      </c>
      <c r="X6" s="128">
        <v>3205</v>
      </c>
      <c r="Y6" s="128">
        <v>15</v>
      </c>
      <c r="Z6" s="128" t="s">
        <v>1255</v>
      </c>
      <c r="AA6" s="128">
        <v>3237</v>
      </c>
      <c r="AB6" s="128">
        <v>16</v>
      </c>
      <c r="AC6" s="128" t="s">
        <v>1255</v>
      </c>
      <c r="AD6" s="128">
        <v>3217</v>
      </c>
      <c r="AE6" s="128">
        <v>10</v>
      </c>
      <c r="AF6" s="128" t="s">
        <v>1256</v>
      </c>
      <c r="AG6" s="128">
        <v>3235</v>
      </c>
      <c r="AH6" s="128">
        <v>20</v>
      </c>
      <c r="AI6" s="128" t="s">
        <v>1256</v>
      </c>
      <c r="AJ6" s="128">
        <v>3217</v>
      </c>
      <c r="AK6" s="128">
        <v>15</v>
      </c>
      <c r="AL6" s="128" t="s">
        <v>1257</v>
      </c>
      <c r="AM6" s="128">
        <v>3236</v>
      </c>
      <c r="AN6" s="128">
        <v>20</v>
      </c>
      <c r="AO6" s="128" t="s">
        <v>1257</v>
      </c>
      <c r="AP6" s="128">
        <v>3240</v>
      </c>
      <c r="AQ6" s="128">
        <v>8</v>
      </c>
      <c r="AR6" s="128" t="s">
        <v>1258</v>
      </c>
      <c r="AS6" s="128">
        <v>3234</v>
      </c>
      <c r="AT6" s="128">
        <v>20</v>
      </c>
      <c r="AU6" s="128" t="s">
        <v>1258</v>
      </c>
      <c r="AV6" s="128">
        <v>3238</v>
      </c>
      <c r="AW6" s="128">
        <v>12</v>
      </c>
      <c r="AX6" s="128" t="s">
        <v>1259</v>
      </c>
      <c r="AY6" s="128">
        <v>3237</v>
      </c>
      <c r="AZ6" s="128">
        <v>24</v>
      </c>
      <c r="BA6" s="128" t="s">
        <v>1259</v>
      </c>
      <c r="BB6" s="128">
        <v>3241</v>
      </c>
      <c r="BC6" s="128">
        <v>16</v>
      </c>
      <c r="BD6" s="128" t="s">
        <v>1260</v>
      </c>
      <c r="BE6" s="128">
        <v>3235</v>
      </c>
      <c r="BF6" s="128">
        <v>24</v>
      </c>
      <c r="BG6" s="128" t="s">
        <v>1260</v>
      </c>
      <c r="BH6" s="128">
        <v>3239</v>
      </c>
      <c r="BI6" s="128">
        <v>24</v>
      </c>
      <c r="BJ6" s="128" t="s">
        <v>1261</v>
      </c>
      <c r="BK6" s="128">
        <v>3246</v>
      </c>
      <c r="BL6" s="128">
        <v>12</v>
      </c>
      <c r="BM6" s="128" t="s">
        <v>1261</v>
      </c>
      <c r="BN6" s="128">
        <v>3223</v>
      </c>
      <c r="BO6" s="128">
        <v>10</v>
      </c>
    </row>
    <row r="7" spans="1:67" x14ac:dyDescent="0.2">
      <c r="A7" s="103" t="s">
        <v>55</v>
      </c>
      <c r="B7" s="124" t="s">
        <v>647</v>
      </c>
      <c r="C7" s="125">
        <v>7.0139701407014103E+49</v>
      </c>
      <c r="D7" s="122" t="str">
        <f>VLOOKUP(O7,杂项!K:L,2,FALSE)&amp;P7&amp;VLOOKUP(R7,杂项!K:L,2,FALSE)&amp;S7</f>
        <v>源铸之魄8生机之种10</v>
      </c>
      <c r="E7" s="122" t="str">
        <f>VLOOKUP(U7,杂项!K:L,2,FALSE)&amp;V7&amp;VLOOKUP(X7,杂项!K:L,2,FALSE)&amp;Y7</f>
        <v>源铸之砂12生机之种15</v>
      </c>
      <c r="F7" s="122" t="str">
        <f>VLOOKUP(AA7,杂项!K:L,2,FALSE)&amp;AB7&amp;VLOOKUP(AD7,杂项!K:L,2,FALSE)&amp;AE7</f>
        <v>源铸之火16秋实之花10</v>
      </c>
      <c r="G7" s="122" t="str">
        <f>VLOOKUP(AG7,杂项!K:L,2,FALSE)&amp;AH7&amp;VLOOKUP(AJ7,杂项!K:L,2,FALSE)&amp;AK7</f>
        <v>源铸之翼20秋实之花15</v>
      </c>
      <c r="H7" s="123" t="str">
        <f>VLOOKUP(AM7,杂项!K:L,2,FALSE)&amp;AN7&amp;VLOOKUP(AP7,杂项!K:L,2,FALSE)&amp;AQ7</f>
        <v>源铸之魄20灵魂之魄8</v>
      </c>
      <c r="I7" s="123" t="str">
        <f>VLOOKUP(AS7,杂项!K:L,2,FALSE)&amp;AT7&amp;VLOOKUP(AV7,杂项!K:L,2,FALSE)&amp;AW7</f>
        <v>源铸之砂20灵魂之砂12</v>
      </c>
      <c r="J7" s="123" t="str">
        <f>VLOOKUP(AY7,杂项!K:L,2,FALSE)&amp;AZ7&amp;VLOOKUP(BB7,杂项!K:L,2,FALSE)&amp;BC7</f>
        <v>源铸之火24灵魂之火16</v>
      </c>
      <c r="K7" s="123" t="str">
        <f>VLOOKUP(BE7,杂项!K:L,2,FALSE)&amp;BF7&amp;VLOOKUP(BH7,杂项!K:L,2,FALSE)&amp;BI7</f>
        <v>源铸之翼24灵魂之翼24</v>
      </c>
      <c r="L7" s="93" t="str">
        <f>VLOOKUP(BK7,杂项!K:L,2,FALSE)&amp;BL7&amp;VLOOKUP(BN7,杂项!K:L,2,FALSE)&amp;BO7</f>
        <v>超然之心12活力羽毛10</v>
      </c>
      <c r="N7" s="93" t="s">
        <v>1253</v>
      </c>
      <c r="O7" s="129">
        <v>3235</v>
      </c>
      <c r="P7" s="129">
        <v>8</v>
      </c>
      <c r="Q7" s="129" t="s">
        <v>1253</v>
      </c>
      <c r="R7" s="129">
        <v>3208</v>
      </c>
      <c r="S7" s="129">
        <v>10</v>
      </c>
      <c r="T7" s="129" t="s">
        <v>1254</v>
      </c>
      <c r="U7" s="129">
        <v>3237</v>
      </c>
      <c r="V7" s="129">
        <v>12</v>
      </c>
      <c r="W7" s="129" t="s">
        <v>1254</v>
      </c>
      <c r="X7" s="129">
        <v>3208</v>
      </c>
      <c r="Y7" s="129">
        <v>15</v>
      </c>
      <c r="Z7" s="129" t="s">
        <v>1255</v>
      </c>
      <c r="AA7" s="129">
        <v>3234</v>
      </c>
      <c r="AB7" s="129">
        <v>16</v>
      </c>
      <c r="AC7" s="129" t="s">
        <v>1255</v>
      </c>
      <c r="AD7" s="129">
        <v>3220</v>
      </c>
      <c r="AE7" s="129">
        <v>10</v>
      </c>
      <c r="AF7" s="129" t="s">
        <v>1256</v>
      </c>
      <c r="AG7" s="129">
        <v>3236</v>
      </c>
      <c r="AH7" s="129">
        <v>20</v>
      </c>
      <c r="AI7" s="129" t="s">
        <v>1256</v>
      </c>
      <c r="AJ7" s="129">
        <v>3220</v>
      </c>
      <c r="AK7" s="129">
        <v>15</v>
      </c>
      <c r="AL7" s="129" t="s">
        <v>1257</v>
      </c>
      <c r="AM7" s="129">
        <v>3235</v>
      </c>
      <c r="AN7" s="129">
        <v>20</v>
      </c>
      <c r="AO7" s="129" t="s">
        <v>1257</v>
      </c>
      <c r="AP7" s="129">
        <v>3239</v>
      </c>
      <c r="AQ7" s="129">
        <v>8</v>
      </c>
      <c r="AR7" s="129" t="s">
        <v>1258</v>
      </c>
      <c r="AS7" s="129">
        <v>3237</v>
      </c>
      <c r="AT7" s="129">
        <v>20</v>
      </c>
      <c r="AU7" s="129" t="s">
        <v>1258</v>
      </c>
      <c r="AV7" s="129">
        <v>3241</v>
      </c>
      <c r="AW7" s="129">
        <v>12</v>
      </c>
      <c r="AX7" s="129" t="s">
        <v>1259</v>
      </c>
      <c r="AY7" s="129">
        <v>3234</v>
      </c>
      <c r="AZ7" s="129">
        <v>24</v>
      </c>
      <c r="BA7" s="129" t="s">
        <v>1259</v>
      </c>
      <c r="BB7" s="129">
        <v>3238</v>
      </c>
      <c r="BC7" s="129">
        <v>16</v>
      </c>
      <c r="BD7" s="129" t="s">
        <v>1260</v>
      </c>
      <c r="BE7" s="129">
        <v>3236</v>
      </c>
      <c r="BF7" s="129">
        <v>24</v>
      </c>
      <c r="BG7" s="129" t="s">
        <v>1260</v>
      </c>
      <c r="BH7" s="129">
        <v>3240</v>
      </c>
      <c r="BI7" s="129">
        <v>24</v>
      </c>
      <c r="BJ7" s="129" t="s">
        <v>1261</v>
      </c>
      <c r="BK7" s="129">
        <v>3246</v>
      </c>
      <c r="BL7" s="129">
        <v>12</v>
      </c>
      <c r="BM7" s="129" t="s">
        <v>1261</v>
      </c>
      <c r="BN7" s="129">
        <v>3226</v>
      </c>
      <c r="BO7" s="129">
        <v>10</v>
      </c>
    </row>
    <row r="8" spans="1:67" x14ac:dyDescent="0.2">
      <c r="A8" s="103" t="s">
        <v>47</v>
      </c>
      <c r="B8" s="124" t="s">
        <v>750</v>
      </c>
      <c r="C8" s="125">
        <v>7.0353703547035501E+49</v>
      </c>
      <c r="D8" s="122" t="str">
        <f>VLOOKUP(O8,杂项!K:L,2,FALSE)&amp;P8&amp;VLOOKUP(R8,杂项!K:L,2,FALSE)&amp;S8</f>
        <v>源铸之砂8狂热之种10</v>
      </c>
      <c r="E8" s="122" t="str">
        <f>VLOOKUP(U8,杂项!K:L,2,FALSE)&amp;V8&amp;VLOOKUP(X8,杂项!K:L,2,FALSE)&amp;Y8</f>
        <v>源铸之翼12狂热之种15</v>
      </c>
      <c r="F8" s="122" t="str">
        <f>VLOOKUP(AA8,杂项!K:L,2,FALSE)&amp;AB8&amp;VLOOKUP(AD8,杂项!K:L,2,FALSE)&amp;AE8</f>
        <v>源铸之魄16夏暑之花10</v>
      </c>
      <c r="G8" s="122" t="str">
        <f>VLOOKUP(AG8,杂项!K:L,2,FALSE)&amp;AH8&amp;VLOOKUP(AJ8,杂项!K:L,2,FALSE)&amp;AK8</f>
        <v>源铸之火20夏暑之花15</v>
      </c>
      <c r="H8" s="123" t="str">
        <f>VLOOKUP(AM8,杂项!K:L,2,FALSE)&amp;AN8&amp;VLOOKUP(AP8,杂项!K:L,2,FALSE)&amp;AQ8</f>
        <v>源铸之砂20灵魂之砂8</v>
      </c>
      <c r="I8" s="123" t="str">
        <f>VLOOKUP(AS8,杂项!K:L,2,FALSE)&amp;AT8&amp;VLOOKUP(AV8,杂项!K:L,2,FALSE)&amp;AW8</f>
        <v>源铸之翼20灵魂之翼12</v>
      </c>
      <c r="J8" s="123" t="str">
        <f>VLOOKUP(AY8,杂项!K:L,2,FALSE)&amp;AZ8&amp;VLOOKUP(BB8,杂项!K:L,2,FALSE)&amp;BC8</f>
        <v>源铸之魄24灵魂之魄16</v>
      </c>
      <c r="K8" s="123" t="str">
        <f>VLOOKUP(BE8,杂项!K:L,2,FALSE)&amp;BF8&amp;VLOOKUP(BH8,杂项!K:L,2,FALSE)&amp;BI8</f>
        <v>源铸之火24灵魂之火24</v>
      </c>
      <c r="L8" s="93" t="str">
        <f>VLOOKUP(BK8,杂项!K:L,2,FALSE)&amp;BL8&amp;VLOOKUP(BN8,杂项!K:L,2,FALSE)&amp;BO8</f>
        <v>超然之心12热忱羽毛10</v>
      </c>
      <c r="N8" s="93" t="s">
        <v>1253</v>
      </c>
      <c r="O8" s="128">
        <v>3237</v>
      </c>
      <c r="P8" s="128">
        <v>8</v>
      </c>
      <c r="Q8" s="128" t="s">
        <v>1253</v>
      </c>
      <c r="R8" s="128">
        <v>3207</v>
      </c>
      <c r="S8" s="128">
        <v>10</v>
      </c>
      <c r="T8" s="128" t="s">
        <v>1254</v>
      </c>
      <c r="U8" s="128">
        <v>3236</v>
      </c>
      <c r="V8" s="128">
        <v>12</v>
      </c>
      <c r="W8" s="128" t="s">
        <v>1254</v>
      </c>
      <c r="X8" s="128">
        <v>3207</v>
      </c>
      <c r="Y8" s="128">
        <v>15</v>
      </c>
      <c r="Z8" s="128" t="s">
        <v>1255</v>
      </c>
      <c r="AA8" s="128">
        <v>3235</v>
      </c>
      <c r="AB8" s="128">
        <v>16</v>
      </c>
      <c r="AC8" s="128" t="s">
        <v>1255</v>
      </c>
      <c r="AD8" s="128">
        <v>3219</v>
      </c>
      <c r="AE8" s="128">
        <v>10</v>
      </c>
      <c r="AF8" s="128" t="s">
        <v>1256</v>
      </c>
      <c r="AG8" s="128">
        <v>3234</v>
      </c>
      <c r="AH8" s="128">
        <v>20</v>
      </c>
      <c r="AI8" s="128" t="s">
        <v>1256</v>
      </c>
      <c r="AJ8" s="128">
        <v>3219</v>
      </c>
      <c r="AK8" s="128">
        <v>15</v>
      </c>
      <c r="AL8" s="128" t="s">
        <v>1257</v>
      </c>
      <c r="AM8" s="128">
        <v>3237</v>
      </c>
      <c r="AN8" s="128">
        <v>20</v>
      </c>
      <c r="AO8" s="128" t="s">
        <v>1257</v>
      </c>
      <c r="AP8" s="128">
        <v>3241</v>
      </c>
      <c r="AQ8" s="128">
        <v>8</v>
      </c>
      <c r="AR8" s="128" t="s">
        <v>1258</v>
      </c>
      <c r="AS8" s="128">
        <v>3236</v>
      </c>
      <c r="AT8" s="128">
        <v>20</v>
      </c>
      <c r="AU8" s="128" t="s">
        <v>1258</v>
      </c>
      <c r="AV8" s="128">
        <v>3240</v>
      </c>
      <c r="AW8" s="128">
        <v>12</v>
      </c>
      <c r="AX8" s="128" t="s">
        <v>1259</v>
      </c>
      <c r="AY8" s="128">
        <v>3235</v>
      </c>
      <c r="AZ8" s="128">
        <v>24</v>
      </c>
      <c r="BA8" s="128" t="s">
        <v>1259</v>
      </c>
      <c r="BB8" s="128">
        <v>3239</v>
      </c>
      <c r="BC8" s="128">
        <v>16</v>
      </c>
      <c r="BD8" s="128" t="s">
        <v>1260</v>
      </c>
      <c r="BE8" s="128">
        <v>3234</v>
      </c>
      <c r="BF8" s="128">
        <v>24</v>
      </c>
      <c r="BG8" s="128" t="s">
        <v>1260</v>
      </c>
      <c r="BH8" s="128">
        <v>3238</v>
      </c>
      <c r="BI8" s="128">
        <v>24</v>
      </c>
      <c r="BJ8" s="128" t="s">
        <v>1261</v>
      </c>
      <c r="BK8" s="128">
        <v>3246</v>
      </c>
      <c r="BL8" s="128">
        <v>12</v>
      </c>
      <c r="BM8" s="128" t="s">
        <v>1261</v>
      </c>
      <c r="BN8" s="128">
        <v>3225</v>
      </c>
      <c r="BO8" s="128">
        <v>10</v>
      </c>
    </row>
    <row r="9" spans="1:67" x14ac:dyDescent="0.2">
      <c r="A9" s="103" t="s">
        <v>45</v>
      </c>
      <c r="B9" s="124" t="s">
        <v>659</v>
      </c>
      <c r="C9" s="125">
        <v>7.0189701907019101E+49</v>
      </c>
      <c r="D9" s="122" t="str">
        <f>VLOOKUP(O9,杂项!K:L,2,FALSE)&amp;P9&amp;VLOOKUP(R9,杂项!K:L,2,FALSE)&amp;S9</f>
        <v>源铸之火8善念之种10</v>
      </c>
      <c r="E9" s="122" t="str">
        <f>VLOOKUP(U9,杂项!K:L,2,FALSE)&amp;V9&amp;VLOOKUP(X9,杂项!K:L,2,FALSE)&amp;Y9</f>
        <v>源铸之魄12善念之种15</v>
      </c>
      <c r="F9" s="122" t="str">
        <f>VLOOKUP(AA9,杂项!K:L,2,FALSE)&amp;AB9&amp;VLOOKUP(AD9,杂项!K:L,2,FALSE)&amp;AE9</f>
        <v>源铸之翼16日冕之花10</v>
      </c>
      <c r="G9" s="122" t="str">
        <f>VLOOKUP(AG9,杂项!K:L,2,FALSE)&amp;AH9&amp;VLOOKUP(AJ9,杂项!K:L,2,FALSE)&amp;AK9</f>
        <v>源铸之砂20日冕之花15</v>
      </c>
      <c r="H9" s="123" t="str">
        <f>VLOOKUP(AM9,杂项!K:L,2,FALSE)&amp;AN9&amp;VLOOKUP(AP9,杂项!K:L,2,FALSE)&amp;AQ9</f>
        <v>源铸之火20灵魂之火8</v>
      </c>
      <c r="I9" s="123" t="str">
        <f>VLOOKUP(AS9,杂项!K:L,2,FALSE)&amp;AT9&amp;VLOOKUP(AV9,杂项!K:L,2,FALSE)&amp;AW9</f>
        <v>源铸之魄20灵魂之魄12</v>
      </c>
      <c r="J9" s="123" t="str">
        <f>VLOOKUP(AY9,杂项!K:L,2,FALSE)&amp;AZ9&amp;VLOOKUP(BB9,杂项!K:L,2,FALSE)&amp;BC9</f>
        <v>源铸之翼24灵魂之翼16</v>
      </c>
      <c r="K9" s="123" t="str">
        <f>VLOOKUP(BE9,杂项!K:L,2,FALSE)&amp;BF9&amp;VLOOKUP(BH9,杂项!K:L,2,FALSE)&amp;BI9</f>
        <v>源铸之砂24灵魂之砂24</v>
      </c>
      <c r="L9" s="93" t="str">
        <f>VLOOKUP(BK9,杂项!K:L,2,FALSE)&amp;BL9&amp;VLOOKUP(BN9,杂项!K:L,2,FALSE)&amp;BO9</f>
        <v>超然之心12理想羽毛10</v>
      </c>
      <c r="N9" s="93" t="s">
        <v>1253</v>
      </c>
      <c r="O9" s="128">
        <v>3234</v>
      </c>
      <c r="P9" s="128">
        <v>8</v>
      </c>
      <c r="Q9" s="128" t="s">
        <v>1253</v>
      </c>
      <c r="R9" s="128">
        <v>3204</v>
      </c>
      <c r="S9" s="128">
        <v>10</v>
      </c>
      <c r="T9" s="128" t="s">
        <v>1254</v>
      </c>
      <c r="U9" s="128">
        <v>3235</v>
      </c>
      <c r="V9" s="128">
        <v>12</v>
      </c>
      <c r="W9" s="128" t="s">
        <v>1254</v>
      </c>
      <c r="X9" s="128">
        <v>3204</v>
      </c>
      <c r="Y9" s="128">
        <v>15</v>
      </c>
      <c r="Z9" s="128" t="s">
        <v>1255</v>
      </c>
      <c r="AA9" s="128">
        <v>3236</v>
      </c>
      <c r="AB9" s="128">
        <v>16</v>
      </c>
      <c r="AC9" s="128" t="s">
        <v>1255</v>
      </c>
      <c r="AD9" s="128">
        <v>3216</v>
      </c>
      <c r="AE9" s="128">
        <v>10</v>
      </c>
      <c r="AF9" s="128" t="s">
        <v>1256</v>
      </c>
      <c r="AG9" s="128">
        <v>3237</v>
      </c>
      <c r="AH9" s="128">
        <v>20</v>
      </c>
      <c r="AI9" s="128" t="s">
        <v>1256</v>
      </c>
      <c r="AJ9" s="128">
        <v>3216</v>
      </c>
      <c r="AK9" s="128">
        <v>15</v>
      </c>
      <c r="AL9" s="128" t="s">
        <v>1257</v>
      </c>
      <c r="AM9" s="128">
        <v>3234</v>
      </c>
      <c r="AN9" s="128">
        <v>20</v>
      </c>
      <c r="AO9" s="128" t="s">
        <v>1257</v>
      </c>
      <c r="AP9" s="128">
        <v>3238</v>
      </c>
      <c r="AQ9" s="128">
        <v>8</v>
      </c>
      <c r="AR9" s="128" t="s">
        <v>1258</v>
      </c>
      <c r="AS9" s="128">
        <v>3235</v>
      </c>
      <c r="AT9" s="128">
        <v>20</v>
      </c>
      <c r="AU9" s="128" t="s">
        <v>1258</v>
      </c>
      <c r="AV9" s="128">
        <v>3239</v>
      </c>
      <c r="AW9" s="128">
        <v>12</v>
      </c>
      <c r="AX9" s="128" t="s">
        <v>1259</v>
      </c>
      <c r="AY9" s="128">
        <v>3236</v>
      </c>
      <c r="AZ9" s="128">
        <v>24</v>
      </c>
      <c r="BA9" s="128" t="s">
        <v>1259</v>
      </c>
      <c r="BB9" s="128">
        <v>3240</v>
      </c>
      <c r="BC9" s="128">
        <v>16</v>
      </c>
      <c r="BD9" s="128" t="s">
        <v>1260</v>
      </c>
      <c r="BE9" s="128">
        <v>3237</v>
      </c>
      <c r="BF9" s="128">
        <v>24</v>
      </c>
      <c r="BG9" s="128" t="s">
        <v>1260</v>
      </c>
      <c r="BH9" s="128">
        <v>3241</v>
      </c>
      <c r="BI9" s="128">
        <v>24</v>
      </c>
      <c r="BJ9" s="128" t="s">
        <v>1261</v>
      </c>
      <c r="BK9" s="128">
        <v>3246</v>
      </c>
      <c r="BL9" s="128">
        <v>12</v>
      </c>
      <c r="BM9" s="128" t="s">
        <v>1261</v>
      </c>
      <c r="BN9" s="128">
        <v>3222</v>
      </c>
      <c r="BO9" s="128">
        <v>10</v>
      </c>
    </row>
    <row r="10" spans="1:67" x14ac:dyDescent="0.2">
      <c r="A10" s="103" t="s">
        <v>64</v>
      </c>
      <c r="B10" s="124" t="s">
        <v>767</v>
      </c>
      <c r="C10" s="125">
        <v>7.0149701507015097E+49</v>
      </c>
      <c r="D10" s="122" t="str">
        <f>VLOOKUP(O10,杂项!K:L,2,FALSE)&amp;P10&amp;VLOOKUP(R10,杂项!K:L,2,FALSE)&amp;S10</f>
        <v>源铸之翼8生机之种10</v>
      </c>
      <c r="E10" s="122" t="str">
        <f>VLOOKUP(U10,杂项!K:L,2,FALSE)&amp;V10&amp;VLOOKUP(X10,杂项!K:L,2,FALSE)&amp;Y10</f>
        <v>源铸之火12生机之种15</v>
      </c>
      <c r="F10" s="122" t="str">
        <f>VLOOKUP(AA10,杂项!K:L,2,FALSE)&amp;AB10&amp;VLOOKUP(AD10,杂项!K:L,2,FALSE)&amp;AE10</f>
        <v>源铸之砂16秋实之花10</v>
      </c>
      <c r="G10" s="122" t="str">
        <f>VLOOKUP(AG10,杂项!K:L,2,FALSE)&amp;AH10&amp;VLOOKUP(AJ10,杂项!K:L,2,FALSE)&amp;AK10</f>
        <v>源铸之魄20秋实之花15</v>
      </c>
      <c r="H10" s="123" t="str">
        <f>VLOOKUP(AM10,杂项!K:L,2,FALSE)&amp;AN10&amp;VLOOKUP(AP10,杂项!K:L,2,FALSE)&amp;AQ10</f>
        <v>源铸之翼20灵魂之翼8</v>
      </c>
      <c r="I10" s="123" t="str">
        <f>VLOOKUP(AS10,杂项!K:L,2,FALSE)&amp;AT10&amp;VLOOKUP(AV10,杂项!K:L,2,FALSE)&amp;AW10</f>
        <v>源铸之火20灵魂之火12</v>
      </c>
      <c r="J10" s="123" t="str">
        <f>VLOOKUP(AY10,杂项!K:L,2,FALSE)&amp;AZ10&amp;VLOOKUP(BB10,杂项!K:L,2,FALSE)&amp;BC10</f>
        <v>源铸之砂24灵魂之砂16</v>
      </c>
      <c r="K10" s="123" t="str">
        <f>VLOOKUP(BE10,杂项!K:L,2,FALSE)&amp;BF10&amp;VLOOKUP(BH10,杂项!K:L,2,FALSE)&amp;BI10</f>
        <v>源铸之魄24灵魂之魄24</v>
      </c>
      <c r="L10" s="93" t="str">
        <f>VLOOKUP(BK10,杂项!K:L,2,FALSE)&amp;BL10&amp;VLOOKUP(BN10,杂项!K:L,2,FALSE)&amp;BO10</f>
        <v>超然之心12活力羽毛10</v>
      </c>
      <c r="N10" s="93" t="s">
        <v>1253</v>
      </c>
      <c r="O10" s="128">
        <v>3236</v>
      </c>
      <c r="P10" s="128">
        <v>8</v>
      </c>
      <c r="Q10" s="128" t="s">
        <v>1253</v>
      </c>
      <c r="R10" s="128">
        <v>3208</v>
      </c>
      <c r="S10" s="128">
        <v>10</v>
      </c>
      <c r="T10" s="128" t="s">
        <v>1254</v>
      </c>
      <c r="U10" s="128">
        <v>3234</v>
      </c>
      <c r="V10" s="128">
        <v>12</v>
      </c>
      <c r="W10" s="128" t="s">
        <v>1254</v>
      </c>
      <c r="X10" s="128">
        <v>3208</v>
      </c>
      <c r="Y10" s="128">
        <v>15</v>
      </c>
      <c r="Z10" s="128" t="s">
        <v>1255</v>
      </c>
      <c r="AA10" s="128">
        <v>3237</v>
      </c>
      <c r="AB10" s="128">
        <v>16</v>
      </c>
      <c r="AC10" s="128" t="s">
        <v>1255</v>
      </c>
      <c r="AD10" s="128">
        <v>3220</v>
      </c>
      <c r="AE10" s="128">
        <v>10</v>
      </c>
      <c r="AF10" s="128" t="s">
        <v>1256</v>
      </c>
      <c r="AG10" s="128">
        <v>3235</v>
      </c>
      <c r="AH10" s="128">
        <v>20</v>
      </c>
      <c r="AI10" s="128" t="s">
        <v>1256</v>
      </c>
      <c r="AJ10" s="128">
        <v>3220</v>
      </c>
      <c r="AK10" s="128">
        <v>15</v>
      </c>
      <c r="AL10" s="128" t="s">
        <v>1257</v>
      </c>
      <c r="AM10" s="128">
        <v>3236</v>
      </c>
      <c r="AN10" s="128">
        <v>20</v>
      </c>
      <c r="AO10" s="128" t="s">
        <v>1257</v>
      </c>
      <c r="AP10" s="128">
        <v>3240</v>
      </c>
      <c r="AQ10" s="128">
        <v>8</v>
      </c>
      <c r="AR10" s="128" t="s">
        <v>1258</v>
      </c>
      <c r="AS10" s="128">
        <v>3234</v>
      </c>
      <c r="AT10" s="128">
        <v>20</v>
      </c>
      <c r="AU10" s="128" t="s">
        <v>1258</v>
      </c>
      <c r="AV10" s="128">
        <v>3238</v>
      </c>
      <c r="AW10" s="128">
        <v>12</v>
      </c>
      <c r="AX10" s="128" t="s">
        <v>1259</v>
      </c>
      <c r="AY10" s="128">
        <v>3237</v>
      </c>
      <c r="AZ10" s="128">
        <v>24</v>
      </c>
      <c r="BA10" s="128" t="s">
        <v>1259</v>
      </c>
      <c r="BB10" s="128">
        <v>3241</v>
      </c>
      <c r="BC10" s="128">
        <v>16</v>
      </c>
      <c r="BD10" s="128" t="s">
        <v>1260</v>
      </c>
      <c r="BE10" s="128">
        <v>3235</v>
      </c>
      <c r="BF10" s="128">
        <v>24</v>
      </c>
      <c r="BG10" s="128" t="s">
        <v>1260</v>
      </c>
      <c r="BH10" s="128">
        <v>3239</v>
      </c>
      <c r="BI10" s="128">
        <v>24</v>
      </c>
      <c r="BJ10" s="128" t="s">
        <v>1261</v>
      </c>
      <c r="BK10" s="128">
        <v>3246</v>
      </c>
      <c r="BL10" s="128">
        <v>12</v>
      </c>
      <c r="BM10" s="128" t="s">
        <v>1261</v>
      </c>
      <c r="BN10" s="128">
        <v>3226</v>
      </c>
      <c r="BO10" s="128">
        <v>10</v>
      </c>
    </row>
    <row r="11" spans="1:67" x14ac:dyDescent="0.2">
      <c r="A11" s="103" t="s">
        <v>278</v>
      </c>
      <c r="B11" s="126" t="s">
        <v>820</v>
      </c>
      <c r="C11" s="5"/>
      <c r="D11" s="122" t="str">
        <f>VLOOKUP(O11,杂项!K:L,2,FALSE)&amp;P11&amp;VLOOKUP(R11,杂项!K:L,2,FALSE)&amp;S11</f>
        <v>源铸之魄8迷情之种10</v>
      </c>
      <c r="E11" s="122" t="str">
        <f>VLOOKUP(U11,杂项!K:L,2,FALSE)&amp;V11&amp;VLOOKUP(X11,杂项!K:L,2,FALSE)&amp;Y11</f>
        <v>源铸之砂12迷情之种15</v>
      </c>
      <c r="F11" s="122" t="str">
        <f>VLOOKUP(AA11,杂项!K:L,2,FALSE)&amp;AB11&amp;VLOOKUP(AD11,杂项!K:L,2,FALSE)&amp;AE11</f>
        <v>源铸之火16春晓之花10</v>
      </c>
      <c r="G11" s="122" t="str">
        <f>VLOOKUP(AG11,杂项!K:L,2,FALSE)&amp;AH11&amp;VLOOKUP(AJ11,杂项!K:L,2,FALSE)&amp;AK11</f>
        <v>源铸之翼20春晓之花15</v>
      </c>
      <c r="H11" s="123" t="str">
        <f>VLOOKUP(AM11,杂项!K:L,2,FALSE)&amp;AN11&amp;VLOOKUP(AP11,杂项!K:L,2,FALSE)&amp;AQ11</f>
        <v>源铸之魄20灵魂之魄8</v>
      </c>
      <c r="I11" s="123" t="str">
        <f>VLOOKUP(AS11,杂项!K:L,2,FALSE)&amp;AT11&amp;VLOOKUP(AV11,杂项!K:L,2,FALSE)&amp;AW11</f>
        <v>源铸之砂20灵魂之砂12</v>
      </c>
      <c r="J11" s="123" t="str">
        <f>VLOOKUP(AY11,杂项!K:L,2,FALSE)&amp;AZ11&amp;VLOOKUP(BB11,杂项!K:L,2,FALSE)&amp;BC11</f>
        <v>源铸之火24灵魂之火16</v>
      </c>
      <c r="K11" s="123" t="str">
        <f>VLOOKUP(BE11,杂项!K:L,2,FALSE)&amp;BF11&amp;VLOOKUP(BH11,杂项!K:L,2,FALSE)&amp;BI11</f>
        <v>源铸之翼24灵魂之翼24</v>
      </c>
      <c r="L11" s="93" t="str">
        <f>VLOOKUP(BK11,杂项!K:L,2,FALSE)&amp;BL11&amp;VLOOKUP(BN11,杂项!K:L,2,FALSE)&amp;BO11</f>
        <v>超然之心12恋慕羽毛10</v>
      </c>
      <c r="N11" s="93" t="s">
        <v>1253</v>
      </c>
      <c r="O11" s="129">
        <v>3235</v>
      </c>
      <c r="P11" s="129">
        <v>8</v>
      </c>
      <c r="Q11" s="129" t="s">
        <v>1253</v>
      </c>
      <c r="R11" s="129">
        <v>3209</v>
      </c>
      <c r="S11" s="129">
        <v>10</v>
      </c>
      <c r="T11" s="129" t="s">
        <v>1254</v>
      </c>
      <c r="U11" s="129">
        <v>3237</v>
      </c>
      <c r="V11" s="129">
        <v>12</v>
      </c>
      <c r="W11" s="129" t="s">
        <v>1254</v>
      </c>
      <c r="X11" s="129">
        <v>3209</v>
      </c>
      <c r="Y11" s="129">
        <v>15</v>
      </c>
      <c r="Z11" s="129" t="s">
        <v>1255</v>
      </c>
      <c r="AA11" s="129">
        <v>3234</v>
      </c>
      <c r="AB11" s="129">
        <v>16</v>
      </c>
      <c r="AC11" s="129" t="s">
        <v>1255</v>
      </c>
      <c r="AD11" s="129">
        <v>3221</v>
      </c>
      <c r="AE11" s="129">
        <v>10</v>
      </c>
      <c r="AF11" s="129" t="s">
        <v>1256</v>
      </c>
      <c r="AG11" s="129">
        <v>3236</v>
      </c>
      <c r="AH11" s="129">
        <v>20</v>
      </c>
      <c r="AI11" s="129" t="s">
        <v>1256</v>
      </c>
      <c r="AJ11" s="129">
        <v>3221</v>
      </c>
      <c r="AK11" s="129">
        <v>15</v>
      </c>
      <c r="AL11" s="129" t="s">
        <v>1257</v>
      </c>
      <c r="AM11" s="129">
        <v>3235</v>
      </c>
      <c r="AN11" s="129">
        <v>20</v>
      </c>
      <c r="AO11" s="129" t="s">
        <v>1257</v>
      </c>
      <c r="AP11" s="129">
        <v>3239</v>
      </c>
      <c r="AQ11" s="129">
        <v>8</v>
      </c>
      <c r="AR11" s="129" t="s">
        <v>1258</v>
      </c>
      <c r="AS11" s="129">
        <v>3237</v>
      </c>
      <c r="AT11" s="129">
        <v>20</v>
      </c>
      <c r="AU11" s="129" t="s">
        <v>1258</v>
      </c>
      <c r="AV11" s="129">
        <v>3241</v>
      </c>
      <c r="AW11" s="129">
        <v>12</v>
      </c>
      <c r="AX11" s="129" t="s">
        <v>1259</v>
      </c>
      <c r="AY11" s="129">
        <v>3234</v>
      </c>
      <c r="AZ11" s="129">
        <v>24</v>
      </c>
      <c r="BA11" s="129" t="s">
        <v>1259</v>
      </c>
      <c r="BB11" s="129">
        <v>3238</v>
      </c>
      <c r="BC11" s="129">
        <v>16</v>
      </c>
      <c r="BD11" s="129" t="s">
        <v>1260</v>
      </c>
      <c r="BE11" s="129">
        <v>3236</v>
      </c>
      <c r="BF11" s="129">
        <v>24</v>
      </c>
      <c r="BG11" s="129" t="s">
        <v>1260</v>
      </c>
      <c r="BH11" s="129">
        <v>3240</v>
      </c>
      <c r="BI11" s="129">
        <v>24</v>
      </c>
      <c r="BJ11" s="129" t="s">
        <v>1261</v>
      </c>
      <c r="BK11" s="129">
        <v>3246</v>
      </c>
      <c r="BL11" s="129">
        <v>12</v>
      </c>
      <c r="BM11" s="129" t="s">
        <v>1261</v>
      </c>
      <c r="BN11" s="129">
        <v>3227</v>
      </c>
      <c r="BO11" s="129">
        <v>10</v>
      </c>
    </row>
    <row r="12" spans="1:67" x14ac:dyDescent="0.2">
      <c r="A12" s="103" t="s">
        <v>218</v>
      </c>
      <c r="B12" s="124" t="s">
        <v>553</v>
      </c>
      <c r="C12" s="125">
        <v>7.0243702447024501E+49</v>
      </c>
      <c r="D12" s="122" t="str">
        <f>VLOOKUP(O12,杂项!K:L,2,FALSE)&amp;P12&amp;VLOOKUP(R12,杂项!K:L,2,FALSE)&amp;S12</f>
        <v>源铸之砂8生机之种10</v>
      </c>
      <c r="E12" s="122" t="str">
        <f>VLOOKUP(U12,杂项!K:L,2,FALSE)&amp;V12&amp;VLOOKUP(X12,杂项!K:L,2,FALSE)&amp;Y12</f>
        <v>源铸之翼12生机之种15</v>
      </c>
      <c r="F12" s="122" t="str">
        <f>VLOOKUP(AA12,杂项!K:L,2,FALSE)&amp;AB12&amp;VLOOKUP(AD12,杂项!K:L,2,FALSE)&amp;AE12</f>
        <v>源铸之魄16秋实之花10</v>
      </c>
      <c r="G12" s="122" t="str">
        <f>VLOOKUP(AG12,杂项!K:L,2,FALSE)&amp;AH12&amp;VLOOKUP(AJ12,杂项!K:L,2,FALSE)&amp;AK12</f>
        <v>源铸之火20秋实之花15</v>
      </c>
      <c r="H12" s="123" t="str">
        <f>VLOOKUP(AM12,杂项!K:L,2,FALSE)&amp;AN12&amp;VLOOKUP(AP12,杂项!K:L,2,FALSE)&amp;AQ12</f>
        <v>源铸之砂20灵魂之砂8</v>
      </c>
      <c r="I12" s="123" t="str">
        <f>VLOOKUP(AS12,杂项!K:L,2,FALSE)&amp;AT12&amp;VLOOKUP(AV12,杂项!K:L,2,FALSE)&amp;AW12</f>
        <v>源铸之翼20灵魂之翼12</v>
      </c>
      <c r="J12" s="123" t="str">
        <f>VLOOKUP(AY12,杂项!K:L,2,FALSE)&amp;AZ12&amp;VLOOKUP(BB12,杂项!K:L,2,FALSE)&amp;BC12</f>
        <v>源铸之魄24灵魂之魄16</v>
      </c>
      <c r="K12" s="123" t="str">
        <f>VLOOKUP(BE12,杂项!K:L,2,FALSE)&amp;BF12&amp;VLOOKUP(BH12,杂项!K:L,2,FALSE)&amp;BI12</f>
        <v>源铸之火24灵魂之火24</v>
      </c>
      <c r="L12" s="93" t="str">
        <f>VLOOKUP(BK12,杂项!K:L,2,FALSE)&amp;BL12&amp;VLOOKUP(BN12,杂项!K:L,2,FALSE)&amp;BO12</f>
        <v>超然之心12活力羽毛10</v>
      </c>
      <c r="N12" s="93" t="s">
        <v>1253</v>
      </c>
      <c r="O12" s="128">
        <v>3237</v>
      </c>
      <c r="P12" s="128">
        <v>8</v>
      </c>
      <c r="Q12" s="128" t="s">
        <v>1253</v>
      </c>
      <c r="R12" s="128">
        <v>3208</v>
      </c>
      <c r="S12" s="128">
        <v>10</v>
      </c>
      <c r="T12" s="128" t="s">
        <v>1254</v>
      </c>
      <c r="U12" s="128">
        <v>3236</v>
      </c>
      <c r="V12" s="128">
        <v>12</v>
      </c>
      <c r="W12" s="128" t="s">
        <v>1254</v>
      </c>
      <c r="X12" s="128">
        <v>3208</v>
      </c>
      <c r="Y12" s="128">
        <v>15</v>
      </c>
      <c r="Z12" s="128" t="s">
        <v>1255</v>
      </c>
      <c r="AA12" s="128">
        <v>3235</v>
      </c>
      <c r="AB12" s="128">
        <v>16</v>
      </c>
      <c r="AC12" s="128" t="s">
        <v>1255</v>
      </c>
      <c r="AD12" s="128">
        <v>3220</v>
      </c>
      <c r="AE12" s="128">
        <v>10</v>
      </c>
      <c r="AF12" s="128" t="s">
        <v>1256</v>
      </c>
      <c r="AG12" s="128">
        <v>3234</v>
      </c>
      <c r="AH12" s="128">
        <v>20</v>
      </c>
      <c r="AI12" s="128" t="s">
        <v>1256</v>
      </c>
      <c r="AJ12" s="128">
        <v>3220</v>
      </c>
      <c r="AK12" s="128">
        <v>15</v>
      </c>
      <c r="AL12" s="128" t="s">
        <v>1257</v>
      </c>
      <c r="AM12" s="128">
        <v>3237</v>
      </c>
      <c r="AN12" s="128">
        <v>20</v>
      </c>
      <c r="AO12" s="128" t="s">
        <v>1257</v>
      </c>
      <c r="AP12" s="128">
        <v>3241</v>
      </c>
      <c r="AQ12" s="128">
        <v>8</v>
      </c>
      <c r="AR12" s="128" t="s">
        <v>1258</v>
      </c>
      <c r="AS12" s="128">
        <v>3236</v>
      </c>
      <c r="AT12" s="128">
        <v>20</v>
      </c>
      <c r="AU12" s="128" t="s">
        <v>1258</v>
      </c>
      <c r="AV12" s="128">
        <v>3240</v>
      </c>
      <c r="AW12" s="128">
        <v>12</v>
      </c>
      <c r="AX12" s="128" t="s">
        <v>1259</v>
      </c>
      <c r="AY12" s="128">
        <v>3235</v>
      </c>
      <c r="AZ12" s="128">
        <v>24</v>
      </c>
      <c r="BA12" s="128" t="s">
        <v>1259</v>
      </c>
      <c r="BB12" s="128">
        <v>3239</v>
      </c>
      <c r="BC12" s="128">
        <v>16</v>
      </c>
      <c r="BD12" s="128" t="s">
        <v>1260</v>
      </c>
      <c r="BE12" s="128">
        <v>3234</v>
      </c>
      <c r="BF12" s="128">
        <v>24</v>
      </c>
      <c r="BG12" s="128" t="s">
        <v>1260</v>
      </c>
      <c r="BH12" s="128">
        <v>3238</v>
      </c>
      <c r="BI12" s="128">
        <v>24</v>
      </c>
      <c r="BJ12" s="128" t="s">
        <v>1261</v>
      </c>
      <c r="BK12" s="128">
        <v>3246</v>
      </c>
      <c r="BL12" s="128">
        <v>12</v>
      </c>
      <c r="BM12" s="128" t="s">
        <v>1261</v>
      </c>
      <c r="BN12" s="128">
        <v>3226</v>
      </c>
      <c r="BO12" s="128">
        <v>10</v>
      </c>
    </row>
    <row r="13" spans="1:67" x14ac:dyDescent="0.2">
      <c r="A13" s="103" t="s">
        <v>328</v>
      </c>
      <c r="B13" s="124" t="s">
        <v>710</v>
      </c>
      <c r="D13" s="122" t="str">
        <f>VLOOKUP(O13,杂项!K:L,2,FALSE)&amp;P13&amp;VLOOKUP(R13,杂项!K:L,2,FALSE)&amp;S13</f>
        <v>源铸之火8狂热之种10</v>
      </c>
      <c r="E13" s="122" t="str">
        <f>VLOOKUP(U13,杂项!K:L,2,FALSE)&amp;V13&amp;VLOOKUP(X13,杂项!K:L,2,FALSE)&amp;Y13</f>
        <v>源铸之魄12狂热之种15</v>
      </c>
      <c r="F13" s="122" t="str">
        <f>VLOOKUP(AA13,杂项!K:L,2,FALSE)&amp;AB13&amp;VLOOKUP(AD13,杂项!K:L,2,FALSE)&amp;AE13</f>
        <v>源铸之翼16夏暑之花10</v>
      </c>
      <c r="G13" s="122" t="str">
        <f>VLOOKUP(AG13,杂项!K:L,2,FALSE)&amp;AH13&amp;VLOOKUP(AJ13,杂项!K:L,2,FALSE)&amp;AK13</f>
        <v>源铸之砂20夏暑之花15</v>
      </c>
      <c r="H13" s="123" t="str">
        <f>VLOOKUP(AM13,杂项!K:L,2,FALSE)&amp;AN13&amp;VLOOKUP(AP13,杂项!K:L,2,FALSE)&amp;AQ13</f>
        <v>源铸之火20灵魂之火8</v>
      </c>
      <c r="I13" s="123" t="str">
        <f>VLOOKUP(AS13,杂项!K:L,2,FALSE)&amp;AT13&amp;VLOOKUP(AV13,杂项!K:L,2,FALSE)&amp;AW13</f>
        <v>源铸之魄20灵魂之魄12</v>
      </c>
      <c r="J13" s="123" t="str">
        <f>VLOOKUP(AY13,杂项!K:L,2,FALSE)&amp;AZ13&amp;VLOOKUP(BB13,杂项!K:L,2,FALSE)&amp;BC13</f>
        <v>源铸之翼24灵魂之翼16</v>
      </c>
      <c r="K13" s="123" t="str">
        <f>VLOOKUP(BE13,杂项!K:L,2,FALSE)&amp;BF13&amp;VLOOKUP(BH13,杂项!K:L,2,FALSE)&amp;BI13</f>
        <v>源铸之砂24灵魂之砂24</v>
      </c>
      <c r="L13" s="93" t="str">
        <f>VLOOKUP(BK13,杂项!K:L,2,FALSE)&amp;BL13&amp;VLOOKUP(BN13,杂项!K:L,2,FALSE)&amp;BO13</f>
        <v>超然之心12热忱羽毛10</v>
      </c>
      <c r="N13" s="93" t="s">
        <v>1253</v>
      </c>
      <c r="O13" s="128">
        <v>3234</v>
      </c>
      <c r="P13" s="128">
        <v>8</v>
      </c>
      <c r="Q13" s="128" t="s">
        <v>1253</v>
      </c>
      <c r="R13" s="128">
        <v>3207</v>
      </c>
      <c r="S13" s="128">
        <v>10</v>
      </c>
      <c r="T13" s="128" t="s">
        <v>1254</v>
      </c>
      <c r="U13" s="128">
        <v>3235</v>
      </c>
      <c r="V13" s="128">
        <v>12</v>
      </c>
      <c r="W13" s="128" t="s">
        <v>1254</v>
      </c>
      <c r="X13" s="128">
        <v>3207</v>
      </c>
      <c r="Y13" s="128">
        <v>15</v>
      </c>
      <c r="Z13" s="128" t="s">
        <v>1255</v>
      </c>
      <c r="AA13" s="128">
        <v>3236</v>
      </c>
      <c r="AB13" s="128">
        <v>16</v>
      </c>
      <c r="AC13" s="128" t="s">
        <v>1255</v>
      </c>
      <c r="AD13" s="128">
        <v>3219</v>
      </c>
      <c r="AE13" s="128">
        <v>10</v>
      </c>
      <c r="AF13" s="128" t="s">
        <v>1256</v>
      </c>
      <c r="AG13" s="128">
        <v>3237</v>
      </c>
      <c r="AH13" s="128">
        <v>20</v>
      </c>
      <c r="AI13" s="128" t="s">
        <v>1256</v>
      </c>
      <c r="AJ13" s="128">
        <v>3219</v>
      </c>
      <c r="AK13" s="128">
        <v>15</v>
      </c>
      <c r="AL13" s="128" t="s">
        <v>1257</v>
      </c>
      <c r="AM13" s="128">
        <v>3234</v>
      </c>
      <c r="AN13" s="128">
        <v>20</v>
      </c>
      <c r="AO13" s="128" t="s">
        <v>1257</v>
      </c>
      <c r="AP13" s="128">
        <v>3238</v>
      </c>
      <c r="AQ13" s="128">
        <v>8</v>
      </c>
      <c r="AR13" s="128" t="s">
        <v>1258</v>
      </c>
      <c r="AS13" s="128">
        <v>3235</v>
      </c>
      <c r="AT13" s="128">
        <v>20</v>
      </c>
      <c r="AU13" s="128" t="s">
        <v>1258</v>
      </c>
      <c r="AV13" s="128">
        <v>3239</v>
      </c>
      <c r="AW13" s="128">
        <v>12</v>
      </c>
      <c r="AX13" s="128" t="s">
        <v>1259</v>
      </c>
      <c r="AY13" s="128">
        <v>3236</v>
      </c>
      <c r="AZ13" s="128">
        <v>24</v>
      </c>
      <c r="BA13" s="128" t="s">
        <v>1259</v>
      </c>
      <c r="BB13" s="128">
        <v>3240</v>
      </c>
      <c r="BC13" s="128">
        <v>16</v>
      </c>
      <c r="BD13" s="128" t="s">
        <v>1260</v>
      </c>
      <c r="BE13" s="128">
        <v>3237</v>
      </c>
      <c r="BF13" s="128">
        <v>24</v>
      </c>
      <c r="BG13" s="128" t="s">
        <v>1260</v>
      </c>
      <c r="BH13" s="128">
        <v>3241</v>
      </c>
      <c r="BI13" s="128">
        <v>24</v>
      </c>
      <c r="BJ13" s="128" t="s">
        <v>1261</v>
      </c>
      <c r="BK13" s="128">
        <v>3246</v>
      </c>
      <c r="BL13" s="128">
        <v>12</v>
      </c>
      <c r="BM13" s="128" t="s">
        <v>1261</v>
      </c>
      <c r="BN13" s="128">
        <v>3225</v>
      </c>
      <c r="BO13" s="128">
        <v>10</v>
      </c>
    </row>
    <row r="14" spans="1:67" x14ac:dyDescent="0.2">
      <c r="A14" s="93" t="s">
        <v>258</v>
      </c>
      <c r="B14" s="124" t="s">
        <v>863</v>
      </c>
      <c r="C14" s="125">
        <v>7.0363703647036505E+49</v>
      </c>
      <c r="D14" s="122" t="str">
        <f>VLOOKUP(O14,杂项!K:L,2,FALSE)&amp;P14&amp;VLOOKUP(R14,杂项!K:L,2,FALSE)&amp;S14</f>
        <v>源铸之翼8迷情之种10</v>
      </c>
      <c r="E14" s="122" t="str">
        <f>VLOOKUP(U14,杂项!K:L,2,FALSE)&amp;V14&amp;VLOOKUP(X14,杂项!K:L,2,FALSE)&amp;Y14</f>
        <v>源铸之火12迷情之种15</v>
      </c>
      <c r="F14" s="122" t="str">
        <f>VLOOKUP(AA14,杂项!K:L,2,FALSE)&amp;AB14&amp;VLOOKUP(AD14,杂项!K:L,2,FALSE)&amp;AE14</f>
        <v>源铸之砂16春晓之花10</v>
      </c>
      <c r="G14" s="122" t="str">
        <f>VLOOKUP(AG14,杂项!K:L,2,FALSE)&amp;AH14&amp;VLOOKUP(AJ14,杂项!K:L,2,FALSE)&amp;AK14</f>
        <v>源铸之魄20春晓之花15</v>
      </c>
      <c r="H14" s="123" t="str">
        <f>VLOOKUP(AM14,杂项!K:L,2,FALSE)&amp;AN14&amp;VLOOKUP(AP14,杂项!K:L,2,FALSE)&amp;AQ14</f>
        <v>源铸之翼20灵魂之翼8</v>
      </c>
      <c r="I14" s="123" t="str">
        <f>VLOOKUP(AS14,杂项!K:L,2,FALSE)&amp;AT14&amp;VLOOKUP(AV14,杂项!K:L,2,FALSE)&amp;AW14</f>
        <v>源铸之火20灵魂之火12</v>
      </c>
      <c r="J14" s="123" t="str">
        <f>VLOOKUP(AY14,杂项!K:L,2,FALSE)&amp;AZ14&amp;VLOOKUP(BB14,杂项!K:L,2,FALSE)&amp;BC14</f>
        <v>源铸之砂24灵魂之砂16</v>
      </c>
      <c r="K14" s="123" t="str">
        <f>VLOOKUP(BE14,杂项!K:L,2,FALSE)&amp;BF14&amp;VLOOKUP(BH14,杂项!K:L,2,FALSE)&amp;BI14</f>
        <v>源铸之魄24灵魂之魄24</v>
      </c>
      <c r="L14" s="93" t="str">
        <f>VLOOKUP(BK14,杂项!K:L,2,FALSE)&amp;BL14&amp;VLOOKUP(BN14,杂项!K:L,2,FALSE)&amp;BO14</f>
        <v>超然之心12恋慕羽毛10</v>
      </c>
      <c r="N14" s="93" t="s">
        <v>1253</v>
      </c>
      <c r="O14" s="128">
        <v>3236</v>
      </c>
      <c r="P14" s="128">
        <v>8</v>
      </c>
      <c r="Q14" s="128" t="s">
        <v>1253</v>
      </c>
      <c r="R14" s="128">
        <v>3209</v>
      </c>
      <c r="S14" s="128">
        <v>10</v>
      </c>
      <c r="T14" s="128" t="s">
        <v>1254</v>
      </c>
      <c r="U14" s="128">
        <v>3234</v>
      </c>
      <c r="V14" s="128">
        <v>12</v>
      </c>
      <c r="W14" s="128" t="s">
        <v>1254</v>
      </c>
      <c r="X14" s="128">
        <v>3209</v>
      </c>
      <c r="Y14" s="128">
        <v>15</v>
      </c>
      <c r="Z14" s="128" t="s">
        <v>1255</v>
      </c>
      <c r="AA14" s="128">
        <v>3237</v>
      </c>
      <c r="AB14" s="128">
        <v>16</v>
      </c>
      <c r="AC14" s="128" t="s">
        <v>1255</v>
      </c>
      <c r="AD14" s="128">
        <v>3221</v>
      </c>
      <c r="AE14" s="128">
        <v>10</v>
      </c>
      <c r="AF14" s="128" t="s">
        <v>1256</v>
      </c>
      <c r="AG14" s="128">
        <v>3235</v>
      </c>
      <c r="AH14" s="128">
        <v>20</v>
      </c>
      <c r="AI14" s="128" t="s">
        <v>1256</v>
      </c>
      <c r="AJ14" s="128">
        <v>3221</v>
      </c>
      <c r="AK14" s="128">
        <v>15</v>
      </c>
      <c r="AL14" s="128" t="s">
        <v>1257</v>
      </c>
      <c r="AM14" s="128">
        <v>3236</v>
      </c>
      <c r="AN14" s="128">
        <v>20</v>
      </c>
      <c r="AO14" s="128" t="s">
        <v>1257</v>
      </c>
      <c r="AP14" s="128">
        <v>3240</v>
      </c>
      <c r="AQ14" s="128">
        <v>8</v>
      </c>
      <c r="AR14" s="128" t="s">
        <v>1258</v>
      </c>
      <c r="AS14" s="128">
        <v>3234</v>
      </c>
      <c r="AT14" s="128">
        <v>20</v>
      </c>
      <c r="AU14" s="128" t="s">
        <v>1258</v>
      </c>
      <c r="AV14" s="128">
        <v>3238</v>
      </c>
      <c r="AW14" s="128">
        <v>12</v>
      </c>
      <c r="AX14" s="128" t="s">
        <v>1259</v>
      </c>
      <c r="AY14" s="128">
        <v>3237</v>
      </c>
      <c r="AZ14" s="128">
        <v>24</v>
      </c>
      <c r="BA14" s="128" t="s">
        <v>1259</v>
      </c>
      <c r="BB14" s="128">
        <v>3241</v>
      </c>
      <c r="BC14" s="128">
        <v>16</v>
      </c>
      <c r="BD14" s="128" t="s">
        <v>1260</v>
      </c>
      <c r="BE14" s="128">
        <v>3235</v>
      </c>
      <c r="BF14" s="128">
        <v>24</v>
      </c>
      <c r="BG14" s="128" t="s">
        <v>1260</v>
      </c>
      <c r="BH14" s="128">
        <v>3239</v>
      </c>
      <c r="BI14" s="128">
        <v>24</v>
      </c>
      <c r="BJ14" s="128" t="s">
        <v>1261</v>
      </c>
      <c r="BK14" s="128">
        <v>3246</v>
      </c>
      <c r="BL14" s="128">
        <v>12</v>
      </c>
      <c r="BM14" s="128" t="s">
        <v>1261</v>
      </c>
      <c r="BN14" s="128">
        <v>3227</v>
      </c>
      <c r="BO14" s="128">
        <v>10</v>
      </c>
    </row>
    <row r="15" spans="1:67" x14ac:dyDescent="0.2">
      <c r="A15" s="103" t="s">
        <v>146</v>
      </c>
      <c r="B15" s="124" t="s">
        <v>795</v>
      </c>
      <c r="C15" s="125">
        <v>7.04617046270463E+49</v>
      </c>
      <c r="D15" s="122" t="str">
        <f>VLOOKUP(O15,杂项!K:L,2,FALSE)&amp;P15&amp;VLOOKUP(R15,杂项!K:L,2,FALSE)&amp;S15</f>
        <v>源铸之魄8智识之种10</v>
      </c>
      <c r="E15" s="122" t="str">
        <f>VLOOKUP(U15,杂项!K:L,2,FALSE)&amp;V15&amp;VLOOKUP(X15,杂项!K:L,2,FALSE)&amp;Y15</f>
        <v>源铸之砂12智识之种15</v>
      </c>
      <c r="F15" s="122" t="str">
        <f>VLOOKUP(AA15,杂项!K:L,2,FALSE)&amp;AB15&amp;VLOOKUP(AD15,杂项!K:L,2,FALSE)&amp;AE15</f>
        <v>源铸之火16冬雪之花10</v>
      </c>
      <c r="G15" s="122" t="str">
        <f>VLOOKUP(AG15,杂项!K:L,2,FALSE)&amp;AH15&amp;VLOOKUP(AJ15,杂项!K:L,2,FALSE)&amp;AK15</f>
        <v>源铸之翼20冬雪之花15</v>
      </c>
      <c r="H15" s="123" t="str">
        <f>VLOOKUP(AM15,杂项!K:L,2,FALSE)&amp;AN15&amp;VLOOKUP(AP15,杂项!K:L,2,FALSE)&amp;AQ15</f>
        <v>源铸之魄20灵魂之魄8</v>
      </c>
      <c r="I15" s="123" t="str">
        <f>VLOOKUP(AS15,杂项!K:L,2,FALSE)&amp;AT15&amp;VLOOKUP(AV15,杂项!K:L,2,FALSE)&amp;AW15</f>
        <v>源铸之砂20灵魂之砂12</v>
      </c>
      <c r="J15" s="123" t="str">
        <f>VLOOKUP(AY15,杂项!K:L,2,FALSE)&amp;AZ15&amp;VLOOKUP(BB15,杂项!K:L,2,FALSE)&amp;BC15</f>
        <v>源铸之火24灵魂之火16</v>
      </c>
      <c r="K15" s="123" t="str">
        <f>VLOOKUP(BE15,杂项!K:L,2,FALSE)&amp;BF15&amp;VLOOKUP(BH15,杂项!K:L,2,FALSE)&amp;BI15</f>
        <v>源铸之翼24灵魂之翼24</v>
      </c>
      <c r="L15" s="93" t="str">
        <f>VLOOKUP(BK15,杂项!K:L,2,FALSE)&amp;BL15&amp;VLOOKUP(BN15,杂项!K:L,2,FALSE)&amp;BO15</f>
        <v>超然之心12知识羽毛10</v>
      </c>
      <c r="N15" s="93" t="s">
        <v>1253</v>
      </c>
      <c r="O15" s="129">
        <v>3235</v>
      </c>
      <c r="P15" s="129">
        <v>8</v>
      </c>
      <c r="Q15" s="129" t="s">
        <v>1253</v>
      </c>
      <c r="R15" s="129">
        <v>3206</v>
      </c>
      <c r="S15" s="129">
        <v>10</v>
      </c>
      <c r="T15" s="129" t="s">
        <v>1254</v>
      </c>
      <c r="U15" s="129">
        <v>3237</v>
      </c>
      <c r="V15" s="129">
        <v>12</v>
      </c>
      <c r="W15" s="129" t="s">
        <v>1254</v>
      </c>
      <c r="X15" s="129">
        <v>3206</v>
      </c>
      <c r="Y15" s="129">
        <v>15</v>
      </c>
      <c r="Z15" s="129" t="s">
        <v>1255</v>
      </c>
      <c r="AA15" s="129">
        <v>3234</v>
      </c>
      <c r="AB15" s="129">
        <v>16</v>
      </c>
      <c r="AC15" s="129" t="s">
        <v>1255</v>
      </c>
      <c r="AD15" s="129">
        <v>3218</v>
      </c>
      <c r="AE15" s="129">
        <v>10</v>
      </c>
      <c r="AF15" s="129" t="s">
        <v>1256</v>
      </c>
      <c r="AG15" s="129">
        <v>3236</v>
      </c>
      <c r="AH15" s="129">
        <v>20</v>
      </c>
      <c r="AI15" s="129" t="s">
        <v>1256</v>
      </c>
      <c r="AJ15" s="129">
        <v>3218</v>
      </c>
      <c r="AK15" s="129">
        <v>15</v>
      </c>
      <c r="AL15" s="129" t="s">
        <v>1257</v>
      </c>
      <c r="AM15" s="129">
        <v>3235</v>
      </c>
      <c r="AN15" s="129">
        <v>20</v>
      </c>
      <c r="AO15" s="129" t="s">
        <v>1257</v>
      </c>
      <c r="AP15" s="129">
        <v>3239</v>
      </c>
      <c r="AQ15" s="129">
        <v>8</v>
      </c>
      <c r="AR15" s="129" t="s">
        <v>1258</v>
      </c>
      <c r="AS15" s="129">
        <v>3237</v>
      </c>
      <c r="AT15" s="129">
        <v>20</v>
      </c>
      <c r="AU15" s="129" t="s">
        <v>1258</v>
      </c>
      <c r="AV15" s="129">
        <v>3241</v>
      </c>
      <c r="AW15" s="129">
        <v>12</v>
      </c>
      <c r="AX15" s="129" t="s">
        <v>1259</v>
      </c>
      <c r="AY15" s="129">
        <v>3234</v>
      </c>
      <c r="AZ15" s="129">
        <v>24</v>
      </c>
      <c r="BA15" s="129" t="s">
        <v>1259</v>
      </c>
      <c r="BB15" s="129">
        <v>3238</v>
      </c>
      <c r="BC15" s="129">
        <v>16</v>
      </c>
      <c r="BD15" s="129" t="s">
        <v>1260</v>
      </c>
      <c r="BE15" s="129">
        <v>3236</v>
      </c>
      <c r="BF15" s="129">
        <v>24</v>
      </c>
      <c r="BG15" s="129" t="s">
        <v>1260</v>
      </c>
      <c r="BH15" s="129">
        <v>3240</v>
      </c>
      <c r="BI15" s="129">
        <v>24</v>
      </c>
      <c r="BJ15" s="129" t="s">
        <v>1261</v>
      </c>
      <c r="BK15" s="129">
        <v>3246</v>
      </c>
      <c r="BL15" s="129">
        <v>12</v>
      </c>
      <c r="BM15" s="129" t="s">
        <v>1261</v>
      </c>
      <c r="BN15" s="129">
        <v>3224</v>
      </c>
      <c r="BO15" s="129">
        <v>10</v>
      </c>
    </row>
    <row r="16" spans="1:67" x14ac:dyDescent="0.2">
      <c r="A16" s="103" t="s">
        <v>81</v>
      </c>
      <c r="B16" s="124" t="s">
        <v>761</v>
      </c>
      <c r="C16" s="125">
        <v>7.0283702847028495E+49</v>
      </c>
      <c r="D16" s="122" t="str">
        <f>VLOOKUP(O16,杂项!K:L,2,FALSE)&amp;P16&amp;VLOOKUP(R16,杂项!K:L,2,FALSE)&amp;S16</f>
        <v>源铸之砂8善念之种10</v>
      </c>
      <c r="E16" s="122" t="str">
        <f>VLOOKUP(U16,杂项!K:L,2,FALSE)&amp;V16&amp;VLOOKUP(X16,杂项!K:L,2,FALSE)&amp;Y16</f>
        <v>源铸之翼12善念之种15</v>
      </c>
      <c r="F16" s="122" t="str">
        <f>VLOOKUP(AA16,杂项!K:L,2,FALSE)&amp;AB16&amp;VLOOKUP(AD16,杂项!K:L,2,FALSE)&amp;AE16</f>
        <v>源铸之魄16日冕之花10</v>
      </c>
      <c r="G16" s="122" t="str">
        <f>VLOOKUP(AG16,杂项!K:L,2,FALSE)&amp;AH16&amp;VLOOKUP(AJ16,杂项!K:L,2,FALSE)&amp;AK16</f>
        <v>源铸之火20日冕之花15</v>
      </c>
      <c r="H16" s="123" t="str">
        <f>VLOOKUP(AM16,杂项!K:L,2,FALSE)&amp;AN16&amp;VLOOKUP(AP16,杂项!K:L,2,FALSE)&amp;AQ16</f>
        <v>源铸之砂20灵魂之砂8</v>
      </c>
      <c r="I16" s="123" t="str">
        <f>VLOOKUP(AS16,杂项!K:L,2,FALSE)&amp;AT16&amp;VLOOKUP(AV16,杂项!K:L,2,FALSE)&amp;AW16</f>
        <v>源铸之翼20灵魂之翼12</v>
      </c>
      <c r="J16" s="123" t="str">
        <f>VLOOKUP(AY16,杂项!K:L,2,FALSE)&amp;AZ16&amp;VLOOKUP(BB16,杂项!K:L,2,FALSE)&amp;BC16</f>
        <v>源铸之魄24灵魂之魄16</v>
      </c>
      <c r="K16" s="123" t="str">
        <f>VLOOKUP(BE16,杂项!K:L,2,FALSE)&amp;BF16&amp;VLOOKUP(BH16,杂项!K:L,2,FALSE)&amp;BI16</f>
        <v>源铸之火24灵魂之火24</v>
      </c>
      <c r="L16" s="93" t="str">
        <f>VLOOKUP(BK16,杂项!K:L,2,FALSE)&amp;BL16&amp;VLOOKUP(BN16,杂项!K:L,2,FALSE)&amp;BO16</f>
        <v>超然之心12理想羽毛10</v>
      </c>
      <c r="N16" s="93" t="s">
        <v>1253</v>
      </c>
      <c r="O16" s="128">
        <v>3237</v>
      </c>
      <c r="P16" s="128">
        <v>8</v>
      </c>
      <c r="Q16" s="128" t="s">
        <v>1253</v>
      </c>
      <c r="R16" s="128">
        <v>3204</v>
      </c>
      <c r="S16" s="128">
        <v>10</v>
      </c>
      <c r="T16" s="128" t="s">
        <v>1254</v>
      </c>
      <c r="U16" s="128">
        <v>3236</v>
      </c>
      <c r="V16" s="128">
        <v>12</v>
      </c>
      <c r="W16" s="128" t="s">
        <v>1254</v>
      </c>
      <c r="X16" s="128">
        <v>3204</v>
      </c>
      <c r="Y16" s="128">
        <v>15</v>
      </c>
      <c r="Z16" s="128" t="s">
        <v>1255</v>
      </c>
      <c r="AA16" s="128">
        <v>3235</v>
      </c>
      <c r="AB16" s="128">
        <v>16</v>
      </c>
      <c r="AC16" s="128" t="s">
        <v>1255</v>
      </c>
      <c r="AD16" s="128">
        <v>3216</v>
      </c>
      <c r="AE16" s="128">
        <v>10</v>
      </c>
      <c r="AF16" s="128" t="s">
        <v>1256</v>
      </c>
      <c r="AG16" s="128">
        <v>3234</v>
      </c>
      <c r="AH16" s="128">
        <v>20</v>
      </c>
      <c r="AI16" s="128" t="s">
        <v>1256</v>
      </c>
      <c r="AJ16" s="128">
        <v>3216</v>
      </c>
      <c r="AK16" s="128">
        <v>15</v>
      </c>
      <c r="AL16" s="128" t="s">
        <v>1257</v>
      </c>
      <c r="AM16" s="128">
        <v>3237</v>
      </c>
      <c r="AN16" s="128">
        <v>20</v>
      </c>
      <c r="AO16" s="128" t="s">
        <v>1257</v>
      </c>
      <c r="AP16" s="128">
        <v>3241</v>
      </c>
      <c r="AQ16" s="128">
        <v>8</v>
      </c>
      <c r="AR16" s="128" t="s">
        <v>1258</v>
      </c>
      <c r="AS16" s="128">
        <v>3236</v>
      </c>
      <c r="AT16" s="128">
        <v>20</v>
      </c>
      <c r="AU16" s="128" t="s">
        <v>1258</v>
      </c>
      <c r="AV16" s="128">
        <v>3240</v>
      </c>
      <c r="AW16" s="128">
        <v>12</v>
      </c>
      <c r="AX16" s="128" t="s">
        <v>1259</v>
      </c>
      <c r="AY16" s="128">
        <v>3235</v>
      </c>
      <c r="AZ16" s="128">
        <v>24</v>
      </c>
      <c r="BA16" s="128" t="s">
        <v>1259</v>
      </c>
      <c r="BB16" s="128">
        <v>3239</v>
      </c>
      <c r="BC16" s="128">
        <v>16</v>
      </c>
      <c r="BD16" s="128" t="s">
        <v>1260</v>
      </c>
      <c r="BE16" s="128">
        <v>3234</v>
      </c>
      <c r="BF16" s="128">
        <v>24</v>
      </c>
      <c r="BG16" s="128" t="s">
        <v>1260</v>
      </c>
      <c r="BH16" s="128">
        <v>3238</v>
      </c>
      <c r="BI16" s="128">
        <v>24</v>
      </c>
      <c r="BJ16" s="128" t="s">
        <v>1261</v>
      </c>
      <c r="BK16" s="128">
        <v>3246</v>
      </c>
      <c r="BL16" s="128">
        <v>12</v>
      </c>
      <c r="BM16" s="128" t="s">
        <v>1261</v>
      </c>
      <c r="BN16" s="128">
        <v>3222</v>
      </c>
      <c r="BO16" s="128">
        <v>10</v>
      </c>
    </row>
    <row r="17" spans="1:67" x14ac:dyDescent="0.2">
      <c r="A17" s="103" t="s">
        <v>43</v>
      </c>
      <c r="B17" s="124" t="s">
        <v>540</v>
      </c>
      <c r="D17" s="122" t="str">
        <f>VLOOKUP(O17,杂项!K:L,2,FALSE)&amp;P17&amp;VLOOKUP(R17,杂项!K:L,2,FALSE)&amp;S17</f>
        <v>源铸之火8狂热之种10</v>
      </c>
      <c r="E17" s="122" t="str">
        <f>VLOOKUP(U17,杂项!K:L,2,FALSE)&amp;V17&amp;VLOOKUP(X17,杂项!K:L,2,FALSE)&amp;Y17</f>
        <v>源铸之魄12狂热之种15</v>
      </c>
      <c r="F17" s="122" t="str">
        <f>VLOOKUP(AA17,杂项!K:L,2,FALSE)&amp;AB17&amp;VLOOKUP(AD17,杂项!K:L,2,FALSE)&amp;AE17</f>
        <v>源铸之翼16夏暑之花10</v>
      </c>
      <c r="G17" s="122" t="str">
        <f>VLOOKUP(AG17,杂项!K:L,2,FALSE)&amp;AH17&amp;VLOOKUP(AJ17,杂项!K:L,2,FALSE)&amp;AK17</f>
        <v>源铸之砂20夏暑之花15</v>
      </c>
      <c r="H17" s="123" t="str">
        <f>VLOOKUP(AM17,杂项!K:L,2,FALSE)&amp;AN17&amp;VLOOKUP(AP17,杂项!K:L,2,FALSE)&amp;AQ17</f>
        <v>源铸之火20灵魂之火8</v>
      </c>
      <c r="I17" s="123" t="str">
        <f>VLOOKUP(AS17,杂项!K:L,2,FALSE)&amp;AT17&amp;VLOOKUP(AV17,杂项!K:L,2,FALSE)&amp;AW17</f>
        <v>源铸之魄20灵魂之魄12</v>
      </c>
      <c r="J17" s="123" t="str">
        <f>VLOOKUP(AY17,杂项!K:L,2,FALSE)&amp;AZ17&amp;VLOOKUP(BB17,杂项!K:L,2,FALSE)&amp;BC17</f>
        <v>源铸之翼24灵魂之翼16</v>
      </c>
      <c r="K17" s="123" t="str">
        <f>VLOOKUP(BE17,杂项!K:L,2,FALSE)&amp;BF17&amp;VLOOKUP(BH17,杂项!K:L,2,FALSE)&amp;BI17</f>
        <v>源铸之砂24灵魂之砂24</v>
      </c>
      <c r="L17" s="93" t="str">
        <f>VLOOKUP(BK17,杂项!K:L,2,FALSE)&amp;BL17&amp;VLOOKUP(BN17,杂项!K:L,2,FALSE)&amp;BO17</f>
        <v>超然之心12热忱羽毛10</v>
      </c>
      <c r="N17" s="93" t="s">
        <v>1253</v>
      </c>
      <c r="O17" s="128">
        <v>3234</v>
      </c>
      <c r="P17" s="128">
        <v>8</v>
      </c>
      <c r="Q17" s="128" t="s">
        <v>1253</v>
      </c>
      <c r="R17" s="128">
        <v>3207</v>
      </c>
      <c r="S17" s="128">
        <v>10</v>
      </c>
      <c r="T17" s="128" t="s">
        <v>1254</v>
      </c>
      <c r="U17" s="128">
        <v>3235</v>
      </c>
      <c r="V17" s="128">
        <v>12</v>
      </c>
      <c r="W17" s="128" t="s">
        <v>1254</v>
      </c>
      <c r="X17" s="128">
        <v>3207</v>
      </c>
      <c r="Y17" s="128">
        <v>15</v>
      </c>
      <c r="Z17" s="128" t="s">
        <v>1255</v>
      </c>
      <c r="AA17" s="128">
        <v>3236</v>
      </c>
      <c r="AB17" s="128">
        <v>16</v>
      </c>
      <c r="AC17" s="128" t="s">
        <v>1255</v>
      </c>
      <c r="AD17" s="128">
        <v>3219</v>
      </c>
      <c r="AE17" s="128">
        <v>10</v>
      </c>
      <c r="AF17" s="128" t="s">
        <v>1256</v>
      </c>
      <c r="AG17" s="128">
        <v>3237</v>
      </c>
      <c r="AH17" s="128">
        <v>20</v>
      </c>
      <c r="AI17" s="128" t="s">
        <v>1256</v>
      </c>
      <c r="AJ17" s="128">
        <v>3219</v>
      </c>
      <c r="AK17" s="128">
        <v>15</v>
      </c>
      <c r="AL17" s="128" t="s">
        <v>1257</v>
      </c>
      <c r="AM17" s="128">
        <v>3234</v>
      </c>
      <c r="AN17" s="128">
        <v>20</v>
      </c>
      <c r="AO17" s="128" t="s">
        <v>1257</v>
      </c>
      <c r="AP17" s="128">
        <v>3238</v>
      </c>
      <c r="AQ17" s="128">
        <v>8</v>
      </c>
      <c r="AR17" s="128" t="s">
        <v>1258</v>
      </c>
      <c r="AS17" s="128">
        <v>3235</v>
      </c>
      <c r="AT17" s="128">
        <v>20</v>
      </c>
      <c r="AU17" s="128" t="s">
        <v>1258</v>
      </c>
      <c r="AV17" s="128">
        <v>3239</v>
      </c>
      <c r="AW17" s="128">
        <v>12</v>
      </c>
      <c r="AX17" s="128" t="s">
        <v>1259</v>
      </c>
      <c r="AY17" s="128">
        <v>3236</v>
      </c>
      <c r="AZ17" s="128">
        <v>24</v>
      </c>
      <c r="BA17" s="128" t="s">
        <v>1259</v>
      </c>
      <c r="BB17" s="128">
        <v>3240</v>
      </c>
      <c r="BC17" s="128">
        <v>16</v>
      </c>
      <c r="BD17" s="128" t="s">
        <v>1260</v>
      </c>
      <c r="BE17" s="128">
        <v>3237</v>
      </c>
      <c r="BF17" s="128">
        <v>24</v>
      </c>
      <c r="BG17" s="128" t="s">
        <v>1260</v>
      </c>
      <c r="BH17" s="128">
        <v>3241</v>
      </c>
      <c r="BI17" s="128">
        <v>24</v>
      </c>
      <c r="BJ17" s="128" t="s">
        <v>1261</v>
      </c>
      <c r="BK17" s="128">
        <v>3246</v>
      </c>
      <c r="BL17" s="128">
        <v>12</v>
      </c>
      <c r="BM17" s="128" t="s">
        <v>1261</v>
      </c>
      <c r="BN17" s="128">
        <v>3225</v>
      </c>
      <c r="BO17" s="128">
        <v>10</v>
      </c>
    </row>
    <row r="18" spans="1:67" x14ac:dyDescent="0.2">
      <c r="A18" s="103" t="s">
        <v>673</v>
      </c>
      <c r="B18" s="124" t="s">
        <v>872</v>
      </c>
      <c r="C18" s="125">
        <v>7.0481704827048297E+49</v>
      </c>
      <c r="D18" s="122" t="str">
        <f>VLOOKUP(O18,杂项!K:L,2,FALSE)&amp;P18&amp;VLOOKUP(R18,杂项!K:L,2,FALSE)&amp;S18</f>
        <v>源铸之翼8狂热之种10</v>
      </c>
      <c r="E18" s="122" t="str">
        <f>VLOOKUP(U18,杂项!K:L,2,FALSE)&amp;V18&amp;VLOOKUP(X18,杂项!K:L,2,FALSE)&amp;Y18</f>
        <v>源铸之火12狂热之种15</v>
      </c>
      <c r="F18" s="122" t="str">
        <f>VLOOKUP(AA18,杂项!K:L,2,FALSE)&amp;AB18&amp;VLOOKUP(AD18,杂项!K:L,2,FALSE)&amp;AE18</f>
        <v>源铸之砂16夏暑之花10</v>
      </c>
      <c r="G18" s="122" t="str">
        <f>VLOOKUP(AG18,杂项!K:L,2,FALSE)&amp;AH18&amp;VLOOKUP(AJ18,杂项!K:L,2,FALSE)&amp;AK18</f>
        <v>源铸之魄20夏暑之花15</v>
      </c>
      <c r="H18" s="123" t="str">
        <f>VLOOKUP(AM18,杂项!K:L,2,FALSE)&amp;AN18&amp;VLOOKUP(AP18,杂项!K:L,2,FALSE)&amp;AQ18</f>
        <v>源铸之翼20灵魂之翼8</v>
      </c>
      <c r="I18" s="123" t="str">
        <f>VLOOKUP(AS18,杂项!K:L,2,FALSE)&amp;AT18&amp;VLOOKUP(AV18,杂项!K:L,2,FALSE)&amp;AW18</f>
        <v>源铸之火20灵魂之火12</v>
      </c>
      <c r="J18" s="123" t="str">
        <f>VLOOKUP(AY18,杂项!K:L,2,FALSE)&amp;AZ18&amp;VLOOKUP(BB18,杂项!K:L,2,FALSE)&amp;BC18</f>
        <v>源铸之砂24灵魂之砂16</v>
      </c>
      <c r="K18" s="123" t="str">
        <f>VLOOKUP(BE18,杂项!K:L,2,FALSE)&amp;BF18&amp;VLOOKUP(BH18,杂项!K:L,2,FALSE)&amp;BI18</f>
        <v>源铸之魄24灵魂之魄24</v>
      </c>
      <c r="L18" s="93" t="str">
        <f>VLOOKUP(BK18,杂项!K:L,2,FALSE)&amp;BL18&amp;VLOOKUP(BN18,杂项!K:L,2,FALSE)&amp;BO18</f>
        <v>超然之心12热忱羽毛10</v>
      </c>
      <c r="N18" s="93" t="s">
        <v>1253</v>
      </c>
      <c r="O18" s="128">
        <v>3236</v>
      </c>
      <c r="P18" s="128">
        <v>8</v>
      </c>
      <c r="Q18" s="128" t="s">
        <v>1253</v>
      </c>
      <c r="R18" s="128">
        <v>3207</v>
      </c>
      <c r="S18" s="128">
        <v>10</v>
      </c>
      <c r="T18" s="128" t="s">
        <v>1254</v>
      </c>
      <c r="U18" s="128">
        <v>3234</v>
      </c>
      <c r="V18" s="128">
        <v>12</v>
      </c>
      <c r="W18" s="128" t="s">
        <v>1254</v>
      </c>
      <c r="X18" s="128">
        <v>3207</v>
      </c>
      <c r="Y18" s="128">
        <v>15</v>
      </c>
      <c r="Z18" s="128" t="s">
        <v>1255</v>
      </c>
      <c r="AA18" s="128">
        <v>3237</v>
      </c>
      <c r="AB18" s="128">
        <v>16</v>
      </c>
      <c r="AC18" s="128" t="s">
        <v>1255</v>
      </c>
      <c r="AD18" s="128">
        <v>3219</v>
      </c>
      <c r="AE18" s="128">
        <v>10</v>
      </c>
      <c r="AF18" s="128" t="s">
        <v>1256</v>
      </c>
      <c r="AG18" s="128">
        <v>3235</v>
      </c>
      <c r="AH18" s="128">
        <v>20</v>
      </c>
      <c r="AI18" s="128" t="s">
        <v>1256</v>
      </c>
      <c r="AJ18" s="128">
        <v>3219</v>
      </c>
      <c r="AK18" s="128">
        <v>15</v>
      </c>
      <c r="AL18" s="128" t="s">
        <v>1257</v>
      </c>
      <c r="AM18" s="128">
        <v>3236</v>
      </c>
      <c r="AN18" s="128">
        <v>20</v>
      </c>
      <c r="AO18" s="128" t="s">
        <v>1257</v>
      </c>
      <c r="AP18" s="128">
        <v>3240</v>
      </c>
      <c r="AQ18" s="128">
        <v>8</v>
      </c>
      <c r="AR18" s="128" t="s">
        <v>1258</v>
      </c>
      <c r="AS18" s="128">
        <v>3234</v>
      </c>
      <c r="AT18" s="128">
        <v>20</v>
      </c>
      <c r="AU18" s="128" t="s">
        <v>1258</v>
      </c>
      <c r="AV18" s="128">
        <v>3238</v>
      </c>
      <c r="AW18" s="128">
        <v>12</v>
      </c>
      <c r="AX18" s="128" t="s">
        <v>1259</v>
      </c>
      <c r="AY18" s="128">
        <v>3237</v>
      </c>
      <c r="AZ18" s="128">
        <v>24</v>
      </c>
      <c r="BA18" s="128" t="s">
        <v>1259</v>
      </c>
      <c r="BB18" s="128">
        <v>3241</v>
      </c>
      <c r="BC18" s="128">
        <v>16</v>
      </c>
      <c r="BD18" s="128" t="s">
        <v>1260</v>
      </c>
      <c r="BE18" s="128">
        <v>3235</v>
      </c>
      <c r="BF18" s="128">
        <v>24</v>
      </c>
      <c r="BG18" s="128" t="s">
        <v>1260</v>
      </c>
      <c r="BH18" s="128">
        <v>3239</v>
      </c>
      <c r="BI18" s="128">
        <v>24</v>
      </c>
      <c r="BJ18" s="128" t="s">
        <v>1261</v>
      </c>
      <c r="BK18" s="128">
        <v>3246</v>
      </c>
      <c r="BL18" s="128">
        <v>12</v>
      </c>
      <c r="BM18" s="128" t="s">
        <v>1261</v>
      </c>
      <c r="BN18" s="128">
        <v>3225</v>
      </c>
      <c r="BO18" s="128">
        <v>10</v>
      </c>
    </row>
    <row r="19" spans="1:67" x14ac:dyDescent="0.2">
      <c r="A19" s="103" t="s">
        <v>679</v>
      </c>
      <c r="B19" s="124" t="s">
        <v>785</v>
      </c>
      <c r="D19" s="122" t="str">
        <f>VLOOKUP(O19,杂项!K:L,2,FALSE)&amp;P19&amp;VLOOKUP(R19,杂项!K:L,2,FALSE)&amp;S19</f>
        <v>源铸之魄8善念之种10</v>
      </c>
      <c r="E19" s="122" t="str">
        <f>VLOOKUP(U19,杂项!K:L,2,FALSE)&amp;V19&amp;VLOOKUP(X19,杂项!K:L,2,FALSE)&amp;Y19</f>
        <v>源铸之砂12善念之种15</v>
      </c>
      <c r="F19" s="122" t="str">
        <f>VLOOKUP(AA19,杂项!K:L,2,FALSE)&amp;AB19&amp;VLOOKUP(AD19,杂项!K:L,2,FALSE)&amp;AE19</f>
        <v>源铸之火16日冕之花10</v>
      </c>
      <c r="G19" s="122" t="str">
        <f>VLOOKUP(AG19,杂项!K:L,2,FALSE)&amp;AH19&amp;VLOOKUP(AJ19,杂项!K:L,2,FALSE)&amp;AK19</f>
        <v>源铸之翼20日冕之花15</v>
      </c>
      <c r="H19" s="123" t="str">
        <f>VLOOKUP(AM19,杂项!K:L,2,FALSE)&amp;AN19&amp;VLOOKUP(AP19,杂项!K:L,2,FALSE)&amp;AQ19</f>
        <v>源铸之魄20灵魂之魄8</v>
      </c>
      <c r="I19" s="123" t="str">
        <f>VLOOKUP(AS19,杂项!K:L,2,FALSE)&amp;AT19&amp;VLOOKUP(AV19,杂项!K:L,2,FALSE)&amp;AW19</f>
        <v>源铸之砂20灵魂之砂12</v>
      </c>
      <c r="J19" s="123" t="str">
        <f>VLOOKUP(AY19,杂项!K:L,2,FALSE)&amp;AZ19&amp;VLOOKUP(BB19,杂项!K:L,2,FALSE)&amp;BC19</f>
        <v>源铸之火24灵魂之火16</v>
      </c>
      <c r="K19" s="123" t="str">
        <f>VLOOKUP(BE19,杂项!K:L,2,FALSE)&amp;BF19&amp;VLOOKUP(BH19,杂项!K:L,2,FALSE)&amp;BI19</f>
        <v>源铸之翼24灵魂之翼24</v>
      </c>
      <c r="L19" s="93" t="str">
        <f>VLOOKUP(BK19,杂项!K:L,2,FALSE)&amp;BL19&amp;VLOOKUP(BN19,杂项!K:L,2,FALSE)&amp;BO19</f>
        <v>超然之心12理想羽毛10</v>
      </c>
      <c r="N19" s="93" t="s">
        <v>1253</v>
      </c>
      <c r="O19" s="129">
        <v>3235</v>
      </c>
      <c r="P19" s="129">
        <v>8</v>
      </c>
      <c r="Q19" s="129" t="s">
        <v>1253</v>
      </c>
      <c r="R19" s="129">
        <v>3204</v>
      </c>
      <c r="S19" s="129">
        <v>10</v>
      </c>
      <c r="T19" s="129" t="s">
        <v>1254</v>
      </c>
      <c r="U19" s="129">
        <v>3237</v>
      </c>
      <c r="V19" s="129">
        <v>12</v>
      </c>
      <c r="W19" s="129" t="s">
        <v>1254</v>
      </c>
      <c r="X19" s="129">
        <v>3204</v>
      </c>
      <c r="Y19" s="129">
        <v>15</v>
      </c>
      <c r="Z19" s="129" t="s">
        <v>1255</v>
      </c>
      <c r="AA19" s="129">
        <v>3234</v>
      </c>
      <c r="AB19" s="129">
        <v>16</v>
      </c>
      <c r="AC19" s="129" t="s">
        <v>1255</v>
      </c>
      <c r="AD19" s="129">
        <v>3216</v>
      </c>
      <c r="AE19" s="129">
        <v>10</v>
      </c>
      <c r="AF19" s="129" t="s">
        <v>1256</v>
      </c>
      <c r="AG19" s="129">
        <v>3236</v>
      </c>
      <c r="AH19" s="129">
        <v>20</v>
      </c>
      <c r="AI19" s="129" t="s">
        <v>1256</v>
      </c>
      <c r="AJ19" s="129">
        <v>3216</v>
      </c>
      <c r="AK19" s="129">
        <v>15</v>
      </c>
      <c r="AL19" s="129" t="s">
        <v>1257</v>
      </c>
      <c r="AM19" s="129">
        <v>3235</v>
      </c>
      <c r="AN19" s="129">
        <v>20</v>
      </c>
      <c r="AO19" s="129" t="s">
        <v>1257</v>
      </c>
      <c r="AP19" s="129">
        <v>3239</v>
      </c>
      <c r="AQ19" s="129">
        <v>8</v>
      </c>
      <c r="AR19" s="129" t="s">
        <v>1258</v>
      </c>
      <c r="AS19" s="129">
        <v>3237</v>
      </c>
      <c r="AT19" s="129">
        <v>20</v>
      </c>
      <c r="AU19" s="129" t="s">
        <v>1258</v>
      </c>
      <c r="AV19" s="129">
        <v>3241</v>
      </c>
      <c r="AW19" s="129">
        <v>12</v>
      </c>
      <c r="AX19" s="129" t="s">
        <v>1259</v>
      </c>
      <c r="AY19" s="129">
        <v>3234</v>
      </c>
      <c r="AZ19" s="129">
        <v>24</v>
      </c>
      <c r="BA19" s="129" t="s">
        <v>1259</v>
      </c>
      <c r="BB19" s="129">
        <v>3238</v>
      </c>
      <c r="BC19" s="129">
        <v>16</v>
      </c>
      <c r="BD19" s="129" t="s">
        <v>1260</v>
      </c>
      <c r="BE19" s="129">
        <v>3236</v>
      </c>
      <c r="BF19" s="129">
        <v>24</v>
      </c>
      <c r="BG19" s="129" t="s">
        <v>1260</v>
      </c>
      <c r="BH19" s="129">
        <v>3240</v>
      </c>
      <c r="BI19" s="129">
        <v>24</v>
      </c>
      <c r="BJ19" s="129" t="s">
        <v>1261</v>
      </c>
      <c r="BK19" s="129">
        <v>3246</v>
      </c>
      <c r="BL19" s="129">
        <v>12</v>
      </c>
      <c r="BM19" s="129" t="s">
        <v>1261</v>
      </c>
      <c r="BN19" s="129">
        <v>3222</v>
      </c>
      <c r="BO19" s="129">
        <v>10</v>
      </c>
    </row>
    <row r="20" spans="1:67" x14ac:dyDescent="0.2">
      <c r="A20" s="103" t="s">
        <v>585</v>
      </c>
      <c r="B20" s="124" t="s">
        <v>849</v>
      </c>
      <c r="D20" s="122" t="str">
        <f>VLOOKUP(O20,杂项!K:L,2,FALSE)&amp;P20&amp;VLOOKUP(R20,杂项!K:L,2,FALSE)&amp;S20</f>
        <v>源铸之砂8慎思之种10</v>
      </c>
      <c r="E20" s="228" t="str">
        <f>VLOOKUP(U20,杂项!K:L,2,FALSE)&amp;V20&amp;VLOOKUP(X20,杂项!K:L,2,FALSE)&amp;Y20</f>
        <v>源铸之翼12慎思之种15</v>
      </c>
      <c r="F20" s="122" t="str">
        <f>VLOOKUP(AA20,杂项!K:L,2,FALSE)&amp;AB20&amp;VLOOKUP(AD20,杂项!K:L,2,FALSE)&amp;AE20</f>
        <v>源铸之魄16月芒之花10</v>
      </c>
      <c r="G20" s="122" t="str">
        <f>VLOOKUP(AG20,杂项!K:L,2,FALSE)&amp;AH20&amp;VLOOKUP(AJ20,杂项!K:L,2,FALSE)&amp;AK20</f>
        <v>源铸之火20月芒之花15</v>
      </c>
      <c r="H20" s="123" t="str">
        <f>VLOOKUP(AM20,杂项!K:L,2,FALSE)&amp;AN20&amp;VLOOKUP(AP20,杂项!K:L,2,FALSE)&amp;AQ20</f>
        <v>源铸之砂20灵魂之砂8</v>
      </c>
      <c r="I20" s="123" t="str">
        <f>VLOOKUP(AS20,杂项!K:L,2,FALSE)&amp;AT20&amp;VLOOKUP(AV20,杂项!K:L,2,FALSE)&amp;AW20</f>
        <v>源铸之翼20灵魂之翼12</v>
      </c>
      <c r="J20" s="123" t="str">
        <f>VLOOKUP(AY20,杂项!K:L,2,FALSE)&amp;AZ20&amp;VLOOKUP(BB20,杂项!K:L,2,FALSE)&amp;BC20</f>
        <v>源铸之魄24灵魂之魄16</v>
      </c>
      <c r="K20" s="123" t="str">
        <f>VLOOKUP(BE20,杂项!K:L,2,FALSE)&amp;BF20&amp;VLOOKUP(BH20,杂项!K:L,2,FALSE)&amp;BI20</f>
        <v>源铸之火24灵魂之火24</v>
      </c>
      <c r="L20" s="93" t="str">
        <f>VLOOKUP(BK20,杂项!K:L,2,FALSE)&amp;BL20&amp;VLOOKUP(BN20,杂项!K:L,2,FALSE)&amp;BO20</f>
        <v>超然之心12冥识羽毛10</v>
      </c>
      <c r="N20" s="93" t="s">
        <v>1253</v>
      </c>
      <c r="O20" s="128">
        <v>3237</v>
      </c>
      <c r="P20" s="128">
        <v>8</v>
      </c>
      <c r="Q20" s="128" t="s">
        <v>1253</v>
      </c>
      <c r="R20" s="128">
        <v>3205</v>
      </c>
      <c r="S20" s="128">
        <v>10</v>
      </c>
      <c r="T20" s="128" t="s">
        <v>1254</v>
      </c>
      <c r="U20" s="128">
        <v>3236</v>
      </c>
      <c r="V20" s="128">
        <v>12</v>
      </c>
      <c r="W20" s="128" t="s">
        <v>1254</v>
      </c>
      <c r="X20" s="128">
        <v>3205</v>
      </c>
      <c r="Y20" s="128">
        <v>15</v>
      </c>
      <c r="Z20" s="128" t="s">
        <v>1255</v>
      </c>
      <c r="AA20" s="128">
        <v>3235</v>
      </c>
      <c r="AB20" s="128">
        <v>16</v>
      </c>
      <c r="AC20" s="128" t="s">
        <v>1255</v>
      </c>
      <c r="AD20" s="128">
        <v>3217</v>
      </c>
      <c r="AE20" s="128">
        <v>10</v>
      </c>
      <c r="AF20" s="128" t="s">
        <v>1256</v>
      </c>
      <c r="AG20" s="128">
        <v>3234</v>
      </c>
      <c r="AH20" s="128">
        <v>20</v>
      </c>
      <c r="AI20" s="128" t="s">
        <v>1256</v>
      </c>
      <c r="AJ20" s="128">
        <v>3217</v>
      </c>
      <c r="AK20" s="128">
        <v>15</v>
      </c>
      <c r="AL20" s="128" t="s">
        <v>1257</v>
      </c>
      <c r="AM20" s="128">
        <v>3237</v>
      </c>
      <c r="AN20" s="128">
        <v>20</v>
      </c>
      <c r="AO20" s="128" t="s">
        <v>1257</v>
      </c>
      <c r="AP20" s="128">
        <v>3241</v>
      </c>
      <c r="AQ20" s="128">
        <v>8</v>
      </c>
      <c r="AR20" s="128" t="s">
        <v>1258</v>
      </c>
      <c r="AS20" s="128">
        <v>3236</v>
      </c>
      <c r="AT20" s="128">
        <v>20</v>
      </c>
      <c r="AU20" s="128" t="s">
        <v>1258</v>
      </c>
      <c r="AV20" s="128">
        <v>3240</v>
      </c>
      <c r="AW20" s="128">
        <v>12</v>
      </c>
      <c r="AX20" s="128" t="s">
        <v>1259</v>
      </c>
      <c r="AY20" s="128">
        <v>3235</v>
      </c>
      <c r="AZ20" s="128">
        <v>24</v>
      </c>
      <c r="BA20" s="128" t="s">
        <v>1259</v>
      </c>
      <c r="BB20" s="128">
        <v>3239</v>
      </c>
      <c r="BC20" s="128">
        <v>16</v>
      </c>
      <c r="BD20" s="128" t="s">
        <v>1260</v>
      </c>
      <c r="BE20" s="128">
        <v>3234</v>
      </c>
      <c r="BF20" s="128">
        <v>24</v>
      </c>
      <c r="BG20" s="128" t="s">
        <v>1260</v>
      </c>
      <c r="BH20" s="128">
        <v>3238</v>
      </c>
      <c r="BI20" s="128">
        <v>24</v>
      </c>
      <c r="BJ20" s="128" t="s">
        <v>1261</v>
      </c>
      <c r="BK20" s="128">
        <v>3246</v>
      </c>
      <c r="BL20" s="128">
        <v>12</v>
      </c>
      <c r="BM20" s="128" t="s">
        <v>1261</v>
      </c>
      <c r="BN20" s="128">
        <v>3223</v>
      </c>
      <c r="BO20" s="128">
        <v>10</v>
      </c>
    </row>
    <row r="21" spans="1:67" x14ac:dyDescent="0.2">
      <c r="A21" s="103" t="s">
        <v>688</v>
      </c>
      <c r="B21" s="124" t="s">
        <v>653</v>
      </c>
      <c r="C21" s="125">
        <v>7.0169701707017104E+49</v>
      </c>
      <c r="D21" s="122" t="str">
        <f>VLOOKUP(O21,杂项!K:L,2,FALSE)&amp;P21&amp;VLOOKUP(R21,杂项!K:L,2,FALSE)&amp;S21</f>
        <v>源铸之火8生机之种10</v>
      </c>
      <c r="E21" s="122" t="str">
        <f>VLOOKUP(U21,杂项!K:L,2,FALSE)&amp;V21&amp;VLOOKUP(X21,杂项!K:L,2,FALSE)&amp;Y21</f>
        <v>源铸之魄12生机之种15</v>
      </c>
      <c r="F21" s="122" t="str">
        <f>VLOOKUP(AA21,杂项!K:L,2,FALSE)&amp;AB21&amp;VLOOKUP(AD21,杂项!K:L,2,FALSE)&amp;AE21</f>
        <v>源铸之翼16秋实之花10</v>
      </c>
      <c r="G21" s="122" t="str">
        <f>VLOOKUP(AG21,杂项!K:L,2,FALSE)&amp;AH21&amp;VLOOKUP(AJ21,杂项!K:L,2,FALSE)&amp;AK21</f>
        <v>源铸之砂20秋实之花15</v>
      </c>
      <c r="H21" s="123" t="str">
        <f>VLOOKUP(AM21,杂项!K:L,2,FALSE)&amp;AN21&amp;VLOOKUP(AP21,杂项!K:L,2,FALSE)&amp;AQ21</f>
        <v>源铸之火20灵魂之火8</v>
      </c>
      <c r="I21" s="123" t="str">
        <f>VLOOKUP(AS21,杂项!K:L,2,FALSE)&amp;AT21&amp;VLOOKUP(AV21,杂项!K:L,2,FALSE)&amp;AW21</f>
        <v>源铸之魄20灵魂之魄12</v>
      </c>
      <c r="J21" s="123" t="str">
        <f>VLOOKUP(AY21,杂项!K:L,2,FALSE)&amp;AZ21&amp;VLOOKUP(BB21,杂项!K:L,2,FALSE)&amp;BC21</f>
        <v>源铸之翼24灵魂之翼16</v>
      </c>
      <c r="K21" s="123" t="str">
        <f>VLOOKUP(BE21,杂项!K:L,2,FALSE)&amp;BF21&amp;VLOOKUP(BH21,杂项!K:L,2,FALSE)&amp;BI21</f>
        <v>源铸之砂24灵魂之砂24</v>
      </c>
      <c r="L21" s="93" t="str">
        <f>VLOOKUP(BK21,杂项!K:L,2,FALSE)&amp;BL21&amp;VLOOKUP(BN21,杂项!K:L,2,FALSE)&amp;BO21</f>
        <v>超然之心12活力羽毛10</v>
      </c>
      <c r="N21" s="93" t="s">
        <v>1253</v>
      </c>
      <c r="O21" s="128">
        <v>3234</v>
      </c>
      <c r="P21" s="128">
        <v>8</v>
      </c>
      <c r="Q21" s="128" t="s">
        <v>1253</v>
      </c>
      <c r="R21" s="128">
        <v>3208</v>
      </c>
      <c r="S21" s="128">
        <v>10</v>
      </c>
      <c r="T21" s="128" t="s">
        <v>1254</v>
      </c>
      <c r="U21" s="128">
        <v>3235</v>
      </c>
      <c r="V21" s="128">
        <v>12</v>
      </c>
      <c r="W21" s="128" t="s">
        <v>1254</v>
      </c>
      <c r="X21" s="128">
        <v>3208</v>
      </c>
      <c r="Y21" s="128">
        <v>15</v>
      </c>
      <c r="Z21" s="128" t="s">
        <v>1255</v>
      </c>
      <c r="AA21" s="128">
        <v>3236</v>
      </c>
      <c r="AB21" s="128">
        <v>16</v>
      </c>
      <c r="AC21" s="128" t="s">
        <v>1255</v>
      </c>
      <c r="AD21" s="128">
        <v>3220</v>
      </c>
      <c r="AE21" s="128">
        <v>10</v>
      </c>
      <c r="AF21" s="128" t="s">
        <v>1256</v>
      </c>
      <c r="AG21" s="128">
        <v>3237</v>
      </c>
      <c r="AH21" s="128">
        <v>20</v>
      </c>
      <c r="AI21" s="128" t="s">
        <v>1256</v>
      </c>
      <c r="AJ21" s="128">
        <v>3220</v>
      </c>
      <c r="AK21" s="128">
        <v>15</v>
      </c>
      <c r="AL21" s="128" t="s">
        <v>1257</v>
      </c>
      <c r="AM21" s="128">
        <v>3234</v>
      </c>
      <c r="AN21" s="128">
        <v>20</v>
      </c>
      <c r="AO21" s="128" t="s">
        <v>1257</v>
      </c>
      <c r="AP21" s="128">
        <v>3238</v>
      </c>
      <c r="AQ21" s="128">
        <v>8</v>
      </c>
      <c r="AR21" s="128" t="s">
        <v>1258</v>
      </c>
      <c r="AS21" s="128">
        <v>3235</v>
      </c>
      <c r="AT21" s="128">
        <v>20</v>
      </c>
      <c r="AU21" s="128" t="s">
        <v>1258</v>
      </c>
      <c r="AV21" s="128">
        <v>3239</v>
      </c>
      <c r="AW21" s="128">
        <v>12</v>
      </c>
      <c r="AX21" s="128" t="s">
        <v>1259</v>
      </c>
      <c r="AY21" s="128">
        <v>3236</v>
      </c>
      <c r="AZ21" s="128">
        <v>24</v>
      </c>
      <c r="BA21" s="128" t="s">
        <v>1259</v>
      </c>
      <c r="BB21" s="128">
        <v>3240</v>
      </c>
      <c r="BC21" s="128">
        <v>16</v>
      </c>
      <c r="BD21" s="128" t="s">
        <v>1260</v>
      </c>
      <c r="BE21" s="128">
        <v>3237</v>
      </c>
      <c r="BF21" s="128">
        <v>24</v>
      </c>
      <c r="BG21" s="128" t="s">
        <v>1260</v>
      </c>
      <c r="BH21" s="128">
        <v>3241</v>
      </c>
      <c r="BI21" s="128">
        <v>24</v>
      </c>
      <c r="BJ21" s="128" t="s">
        <v>1261</v>
      </c>
      <c r="BK21" s="128">
        <v>3246</v>
      </c>
      <c r="BL21" s="128">
        <v>12</v>
      </c>
      <c r="BM21" s="128" t="s">
        <v>1261</v>
      </c>
      <c r="BN21" s="128">
        <v>3226</v>
      </c>
      <c r="BO21" s="128">
        <v>10</v>
      </c>
    </row>
    <row r="22" spans="1:67" x14ac:dyDescent="0.2">
      <c r="A22" s="103" t="s">
        <v>693</v>
      </c>
      <c r="B22" s="124" t="s">
        <v>731</v>
      </c>
      <c r="D22" s="122" t="str">
        <f>VLOOKUP(O22,杂项!K:L,2,FALSE)&amp;P22&amp;VLOOKUP(R22,杂项!K:L,2,FALSE)&amp;S22</f>
        <v>源铸之翼8狂热之种10</v>
      </c>
      <c r="E22" s="122" t="str">
        <f>VLOOKUP(U22,杂项!K:L,2,FALSE)&amp;V22&amp;VLOOKUP(X22,杂项!K:L,2,FALSE)&amp;Y22</f>
        <v>源铸之火12狂热之种15</v>
      </c>
      <c r="F22" s="122" t="str">
        <f>VLOOKUP(AA22,杂项!K:L,2,FALSE)&amp;AB22&amp;VLOOKUP(AD22,杂项!K:L,2,FALSE)&amp;AE22</f>
        <v>源铸之砂16夏暑之花10</v>
      </c>
      <c r="G22" s="122" t="str">
        <f>VLOOKUP(AG22,杂项!K:L,2,FALSE)&amp;AH22&amp;VLOOKUP(AJ22,杂项!K:L,2,FALSE)&amp;AK22</f>
        <v>源铸之魄20夏暑之花15</v>
      </c>
      <c r="H22" s="123" t="str">
        <f>VLOOKUP(AM22,杂项!K:L,2,FALSE)&amp;AN22&amp;VLOOKUP(AP22,杂项!K:L,2,FALSE)&amp;AQ22</f>
        <v>源铸之翼20灵魂之翼8</v>
      </c>
      <c r="I22" s="123" t="str">
        <f>VLOOKUP(AS22,杂项!K:L,2,FALSE)&amp;AT22&amp;VLOOKUP(AV22,杂项!K:L,2,FALSE)&amp;AW22</f>
        <v>源铸之火20灵魂之火12</v>
      </c>
      <c r="J22" s="123" t="str">
        <f>VLOOKUP(AY22,杂项!K:L,2,FALSE)&amp;AZ22&amp;VLOOKUP(BB22,杂项!K:L,2,FALSE)&amp;BC22</f>
        <v>源铸之砂24灵魂之砂16</v>
      </c>
      <c r="K22" s="123" t="str">
        <f>VLOOKUP(BE22,杂项!K:L,2,FALSE)&amp;BF22&amp;VLOOKUP(BH22,杂项!K:L,2,FALSE)&amp;BI22</f>
        <v>源铸之魄24灵魂之魄24</v>
      </c>
      <c r="L22" s="93" t="str">
        <f>VLOOKUP(BK22,杂项!K:L,2,FALSE)&amp;BL22&amp;VLOOKUP(BN22,杂项!K:L,2,FALSE)&amp;BO22</f>
        <v>超然之心12热忱羽毛10</v>
      </c>
      <c r="N22" s="93" t="s">
        <v>1253</v>
      </c>
      <c r="O22" s="128">
        <v>3236</v>
      </c>
      <c r="P22" s="128">
        <v>8</v>
      </c>
      <c r="Q22" s="128" t="s">
        <v>1253</v>
      </c>
      <c r="R22" s="128">
        <v>3207</v>
      </c>
      <c r="S22" s="128">
        <v>10</v>
      </c>
      <c r="T22" s="128" t="s">
        <v>1254</v>
      </c>
      <c r="U22" s="128">
        <v>3234</v>
      </c>
      <c r="V22" s="128">
        <v>12</v>
      </c>
      <c r="W22" s="128" t="s">
        <v>1254</v>
      </c>
      <c r="X22" s="128">
        <v>3207</v>
      </c>
      <c r="Y22" s="128">
        <v>15</v>
      </c>
      <c r="Z22" s="128" t="s">
        <v>1255</v>
      </c>
      <c r="AA22" s="128">
        <v>3237</v>
      </c>
      <c r="AB22" s="128">
        <v>16</v>
      </c>
      <c r="AC22" s="128" t="s">
        <v>1255</v>
      </c>
      <c r="AD22" s="128">
        <v>3219</v>
      </c>
      <c r="AE22" s="128">
        <v>10</v>
      </c>
      <c r="AF22" s="128" t="s">
        <v>1256</v>
      </c>
      <c r="AG22" s="128">
        <v>3235</v>
      </c>
      <c r="AH22" s="128">
        <v>20</v>
      </c>
      <c r="AI22" s="128" t="s">
        <v>1256</v>
      </c>
      <c r="AJ22" s="128">
        <v>3219</v>
      </c>
      <c r="AK22" s="128">
        <v>15</v>
      </c>
      <c r="AL22" s="128" t="s">
        <v>1257</v>
      </c>
      <c r="AM22" s="128">
        <v>3236</v>
      </c>
      <c r="AN22" s="128">
        <v>20</v>
      </c>
      <c r="AO22" s="128" t="s">
        <v>1257</v>
      </c>
      <c r="AP22" s="128">
        <v>3240</v>
      </c>
      <c r="AQ22" s="128">
        <v>8</v>
      </c>
      <c r="AR22" s="128" t="s">
        <v>1258</v>
      </c>
      <c r="AS22" s="128">
        <v>3234</v>
      </c>
      <c r="AT22" s="128">
        <v>20</v>
      </c>
      <c r="AU22" s="128" t="s">
        <v>1258</v>
      </c>
      <c r="AV22" s="128">
        <v>3238</v>
      </c>
      <c r="AW22" s="128">
        <v>12</v>
      </c>
      <c r="AX22" s="128" t="s">
        <v>1259</v>
      </c>
      <c r="AY22" s="128">
        <v>3237</v>
      </c>
      <c r="AZ22" s="128">
        <v>24</v>
      </c>
      <c r="BA22" s="128" t="s">
        <v>1259</v>
      </c>
      <c r="BB22" s="128">
        <v>3241</v>
      </c>
      <c r="BC22" s="128">
        <v>16</v>
      </c>
      <c r="BD22" s="128" t="s">
        <v>1260</v>
      </c>
      <c r="BE22" s="128">
        <v>3235</v>
      </c>
      <c r="BF22" s="128">
        <v>24</v>
      </c>
      <c r="BG22" s="128" t="s">
        <v>1260</v>
      </c>
      <c r="BH22" s="128">
        <v>3239</v>
      </c>
      <c r="BI22" s="128">
        <v>24</v>
      </c>
      <c r="BJ22" s="128" t="s">
        <v>1261</v>
      </c>
      <c r="BK22" s="128">
        <v>3246</v>
      </c>
      <c r="BL22" s="128">
        <v>12</v>
      </c>
      <c r="BM22" s="128" t="s">
        <v>1261</v>
      </c>
      <c r="BN22" s="128">
        <v>3225</v>
      </c>
      <c r="BO22" s="128">
        <v>10</v>
      </c>
    </row>
    <row r="23" spans="1:67" x14ac:dyDescent="0.2">
      <c r="A23" s="103" t="s">
        <v>701</v>
      </c>
      <c r="B23" s="124" t="s">
        <v>808</v>
      </c>
      <c r="C23" s="5"/>
      <c r="D23" s="122" t="str">
        <f>VLOOKUP(O23,杂项!K:L,2,FALSE)&amp;P23&amp;VLOOKUP(R23,杂项!K:L,2,FALSE)&amp;S23</f>
        <v>源铸之魄8迷情之种10</v>
      </c>
      <c r="E23" s="122" t="str">
        <f>VLOOKUP(U23,杂项!K:L,2,FALSE)&amp;V23&amp;VLOOKUP(X23,杂项!K:L,2,FALSE)&amp;Y23</f>
        <v>源铸之砂12迷情之种15</v>
      </c>
      <c r="F23" s="122" t="str">
        <f>VLOOKUP(AA23,杂项!K:L,2,FALSE)&amp;AB23&amp;VLOOKUP(AD23,杂项!K:L,2,FALSE)&amp;AE23</f>
        <v>源铸之火16春晓之花10</v>
      </c>
      <c r="G23" s="122" t="str">
        <f>VLOOKUP(AG23,杂项!K:L,2,FALSE)&amp;AH23&amp;VLOOKUP(AJ23,杂项!K:L,2,FALSE)&amp;AK23</f>
        <v>源铸之翼20春晓之花15</v>
      </c>
      <c r="H23" s="123" t="str">
        <f>VLOOKUP(AM23,杂项!K:L,2,FALSE)&amp;AN23&amp;VLOOKUP(AP23,杂项!K:L,2,FALSE)&amp;AQ23</f>
        <v>源铸之魄20灵魂之魄8</v>
      </c>
      <c r="I23" s="123" t="str">
        <f>VLOOKUP(AS23,杂项!K:L,2,FALSE)&amp;AT23&amp;VLOOKUP(AV23,杂项!K:L,2,FALSE)&amp;AW23</f>
        <v>源铸之砂20灵魂之砂12</v>
      </c>
      <c r="J23" s="123" t="str">
        <f>VLOOKUP(AY23,杂项!K:L,2,FALSE)&amp;AZ23&amp;VLOOKUP(BB23,杂项!K:L,2,FALSE)&amp;BC23</f>
        <v>源铸之火24灵魂之火16</v>
      </c>
      <c r="K23" s="123" t="str">
        <f>VLOOKUP(BE23,杂项!K:L,2,FALSE)&amp;BF23&amp;VLOOKUP(BH23,杂项!K:L,2,FALSE)&amp;BI23</f>
        <v>源铸之翼24灵魂之翼24</v>
      </c>
      <c r="L23" s="93" t="str">
        <f>VLOOKUP(BK23,杂项!K:L,2,FALSE)&amp;BL23&amp;VLOOKUP(BN23,杂项!K:L,2,FALSE)&amp;BO23</f>
        <v>超然之心12恋慕羽毛10</v>
      </c>
      <c r="N23" s="93" t="s">
        <v>1253</v>
      </c>
      <c r="O23" s="129">
        <v>3235</v>
      </c>
      <c r="P23" s="129">
        <v>8</v>
      </c>
      <c r="Q23" s="129" t="s">
        <v>1253</v>
      </c>
      <c r="R23" s="129">
        <v>3209</v>
      </c>
      <c r="S23" s="129">
        <v>10</v>
      </c>
      <c r="T23" s="129" t="s">
        <v>1254</v>
      </c>
      <c r="U23" s="129">
        <v>3237</v>
      </c>
      <c r="V23" s="129">
        <v>12</v>
      </c>
      <c r="W23" s="129" t="s">
        <v>1254</v>
      </c>
      <c r="X23" s="129">
        <v>3209</v>
      </c>
      <c r="Y23" s="129">
        <v>15</v>
      </c>
      <c r="Z23" s="129" t="s">
        <v>1255</v>
      </c>
      <c r="AA23" s="129">
        <v>3234</v>
      </c>
      <c r="AB23" s="129">
        <v>16</v>
      </c>
      <c r="AC23" s="129" t="s">
        <v>1255</v>
      </c>
      <c r="AD23" s="129">
        <v>3221</v>
      </c>
      <c r="AE23" s="129">
        <v>10</v>
      </c>
      <c r="AF23" s="129" t="s">
        <v>1256</v>
      </c>
      <c r="AG23" s="129">
        <v>3236</v>
      </c>
      <c r="AH23" s="129">
        <v>20</v>
      </c>
      <c r="AI23" s="129" t="s">
        <v>1256</v>
      </c>
      <c r="AJ23" s="129">
        <v>3221</v>
      </c>
      <c r="AK23" s="129">
        <v>15</v>
      </c>
      <c r="AL23" s="129" t="s">
        <v>1257</v>
      </c>
      <c r="AM23" s="129">
        <v>3235</v>
      </c>
      <c r="AN23" s="129">
        <v>20</v>
      </c>
      <c r="AO23" s="129" t="s">
        <v>1257</v>
      </c>
      <c r="AP23" s="129">
        <v>3239</v>
      </c>
      <c r="AQ23" s="129">
        <v>8</v>
      </c>
      <c r="AR23" s="129" t="s">
        <v>1258</v>
      </c>
      <c r="AS23" s="129">
        <v>3237</v>
      </c>
      <c r="AT23" s="129">
        <v>20</v>
      </c>
      <c r="AU23" s="129" t="s">
        <v>1258</v>
      </c>
      <c r="AV23" s="129">
        <v>3241</v>
      </c>
      <c r="AW23" s="129">
        <v>12</v>
      </c>
      <c r="AX23" s="129" t="s">
        <v>1259</v>
      </c>
      <c r="AY23" s="129">
        <v>3234</v>
      </c>
      <c r="AZ23" s="129">
        <v>24</v>
      </c>
      <c r="BA23" s="129" t="s">
        <v>1259</v>
      </c>
      <c r="BB23" s="129">
        <v>3238</v>
      </c>
      <c r="BC23" s="129">
        <v>16</v>
      </c>
      <c r="BD23" s="129" t="s">
        <v>1260</v>
      </c>
      <c r="BE23" s="129">
        <v>3236</v>
      </c>
      <c r="BF23" s="129">
        <v>24</v>
      </c>
      <c r="BG23" s="129" t="s">
        <v>1260</v>
      </c>
      <c r="BH23" s="129">
        <v>3240</v>
      </c>
      <c r="BI23" s="129">
        <v>24</v>
      </c>
      <c r="BJ23" s="129" t="s">
        <v>1261</v>
      </c>
      <c r="BK23" s="129">
        <v>3246</v>
      </c>
      <c r="BL23" s="129">
        <v>12</v>
      </c>
      <c r="BM23" s="129" t="s">
        <v>1261</v>
      </c>
      <c r="BN23" s="129">
        <v>3227</v>
      </c>
      <c r="BO23" s="129">
        <v>10</v>
      </c>
    </row>
    <row r="24" spans="1:67" x14ac:dyDescent="0.2">
      <c r="A24" s="103" t="s">
        <v>707</v>
      </c>
      <c r="B24" s="124" t="s">
        <v>843</v>
      </c>
      <c r="D24" s="122" t="str">
        <f>VLOOKUP(O24,杂项!K:L,2,FALSE)&amp;P24&amp;VLOOKUP(R24,杂项!K:L,2,FALSE)&amp;S24</f>
        <v>源铸之砂8慎思之种10</v>
      </c>
      <c r="E24" s="122" t="str">
        <f>VLOOKUP(U24,杂项!K:L,2,FALSE)&amp;V24&amp;VLOOKUP(X24,杂项!K:L,2,FALSE)&amp;Y24</f>
        <v>源铸之翼12慎思之种15</v>
      </c>
      <c r="F24" s="122" t="str">
        <f>VLOOKUP(AA24,杂项!K:L,2,FALSE)&amp;AB24&amp;VLOOKUP(AD24,杂项!K:L,2,FALSE)&amp;AE24</f>
        <v>源铸之魄16月芒之花10</v>
      </c>
      <c r="G24" s="122" t="str">
        <f>VLOOKUP(AG24,杂项!K:L,2,FALSE)&amp;AH24&amp;VLOOKUP(AJ24,杂项!K:L,2,FALSE)&amp;AK24</f>
        <v>源铸之火20月芒之花15</v>
      </c>
      <c r="H24" s="123" t="str">
        <f>VLOOKUP(AM24,杂项!K:L,2,FALSE)&amp;AN24&amp;VLOOKUP(AP24,杂项!K:L,2,FALSE)&amp;AQ24</f>
        <v>源铸之砂20灵魂之砂8</v>
      </c>
      <c r="I24" s="123" t="str">
        <f>VLOOKUP(AS24,杂项!K:L,2,FALSE)&amp;AT24&amp;VLOOKUP(AV24,杂项!K:L,2,FALSE)&amp;AW24</f>
        <v>源铸之翼20灵魂之翼12</v>
      </c>
      <c r="J24" s="123" t="str">
        <f>VLOOKUP(AY24,杂项!K:L,2,FALSE)&amp;AZ24&amp;VLOOKUP(BB24,杂项!K:L,2,FALSE)&amp;BC24</f>
        <v>源铸之魄24灵魂之魄16</v>
      </c>
      <c r="K24" s="123" t="str">
        <f>VLOOKUP(BE24,杂项!K:L,2,FALSE)&amp;BF24&amp;VLOOKUP(BH24,杂项!K:L,2,FALSE)&amp;BI24</f>
        <v>源铸之火24灵魂之火24</v>
      </c>
      <c r="L24" s="93" t="str">
        <f>VLOOKUP(BK24,杂项!K:L,2,FALSE)&amp;BL24&amp;VLOOKUP(BN24,杂项!K:L,2,FALSE)&amp;BO24</f>
        <v>超然之心12冥识羽毛10</v>
      </c>
      <c r="N24" s="93" t="s">
        <v>1253</v>
      </c>
      <c r="O24" s="128">
        <v>3237</v>
      </c>
      <c r="P24" s="128">
        <v>8</v>
      </c>
      <c r="Q24" s="128" t="s">
        <v>1253</v>
      </c>
      <c r="R24" s="128">
        <v>3205</v>
      </c>
      <c r="S24" s="128">
        <v>10</v>
      </c>
      <c r="T24" s="128" t="s">
        <v>1254</v>
      </c>
      <c r="U24" s="128">
        <v>3236</v>
      </c>
      <c r="V24" s="128">
        <v>12</v>
      </c>
      <c r="W24" s="128" t="s">
        <v>1254</v>
      </c>
      <c r="X24" s="128">
        <v>3205</v>
      </c>
      <c r="Y24" s="128">
        <v>15</v>
      </c>
      <c r="Z24" s="128" t="s">
        <v>1255</v>
      </c>
      <c r="AA24" s="128">
        <v>3235</v>
      </c>
      <c r="AB24" s="128">
        <v>16</v>
      </c>
      <c r="AC24" s="128" t="s">
        <v>1255</v>
      </c>
      <c r="AD24" s="128">
        <v>3217</v>
      </c>
      <c r="AE24" s="128">
        <v>10</v>
      </c>
      <c r="AF24" s="128" t="s">
        <v>1256</v>
      </c>
      <c r="AG24" s="128">
        <v>3234</v>
      </c>
      <c r="AH24" s="128">
        <v>20</v>
      </c>
      <c r="AI24" s="128" t="s">
        <v>1256</v>
      </c>
      <c r="AJ24" s="128">
        <v>3217</v>
      </c>
      <c r="AK24" s="128">
        <v>15</v>
      </c>
      <c r="AL24" s="128" t="s">
        <v>1257</v>
      </c>
      <c r="AM24" s="128">
        <v>3237</v>
      </c>
      <c r="AN24" s="128">
        <v>20</v>
      </c>
      <c r="AO24" s="128" t="s">
        <v>1257</v>
      </c>
      <c r="AP24" s="128">
        <v>3241</v>
      </c>
      <c r="AQ24" s="128">
        <v>8</v>
      </c>
      <c r="AR24" s="128" t="s">
        <v>1258</v>
      </c>
      <c r="AS24" s="128">
        <v>3236</v>
      </c>
      <c r="AT24" s="128">
        <v>20</v>
      </c>
      <c r="AU24" s="128" t="s">
        <v>1258</v>
      </c>
      <c r="AV24" s="128">
        <v>3240</v>
      </c>
      <c r="AW24" s="128">
        <v>12</v>
      </c>
      <c r="AX24" s="128" t="s">
        <v>1259</v>
      </c>
      <c r="AY24" s="128">
        <v>3235</v>
      </c>
      <c r="AZ24" s="128">
        <v>24</v>
      </c>
      <c r="BA24" s="128" t="s">
        <v>1259</v>
      </c>
      <c r="BB24" s="128">
        <v>3239</v>
      </c>
      <c r="BC24" s="128">
        <v>16</v>
      </c>
      <c r="BD24" s="128" t="s">
        <v>1260</v>
      </c>
      <c r="BE24" s="128">
        <v>3234</v>
      </c>
      <c r="BF24" s="128">
        <v>24</v>
      </c>
      <c r="BG24" s="128" t="s">
        <v>1260</v>
      </c>
      <c r="BH24" s="128">
        <v>3238</v>
      </c>
      <c r="BI24" s="128">
        <v>24</v>
      </c>
      <c r="BJ24" s="128" t="s">
        <v>1261</v>
      </c>
      <c r="BK24" s="128">
        <v>3246</v>
      </c>
      <c r="BL24" s="128">
        <v>12</v>
      </c>
      <c r="BM24" s="128" t="s">
        <v>1261</v>
      </c>
      <c r="BN24" s="128">
        <v>3223</v>
      </c>
      <c r="BO24" s="128">
        <v>10</v>
      </c>
    </row>
    <row r="25" spans="1:67" x14ac:dyDescent="0.2">
      <c r="A25" s="103" t="s">
        <v>713</v>
      </c>
      <c r="B25" s="124" t="s">
        <v>869</v>
      </c>
      <c r="C25" s="125">
        <v>7.0263702647026498E+49</v>
      </c>
      <c r="D25" s="122" t="str">
        <f>VLOOKUP(O25,杂项!K:L,2,FALSE)&amp;P25&amp;VLOOKUP(R25,杂项!K:L,2,FALSE)&amp;S25</f>
        <v>源铸之火8善念之种10</v>
      </c>
      <c r="E25" s="122" t="str">
        <f>VLOOKUP(U25,杂项!K:L,2,FALSE)&amp;V25&amp;VLOOKUP(X25,杂项!K:L,2,FALSE)&amp;Y25</f>
        <v>源铸之魄12善念之种15</v>
      </c>
      <c r="F25" s="122" t="str">
        <f>VLOOKUP(AA25,杂项!K:L,2,FALSE)&amp;AB25&amp;VLOOKUP(AD25,杂项!K:L,2,FALSE)&amp;AE25</f>
        <v>源铸之翼16日冕之花10</v>
      </c>
      <c r="G25" s="122" t="str">
        <f>VLOOKUP(AG25,杂项!K:L,2,FALSE)&amp;AH25&amp;VLOOKUP(AJ25,杂项!K:L,2,FALSE)&amp;AK25</f>
        <v>源铸之砂20日冕之花15</v>
      </c>
      <c r="H25" s="123" t="str">
        <f>VLOOKUP(AM25,杂项!K:L,2,FALSE)&amp;AN25&amp;VLOOKUP(AP25,杂项!K:L,2,FALSE)&amp;AQ25</f>
        <v>源铸之火20灵魂之火8</v>
      </c>
      <c r="I25" s="123" t="str">
        <f>VLOOKUP(AS25,杂项!K:L,2,FALSE)&amp;AT25&amp;VLOOKUP(AV25,杂项!K:L,2,FALSE)&amp;AW25</f>
        <v>源铸之魄20灵魂之魄12</v>
      </c>
      <c r="J25" s="123" t="str">
        <f>VLOOKUP(AY25,杂项!K:L,2,FALSE)&amp;AZ25&amp;VLOOKUP(BB25,杂项!K:L,2,FALSE)&amp;BC25</f>
        <v>源铸之翼24灵魂之翼16</v>
      </c>
      <c r="K25" s="123" t="str">
        <f>VLOOKUP(BE25,杂项!K:L,2,FALSE)&amp;BF25&amp;VLOOKUP(BH25,杂项!K:L,2,FALSE)&amp;BI25</f>
        <v>源铸之砂24灵魂之砂24</v>
      </c>
      <c r="L25" s="93" t="str">
        <f>VLOOKUP(BK25,杂项!K:L,2,FALSE)&amp;BL25&amp;VLOOKUP(BN25,杂项!K:L,2,FALSE)&amp;BO25</f>
        <v>超然之心12理想羽毛10</v>
      </c>
      <c r="N25" s="93" t="s">
        <v>1253</v>
      </c>
      <c r="O25" s="128">
        <v>3234</v>
      </c>
      <c r="P25" s="128">
        <v>8</v>
      </c>
      <c r="Q25" s="128" t="s">
        <v>1253</v>
      </c>
      <c r="R25" s="128">
        <v>3204</v>
      </c>
      <c r="S25" s="128">
        <v>10</v>
      </c>
      <c r="T25" s="128" t="s">
        <v>1254</v>
      </c>
      <c r="U25" s="128">
        <v>3235</v>
      </c>
      <c r="V25" s="128">
        <v>12</v>
      </c>
      <c r="W25" s="128" t="s">
        <v>1254</v>
      </c>
      <c r="X25" s="128">
        <v>3204</v>
      </c>
      <c r="Y25" s="128">
        <v>15</v>
      </c>
      <c r="Z25" s="128" t="s">
        <v>1255</v>
      </c>
      <c r="AA25" s="128">
        <v>3236</v>
      </c>
      <c r="AB25" s="128">
        <v>16</v>
      </c>
      <c r="AC25" s="128" t="s">
        <v>1255</v>
      </c>
      <c r="AD25" s="128">
        <v>3216</v>
      </c>
      <c r="AE25" s="128">
        <v>10</v>
      </c>
      <c r="AF25" s="128" t="s">
        <v>1256</v>
      </c>
      <c r="AG25" s="128">
        <v>3237</v>
      </c>
      <c r="AH25" s="128">
        <v>20</v>
      </c>
      <c r="AI25" s="128" t="s">
        <v>1256</v>
      </c>
      <c r="AJ25" s="128">
        <v>3216</v>
      </c>
      <c r="AK25" s="128">
        <v>15</v>
      </c>
      <c r="AL25" s="128" t="s">
        <v>1257</v>
      </c>
      <c r="AM25" s="128">
        <v>3234</v>
      </c>
      <c r="AN25" s="128">
        <v>20</v>
      </c>
      <c r="AO25" s="128" t="s">
        <v>1257</v>
      </c>
      <c r="AP25" s="128">
        <v>3238</v>
      </c>
      <c r="AQ25" s="128">
        <v>8</v>
      </c>
      <c r="AR25" s="128" t="s">
        <v>1258</v>
      </c>
      <c r="AS25" s="128">
        <v>3235</v>
      </c>
      <c r="AT25" s="128">
        <v>20</v>
      </c>
      <c r="AU25" s="128" t="s">
        <v>1258</v>
      </c>
      <c r="AV25" s="128">
        <v>3239</v>
      </c>
      <c r="AW25" s="128">
        <v>12</v>
      </c>
      <c r="AX25" s="128" t="s">
        <v>1259</v>
      </c>
      <c r="AY25" s="128">
        <v>3236</v>
      </c>
      <c r="AZ25" s="128">
        <v>24</v>
      </c>
      <c r="BA25" s="128" t="s">
        <v>1259</v>
      </c>
      <c r="BB25" s="128">
        <v>3240</v>
      </c>
      <c r="BC25" s="128">
        <v>16</v>
      </c>
      <c r="BD25" s="128" t="s">
        <v>1260</v>
      </c>
      <c r="BE25" s="128">
        <v>3237</v>
      </c>
      <c r="BF25" s="128">
        <v>24</v>
      </c>
      <c r="BG25" s="128" t="s">
        <v>1260</v>
      </c>
      <c r="BH25" s="128">
        <v>3241</v>
      </c>
      <c r="BI25" s="128">
        <v>24</v>
      </c>
      <c r="BJ25" s="128" t="s">
        <v>1261</v>
      </c>
      <c r="BK25" s="128">
        <v>3246</v>
      </c>
      <c r="BL25" s="128">
        <v>12</v>
      </c>
      <c r="BM25" s="128" t="s">
        <v>1261</v>
      </c>
      <c r="BN25" s="128">
        <v>3222</v>
      </c>
      <c r="BO25" s="128">
        <v>10</v>
      </c>
    </row>
    <row r="26" spans="1:67" x14ac:dyDescent="0.2">
      <c r="A26" s="103" t="s">
        <v>719</v>
      </c>
      <c r="B26" s="124" t="s">
        <v>804</v>
      </c>
      <c r="C26" s="125">
        <v>7.0199702007020105E+49</v>
      </c>
      <c r="D26" s="122" t="str">
        <f>VLOOKUP(O26,杂项!K:L,2,FALSE)&amp;P26&amp;VLOOKUP(R26,杂项!K:L,2,FALSE)&amp;S26</f>
        <v>源铸之翼8善念之种10</v>
      </c>
      <c r="E26" s="122" t="str">
        <f>VLOOKUP(U26,杂项!K:L,2,FALSE)&amp;V26&amp;VLOOKUP(X26,杂项!K:L,2,FALSE)&amp;Y26</f>
        <v>源铸之火12善念之种15</v>
      </c>
      <c r="F26" s="122" t="str">
        <f>VLOOKUP(AA26,杂项!K:L,2,FALSE)&amp;AB26&amp;VLOOKUP(AD26,杂项!K:L,2,FALSE)&amp;AE26</f>
        <v>源铸之砂16日冕之花10</v>
      </c>
      <c r="G26" s="122" t="str">
        <f>VLOOKUP(AG26,杂项!K:L,2,FALSE)&amp;AH26&amp;VLOOKUP(AJ26,杂项!K:L,2,FALSE)&amp;AK26</f>
        <v>源铸之魄20日冕之花15</v>
      </c>
      <c r="H26" s="123" t="str">
        <f>VLOOKUP(AM26,杂项!K:L,2,FALSE)&amp;AN26&amp;VLOOKUP(AP26,杂项!K:L,2,FALSE)&amp;AQ26</f>
        <v>源铸之翼20灵魂之翼8</v>
      </c>
      <c r="I26" s="123" t="str">
        <f>VLOOKUP(AS26,杂项!K:L,2,FALSE)&amp;AT26&amp;VLOOKUP(AV26,杂项!K:L,2,FALSE)&amp;AW26</f>
        <v>源铸之火20灵魂之火12</v>
      </c>
      <c r="J26" s="123" t="str">
        <f>VLOOKUP(AY26,杂项!K:L,2,FALSE)&amp;AZ26&amp;VLOOKUP(BB26,杂项!K:L,2,FALSE)&amp;BC26</f>
        <v>源铸之砂24灵魂之砂16</v>
      </c>
      <c r="K26" s="123" t="str">
        <f>VLOOKUP(BE26,杂项!K:L,2,FALSE)&amp;BF26&amp;VLOOKUP(BH26,杂项!K:L,2,FALSE)&amp;BI26</f>
        <v>源铸之魄24灵魂之魄24</v>
      </c>
      <c r="L26" s="93" t="str">
        <f>VLOOKUP(BK26,杂项!K:L,2,FALSE)&amp;BL26&amp;VLOOKUP(BN26,杂项!K:L,2,FALSE)&amp;BO26</f>
        <v>超然之心12理想羽毛10</v>
      </c>
      <c r="N26" s="93" t="s">
        <v>1253</v>
      </c>
      <c r="O26" s="128">
        <v>3236</v>
      </c>
      <c r="P26" s="128">
        <v>8</v>
      </c>
      <c r="Q26" s="128" t="s">
        <v>1253</v>
      </c>
      <c r="R26" s="128">
        <v>3204</v>
      </c>
      <c r="S26" s="128">
        <v>10</v>
      </c>
      <c r="T26" s="128" t="s">
        <v>1254</v>
      </c>
      <c r="U26" s="128">
        <v>3234</v>
      </c>
      <c r="V26" s="128">
        <v>12</v>
      </c>
      <c r="W26" s="128" t="s">
        <v>1254</v>
      </c>
      <c r="X26" s="128">
        <v>3204</v>
      </c>
      <c r="Y26" s="128">
        <v>15</v>
      </c>
      <c r="Z26" s="128" t="s">
        <v>1255</v>
      </c>
      <c r="AA26" s="128">
        <v>3237</v>
      </c>
      <c r="AB26" s="128">
        <v>16</v>
      </c>
      <c r="AC26" s="128" t="s">
        <v>1255</v>
      </c>
      <c r="AD26" s="128">
        <v>3216</v>
      </c>
      <c r="AE26" s="128">
        <v>10</v>
      </c>
      <c r="AF26" s="128" t="s">
        <v>1256</v>
      </c>
      <c r="AG26" s="128">
        <v>3235</v>
      </c>
      <c r="AH26" s="128">
        <v>20</v>
      </c>
      <c r="AI26" s="128" t="s">
        <v>1256</v>
      </c>
      <c r="AJ26" s="128">
        <v>3216</v>
      </c>
      <c r="AK26" s="128">
        <v>15</v>
      </c>
      <c r="AL26" s="128" t="s">
        <v>1257</v>
      </c>
      <c r="AM26" s="128">
        <v>3236</v>
      </c>
      <c r="AN26" s="128">
        <v>20</v>
      </c>
      <c r="AO26" s="128" t="s">
        <v>1257</v>
      </c>
      <c r="AP26" s="128">
        <v>3240</v>
      </c>
      <c r="AQ26" s="128">
        <v>8</v>
      </c>
      <c r="AR26" s="128" t="s">
        <v>1258</v>
      </c>
      <c r="AS26" s="128">
        <v>3234</v>
      </c>
      <c r="AT26" s="128">
        <v>20</v>
      </c>
      <c r="AU26" s="128" t="s">
        <v>1258</v>
      </c>
      <c r="AV26" s="128">
        <v>3238</v>
      </c>
      <c r="AW26" s="128">
        <v>12</v>
      </c>
      <c r="AX26" s="128" t="s">
        <v>1259</v>
      </c>
      <c r="AY26" s="128">
        <v>3237</v>
      </c>
      <c r="AZ26" s="128">
        <v>24</v>
      </c>
      <c r="BA26" s="128" t="s">
        <v>1259</v>
      </c>
      <c r="BB26" s="128">
        <v>3241</v>
      </c>
      <c r="BC26" s="128">
        <v>16</v>
      </c>
      <c r="BD26" s="128" t="s">
        <v>1260</v>
      </c>
      <c r="BE26" s="128">
        <v>3235</v>
      </c>
      <c r="BF26" s="128">
        <v>24</v>
      </c>
      <c r="BG26" s="128" t="s">
        <v>1260</v>
      </c>
      <c r="BH26" s="128">
        <v>3239</v>
      </c>
      <c r="BI26" s="128">
        <v>24</v>
      </c>
      <c r="BJ26" s="128" t="s">
        <v>1261</v>
      </c>
      <c r="BK26" s="128">
        <v>3246</v>
      </c>
      <c r="BL26" s="128">
        <v>12</v>
      </c>
      <c r="BM26" s="128" t="s">
        <v>1261</v>
      </c>
      <c r="BN26" s="128">
        <v>3222</v>
      </c>
      <c r="BO26" s="128">
        <v>10</v>
      </c>
    </row>
    <row r="27" spans="1:67" x14ac:dyDescent="0.2">
      <c r="A27" s="103" t="s">
        <v>724</v>
      </c>
      <c r="B27" s="124" t="s">
        <v>665</v>
      </c>
      <c r="C27" s="125">
        <v>7.0253702547025505E+49</v>
      </c>
      <c r="D27" s="122" t="str">
        <f>VLOOKUP(O27,杂项!K:L,2,FALSE)&amp;P27&amp;VLOOKUP(R27,杂项!K:L,2,FALSE)&amp;S27</f>
        <v>源铸之魄8迷情之种10</v>
      </c>
      <c r="E27" s="122" t="str">
        <f>VLOOKUP(U27,杂项!K:L,2,FALSE)&amp;V27&amp;VLOOKUP(X27,杂项!K:L,2,FALSE)&amp;Y27</f>
        <v>源铸之砂12迷情之种15</v>
      </c>
      <c r="F27" s="122" t="str">
        <f>VLOOKUP(AA27,杂项!K:L,2,FALSE)&amp;AB27&amp;VLOOKUP(AD27,杂项!K:L,2,FALSE)&amp;AE27</f>
        <v>源铸之火16春晓之花10</v>
      </c>
      <c r="G27" s="122" t="str">
        <f>VLOOKUP(AG27,杂项!K:L,2,FALSE)&amp;AH27&amp;VLOOKUP(AJ27,杂项!K:L,2,FALSE)&amp;AK27</f>
        <v>源铸之翼20春晓之花15</v>
      </c>
      <c r="H27" s="123" t="str">
        <f>VLOOKUP(AM27,杂项!K:L,2,FALSE)&amp;AN27&amp;VLOOKUP(AP27,杂项!K:L,2,FALSE)&amp;AQ27</f>
        <v>源铸之魄20灵魂之魄8</v>
      </c>
      <c r="I27" s="123" t="str">
        <f>VLOOKUP(AS27,杂项!K:L,2,FALSE)&amp;AT27&amp;VLOOKUP(AV27,杂项!K:L,2,FALSE)&amp;AW27</f>
        <v>源铸之砂20灵魂之砂12</v>
      </c>
      <c r="J27" s="123" t="str">
        <f>VLOOKUP(AY27,杂项!K:L,2,FALSE)&amp;AZ27&amp;VLOOKUP(BB27,杂项!K:L,2,FALSE)&amp;BC27</f>
        <v>源铸之火24灵魂之火16</v>
      </c>
      <c r="K27" s="123" t="str">
        <f>VLOOKUP(BE27,杂项!K:L,2,FALSE)&amp;BF27&amp;VLOOKUP(BH27,杂项!K:L,2,FALSE)&amp;BI27</f>
        <v>源铸之翼24灵魂之翼24</v>
      </c>
      <c r="L27" s="93" t="str">
        <f>VLOOKUP(BK27,杂项!K:L,2,FALSE)&amp;BL27&amp;VLOOKUP(BN27,杂项!K:L,2,FALSE)&amp;BO27</f>
        <v>超然之心12恋慕羽毛10</v>
      </c>
      <c r="N27" s="93" t="s">
        <v>1253</v>
      </c>
      <c r="O27" s="129">
        <v>3235</v>
      </c>
      <c r="P27" s="129">
        <v>8</v>
      </c>
      <c r="Q27" s="129" t="s">
        <v>1253</v>
      </c>
      <c r="R27" s="129">
        <v>3209</v>
      </c>
      <c r="S27" s="129">
        <v>10</v>
      </c>
      <c r="T27" s="129" t="s">
        <v>1254</v>
      </c>
      <c r="U27" s="129">
        <v>3237</v>
      </c>
      <c r="V27" s="129">
        <v>12</v>
      </c>
      <c r="W27" s="129" t="s">
        <v>1254</v>
      </c>
      <c r="X27" s="129">
        <v>3209</v>
      </c>
      <c r="Y27" s="129">
        <v>15</v>
      </c>
      <c r="Z27" s="129" t="s">
        <v>1255</v>
      </c>
      <c r="AA27" s="129">
        <v>3234</v>
      </c>
      <c r="AB27" s="129">
        <v>16</v>
      </c>
      <c r="AC27" s="129" t="s">
        <v>1255</v>
      </c>
      <c r="AD27" s="129">
        <v>3221</v>
      </c>
      <c r="AE27" s="129">
        <v>10</v>
      </c>
      <c r="AF27" s="129" t="s">
        <v>1256</v>
      </c>
      <c r="AG27" s="129">
        <v>3236</v>
      </c>
      <c r="AH27" s="129">
        <v>20</v>
      </c>
      <c r="AI27" s="129" t="s">
        <v>1256</v>
      </c>
      <c r="AJ27" s="129">
        <v>3221</v>
      </c>
      <c r="AK27" s="129">
        <v>15</v>
      </c>
      <c r="AL27" s="129" t="s">
        <v>1257</v>
      </c>
      <c r="AM27" s="129">
        <v>3235</v>
      </c>
      <c r="AN27" s="129">
        <v>20</v>
      </c>
      <c r="AO27" s="129" t="s">
        <v>1257</v>
      </c>
      <c r="AP27" s="129">
        <v>3239</v>
      </c>
      <c r="AQ27" s="129">
        <v>8</v>
      </c>
      <c r="AR27" s="129" t="s">
        <v>1258</v>
      </c>
      <c r="AS27" s="129">
        <v>3237</v>
      </c>
      <c r="AT27" s="129">
        <v>20</v>
      </c>
      <c r="AU27" s="129" t="s">
        <v>1258</v>
      </c>
      <c r="AV27" s="129">
        <v>3241</v>
      </c>
      <c r="AW27" s="129">
        <v>12</v>
      </c>
      <c r="AX27" s="129" t="s">
        <v>1259</v>
      </c>
      <c r="AY27" s="129">
        <v>3234</v>
      </c>
      <c r="AZ27" s="129">
        <v>24</v>
      </c>
      <c r="BA27" s="129" t="s">
        <v>1259</v>
      </c>
      <c r="BB27" s="129">
        <v>3238</v>
      </c>
      <c r="BC27" s="129">
        <v>16</v>
      </c>
      <c r="BD27" s="129" t="s">
        <v>1260</v>
      </c>
      <c r="BE27" s="129">
        <v>3236</v>
      </c>
      <c r="BF27" s="129">
        <v>24</v>
      </c>
      <c r="BG27" s="129" t="s">
        <v>1260</v>
      </c>
      <c r="BH27" s="129">
        <v>3240</v>
      </c>
      <c r="BI27" s="129">
        <v>24</v>
      </c>
      <c r="BJ27" s="129" t="s">
        <v>1261</v>
      </c>
      <c r="BK27" s="129">
        <v>3246</v>
      </c>
      <c r="BL27" s="129">
        <v>12</v>
      </c>
      <c r="BM27" s="129" t="s">
        <v>1261</v>
      </c>
      <c r="BN27" s="129">
        <v>3227</v>
      </c>
      <c r="BO27" s="129">
        <v>10</v>
      </c>
    </row>
    <row r="28" spans="1:67" x14ac:dyDescent="0.2">
      <c r="A28" s="103" t="s">
        <v>728</v>
      </c>
      <c r="B28" s="124" t="s">
        <v>883</v>
      </c>
      <c r="C28" s="125">
        <v>7.0441704427044303E+49</v>
      </c>
      <c r="D28" s="122" t="str">
        <f>VLOOKUP(O28,杂项!K:L,2,FALSE)&amp;P28&amp;VLOOKUP(R28,杂项!K:L,2,FALSE)&amp;S28</f>
        <v>源铸之砂8迷情之种10</v>
      </c>
      <c r="E28" s="122" t="str">
        <f>VLOOKUP(U28,杂项!K:L,2,FALSE)&amp;V28&amp;VLOOKUP(X28,杂项!K:L,2,FALSE)&amp;Y28</f>
        <v>源铸之翼12迷情之种15</v>
      </c>
      <c r="F28" s="122" t="str">
        <f>VLOOKUP(AA28,杂项!K:L,2,FALSE)&amp;AB28&amp;VLOOKUP(AD28,杂项!K:L,2,FALSE)&amp;AE28</f>
        <v>源铸之魄16春晓之花10</v>
      </c>
      <c r="G28" s="122" t="str">
        <f>VLOOKUP(AG28,杂项!K:L,2,FALSE)&amp;AH28&amp;VLOOKUP(AJ28,杂项!K:L,2,FALSE)&amp;AK28</f>
        <v>源铸之火20春晓之花15</v>
      </c>
      <c r="H28" s="123" t="str">
        <f>VLOOKUP(AM28,杂项!K:L,2,FALSE)&amp;AN28&amp;VLOOKUP(AP28,杂项!K:L,2,FALSE)&amp;AQ28</f>
        <v>源铸之砂20灵魂之砂8</v>
      </c>
      <c r="I28" s="123" t="str">
        <f>VLOOKUP(AS28,杂项!K:L,2,FALSE)&amp;AT28&amp;VLOOKUP(AV28,杂项!K:L,2,FALSE)&amp;AW28</f>
        <v>源铸之翼20灵魂之翼12</v>
      </c>
      <c r="J28" s="123" t="str">
        <f>VLOOKUP(AY28,杂项!K:L,2,FALSE)&amp;AZ28&amp;VLOOKUP(BB28,杂项!K:L,2,FALSE)&amp;BC28</f>
        <v>源铸之魄24灵魂之魄16</v>
      </c>
      <c r="K28" s="123" t="str">
        <f>VLOOKUP(BE28,杂项!K:L,2,FALSE)&amp;BF28&amp;VLOOKUP(BH28,杂项!K:L,2,FALSE)&amp;BI28</f>
        <v>源铸之火24灵魂之火24</v>
      </c>
      <c r="L28" s="93" t="str">
        <f>VLOOKUP(BK28,杂项!K:L,2,FALSE)&amp;BL28&amp;VLOOKUP(BN28,杂项!K:L,2,FALSE)&amp;BO28</f>
        <v>超然之心12恋慕羽毛10</v>
      </c>
      <c r="N28" s="93" t="s">
        <v>1253</v>
      </c>
      <c r="O28" s="128">
        <v>3237</v>
      </c>
      <c r="P28" s="128">
        <v>8</v>
      </c>
      <c r="Q28" s="128" t="s">
        <v>1253</v>
      </c>
      <c r="R28" s="128">
        <v>3209</v>
      </c>
      <c r="S28" s="128">
        <v>10</v>
      </c>
      <c r="T28" s="128" t="s">
        <v>1254</v>
      </c>
      <c r="U28" s="128">
        <v>3236</v>
      </c>
      <c r="V28" s="128">
        <v>12</v>
      </c>
      <c r="W28" s="128" t="s">
        <v>1254</v>
      </c>
      <c r="X28" s="128">
        <v>3209</v>
      </c>
      <c r="Y28" s="128">
        <v>15</v>
      </c>
      <c r="Z28" s="128" t="s">
        <v>1255</v>
      </c>
      <c r="AA28" s="128">
        <v>3235</v>
      </c>
      <c r="AB28" s="128">
        <v>16</v>
      </c>
      <c r="AC28" s="128" t="s">
        <v>1255</v>
      </c>
      <c r="AD28" s="128">
        <v>3221</v>
      </c>
      <c r="AE28" s="128">
        <v>10</v>
      </c>
      <c r="AF28" s="128" t="s">
        <v>1256</v>
      </c>
      <c r="AG28" s="128">
        <v>3234</v>
      </c>
      <c r="AH28" s="128">
        <v>20</v>
      </c>
      <c r="AI28" s="128" t="s">
        <v>1256</v>
      </c>
      <c r="AJ28" s="128">
        <v>3221</v>
      </c>
      <c r="AK28" s="128">
        <v>15</v>
      </c>
      <c r="AL28" s="128" t="s">
        <v>1257</v>
      </c>
      <c r="AM28" s="128">
        <v>3237</v>
      </c>
      <c r="AN28" s="128">
        <v>20</v>
      </c>
      <c r="AO28" s="128" t="s">
        <v>1257</v>
      </c>
      <c r="AP28" s="128">
        <v>3241</v>
      </c>
      <c r="AQ28" s="128">
        <v>8</v>
      </c>
      <c r="AR28" s="128" t="s">
        <v>1258</v>
      </c>
      <c r="AS28" s="128">
        <v>3236</v>
      </c>
      <c r="AT28" s="128">
        <v>20</v>
      </c>
      <c r="AU28" s="128" t="s">
        <v>1258</v>
      </c>
      <c r="AV28" s="128">
        <v>3240</v>
      </c>
      <c r="AW28" s="128">
        <v>12</v>
      </c>
      <c r="AX28" s="128" t="s">
        <v>1259</v>
      </c>
      <c r="AY28" s="128">
        <v>3235</v>
      </c>
      <c r="AZ28" s="128">
        <v>24</v>
      </c>
      <c r="BA28" s="128" t="s">
        <v>1259</v>
      </c>
      <c r="BB28" s="128">
        <v>3239</v>
      </c>
      <c r="BC28" s="128">
        <v>16</v>
      </c>
      <c r="BD28" s="128" t="s">
        <v>1260</v>
      </c>
      <c r="BE28" s="128">
        <v>3234</v>
      </c>
      <c r="BF28" s="128">
        <v>24</v>
      </c>
      <c r="BG28" s="128" t="s">
        <v>1260</v>
      </c>
      <c r="BH28" s="128">
        <v>3238</v>
      </c>
      <c r="BI28" s="128">
        <v>24</v>
      </c>
      <c r="BJ28" s="128" t="s">
        <v>1261</v>
      </c>
      <c r="BK28" s="128">
        <v>3246</v>
      </c>
      <c r="BL28" s="128">
        <v>12</v>
      </c>
      <c r="BM28" s="128" t="s">
        <v>1261</v>
      </c>
      <c r="BN28" s="128">
        <v>3227</v>
      </c>
      <c r="BO28" s="128">
        <v>10</v>
      </c>
    </row>
    <row r="29" spans="1:67" x14ac:dyDescent="0.2">
      <c r="A29" s="103" t="s">
        <v>1262</v>
      </c>
      <c r="B29" s="124" t="s">
        <v>676</v>
      </c>
      <c r="C29" s="125">
        <v>7.0451704527045296E+49</v>
      </c>
      <c r="D29" s="122" t="str">
        <f>VLOOKUP(O29,杂项!K:L,2,FALSE)&amp;P29&amp;VLOOKUP(R29,杂项!K:L,2,FALSE)&amp;S29</f>
        <v>源铸之火8智识之种10</v>
      </c>
      <c r="E29" s="122" t="str">
        <f>VLOOKUP(U29,杂项!K:L,2,FALSE)&amp;V29&amp;VLOOKUP(X29,杂项!K:L,2,FALSE)&amp;Y29</f>
        <v>源铸之魄12智识之种15</v>
      </c>
      <c r="F29" s="122" t="str">
        <f>VLOOKUP(AA29,杂项!K:L,2,FALSE)&amp;AB29&amp;VLOOKUP(AD29,杂项!K:L,2,FALSE)&amp;AE29</f>
        <v>源铸之翼16冬雪之花10</v>
      </c>
      <c r="G29" s="122" t="str">
        <f>VLOOKUP(AG29,杂项!K:L,2,FALSE)&amp;AH29&amp;VLOOKUP(AJ29,杂项!K:L,2,FALSE)&amp;AK29</f>
        <v>源铸之砂20冬雪之花15</v>
      </c>
      <c r="H29" s="123" t="str">
        <f>VLOOKUP(AM29,杂项!K:L,2,FALSE)&amp;AN29&amp;VLOOKUP(AP29,杂项!K:L,2,FALSE)&amp;AQ29</f>
        <v>源铸之火20灵魂之火8</v>
      </c>
      <c r="I29" s="123" t="str">
        <f>VLOOKUP(AS29,杂项!K:L,2,FALSE)&amp;AT29&amp;VLOOKUP(AV29,杂项!K:L,2,FALSE)&amp;AW29</f>
        <v>源铸之魄20灵魂之魄12</v>
      </c>
      <c r="J29" s="123" t="str">
        <f>VLOOKUP(AY29,杂项!K:L,2,FALSE)&amp;AZ29&amp;VLOOKUP(BB29,杂项!K:L,2,FALSE)&amp;BC29</f>
        <v>源铸之翼24灵魂之翼16</v>
      </c>
      <c r="K29" s="123" t="str">
        <f>VLOOKUP(BE29,杂项!K:L,2,FALSE)&amp;BF29&amp;VLOOKUP(BH29,杂项!K:L,2,FALSE)&amp;BI29</f>
        <v>源铸之砂24灵魂之砂24</v>
      </c>
      <c r="L29" s="93" t="str">
        <f>VLOOKUP(BK29,杂项!K:L,2,FALSE)&amp;BL29&amp;VLOOKUP(BN29,杂项!K:L,2,FALSE)&amp;BO29</f>
        <v>超然之心12知识羽毛10</v>
      </c>
      <c r="N29" s="93" t="s">
        <v>1253</v>
      </c>
      <c r="O29" s="128">
        <v>3234</v>
      </c>
      <c r="P29" s="128">
        <v>8</v>
      </c>
      <c r="Q29" s="128" t="s">
        <v>1253</v>
      </c>
      <c r="R29" s="128">
        <v>3206</v>
      </c>
      <c r="S29" s="128">
        <v>10</v>
      </c>
      <c r="T29" s="128" t="s">
        <v>1254</v>
      </c>
      <c r="U29" s="128">
        <v>3235</v>
      </c>
      <c r="V29" s="128">
        <v>12</v>
      </c>
      <c r="W29" s="128" t="s">
        <v>1254</v>
      </c>
      <c r="X29" s="128">
        <v>3206</v>
      </c>
      <c r="Y29" s="128">
        <v>15</v>
      </c>
      <c r="Z29" s="128" t="s">
        <v>1255</v>
      </c>
      <c r="AA29" s="128">
        <v>3236</v>
      </c>
      <c r="AB29" s="128">
        <v>16</v>
      </c>
      <c r="AC29" s="128" t="s">
        <v>1255</v>
      </c>
      <c r="AD29" s="128">
        <v>3218</v>
      </c>
      <c r="AE29" s="128">
        <v>10</v>
      </c>
      <c r="AF29" s="128" t="s">
        <v>1256</v>
      </c>
      <c r="AG29" s="128">
        <v>3237</v>
      </c>
      <c r="AH29" s="128">
        <v>20</v>
      </c>
      <c r="AI29" s="128" t="s">
        <v>1256</v>
      </c>
      <c r="AJ29" s="128">
        <v>3218</v>
      </c>
      <c r="AK29" s="128">
        <v>15</v>
      </c>
      <c r="AL29" s="128" t="s">
        <v>1257</v>
      </c>
      <c r="AM29" s="128">
        <v>3234</v>
      </c>
      <c r="AN29" s="128">
        <v>20</v>
      </c>
      <c r="AO29" s="128" t="s">
        <v>1257</v>
      </c>
      <c r="AP29" s="128">
        <v>3238</v>
      </c>
      <c r="AQ29" s="128">
        <v>8</v>
      </c>
      <c r="AR29" s="128" t="s">
        <v>1258</v>
      </c>
      <c r="AS29" s="128">
        <v>3235</v>
      </c>
      <c r="AT29" s="128">
        <v>20</v>
      </c>
      <c r="AU29" s="128" t="s">
        <v>1258</v>
      </c>
      <c r="AV29" s="128">
        <v>3239</v>
      </c>
      <c r="AW29" s="128">
        <v>12</v>
      </c>
      <c r="AX29" s="128" t="s">
        <v>1259</v>
      </c>
      <c r="AY29" s="128">
        <v>3236</v>
      </c>
      <c r="AZ29" s="128">
        <v>24</v>
      </c>
      <c r="BA29" s="128" t="s">
        <v>1259</v>
      </c>
      <c r="BB29" s="128">
        <v>3240</v>
      </c>
      <c r="BC29" s="128">
        <v>16</v>
      </c>
      <c r="BD29" s="128" t="s">
        <v>1260</v>
      </c>
      <c r="BE29" s="128">
        <v>3237</v>
      </c>
      <c r="BF29" s="128">
        <v>24</v>
      </c>
      <c r="BG29" s="128" t="s">
        <v>1260</v>
      </c>
      <c r="BH29" s="128">
        <v>3241</v>
      </c>
      <c r="BI29" s="128">
        <v>24</v>
      </c>
      <c r="BJ29" s="128" t="s">
        <v>1261</v>
      </c>
      <c r="BK29" s="128">
        <v>3246</v>
      </c>
      <c r="BL29" s="128">
        <v>12</v>
      </c>
      <c r="BM29" s="128" t="s">
        <v>1261</v>
      </c>
      <c r="BN29" s="128">
        <v>3224</v>
      </c>
      <c r="BO29" s="128">
        <v>10</v>
      </c>
    </row>
    <row r="30" spans="1:67" x14ac:dyDescent="0.2">
      <c r="A30" s="103" t="s">
        <v>530</v>
      </c>
      <c r="B30" s="124" t="s">
        <v>792</v>
      </c>
      <c r="D30" s="122" t="str">
        <f>VLOOKUP(O30,杂项!K:L,2,FALSE)&amp;P30&amp;VLOOKUP(R30,杂项!K:L,2,FALSE)&amp;S30</f>
        <v>源铸之翼8狂热之种10</v>
      </c>
      <c r="E30" s="122" t="str">
        <f>VLOOKUP(U30,杂项!K:L,2,FALSE)&amp;V30&amp;VLOOKUP(X30,杂项!K:L,2,FALSE)&amp;Y30</f>
        <v>源铸之火12狂热之种15</v>
      </c>
      <c r="F30" s="122" t="str">
        <f>VLOOKUP(AA30,杂项!K:L,2,FALSE)&amp;AB30&amp;VLOOKUP(AD30,杂项!K:L,2,FALSE)&amp;AE30</f>
        <v>源铸之砂16夏暑之花10</v>
      </c>
      <c r="G30" s="122" t="str">
        <f>VLOOKUP(AG30,杂项!K:L,2,FALSE)&amp;AH30&amp;VLOOKUP(AJ30,杂项!K:L,2,FALSE)&amp;AK30</f>
        <v>源铸之魄20夏暑之花15</v>
      </c>
      <c r="H30" s="123" t="str">
        <f>VLOOKUP(AM30,杂项!K:L,2,FALSE)&amp;AN30&amp;VLOOKUP(AP30,杂项!K:L,2,FALSE)&amp;AQ30</f>
        <v>源铸之翼20灵魂之翼8</v>
      </c>
      <c r="I30" s="123" t="str">
        <f>VLOOKUP(AS30,杂项!K:L,2,FALSE)&amp;AT30&amp;VLOOKUP(AV30,杂项!K:L,2,FALSE)&amp;AW30</f>
        <v>源铸之火20灵魂之火12</v>
      </c>
      <c r="J30" s="123" t="str">
        <f>VLOOKUP(AY30,杂项!K:L,2,FALSE)&amp;AZ30&amp;VLOOKUP(BB30,杂项!K:L,2,FALSE)&amp;BC30</f>
        <v>源铸之砂24灵魂之砂16</v>
      </c>
      <c r="K30" s="123" t="str">
        <f>VLOOKUP(BE30,杂项!K:L,2,FALSE)&amp;BF30&amp;VLOOKUP(BH30,杂项!K:L,2,FALSE)&amp;BI30</f>
        <v>源铸之魄24灵魂之魄24</v>
      </c>
      <c r="L30" s="93" t="str">
        <f>VLOOKUP(BK30,杂项!K:L,2,FALSE)&amp;BL30&amp;VLOOKUP(BN30,杂项!K:L,2,FALSE)&amp;BO30</f>
        <v>超然之心12热忱羽毛10</v>
      </c>
      <c r="N30" s="93" t="s">
        <v>1253</v>
      </c>
      <c r="O30" s="128">
        <v>3236</v>
      </c>
      <c r="P30" s="128">
        <v>8</v>
      </c>
      <c r="Q30" s="128" t="s">
        <v>1253</v>
      </c>
      <c r="R30" s="128">
        <v>3207</v>
      </c>
      <c r="S30" s="128">
        <v>10</v>
      </c>
      <c r="T30" s="128" t="s">
        <v>1254</v>
      </c>
      <c r="U30" s="128">
        <v>3234</v>
      </c>
      <c r="V30" s="128">
        <v>12</v>
      </c>
      <c r="W30" s="128" t="s">
        <v>1254</v>
      </c>
      <c r="X30" s="128">
        <v>3207</v>
      </c>
      <c r="Y30" s="128">
        <v>15</v>
      </c>
      <c r="Z30" s="128" t="s">
        <v>1255</v>
      </c>
      <c r="AA30" s="128">
        <v>3237</v>
      </c>
      <c r="AB30" s="128">
        <v>16</v>
      </c>
      <c r="AC30" s="128" t="s">
        <v>1255</v>
      </c>
      <c r="AD30" s="128">
        <v>3219</v>
      </c>
      <c r="AE30" s="128">
        <v>10</v>
      </c>
      <c r="AF30" s="128" t="s">
        <v>1256</v>
      </c>
      <c r="AG30" s="128">
        <v>3235</v>
      </c>
      <c r="AH30" s="128">
        <v>20</v>
      </c>
      <c r="AI30" s="128" t="s">
        <v>1256</v>
      </c>
      <c r="AJ30" s="128">
        <v>3219</v>
      </c>
      <c r="AK30" s="128">
        <v>15</v>
      </c>
      <c r="AL30" s="128" t="s">
        <v>1257</v>
      </c>
      <c r="AM30" s="128">
        <v>3236</v>
      </c>
      <c r="AN30" s="128">
        <v>20</v>
      </c>
      <c r="AO30" s="128" t="s">
        <v>1257</v>
      </c>
      <c r="AP30" s="128">
        <v>3240</v>
      </c>
      <c r="AQ30" s="128">
        <v>8</v>
      </c>
      <c r="AR30" s="128" t="s">
        <v>1258</v>
      </c>
      <c r="AS30" s="128">
        <v>3234</v>
      </c>
      <c r="AT30" s="128">
        <v>20</v>
      </c>
      <c r="AU30" s="128" t="s">
        <v>1258</v>
      </c>
      <c r="AV30" s="128">
        <v>3238</v>
      </c>
      <c r="AW30" s="128">
        <v>12</v>
      </c>
      <c r="AX30" s="128" t="s">
        <v>1259</v>
      </c>
      <c r="AY30" s="128">
        <v>3237</v>
      </c>
      <c r="AZ30" s="128">
        <v>24</v>
      </c>
      <c r="BA30" s="128" t="s">
        <v>1259</v>
      </c>
      <c r="BB30" s="128">
        <v>3241</v>
      </c>
      <c r="BC30" s="128">
        <v>16</v>
      </c>
      <c r="BD30" s="128" t="s">
        <v>1260</v>
      </c>
      <c r="BE30" s="128">
        <v>3235</v>
      </c>
      <c r="BF30" s="128">
        <v>24</v>
      </c>
      <c r="BG30" s="128" t="s">
        <v>1260</v>
      </c>
      <c r="BH30" s="128">
        <v>3239</v>
      </c>
      <c r="BI30" s="128">
        <v>24</v>
      </c>
      <c r="BJ30" s="128" t="s">
        <v>1261</v>
      </c>
      <c r="BK30" s="128">
        <v>3246</v>
      </c>
      <c r="BL30" s="128">
        <v>12</v>
      </c>
      <c r="BM30" s="128" t="s">
        <v>1261</v>
      </c>
      <c r="BN30" s="128">
        <v>3225</v>
      </c>
      <c r="BO30" s="128">
        <v>10</v>
      </c>
    </row>
    <row r="31" spans="1:67" x14ac:dyDescent="0.2">
      <c r="A31" s="103" t="s">
        <v>1263</v>
      </c>
      <c r="B31" s="124" t="s">
        <v>846</v>
      </c>
      <c r="C31" s="125">
        <v>7.0491704927049301E+49</v>
      </c>
      <c r="D31" s="122" t="str">
        <f>VLOOKUP(O31,杂项!K:L,2,FALSE)&amp;P31&amp;VLOOKUP(R31,杂项!K:L,2,FALSE)&amp;S31</f>
        <v>源铸之魄8智识之种10</v>
      </c>
      <c r="E31" s="122" t="str">
        <f>VLOOKUP(U31,杂项!K:L,2,FALSE)&amp;V31&amp;VLOOKUP(X31,杂项!K:L,2,FALSE)&amp;Y31</f>
        <v>源铸之砂12智识之种15</v>
      </c>
      <c r="F31" s="122" t="str">
        <f>VLOOKUP(AA31,杂项!K:L,2,FALSE)&amp;AB31&amp;VLOOKUP(AD31,杂项!K:L,2,FALSE)&amp;AE31</f>
        <v>源铸之火16冬雪之花10</v>
      </c>
      <c r="G31" s="122" t="str">
        <f>VLOOKUP(AG31,杂项!K:L,2,FALSE)&amp;AH31&amp;VLOOKUP(AJ31,杂项!K:L,2,FALSE)&amp;AK31</f>
        <v>源铸之翼20冬雪之花15</v>
      </c>
      <c r="H31" s="123" t="str">
        <f>VLOOKUP(AM31,杂项!K:L,2,FALSE)&amp;AN31&amp;VLOOKUP(AP31,杂项!K:L,2,FALSE)&amp;AQ31</f>
        <v>源铸之魄20灵魂之魄8</v>
      </c>
      <c r="I31" s="123" t="str">
        <f>VLOOKUP(AS31,杂项!K:L,2,FALSE)&amp;AT31&amp;VLOOKUP(AV31,杂项!K:L,2,FALSE)&amp;AW31</f>
        <v>源铸之砂20灵魂之砂12</v>
      </c>
      <c r="J31" s="123" t="str">
        <f>VLOOKUP(AY31,杂项!K:L,2,FALSE)&amp;AZ31&amp;VLOOKUP(BB31,杂项!K:L,2,FALSE)&amp;BC31</f>
        <v>源铸之火24灵魂之火16</v>
      </c>
      <c r="K31" s="123" t="str">
        <f>VLOOKUP(BE31,杂项!K:L,2,FALSE)&amp;BF31&amp;VLOOKUP(BH31,杂项!K:L,2,FALSE)&amp;BI31</f>
        <v>源铸之翼24灵魂之翼24</v>
      </c>
      <c r="L31" s="93" t="str">
        <f>VLOOKUP(BK31,杂项!K:L,2,FALSE)&amp;BL31&amp;VLOOKUP(BN31,杂项!K:L,2,FALSE)&amp;BO31</f>
        <v>超然之心12知识羽毛10</v>
      </c>
      <c r="N31" s="93" t="s">
        <v>1253</v>
      </c>
      <c r="O31" s="129">
        <v>3235</v>
      </c>
      <c r="P31" s="129">
        <v>8</v>
      </c>
      <c r="Q31" s="129" t="s">
        <v>1253</v>
      </c>
      <c r="R31" s="129">
        <v>3206</v>
      </c>
      <c r="S31" s="129">
        <v>10</v>
      </c>
      <c r="T31" s="129" t="s">
        <v>1254</v>
      </c>
      <c r="U31" s="129">
        <v>3237</v>
      </c>
      <c r="V31" s="129">
        <v>12</v>
      </c>
      <c r="W31" s="129" t="s">
        <v>1254</v>
      </c>
      <c r="X31" s="129">
        <v>3206</v>
      </c>
      <c r="Y31" s="129">
        <v>15</v>
      </c>
      <c r="Z31" s="129" t="s">
        <v>1255</v>
      </c>
      <c r="AA31" s="129">
        <v>3234</v>
      </c>
      <c r="AB31" s="129">
        <v>16</v>
      </c>
      <c r="AC31" s="129" t="s">
        <v>1255</v>
      </c>
      <c r="AD31" s="129">
        <v>3218</v>
      </c>
      <c r="AE31" s="129">
        <v>10</v>
      </c>
      <c r="AF31" s="129" t="s">
        <v>1256</v>
      </c>
      <c r="AG31" s="129">
        <v>3236</v>
      </c>
      <c r="AH31" s="129">
        <v>20</v>
      </c>
      <c r="AI31" s="129" t="s">
        <v>1256</v>
      </c>
      <c r="AJ31" s="129">
        <v>3218</v>
      </c>
      <c r="AK31" s="129">
        <v>15</v>
      </c>
      <c r="AL31" s="129" t="s">
        <v>1257</v>
      </c>
      <c r="AM31" s="129">
        <v>3235</v>
      </c>
      <c r="AN31" s="129">
        <v>20</v>
      </c>
      <c r="AO31" s="129" t="s">
        <v>1257</v>
      </c>
      <c r="AP31" s="129">
        <v>3239</v>
      </c>
      <c r="AQ31" s="129">
        <v>8</v>
      </c>
      <c r="AR31" s="129" t="s">
        <v>1258</v>
      </c>
      <c r="AS31" s="129">
        <v>3237</v>
      </c>
      <c r="AT31" s="129">
        <v>20</v>
      </c>
      <c r="AU31" s="129" t="s">
        <v>1258</v>
      </c>
      <c r="AV31" s="129">
        <v>3241</v>
      </c>
      <c r="AW31" s="129">
        <v>12</v>
      </c>
      <c r="AX31" s="129" t="s">
        <v>1259</v>
      </c>
      <c r="AY31" s="129">
        <v>3234</v>
      </c>
      <c r="AZ31" s="129">
        <v>24</v>
      </c>
      <c r="BA31" s="129" t="s">
        <v>1259</v>
      </c>
      <c r="BB31" s="129">
        <v>3238</v>
      </c>
      <c r="BC31" s="129">
        <v>16</v>
      </c>
      <c r="BD31" s="129" t="s">
        <v>1260</v>
      </c>
      <c r="BE31" s="129">
        <v>3236</v>
      </c>
      <c r="BF31" s="129">
        <v>24</v>
      </c>
      <c r="BG31" s="129" t="s">
        <v>1260</v>
      </c>
      <c r="BH31" s="129">
        <v>3240</v>
      </c>
      <c r="BI31" s="129">
        <v>24</v>
      </c>
      <c r="BJ31" s="129" t="s">
        <v>1261</v>
      </c>
      <c r="BK31" s="129">
        <v>3246</v>
      </c>
      <c r="BL31" s="129">
        <v>12</v>
      </c>
      <c r="BM31" s="129" t="s">
        <v>1261</v>
      </c>
      <c r="BN31" s="129">
        <v>3224</v>
      </c>
      <c r="BO31" s="129">
        <v>10</v>
      </c>
    </row>
    <row r="32" spans="1:67" x14ac:dyDescent="0.2">
      <c r="A32" s="103" t="s">
        <v>1264</v>
      </c>
      <c r="B32" s="124" t="s">
        <v>565</v>
      </c>
      <c r="C32" s="125">
        <v>7.0383703847038502E+49</v>
      </c>
      <c r="D32" s="122" t="str">
        <f>VLOOKUP(O32,杂项!K:L,2,FALSE)&amp;P32&amp;VLOOKUP(R32,杂项!K:L,2,FALSE)&amp;S32</f>
        <v>源铸之砂8慎思之种10</v>
      </c>
      <c r="E32" s="122" t="str">
        <f>VLOOKUP(U32,杂项!K:L,2,FALSE)&amp;V32&amp;VLOOKUP(X32,杂项!K:L,2,FALSE)&amp;Y32</f>
        <v>源铸之翼12慎思之种15</v>
      </c>
      <c r="F32" s="122" t="str">
        <f>VLOOKUP(AA32,杂项!K:L,2,FALSE)&amp;AB32&amp;VLOOKUP(AD32,杂项!K:L,2,FALSE)&amp;AE32</f>
        <v>源铸之魄16月芒之花10</v>
      </c>
      <c r="G32" s="122" t="str">
        <f>VLOOKUP(AG32,杂项!K:L,2,FALSE)&amp;AH32&amp;VLOOKUP(AJ32,杂项!K:L,2,FALSE)&amp;AK32</f>
        <v>源铸之火20月芒之花15</v>
      </c>
      <c r="H32" s="123" t="str">
        <f>VLOOKUP(AM32,杂项!K:L,2,FALSE)&amp;AN32&amp;VLOOKUP(AP32,杂项!K:L,2,FALSE)&amp;AQ32</f>
        <v>源铸之砂20灵魂之砂8</v>
      </c>
      <c r="I32" s="123" t="str">
        <f>VLOOKUP(AS32,杂项!K:L,2,FALSE)&amp;AT32&amp;VLOOKUP(AV32,杂项!K:L,2,FALSE)&amp;AW32</f>
        <v>源铸之翼20灵魂之翼12</v>
      </c>
      <c r="J32" s="123" t="str">
        <f>VLOOKUP(AY32,杂项!K:L,2,FALSE)&amp;AZ32&amp;VLOOKUP(BB32,杂项!K:L,2,FALSE)&amp;BC32</f>
        <v>源铸之魄24灵魂之魄16</v>
      </c>
      <c r="K32" s="123" t="str">
        <f>VLOOKUP(BE32,杂项!K:L,2,FALSE)&amp;BF32&amp;VLOOKUP(BH32,杂项!K:L,2,FALSE)&amp;BI32</f>
        <v>源铸之火24灵魂之火24</v>
      </c>
      <c r="L32" s="93" t="str">
        <f>VLOOKUP(BK32,杂项!K:L,2,FALSE)&amp;BL32&amp;VLOOKUP(BN32,杂项!K:L,2,FALSE)&amp;BO32</f>
        <v>超然之心12冥识羽毛10</v>
      </c>
      <c r="N32" s="93" t="s">
        <v>1253</v>
      </c>
      <c r="O32" s="128">
        <v>3237</v>
      </c>
      <c r="P32" s="128">
        <v>8</v>
      </c>
      <c r="Q32" s="128" t="s">
        <v>1253</v>
      </c>
      <c r="R32" s="128">
        <v>3205</v>
      </c>
      <c r="S32" s="128">
        <v>10</v>
      </c>
      <c r="T32" s="128" t="s">
        <v>1254</v>
      </c>
      <c r="U32" s="128">
        <v>3236</v>
      </c>
      <c r="V32" s="128">
        <v>12</v>
      </c>
      <c r="W32" s="128" t="s">
        <v>1254</v>
      </c>
      <c r="X32" s="128">
        <v>3205</v>
      </c>
      <c r="Y32" s="128">
        <v>15</v>
      </c>
      <c r="Z32" s="128" t="s">
        <v>1255</v>
      </c>
      <c r="AA32" s="128">
        <v>3235</v>
      </c>
      <c r="AB32" s="128">
        <v>16</v>
      </c>
      <c r="AC32" s="128" t="s">
        <v>1255</v>
      </c>
      <c r="AD32" s="128">
        <v>3217</v>
      </c>
      <c r="AE32" s="128">
        <v>10</v>
      </c>
      <c r="AF32" s="128" t="s">
        <v>1256</v>
      </c>
      <c r="AG32" s="128">
        <v>3234</v>
      </c>
      <c r="AH32" s="128">
        <v>20</v>
      </c>
      <c r="AI32" s="128" t="s">
        <v>1256</v>
      </c>
      <c r="AJ32" s="128">
        <v>3217</v>
      </c>
      <c r="AK32" s="128">
        <v>15</v>
      </c>
      <c r="AL32" s="128" t="s">
        <v>1257</v>
      </c>
      <c r="AM32" s="128">
        <v>3237</v>
      </c>
      <c r="AN32" s="128">
        <v>20</v>
      </c>
      <c r="AO32" s="128" t="s">
        <v>1257</v>
      </c>
      <c r="AP32" s="128">
        <v>3241</v>
      </c>
      <c r="AQ32" s="128">
        <v>8</v>
      </c>
      <c r="AR32" s="128" t="s">
        <v>1258</v>
      </c>
      <c r="AS32" s="128">
        <v>3236</v>
      </c>
      <c r="AT32" s="128">
        <v>20</v>
      </c>
      <c r="AU32" s="128" t="s">
        <v>1258</v>
      </c>
      <c r="AV32" s="128">
        <v>3240</v>
      </c>
      <c r="AW32" s="128">
        <v>12</v>
      </c>
      <c r="AX32" s="128" t="s">
        <v>1259</v>
      </c>
      <c r="AY32" s="128">
        <v>3235</v>
      </c>
      <c r="AZ32" s="128">
        <v>24</v>
      </c>
      <c r="BA32" s="128" t="s">
        <v>1259</v>
      </c>
      <c r="BB32" s="128">
        <v>3239</v>
      </c>
      <c r="BC32" s="128">
        <v>16</v>
      </c>
      <c r="BD32" s="128" t="s">
        <v>1260</v>
      </c>
      <c r="BE32" s="128">
        <v>3234</v>
      </c>
      <c r="BF32" s="128">
        <v>24</v>
      </c>
      <c r="BG32" s="128" t="s">
        <v>1260</v>
      </c>
      <c r="BH32" s="128">
        <v>3238</v>
      </c>
      <c r="BI32" s="128">
        <v>24</v>
      </c>
      <c r="BJ32" s="128" t="s">
        <v>1261</v>
      </c>
      <c r="BK32" s="128">
        <v>3246</v>
      </c>
      <c r="BL32" s="128">
        <v>12</v>
      </c>
      <c r="BM32" s="128" t="s">
        <v>1261</v>
      </c>
      <c r="BN32" s="128">
        <v>3223</v>
      </c>
      <c r="BO32" s="128">
        <v>10</v>
      </c>
    </row>
    <row r="33" spans="1:67" x14ac:dyDescent="0.2">
      <c r="A33" s="103" t="s">
        <v>1265</v>
      </c>
      <c r="B33" s="124" t="s">
        <v>691</v>
      </c>
      <c r="C33" s="125">
        <v>7.01597016070161E+49</v>
      </c>
      <c r="D33" s="122" t="str">
        <f>VLOOKUP(O33,杂项!K:L,2,FALSE)&amp;P33&amp;VLOOKUP(R33,杂项!K:L,2,FALSE)&amp;S33</f>
        <v>源铸之火8迷情之种10</v>
      </c>
      <c r="E33" s="122" t="str">
        <f>VLOOKUP(U33,杂项!K:L,2,FALSE)&amp;V33&amp;VLOOKUP(X33,杂项!K:L,2,FALSE)&amp;Y33</f>
        <v>源铸之魄12迷情之种15</v>
      </c>
      <c r="F33" s="122" t="str">
        <f>VLOOKUP(AA33,杂项!K:L,2,FALSE)&amp;AB33&amp;VLOOKUP(AD33,杂项!K:L,2,FALSE)&amp;AE33</f>
        <v>源铸之翼16春晓之花10</v>
      </c>
      <c r="G33" s="122" t="str">
        <f>VLOOKUP(AG33,杂项!K:L,2,FALSE)&amp;AH33&amp;VLOOKUP(AJ33,杂项!K:L,2,FALSE)&amp;AK33</f>
        <v>源铸之砂20春晓之花15</v>
      </c>
      <c r="H33" s="123" t="str">
        <f>VLOOKUP(AM33,杂项!K:L,2,FALSE)&amp;AN33&amp;VLOOKUP(AP33,杂项!K:L,2,FALSE)&amp;AQ33</f>
        <v>源铸之火20灵魂之火8</v>
      </c>
      <c r="I33" s="123" t="str">
        <f>VLOOKUP(AS33,杂项!K:L,2,FALSE)&amp;AT33&amp;VLOOKUP(AV33,杂项!K:L,2,FALSE)&amp;AW33</f>
        <v>源铸之魄20灵魂之魄12</v>
      </c>
      <c r="J33" s="123" t="str">
        <f>VLOOKUP(AY33,杂项!K:L,2,FALSE)&amp;AZ33&amp;VLOOKUP(BB33,杂项!K:L,2,FALSE)&amp;BC33</f>
        <v>源铸之翼24灵魂之翼16</v>
      </c>
      <c r="K33" s="123" t="str">
        <f>VLOOKUP(BE33,杂项!K:L,2,FALSE)&amp;BF33&amp;VLOOKUP(BH33,杂项!K:L,2,FALSE)&amp;BI33</f>
        <v>源铸之砂24灵魂之砂24</v>
      </c>
      <c r="L33" s="93" t="str">
        <f>VLOOKUP(BK33,杂项!K:L,2,FALSE)&amp;BL33&amp;VLOOKUP(BN33,杂项!K:L,2,FALSE)&amp;BO33</f>
        <v>超然之心12恋慕羽毛10</v>
      </c>
      <c r="N33" s="93" t="s">
        <v>1253</v>
      </c>
      <c r="O33" s="128">
        <v>3234</v>
      </c>
      <c r="P33" s="128">
        <v>8</v>
      </c>
      <c r="Q33" s="128" t="s">
        <v>1253</v>
      </c>
      <c r="R33" s="128">
        <v>3209</v>
      </c>
      <c r="S33" s="128">
        <v>10</v>
      </c>
      <c r="T33" s="128" t="s">
        <v>1254</v>
      </c>
      <c r="U33" s="128">
        <v>3235</v>
      </c>
      <c r="V33" s="128">
        <v>12</v>
      </c>
      <c r="W33" s="128" t="s">
        <v>1254</v>
      </c>
      <c r="X33" s="128">
        <v>3209</v>
      </c>
      <c r="Y33" s="128">
        <v>15</v>
      </c>
      <c r="Z33" s="128" t="s">
        <v>1255</v>
      </c>
      <c r="AA33" s="128">
        <v>3236</v>
      </c>
      <c r="AB33" s="128">
        <v>16</v>
      </c>
      <c r="AC33" s="128" t="s">
        <v>1255</v>
      </c>
      <c r="AD33" s="128">
        <v>3221</v>
      </c>
      <c r="AE33" s="128">
        <v>10</v>
      </c>
      <c r="AF33" s="128" t="s">
        <v>1256</v>
      </c>
      <c r="AG33" s="128">
        <v>3237</v>
      </c>
      <c r="AH33" s="128">
        <v>20</v>
      </c>
      <c r="AI33" s="128" t="s">
        <v>1256</v>
      </c>
      <c r="AJ33" s="128">
        <v>3221</v>
      </c>
      <c r="AK33" s="128">
        <v>15</v>
      </c>
      <c r="AL33" s="128" t="s">
        <v>1257</v>
      </c>
      <c r="AM33" s="128">
        <v>3234</v>
      </c>
      <c r="AN33" s="128">
        <v>20</v>
      </c>
      <c r="AO33" s="128" t="s">
        <v>1257</v>
      </c>
      <c r="AP33" s="128">
        <v>3238</v>
      </c>
      <c r="AQ33" s="128">
        <v>8</v>
      </c>
      <c r="AR33" s="128" t="s">
        <v>1258</v>
      </c>
      <c r="AS33" s="128">
        <v>3235</v>
      </c>
      <c r="AT33" s="128">
        <v>20</v>
      </c>
      <c r="AU33" s="128" t="s">
        <v>1258</v>
      </c>
      <c r="AV33" s="128">
        <v>3239</v>
      </c>
      <c r="AW33" s="128">
        <v>12</v>
      </c>
      <c r="AX33" s="128" t="s">
        <v>1259</v>
      </c>
      <c r="AY33" s="128">
        <v>3236</v>
      </c>
      <c r="AZ33" s="128">
        <v>24</v>
      </c>
      <c r="BA33" s="128" t="s">
        <v>1259</v>
      </c>
      <c r="BB33" s="128">
        <v>3240</v>
      </c>
      <c r="BC33" s="128">
        <v>16</v>
      </c>
      <c r="BD33" s="128" t="s">
        <v>1260</v>
      </c>
      <c r="BE33" s="128">
        <v>3237</v>
      </c>
      <c r="BF33" s="128">
        <v>24</v>
      </c>
      <c r="BG33" s="128" t="s">
        <v>1260</v>
      </c>
      <c r="BH33" s="128">
        <v>3241</v>
      </c>
      <c r="BI33" s="128">
        <v>24</v>
      </c>
      <c r="BJ33" s="128" t="s">
        <v>1261</v>
      </c>
      <c r="BK33" s="128">
        <v>3246</v>
      </c>
      <c r="BL33" s="128">
        <v>12</v>
      </c>
      <c r="BM33" s="128" t="s">
        <v>1261</v>
      </c>
      <c r="BN33" s="128">
        <v>3227</v>
      </c>
      <c r="BO33" s="128">
        <v>10</v>
      </c>
    </row>
    <row r="34" spans="1:67" x14ac:dyDescent="0.2">
      <c r="A34" s="103" t="s">
        <v>1266</v>
      </c>
      <c r="B34" s="124" t="s">
        <v>857</v>
      </c>
      <c r="C34" s="125">
        <v>7.0273702747027502E+49</v>
      </c>
      <c r="D34" s="122" t="str">
        <f>VLOOKUP(O34,杂项!K:L,2,FALSE)&amp;P34&amp;VLOOKUP(R34,杂项!K:L,2,FALSE)&amp;S34</f>
        <v>源铸之翼8生机之种10</v>
      </c>
      <c r="E34" s="122" t="str">
        <f>VLOOKUP(U34,杂项!K:L,2,FALSE)&amp;V34&amp;VLOOKUP(X34,杂项!K:L,2,FALSE)&amp;Y34</f>
        <v>源铸之火12生机之种15</v>
      </c>
      <c r="F34" s="122" t="str">
        <f>VLOOKUP(AA34,杂项!K:L,2,FALSE)&amp;AB34&amp;VLOOKUP(AD34,杂项!K:L,2,FALSE)&amp;AE34</f>
        <v>源铸之砂16秋实之花10</v>
      </c>
      <c r="G34" s="122" t="str">
        <f>VLOOKUP(AG34,杂项!K:L,2,FALSE)&amp;AH34&amp;VLOOKUP(AJ34,杂项!K:L,2,FALSE)&amp;AK34</f>
        <v>源铸之魄20秋实之花15</v>
      </c>
      <c r="H34" s="123" t="str">
        <f>VLOOKUP(AM34,杂项!K:L,2,FALSE)&amp;AN34&amp;VLOOKUP(AP34,杂项!K:L,2,FALSE)&amp;AQ34</f>
        <v>源铸之翼20灵魂之翼8</v>
      </c>
      <c r="I34" s="123" t="str">
        <f>VLOOKUP(AS34,杂项!K:L,2,FALSE)&amp;AT34&amp;VLOOKUP(AV34,杂项!K:L,2,FALSE)&amp;AW34</f>
        <v>源铸之火20灵魂之火12</v>
      </c>
      <c r="J34" s="123" t="str">
        <f>VLOOKUP(AY34,杂项!K:L,2,FALSE)&amp;AZ34&amp;VLOOKUP(BB34,杂项!K:L,2,FALSE)&amp;BC34</f>
        <v>源铸之砂24灵魂之砂16</v>
      </c>
      <c r="K34" s="123" t="str">
        <f>VLOOKUP(BE34,杂项!K:L,2,FALSE)&amp;BF34&amp;VLOOKUP(BH34,杂项!K:L,2,FALSE)&amp;BI34</f>
        <v>源铸之魄24灵魂之魄24</v>
      </c>
      <c r="L34" s="93" t="str">
        <f>VLOOKUP(BK34,杂项!K:L,2,FALSE)&amp;BL34&amp;VLOOKUP(BN34,杂项!K:L,2,FALSE)&amp;BO34</f>
        <v>超然之心12活力羽毛10</v>
      </c>
      <c r="N34" s="93" t="s">
        <v>1253</v>
      </c>
      <c r="O34" s="128">
        <v>3236</v>
      </c>
      <c r="P34" s="128">
        <v>8</v>
      </c>
      <c r="Q34" s="128" t="s">
        <v>1253</v>
      </c>
      <c r="R34" s="128">
        <v>3208</v>
      </c>
      <c r="S34" s="128">
        <v>10</v>
      </c>
      <c r="T34" s="128" t="s">
        <v>1254</v>
      </c>
      <c r="U34" s="128">
        <v>3234</v>
      </c>
      <c r="V34" s="128">
        <v>12</v>
      </c>
      <c r="W34" s="128" t="s">
        <v>1254</v>
      </c>
      <c r="X34" s="128">
        <v>3208</v>
      </c>
      <c r="Y34" s="128">
        <v>15</v>
      </c>
      <c r="Z34" s="128" t="s">
        <v>1255</v>
      </c>
      <c r="AA34" s="128">
        <v>3237</v>
      </c>
      <c r="AB34" s="128">
        <v>16</v>
      </c>
      <c r="AC34" s="128" t="s">
        <v>1255</v>
      </c>
      <c r="AD34" s="128">
        <v>3220</v>
      </c>
      <c r="AE34" s="128">
        <v>10</v>
      </c>
      <c r="AF34" s="128" t="s">
        <v>1256</v>
      </c>
      <c r="AG34" s="128">
        <v>3235</v>
      </c>
      <c r="AH34" s="128">
        <v>20</v>
      </c>
      <c r="AI34" s="128" t="s">
        <v>1256</v>
      </c>
      <c r="AJ34" s="128">
        <v>3220</v>
      </c>
      <c r="AK34" s="128">
        <v>15</v>
      </c>
      <c r="AL34" s="128" t="s">
        <v>1257</v>
      </c>
      <c r="AM34" s="128">
        <v>3236</v>
      </c>
      <c r="AN34" s="128">
        <v>20</v>
      </c>
      <c r="AO34" s="128" t="s">
        <v>1257</v>
      </c>
      <c r="AP34" s="128">
        <v>3240</v>
      </c>
      <c r="AQ34" s="128">
        <v>8</v>
      </c>
      <c r="AR34" s="128" t="s">
        <v>1258</v>
      </c>
      <c r="AS34" s="128">
        <v>3234</v>
      </c>
      <c r="AT34" s="128">
        <v>20</v>
      </c>
      <c r="AU34" s="128" t="s">
        <v>1258</v>
      </c>
      <c r="AV34" s="128">
        <v>3238</v>
      </c>
      <c r="AW34" s="128">
        <v>12</v>
      </c>
      <c r="AX34" s="128" t="s">
        <v>1259</v>
      </c>
      <c r="AY34" s="128">
        <v>3237</v>
      </c>
      <c r="AZ34" s="128">
        <v>24</v>
      </c>
      <c r="BA34" s="128" t="s">
        <v>1259</v>
      </c>
      <c r="BB34" s="128">
        <v>3241</v>
      </c>
      <c r="BC34" s="128">
        <v>16</v>
      </c>
      <c r="BD34" s="128" t="s">
        <v>1260</v>
      </c>
      <c r="BE34" s="128">
        <v>3235</v>
      </c>
      <c r="BF34" s="128">
        <v>24</v>
      </c>
      <c r="BG34" s="128" t="s">
        <v>1260</v>
      </c>
      <c r="BH34" s="128">
        <v>3239</v>
      </c>
      <c r="BI34" s="128">
        <v>24</v>
      </c>
      <c r="BJ34" s="128" t="s">
        <v>1261</v>
      </c>
      <c r="BK34" s="128">
        <v>3246</v>
      </c>
      <c r="BL34" s="128">
        <v>12</v>
      </c>
      <c r="BM34" s="128" t="s">
        <v>1261</v>
      </c>
      <c r="BN34" s="128">
        <v>3226</v>
      </c>
      <c r="BO34" s="128">
        <v>10</v>
      </c>
    </row>
    <row r="35" spans="1:67" x14ac:dyDescent="0.2">
      <c r="A35" s="103" t="s">
        <v>295</v>
      </c>
      <c r="B35" s="124" t="s">
        <v>375</v>
      </c>
      <c r="C35"/>
      <c r="D35" s="122" t="str">
        <f>VLOOKUP(O35,杂项!K:L,2,FALSE)&amp;P35&amp;VLOOKUP(R35,杂项!K:L,2,FALSE)&amp;S35</f>
        <v>源铸之魄8狂热之种10</v>
      </c>
      <c r="E35" s="122" t="str">
        <f>VLOOKUP(U35,杂项!K:L,2,FALSE)&amp;V35&amp;VLOOKUP(X35,杂项!K:L,2,FALSE)&amp;Y35</f>
        <v>源铸之砂12狂热之种15</v>
      </c>
      <c r="F35" s="122" t="str">
        <f>VLOOKUP(AA35,杂项!K:L,2,FALSE)&amp;AB35&amp;VLOOKUP(AD35,杂项!K:L,2,FALSE)&amp;AE35</f>
        <v>源铸之火16夏暑之花10</v>
      </c>
      <c r="G35" s="122" t="str">
        <f>VLOOKUP(AG35,杂项!K:L,2,FALSE)&amp;AH35&amp;VLOOKUP(AJ35,杂项!K:L,2,FALSE)&amp;AK35</f>
        <v>源铸之翼20夏暑之花15</v>
      </c>
      <c r="H35" s="123" t="str">
        <f>VLOOKUP(AM35,杂项!K:L,2,FALSE)&amp;AN35&amp;VLOOKUP(AP35,杂项!K:L,2,FALSE)&amp;AQ35</f>
        <v>源铸之魄20灵魂之魄8</v>
      </c>
      <c r="I35" s="123" t="str">
        <f>VLOOKUP(AS35,杂项!K:L,2,FALSE)&amp;AT35&amp;VLOOKUP(AV35,杂项!K:L,2,FALSE)&amp;AW35</f>
        <v>源铸之砂20灵魂之砂12</v>
      </c>
      <c r="J35" s="123" t="str">
        <f>VLOOKUP(AY35,杂项!K:L,2,FALSE)&amp;AZ35&amp;VLOOKUP(BB35,杂项!K:L,2,FALSE)&amp;BC35</f>
        <v>源铸之火24灵魂之火16</v>
      </c>
      <c r="K35" s="123" t="str">
        <f>VLOOKUP(BE35,杂项!K:L,2,FALSE)&amp;BF35&amp;VLOOKUP(BH35,杂项!K:L,2,FALSE)&amp;BI35</f>
        <v>源铸之翼24灵魂之翼24</v>
      </c>
      <c r="L35" s="93" t="str">
        <f>VLOOKUP(BK35,杂项!K:L,2,FALSE)&amp;BL35&amp;VLOOKUP(BN35,杂项!K:L,2,FALSE)&amp;BO35</f>
        <v>超然之心12热忱羽毛10</v>
      </c>
      <c r="N35" s="93" t="s">
        <v>1253</v>
      </c>
      <c r="O35" s="129">
        <v>3235</v>
      </c>
      <c r="P35" s="129">
        <v>8</v>
      </c>
      <c r="Q35" s="129" t="s">
        <v>1253</v>
      </c>
      <c r="R35" s="129">
        <v>3207</v>
      </c>
      <c r="S35" s="129">
        <v>10</v>
      </c>
      <c r="T35" s="129" t="s">
        <v>1254</v>
      </c>
      <c r="U35" s="129">
        <v>3237</v>
      </c>
      <c r="V35" s="129">
        <v>12</v>
      </c>
      <c r="W35" s="129" t="s">
        <v>1254</v>
      </c>
      <c r="X35" s="129">
        <v>3207</v>
      </c>
      <c r="Y35" s="129">
        <v>15</v>
      </c>
      <c r="Z35" s="129" t="s">
        <v>1255</v>
      </c>
      <c r="AA35" s="129">
        <v>3234</v>
      </c>
      <c r="AB35" s="129">
        <v>16</v>
      </c>
      <c r="AC35" s="129" t="s">
        <v>1255</v>
      </c>
      <c r="AD35" s="129">
        <v>3219</v>
      </c>
      <c r="AE35" s="129">
        <v>10</v>
      </c>
      <c r="AF35" s="129" t="s">
        <v>1256</v>
      </c>
      <c r="AG35" s="129">
        <v>3236</v>
      </c>
      <c r="AH35" s="129">
        <v>20</v>
      </c>
      <c r="AI35" s="129" t="s">
        <v>1256</v>
      </c>
      <c r="AJ35" s="129">
        <v>3219</v>
      </c>
      <c r="AK35" s="129">
        <v>15</v>
      </c>
      <c r="AL35" s="129" t="s">
        <v>1257</v>
      </c>
      <c r="AM35" s="129">
        <v>3235</v>
      </c>
      <c r="AN35" s="129">
        <v>20</v>
      </c>
      <c r="AO35" s="129" t="s">
        <v>1257</v>
      </c>
      <c r="AP35" s="129">
        <v>3239</v>
      </c>
      <c r="AQ35" s="129">
        <v>8</v>
      </c>
      <c r="AR35" s="129" t="s">
        <v>1258</v>
      </c>
      <c r="AS35" s="129">
        <v>3237</v>
      </c>
      <c r="AT35" s="129">
        <v>20</v>
      </c>
      <c r="AU35" s="129" t="s">
        <v>1258</v>
      </c>
      <c r="AV35" s="129">
        <v>3241</v>
      </c>
      <c r="AW35" s="129">
        <v>12</v>
      </c>
      <c r="AX35" s="129" t="s">
        <v>1259</v>
      </c>
      <c r="AY35" s="129">
        <v>3234</v>
      </c>
      <c r="AZ35" s="129">
        <v>24</v>
      </c>
      <c r="BA35" s="129" t="s">
        <v>1259</v>
      </c>
      <c r="BB35" s="129">
        <v>3238</v>
      </c>
      <c r="BC35" s="129">
        <v>16</v>
      </c>
      <c r="BD35" s="129" t="s">
        <v>1260</v>
      </c>
      <c r="BE35" s="129">
        <v>3236</v>
      </c>
      <c r="BF35" s="129">
        <v>24</v>
      </c>
      <c r="BG35" s="129" t="s">
        <v>1260</v>
      </c>
      <c r="BH35" s="129">
        <v>3240</v>
      </c>
      <c r="BI35" s="129">
        <v>24</v>
      </c>
      <c r="BJ35" s="129" t="s">
        <v>1261</v>
      </c>
      <c r="BK35" s="129">
        <v>3246</v>
      </c>
      <c r="BL35" s="129">
        <v>12</v>
      </c>
      <c r="BM35" s="129" t="s">
        <v>1261</v>
      </c>
      <c r="BN35" s="129">
        <v>3225</v>
      </c>
      <c r="BO35" s="129">
        <v>10</v>
      </c>
    </row>
    <row r="36" spans="1:67" x14ac:dyDescent="0.2">
      <c r="A36" s="103" t="s">
        <v>1267</v>
      </c>
      <c r="B36" s="124" t="s">
        <v>876</v>
      </c>
      <c r="C36" s="125">
        <v>7.0393703947039495E+49</v>
      </c>
      <c r="D36" s="122" t="str">
        <f>VLOOKUP(O36,杂项!K:L,2,FALSE)&amp;P36&amp;VLOOKUP(R36,杂项!K:L,2,FALSE)&amp;S36</f>
        <v>源铸之砂8迷情之种10</v>
      </c>
      <c r="E36" s="122" t="str">
        <f>VLOOKUP(U36,杂项!K:L,2,FALSE)&amp;V36&amp;VLOOKUP(X36,杂项!K:L,2,FALSE)&amp;Y36</f>
        <v>源铸之翼12迷情之种15</v>
      </c>
      <c r="F36" s="122" t="str">
        <f>VLOOKUP(AA36,杂项!K:L,2,FALSE)&amp;AB36&amp;VLOOKUP(AD36,杂项!K:L,2,FALSE)&amp;AE36</f>
        <v>源铸之魄16春晓之花10</v>
      </c>
      <c r="G36" s="122" t="str">
        <f>VLOOKUP(AG36,杂项!K:L,2,FALSE)&amp;AH36&amp;VLOOKUP(AJ36,杂项!K:L,2,FALSE)&amp;AK36</f>
        <v>源铸之火20春晓之花15</v>
      </c>
      <c r="H36" s="123" t="str">
        <f>VLOOKUP(AM36,杂项!K:L,2,FALSE)&amp;AN36&amp;VLOOKUP(AP36,杂项!K:L,2,FALSE)&amp;AQ36</f>
        <v>源铸之砂20灵魂之砂8</v>
      </c>
      <c r="I36" s="123" t="str">
        <f>VLOOKUP(AS36,杂项!K:L,2,FALSE)&amp;AT36&amp;VLOOKUP(AV36,杂项!K:L,2,FALSE)&amp;AW36</f>
        <v>源铸之翼20灵魂之翼12</v>
      </c>
      <c r="J36" s="123" t="str">
        <f>VLOOKUP(AY36,杂项!K:L,2,FALSE)&amp;AZ36&amp;VLOOKUP(BB36,杂项!K:L,2,FALSE)&amp;BC36</f>
        <v>源铸之魄24灵魂之魄16</v>
      </c>
      <c r="K36" s="123" t="str">
        <f>VLOOKUP(BE36,杂项!K:L,2,FALSE)&amp;BF36&amp;VLOOKUP(BH36,杂项!K:L,2,FALSE)&amp;BI36</f>
        <v>源铸之火24灵魂之火24</v>
      </c>
      <c r="L36" s="93" t="str">
        <f>VLOOKUP(BK36,杂项!K:L,2,FALSE)&amp;BL36&amp;VLOOKUP(BN36,杂项!K:L,2,FALSE)&amp;BO36</f>
        <v>超然之心12恋慕羽毛10</v>
      </c>
      <c r="N36" s="93" t="s">
        <v>1253</v>
      </c>
      <c r="O36" s="128">
        <v>3237</v>
      </c>
      <c r="P36" s="128">
        <v>8</v>
      </c>
      <c r="Q36" s="128" t="s">
        <v>1253</v>
      </c>
      <c r="R36" s="128">
        <v>3209</v>
      </c>
      <c r="S36" s="128">
        <v>10</v>
      </c>
      <c r="T36" s="128" t="s">
        <v>1254</v>
      </c>
      <c r="U36" s="128">
        <v>3236</v>
      </c>
      <c r="V36" s="128">
        <v>12</v>
      </c>
      <c r="W36" s="128" t="s">
        <v>1254</v>
      </c>
      <c r="X36" s="128">
        <v>3209</v>
      </c>
      <c r="Y36" s="128">
        <v>15</v>
      </c>
      <c r="Z36" s="128" t="s">
        <v>1255</v>
      </c>
      <c r="AA36" s="128">
        <v>3235</v>
      </c>
      <c r="AB36" s="128">
        <v>16</v>
      </c>
      <c r="AC36" s="128" t="s">
        <v>1255</v>
      </c>
      <c r="AD36" s="128">
        <v>3221</v>
      </c>
      <c r="AE36" s="128">
        <v>10</v>
      </c>
      <c r="AF36" s="128" t="s">
        <v>1256</v>
      </c>
      <c r="AG36" s="128">
        <v>3234</v>
      </c>
      <c r="AH36" s="128">
        <v>20</v>
      </c>
      <c r="AI36" s="128" t="s">
        <v>1256</v>
      </c>
      <c r="AJ36" s="128">
        <v>3221</v>
      </c>
      <c r="AK36" s="128">
        <v>15</v>
      </c>
      <c r="AL36" s="128" t="s">
        <v>1257</v>
      </c>
      <c r="AM36" s="128">
        <v>3237</v>
      </c>
      <c r="AN36" s="128">
        <v>20</v>
      </c>
      <c r="AO36" s="128" t="s">
        <v>1257</v>
      </c>
      <c r="AP36" s="128">
        <v>3241</v>
      </c>
      <c r="AQ36" s="128">
        <v>8</v>
      </c>
      <c r="AR36" s="128" t="s">
        <v>1258</v>
      </c>
      <c r="AS36" s="128">
        <v>3236</v>
      </c>
      <c r="AT36" s="128">
        <v>20</v>
      </c>
      <c r="AU36" s="128" t="s">
        <v>1258</v>
      </c>
      <c r="AV36" s="128">
        <v>3240</v>
      </c>
      <c r="AW36" s="128">
        <v>12</v>
      </c>
      <c r="AX36" s="128" t="s">
        <v>1259</v>
      </c>
      <c r="AY36" s="128">
        <v>3235</v>
      </c>
      <c r="AZ36" s="128">
        <v>24</v>
      </c>
      <c r="BA36" s="128" t="s">
        <v>1259</v>
      </c>
      <c r="BB36" s="128">
        <v>3239</v>
      </c>
      <c r="BC36" s="128">
        <v>16</v>
      </c>
      <c r="BD36" s="128" t="s">
        <v>1260</v>
      </c>
      <c r="BE36" s="128">
        <v>3234</v>
      </c>
      <c r="BF36" s="128">
        <v>24</v>
      </c>
      <c r="BG36" s="128" t="s">
        <v>1260</v>
      </c>
      <c r="BH36" s="128">
        <v>3238</v>
      </c>
      <c r="BI36" s="128">
        <v>24</v>
      </c>
      <c r="BJ36" s="128" t="s">
        <v>1261</v>
      </c>
      <c r="BK36" s="128">
        <v>3246</v>
      </c>
      <c r="BL36" s="128">
        <v>12</v>
      </c>
      <c r="BM36" s="128" t="s">
        <v>1261</v>
      </c>
      <c r="BN36" s="128">
        <v>3227</v>
      </c>
      <c r="BO36" s="128">
        <v>10</v>
      </c>
    </row>
    <row r="37" spans="1:67" x14ac:dyDescent="0.2">
      <c r="A37" s="103" t="s">
        <v>1268</v>
      </c>
      <c r="B37" s="124" t="s">
        <v>704</v>
      </c>
      <c r="C37" s="125">
        <v>7.0373703747037498E+49</v>
      </c>
      <c r="D37" s="122" t="str">
        <f>VLOOKUP(O37,杂项!K:L,2,FALSE)&amp;P37&amp;VLOOKUP(R37,杂项!K:L,2,FALSE)&amp;S37</f>
        <v>源铸之火8善念之种10</v>
      </c>
      <c r="E37" s="122" t="str">
        <f>VLOOKUP(U37,杂项!K:L,2,FALSE)&amp;V37&amp;VLOOKUP(X37,杂项!K:L,2,FALSE)&amp;Y37</f>
        <v>源铸之魄12善念之种15</v>
      </c>
      <c r="F37" s="122" t="str">
        <f>VLOOKUP(AA37,杂项!K:L,2,FALSE)&amp;AB37&amp;VLOOKUP(AD37,杂项!K:L,2,FALSE)&amp;AE37</f>
        <v>源铸之翼16日冕之花10</v>
      </c>
      <c r="G37" s="122" t="str">
        <f>VLOOKUP(AG37,杂项!K:L,2,FALSE)&amp;AH37&amp;VLOOKUP(AJ37,杂项!K:L,2,FALSE)&amp;AK37</f>
        <v>源铸之砂20日冕之花15</v>
      </c>
      <c r="H37" s="123" t="str">
        <f>VLOOKUP(AM37,杂项!K:L,2,FALSE)&amp;AN37&amp;VLOOKUP(AP37,杂项!K:L,2,FALSE)&amp;AQ37</f>
        <v>源铸之火20灵魂之火8</v>
      </c>
      <c r="I37" s="123" t="str">
        <f>VLOOKUP(AS37,杂项!K:L,2,FALSE)&amp;AT37&amp;VLOOKUP(AV37,杂项!K:L,2,FALSE)&amp;AW37</f>
        <v>源铸之魄20灵魂之魄12</v>
      </c>
      <c r="J37" s="123" t="str">
        <f>VLOOKUP(AY37,杂项!K:L,2,FALSE)&amp;AZ37&amp;VLOOKUP(BB37,杂项!K:L,2,FALSE)&amp;BC37</f>
        <v>源铸之翼24灵魂之翼16</v>
      </c>
      <c r="K37" s="123" t="str">
        <f>VLOOKUP(BE37,杂项!K:L,2,FALSE)&amp;BF37&amp;VLOOKUP(BH37,杂项!K:L,2,FALSE)&amp;BI37</f>
        <v>源铸之砂24灵魂之砂24</v>
      </c>
      <c r="L37" s="93" t="str">
        <f>VLOOKUP(BK37,杂项!K:L,2,FALSE)&amp;BL37&amp;VLOOKUP(BN37,杂项!K:L,2,FALSE)&amp;BO37</f>
        <v>超然之心12理想羽毛10</v>
      </c>
      <c r="N37" s="93" t="s">
        <v>1253</v>
      </c>
      <c r="O37" s="128">
        <v>3234</v>
      </c>
      <c r="P37" s="128">
        <v>8</v>
      </c>
      <c r="Q37" s="128" t="s">
        <v>1253</v>
      </c>
      <c r="R37" s="128">
        <v>3204</v>
      </c>
      <c r="S37" s="128">
        <v>10</v>
      </c>
      <c r="T37" s="128" t="s">
        <v>1254</v>
      </c>
      <c r="U37" s="128">
        <v>3235</v>
      </c>
      <c r="V37" s="128">
        <v>12</v>
      </c>
      <c r="W37" s="128" t="s">
        <v>1254</v>
      </c>
      <c r="X37" s="128">
        <v>3204</v>
      </c>
      <c r="Y37" s="128">
        <v>15</v>
      </c>
      <c r="Z37" s="128" t="s">
        <v>1255</v>
      </c>
      <c r="AA37" s="128">
        <v>3236</v>
      </c>
      <c r="AB37" s="128">
        <v>16</v>
      </c>
      <c r="AC37" s="128" t="s">
        <v>1255</v>
      </c>
      <c r="AD37" s="128">
        <v>3216</v>
      </c>
      <c r="AE37" s="128">
        <v>10</v>
      </c>
      <c r="AF37" s="128" t="s">
        <v>1256</v>
      </c>
      <c r="AG37" s="128">
        <v>3237</v>
      </c>
      <c r="AH37" s="128">
        <v>20</v>
      </c>
      <c r="AI37" s="128" t="s">
        <v>1256</v>
      </c>
      <c r="AJ37" s="128">
        <v>3216</v>
      </c>
      <c r="AK37" s="128">
        <v>15</v>
      </c>
      <c r="AL37" s="128" t="s">
        <v>1257</v>
      </c>
      <c r="AM37" s="128">
        <v>3234</v>
      </c>
      <c r="AN37" s="128">
        <v>20</v>
      </c>
      <c r="AO37" s="128" t="s">
        <v>1257</v>
      </c>
      <c r="AP37" s="128">
        <v>3238</v>
      </c>
      <c r="AQ37" s="128">
        <v>8</v>
      </c>
      <c r="AR37" s="128" t="s">
        <v>1258</v>
      </c>
      <c r="AS37" s="128">
        <v>3235</v>
      </c>
      <c r="AT37" s="128">
        <v>20</v>
      </c>
      <c r="AU37" s="128" t="s">
        <v>1258</v>
      </c>
      <c r="AV37" s="128">
        <v>3239</v>
      </c>
      <c r="AW37" s="128">
        <v>12</v>
      </c>
      <c r="AX37" s="128" t="s">
        <v>1259</v>
      </c>
      <c r="AY37" s="128">
        <v>3236</v>
      </c>
      <c r="AZ37" s="128">
        <v>24</v>
      </c>
      <c r="BA37" s="128" t="s">
        <v>1259</v>
      </c>
      <c r="BB37" s="128">
        <v>3240</v>
      </c>
      <c r="BC37" s="128">
        <v>16</v>
      </c>
      <c r="BD37" s="128" t="s">
        <v>1260</v>
      </c>
      <c r="BE37" s="128">
        <v>3237</v>
      </c>
      <c r="BF37" s="128">
        <v>24</v>
      </c>
      <c r="BG37" s="128" t="s">
        <v>1260</v>
      </c>
      <c r="BH37" s="128">
        <v>3241</v>
      </c>
      <c r="BI37" s="128">
        <v>24</v>
      </c>
      <c r="BJ37" s="128" t="s">
        <v>1261</v>
      </c>
      <c r="BK37" s="128">
        <v>3246</v>
      </c>
      <c r="BL37" s="128">
        <v>12</v>
      </c>
      <c r="BM37" s="128" t="s">
        <v>1261</v>
      </c>
      <c r="BN37" s="128">
        <v>3222</v>
      </c>
      <c r="BO37" s="128">
        <v>10</v>
      </c>
    </row>
    <row r="38" spans="1:67" x14ac:dyDescent="0.2">
      <c r="A38" s="103" t="s">
        <v>137</v>
      </c>
      <c r="B38" s="124" t="s">
        <v>727</v>
      </c>
      <c r="D38" s="122" t="str">
        <f>VLOOKUP(O38,杂项!K:L,2,FALSE)&amp;P38&amp;VLOOKUP(R38,杂项!K:L,2,FALSE)&amp;S38</f>
        <v>源铸之翼8慎思之种10</v>
      </c>
      <c r="E38" s="122" t="str">
        <f>VLOOKUP(U38,杂项!K:L,2,FALSE)&amp;V38&amp;VLOOKUP(X38,杂项!K:L,2,FALSE)&amp;Y38</f>
        <v>源铸之火12慎思之种15</v>
      </c>
      <c r="F38" s="122" t="str">
        <f>VLOOKUP(AA38,杂项!K:L,2,FALSE)&amp;AB38&amp;VLOOKUP(AD38,杂项!K:L,2,FALSE)&amp;AE38</f>
        <v>源铸之砂16月芒之花10</v>
      </c>
      <c r="G38" s="122" t="str">
        <f>VLOOKUP(AG38,杂项!K:L,2,FALSE)&amp;AH38&amp;VLOOKUP(AJ38,杂项!K:L,2,FALSE)&amp;AK38</f>
        <v>源铸之魄20月芒之花15</v>
      </c>
      <c r="H38" s="123" t="str">
        <f>VLOOKUP(AM38,杂项!K:L,2,FALSE)&amp;AN38&amp;VLOOKUP(AP38,杂项!K:L,2,FALSE)&amp;AQ38</f>
        <v>源铸之翼20灵魂之翼8</v>
      </c>
      <c r="I38" s="123" t="str">
        <f>VLOOKUP(AS38,杂项!K:L,2,FALSE)&amp;AT38&amp;VLOOKUP(AV38,杂项!K:L,2,FALSE)&amp;AW38</f>
        <v>源铸之火20灵魂之火12</v>
      </c>
      <c r="J38" s="123" t="str">
        <f>VLOOKUP(AY38,杂项!K:L,2,FALSE)&amp;AZ38&amp;VLOOKUP(BB38,杂项!K:L,2,FALSE)&amp;BC38</f>
        <v>源铸之砂24灵魂之砂16</v>
      </c>
      <c r="K38" s="123" t="str">
        <f>VLOOKUP(BE38,杂项!K:L,2,FALSE)&amp;BF38&amp;VLOOKUP(BH38,杂项!K:L,2,FALSE)&amp;BI38</f>
        <v>源铸之魄24灵魂之魄24</v>
      </c>
      <c r="L38" s="93" t="str">
        <f>VLOOKUP(BK38,杂项!K:L,2,FALSE)&amp;BL38&amp;VLOOKUP(BN38,杂项!K:L,2,FALSE)&amp;BO38</f>
        <v>超然之心12冥识羽毛10</v>
      </c>
      <c r="N38" s="93" t="s">
        <v>1253</v>
      </c>
      <c r="O38" s="128">
        <v>3236</v>
      </c>
      <c r="P38" s="128">
        <v>8</v>
      </c>
      <c r="Q38" s="128" t="s">
        <v>1253</v>
      </c>
      <c r="R38" s="128">
        <v>3205</v>
      </c>
      <c r="S38" s="128">
        <v>10</v>
      </c>
      <c r="T38" s="128" t="s">
        <v>1254</v>
      </c>
      <c r="U38" s="128">
        <v>3234</v>
      </c>
      <c r="V38" s="128">
        <v>12</v>
      </c>
      <c r="W38" s="128" t="s">
        <v>1254</v>
      </c>
      <c r="X38" s="128">
        <v>3205</v>
      </c>
      <c r="Y38" s="128">
        <v>15</v>
      </c>
      <c r="Z38" s="128" t="s">
        <v>1255</v>
      </c>
      <c r="AA38" s="128">
        <v>3237</v>
      </c>
      <c r="AB38" s="128">
        <v>16</v>
      </c>
      <c r="AC38" s="128" t="s">
        <v>1255</v>
      </c>
      <c r="AD38" s="128">
        <v>3217</v>
      </c>
      <c r="AE38" s="128">
        <v>10</v>
      </c>
      <c r="AF38" s="128" t="s">
        <v>1256</v>
      </c>
      <c r="AG38" s="128">
        <v>3235</v>
      </c>
      <c r="AH38" s="128">
        <v>20</v>
      </c>
      <c r="AI38" s="128" t="s">
        <v>1256</v>
      </c>
      <c r="AJ38" s="128">
        <v>3217</v>
      </c>
      <c r="AK38" s="128">
        <v>15</v>
      </c>
      <c r="AL38" s="128" t="s">
        <v>1257</v>
      </c>
      <c r="AM38" s="128">
        <v>3236</v>
      </c>
      <c r="AN38" s="128">
        <v>20</v>
      </c>
      <c r="AO38" s="128" t="s">
        <v>1257</v>
      </c>
      <c r="AP38" s="128">
        <v>3240</v>
      </c>
      <c r="AQ38" s="128">
        <v>8</v>
      </c>
      <c r="AR38" s="128" t="s">
        <v>1258</v>
      </c>
      <c r="AS38" s="128">
        <v>3234</v>
      </c>
      <c r="AT38" s="128">
        <v>20</v>
      </c>
      <c r="AU38" s="128" t="s">
        <v>1258</v>
      </c>
      <c r="AV38" s="128">
        <v>3238</v>
      </c>
      <c r="AW38" s="128">
        <v>12</v>
      </c>
      <c r="AX38" s="128" t="s">
        <v>1259</v>
      </c>
      <c r="AY38" s="128">
        <v>3237</v>
      </c>
      <c r="AZ38" s="128">
        <v>24</v>
      </c>
      <c r="BA38" s="128" t="s">
        <v>1259</v>
      </c>
      <c r="BB38" s="128">
        <v>3241</v>
      </c>
      <c r="BC38" s="128">
        <v>16</v>
      </c>
      <c r="BD38" s="128" t="s">
        <v>1260</v>
      </c>
      <c r="BE38" s="128">
        <v>3235</v>
      </c>
      <c r="BF38" s="128">
        <v>24</v>
      </c>
      <c r="BG38" s="128" t="s">
        <v>1260</v>
      </c>
      <c r="BH38" s="128">
        <v>3239</v>
      </c>
      <c r="BI38" s="128">
        <v>24</v>
      </c>
      <c r="BJ38" s="128" t="s">
        <v>1261</v>
      </c>
      <c r="BK38" s="128">
        <v>3246</v>
      </c>
      <c r="BL38" s="128">
        <v>12</v>
      </c>
      <c r="BM38" s="128" t="s">
        <v>1261</v>
      </c>
      <c r="BN38" s="128">
        <v>3223</v>
      </c>
      <c r="BO38" s="128">
        <v>10</v>
      </c>
    </row>
    <row r="39" spans="1:67" x14ac:dyDescent="0.2">
      <c r="A39" s="103" t="s">
        <v>1269</v>
      </c>
      <c r="B39" s="124" t="s">
        <v>686</v>
      </c>
      <c r="C39" s="5"/>
      <c r="D39" s="122" t="str">
        <f>VLOOKUP(O39,杂项!K:L,2,FALSE)&amp;P39&amp;VLOOKUP(R39,杂项!K:L,2,FALSE)&amp;S39</f>
        <v>源铸之魄8善念之种10</v>
      </c>
      <c r="E39" s="122" t="str">
        <f>VLOOKUP(U39,杂项!K:L,2,FALSE)&amp;V39&amp;VLOOKUP(X39,杂项!K:L,2,FALSE)&amp;Y39</f>
        <v>源铸之砂12善念之种15</v>
      </c>
      <c r="F39" s="122" t="str">
        <f>VLOOKUP(AA39,杂项!K:L,2,FALSE)&amp;AB39&amp;VLOOKUP(AD39,杂项!K:L,2,FALSE)&amp;AE39</f>
        <v>源铸之火16日冕之花10</v>
      </c>
      <c r="G39" s="122" t="str">
        <f>VLOOKUP(AG39,杂项!K:L,2,FALSE)&amp;AH39&amp;VLOOKUP(AJ39,杂项!K:L,2,FALSE)&amp;AK39</f>
        <v>源铸之翼20日冕之花15</v>
      </c>
      <c r="H39" s="123" t="str">
        <f>VLOOKUP(AM39,杂项!K:L,2,FALSE)&amp;AN39&amp;VLOOKUP(AP39,杂项!K:L,2,FALSE)&amp;AQ39</f>
        <v>源铸之魄20灵魂之魄8</v>
      </c>
      <c r="I39" s="123" t="str">
        <f>VLOOKUP(AS39,杂项!K:L,2,FALSE)&amp;AT39&amp;VLOOKUP(AV39,杂项!K:L,2,FALSE)&amp;AW39</f>
        <v>源铸之砂20灵魂之砂12</v>
      </c>
      <c r="J39" s="123" t="str">
        <f>VLOOKUP(AY39,杂项!K:L,2,FALSE)&amp;AZ39&amp;VLOOKUP(BB39,杂项!K:L,2,FALSE)&amp;BC39</f>
        <v>源铸之火24灵魂之火16</v>
      </c>
      <c r="K39" s="123" t="str">
        <f>VLOOKUP(BE39,杂项!K:L,2,FALSE)&amp;BF39&amp;VLOOKUP(BH39,杂项!K:L,2,FALSE)&amp;BI39</f>
        <v>源铸之翼24灵魂之翼24</v>
      </c>
      <c r="L39" s="93" t="str">
        <f>VLOOKUP(BK39,杂项!K:L,2,FALSE)&amp;BL39&amp;VLOOKUP(BN39,杂项!K:L,2,FALSE)&amp;BO39</f>
        <v>超然之心12理想羽毛10</v>
      </c>
      <c r="N39" s="93" t="s">
        <v>1253</v>
      </c>
      <c r="O39" s="129">
        <v>3235</v>
      </c>
      <c r="P39" s="129">
        <v>8</v>
      </c>
      <c r="Q39" s="129" t="s">
        <v>1253</v>
      </c>
      <c r="R39" s="129">
        <v>3204</v>
      </c>
      <c r="S39" s="129">
        <v>10</v>
      </c>
      <c r="T39" s="129" t="s">
        <v>1254</v>
      </c>
      <c r="U39" s="129">
        <v>3237</v>
      </c>
      <c r="V39" s="129">
        <v>12</v>
      </c>
      <c r="W39" s="129" t="s">
        <v>1254</v>
      </c>
      <c r="X39" s="129">
        <v>3204</v>
      </c>
      <c r="Y39" s="129">
        <v>15</v>
      </c>
      <c r="Z39" s="129" t="s">
        <v>1255</v>
      </c>
      <c r="AA39" s="129">
        <v>3234</v>
      </c>
      <c r="AB39" s="129">
        <v>16</v>
      </c>
      <c r="AC39" s="129" t="s">
        <v>1255</v>
      </c>
      <c r="AD39" s="129">
        <v>3216</v>
      </c>
      <c r="AE39" s="129">
        <v>10</v>
      </c>
      <c r="AF39" s="129" t="s">
        <v>1256</v>
      </c>
      <c r="AG39" s="129">
        <v>3236</v>
      </c>
      <c r="AH39" s="129">
        <v>20</v>
      </c>
      <c r="AI39" s="129" t="s">
        <v>1256</v>
      </c>
      <c r="AJ39" s="129">
        <v>3216</v>
      </c>
      <c r="AK39" s="129">
        <v>15</v>
      </c>
      <c r="AL39" s="129" t="s">
        <v>1257</v>
      </c>
      <c r="AM39" s="129">
        <v>3235</v>
      </c>
      <c r="AN39" s="129">
        <v>20</v>
      </c>
      <c r="AO39" s="129" t="s">
        <v>1257</v>
      </c>
      <c r="AP39" s="129">
        <v>3239</v>
      </c>
      <c r="AQ39" s="129">
        <v>8</v>
      </c>
      <c r="AR39" s="129" t="s">
        <v>1258</v>
      </c>
      <c r="AS39" s="129">
        <v>3237</v>
      </c>
      <c r="AT39" s="129">
        <v>20</v>
      </c>
      <c r="AU39" s="129" t="s">
        <v>1258</v>
      </c>
      <c r="AV39" s="129">
        <v>3241</v>
      </c>
      <c r="AW39" s="129">
        <v>12</v>
      </c>
      <c r="AX39" s="129" t="s">
        <v>1259</v>
      </c>
      <c r="AY39" s="129">
        <v>3234</v>
      </c>
      <c r="AZ39" s="129">
        <v>24</v>
      </c>
      <c r="BA39" s="129" t="s">
        <v>1259</v>
      </c>
      <c r="BB39" s="129">
        <v>3238</v>
      </c>
      <c r="BC39" s="129">
        <v>16</v>
      </c>
      <c r="BD39" s="129" t="s">
        <v>1260</v>
      </c>
      <c r="BE39" s="129">
        <v>3236</v>
      </c>
      <c r="BF39" s="129">
        <v>24</v>
      </c>
      <c r="BG39" s="129" t="s">
        <v>1260</v>
      </c>
      <c r="BH39" s="129">
        <v>3240</v>
      </c>
      <c r="BI39" s="129">
        <v>24</v>
      </c>
      <c r="BJ39" s="129" t="s">
        <v>1261</v>
      </c>
      <c r="BK39" s="129">
        <v>3246</v>
      </c>
      <c r="BL39" s="129">
        <v>12</v>
      </c>
      <c r="BM39" s="129" t="s">
        <v>1261</v>
      </c>
      <c r="BN39" s="129">
        <v>3222</v>
      </c>
      <c r="BO39" s="129">
        <v>10</v>
      </c>
    </row>
    <row r="40" spans="1:67" x14ac:dyDescent="0.2">
      <c r="A40" s="103" t="s">
        <v>558</v>
      </c>
      <c r="B40" s="124" t="s">
        <v>801</v>
      </c>
      <c r="D40" s="122" t="str">
        <f>VLOOKUP(O40,杂项!K:L,2,FALSE)&amp;P40&amp;VLOOKUP(R40,杂项!K:L,2,FALSE)&amp;S40</f>
        <v>源铸之砂8生机之种10</v>
      </c>
      <c r="E40" s="122" t="str">
        <f>VLOOKUP(U40,杂项!K:L,2,FALSE)&amp;V40&amp;VLOOKUP(X40,杂项!K:L,2,FALSE)&amp;Y40</f>
        <v>源铸之翼12生机之种15</v>
      </c>
      <c r="F40" s="122" t="str">
        <f>VLOOKUP(AA40,杂项!K:L,2,FALSE)&amp;AB40&amp;VLOOKUP(AD40,杂项!K:L,2,FALSE)&amp;AE40</f>
        <v>源铸之魄16秋实之花10</v>
      </c>
      <c r="G40" s="122" t="str">
        <f>VLOOKUP(AG40,杂项!K:L,2,FALSE)&amp;AH40&amp;VLOOKUP(AJ40,杂项!K:L,2,FALSE)&amp;AK40</f>
        <v>源铸之火20秋实之花15</v>
      </c>
      <c r="H40" s="123" t="str">
        <f>VLOOKUP(AM40,杂项!K:L,2,FALSE)&amp;AN40&amp;VLOOKUP(AP40,杂项!K:L,2,FALSE)&amp;AQ40</f>
        <v>源铸之砂20灵魂之砂8</v>
      </c>
      <c r="I40" s="123" t="str">
        <f>VLOOKUP(AS40,杂项!K:L,2,FALSE)&amp;AT40&amp;VLOOKUP(AV40,杂项!K:L,2,FALSE)&amp;AW40</f>
        <v>源铸之翼20灵魂之翼12</v>
      </c>
      <c r="J40" s="123" t="str">
        <f>VLOOKUP(AY40,杂项!K:L,2,FALSE)&amp;AZ40&amp;VLOOKUP(BB40,杂项!K:L,2,FALSE)&amp;BC40</f>
        <v>源铸之魄24灵魂之魄16</v>
      </c>
      <c r="K40" s="123" t="str">
        <f>VLOOKUP(BE40,杂项!K:L,2,FALSE)&amp;BF40&amp;VLOOKUP(BH40,杂项!K:L,2,FALSE)&amp;BI40</f>
        <v>源铸之火24灵魂之火24</v>
      </c>
      <c r="L40" s="93" t="str">
        <f>VLOOKUP(BK40,杂项!K:L,2,FALSE)&amp;BL40&amp;VLOOKUP(BN40,杂项!K:L,2,FALSE)&amp;BO40</f>
        <v>超然之心12活力羽毛10</v>
      </c>
      <c r="N40" s="93" t="s">
        <v>1253</v>
      </c>
      <c r="O40" s="128">
        <v>3237</v>
      </c>
      <c r="P40" s="128">
        <v>8</v>
      </c>
      <c r="Q40" s="128" t="s">
        <v>1253</v>
      </c>
      <c r="R40" s="128">
        <v>3208</v>
      </c>
      <c r="S40" s="128">
        <v>10</v>
      </c>
      <c r="T40" s="128" t="s">
        <v>1254</v>
      </c>
      <c r="U40" s="128">
        <v>3236</v>
      </c>
      <c r="V40" s="128">
        <v>12</v>
      </c>
      <c r="W40" s="128" t="s">
        <v>1254</v>
      </c>
      <c r="X40" s="128">
        <v>3208</v>
      </c>
      <c r="Y40" s="128">
        <v>15</v>
      </c>
      <c r="Z40" s="128" t="s">
        <v>1255</v>
      </c>
      <c r="AA40" s="128">
        <v>3235</v>
      </c>
      <c r="AB40" s="128">
        <v>16</v>
      </c>
      <c r="AC40" s="128" t="s">
        <v>1255</v>
      </c>
      <c r="AD40" s="128">
        <v>3220</v>
      </c>
      <c r="AE40" s="128">
        <v>10</v>
      </c>
      <c r="AF40" s="128" t="s">
        <v>1256</v>
      </c>
      <c r="AG40" s="128">
        <v>3234</v>
      </c>
      <c r="AH40" s="128">
        <v>20</v>
      </c>
      <c r="AI40" s="128" t="s">
        <v>1256</v>
      </c>
      <c r="AJ40" s="128">
        <v>3220</v>
      </c>
      <c r="AK40" s="128">
        <v>15</v>
      </c>
      <c r="AL40" s="128" t="s">
        <v>1257</v>
      </c>
      <c r="AM40" s="128">
        <v>3237</v>
      </c>
      <c r="AN40" s="128">
        <v>20</v>
      </c>
      <c r="AO40" s="128" t="s">
        <v>1257</v>
      </c>
      <c r="AP40" s="128">
        <v>3241</v>
      </c>
      <c r="AQ40" s="128">
        <v>8</v>
      </c>
      <c r="AR40" s="128" t="s">
        <v>1258</v>
      </c>
      <c r="AS40" s="128">
        <v>3236</v>
      </c>
      <c r="AT40" s="128">
        <v>20</v>
      </c>
      <c r="AU40" s="128" t="s">
        <v>1258</v>
      </c>
      <c r="AV40" s="128">
        <v>3240</v>
      </c>
      <c r="AW40" s="128">
        <v>12</v>
      </c>
      <c r="AX40" s="128" t="s">
        <v>1259</v>
      </c>
      <c r="AY40" s="128">
        <v>3235</v>
      </c>
      <c r="AZ40" s="128">
        <v>24</v>
      </c>
      <c r="BA40" s="128" t="s">
        <v>1259</v>
      </c>
      <c r="BB40" s="128">
        <v>3239</v>
      </c>
      <c r="BC40" s="128">
        <v>16</v>
      </c>
      <c r="BD40" s="128" t="s">
        <v>1260</v>
      </c>
      <c r="BE40" s="128">
        <v>3234</v>
      </c>
      <c r="BF40" s="128">
        <v>24</v>
      </c>
      <c r="BG40" s="128" t="s">
        <v>1260</v>
      </c>
      <c r="BH40" s="128">
        <v>3238</v>
      </c>
      <c r="BI40" s="128">
        <v>24</v>
      </c>
      <c r="BJ40" s="128" t="s">
        <v>1261</v>
      </c>
      <c r="BK40" s="128">
        <v>3246</v>
      </c>
      <c r="BL40" s="128">
        <v>12</v>
      </c>
      <c r="BM40" s="128" t="s">
        <v>1261</v>
      </c>
      <c r="BN40" s="128">
        <v>3226</v>
      </c>
      <c r="BO40" s="128">
        <v>10</v>
      </c>
    </row>
    <row r="41" spans="1:67" x14ac:dyDescent="0.2">
      <c r="A41" s="103" t="s">
        <v>1270</v>
      </c>
      <c r="B41" s="124" t="s">
        <v>829</v>
      </c>
      <c r="D41" s="122" t="str">
        <f>VLOOKUP(O41,杂项!K:L,2,FALSE)&amp;P41&amp;VLOOKUP(R41,杂项!K:L,2,FALSE)&amp;S41</f>
        <v>源铸之火8善念之种10</v>
      </c>
      <c r="E41" s="122" t="str">
        <f>VLOOKUP(U41,杂项!K:L,2,FALSE)&amp;V41&amp;VLOOKUP(X41,杂项!K:L,2,FALSE)&amp;Y41</f>
        <v>源铸之魄12善念之种15</v>
      </c>
      <c r="F41" s="122" t="str">
        <f>VLOOKUP(AA41,杂项!K:L,2,FALSE)&amp;AB41&amp;VLOOKUP(AD41,杂项!K:L,2,FALSE)&amp;AE41</f>
        <v>源铸之翼16日冕之花10</v>
      </c>
      <c r="G41" s="122" t="str">
        <f>VLOOKUP(AG41,杂项!K:L,2,FALSE)&amp;AH41&amp;VLOOKUP(AJ41,杂项!K:L,2,FALSE)&amp;AK41</f>
        <v>源铸之砂20日冕之花15</v>
      </c>
      <c r="H41" s="123" t="str">
        <f>VLOOKUP(AM41,杂项!K:L,2,FALSE)&amp;AN41&amp;VLOOKUP(AP41,杂项!K:L,2,FALSE)&amp;AQ41</f>
        <v>源铸之火20灵魂之火8</v>
      </c>
      <c r="I41" s="123" t="str">
        <f>VLOOKUP(AS41,杂项!K:L,2,FALSE)&amp;AT41&amp;VLOOKUP(AV41,杂项!K:L,2,FALSE)&amp;AW41</f>
        <v>源铸之魄20灵魂之魄12</v>
      </c>
      <c r="J41" s="123" t="str">
        <f>VLOOKUP(AY41,杂项!K:L,2,FALSE)&amp;AZ41&amp;VLOOKUP(BB41,杂项!K:L,2,FALSE)&amp;BC41</f>
        <v>源铸之翼24灵魂之翼16</v>
      </c>
      <c r="K41" s="123" t="str">
        <f>VLOOKUP(BE41,杂项!K:L,2,FALSE)&amp;BF41&amp;VLOOKUP(BH41,杂项!K:L,2,FALSE)&amp;BI41</f>
        <v>源铸之砂24灵魂之砂24</v>
      </c>
      <c r="L41" s="93" t="str">
        <f>VLOOKUP(BK41,杂项!K:L,2,FALSE)&amp;BL41&amp;VLOOKUP(BN41,杂项!K:L,2,FALSE)&amp;BO41</f>
        <v>超然之心12理想羽毛10</v>
      </c>
      <c r="N41" s="93" t="s">
        <v>1253</v>
      </c>
      <c r="O41" s="128">
        <v>3234</v>
      </c>
      <c r="P41" s="128">
        <v>8</v>
      </c>
      <c r="Q41" s="128" t="s">
        <v>1253</v>
      </c>
      <c r="R41" s="128">
        <v>3204</v>
      </c>
      <c r="S41" s="128">
        <v>10</v>
      </c>
      <c r="T41" s="128" t="s">
        <v>1254</v>
      </c>
      <c r="U41" s="128">
        <v>3235</v>
      </c>
      <c r="V41" s="128">
        <v>12</v>
      </c>
      <c r="W41" s="128" t="s">
        <v>1254</v>
      </c>
      <c r="X41" s="128">
        <v>3204</v>
      </c>
      <c r="Y41" s="128">
        <v>15</v>
      </c>
      <c r="Z41" s="128" t="s">
        <v>1255</v>
      </c>
      <c r="AA41" s="128">
        <v>3236</v>
      </c>
      <c r="AB41" s="128">
        <v>16</v>
      </c>
      <c r="AC41" s="128" t="s">
        <v>1255</v>
      </c>
      <c r="AD41" s="128">
        <v>3216</v>
      </c>
      <c r="AE41" s="128">
        <v>10</v>
      </c>
      <c r="AF41" s="128" t="s">
        <v>1256</v>
      </c>
      <c r="AG41" s="128">
        <v>3237</v>
      </c>
      <c r="AH41" s="128">
        <v>20</v>
      </c>
      <c r="AI41" s="128" t="s">
        <v>1256</v>
      </c>
      <c r="AJ41" s="128">
        <v>3216</v>
      </c>
      <c r="AK41" s="128">
        <v>15</v>
      </c>
      <c r="AL41" s="128" t="s">
        <v>1257</v>
      </c>
      <c r="AM41" s="128">
        <v>3234</v>
      </c>
      <c r="AN41" s="128">
        <v>20</v>
      </c>
      <c r="AO41" s="128" t="s">
        <v>1257</v>
      </c>
      <c r="AP41" s="128">
        <v>3238</v>
      </c>
      <c r="AQ41" s="128">
        <v>8</v>
      </c>
      <c r="AR41" s="128" t="s">
        <v>1258</v>
      </c>
      <c r="AS41" s="128">
        <v>3235</v>
      </c>
      <c r="AT41" s="128">
        <v>20</v>
      </c>
      <c r="AU41" s="128" t="s">
        <v>1258</v>
      </c>
      <c r="AV41" s="128">
        <v>3239</v>
      </c>
      <c r="AW41" s="128">
        <v>12</v>
      </c>
      <c r="AX41" s="128" t="s">
        <v>1259</v>
      </c>
      <c r="AY41" s="128">
        <v>3236</v>
      </c>
      <c r="AZ41" s="128">
        <v>24</v>
      </c>
      <c r="BA41" s="128" t="s">
        <v>1259</v>
      </c>
      <c r="BB41" s="128">
        <v>3240</v>
      </c>
      <c r="BC41" s="128">
        <v>16</v>
      </c>
      <c r="BD41" s="128" t="s">
        <v>1260</v>
      </c>
      <c r="BE41" s="128">
        <v>3237</v>
      </c>
      <c r="BF41" s="128">
        <v>24</v>
      </c>
      <c r="BG41" s="128" t="s">
        <v>1260</v>
      </c>
      <c r="BH41" s="128">
        <v>3241</v>
      </c>
      <c r="BI41" s="128">
        <v>24</v>
      </c>
      <c r="BJ41" s="128" t="s">
        <v>1261</v>
      </c>
      <c r="BK41" s="128">
        <v>3246</v>
      </c>
      <c r="BL41" s="128">
        <v>12</v>
      </c>
      <c r="BM41" s="128" t="s">
        <v>1261</v>
      </c>
      <c r="BN41" s="128">
        <v>3222</v>
      </c>
      <c r="BO41" s="128">
        <v>10</v>
      </c>
    </row>
    <row r="42" spans="1:67" x14ac:dyDescent="0.2">
      <c r="A42" s="103" t="s">
        <v>54</v>
      </c>
      <c r="B42" s="124" t="s">
        <v>667</v>
      </c>
      <c r="D42" s="122" t="str">
        <f>VLOOKUP(O42,杂项!K:L,2,FALSE)&amp;P42&amp;VLOOKUP(R42,杂项!K:L,2,FALSE)&amp;S42</f>
        <v>源铸之翼8慎思之种10</v>
      </c>
      <c r="E42" s="122" t="str">
        <f>VLOOKUP(U42,杂项!K:L,2,FALSE)&amp;V42&amp;VLOOKUP(X42,杂项!K:L,2,FALSE)&amp;Y42</f>
        <v>源铸之火12慎思之种15</v>
      </c>
      <c r="F42" s="122" t="str">
        <f>VLOOKUP(AA42,杂项!K:L,2,FALSE)&amp;AB42&amp;VLOOKUP(AD42,杂项!K:L,2,FALSE)&amp;AE42</f>
        <v>源铸之砂16月芒之花10</v>
      </c>
      <c r="G42" s="122" t="str">
        <f>VLOOKUP(AG42,杂项!K:L,2,FALSE)&amp;AH42&amp;VLOOKUP(AJ42,杂项!K:L,2,FALSE)&amp;AK42</f>
        <v>源铸之魄20月芒之花15</v>
      </c>
      <c r="H42" s="123" t="str">
        <f>VLOOKUP(AM42,杂项!K:L,2,FALSE)&amp;AN42&amp;VLOOKUP(AP42,杂项!K:L,2,FALSE)&amp;AQ42</f>
        <v>源铸之翼20灵魂之翼8</v>
      </c>
      <c r="I42" s="123" t="str">
        <f>VLOOKUP(AS42,杂项!K:L,2,FALSE)&amp;AT42&amp;VLOOKUP(AV42,杂项!K:L,2,FALSE)&amp;AW42</f>
        <v>源铸之火20灵魂之火12</v>
      </c>
      <c r="J42" s="123" t="str">
        <f>VLOOKUP(AY42,杂项!K:L,2,FALSE)&amp;AZ42&amp;VLOOKUP(BB42,杂项!K:L,2,FALSE)&amp;BC42</f>
        <v>源铸之砂24灵魂之砂16</v>
      </c>
      <c r="K42" s="123" t="str">
        <f>VLOOKUP(BE42,杂项!K:L,2,FALSE)&amp;BF42&amp;VLOOKUP(BH42,杂项!K:L,2,FALSE)&amp;BI42</f>
        <v>源铸之魄24灵魂之魄24</v>
      </c>
      <c r="L42" s="93" t="str">
        <f>VLOOKUP(BK42,杂项!K:L,2,FALSE)&amp;BL42&amp;VLOOKUP(BN42,杂项!K:L,2,FALSE)&amp;BO42</f>
        <v>超然之心12冥识羽毛10</v>
      </c>
      <c r="N42" s="93" t="s">
        <v>1253</v>
      </c>
      <c r="O42" s="128">
        <v>3236</v>
      </c>
      <c r="P42" s="128">
        <v>8</v>
      </c>
      <c r="Q42" s="128" t="s">
        <v>1253</v>
      </c>
      <c r="R42" s="128">
        <v>3205</v>
      </c>
      <c r="S42" s="128">
        <v>10</v>
      </c>
      <c r="T42" s="128" t="s">
        <v>1254</v>
      </c>
      <c r="U42" s="128">
        <v>3234</v>
      </c>
      <c r="V42" s="128">
        <v>12</v>
      </c>
      <c r="W42" s="128" t="s">
        <v>1254</v>
      </c>
      <c r="X42" s="128">
        <v>3205</v>
      </c>
      <c r="Y42" s="128">
        <v>15</v>
      </c>
      <c r="Z42" s="128" t="s">
        <v>1255</v>
      </c>
      <c r="AA42" s="128">
        <v>3237</v>
      </c>
      <c r="AB42" s="128">
        <v>16</v>
      </c>
      <c r="AC42" s="128" t="s">
        <v>1255</v>
      </c>
      <c r="AD42" s="128">
        <v>3217</v>
      </c>
      <c r="AE42" s="128">
        <v>10</v>
      </c>
      <c r="AF42" s="128" t="s">
        <v>1256</v>
      </c>
      <c r="AG42" s="128">
        <v>3235</v>
      </c>
      <c r="AH42" s="128">
        <v>20</v>
      </c>
      <c r="AI42" s="128" t="s">
        <v>1256</v>
      </c>
      <c r="AJ42" s="128">
        <v>3217</v>
      </c>
      <c r="AK42" s="128">
        <v>15</v>
      </c>
      <c r="AL42" s="128" t="s">
        <v>1257</v>
      </c>
      <c r="AM42" s="128">
        <v>3236</v>
      </c>
      <c r="AN42" s="128">
        <v>20</v>
      </c>
      <c r="AO42" s="128" t="s">
        <v>1257</v>
      </c>
      <c r="AP42" s="128">
        <v>3240</v>
      </c>
      <c r="AQ42" s="128">
        <v>8</v>
      </c>
      <c r="AR42" s="128" t="s">
        <v>1258</v>
      </c>
      <c r="AS42" s="128">
        <v>3234</v>
      </c>
      <c r="AT42" s="128">
        <v>20</v>
      </c>
      <c r="AU42" s="128" t="s">
        <v>1258</v>
      </c>
      <c r="AV42" s="128">
        <v>3238</v>
      </c>
      <c r="AW42" s="128">
        <v>12</v>
      </c>
      <c r="AX42" s="128" t="s">
        <v>1259</v>
      </c>
      <c r="AY42" s="128">
        <v>3237</v>
      </c>
      <c r="AZ42" s="128">
        <v>24</v>
      </c>
      <c r="BA42" s="128" t="s">
        <v>1259</v>
      </c>
      <c r="BB42" s="128">
        <v>3241</v>
      </c>
      <c r="BC42" s="128">
        <v>16</v>
      </c>
      <c r="BD42" s="128" t="s">
        <v>1260</v>
      </c>
      <c r="BE42" s="128">
        <v>3235</v>
      </c>
      <c r="BF42" s="128">
        <v>24</v>
      </c>
      <c r="BG42" s="128" t="s">
        <v>1260</v>
      </c>
      <c r="BH42" s="128">
        <v>3239</v>
      </c>
      <c r="BI42" s="128">
        <v>24</v>
      </c>
      <c r="BJ42" s="128" t="s">
        <v>1261</v>
      </c>
      <c r="BK42" s="128">
        <v>3246</v>
      </c>
      <c r="BL42" s="128">
        <v>12</v>
      </c>
      <c r="BM42" s="128" t="s">
        <v>1261</v>
      </c>
      <c r="BN42" s="128">
        <v>3223</v>
      </c>
      <c r="BO42" s="128">
        <v>10</v>
      </c>
    </row>
    <row r="43" spans="1:67" x14ac:dyDescent="0.2">
      <c r="A43" s="103" t="s">
        <v>254</v>
      </c>
      <c r="B43" s="124" t="s">
        <v>630</v>
      </c>
      <c r="C43"/>
      <c r="D43" s="122" t="str">
        <f>VLOOKUP(O43,杂项!K:L,2,FALSE)&amp;P43&amp;VLOOKUP(R43,杂项!K:L,2,FALSE)&amp;S43</f>
        <v>源铸之魄8智识之种10</v>
      </c>
      <c r="E43" s="122" t="str">
        <f>VLOOKUP(U43,杂项!K:L,2,FALSE)&amp;V43&amp;VLOOKUP(X43,杂项!K:L,2,FALSE)&amp;Y43</f>
        <v>源铸之砂12智识之种15</v>
      </c>
      <c r="F43" s="122" t="str">
        <f>VLOOKUP(AA43,杂项!K:L,2,FALSE)&amp;AB43&amp;VLOOKUP(AD43,杂项!K:L,2,FALSE)&amp;AE43</f>
        <v>源铸之火16冬雪之花10</v>
      </c>
      <c r="G43" s="122" t="str">
        <f>VLOOKUP(AG43,杂项!K:L,2,FALSE)&amp;AH43&amp;VLOOKUP(AJ43,杂项!K:L,2,FALSE)&amp;AK43</f>
        <v>源铸之翼20冬雪之花15</v>
      </c>
      <c r="H43" s="123" t="str">
        <f>VLOOKUP(AM43,杂项!K:L,2,FALSE)&amp;AN43&amp;VLOOKUP(AP43,杂项!K:L,2,FALSE)&amp;AQ43</f>
        <v>源铸之魄20灵魂之魄8</v>
      </c>
      <c r="I43" s="123" t="str">
        <f>VLOOKUP(AS43,杂项!K:L,2,FALSE)&amp;AT43&amp;VLOOKUP(AV43,杂项!K:L,2,FALSE)&amp;AW43</f>
        <v>源铸之砂20灵魂之砂12</v>
      </c>
      <c r="J43" s="123" t="str">
        <f>VLOOKUP(AY43,杂项!K:L,2,FALSE)&amp;AZ43&amp;VLOOKUP(BB43,杂项!K:L,2,FALSE)&amp;BC43</f>
        <v>源铸之火24灵魂之火16</v>
      </c>
      <c r="K43" s="123" t="str">
        <f>VLOOKUP(BE43,杂项!K:L,2,FALSE)&amp;BF43&amp;VLOOKUP(BH43,杂项!K:L,2,FALSE)&amp;BI43</f>
        <v>源铸之翼24灵魂之翼24</v>
      </c>
      <c r="L43" s="93" t="str">
        <f>VLOOKUP(BK43,杂项!K:L,2,FALSE)&amp;BL43&amp;VLOOKUP(BN43,杂项!K:L,2,FALSE)&amp;BO43</f>
        <v>超然之心12知识羽毛10</v>
      </c>
      <c r="N43" s="93" t="s">
        <v>1253</v>
      </c>
      <c r="O43" s="129">
        <v>3235</v>
      </c>
      <c r="P43" s="129">
        <v>8</v>
      </c>
      <c r="Q43" s="129" t="s">
        <v>1253</v>
      </c>
      <c r="R43" s="129">
        <v>3206</v>
      </c>
      <c r="S43" s="129">
        <v>10</v>
      </c>
      <c r="T43" s="129" t="s">
        <v>1254</v>
      </c>
      <c r="U43" s="129">
        <v>3237</v>
      </c>
      <c r="V43" s="129">
        <v>12</v>
      </c>
      <c r="W43" s="129" t="s">
        <v>1254</v>
      </c>
      <c r="X43" s="129">
        <v>3206</v>
      </c>
      <c r="Y43" s="129">
        <v>15</v>
      </c>
      <c r="Z43" s="129" t="s">
        <v>1255</v>
      </c>
      <c r="AA43" s="129">
        <v>3234</v>
      </c>
      <c r="AB43" s="129">
        <v>16</v>
      </c>
      <c r="AC43" s="129" t="s">
        <v>1255</v>
      </c>
      <c r="AD43" s="129">
        <v>3218</v>
      </c>
      <c r="AE43" s="129">
        <v>10</v>
      </c>
      <c r="AF43" s="129" t="s">
        <v>1256</v>
      </c>
      <c r="AG43" s="129">
        <v>3236</v>
      </c>
      <c r="AH43" s="129">
        <v>20</v>
      </c>
      <c r="AI43" s="129" t="s">
        <v>1256</v>
      </c>
      <c r="AJ43" s="129">
        <v>3218</v>
      </c>
      <c r="AK43" s="129">
        <v>15</v>
      </c>
      <c r="AL43" s="129" t="s">
        <v>1257</v>
      </c>
      <c r="AM43" s="129">
        <v>3235</v>
      </c>
      <c r="AN43" s="129">
        <v>20</v>
      </c>
      <c r="AO43" s="129" t="s">
        <v>1257</v>
      </c>
      <c r="AP43" s="129">
        <v>3239</v>
      </c>
      <c r="AQ43" s="129">
        <v>8</v>
      </c>
      <c r="AR43" s="129" t="s">
        <v>1258</v>
      </c>
      <c r="AS43" s="129">
        <v>3237</v>
      </c>
      <c r="AT43" s="129">
        <v>20</v>
      </c>
      <c r="AU43" s="129" t="s">
        <v>1258</v>
      </c>
      <c r="AV43" s="129">
        <v>3241</v>
      </c>
      <c r="AW43" s="129">
        <v>12</v>
      </c>
      <c r="AX43" s="129" t="s">
        <v>1259</v>
      </c>
      <c r="AY43" s="129">
        <v>3234</v>
      </c>
      <c r="AZ43" s="129">
        <v>24</v>
      </c>
      <c r="BA43" s="129" t="s">
        <v>1259</v>
      </c>
      <c r="BB43" s="129">
        <v>3238</v>
      </c>
      <c r="BC43" s="129">
        <v>16</v>
      </c>
      <c r="BD43" s="129" t="s">
        <v>1260</v>
      </c>
      <c r="BE43" s="129">
        <v>3236</v>
      </c>
      <c r="BF43" s="129">
        <v>24</v>
      </c>
      <c r="BG43" s="129" t="s">
        <v>1260</v>
      </c>
      <c r="BH43" s="129">
        <v>3240</v>
      </c>
      <c r="BI43" s="129">
        <v>24</v>
      </c>
      <c r="BJ43" s="129" t="s">
        <v>1261</v>
      </c>
      <c r="BK43" s="129">
        <v>3246</v>
      </c>
      <c r="BL43" s="129">
        <v>12</v>
      </c>
      <c r="BM43" s="129" t="s">
        <v>1261</v>
      </c>
      <c r="BN43" s="129">
        <v>3224</v>
      </c>
      <c r="BO43" s="129">
        <v>10</v>
      </c>
    </row>
    <row r="44" spans="1:67" x14ac:dyDescent="0.2">
      <c r="A44" s="103" t="s">
        <v>1271</v>
      </c>
      <c r="B44" s="124" t="s">
        <v>789</v>
      </c>
      <c r="D44" s="122" t="str">
        <f>VLOOKUP(O44,杂项!K:L,2,FALSE)&amp;P44&amp;VLOOKUP(R44,杂项!K:L,2,FALSE)&amp;S44</f>
        <v>源铸之砂8慎思之种10</v>
      </c>
      <c r="E44" s="122" t="str">
        <f>VLOOKUP(U44,杂项!K:L,2,FALSE)&amp;V44&amp;VLOOKUP(X44,杂项!K:L,2,FALSE)&amp;Y44</f>
        <v>源铸之翼12慎思之种15</v>
      </c>
      <c r="F44" s="122" t="str">
        <f>VLOOKUP(AA44,杂项!K:L,2,FALSE)&amp;AB44&amp;VLOOKUP(AD44,杂项!K:L,2,FALSE)&amp;AE44</f>
        <v>源铸之魄16月芒之花10</v>
      </c>
      <c r="G44" s="122" t="str">
        <f>VLOOKUP(AG44,杂项!K:L,2,FALSE)&amp;AH44&amp;VLOOKUP(AJ44,杂项!K:L,2,FALSE)&amp;AK44</f>
        <v>源铸之火20月芒之花15</v>
      </c>
      <c r="H44" s="123" t="str">
        <f>VLOOKUP(AM44,杂项!K:L,2,FALSE)&amp;AN44&amp;VLOOKUP(AP44,杂项!K:L,2,FALSE)&amp;AQ44</f>
        <v>源铸之砂20灵魂之砂8</v>
      </c>
      <c r="I44" s="123" t="str">
        <f>VLOOKUP(AS44,杂项!K:L,2,FALSE)&amp;AT44&amp;VLOOKUP(AV44,杂项!K:L,2,FALSE)&amp;AW44</f>
        <v>源铸之翼20灵魂之翼12</v>
      </c>
      <c r="J44" s="123" t="str">
        <f>VLOOKUP(AY44,杂项!K:L,2,FALSE)&amp;AZ44&amp;VLOOKUP(BB44,杂项!K:L,2,FALSE)&amp;BC44</f>
        <v>源铸之魄24灵魂之魄16</v>
      </c>
      <c r="K44" s="123" t="str">
        <f>VLOOKUP(BE44,杂项!K:L,2,FALSE)&amp;BF44&amp;VLOOKUP(BH44,杂项!K:L,2,FALSE)&amp;BI44</f>
        <v>源铸之火24灵魂之火24</v>
      </c>
      <c r="L44" s="93" t="str">
        <f>VLOOKUP(BK44,杂项!K:L,2,FALSE)&amp;BL44&amp;VLOOKUP(BN44,杂项!K:L,2,FALSE)&amp;BO44</f>
        <v>超然之心12冥识羽毛10</v>
      </c>
      <c r="N44" s="93" t="s">
        <v>1253</v>
      </c>
      <c r="O44" s="128">
        <v>3237</v>
      </c>
      <c r="P44" s="128">
        <v>8</v>
      </c>
      <c r="Q44" s="128" t="s">
        <v>1253</v>
      </c>
      <c r="R44" s="128">
        <v>3205</v>
      </c>
      <c r="S44" s="128">
        <v>10</v>
      </c>
      <c r="T44" s="128" t="s">
        <v>1254</v>
      </c>
      <c r="U44" s="128">
        <v>3236</v>
      </c>
      <c r="V44" s="128">
        <v>12</v>
      </c>
      <c r="W44" s="128" t="s">
        <v>1254</v>
      </c>
      <c r="X44" s="128">
        <v>3205</v>
      </c>
      <c r="Y44" s="128">
        <v>15</v>
      </c>
      <c r="Z44" s="128" t="s">
        <v>1255</v>
      </c>
      <c r="AA44" s="128">
        <v>3235</v>
      </c>
      <c r="AB44" s="128">
        <v>16</v>
      </c>
      <c r="AC44" s="128" t="s">
        <v>1255</v>
      </c>
      <c r="AD44" s="128">
        <v>3217</v>
      </c>
      <c r="AE44" s="128">
        <v>10</v>
      </c>
      <c r="AF44" s="128" t="s">
        <v>1256</v>
      </c>
      <c r="AG44" s="128">
        <v>3234</v>
      </c>
      <c r="AH44" s="128">
        <v>20</v>
      </c>
      <c r="AI44" s="128" t="s">
        <v>1256</v>
      </c>
      <c r="AJ44" s="128">
        <v>3217</v>
      </c>
      <c r="AK44" s="128">
        <v>15</v>
      </c>
      <c r="AL44" s="128" t="s">
        <v>1257</v>
      </c>
      <c r="AM44" s="128">
        <v>3237</v>
      </c>
      <c r="AN44" s="128">
        <v>20</v>
      </c>
      <c r="AO44" s="128" t="s">
        <v>1257</v>
      </c>
      <c r="AP44" s="128">
        <v>3241</v>
      </c>
      <c r="AQ44" s="128">
        <v>8</v>
      </c>
      <c r="AR44" s="128" t="s">
        <v>1258</v>
      </c>
      <c r="AS44" s="128">
        <v>3236</v>
      </c>
      <c r="AT44" s="128">
        <v>20</v>
      </c>
      <c r="AU44" s="128" t="s">
        <v>1258</v>
      </c>
      <c r="AV44" s="128">
        <v>3240</v>
      </c>
      <c r="AW44" s="128">
        <v>12</v>
      </c>
      <c r="AX44" s="128" t="s">
        <v>1259</v>
      </c>
      <c r="AY44" s="128">
        <v>3235</v>
      </c>
      <c r="AZ44" s="128">
        <v>24</v>
      </c>
      <c r="BA44" s="128" t="s">
        <v>1259</v>
      </c>
      <c r="BB44" s="128">
        <v>3239</v>
      </c>
      <c r="BC44" s="128">
        <v>16</v>
      </c>
      <c r="BD44" s="128" t="s">
        <v>1260</v>
      </c>
      <c r="BE44" s="128">
        <v>3234</v>
      </c>
      <c r="BF44" s="128">
        <v>24</v>
      </c>
      <c r="BG44" s="128" t="s">
        <v>1260</v>
      </c>
      <c r="BH44" s="128">
        <v>3238</v>
      </c>
      <c r="BI44" s="128">
        <v>24</v>
      </c>
      <c r="BJ44" s="128" t="s">
        <v>1261</v>
      </c>
      <c r="BK44" s="128">
        <v>3246</v>
      </c>
      <c r="BL44" s="128">
        <v>12</v>
      </c>
      <c r="BM44" s="128" t="s">
        <v>1261</v>
      </c>
      <c r="BN44" s="128">
        <v>3223</v>
      </c>
      <c r="BO44" s="128">
        <v>10</v>
      </c>
    </row>
    <row r="45" spans="1:67" x14ac:dyDescent="0.2">
      <c r="A45" s="103" t="s">
        <v>1272</v>
      </c>
      <c r="B45" s="124" t="s">
        <v>716</v>
      </c>
      <c r="D45" s="122" t="str">
        <f>VLOOKUP(O45,杂项!K:L,2,FALSE)&amp;P45&amp;VLOOKUP(R45,杂项!K:L,2,FALSE)&amp;S45</f>
        <v>源铸之火8善念之种10</v>
      </c>
      <c r="E45" s="122" t="str">
        <f>VLOOKUP(U45,杂项!K:L,2,FALSE)&amp;V45&amp;VLOOKUP(X45,杂项!K:L,2,FALSE)&amp;Y45</f>
        <v>源铸之魄12善念之种15</v>
      </c>
      <c r="F45" s="122" t="str">
        <f>VLOOKUP(AA45,杂项!K:L,2,FALSE)&amp;AB45&amp;VLOOKUP(AD45,杂项!K:L,2,FALSE)&amp;AE45</f>
        <v>源铸之翼16日冕之花10</v>
      </c>
      <c r="G45" s="122" t="str">
        <f>VLOOKUP(AG45,杂项!K:L,2,FALSE)&amp;AH45&amp;VLOOKUP(AJ45,杂项!K:L,2,FALSE)&amp;AK45</f>
        <v>源铸之砂20日冕之花15</v>
      </c>
      <c r="H45" s="123" t="str">
        <f>VLOOKUP(AM45,杂项!K:L,2,FALSE)&amp;AN45&amp;VLOOKUP(AP45,杂项!K:L,2,FALSE)&amp;AQ45</f>
        <v>源铸之火20灵魂之火8</v>
      </c>
      <c r="I45" s="123" t="str">
        <f>VLOOKUP(AS45,杂项!K:L,2,FALSE)&amp;AT45&amp;VLOOKUP(AV45,杂项!K:L,2,FALSE)&amp;AW45</f>
        <v>源铸之魄20灵魂之魄12</v>
      </c>
      <c r="J45" s="123" t="str">
        <f>VLOOKUP(AY45,杂项!K:L,2,FALSE)&amp;AZ45&amp;VLOOKUP(BB45,杂项!K:L,2,FALSE)&amp;BC45</f>
        <v>源铸之翼24灵魂之翼16</v>
      </c>
      <c r="K45" s="123" t="str">
        <f>VLOOKUP(BE45,杂项!K:L,2,FALSE)&amp;BF45&amp;VLOOKUP(BH45,杂项!K:L,2,FALSE)&amp;BI45</f>
        <v>源铸之砂24灵魂之砂24</v>
      </c>
      <c r="L45" s="93" t="str">
        <f>VLOOKUP(BK45,杂项!K:L,2,FALSE)&amp;BL45&amp;VLOOKUP(BN45,杂项!K:L,2,FALSE)&amp;BO45</f>
        <v>超然之心12理想羽毛10</v>
      </c>
      <c r="N45" s="93" t="s">
        <v>1253</v>
      </c>
      <c r="O45" s="128">
        <v>3234</v>
      </c>
      <c r="P45" s="128">
        <v>8</v>
      </c>
      <c r="Q45" s="128" t="s">
        <v>1253</v>
      </c>
      <c r="R45" s="128">
        <v>3204</v>
      </c>
      <c r="S45" s="128">
        <v>10</v>
      </c>
      <c r="T45" s="128" t="s">
        <v>1254</v>
      </c>
      <c r="U45" s="128">
        <v>3235</v>
      </c>
      <c r="V45" s="128">
        <v>12</v>
      </c>
      <c r="W45" s="128" t="s">
        <v>1254</v>
      </c>
      <c r="X45" s="128">
        <v>3204</v>
      </c>
      <c r="Y45" s="128">
        <v>15</v>
      </c>
      <c r="Z45" s="128" t="s">
        <v>1255</v>
      </c>
      <c r="AA45" s="128">
        <v>3236</v>
      </c>
      <c r="AB45" s="128">
        <v>16</v>
      </c>
      <c r="AC45" s="128" t="s">
        <v>1255</v>
      </c>
      <c r="AD45" s="128">
        <v>3216</v>
      </c>
      <c r="AE45" s="128">
        <v>10</v>
      </c>
      <c r="AF45" s="128" t="s">
        <v>1256</v>
      </c>
      <c r="AG45" s="128">
        <v>3237</v>
      </c>
      <c r="AH45" s="128">
        <v>20</v>
      </c>
      <c r="AI45" s="128" t="s">
        <v>1256</v>
      </c>
      <c r="AJ45" s="128">
        <v>3216</v>
      </c>
      <c r="AK45" s="128">
        <v>15</v>
      </c>
      <c r="AL45" s="128" t="s">
        <v>1257</v>
      </c>
      <c r="AM45" s="128">
        <v>3234</v>
      </c>
      <c r="AN45" s="128">
        <v>20</v>
      </c>
      <c r="AO45" s="128" t="s">
        <v>1257</v>
      </c>
      <c r="AP45" s="128">
        <v>3238</v>
      </c>
      <c r="AQ45" s="128">
        <v>8</v>
      </c>
      <c r="AR45" s="128" t="s">
        <v>1258</v>
      </c>
      <c r="AS45" s="128">
        <v>3235</v>
      </c>
      <c r="AT45" s="128">
        <v>20</v>
      </c>
      <c r="AU45" s="128" t="s">
        <v>1258</v>
      </c>
      <c r="AV45" s="128">
        <v>3239</v>
      </c>
      <c r="AW45" s="128">
        <v>12</v>
      </c>
      <c r="AX45" s="128" t="s">
        <v>1259</v>
      </c>
      <c r="AY45" s="128">
        <v>3236</v>
      </c>
      <c r="AZ45" s="128">
        <v>24</v>
      </c>
      <c r="BA45" s="128" t="s">
        <v>1259</v>
      </c>
      <c r="BB45" s="128">
        <v>3240</v>
      </c>
      <c r="BC45" s="128">
        <v>16</v>
      </c>
      <c r="BD45" s="128" t="s">
        <v>1260</v>
      </c>
      <c r="BE45" s="128">
        <v>3237</v>
      </c>
      <c r="BF45" s="128">
        <v>24</v>
      </c>
      <c r="BG45" s="128" t="s">
        <v>1260</v>
      </c>
      <c r="BH45" s="128">
        <v>3241</v>
      </c>
      <c r="BI45" s="128">
        <v>24</v>
      </c>
      <c r="BJ45" s="128" t="s">
        <v>1261</v>
      </c>
      <c r="BK45" s="128">
        <v>3246</v>
      </c>
      <c r="BL45" s="128">
        <v>12</v>
      </c>
      <c r="BM45" s="128" t="s">
        <v>1261</v>
      </c>
      <c r="BN45" s="128">
        <v>3222</v>
      </c>
      <c r="BO45" s="128">
        <v>10</v>
      </c>
    </row>
    <row r="46" spans="1:67" x14ac:dyDescent="0.2">
      <c r="A46" s="103" t="s">
        <v>87</v>
      </c>
      <c r="B46" s="127" t="s">
        <v>837</v>
      </c>
      <c r="D46" s="122" t="str">
        <f>VLOOKUP(O46,杂项!K:L,2,FALSE)&amp;P46&amp;VLOOKUP(R46,杂项!K:L,2,FALSE)&amp;S46</f>
        <v>源铸之翼8狂热之种10</v>
      </c>
      <c r="E46" s="122" t="str">
        <f>VLOOKUP(U46,杂项!K:L,2,FALSE)&amp;V46&amp;VLOOKUP(X46,杂项!K:L,2,FALSE)&amp;Y46</f>
        <v>源铸之火12狂热之种15</v>
      </c>
      <c r="F46" s="122" t="str">
        <f>VLOOKUP(AA46,杂项!K:L,2,FALSE)&amp;AB46&amp;VLOOKUP(AD46,杂项!K:L,2,FALSE)&amp;AE46</f>
        <v>源铸之砂16夏暑之花10</v>
      </c>
      <c r="G46" s="122" t="str">
        <f>VLOOKUP(AG46,杂项!K:L,2,FALSE)&amp;AH46&amp;VLOOKUP(AJ46,杂项!K:L,2,FALSE)&amp;AK46</f>
        <v>源铸之魄20夏暑之花15</v>
      </c>
      <c r="H46" s="123" t="str">
        <f>VLOOKUP(AM46,杂项!K:L,2,FALSE)&amp;AN46&amp;VLOOKUP(AP46,杂项!K:L,2,FALSE)&amp;AQ46</f>
        <v>源铸之翼20灵魂之翼8</v>
      </c>
      <c r="I46" s="123" t="str">
        <f>VLOOKUP(AS46,杂项!K:L,2,FALSE)&amp;AT46&amp;VLOOKUP(AV46,杂项!K:L,2,FALSE)&amp;AW46</f>
        <v>源铸之火20灵魂之火12</v>
      </c>
      <c r="J46" s="123" t="str">
        <f>VLOOKUP(AY46,杂项!K:L,2,FALSE)&amp;AZ46&amp;VLOOKUP(BB46,杂项!K:L,2,FALSE)&amp;BC46</f>
        <v>源铸之砂24灵魂之砂16</v>
      </c>
      <c r="K46" s="123" t="str">
        <f>VLOOKUP(BE46,杂项!K:L,2,FALSE)&amp;BF46&amp;VLOOKUP(BH46,杂项!K:L,2,FALSE)&amp;BI46</f>
        <v>源铸之魄24灵魂之魄24</v>
      </c>
      <c r="L46" s="93" t="str">
        <f>VLOOKUP(BK46,杂项!K:L,2,FALSE)&amp;BL46&amp;VLOOKUP(BN46,杂项!K:L,2,FALSE)&amp;BO46</f>
        <v>超然之心12热忱羽毛10</v>
      </c>
      <c r="N46" s="93" t="s">
        <v>1253</v>
      </c>
      <c r="O46" s="128">
        <v>3236</v>
      </c>
      <c r="P46" s="128">
        <v>8</v>
      </c>
      <c r="Q46" s="128" t="s">
        <v>1253</v>
      </c>
      <c r="R46" s="128">
        <v>3207</v>
      </c>
      <c r="S46" s="128">
        <v>10</v>
      </c>
      <c r="T46" s="128" t="s">
        <v>1254</v>
      </c>
      <c r="U46" s="128">
        <v>3234</v>
      </c>
      <c r="V46" s="128">
        <v>12</v>
      </c>
      <c r="W46" s="128" t="s">
        <v>1254</v>
      </c>
      <c r="X46" s="128">
        <v>3207</v>
      </c>
      <c r="Y46" s="128">
        <v>15</v>
      </c>
      <c r="Z46" s="128" t="s">
        <v>1255</v>
      </c>
      <c r="AA46" s="128">
        <v>3237</v>
      </c>
      <c r="AB46" s="128">
        <v>16</v>
      </c>
      <c r="AC46" s="128" t="s">
        <v>1255</v>
      </c>
      <c r="AD46" s="128">
        <v>3219</v>
      </c>
      <c r="AE46" s="128">
        <v>10</v>
      </c>
      <c r="AF46" s="128" t="s">
        <v>1256</v>
      </c>
      <c r="AG46" s="128">
        <v>3235</v>
      </c>
      <c r="AH46" s="128">
        <v>20</v>
      </c>
      <c r="AI46" s="128" t="s">
        <v>1256</v>
      </c>
      <c r="AJ46" s="128">
        <v>3219</v>
      </c>
      <c r="AK46" s="128">
        <v>15</v>
      </c>
      <c r="AL46" s="128" t="s">
        <v>1257</v>
      </c>
      <c r="AM46" s="128">
        <v>3236</v>
      </c>
      <c r="AN46" s="128">
        <v>20</v>
      </c>
      <c r="AO46" s="128" t="s">
        <v>1257</v>
      </c>
      <c r="AP46" s="128">
        <v>3240</v>
      </c>
      <c r="AQ46" s="128">
        <v>8</v>
      </c>
      <c r="AR46" s="128" t="s">
        <v>1258</v>
      </c>
      <c r="AS46" s="128">
        <v>3234</v>
      </c>
      <c r="AT46" s="128">
        <v>20</v>
      </c>
      <c r="AU46" s="128" t="s">
        <v>1258</v>
      </c>
      <c r="AV46" s="128">
        <v>3238</v>
      </c>
      <c r="AW46" s="128">
        <v>12</v>
      </c>
      <c r="AX46" s="128" t="s">
        <v>1259</v>
      </c>
      <c r="AY46" s="128">
        <v>3237</v>
      </c>
      <c r="AZ46" s="128">
        <v>24</v>
      </c>
      <c r="BA46" s="128" t="s">
        <v>1259</v>
      </c>
      <c r="BB46" s="128">
        <v>3241</v>
      </c>
      <c r="BC46" s="128">
        <v>16</v>
      </c>
      <c r="BD46" s="128" t="s">
        <v>1260</v>
      </c>
      <c r="BE46" s="128">
        <v>3235</v>
      </c>
      <c r="BF46" s="128">
        <v>24</v>
      </c>
      <c r="BG46" s="128" t="s">
        <v>1260</v>
      </c>
      <c r="BH46" s="128">
        <v>3239</v>
      </c>
      <c r="BI46" s="128">
        <v>24</v>
      </c>
      <c r="BJ46" s="128" t="s">
        <v>1261</v>
      </c>
      <c r="BK46" s="128">
        <v>3246</v>
      </c>
      <c r="BL46" s="128">
        <v>12</v>
      </c>
      <c r="BM46" s="128" t="s">
        <v>1261</v>
      </c>
      <c r="BN46" s="128">
        <v>3225</v>
      </c>
      <c r="BO46" s="128">
        <v>10</v>
      </c>
    </row>
    <row r="47" spans="1:67" x14ac:dyDescent="0.2">
      <c r="A47" s="103" t="s">
        <v>1273</v>
      </c>
      <c r="B47" s="124" t="s">
        <v>771</v>
      </c>
      <c r="C47"/>
      <c r="D47" s="122" t="str">
        <f>VLOOKUP(O47,杂项!K:L,2,FALSE)&amp;P47&amp;VLOOKUP(R47,杂项!K:L,2,FALSE)&amp;S47</f>
        <v>源铸之魄8慎思之种10</v>
      </c>
      <c r="E47" s="122" t="str">
        <f>VLOOKUP(U47,杂项!K:L,2,FALSE)&amp;V47&amp;VLOOKUP(X47,杂项!K:L,2,FALSE)&amp;Y47</f>
        <v>源铸之砂12慎思之种15</v>
      </c>
      <c r="F47" s="122" t="str">
        <f>VLOOKUP(AA47,杂项!K:L,2,FALSE)&amp;AB47&amp;VLOOKUP(AD47,杂项!K:L,2,FALSE)&amp;AE47</f>
        <v>源铸之火16月芒之花10</v>
      </c>
      <c r="G47" s="122" t="str">
        <f>VLOOKUP(AG47,杂项!K:L,2,FALSE)&amp;AH47&amp;VLOOKUP(AJ47,杂项!K:L,2,FALSE)&amp;AK47</f>
        <v>源铸之翼20月芒之花15</v>
      </c>
      <c r="H47" s="123" t="str">
        <f>VLOOKUP(AM47,杂项!K:L,2,FALSE)&amp;AN47&amp;VLOOKUP(AP47,杂项!K:L,2,FALSE)&amp;AQ47</f>
        <v>源铸之魄20灵魂之魄8</v>
      </c>
      <c r="I47" s="123" t="str">
        <f>VLOOKUP(AS47,杂项!K:L,2,FALSE)&amp;AT47&amp;VLOOKUP(AV47,杂项!K:L,2,FALSE)&amp;AW47</f>
        <v>源铸之砂20灵魂之砂12</v>
      </c>
      <c r="J47" s="123" t="str">
        <f>VLOOKUP(AY47,杂项!K:L,2,FALSE)&amp;AZ47&amp;VLOOKUP(BB47,杂项!K:L,2,FALSE)&amp;BC47</f>
        <v>源铸之火24灵魂之火16</v>
      </c>
      <c r="K47" s="123" t="str">
        <f>VLOOKUP(BE47,杂项!K:L,2,FALSE)&amp;BF47&amp;VLOOKUP(BH47,杂项!K:L,2,FALSE)&amp;BI47</f>
        <v>源铸之翼24灵魂之翼24</v>
      </c>
      <c r="L47" s="93" t="str">
        <f>VLOOKUP(BK47,杂项!K:L,2,FALSE)&amp;BL47&amp;VLOOKUP(BN47,杂项!K:L,2,FALSE)&amp;BO47</f>
        <v>超然之心12冥识羽毛10</v>
      </c>
      <c r="N47" s="93" t="s">
        <v>1253</v>
      </c>
      <c r="O47" s="129">
        <v>3235</v>
      </c>
      <c r="P47" s="129">
        <v>8</v>
      </c>
      <c r="Q47" s="129" t="s">
        <v>1253</v>
      </c>
      <c r="R47" s="129">
        <v>3205</v>
      </c>
      <c r="S47" s="129">
        <v>10</v>
      </c>
      <c r="T47" s="129" t="s">
        <v>1254</v>
      </c>
      <c r="U47" s="129">
        <v>3237</v>
      </c>
      <c r="V47" s="129">
        <v>12</v>
      </c>
      <c r="W47" s="129" t="s">
        <v>1254</v>
      </c>
      <c r="X47" s="129">
        <v>3205</v>
      </c>
      <c r="Y47" s="129">
        <v>15</v>
      </c>
      <c r="Z47" s="129" t="s">
        <v>1255</v>
      </c>
      <c r="AA47" s="129">
        <v>3234</v>
      </c>
      <c r="AB47" s="129">
        <v>16</v>
      </c>
      <c r="AC47" s="129" t="s">
        <v>1255</v>
      </c>
      <c r="AD47" s="129">
        <v>3217</v>
      </c>
      <c r="AE47" s="129">
        <v>10</v>
      </c>
      <c r="AF47" s="129" t="s">
        <v>1256</v>
      </c>
      <c r="AG47" s="129">
        <v>3236</v>
      </c>
      <c r="AH47" s="129">
        <v>20</v>
      </c>
      <c r="AI47" s="129" t="s">
        <v>1256</v>
      </c>
      <c r="AJ47" s="129">
        <v>3217</v>
      </c>
      <c r="AK47" s="129">
        <v>15</v>
      </c>
      <c r="AL47" s="129" t="s">
        <v>1257</v>
      </c>
      <c r="AM47" s="129">
        <v>3235</v>
      </c>
      <c r="AN47" s="129">
        <v>20</v>
      </c>
      <c r="AO47" s="129" t="s">
        <v>1257</v>
      </c>
      <c r="AP47" s="129">
        <v>3239</v>
      </c>
      <c r="AQ47" s="129">
        <v>8</v>
      </c>
      <c r="AR47" s="129" t="s">
        <v>1258</v>
      </c>
      <c r="AS47" s="129">
        <v>3237</v>
      </c>
      <c r="AT47" s="129">
        <v>20</v>
      </c>
      <c r="AU47" s="129" t="s">
        <v>1258</v>
      </c>
      <c r="AV47" s="129">
        <v>3241</v>
      </c>
      <c r="AW47" s="129">
        <v>12</v>
      </c>
      <c r="AX47" s="129" t="s">
        <v>1259</v>
      </c>
      <c r="AY47" s="129">
        <v>3234</v>
      </c>
      <c r="AZ47" s="129">
        <v>24</v>
      </c>
      <c r="BA47" s="129" t="s">
        <v>1259</v>
      </c>
      <c r="BB47" s="129">
        <v>3238</v>
      </c>
      <c r="BC47" s="129">
        <v>16</v>
      </c>
      <c r="BD47" s="129" t="s">
        <v>1260</v>
      </c>
      <c r="BE47" s="129">
        <v>3236</v>
      </c>
      <c r="BF47" s="129">
        <v>24</v>
      </c>
      <c r="BG47" s="129" t="s">
        <v>1260</v>
      </c>
      <c r="BH47" s="129">
        <v>3240</v>
      </c>
      <c r="BI47" s="129">
        <v>24</v>
      </c>
      <c r="BJ47" s="129" t="s">
        <v>1261</v>
      </c>
      <c r="BK47" s="129">
        <v>3246</v>
      </c>
      <c r="BL47" s="129">
        <v>12</v>
      </c>
      <c r="BM47" s="129" t="s">
        <v>1261</v>
      </c>
      <c r="BN47" s="129">
        <v>3223</v>
      </c>
      <c r="BO47" s="129">
        <v>10</v>
      </c>
    </row>
    <row r="48" spans="1:67" x14ac:dyDescent="0.2">
      <c r="A48" s="103" t="s">
        <v>53</v>
      </c>
      <c r="B48" s="124" t="s">
        <v>523</v>
      </c>
      <c r="D48" s="122" t="str">
        <f>VLOOKUP(O48,杂项!K:L,2,FALSE)&amp;P48&amp;VLOOKUP(R48,杂项!K:L,2,FALSE)&amp;S48</f>
        <v>源铸之砂8生机之种10</v>
      </c>
      <c r="E48" s="122" t="str">
        <f>VLOOKUP(U48,杂项!K:L,2,FALSE)&amp;V48&amp;VLOOKUP(X48,杂项!K:L,2,FALSE)&amp;Y48</f>
        <v>源铸之翼12生机之种15</v>
      </c>
      <c r="F48" s="122" t="str">
        <f>VLOOKUP(AA48,杂项!K:L,2,FALSE)&amp;AB48&amp;VLOOKUP(AD48,杂项!K:L,2,FALSE)&amp;AE48</f>
        <v>源铸之魄16秋实之花10</v>
      </c>
      <c r="G48" s="122" t="str">
        <f>VLOOKUP(AG48,杂项!K:L,2,FALSE)&amp;AH48&amp;VLOOKUP(AJ48,杂项!K:L,2,FALSE)&amp;AK48</f>
        <v>源铸之火20秋实之花15</v>
      </c>
      <c r="H48" s="123" t="str">
        <f>VLOOKUP(AM48,杂项!K:L,2,FALSE)&amp;AN48&amp;VLOOKUP(AP48,杂项!K:L,2,FALSE)&amp;AQ48</f>
        <v>源铸之砂20灵魂之砂8</v>
      </c>
      <c r="I48" s="123" t="str">
        <f>VLOOKUP(AS48,杂项!K:L,2,FALSE)&amp;AT48&amp;VLOOKUP(AV48,杂项!K:L,2,FALSE)&amp;AW48</f>
        <v>源铸之翼20灵魂之翼12</v>
      </c>
      <c r="J48" s="123" t="str">
        <f>VLOOKUP(AY48,杂项!K:L,2,FALSE)&amp;AZ48&amp;VLOOKUP(BB48,杂项!K:L,2,FALSE)&amp;BC48</f>
        <v>源铸之魄24灵魂之魄16</v>
      </c>
      <c r="K48" s="123" t="str">
        <f>VLOOKUP(BE48,杂项!K:L,2,FALSE)&amp;BF48&amp;VLOOKUP(BH48,杂项!K:L,2,FALSE)&amp;BI48</f>
        <v>源铸之火24灵魂之火24</v>
      </c>
      <c r="L48" s="93" t="str">
        <f>VLOOKUP(BK48,杂项!K:L,2,FALSE)&amp;BL48&amp;VLOOKUP(BN48,杂项!K:L,2,FALSE)&amp;BO48</f>
        <v>超然之心12活力羽毛10</v>
      </c>
      <c r="N48" s="93" t="s">
        <v>1253</v>
      </c>
      <c r="O48" s="128">
        <v>3237</v>
      </c>
      <c r="P48" s="128">
        <v>8</v>
      </c>
      <c r="Q48" s="128" t="s">
        <v>1253</v>
      </c>
      <c r="R48" s="128">
        <v>3208</v>
      </c>
      <c r="S48" s="128">
        <v>10</v>
      </c>
      <c r="T48" s="128" t="s">
        <v>1254</v>
      </c>
      <c r="U48" s="128">
        <v>3236</v>
      </c>
      <c r="V48" s="128">
        <v>12</v>
      </c>
      <c r="W48" s="128" t="s">
        <v>1254</v>
      </c>
      <c r="X48" s="128">
        <v>3208</v>
      </c>
      <c r="Y48" s="128">
        <v>15</v>
      </c>
      <c r="Z48" s="128" t="s">
        <v>1255</v>
      </c>
      <c r="AA48" s="128">
        <v>3235</v>
      </c>
      <c r="AB48" s="128">
        <v>16</v>
      </c>
      <c r="AC48" s="128" t="s">
        <v>1255</v>
      </c>
      <c r="AD48" s="128">
        <v>3220</v>
      </c>
      <c r="AE48" s="128">
        <v>10</v>
      </c>
      <c r="AF48" s="128" t="s">
        <v>1256</v>
      </c>
      <c r="AG48" s="128">
        <v>3234</v>
      </c>
      <c r="AH48" s="128">
        <v>20</v>
      </c>
      <c r="AI48" s="128" t="s">
        <v>1256</v>
      </c>
      <c r="AJ48" s="128">
        <v>3220</v>
      </c>
      <c r="AK48" s="128">
        <v>15</v>
      </c>
      <c r="AL48" s="128" t="s">
        <v>1257</v>
      </c>
      <c r="AM48" s="128">
        <v>3237</v>
      </c>
      <c r="AN48" s="128">
        <v>20</v>
      </c>
      <c r="AO48" s="128" t="s">
        <v>1257</v>
      </c>
      <c r="AP48" s="128">
        <v>3241</v>
      </c>
      <c r="AQ48" s="128">
        <v>8</v>
      </c>
      <c r="AR48" s="128" t="s">
        <v>1258</v>
      </c>
      <c r="AS48" s="128">
        <v>3236</v>
      </c>
      <c r="AT48" s="128">
        <v>20</v>
      </c>
      <c r="AU48" s="128" t="s">
        <v>1258</v>
      </c>
      <c r="AV48" s="128">
        <v>3240</v>
      </c>
      <c r="AW48" s="128">
        <v>12</v>
      </c>
      <c r="AX48" s="128" t="s">
        <v>1259</v>
      </c>
      <c r="AY48" s="128">
        <v>3235</v>
      </c>
      <c r="AZ48" s="128">
        <v>24</v>
      </c>
      <c r="BA48" s="128" t="s">
        <v>1259</v>
      </c>
      <c r="BB48" s="128">
        <v>3239</v>
      </c>
      <c r="BC48" s="128">
        <v>16</v>
      </c>
      <c r="BD48" s="128" t="s">
        <v>1260</v>
      </c>
      <c r="BE48" s="128">
        <v>3234</v>
      </c>
      <c r="BF48" s="128">
        <v>24</v>
      </c>
      <c r="BG48" s="128" t="s">
        <v>1260</v>
      </c>
      <c r="BH48" s="128">
        <v>3238</v>
      </c>
      <c r="BI48" s="128">
        <v>24</v>
      </c>
      <c r="BJ48" s="128" t="s">
        <v>1261</v>
      </c>
      <c r="BK48" s="128">
        <v>3246</v>
      </c>
      <c r="BL48" s="128">
        <v>12</v>
      </c>
      <c r="BM48" s="128" t="s">
        <v>1261</v>
      </c>
      <c r="BN48" s="128">
        <v>3226</v>
      </c>
      <c r="BO48" s="128">
        <v>10</v>
      </c>
    </row>
    <row r="49" spans="1:67" x14ac:dyDescent="0.2">
      <c r="A49" s="103" t="s">
        <v>1274</v>
      </c>
      <c r="B49" s="124" t="s">
        <v>682</v>
      </c>
      <c r="D49" s="122" t="str">
        <f>VLOOKUP(O49,杂项!K:L,2,FALSE)&amp;P49&amp;VLOOKUP(R49,杂项!K:L,2,FALSE)&amp;S49</f>
        <v>源铸之火8迷情之种10</v>
      </c>
      <c r="E49" s="122" t="str">
        <f>VLOOKUP(U49,杂项!K:L,2,FALSE)&amp;V49&amp;VLOOKUP(X49,杂项!K:L,2,FALSE)&amp;Y49</f>
        <v>源铸之魄12迷情之种15</v>
      </c>
      <c r="F49" s="122" t="str">
        <f>VLOOKUP(AA49,杂项!K:L,2,FALSE)&amp;AB49&amp;VLOOKUP(AD49,杂项!K:L,2,FALSE)&amp;AE49</f>
        <v>源铸之翼16春晓之花10</v>
      </c>
      <c r="G49" s="122" t="str">
        <f>VLOOKUP(AG49,杂项!K:L,2,FALSE)&amp;AH49&amp;VLOOKUP(AJ49,杂项!K:L,2,FALSE)&amp;AK49</f>
        <v>源铸之砂20春晓之花15</v>
      </c>
      <c r="H49" s="123" t="str">
        <f>VLOOKUP(AM49,杂项!K:L,2,FALSE)&amp;AN49&amp;VLOOKUP(AP49,杂项!K:L,2,FALSE)&amp;AQ49</f>
        <v>源铸之火20灵魂之火8</v>
      </c>
      <c r="I49" s="123" t="str">
        <f>VLOOKUP(AS49,杂项!K:L,2,FALSE)&amp;AT49&amp;VLOOKUP(AV49,杂项!K:L,2,FALSE)&amp;AW49</f>
        <v>源铸之魄20灵魂之魄12</v>
      </c>
      <c r="J49" s="123" t="str">
        <f>VLOOKUP(AY49,杂项!K:L,2,FALSE)&amp;AZ49&amp;VLOOKUP(BB49,杂项!K:L,2,FALSE)&amp;BC49</f>
        <v>源铸之翼24灵魂之翼16</v>
      </c>
      <c r="K49" s="123" t="str">
        <f>VLOOKUP(BE49,杂项!K:L,2,FALSE)&amp;BF49&amp;VLOOKUP(BH49,杂项!K:L,2,FALSE)&amp;BI49</f>
        <v>源铸之砂24灵魂之砂24</v>
      </c>
      <c r="L49" s="93" t="str">
        <f>VLOOKUP(BK49,杂项!K:L,2,FALSE)&amp;BL49&amp;VLOOKUP(BN49,杂项!K:L,2,FALSE)&amp;BO49</f>
        <v>超然之心12恋慕羽毛10</v>
      </c>
      <c r="N49" s="93" t="s">
        <v>1253</v>
      </c>
      <c r="O49" s="128">
        <v>3234</v>
      </c>
      <c r="P49" s="128">
        <v>8</v>
      </c>
      <c r="Q49" s="128" t="s">
        <v>1253</v>
      </c>
      <c r="R49" s="128">
        <v>3209</v>
      </c>
      <c r="S49" s="128">
        <v>10</v>
      </c>
      <c r="T49" s="128" t="s">
        <v>1254</v>
      </c>
      <c r="U49" s="128">
        <v>3235</v>
      </c>
      <c r="V49" s="128">
        <v>12</v>
      </c>
      <c r="W49" s="128" t="s">
        <v>1254</v>
      </c>
      <c r="X49" s="128">
        <v>3209</v>
      </c>
      <c r="Y49" s="128">
        <v>15</v>
      </c>
      <c r="Z49" s="128" t="s">
        <v>1255</v>
      </c>
      <c r="AA49" s="128">
        <v>3236</v>
      </c>
      <c r="AB49" s="128">
        <v>16</v>
      </c>
      <c r="AC49" s="128" t="s">
        <v>1255</v>
      </c>
      <c r="AD49" s="128">
        <v>3221</v>
      </c>
      <c r="AE49" s="128">
        <v>10</v>
      </c>
      <c r="AF49" s="128" t="s">
        <v>1256</v>
      </c>
      <c r="AG49" s="128">
        <v>3237</v>
      </c>
      <c r="AH49" s="128">
        <v>20</v>
      </c>
      <c r="AI49" s="128" t="s">
        <v>1256</v>
      </c>
      <c r="AJ49" s="128">
        <v>3221</v>
      </c>
      <c r="AK49" s="128">
        <v>15</v>
      </c>
      <c r="AL49" s="128" t="s">
        <v>1257</v>
      </c>
      <c r="AM49" s="128">
        <v>3234</v>
      </c>
      <c r="AN49" s="128">
        <v>20</v>
      </c>
      <c r="AO49" s="128" t="s">
        <v>1257</v>
      </c>
      <c r="AP49" s="128">
        <v>3238</v>
      </c>
      <c r="AQ49" s="128">
        <v>8</v>
      </c>
      <c r="AR49" s="128" t="s">
        <v>1258</v>
      </c>
      <c r="AS49" s="128">
        <v>3235</v>
      </c>
      <c r="AT49" s="128">
        <v>20</v>
      </c>
      <c r="AU49" s="128" t="s">
        <v>1258</v>
      </c>
      <c r="AV49" s="128">
        <v>3239</v>
      </c>
      <c r="AW49" s="128">
        <v>12</v>
      </c>
      <c r="AX49" s="128" t="s">
        <v>1259</v>
      </c>
      <c r="AY49" s="128">
        <v>3236</v>
      </c>
      <c r="AZ49" s="128">
        <v>24</v>
      </c>
      <c r="BA49" s="128" t="s">
        <v>1259</v>
      </c>
      <c r="BB49" s="128">
        <v>3240</v>
      </c>
      <c r="BC49" s="128">
        <v>16</v>
      </c>
      <c r="BD49" s="128" t="s">
        <v>1260</v>
      </c>
      <c r="BE49" s="128">
        <v>3237</v>
      </c>
      <c r="BF49" s="128">
        <v>24</v>
      </c>
      <c r="BG49" s="128" t="s">
        <v>1260</v>
      </c>
      <c r="BH49" s="128">
        <v>3241</v>
      </c>
      <c r="BI49" s="128">
        <v>24</v>
      </c>
      <c r="BJ49" s="128" t="s">
        <v>1261</v>
      </c>
      <c r="BK49" s="128">
        <v>3246</v>
      </c>
      <c r="BL49" s="128">
        <v>12</v>
      </c>
      <c r="BM49" s="128" t="s">
        <v>1261</v>
      </c>
      <c r="BN49" s="128">
        <v>3227</v>
      </c>
      <c r="BO49" s="128">
        <v>10</v>
      </c>
    </row>
    <row r="50" spans="1:67" x14ac:dyDescent="0.2">
      <c r="A50" s="103" t="s">
        <v>139</v>
      </c>
      <c r="B50" s="127" t="s">
        <v>1275</v>
      </c>
      <c r="D50" s="122" t="str">
        <f>VLOOKUP(O50,杂项!K:L,2,FALSE)&amp;P50&amp;VLOOKUP(R50,杂项!K:L,2,FALSE)&amp;S50</f>
        <v>源铸之翼8迷情之种10</v>
      </c>
      <c r="E50" s="122" t="str">
        <f>VLOOKUP(U50,杂项!K:L,2,FALSE)&amp;V50&amp;VLOOKUP(X50,杂项!K:L,2,FALSE)&amp;Y50</f>
        <v>源铸之火12迷情之种15</v>
      </c>
      <c r="F50" s="122" t="str">
        <f>VLOOKUP(AA50,杂项!K:L,2,FALSE)&amp;AB50&amp;VLOOKUP(AD50,杂项!K:L,2,FALSE)&amp;AE50</f>
        <v>源铸之砂16春晓之花10</v>
      </c>
      <c r="G50" s="122" t="str">
        <f>VLOOKUP(AG50,杂项!K:L,2,FALSE)&amp;AH50&amp;VLOOKUP(AJ50,杂项!K:L,2,FALSE)&amp;AK50</f>
        <v>源铸之魄20春晓之花15</v>
      </c>
      <c r="H50" s="123" t="str">
        <f>VLOOKUP(AM50,杂项!K:L,2,FALSE)&amp;AN50&amp;VLOOKUP(AP50,杂项!K:L,2,FALSE)&amp;AQ50</f>
        <v>源铸之翼20灵魂之翼8</v>
      </c>
      <c r="I50" s="123" t="str">
        <f>VLOOKUP(AS50,杂项!K:L,2,FALSE)&amp;AT50&amp;VLOOKUP(AV50,杂项!K:L,2,FALSE)&amp;AW50</f>
        <v>源铸之火20灵魂之火12</v>
      </c>
      <c r="J50" s="123" t="str">
        <f>VLOOKUP(AY50,杂项!K:L,2,FALSE)&amp;AZ50&amp;VLOOKUP(BB50,杂项!K:L,2,FALSE)&amp;BC50</f>
        <v>源铸之砂24灵魂之砂16</v>
      </c>
      <c r="K50" s="123" t="str">
        <f>VLOOKUP(BE50,杂项!K:L,2,FALSE)&amp;BF50&amp;VLOOKUP(BH50,杂项!K:L,2,FALSE)&amp;BI50</f>
        <v>源铸之魄24灵魂之魄24</v>
      </c>
      <c r="L50" s="93" t="str">
        <f>VLOOKUP(BK50,杂项!K:L,2,FALSE)&amp;BL50&amp;VLOOKUP(BN50,杂项!K:L,2,FALSE)&amp;BO50</f>
        <v>超然之心12恋慕羽毛10</v>
      </c>
      <c r="N50" s="93" t="s">
        <v>1253</v>
      </c>
      <c r="O50" s="128">
        <v>3236</v>
      </c>
      <c r="P50" s="128">
        <v>8</v>
      </c>
      <c r="Q50" s="128" t="s">
        <v>1253</v>
      </c>
      <c r="R50" s="128">
        <v>3209</v>
      </c>
      <c r="S50" s="128">
        <v>10</v>
      </c>
      <c r="T50" s="128" t="s">
        <v>1254</v>
      </c>
      <c r="U50" s="128">
        <v>3234</v>
      </c>
      <c r="V50" s="128">
        <v>12</v>
      </c>
      <c r="W50" s="128" t="s">
        <v>1254</v>
      </c>
      <c r="X50" s="128">
        <v>3209</v>
      </c>
      <c r="Y50" s="128">
        <v>15</v>
      </c>
      <c r="Z50" s="128" t="s">
        <v>1255</v>
      </c>
      <c r="AA50" s="128">
        <v>3237</v>
      </c>
      <c r="AB50" s="128">
        <v>16</v>
      </c>
      <c r="AC50" s="128" t="s">
        <v>1255</v>
      </c>
      <c r="AD50" s="128">
        <v>3221</v>
      </c>
      <c r="AE50" s="128">
        <v>10</v>
      </c>
      <c r="AF50" s="128" t="s">
        <v>1256</v>
      </c>
      <c r="AG50" s="128">
        <v>3235</v>
      </c>
      <c r="AH50" s="128">
        <v>20</v>
      </c>
      <c r="AI50" s="128" t="s">
        <v>1256</v>
      </c>
      <c r="AJ50" s="128">
        <v>3221</v>
      </c>
      <c r="AK50" s="128">
        <v>15</v>
      </c>
      <c r="AL50" s="128" t="s">
        <v>1257</v>
      </c>
      <c r="AM50" s="128">
        <v>3236</v>
      </c>
      <c r="AN50" s="128">
        <v>20</v>
      </c>
      <c r="AO50" s="128" t="s">
        <v>1257</v>
      </c>
      <c r="AP50" s="128">
        <v>3240</v>
      </c>
      <c r="AQ50" s="128">
        <v>8</v>
      </c>
      <c r="AR50" s="128" t="s">
        <v>1258</v>
      </c>
      <c r="AS50" s="128">
        <v>3234</v>
      </c>
      <c r="AT50" s="128">
        <v>20</v>
      </c>
      <c r="AU50" s="128" t="s">
        <v>1258</v>
      </c>
      <c r="AV50" s="128">
        <v>3238</v>
      </c>
      <c r="AW50" s="128">
        <v>12</v>
      </c>
      <c r="AX50" s="128" t="s">
        <v>1259</v>
      </c>
      <c r="AY50" s="128">
        <v>3237</v>
      </c>
      <c r="AZ50" s="128">
        <v>24</v>
      </c>
      <c r="BA50" s="128" t="s">
        <v>1259</v>
      </c>
      <c r="BB50" s="128">
        <v>3241</v>
      </c>
      <c r="BC50" s="128">
        <v>16</v>
      </c>
      <c r="BD50" s="128" t="s">
        <v>1260</v>
      </c>
      <c r="BE50" s="128">
        <v>3235</v>
      </c>
      <c r="BF50" s="128">
        <v>24</v>
      </c>
      <c r="BG50" s="128" t="s">
        <v>1260</v>
      </c>
      <c r="BH50" s="128">
        <v>3239</v>
      </c>
      <c r="BI50" s="128">
        <v>24</v>
      </c>
      <c r="BJ50" s="128" t="s">
        <v>1261</v>
      </c>
      <c r="BK50" s="128">
        <v>3246</v>
      </c>
      <c r="BL50" s="128">
        <v>12</v>
      </c>
      <c r="BM50" s="128" t="s">
        <v>1261</v>
      </c>
      <c r="BN50" s="128">
        <v>3227</v>
      </c>
      <c r="BO50" s="128">
        <v>10</v>
      </c>
    </row>
    <row r="51" spans="1:67" x14ac:dyDescent="0.2">
      <c r="A51" s="103" t="s">
        <v>1276</v>
      </c>
      <c r="B51" s="124" t="s">
        <v>866</v>
      </c>
      <c r="C51" s="125">
        <v>7.0501705027050305E+49</v>
      </c>
      <c r="D51" s="122" t="str">
        <f>VLOOKUP(O51,杂项!K:L,2,FALSE)&amp;P51&amp;VLOOKUP(R51,杂项!K:L,2,FALSE)&amp;S51</f>
        <v>源铸之魄8智识之种10</v>
      </c>
      <c r="E51" s="122" t="str">
        <f>VLOOKUP(U51,杂项!K:L,2,FALSE)&amp;V51&amp;VLOOKUP(X51,杂项!K:L,2,FALSE)&amp;Y51</f>
        <v>源铸之砂12智识之种15</v>
      </c>
      <c r="F51" s="122" t="str">
        <f>VLOOKUP(AA51,杂项!K:L,2,FALSE)&amp;AB51&amp;VLOOKUP(AD51,杂项!K:L,2,FALSE)&amp;AE51</f>
        <v>源铸之火16冬雪之花10</v>
      </c>
      <c r="G51" s="122" t="str">
        <f>VLOOKUP(AG51,杂项!K:L,2,FALSE)&amp;AH51&amp;VLOOKUP(AJ51,杂项!K:L,2,FALSE)&amp;AK51</f>
        <v>源铸之翼20冬雪之花15</v>
      </c>
      <c r="H51" s="123" t="str">
        <f>VLOOKUP(AM51,杂项!K:L,2,FALSE)&amp;AN51&amp;VLOOKUP(AP51,杂项!K:L,2,FALSE)&amp;AQ51</f>
        <v>源铸之魄20灵魂之魄8</v>
      </c>
      <c r="I51" s="123" t="str">
        <f>VLOOKUP(AS51,杂项!K:L,2,FALSE)&amp;AT51&amp;VLOOKUP(AV51,杂项!K:L,2,FALSE)&amp;AW51</f>
        <v>源铸之砂20灵魂之砂12</v>
      </c>
      <c r="J51" s="123" t="str">
        <f>VLOOKUP(AY51,杂项!K:L,2,FALSE)&amp;AZ51&amp;VLOOKUP(BB51,杂项!K:L,2,FALSE)&amp;BC51</f>
        <v>源铸之火24灵魂之火16</v>
      </c>
      <c r="K51" s="123" t="str">
        <f>VLOOKUP(BE51,杂项!K:L,2,FALSE)&amp;BF51&amp;VLOOKUP(BH51,杂项!K:L,2,FALSE)&amp;BI51</f>
        <v>源铸之翼24灵魂之翼24</v>
      </c>
      <c r="L51" s="93" t="str">
        <f>VLOOKUP(BK51,杂项!K:L,2,FALSE)&amp;BL51&amp;VLOOKUP(BN51,杂项!K:L,2,FALSE)&amp;BO51</f>
        <v>超然之心12知识羽毛10</v>
      </c>
      <c r="N51" s="93" t="s">
        <v>1253</v>
      </c>
      <c r="O51" s="129">
        <v>3235</v>
      </c>
      <c r="P51" s="129">
        <v>8</v>
      </c>
      <c r="Q51" s="129" t="s">
        <v>1253</v>
      </c>
      <c r="R51" s="129">
        <v>3206</v>
      </c>
      <c r="S51" s="129">
        <v>10</v>
      </c>
      <c r="T51" s="129" t="s">
        <v>1254</v>
      </c>
      <c r="U51" s="129">
        <v>3237</v>
      </c>
      <c r="V51" s="129">
        <v>12</v>
      </c>
      <c r="W51" s="129" t="s">
        <v>1254</v>
      </c>
      <c r="X51" s="129">
        <v>3206</v>
      </c>
      <c r="Y51" s="129">
        <v>15</v>
      </c>
      <c r="Z51" s="129" t="s">
        <v>1255</v>
      </c>
      <c r="AA51" s="129">
        <v>3234</v>
      </c>
      <c r="AB51" s="129">
        <v>16</v>
      </c>
      <c r="AC51" s="129" t="s">
        <v>1255</v>
      </c>
      <c r="AD51" s="129">
        <v>3218</v>
      </c>
      <c r="AE51" s="129">
        <v>10</v>
      </c>
      <c r="AF51" s="129" t="s">
        <v>1256</v>
      </c>
      <c r="AG51" s="129">
        <v>3236</v>
      </c>
      <c r="AH51" s="129">
        <v>20</v>
      </c>
      <c r="AI51" s="129" t="s">
        <v>1256</v>
      </c>
      <c r="AJ51" s="129">
        <v>3218</v>
      </c>
      <c r="AK51" s="129">
        <v>15</v>
      </c>
      <c r="AL51" s="129" t="s">
        <v>1257</v>
      </c>
      <c r="AM51" s="129">
        <v>3235</v>
      </c>
      <c r="AN51" s="129">
        <v>20</v>
      </c>
      <c r="AO51" s="129" t="s">
        <v>1257</v>
      </c>
      <c r="AP51" s="129">
        <v>3239</v>
      </c>
      <c r="AQ51" s="129">
        <v>8</v>
      </c>
      <c r="AR51" s="129" t="s">
        <v>1258</v>
      </c>
      <c r="AS51" s="129">
        <v>3237</v>
      </c>
      <c r="AT51" s="129">
        <v>20</v>
      </c>
      <c r="AU51" s="129" t="s">
        <v>1258</v>
      </c>
      <c r="AV51" s="129">
        <v>3241</v>
      </c>
      <c r="AW51" s="129">
        <v>12</v>
      </c>
      <c r="AX51" s="129" t="s">
        <v>1259</v>
      </c>
      <c r="AY51" s="129">
        <v>3234</v>
      </c>
      <c r="AZ51" s="129">
        <v>24</v>
      </c>
      <c r="BA51" s="129" t="s">
        <v>1259</v>
      </c>
      <c r="BB51" s="129">
        <v>3238</v>
      </c>
      <c r="BC51" s="129">
        <v>16</v>
      </c>
      <c r="BD51" s="129" t="s">
        <v>1260</v>
      </c>
      <c r="BE51" s="129">
        <v>3236</v>
      </c>
      <c r="BF51" s="129">
        <v>24</v>
      </c>
      <c r="BG51" s="129" t="s">
        <v>1260</v>
      </c>
      <c r="BH51" s="129">
        <v>3240</v>
      </c>
      <c r="BI51" s="129">
        <v>24</v>
      </c>
      <c r="BJ51" s="129" t="s">
        <v>1261</v>
      </c>
      <c r="BK51" s="129">
        <v>3246</v>
      </c>
      <c r="BL51" s="129">
        <v>12</v>
      </c>
      <c r="BM51" s="129" t="s">
        <v>1261</v>
      </c>
      <c r="BN51" s="129">
        <v>3224</v>
      </c>
      <c r="BO51" s="129">
        <v>10</v>
      </c>
    </row>
    <row r="52" spans="1:67" x14ac:dyDescent="0.2">
      <c r="A52" s="103" t="s">
        <v>1277</v>
      </c>
      <c r="B52" s="124" t="s">
        <v>621</v>
      </c>
      <c r="C52" s="125">
        <v>7.0293702947029499E+49</v>
      </c>
      <c r="D52" s="122" t="str">
        <f>VLOOKUP(O52,杂项!K:L,2,FALSE)&amp;P52&amp;VLOOKUP(R52,杂项!K:L,2,FALSE)&amp;S52</f>
        <v>源铸之砂8善念之种10</v>
      </c>
      <c r="E52" s="122" t="str">
        <f>VLOOKUP(U52,杂项!K:L,2,FALSE)&amp;V52&amp;VLOOKUP(X52,杂项!K:L,2,FALSE)&amp;Y52</f>
        <v>源铸之翼12善念之种15</v>
      </c>
      <c r="F52" s="122" t="str">
        <f>VLOOKUP(AA52,杂项!K:L,2,FALSE)&amp;AB52&amp;VLOOKUP(AD52,杂项!K:L,2,FALSE)&amp;AE52</f>
        <v>源铸之魄16日冕之花10</v>
      </c>
      <c r="G52" s="122" t="str">
        <f>VLOOKUP(AG52,杂项!K:L,2,FALSE)&amp;AH52&amp;VLOOKUP(AJ52,杂项!K:L,2,FALSE)&amp;AK52</f>
        <v>源铸之火20日冕之花15</v>
      </c>
      <c r="H52" s="123" t="str">
        <f>VLOOKUP(AM52,杂项!K:L,2,FALSE)&amp;AN52&amp;VLOOKUP(AP52,杂项!K:L,2,FALSE)&amp;AQ52</f>
        <v>源铸之砂20灵魂之砂8</v>
      </c>
      <c r="I52" s="123" t="str">
        <f>VLOOKUP(AS52,杂项!K:L,2,FALSE)&amp;AT52&amp;VLOOKUP(AV52,杂项!K:L,2,FALSE)&amp;AW52</f>
        <v>源铸之翼20灵魂之翼12</v>
      </c>
      <c r="J52" s="123" t="str">
        <f>VLOOKUP(AY52,杂项!K:L,2,FALSE)&amp;AZ52&amp;VLOOKUP(BB52,杂项!K:L,2,FALSE)&amp;BC52</f>
        <v>源铸之魄24灵魂之魄16</v>
      </c>
      <c r="K52" s="123" t="str">
        <f>VLOOKUP(BE52,杂项!K:L,2,FALSE)&amp;BF52&amp;VLOOKUP(BH52,杂项!K:L,2,FALSE)&amp;BI52</f>
        <v>源铸之火24灵魂之火24</v>
      </c>
      <c r="L52" s="93" t="str">
        <f>VLOOKUP(BK52,杂项!K:L,2,FALSE)&amp;BL52&amp;VLOOKUP(BN52,杂项!K:L,2,FALSE)&amp;BO52</f>
        <v>超然之心12理想羽毛10</v>
      </c>
      <c r="N52" s="93" t="s">
        <v>1253</v>
      </c>
      <c r="O52" s="128">
        <v>3237</v>
      </c>
      <c r="P52" s="128">
        <v>8</v>
      </c>
      <c r="Q52" s="128" t="s">
        <v>1253</v>
      </c>
      <c r="R52" s="128">
        <v>3204</v>
      </c>
      <c r="S52" s="128">
        <v>10</v>
      </c>
      <c r="T52" s="128" t="s">
        <v>1254</v>
      </c>
      <c r="U52" s="128">
        <v>3236</v>
      </c>
      <c r="V52" s="128">
        <v>12</v>
      </c>
      <c r="W52" s="128" t="s">
        <v>1254</v>
      </c>
      <c r="X52" s="128">
        <v>3204</v>
      </c>
      <c r="Y52" s="128">
        <v>15</v>
      </c>
      <c r="Z52" s="128" t="s">
        <v>1255</v>
      </c>
      <c r="AA52" s="128">
        <v>3235</v>
      </c>
      <c r="AB52" s="128">
        <v>16</v>
      </c>
      <c r="AC52" s="128" t="s">
        <v>1255</v>
      </c>
      <c r="AD52" s="128">
        <v>3216</v>
      </c>
      <c r="AE52" s="128">
        <v>10</v>
      </c>
      <c r="AF52" s="128" t="s">
        <v>1256</v>
      </c>
      <c r="AG52" s="128">
        <v>3234</v>
      </c>
      <c r="AH52" s="128">
        <v>20</v>
      </c>
      <c r="AI52" s="128" t="s">
        <v>1256</v>
      </c>
      <c r="AJ52" s="128">
        <v>3216</v>
      </c>
      <c r="AK52" s="128">
        <v>15</v>
      </c>
      <c r="AL52" s="128" t="s">
        <v>1257</v>
      </c>
      <c r="AM52" s="128">
        <v>3237</v>
      </c>
      <c r="AN52" s="128">
        <v>20</v>
      </c>
      <c r="AO52" s="128" t="s">
        <v>1257</v>
      </c>
      <c r="AP52" s="128">
        <v>3241</v>
      </c>
      <c r="AQ52" s="128">
        <v>8</v>
      </c>
      <c r="AR52" s="128" t="s">
        <v>1258</v>
      </c>
      <c r="AS52" s="128">
        <v>3236</v>
      </c>
      <c r="AT52" s="128">
        <v>20</v>
      </c>
      <c r="AU52" s="128" t="s">
        <v>1258</v>
      </c>
      <c r="AV52" s="128">
        <v>3240</v>
      </c>
      <c r="AW52" s="128">
        <v>12</v>
      </c>
      <c r="AX52" s="128" t="s">
        <v>1259</v>
      </c>
      <c r="AY52" s="128">
        <v>3235</v>
      </c>
      <c r="AZ52" s="128">
        <v>24</v>
      </c>
      <c r="BA52" s="128" t="s">
        <v>1259</v>
      </c>
      <c r="BB52" s="128">
        <v>3239</v>
      </c>
      <c r="BC52" s="128">
        <v>16</v>
      </c>
      <c r="BD52" s="128" t="s">
        <v>1260</v>
      </c>
      <c r="BE52" s="128">
        <v>3234</v>
      </c>
      <c r="BF52" s="128">
        <v>24</v>
      </c>
      <c r="BG52" s="128" t="s">
        <v>1260</v>
      </c>
      <c r="BH52" s="128">
        <v>3238</v>
      </c>
      <c r="BI52" s="128">
        <v>24</v>
      </c>
      <c r="BJ52" s="128" t="s">
        <v>1261</v>
      </c>
      <c r="BK52" s="128">
        <v>3246</v>
      </c>
      <c r="BL52" s="128">
        <v>12</v>
      </c>
      <c r="BM52" s="128" t="s">
        <v>1261</v>
      </c>
      <c r="BN52" s="128">
        <v>3222</v>
      </c>
      <c r="BO52" s="128">
        <v>10</v>
      </c>
    </row>
    <row r="53" spans="1:67" x14ac:dyDescent="0.2">
      <c r="A53" s="103" t="s">
        <v>46</v>
      </c>
      <c r="B53" s="124" t="s">
        <v>757</v>
      </c>
      <c r="D53" s="122" t="str">
        <f>VLOOKUP(O53,杂项!K:L,2,FALSE)&amp;P53&amp;VLOOKUP(R53,杂项!K:L,2,FALSE)&amp;S53</f>
        <v>源铸之火8慎思之种10</v>
      </c>
      <c r="E53" s="122" t="str">
        <f>VLOOKUP(U53,杂项!K:L,2,FALSE)&amp;V53&amp;VLOOKUP(X53,杂项!K:L,2,FALSE)&amp;Y53</f>
        <v>源铸之魄12慎思之种15</v>
      </c>
      <c r="F53" s="122" t="str">
        <f>VLOOKUP(AA53,杂项!K:L,2,FALSE)&amp;AB53&amp;VLOOKUP(AD53,杂项!K:L,2,FALSE)&amp;AE53</f>
        <v>源铸之翼16月芒之花10</v>
      </c>
      <c r="G53" s="122" t="str">
        <f>VLOOKUP(AG53,杂项!K:L,2,FALSE)&amp;AH53&amp;VLOOKUP(AJ53,杂项!K:L,2,FALSE)&amp;AK53</f>
        <v>源铸之砂20月芒之花15</v>
      </c>
      <c r="H53" s="123" t="str">
        <f>VLOOKUP(AM53,杂项!K:L,2,FALSE)&amp;AN53&amp;VLOOKUP(AP53,杂项!K:L,2,FALSE)&amp;AQ53</f>
        <v>源铸之火20灵魂之火8</v>
      </c>
      <c r="I53" s="123" t="str">
        <f>VLOOKUP(AS53,杂项!K:L,2,FALSE)&amp;AT53&amp;VLOOKUP(AV53,杂项!K:L,2,FALSE)&amp;AW53</f>
        <v>源铸之魄20灵魂之魄12</v>
      </c>
      <c r="J53" s="123" t="str">
        <f>VLOOKUP(AY53,杂项!K:L,2,FALSE)&amp;AZ53&amp;VLOOKUP(BB53,杂项!K:L,2,FALSE)&amp;BC53</f>
        <v>源铸之翼24灵魂之翼16</v>
      </c>
      <c r="K53" s="123" t="str">
        <f>VLOOKUP(BE53,杂项!K:L,2,FALSE)&amp;BF53&amp;VLOOKUP(BH53,杂项!K:L,2,FALSE)&amp;BI53</f>
        <v>源铸之砂24灵魂之砂24</v>
      </c>
      <c r="L53" s="93" t="str">
        <f>VLOOKUP(BK53,杂项!K:L,2,FALSE)&amp;BL53&amp;VLOOKUP(BN53,杂项!K:L,2,FALSE)&amp;BO53</f>
        <v>超然之心12冥识羽毛10</v>
      </c>
      <c r="N53" s="93" t="s">
        <v>1253</v>
      </c>
      <c r="O53" s="128">
        <v>3234</v>
      </c>
      <c r="P53" s="128">
        <v>8</v>
      </c>
      <c r="Q53" s="128" t="s">
        <v>1253</v>
      </c>
      <c r="R53" s="128">
        <v>3205</v>
      </c>
      <c r="S53" s="128">
        <v>10</v>
      </c>
      <c r="T53" s="128" t="s">
        <v>1254</v>
      </c>
      <c r="U53" s="128">
        <v>3235</v>
      </c>
      <c r="V53" s="128">
        <v>12</v>
      </c>
      <c r="W53" s="128" t="s">
        <v>1254</v>
      </c>
      <c r="X53" s="128">
        <v>3205</v>
      </c>
      <c r="Y53" s="128">
        <v>15</v>
      </c>
      <c r="Z53" s="128" t="s">
        <v>1255</v>
      </c>
      <c r="AA53" s="128">
        <v>3236</v>
      </c>
      <c r="AB53" s="128">
        <v>16</v>
      </c>
      <c r="AC53" s="128" t="s">
        <v>1255</v>
      </c>
      <c r="AD53" s="128">
        <v>3217</v>
      </c>
      <c r="AE53" s="128">
        <v>10</v>
      </c>
      <c r="AF53" s="128" t="s">
        <v>1256</v>
      </c>
      <c r="AG53" s="128">
        <v>3237</v>
      </c>
      <c r="AH53" s="128">
        <v>20</v>
      </c>
      <c r="AI53" s="128" t="s">
        <v>1256</v>
      </c>
      <c r="AJ53" s="128">
        <v>3217</v>
      </c>
      <c r="AK53" s="128">
        <v>15</v>
      </c>
      <c r="AL53" s="128" t="s">
        <v>1257</v>
      </c>
      <c r="AM53" s="128">
        <v>3234</v>
      </c>
      <c r="AN53" s="128">
        <v>20</v>
      </c>
      <c r="AO53" s="128" t="s">
        <v>1257</v>
      </c>
      <c r="AP53" s="128">
        <v>3238</v>
      </c>
      <c r="AQ53" s="128">
        <v>8</v>
      </c>
      <c r="AR53" s="128" t="s">
        <v>1258</v>
      </c>
      <c r="AS53" s="128">
        <v>3235</v>
      </c>
      <c r="AT53" s="128">
        <v>20</v>
      </c>
      <c r="AU53" s="128" t="s">
        <v>1258</v>
      </c>
      <c r="AV53" s="128">
        <v>3239</v>
      </c>
      <c r="AW53" s="128">
        <v>12</v>
      </c>
      <c r="AX53" s="128" t="s">
        <v>1259</v>
      </c>
      <c r="AY53" s="128">
        <v>3236</v>
      </c>
      <c r="AZ53" s="128">
        <v>24</v>
      </c>
      <c r="BA53" s="128" t="s">
        <v>1259</v>
      </c>
      <c r="BB53" s="128">
        <v>3240</v>
      </c>
      <c r="BC53" s="128">
        <v>16</v>
      </c>
      <c r="BD53" s="128" t="s">
        <v>1260</v>
      </c>
      <c r="BE53" s="128">
        <v>3237</v>
      </c>
      <c r="BF53" s="128">
        <v>24</v>
      </c>
      <c r="BG53" s="128" t="s">
        <v>1260</v>
      </c>
      <c r="BH53" s="128">
        <v>3241</v>
      </c>
      <c r="BI53" s="128">
        <v>24</v>
      </c>
      <c r="BJ53" s="128" t="s">
        <v>1261</v>
      </c>
      <c r="BK53" s="128">
        <v>3246</v>
      </c>
      <c r="BL53" s="128">
        <v>12</v>
      </c>
      <c r="BM53" s="128" t="s">
        <v>1261</v>
      </c>
      <c r="BN53" s="128">
        <v>3223</v>
      </c>
      <c r="BO53" s="128">
        <v>10</v>
      </c>
    </row>
    <row r="54" spans="1:67" x14ac:dyDescent="0.2">
      <c r="A54" s="103" t="s">
        <v>1278</v>
      </c>
      <c r="B54" s="124" t="s">
        <v>824</v>
      </c>
      <c r="D54" s="122" t="str">
        <f>VLOOKUP(O54,杂项!K:L,2,FALSE)&amp;P54&amp;VLOOKUP(R54,杂项!K:L,2,FALSE)&amp;S54</f>
        <v>源铸之翼8智识之种10</v>
      </c>
      <c r="E54" s="122" t="str">
        <f>VLOOKUP(U54,杂项!K:L,2,FALSE)&amp;V54&amp;VLOOKUP(X54,杂项!K:L,2,FALSE)&amp;Y54</f>
        <v>源铸之火12智识之种15</v>
      </c>
      <c r="F54" s="122" t="str">
        <f>VLOOKUP(AA54,杂项!K:L,2,FALSE)&amp;AB54&amp;VLOOKUP(AD54,杂项!K:L,2,FALSE)&amp;AE54</f>
        <v>源铸之砂16冬雪之花10</v>
      </c>
      <c r="G54" s="122" t="str">
        <f>VLOOKUP(AG54,杂项!K:L,2,FALSE)&amp;AH54&amp;VLOOKUP(AJ54,杂项!K:L,2,FALSE)&amp;AK54</f>
        <v>源铸之魄20冬雪之花15</v>
      </c>
      <c r="H54" s="123" t="str">
        <f>VLOOKUP(AM54,杂项!K:L,2,FALSE)&amp;AN54&amp;VLOOKUP(AP54,杂项!K:L,2,FALSE)&amp;AQ54</f>
        <v>源铸之翼20灵魂之翼8</v>
      </c>
      <c r="I54" s="123" t="str">
        <f>VLOOKUP(AS54,杂项!K:L,2,FALSE)&amp;AT54&amp;VLOOKUP(AV54,杂项!K:L,2,FALSE)&amp;AW54</f>
        <v>源铸之火20灵魂之火12</v>
      </c>
      <c r="J54" s="123" t="str">
        <f>VLOOKUP(AY54,杂项!K:L,2,FALSE)&amp;AZ54&amp;VLOOKUP(BB54,杂项!K:L,2,FALSE)&amp;BC54</f>
        <v>源铸之砂24灵魂之砂16</v>
      </c>
      <c r="K54" s="123" t="str">
        <f>VLOOKUP(BE54,杂项!K:L,2,FALSE)&amp;BF54&amp;VLOOKUP(BH54,杂项!K:L,2,FALSE)&amp;BI54</f>
        <v>源铸之魄24灵魂之魄24</v>
      </c>
      <c r="L54" s="93" t="str">
        <f>VLOOKUP(BK54,杂项!K:L,2,FALSE)&amp;BL54&amp;VLOOKUP(BN54,杂项!K:L,2,FALSE)&amp;BO54</f>
        <v>超然之心12知识羽毛10</v>
      </c>
      <c r="N54" s="93" t="s">
        <v>1253</v>
      </c>
      <c r="O54" s="128">
        <v>3236</v>
      </c>
      <c r="P54" s="128">
        <v>8</v>
      </c>
      <c r="Q54" s="128" t="s">
        <v>1253</v>
      </c>
      <c r="R54" s="128">
        <v>3206</v>
      </c>
      <c r="S54" s="128">
        <v>10</v>
      </c>
      <c r="T54" s="128" t="s">
        <v>1254</v>
      </c>
      <c r="U54" s="128">
        <v>3234</v>
      </c>
      <c r="V54" s="128">
        <v>12</v>
      </c>
      <c r="W54" s="128" t="s">
        <v>1254</v>
      </c>
      <c r="X54" s="128">
        <v>3206</v>
      </c>
      <c r="Y54" s="128">
        <v>15</v>
      </c>
      <c r="Z54" s="128" t="s">
        <v>1255</v>
      </c>
      <c r="AA54" s="128">
        <v>3237</v>
      </c>
      <c r="AB54" s="128">
        <v>16</v>
      </c>
      <c r="AC54" s="128" t="s">
        <v>1255</v>
      </c>
      <c r="AD54" s="128">
        <v>3218</v>
      </c>
      <c r="AE54" s="128">
        <v>10</v>
      </c>
      <c r="AF54" s="128" t="s">
        <v>1256</v>
      </c>
      <c r="AG54" s="128">
        <v>3235</v>
      </c>
      <c r="AH54" s="128">
        <v>20</v>
      </c>
      <c r="AI54" s="128" t="s">
        <v>1256</v>
      </c>
      <c r="AJ54" s="128">
        <v>3218</v>
      </c>
      <c r="AK54" s="128">
        <v>15</v>
      </c>
      <c r="AL54" s="128" t="s">
        <v>1257</v>
      </c>
      <c r="AM54" s="128">
        <v>3236</v>
      </c>
      <c r="AN54" s="128">
        <v>20</v>
      </c>
      <c r="AO54" s="128" t="s">
        <v>1257</v>
      </c>
      <c r="AP54" s="128">
        <v>3240</v>
      </c>
      <c r="AQ54" s="128">
        <v>8</v>
      </c>
      <c r="AR54" s="128" t="s">
        <v>1258</v>
      </c>
      <c r="AS54" s="128">
        <v>3234</v>
      </c>
      <c r="AT54" s="128">
        <v>20</v>
      </c>
      <c r="AU54" s="128" t="s">
        <v>1258</v>
      </c>
      <c r="AV54" s="128">
        <v>3238</v>
      </c>
      <c r="AW54" s="128">
        <v>12</v>
      </c>
      <c r="AX54" s="128" t="s">
        <v>1259</v>
      </c>
      <c r="AY54" s="128">
        <v>3237</v>
      </c>
      <c r="AZ54" s="128">
        <v>24</v>
      </c>
      <c r="BA54" s="128" t="s">
        <v>1259</v>
      </c>
      <c r="BB54" s="128">
        <v>3241</v>
      </c>
      <c r="BC54" s="128">
        <v>16</v>
      </c>
      <c r="BD54" s="128" t="s">
        <v>1260</v>
      </c>
      <c r="BE54" s="128">
        <v>3235</v>
      </c>
      <c r="BF54" s="128">
        <v>24</v>
      </c>
      <c r="BG54" s="128" t="s">
        <v>1260</v>
      </c>
      <c r="BH54" s="128">
        <v>3239</v>
      </c>
      <c r="BI54" s="128">
        <v>24</v>
      </c>
      <c r="BJ54" s="128" t="s">
        <v>1261</v>
      </c>
      <c r="BK54" s="128">
        <v>3246</v>
      </c>
      <c r="BL54" s="128">
        <v>12</v>
      </c>
      <c r="BM54" s="128" t="s">
        <v>1261</v>
      </c>
      <c r="BN54" s="128">
        <v>3224</v>
      </c>
      <c r="BO54" s="128">
        <v>10</v>
      </c>
    </row>
    <row r="55" spans="1:67" x14ac:dyDescent="0.2">
      <c r="A55" s="103" t="s">
        <v>1279</v>
      </c>
      <c r="B55" s="124" t="s">
        <v>756</v>
      </c>
      <c r="C55" s="5"/>
      <c r="D55" s="122" t="str">
        <f>VLOOKUP(O55,杂项!K:L,2,FALSE)&amp;P55&amp;VLOOKUP(R55,杂项!K:L,2,FALSE)&amp;S55</f>
        <v>源铸之魄8迷情之种10</v>
      </c>
      <c r="E55" s="122" t="str">
        <f>VLOOKUP(U55,杂项!K:L,2,FALSE)&amp;V55&amp;VLOOKUP(X55,杂项!K:L,2,FALSE)&amp;Y55</f>
        <v>源铸之砂12迷情之种15</v>
      </c>
      <c r="F55" s="122" t="str">
        <f>VLOOKUP(AA55,杂项!K:L,2,FALSE)&amp;AB55&amp;VLOOKUP(AD55,杂项!K:L,2,FALSE)&amp;AE55</f>
        <v>源铸之火16春晓之花10</v>
      </c>
      <c r="G55" s="122" t="str">
        <f>VLOOKUP(AG55,杂项!K:L,2,FALSE)&amp;AH55&amp;VLOOKUP(AJ55,杂项!K:L,2,FALSE)&amp;AK55</f>
        <v>源铸之翼20春晓之花15</v>
      </c>
      <c r="H55" s="123" t="str">
        <f>VLOOKUP(AM55,杂项!K:L,2,FALSE)&amp;AN55&amp;VLOOKUP(AP55,杂项!K:L,2,FALSE)&amp;AQ55</f>
        <v>源铸之魄20灵魂之魄8</v>
      </c>
      <c r="I55" s="123" t="str">
        <f>VLOOKUP(AS55,杂项!K:L,2,FALSE)&amp;AT55&amp;VLOOKUP(AV55,杂项!K:L,2,FALSE)&amp;AW55</f>
        <v>源铸之砂20灵魂之砂12</v>
      </c>
      <c r="J55" s="123" t="str">
        <f>VLOOKUP(AY55,杂项!K:L,2,FALSE)&amp;AZ55&amp;VLOOKUP(BB55,杂项!K:L,2,FALSE)&amp;BC55</f>
        <v>源铸之火24灵魂之火16</v>
      </c>
      <c r="K55" s="123" t="str">
        <f>VLOOKUP(BE55,杂项!K:L,2,FALSE)&amp;BF55&amp;VLOOKUP(BH55,杂项!K:L,2,FALSE)&amp;BI55</f>
        <v>源铸之翼24灵魂之翼24</v>
      </c>
      <c r="L55" s="93" t="str">
        <f>VLOOKUP(BK55,杂项!K:L,2,FALSE)&amp;BL55&amp;VLOOKUP(BN55,杂项!K:L,2,FALSE)&amp;BO55</f>
        <v>超然之心12恋慕羽毛10</v>
      </c>
      <c r="N55" s="93" t="s">
        <v>1253</v>
      </c>
      <c r="O55" s="129">
        <v>3235</v>
      </c>
      <c r="P55" s="129">
        <v>8</v>
      </c>
      <c r="Q55" s="129" t="s">
        <v>1253</v>
      </c>
      <c r="R55" s="129">
        <v>3209</v>
      </c>
      <c r="S55" s="129">
        <v>10</v>
      </c>
      <c r="T55" s="129" t="s">
        <v>1254</v>
      </c>
      <c r="U55" s="129">
        <v>3237</v>
      </c>
      <c r="V55" s="129">
        <v>12</v>
      </c>
      <c r="W55" s="129" t="s">
        <v>1254</v>
      </c>
      <c r="X55" s="129">
        <v>3209</v>
      </c>
      <c r="Y55" s="129">
        <v>15</v>
      </c>
      <c r="Z55" s="129" t="s">
        <v>1255</v>
      </c>
      <c r="AA55" s="129">
        <v>3234</v>
      </c>
      <c r="AB55" s="129">
        <v>16</v>
      </c>
      <c r="AC55" s="129" t="s">
        <v>1255</v>
      </c>
      <c r="AD55" s="129">
        <v>3221</v>
      </c>
      <c r="AE55" s="129">
        <v>10</v>
      </c>
      <c r="AF55" s="129" t="s">
        <v>1256</v>
      </c>
      <c r="AG55" s="129">
        <v>3236</v>
      </c>
      <c r="AH55" s="129">
        <v>20</v>
      </c>
      <c r="AI55" s="129" t="s">
        <v>1256</v>
      </c>
      <c r="AJ55" s="129">
        <v>3221</v>
      </c>
      <c r="AK55" s="129">
        <v>15</v>
      </c>
      <c r="AL55" s="129" t="s">
        <v>1257</v>
      </c>
      <c r="AM55" s="129">
        <v>3235</v>
      </c>
      <c r="AN55" s="129">
        <v>20</v>
      </c>
      <c r="AO55" s="129" t="s">
        <v>1257</v>
      </c>
      <c r="AP55" s="129">
        <v>3239</v>
      </c>
      <c r="AQ55" s="129">
        <v>8</v>
      </c>
      <c r="AR55" s="129" t="s">
        <v>1258</v>
      </c>
      <c r="AS55" s="129">
        <v>3237</v>
      </c>
      <c r="AT55" s="129">
        <v>20</v>
      </c>
      <c r="AU55" s="129" t="s">
        <v>1258</v>
      </c>
      <c r="AV55" s="129">
        <v>3241</v>
      </c>
      <c r="AW55" s="129">
        <v>12</v>
      </c>
      <c r="AX55" s="129" t="s">
        <v>1259</v>
      </c>
      <c r="AY55" s="129">
        <v>3234</v>
      </c>
      <c r="AZ55" s="129">
        <v>24</v>
      </c>
      <c r="BA55" s="129" t="s">
        <v>1259</v>
      </c>
      <c r="BB55" s="129">
        <v>3238</v>
      </c>
      <c r="BC55" s="129">
        <v>16</v>
      </c>
      <c r="BD55" s="129" t="s">
        <v>1260</v>
      </c>
      <c r="BE55" s="129">
        <v>3236</v>
      </c>
      <c r="BF55" s="129">
        <v>24</v>
      </c>
      <c r="BG55" s="129" t="s">
        <v>1260</v>
      </c>
      <c r="BH55" s="129">
        <v>3240</v>
      </c>
      <c r="BI55" s="129">
        <v>24</v>
      </c>
      <c r="BJ55" s="129" t="s">
        <v>1261</v>
      </c>
      <c r="BK55" s="129">
        <v>3246</v>
      </c>
      <c r="BL55" s="129">
        <v>12</v>
      </c>
      <c r="BM55" s="129" t="s">
        <v>1261</v>
      </c>
      <c r="BN55" s="129">
        <v>3227</v>
      </c>
      <c r="BO55" s="129">
        <v>10</v>
      </c>
    </row>
    <row r="56" spans="1:67" x14ac:dyDescent="0.2">
      <c r="A56" s="103" t="s">
        <v>48</v>
      </c>
      <c r="B56" s="124" t="s">
        <v>776</v>
      </c>
      <c r="D56" s="122" t="str">
        <f>VLOOKUP(O56,杂项!K:L,2,FALSE)&amp;P56&amp;VLOOKUP(R56,杂项!K:L,2,FALSE)&amp;S56</f>
        <v>源铸之砂8狂热之种10</v>
      </c>
      <c r="E56" s="122" t="str">
        <f>VLOOKUP(U56,杂项!K:L,2,FALSE)&amp;V56&amp;VLOOKUP(X56,杂项!K:L,2,FALSE)&amp;Y56</f>
        <v>源铸之翼12狂热之种15</v>
      </c>
      <c r="F56" s="122" t="str">
        <f>VLOOKUP(AA56,杂项!K:L,2,FALSE)&amp;AB56&amp;VLOOKUP(AD56,杂项!K:L,2,FALSE)&amp;AE56</f>
        <v>源铸之魄16夏暑之花10</v>
      </c>
      <c r="G56" s="122" t="str">
        <f>VLOOKUP(AG56,杂项!K:L,2,FALSE)&amp;AH56&amp;VLOOKUP(AJ56,杂项!K:L,2,FALSE)&amp;AK56</f>
        <v>源铸之火20夏暑之花15</v>
      </c>
      <c r="H56" s="123" t="str">
        <f>VLOOKUP(AM56,杂项!K:L,2,FALSE)&amp;AN56&amp;VLOOKUP(AP56,杂项!K:L,2,FALSE)&amp;AQ56</f>
        <v>源铸之砂20灵魂之砂8</v>
      </c>
      <c r="I56" s="123" t="str">
        <f>VLOOKUP(AS56,杂项!K:L,2,FALSE)&amp;AT56&amp;VLOOKUP(AV56,杂项!K:L,2,FALSE)&amp;AW56</f>
        <v>源铸之翼20灵魂之翼12</v>
      </c>
      <c r="J56" s="123" t="str">
        <f>VLOOKUP(AY56,杂项!K:L,2,FALSE)&amp;AZ56&amp;VLOOKUP(BB56,杂项!K:L,2,FALSE)&amp;BC56</f>
        <v>源铸之魄24灵魂之魄16</v>
      </c>
      <c r="K56" s="123" t="str">
        <f>VLOOKUP(BE56,杂项!K:L,2,FALSE)&amp;BF56&amp;VLOOKUP(BH56,杂项!K:L,2,FALSE)&amp;BI56</f>
        <v>源铸之火24灵魂之火24</v>
      </c>
      <c r="L56" s="93" t="str">
        <f>VLOOKUP(BK56,杂项!K:L,2,FALSE)&amp;BL56&amp;VLOOKUP(BN56,杂项!K:L,2,FALSE)&amp;BO56</f>
        <v>超然之心12热忱羽毛10</v>
      </c>
      <c r="N56" s="93" t="s">
        <v>1253</v>
      </c>
      <c r="O56" s="128">
        <v>3237</v>
      </c>
      <c r="P56" s="128">
        <v>8</v>
      </c>
      <c r="Q56" s="128" t="s">
        <v>1253</v>
      </c>
      <c r="R56" s="128">
        <v>3207</v>
      </c>
      <c r="S56" s="128">
        <v>10</v>
      </c>
      <c r="T56" s="128" t="s">
        <v>1254</v>
      </c>
      <c r="U56" s="128">
        <v>3236</v>
      </c>
      <c r="V56" s="128">
        <v>12</v>
      </c>
      <c r="W56" s="128" t="s">
        <v>1254</v>
      </c>
      <c r="X56" s="128">
        <v>3207</v>
      </c>
      <c r="Y56" s="128">
        <v>15</v>
      </c>
      <c r="Z56" s="128" t="s">
        <v>1255</v>
      </c>
      <c r="AA56" s="128">
        <v>3235</v>
      </c>
      <c r="AB56" s="128">
        <v>16</v>
      </c>
      <c r="AC56" s="128" t="s">
        <v>1255</v>
      </c>
      <c r="AD56" s="128">
        <v>3219</v>
      </c>
      <c r="AE56" s="128">
        <v>10</v>
      </c>
      <c r="AF56" s="128" t="s">
        <v>1256</v>
      </c>
      <c r="AG56" s="128">
        <v>3234</v>
      </c>
      <c r="AH56" s="128">
        <v>20</v>
      </c>
      <c r="AI56" s="128" t="s">
        <v>1256</v>
      </c>
      <c r="AJ56" s="128">
        <v>3219</v>
      </c>
      <c r="AK56" s="128">
        <v>15</v>
      </c>
      <c r="AL56" s="128" t="s">
        <v>1257</v>
      </c>
      <c r="AM56" s="128">
        <v>3237</v>
      </c>
      <c r="AN56" s="128">
        <v>20</v>
      </c>
      <c r="AO56" s="128" t="s">
        <v>1257</v>
      </c>
      <c r="AP56" s="128">
        <v>3241</v>
      </c>
      <c r="AQ56" s="128">
        <v>8</v>
      </c>
      <c r="AR56" s="128" t="s">
        <v>1258</v>
      </c>
      <c r="AS56" s="128">
        <v>3236</v>
      </c>
      <c r="AT56" s="128">
        <v>20</v>
      </c>
      <c r="AU56" s="128" t="s">
        <v>1258</v>
      </c>
      <c r="AV56" s="128">
        <v>3240</v>
      </c>
      <c r="AW56" s="128">
        <v>12</v>
      </c>
      <c r="AX56" s="128" t="s">
        <v>1259</v>
      </c>
      <c r="AY56" s="128">
        <v>3235</v>
      </c>
      <c r="AZ56" s="128">
        <v>24</v>
      </c>
      <c r="BA56" s="128" t="s">
        <v>1259</v>
      </c>
      <c r="BB56" s="128">
        <v>3239</v>
      </c>
      <c r="BC56" s="128">
        <v>16</v>
      </c>
      <c r="BD56" s="128" t="s">
        <v>1260</v>
      </c>
      <c r="BE56" s="128">
        <v>3234</v>
      </c>
      <c r="BF56" s="128">
        <v>24</v>
      </c>
      <c r="BG56" s="128" t="s">
        <v>1260</v>
      </c>
      <c r="BH56" s="128">
        <v>3238</v>
      </c>
      <c r="BI56" s="128">
        <v>24</v>
      </c>
      <c r="BJ56" s="128" t="s">
        <v>1261</v>
      </c>
      <c r="BK56" s="128">
        <v>3246</v>
      </c>
      <c r="BL56" s="128">
        <v>12</v>
      </c>
      <c r="BM56" s="128" t="s">
        <v>1261</v>
      </c>
      <c r="BN56" s="128">
        <v>3225</v>
      </c>
      <c r="BO56" s="128">
        <v>10</v>
      </c>
    </row>
    <row r="57" spans="1:67" x14ac:dyDescent="0.2">
      <c r="A57" s="103" t="s">
        <v>72</v>
      </c>
      <c r="B57" s="124" t="s">
        <v>852</v>
      </c>
      <c r="D57" s="122" t="str">
        <f>VLOOKUP(O57,杂项!K:L,2,FALSE)&amp;P57&amp;VLOOKUP(R57,杂项!K:L,2,FALSE)&amp;S57</f>
        <v>源铸之火8智识之种10</v>
      </c>
      <c r="E57" s="122" t="str">
        <f>VLOOKUP(U57,杂项!K:L,2,FALSE)&amp;V57&amp;VLOOKUP(X57,杂项!K:L,2,FALSE)&amp;Y57</f>
        <v>源铸之魄12智识之种15</v>
      </c>
      <c r="F57" s="122" t="str">
        <f>VLOOKUP(AA57,杂项!K:L,2,FALSE)&amp;AB57&amp;VLOOKUP(AD57,杂项!K:L,2,FALSE)&amp;AE57</f>
        <v>源铸之翼16冬雪之花10</v>
      </c>
      <c r="G57" s="122" t="str">
        <f>VLOOKUP(AG57,杂项!K:L,2,FALSE)&amp;AH57&amp;VLOOKUP(AJ57,杂项!K:L,2,FALSE)&amp;AK57</f>
        <v>源铸之砂20冬雪之花15</v>
      </c>
      <c r="H57" s="123" t="str">
        <f>VLOOKUP(AM57,杂项!K:L,2,FALSE)&amp;AN57&amp;VLOOKUP(AP57,杂项!K:L,2,FALSE)&amp;AQ57</f>
        <v>源铸之火20灵魂之火8</v>
      </c>
      <c r="I57" s="123" t="str">
        <f>VLOOKUP(AS57,杂项!K:L,2,FALSE)&amp;AT57&amp;VLOOKUP(AV57,杂项!K:L,2,FALSE)&amp;AW57</f>
        <v>源铸之魄20灵魂之魄12</v>
      </c>
      <c r="J57" s="123" t="str">
        <f>VLOOKUP(AY57,杂项!K:L,2,FALSE)&amp;AZ57&amp;VLOOKUP(BB57,杂项!K:L,2,FALSE)&amp;BC57</f>
        <v>源铸之翼24灵魂之翼16</v>
      </c>
      <c r="K57" s="123" t="str">
        <f>VLOOKUP(BE57,杂项!K:L,2,FALSE)&amp;BF57&amp;VLOOKUP(BH57,杂项!K:L,2,FALSE)&amp;BI57</f>
        <v>源铸之砂24灵魂之砂24</v>
      </c>
      <c r="L57" s="93" t="str">
        <f>VLOOKUP(BK57,杂项!K:L,2,FALSE)&amp;BL57&amp;VLOOKUP(BN57,杂项!K:L,2,FALSE)&amp;BO57</f>
        <v>超然之心12知识羽毛10</v>
      </c>
      <c r="N57" s="93" t="s">
        <v>1253</v>
      </c>
      <c r="O57" s="5">
        <v>3234</v>
      </c>
      <c r="P57" s="5">
        <v>8</v>
      </c>
      <c r="Q57" s="5" t="s">
        <v>1253</v>
      </c>
      <c r="R57" s="5">
        <v>3206</v>
      </c>
      <c r="S57" s="5">
        <v>10</v>
      </c>
      <c r="T57" s="5" t="s">
        <v>1254</v>
      </c>
      <c r="U57" s="5">
        <v>3235</v>
      </c>
      <c r="V57" s="5">
        <v>12</v>
      </c>
      <c r="W57" s="5" t="s">
        <v>1254</v>
      </c>
      <c r="X57" s="5">
        <v>3206</v>
      </c>
      <c r="Y57" s="5">
        <v>15</v>
      </c>
      <c r="Z57" s="5" t="s">
        <v>1255</v>
      </c>
      <c r="AA57" s="5">
        <v>3236</v>
      </c>
      <c r="AB57" s="5">
        <v>16</v>
      </c>
      <c r="AC57" s="5" t="s">
        <v>1255</v>
      </c>
      <c r="AD57" s="5">
        <v>3218</v>
      </c>
      <c r="AE57" s="5">
        <v>10</v>
      </c>
      <c r="AF57" s="5" t="s">
        <v>1256</v>
      </c>
      <c r="AG57" s="5">
        <v>3237</v>
      </c>
      <c r="AH57" s="5">
        <v>20</v>
      </c>
      <c r="AI57" s="5" t="s">
        <v>1256</v>
      </c>
      <c r="AJ57" s="5">
        <v>3218</v>
      </c>
      <c r="AK57" s="5">
        <v>15</v>
      </c>
      <c r="AL57" s="5" t="s">
        <v>1257</v>
      </c>
      <c r="AM57" s="5">
        <v>3234</v>
      </c>
      <c r="AN57" s="5">
        <v>20</v>
      </c>
      <c r="AO57" s="5" t="s">
        <v>1257</v>
      </c>
      <c r="AP57" s="5">
        <v>3238</v>
      </c>
      <c r="AQ57" s="5">
        <v>8</v>
      </c>
      <c r="AR57" s="5" t="s">
        <v>1258</v>
      </c>
      <c r="AS57" s="5">
        <v>3235</v>
      </c>
      <c r="AT57" s="5">
        <v>20</v>
      </c>
      <c r="AU57" s="5" t="s">
        <v>1258</v>
      </c>
      <c r="AV57" s="5">
        <v>3239</v>
      </c>
      <c r="AW57" s="5">
        <v>12</v>
      </c>
      <c r="AX57" s="5" t="s">
        <v>1259</v>
      </c>
      <c r="AY57" s="5">
        <v>3236</v>
      </c>
      <c r="AZ57" s="5">
        <v>24</v>
      </c>
      <c r="BA57" s="5" t="s">
        <v>1259</v>
      </c>
      <c r="BB57" s="5">
        <v>3240</v>
      </c>
      <c r="BC57" s="5">
        <v>16</v>
      </c>
      <c r="BD57" s="5" t="s">
        <v>1260</v>
      </c>
      <c r="BE57" s="5">
        <v>3237</v>
      </c>
      <c r="BF57" s="5">
        <v>24</v>
      </c>
      <c r="BG57" s="5" t="s">
        <v>1260</v>
      </c>
      <c r="BH57" s="5">
        <v>3241</v>
      </c>
      <c r="BI57" s="5">
        <v>24</v>
      </c>
      <c r="BJ57" s="5" t="s">
        <v>1261</v>
      </c>
      <c r="BK57" s="5">
        <v>3246</v>
      </c>
      <c r="BL57" s="5">
        <v>12</v>
      </c>
      <c r="BM57" s="5" t="s">
        <v>1261</v>
      </c>
      <c r="BN57" s="5">
        <v>3224</v>
      </c>
      <c r="BO57" s="5">
        <v>10</v>
      </c>
    </row>
    <row r="58" spans="1:67" x14ac:dyDescent="0.2">
      <c r="A58" s="103" t="s">
        <v>44</v>
      </c>
      <c r="B58" s="124" t="s">
        <v>833</v>
      </c>
      <c r="D58" s="122" t="str">
        <f>VLOOKUP(O58,杂项!K:L,2,FALSE)&amp;P58&amp;VLOOKUP(R58,杂项!K:L,2,FALSE)&amp;S58</f>
        <v>源铸之翼8生机之种10</v>
      </c>
      <c r="E58" s="122" t="str">
        <f>VLOOKUP(U58,杂项!K:L,2,FALSE)&amp;V58&amp;VLOOKUP(X58,杂项!K:L,2,FALSE)&amp;Y58</f>
        <v>源铸之火12生机之种15</v>
      </c>
      <c r="F58" s="122" t="str">
        <f>VLOOKUP(AA58,杂项!K:L,2,FALSE)&amp;AB58&amp;VLOOKUP(AD58,杂项!K:L,2,FALSE)&amp;AE58</f>
        <v>源铸之砂16秋实之花10</v>
      </c>
      <c r="G58" s="122" t="str">
        <f>VLOOKUP(AG58,杂项!K:L,2,FALSE)&amp;AH58&amp;VLOOKUP(AJ58,杂项!K:L,2,FALSE)&amp;AK58</f>
        <v>源铸之魄20秋实之花15</v>
      </c>
      <c r="H58" s="123" t="str">
        <f>VLOOKUP(AM58,杂项!K:L,2,FALSE)&amp;AN58&amp;VLOOKUP(AP58,杂项!K:L,2,FALSE)&amp;AQ58</f>
        <v>源铸之翼20灵魂之翼8</v>
      </c>
      <c r="I58" s="123" t="str">
        <f>VLOOKUP(AS58,杂项!K:L,2,FALSE)&amp;AT58&amp;VLOOKUP(AV58,杂项!K:L,2,FALSE)&amp;AW58</f>
        <v>源铸之火20灵魂之火12</v>
      </c>
      <c r="J58" s="123" t="str">
        <f>VLOOKUP(AY58,杂项!K:L,2,FALSE)&amp;AZ58&amp;VLOOKUP(BB58,杂项!K:L,2,FALSE)&amp;BC58</f>
        <v>源铸之砂24灵魂之砂16</v>
      </c>
      <c r="K58" s="123" t="str">
        <f>VLOOKUP(BE58,杂项!K:L,2,FALSE)&amp;BF58&amp;VLOOKUP(BH58,杂项!K:L,2,FALSE)&amp;BI58</f>
        <v>源铸之魄24灵魂之魄24</v>
      </c>
      <c r="L58" s="93" t="str">
        <f>VLOOKUP(BK58,杂项!K:L,2,FALSE)&amp;BL58&amp;VLOOKUP(BN58,杂项!K:L,2,FALSE)&amp;BO58</f>
        <v>超然之心12活力羽毛10</v>
      </c>
      <c r="N58" s="93" t="s">
        <v>1253</v>
      </c>
      <c r="O58" s="5">
        <v>3236</v>
      </c>
      <c r="P58" s="5">
        <v>8</v>
      </c>
      <c r="Q58" s="5" t="s">
        <v>1253</v>
      </c>
      <c r="R58" s="5">
        <v>3208</v>
      </c>
      <c r="S58" s="5">
        <v>10</v>
      </c>
      <c r="T58" s="5" t="s">
        <v>1254</v>
      </c>
      <c r="U58" s="5">
        <v>3234</v>
      </c>
      <c r="V58" s="5">
        <v>12</v>
      </c>
      <c r="W58" s="5" t="s">
        <v>1254</v>
      </c>
      <c r="X58" s="5">
        <v>3208</v>
      </c>
      <c r="Y58" s="5">
        <v>15</v>
      </c>
      <c r="Z58" s="5" t="s">
        <v>1255</v>
      </c>
      <c r="AA58" s="5">
        <v>3237</v>
      </c>
      <c r="AB58" s="5">
        <v>16</v>
      </c>
      <c r="AC58" s="5" t="s">
        <v>1255</v>
      </c>
      <c r="AD58" s="5">
        <v>3220</v>
      </c>
      <c r="AE58" s="5">
        <v>10</v>
      </c>
      <c r="AF58" s="5" t="s">
        <v>1256</v>
      </c>
      <c r="AG58" s="5">
        <v>3235</v>
      </c>
      <c r="AH58" s="5">
        <v>20</v>
      </c>
      <c r="AI58" s="5" t="s">
        <v>1256</v>
      </c>
      <c r="AJ58" s="5">
        <v>3220</v>
      </c>
      <c r="AK58" s="5">
        <v>15</v>
      </c>
      <c r="AL58" s="5" t="s">
        <v>1257</v>
      </c>
      <c r="AM58" s="5">
        <v>3236</v>
      </c>
      <c r="AN58" s="5">
        <v>20</v>
      </c>
      <c r="AO58" s="5" t="s">
        <v>1257</v>
      </c>
      <c r="AP58" s="5">
        <v>3240</v>
      </c>
      <c r="AQ58" s="5">
        <v>8</v>
      </c>
      <c r="AR58" s="5" t="s">
        <v>1258</v>
      </c>
      <c r="AS58" s="5">
        <v>3234</v>
      </c>
      <c r="AT58" s="5">
        <v>20</v>
      </c>
      <c r="AU58" s="5" t="s">
        <v>1258</v>
      </c>
      <c r="AV58" s="5">
        <v>3238</v>
      </c>
      <c r="AW58" s="5">
        <v>12</v>
      </c>
      <c r="AX58" s="5" t="s">
        <v>1259</v>
      </c>
      <c r="AY58" s="5">
        <v>3237</v>
      </c>
      <c r="AZ58" s="5">
        <v>24</v>
      </c>
      <c r="BA58" s="5" t="s">
        <v>1259</v>
      </c>
      <c r="BB58" s="5">
        <v>3241</v>
      </c>
      <c r="BC58" s="5">
        <v>16</v>
      </c>
      <c r="BD58" s="5" t="s">
        <v>1260</v>
      </c>
      <c r="BE58" s="5">
        <v>3235</v>
      </c>
      <c r="BF58" s="5">
        <v>24</v>
      </c>
      <c r="BG58" s="5" t="s">
        <v>1260</v>
      </c>
      <c r="BH58" s="5">
        <v>3239</v>
      </c>
      <c r="BI58" s="5">
        <v>24</v>
      </c>
      <c r="BJ58" s="5" t="s">
        <v>1261</v>
      </c>
      <c r="BK58" s="5">
        <v>3246</v>
      </c>
      <c r="BL58" s="5">
        <v>12</v>
      </c>
      <c r="BM58" s="5" t="s">
        <v>1261</v>
      </c>
      <c r="BN58" s="5">
        <v>3226</v>
      </c>
      <c r="BO58" s="5">
        <v>10</v>
      </c>
    </row>
    <row r="59" spans="1:67" x14ac:dyDescent="0.2">
      <c r="A59" s="103" t="s">
        <v>1280</v>
      </c>
      <c r="B59" s="124" t="s">
        <v>722</v>
      </c>
      <c r="C59" s="5"/>
      <c r="D59" s="122" t="str">
        <f>VLOOKUP(O59,杂项!K:L,2,FALSE)&amp;P59&amp;VLOOKUP(R59,杂项!K:L,2,FALSE)&amp;S59</f>
        <v>源铸之魄8狂热之种10</v>
      </c>
      <c r="E59" s="122" t="str">
        <f>VLOOKUP(U59,杂项!K:L,2,FALSE)&amp;V59&amp;VLOOKUP(X59,杂项!K:L,2,FALSE)&amp;Y59</f>
        <v>源铸之砂12狂热之种15</v>
      </c>
      <c r="F59" s="122" t="str">
        <f>VLOOKUP(AA59,杂项!K:L,2,FALSE)&amp;AB59&amp;VLOOKUP(AD59,杂项!K:L,2,FALSE)&amp;AE59</f>
        <v>源铸之火16夏暑之花10</v>
      </c>
      <c r="G59" s="122" t="str">
        <f>VLOOKUP(AG59,杂项!K:L,2,FALSE)&amp;AH59&amp;VLOOKUP(AJ59,杂项!K:L,2,FALSE)&amp;AK59</f>
        <v>源铸之翼20夏暑之花15</v>
      </c>
      <c r="H59" s="123" t="str">
        <f>VLOOKUP(AM59,杂项!K:L,2,FALSE)&amp;AN59&amp;VLOOKUP(AP59,杂项!K:L,2,FALSE)&amp;AQ59</f>
        <v>源铸之魄20灵魂之魄8</v>
      </c>
      <c r="I59" s="123" t="str">
        <f>VLOOKUP(AS59,杂项!K:L,2,FALSE)&amp;AT59&amp;VLOOKUP(AV59,杂项!K:L,2,FALSE)&amp;AW59</f>
        <v>源铸之砂20灵魂之砂12</v>
      </c>
      <c r="J59" s="123" t="str">
        <f>VLOOKUP(AY59,杂项!K:L,2,FALSE)&amp;AZ59&amp;VLOOKUP(BB59,杂项!K:L,2,FALSE)&amp;BC59</f>
        <v>源铸之火24灵魂之火16</v>
      </c>
      <c r="K59" s="123" t="str">
        <f>VLOOKUP(BE59,杂项!K:L,2,FALSE)&amp;BF59&amp;VLOOKUP(BH59,杂项!K:L,2,FALSE)&amp;BI59</f>
        <v>源铸之翼24灵魂之翼24</v>
      </c>
      <c r="L59" s="93" t="str">
        <f>VLOOKUP(BK59,杂项!K:L,2,FALSE)&amp;BL59&amp;VLOOKUP(BN59,杂项!K:L,2,FALSE)&amp;BO59</f>
        <v>超然之心12热忱羽毛10</v>
      </c>
      <c r="N59" s="93" t="s">
        <v>1253</v>
      </c>
      <c r="O59" s="5">
        <v>3235</v>
      </c>
      <c r="P59" s="5">
        <v>8</v>
      </c>
      <c r="Q59" s="5" t="s">
        <v>1253</v>
      </c>
      <c r="R59" s="5">
        <v>3207</v>
      </c>
      <c r="S59" s="5">
        <v>10</v>
      </c>
      <c r="T59" s="5" t="s">
        <v>1254</v>
      </c>
      <c r="U59" s="5">
        <v>3237</v>
      </c>
      <c r="V59" s="5">
        <v>12</v>
      </c>
      <c r="W59" s="5" t="s">
        <v>1254</v>
      </c>
      <c r="X59" s="5">
        <v>3207</v>
      </c>
      <c r="Y59" s="5">
        <v>15</v>
      </c>
      <c r="Z59" s="5" t="s">
        <v>1255</v>
      </c>
      <c r="AA59" s="5">
        <v>3234</v>
      </c>
      <c r="AB59" s="5">
        <v>16</v>
      </c>
      <c r="AC59" s="5" t="s">
        <v>1255</v>
      </c>
      <c r="AD59" s="5">
        <v>3219</v>
      </c>
      <c r="AE59" s="5">
        <v>10</v>
      </c>
      <c r="AF59" s="5" t="s">
        <v>1256</v>
      </c>
      <c r="AG59" s="5">
        <v>3236</v>
      </c>
      <c r="AH59" s="5">
        <v>20</v>
      </c>
      <c r="AI59" s="5" t="s">
        <v>1256</v>
      </c>
      <c r="AJ59" s="5">
        <v>3219</v>
      </c>
      <c r="AK59" s="5">
        <v>15</v>
      </c>
      <c r="AL59" s="5" t="s">
        <v>1257</v>
      </c>
      <c r="AM59" s="5">
        <v>3235</v>
      </c>
      <c r="AN59" s="5">
        <v>20</v>
      </c>
      <c r="AO59" s="5" t="s">
        <v>1257</v>
      </c>
      <c r="AP59" s="5">
        <v>3239</v>
      </c>
      <c r="AQ59" s="5">
        <v>8</v>
      </c>
      <c r="AR59" s="5" t="s">
        <v>1258</v>
      </c>
      <c r="AS59" s="5">
        <v>3237</v>
      </c>
      <c r="AT59" s="5">
        <v>20</v>
      </c>
      <c r="AU59" s="5" t="s">
        <v>1258</v>
      </c>
      <c r="AV59" s="5">
        <v>3241</v>
      </c>
      <c r="AW59" s="5">
        <v>12</v>
      </c>
      <c r="AX59" s="5" t="s">
        <v>1259</v>
      </c>
      <c r="AY59" s="5">
        <v>3234</v>
      </c>
      <c r="AZ59" s="5">
        <v>24</v>
      </c>
      <c r="BA59" s="5" t="s">
        <v>1259</v>
      </c>
      <c r="BB59" s="5">
        <v>3238</v>
      </c>
      <c r="BC59" s="5">
        <v>16</v>
      </c>
      <c r="BD59" s="5" t="s">
        <v>1260</v>
      </c>
      <c r="BE59" s="5">
        <v>3236</v>
      </c>
      <c r="BF59" s="5">
        <v>24</v>
      </c>
      <c r="BG59" s="5" t="s">
        <v>1260</v>
      </c>
      <c r="BH59" s="5">
        <v>3240</v>
      </c>
      <c r="BI59" s="5">
        <v>24</v>
      </c>
      <c r="BJ59" s="5" t="s">
        <v>1261</v>
      </c>
      <c r="BK59" s="5">
        <v>3246</v>
      </c>
      <c r="BL59" s="5">
        <v>12</v>
      </c>
      <c r="BM59" s="5" t="s">
        <v>1261</v>
      </c>
      <c r="BN59" s="5">
        <v>3225</v>
      </c>
      <c r="BO59" s="5">
        <v>10</v>
      </c>
    </row>
    <row r="60" spans="1:67" x14ac:dyDescent="0.2">
      <c r="A60" s="103" t="s">
        <v>136</v>
      </c>
      <c r="B60" s="124" t="s">
        <v>860</v>
      </c>
      <c r="D60" s="122" t="str">
        <f>VLOOKUP(O60,杂项!K:L,2,FALSE)&amp;P60&amp;VLOOKUP(R60,杂项!K:L,2,FALSE)&amp;S60</f>
        <v>源铸之砂8生机之种10</v>
      </c>
      <c r="E60" s="122" t="str">
        <f>VLOOKUP(U60,杂项!K:L,2,FALSE)&amp;V60&amp;VLOOKUP(X60,杂项!K:L,2,FALSE)&amp;Y60</f>
        <v>源铸之翼12生机之种15</v>
      </c>
      <c r="F60" s="122" t="str">
        <f>VLOOKUP(AA60,杂项!K:L,2,FALSE)&amp;AB60&amp;VLOOKUP(AD60,杂项!K:L,2,FALSE)&amp;AE60</f>
        <v>源铸之魄16秋实之花10</v>
      </c>
      <c r="G60" s="122" t="str">
        <f>VLOOKUP(AG60,杂项!K:L,2,FALSE)&amp;AH60&amp;VLOOKUP(AJ60,杂项!K:L,2,FALSE)&amp;AK60</f>
        <v>源铸之火20秋实之花15</v>
      </c>
      <c r="H60" s="123" t="str">
        <f>VLOOKUP(AM60,杂项!K:L,2,FALSE)&amp;AN60&amp;VLOOKUP(AP60,杂项!K:L,2,FALSE)&amp;AQ60</f>
        <v>源铸之砂20灵魂之砂8</v>
      </c>
      <c r="I60" s="123" t="str">
        <f>VLOOKUP(AS60,杂项!K:L,2,FALSE)&amp;AT60&amp;VLOOKUP(AV60,杂项!K:L,2,FALSE)&amp;AW60</f>
        <v>源铸之翼20灵魂之翼12</v>
      </c>
      <c r="J60" s="123" t="str">
        <f>VLOOKUP(AY60,杂项!K:L,2,FALSE)&amp;AZ60&amp;VLOOKUP(BB60,杂项!K:L,2,FALSE)&amp;BC60</f>
        <v>源铸之魄24灵魂之魄16</v>
      </c>
      <c r="K60" s="123" t="str">
        <f>VLOOKUP(BE60,杂项!K:L,2,FALSE)&amp;BF60&amp;VLOOKUP(BH60,杂项!K:L,2,FALSE)&amp;BI60</f>
        <v>源铸之火24灵魂之火24</v>
      </c>
      <c r="L60" s="93" t="str">
        <f>VLOOKUP(BK60,杂项!K:L,2,FALSE)&amp;BL60&amp;VLOOKUP(BN60,杂项!K:L,2,FALSE)&amp;BO60</f>
        <v>超然之心12活力羽毛10</v>
      </c>
      <c r="N60" s="93" t="s">
        <v>1253</v>
      </c>
      <c r="O60" s="129">
        <v>3237</v>
      </c>
      <c r="P60" s="129">
        <v>8</v>
      </c>
      <c r="Q60" s="129" t="s">
        <v>1253</v>
      </c>
      <c r="R60" s="129">
        <v>3208</v>
      </c>
      <c r="S60" s="129">
        <v>10</v>
      </c>
      <c r="T60" s="129" t="s">
        <v>1254</v>
      </c>
      <c r="U60" s="129">
        <v>3236</v>
      </c>
      <c r="V60" s="129">
        <v>12</v>
      </c>
      <c r="W60" s="129" t="s">
        <v>1254</v>
      </c>
      <c r="X60" s="129">
        <v>3208</v>
      </c>
      <c r="Y60" s="129">
        <v>15</v>
      </c>
      <c r="Z60" s="129" t="s">
        <v>1255</v>
      </c>
      <c r="AA60" s="129">
        <v>3235</v>
      </c>
      <c r="AB60" s="129">
        <v>16</v>
      </c>
      <c r="AC60" s="129" t="s">
        <v>1255</v>
      </c>
      <c r="AD60" s="129">
        <v>3220</v>
      </c>
      <c r="AE60" s="129">
        <v>10</v>
      </c>
      <c r="AF60" s="129" t="s">
        <v>1256</v>
      </c>
      <c r="AG60" s="129">
        <v>3234</v>
      </c>
      <c r="AH60" s="129">
        <v>20</v>
      </c>
      <c r="AI60" s="129" t="s">
        <v>1256</v>
      </c>
      <c r="AJ60" s="129">
        <v>3220</v>
      </c>
      <c r="AK60" s="129">
        <v>15</v>
      </c>
      <c r="AL60" s="129" t="s">
        <v>1257</v>
      </c>
      <c r="AM60" s="129">
        <v>3237</v>
      </c>
      <c r="AN60" s="129">
        <v>20</v>
      </c>
      <c r="AO60" s="129" t="s">
        <v>1257</v>
      </c>
      <c r="AP60" s="129">
        <v>3241</v>
      </c>
      <c r="AQ60" s="129">
        <v>8</v>
      </c>
      <c r="AR60" s="129" t="s">
        <v>1258</v>
      </c>
      <c r="AS60" s="129">
        <v>3236</v>
      </c>
      <c r="AT60" s="129">
        <v>20</v>
      </c>
      <c r="AU60" s="129" t="s">
        <v>1258</v>
      </c>
      <c r="AV60" s="129">
        <v>3240</v>
      </c>
      <c r="AW60" s="129">
        <v>12</v>
      </c>
      <c r="AX60" s="129" t="s">
        <v>1259</v>
      </c>
      <c r="AY60" s="129">
        <v>3235</v>
      </c>
      <c r="AZ60" s="129">
        <v>24</v>
      </c>
      <c r="BA60" s="129" t="s">
        <v>1259</v>
      </c>
      <c r="BB60" s="129">
        <v>3239</v>
      </c>
      <c r="BC60" s="129">
        <v>16</v>
      </c>
      <c r="BD60" s="129" t="s">
        <v>1260</v>
      </c>
      <c r="BE60" s="129">
        <v>3234</v>
      </c>
      <c r="BF60" s="129">
        <v>24</v>
      </c>
      <c r="BG60" s="129" t="s">
        <v>1260</v>
      </c>
      <c r="BH60" s="129">
        <v>3238</v>
      </c>
      <c r="BI60" s="129">
        <v>24</v>
      </c>
      <c r="BJ60" s="129" t="s">
        <v>1261</v>
      </c>
      <c r="BK60" s="129">
        <v>3246</v>
      </c>
      <c r="BL60" s="129">
        <v>12</v>
      </c>
      <c r="BM60" s="129" t="s">
        <v>1261</v>
      </c>
      <c r="BN60" s="129">
        <v>3226</v>
      </c>
      <c r="BO60" s="129">
        <v>10</v>
      </c>
    </row>
    <row r="61" spans="1:67" x14ac:dyDescent="0.2">
      <c r="A61" s="103" t="s">
        <v>1281</v>
      </c>
      <c r="B61" s="124" t="s">
        <v>745</v>
      </c>
      <c r="C61" s="5"/>
      <c r="D61" s="122" t="str">
        <f>VLOOKUP(O61,杂项!K:L,2,FALSE)&amp;P61&amp;VLOOKUP(R61,杂项!K:L,2,FALSE)&amp;S61</f>
        <v>源铸之火8狂热之种10</v>
      </c>
      <c r="E61" s="122" t="str">
        <f>VLOOKUP(U61,杂项!K:L,2,FALSE)&amp;V61&amp;VLOOKUP(X61,杂项!K:L,2,FALSE)&amp;Y61</f>
        <v>源铸之魄12狂热之种15</v>
      </c>
      <c r="F61" s="122" t="str">
        <f>VLOOKUP(AA61,杂项!K:L,2,FALSE)&amp;AB61&amp;VLOOKUP(AD61,杂项!K:L,2,FALSE)&amp;AE61</f>
        <v>源铸之翼16夏暑之花10</v>
      </c>
      <c r="G61" s="122" t="str">
        <f>VLOOKUP(AG61,杂项!K:L,2,FALSE)&amp;AH61&amp;VLOOKUP(AJ61,杂项!K:L,2,FALSE)&amp;AK61</f>
        <v>源铸之砂20夏暑之花15</v>
      </c>
      <c r="H61" s="123" t="str">
        <f>VLOOKUP(AM61,杂项!K:L,2,FALSE)&amp;AN61&amp;VLOOKUP(AP61,杂项!K:L,2,FALSE)&amp;AQ61</f>
        <v>源铸之火20灵魂之火8</v>
      </c>
      <c r="I61" s="123" t="str">
        <f>VLOOKUP(AS61,杂项!K:L,2,FALSE)&amp;AT61&amp;VLOOKUP(AV61,杂项!K:L,2,FALSE)&amp;AW61</f>
        <v>源铸之魄20灵魂之魄12</v>
      </c>
      <c r="J61" s="123" t="str">
        <f>VLOOKUP(AY61,杂项!K:L,2,FALSE)&amp;AZ61&amp;VLOOKUP(BB61,杂项!K:L,2,FALSE)&amp;BC61</f>
        <v>源铸之翼24灵魂之翼16</v>
      </c>
      <c r="K61" s="123" t="str">
        <f>VLOOKUP(BE61,杂项!K:L,2,FALSE)&amp;BF61&amp;VLOOKUP(BH61,杂项!K:L,2,FALSE)&amp;BI61</f>
        <v>源铸之砂24灵魂之砂24</v>
      </c>
      <c r="L61" s="93" t="str">
        <f>VLOOKUP(BK61,杂项!K:L,2,FALSE)&amp;BL61&amp;VLOOKUP(BN61,杂项!K:L,2,FALSE)&amp;BO61</f>
        <v>超然之心12热忱羽毛10</v>
      </c>
      <c r="N61" s="93" t="s">
        <v>1253</v>
      </c>
      <c r="O61" s="129">
        <v>3234</v>
      </c>
      <c r="P61" s="129">
        <v>8</v>
      </c>
      <c r="Q61" s="129" t="s">
        <v>1253</v>
      </c>
      <c r="R61" s="129">
        <v>3207</v>
      </c>
      <c r="S61" s="129">
        <v>10</v>
      </c>
      <c r="T61" s="129" t="s">
        <v>1254</v>
      </c>
      <c r="U61" s="129">
        <v>3235</v>
      </c>
      <c r="V61" s="129">
        <v>12</v>
      </c>
      <c r="W61" s="129" t="s">
        <v>1254</v>
      </c>
      <c r="X61" s="129">
        <v>3207</v>
      </c>
      <c r="Y61" s="129">
        <v>15</v>
      </c>
      <c r="Z61" s="129" t="s">
        <v>1255</v>
      </c>
      <c r="AA61" s="129">
        <v>3236</v>
      </c>
      <c r="AB61" s="129">
        <v>16</v>
      </c>
      <c r="AC61" s="129" t="s">
        <v>1255</v>
      </c>
      <c r="AD61" s="129">
        <v>3219</v>
      </c>
      <c r="AE61" s="129">
        <v>10</v>
      </c>
      <c r="AF61" s="129" t="s">
        <v>1256</v>
      </c>
      <c r="AG61" s="129">
        <v>3237</v>
      </c>
      <c r="AH61" s="129">
        <v>20</v>
      </c>
      <c r="AI61" s="129" t="s">
        <v>1256</v>
      </c>
      <c r="AJ61" s="129">
        <v>3219</v>
      </c>
      <c r="AK61" s="129">
        <v>15</v>
      </c>
      <c r="AL61" s="129" t="s">
        <v>1257</v>
      </c>
      <c r="AM61" s="129">
        <v>3234</v>
      </c>
      <c r="AN61" s="129">
        <v>20</v>
      </c>
      <c r="AO61" s="129" t="s">
        <v>1257</v>
      </c>
      <c r="AP61" s="129">
        <v>3238</v>
      </c>
      <c r="AQ61" s="129">
        <v>8</v>
      </c>
      <c r="AR61" s="129" t="s">
        <v>1258</v>
      </c>
      <c r="AS61" s="129">
        <v>3235</v>
      </c>
      <c r="AT61" s="129">
        <v>20</v>
      </c>
      <c r="AU61" s="129" t="s">
        <v>1258</v>
      </c>
      <c r="AV61" s="129">
        <v>3239</v>
      </c>
      <c r="AW61" s="129">
        <v>12</v>
      </c>
      <c r="AX61" s="129" t="s">
        <v>1259</v>
      </c>
      <c r="AY61" s="129">
        <v>3236</v>
      </c>
      <c r="AZ61" s="129">
        <v>24</v>
      </c>
      <c r="BA61" s="129" t="s">
        <v>1259</v>
      </c>
      <c r="BB61" s="129">
        <v>3240</v>
      </c>
      <c r="BC61" s="129">
        <v>16</v>
      </c>
      <c r="BD61" s="129" t="s">
        <v>1260</v>
      </c>
      <c r="BE61" s="129">
        <v>3237</v>
      </c>
      <c r="BF61" s="129">
        <v>24</v>
      </c>
      <c r="BG61" s="129" t="s">
        <v>1260</v>
      </c>
      <c r="BH61" s="129">
        <v>3241</v>
      </c>
      <c r="BI61" s="129">
        <v>24</v>
      </c>
      <c r="BJ61" s="129" t="s">
        <v>1261</v>
      </c>
      <c r="BK61" s="129">
        <v>3246</v>
      </c>
      <c r="BL61" s="129">
        <v>12</v>
      </c>
      <c r="BM61" s="129" t="s">
        <v>1261</v>
      </c>
      <c r="BN61" s="129">
        <v>3225</v>
      </c>
      <c r="BO61" s="129">
        <v>10</v>
      </c>
    </row>
    <row r="62" spans="1:67" x14ac:dyDescent="0.2">
      <c r="A62" s="103" t="s">
        <v>1282</v>
      </c>
      <c r="B62" s="124" t="s">
        <v>225</v>
      </c>
      <c r="C62"/>
      <c r="D62" s="122" t="str">
        <f>VLOOKUP(O62,杂项!K:L,2,FALSE)&amp;P62&amp;VLOOKUP(R62,杂项!K:L,2,FALSE)&amp;S62</f>
        <v>源铸之翼8生机之种10</v>
      </c>
      <c r="E62" s="122" t="str">
        <f>VLOOKUP(U62,杂项!K:L,2,FALSE)&amp;V62&amp;VLOOKUP(X62,杂项!K:L,2,FALSE)&amp;Y62</f>
        <v>源铸之火12生机之种15</v>
      </c>
      <c r="F62" s="122" t="str">
        <f>VLOOKUP(AA62,杂项!K:L,2,FALSE)&amp;AB62&amp;VLOOKUP(AD62,杂项!K:L,2,FALSE)&amp;AE62</f>
        <v>源铸之砂16秋实之花10</v>
      </c>
      <c r="G62" s="122" t="str">
        <f>VLOOKUP(AG62,杂项!K:L,2,FALSE)&amp;AH62&amp;VLOOKUP(AJ62,杂项!K:L,2,FALSE)&amp;AK62</f>
        <v>源铸之魄20秋实之花15</v>
      </c>
      <c r="H62" s="123" t="str">
        <f>VLOOKUP(AM62,杂项!K:L,2,FALSE)&amp;AN62&amp;VLOOKUP(AP62,杂项!K:L,2,FALSE)&amp;AQ62</f>
        <v>源铸之翼20灵魂之翼8</v>
      </c>
      <c r="I62" s="123" t="str">
        <f>VLOOKUP(AS62,杂项!K:L,2,FALSE)&amp;AT62&amp;VLOOKUP(AV62,杂项!K:L,2,FALSE)&amp;AW62</f>
        <v>源铸之火20灵魂之火12</v>
      </c>
      <c r="J62" s="123" t="str">
        <f>VLOOKUP(AY62,杂项!K:L,2,FALSE)&amp;AZ62&amp;VLOOKUP(BB62,杂项!K:L,2,FALSE)&amp;BC62</f>
        <v>源铸之砂24灵魂之砂16</v>
      </c>
      <c r="K62" s="123" t="str">
        <f>VLOOKUP(BE62,杂项!K:L,2,FALSE)&amp;BF62&amp;VLOOKUP(BH62,杂项!K:L,2,FALSE)&amp;BI62</f>
        <v>源铸之魄24灵魂之魄24</v>
      </c>
      <c r="L62" s="93" t="str">
        <f>VLOOKUP(BK62,杂项!K:L,2,FALSE)&amp;BL62&amp;VLOOKUP(BN62,杂项!K:L,2,FALSE)&amp;BO62</f>
        <v>超然之心12活力羽毛10</v>
      </c>
      <c r="N62" s="93" t="s">
        <v>1253</v>
      </c>
      <c r="O62" s="129">
        <v>3236</v>
      </c>
      <c r="P62" s="129">
        <v>8</v>
      </c>
      <c r="Q62" s="129" t="s">
        <v>1253</v>
      </c>
      <c r="R62" s="129">
        <v>3208</v>
      </c>
      <c r="S62" s="129">
        <v>10</v>
      </c>
      <c r="T62" s="129" t="s">
        <v>1254</v>
      </c>
      <c r="U62" s="129">
        <v>3234</v>
      </c>
      <c r="V62" s="129">
        <v>12</v>
      </c>
      <c r="W62" s="129" t="s">
        <v>1254</v>
      </c>
      <c r="X62" s="129">
        <v>3208</v>
      </c>
      <c r="Y62" s="129">
        <v>15</v>
      </c>
      <c r="Z62" s="129" t="s">
        <v>1255</v>
      </c>
      <c r="AA62" s="129">
        <v>3237</v>
      </c>
      <c r="AB62" s="129">
        <v>16</v>
      </c>
      <c r="AC62" s="129" t="s">
        <v>1255</v>
      </c>
      <c r="AD62" s="129">
        <v>3220</v>
      </c>
      <c r="AE62" s="129">
        <v>10</v>
      </c>
      <c r="AF62" s="129" t="s">
        <v>1256</v>
      </c>
      <c r="AG62" s="129">
        <v>3235</v>
      </c>
      <c r="AH62" s="129">
        <v>20</v>
      </c>
      <c r="AI62" s="129" t="s">
        <v>1256</v>
      </c>
      <c r="AJ62" s="129">
        <v>3220</v>
      </c>
      <c r="AK62" s="129">
        <v>15</v>
      </c>
      <c r="AL62" s="129" t="s">
        <v>1257</v>
      </c>
      <c r="AM62" s="129">
        <v>3236</v>
      </c>
      <c r="AN62" s="129">
        <v>20</v>
      </c>
      <c r="AO62" s="129" t="s">
        <v>1257</v>
      </c>
      <c r="AP62" s="129">
        <v>3240</v>
      </c>
      <c r="AQ62" s="129">
        <v>8</v>
      </c>
      <c r="AR62" s="129" t="s">
        <v>1258</v>
      </c>
      <c r="AS62" s="129">
        <v>3234</v>
      </c>
      <c r="AT62" s="129">
        <v>20</v>
      </c>
      <c r="AU62" s="129" t="s">
        <v>1258</v>
      </c>
      <c r="AV62" s="129">
        <v>3238</v>
      </c>
      <c r="AW62" s="129">
        <v>12</v>
      </c>
      <c r="AX62" s="129" t="s">
        <v>1259</v>
      </c>
      <c r="AY62" s="129">
        <v>3237</v>
      </c>
      <c r="AZ62" s="129">
        <v>24</v>
      </c>
      <c r="BA62" s="129" t="s">
        <v>1259</v>
      </c>
      <c r="BB62" s="129">
        <v>3241</v>
      </c>
      <c r="BC62" s="129">
        <v>16</v>
      </c>
      <c r="BD62" s="129" t="s">
        <v>1260</v>
      </c>
      <c r="BE62" s="129">
        <v>3235</v>
      </c>
      <c r="BF62" s="129">
        <v>24</v>
      </c>
      <c r="BG62" s="129" t="s">
        <v>1260</v>
      </c>
      <c r="BH62" s="129">
        <v>3239</v>
      </c>
      <c r="BI62" s="129">
        <v>24</v>
      </c>
      <c r="BJ62" s="129" t="s">
        <v>1261</v>
      </c>
      <c r="BK62" s="129">
        <v>3246</v>
      </c>
      <c r="BL62" s="129">
        <v>12</v>
      </c>
      <c r="BM62" s="129" t="s">
        <v>1261</v>
      </c>
      <c r="BN62" s="129">
        <v>3226</v>
      </c>
      <c r="BO62" s="129">
        <v>10</v>
      </c>
    </row>
    <row r="63" spans="1:67" x14ac:dyDescent="0.2">
      <c r="A63" s="103" t="s">
        <v>63</v>
      </c>
      <c r="B63" s="124" t="s">
        <v>78</v>
      </c>
      <c r="D63" s="122" t="str">
        <f>VLOOKUP(O63,杂项!K:L,2,FALSE)&amp;P63&amp;VLOOKUP(R63,杂项!K:L,2,FALSE)&amp;S63</f>
        <v>源铸之魄8狂热之种10</v>
      </c>
      <c r="E63" s="122" t="str">
        <f>VLOOKUP(U63,杂项!K:L,2,FALSE)&amp;V63&amp;VLOOKUP(X63,杂项!K:L,2,FALSE)&amp;Y63</f>
        <v>源铸之砂12狂热之种15</v>
      </c>
      <c r="F63" s="122" t="str">
        <f>VLOOKUP(AA63,杂项!K:L,2,FALSE)&amp;AB63&amp;VLOOKUP(AD63,杂项!K:L,2,FALSE)&amp;AE63</f>
        <v>源铸之火16夏暑之花10</v>
      </c>
      <c r="G63" s="122" t="str">
        <f>VLOOKUP(AG63,杂项!K:L,2,FALSE)&amp;AH63&amp;VLOOKUP(AJ63,杂项!K:L,2,FALSE)&amp;AK63</f>
        <v>源铸之翼20夏暑之花15</v>
      </c>
      <c r="H63" s="123" t="str">
        <f>VLOOKUP(AM63,杂项!K:L,2,FALSE)&amp;AN63&amp;VLOOKUP(AP63,杂项!K:L,2,FALSE)&amp;AQ63</f>
        <v>源铸之魄20灵魂之魄8</v>
      </c>
      <c r="I63" s="123" t="str">
        <f>VLOOKUP(AS63,杂项!K:L,2,FALSE)&amp;AT63&amp;VLOOKUP(AV63,杂项!K:L,2,FALSE)&amp;AW63</f>
        <v>源铸之砂20灵魂之砂12</v>
      </c>
      <c r="J63" s="123" t="str">
        <f>VLOOKUP(AY63,杂项!K:L,2,FALSE)&amp;AZ63&amp;VLOOKUP(BB63,杂项!K:L,2,FALSE)&amp;BC63</f>
        <v>源铸之火24灵魂之火16</v>
      </c>
      <c r="K63" s="123" t="str">
        <f>VLOOKUP(BE63,杂项!K:L,2,FALSE)&amp;BF63&amp;VLOOKUP(BH63,杂项!K:L,2,FALSE)&amp;BI63</f>
        <v>源铸之翼24灵魂之翼24</v>
      </c>
      <c r="L63" s="93" t="str">
        <f>VLOOKUP(BK63,杂项!K:L,2,FALSE)&amp;BL63&amp;VLOOKUP(BN63,杂项!K:L,2,FALSE)&amp;BO63</f>
        <v>超然之心12热忱羽毛10</v>
      </c>
      <c r="N63" s="93" t="s">
        <v>1253</v>
      </c>
      <c r="O63" s="129">
        <v>3235</v>
      </c>
      <c r="P63" s="129">
        <v>8</v>
      </c>
      <c r="Q63" s="129" t="s">
        <v>1253</v>
      </c>
      <c r="R63" s="129">
        <v>3207</v>
      </c>
      <c r="S63" s="129">
        <v>10</v>
      </c>
      <c r="T63" s="129" t="s">
        <v>1254</v>
      </c>
      <c r="U63" s="129">
        <v>3237</v>
      </c>
      <c r="V63" s="129">
        <v>12</v>
      </c>
      <c r="W63" s="129" t="s">
        <v>1254</v>
      </c>
      <c r="X63" s="129">
        <v>3207</v>
      </c>
      <c r="Y63" s="129">
        <v>15</v>
      </c>
      <c r="Z63" s="129" t="s">
        <v>1255</v>
      </c>
      <c r="AA63" s="129">
        <v>3234</v>
      </c>
      <c r="AB63" s="129">
        <v>16</v>
      </c>
      <c r="AC63" s="129" t="s">
        <v>1255</v>
      </c>
      <c r="AD63" s="129">
        <v>3219</v>
      </c>
      <c r="AE63" s="129">
        <v>10</v>
      </c>
      <c r="AF63" s="129" t="s">
        <v>1256</v>
      </c>
      <c r="AG63" s="129">
        <v>3236</v>
      </c>
      <c r="AH63" s="129">
        <v>20</v>
      </c>
      <c r="AI63" s="129" t="s">
        <v>1256</v>
      </c>
      <c r="AJ63" s="129">
        <v>3219</v>
      </c>
      <c r="AK63" s="129">
        <v>15</v>
      </c>
      <c r="AL63" s="129" t="s">
        <v>1257</v>
      </c>
      <c r="AM63" s="129">
        <v>3235</v>
      </c>
      <c r="AN63" s="129">
        <v>20</v>
      </c>
      <c r="AO63" s="129" t="s">
        <v>1257</v>
      </c>
      <c r="AP63" s="129">
        <v>3239</v>
      </c>
      <c r="AQ63" s="129">
        <v>8</v>
      </c>
      <c r="AR63" s="129" t="s">
        <v>1258</v>
      </c>
      <c r="AS63" s="129">
        <v>3237</v>
      </c>
      <c r="AT63" s="129">
        <v>20</v>
      </c>
      <c r="AU63" s="129" t="s">
        <v>1258</v>
      </c>
      <c r="AV63" s="129">
        <v>3241</v>
      </c>
      <c r="AW63" s="129">
        <v>12</v>
      </c>
      <c r="AX63" s="129" t="s">
        <v>1259</v>
      </c>
      <c r="AY63" s="129">
        <v>3234</v>
      </c>
      <c r="AZ63" s="129">
        <v>24</v>
      </c>
      <c r="BA63" s="129" t="s">
        <v>1259</v>
      </c>
      <c r="BB63" s="129">
        <v>3238</v>
      </c>
      <c r="BC63" s="129">
        <v>16</v>
      </c>
      <c r="BD63" s="129" t="s">
        <v>1260</v>
      </c>
      <c r="BE63" s="129">
        <v>3236</v>
      </c>
      <c r="BF63" s="129">
        <v>24</v>
      </c>
      <c r="BG63" s="129" t="s">
        <v>1260</v>
      </c>
      <c r="BH63" s="129">
        <v>3240</v>
      </c>
      <c r="BI63" s="129">
        <v>24</v>
      </c>
      <c r="BJ63" s="129" t="s">
        <v>1261</v>
      </c>
      <c r="BK63" s="129">
        <v>3246</v>
      </c>
      <c r="BL63" s="129">
        <v>12</v>
      </c>
      <c r="BM63" s="129" t="s">
        <v>1261</v>
      </c>
      <c r="BN63" s="129">
        <v>3225</v>
      </c>
      <c r="BO63" s="129">
        <v>10</v>
      </c>
    </row>
    <row r="64" spans="1:67" x14ac:dyDescent="0.2">
      <c r="A64" s="103" t="s">
        <v>279</v>
      </c>
      <c r="B64" s="93" t="s">
        <v>487</v>
      </c>
      <c r="C64"/>
      <c r="D64" s="122" t="str">
        <f>VLOOKUP(O64,杂项!K:L,2,FALSE)&amp;P64&amp;VLOOKUP(R64,杂项!K:L,2,FALSE)&amp;S64</f>
        <v>源铸之砂8狂热之种10</v>
      </c>
      <c r="E64" s="122" t="str">
        <f>VLOOKUP(U64,杂项!K:L,2,FALSE)&amp;V64&amp;VLOOKUP(X64,杂项!K:L,2,FALSE)&amp;Y64</f>
        <v>源铸之翼12狂热之种15</v>
      </c>
      <c r="F64" s="122" t="str">
        <f>VLOOKUP(AA64,杂项!K:L,2,FALSE)&amp;AB64&amp;VLOOKUP(AD64,杂项!K:L,2,FALSE)&amp;AE64</f>
        <v>源铸之魄16夏暑之花10</v>
      </c>
      <c r="G64" s="122" t="str">
        <f>VLOOKUP(AG64,杂项!K:L,2,FALSE)&amp;AH64&amp;VLOOKUP(AJ64,杂项!K:L,2,FALSE)&amp;AK64</f>
        <v>源铸之火20夏暑之花15</v>
      </c>
      <c r="H64" s="123" t="str">
        <f>VLOOKUP(AM64,杂项!K:L,2,FALSE)&amp;AN64&amp;VLOOKUP(AP64,杂项!K:L,2,FALSE)&amp;AQ64</f>
        <v>源铸之砂20灵魂之砂8</v>
      </c>
      <c r="I64" s="123" t="str">
        <f>VLOOKUP(AS64,杂项!K:L,2,FALSE)&amp;AT64&amp;VLOOKUP(AV64,杂项!K:L,2,FALSE)&amp;AW64</f>
        <v>源铸之翼20灵魂之翼12</v>
      </c>
      <c r="J64" s="123" t="str">
        <f>VLOOKUP(AY64,杂项!K:L,2,FALSE)&amp;AZ64&amp;VLOOKUP(BB64,杂项!K:L,2,FALSE)&amp;BC64</f>
        <v>源铸之魄24灵魂之魄16</v>
      </c>
      <c r="K64" s="123" t="str">
        <f>VLOOKUP(BE64,杂项!K:L,2,FALSE)&amp;BF64&amp;VLOOKUP(BH64,杂项!K:L,2,FALSE)&amp;BI64</f>
        <v>源铸之火24灵魂之火24</v>
      </c>
      <c r="L64" s="93" t="str">
        <f>VLOOKUP(BK64,杂项!K:L,2,FALSE)&amp;BL64&amp;VLOOKUP(BN64,杂项!K:L,2,FALSE)&amp;BO64</f>
        <v>超然之心12热忱羽毛10</v>
      </c>
      <c r="N64" s="93" t="s">
        <v>1253</v>
      </c>
      <c r="O64" s="129">
        <v>3237</v>
      </c>
      <c r="P64" s="129">
        <v>8</v>
      </c>
      <c r="Q64" s="129" t="s">
        <v>1253</v>
      </c>
      <c r="R64" s="129">
        <v>3207</v>
      </c>
      <c r="S64" s="129">
        <v>10</v>
      </c>
      <c r="T64" s="129" t="s">
        <v>1254</v>
      </c>
      <c r="U64" s="129">
        <v>3236</v>
      </c>
      <c r="V64" s="129">
        <v>12</v>
      </c>
      <c r="W64" s="129" t="s">
        <v>1254</v>
      </c>
      <c r="X64" s="129">
        <v>3207</v>
      </c>
      <c r="Y64" s="129">
        <v>15</v>
      </c>
      <c r="Z64" s="129" t="s">
        <v>1255</v>
      </c>
      <c r="AA64" s="129">
        <v>3235</v>
      </c>
      <c r="AB64" s="129">
        <v>16</v>
      </c>
      <c r="AC64" s="129" t="s">
        <v>1255</v>
      </c>
      <c r="AD64" s="129">
        <v>3219</v>
      </c>
      <c r="AE64" s="129">
        <v>10</v>
      </c>
      <c r="AF64" s="129" t="s">
        <v>1256</v>
      </c>
      <c r="AG64" s="129">
        <v>3234</v>
      </c>
      <c r="AH64" s="129">
        <v>20</v>
      </c>
      <c r="AI64" s="129" t="s">
        <v>1256</v>
      </c>
      <c r="AJ64" s="129">
        <v>3219</v>
      </c>
      <c r="AK64" s="129">
        <v>15</v>
      </c>
      <c r="AL64" s="129" t="s">
        <v>1257</v>
      </c>
      <c r="AM64" s="129">
        <v>3237</v>
      </c>
      <c r="AN64" s="129">
        <v>20</v>
      </c>
      <c r="AO64" s="129" t="s">
        <v>1257</v>
      </c>
      <c r="AP64" s="129">
        <v>3241</v>
      </c>
      <c r="AQ64" s="129">
        <v>8</v>
      </c>
      <c r="AR64" s="129" t="s">
        <v>1258</v>
      </c>
      <c r="AS64" s="129">
        <v>3236</v>
      </c>
      <c r="AT64" s="129">
        <v>20</v>
      </c>
      <c r="AU64" s="129" t="s">
        <v>1258</v>
      </c>
      <c r="AV64" s="129">
        <v>3240</v>
      </c>
      <c r="AW64" s="129">
        <v>12</v>
      </c>
      <c r="AX64" s="129" t="s">
        <v>1259</v>
      </c>
      <c r="AY64" s="129">
        <v>3235</v>
      </c>
      <c r="AZ64" s="129">
        <v>24</v>
      </c>
      <c r="BA64" s="129" t="s">
        <v>1259</v>
      </c>
      <c r="BB64" s="129">
        <v>3239</v>
      </c>
      <c r="BC64" s="129">
        <v>16</v>
      </c>
      <c r="BD64" s="129" t="s">
        <v>1260</v>
      </c>
      <c r="BE64" s="129">
        <v>3234</v>
      </c>
      <c r="BF64" s="129">
        <v>24</v>
      </c>
      <c r="BG64" s="129" t="s">
        <v>1260</v>
      </c>
      <c r="BH64" s="129">
        <v>3238</v>
      </c>
      <c r="BI64" s="129">
        <v>24</v>
      </c>
      <c r="BJ64" s="129" t="s">
        <v>1261</v>
      </c>
      <c r="BK64" s="129">
        <v>3246</v>
      </c>
      <c r="BL64" s="129">
        <v>12</v>
      </c>
      <c r="BM64" s="129" t="s">
        <v>1261</v>
      </c>
      <c r="BN64" s="129">
        <v>3225</v>
      </c>
      <c r="BO64" s="129">
        <v>10</v>
      </c>
    </row>
    <row r="65" spans="1:67" x14ac:dyDescent="0.2">
      <c r="A65" s="103" t="s">
        <v>1283</v>
      </c>
      <c r="B65" s="93" t="s">
        <v>487</v>
      </c>
      <c r="D65" s="122" t="str">
        <f>VLOOKUP(O65,杂项!K:L,2,FALSE)&amp;P65&amp;VLOOKUP(R65,杂项!K:L,2,FALSE)&amp;S65</f>
        <v>源铸之火8慎思之种10</v>
      </c>
      <c r="E65" s="122" t="str">
        <f>VLOOKUP(U65,杂项!K:L,2,FALSE)&amp;V65&amp;VLOOKUP(X65,杂项!K:L,2,FALSE)&amp;Y65</f>
        <v>源铸之魄12慎思之种15</v>
      </c>
      <c r="F65" s="122" t="str">
        <f>VLOOKUP(AA65,杂项!K:L,2,FALSE)&amp;AB65&amp;VLOOKUP(AD65,杂项!K:L,2,FALSE)&amp;AE65</f>
        <v>源铸之翼16月芒之花10</v>
      </c>
      <c r="G65" s="122" t="str">
        <f>VLOOKUP(AG65,杂项!K:L,2,FALSE)&amp;AH65&amp;VLOOKUP(AJ65,杂项!K:L,2,FALSE)&amp;AK65</f>
        <v>源铸之砂20月芒之花15</v>
      </c>
      <c r="H65" s="123" t="str">
        <f>VLOOKUP(AM65,杂项!K:L,2,FALSE)&amp;AN65&amp;VLOOKUP(AP65,杂项!K:L,2,FALSE)&amp;AQ65</f>
        <v>源铸之火20灵魂之火8</v>
      </c>
      <c r="I65" s="123" t="str">
        <f>VLOOKUP(AS65,杂项!K:L,2,FALSE)&amp;AT65&amp;VLOOKUP(AV65,杂项!K:L,2,FALSE)&amp;AW65</f>
        <v>源铸之魄20灵魂之魄12</v>
      </c>
      <c r="J65" s="123" t="str">
        <f>VLOOKUP(AY65,杂项!K:L,2,FALSE)&amp;AZ65&amp;VLOOKUP(BB65,杂项!K:L,2,FALSE)&amp;BC65</f>
        <v>源铸之翼24灵魂之翼16</v>
      </c>
      <c r="K65" s="123" t="str">
        <f>VLOOKUP(BE65,杂项!K:L,2,FALSE)&amp;BF65&amp;VLOOKUP(BH65,杂项!K:L,2,FALSE)&amp;BI65</f>
        <v>源铸之砂24灵魂之砂24</v>
      </c>
      <c r="L65" s="93" t="str">
        <f>VLOOKUP(BK65,杂项!K:L,2,FALSE)&amp;BL65&amp;VLOOKUP(BN65,杂项!K:L,2,FALSE)&amp;BO65</f>
        <v>超然之心12冥识羽毛10</v>
      </c>
      <c r="N65" s="93" t="s">
        <v>1253</v>
      </c>
      <c r="O65" s="129">
        <v>3234</v>
      </c>
      <c r="P65" s="129">
        <v>8</v>
      </c>
      <c r="Q65" s="129" t="s">
        <v>1253</v>
      </c>
      <c r="R65" s="129">
        <v>3205</v>
      </c>
      <c r="S65" s="129">
        <v>10</v>
      </c>
      <c r="T65" s="129" t="s">
        <v>1254</v>
      </c>
      <c r="U65" s="129">
        <v>3235</v>
      </c>
      <c r="V65" s="129">
        <v>12</v>
      </c>
      <c r="W65" s="129" t="s">
        <v>1254</v>
      </c>
      <c r="X65" s="129">
        <v>3205</v>
      </c>
      <c r="Y65" s="129">
        <v>15</v>
      </c>
      <c r="Z65" s="129" t="s">
        <v>1255</v>
      </c>
      <c r="AA65" s="129">
        <v>3236</v>
      </c>
      <c r="AB65" s="129">
        <v>16</v>
      </c>
      <c r="AC65" s="129" t="s">
        <v>1255</v>
      </c>
      <c r="AD65" s="129">
        <v>3217</v>
      </c>
      <c r="AE65" s="129">
        <v>10</v>
      </c>
      <c r="AF65" s="129" t="s">
        <v>1256</v>
      </c>
      <c r="AG65" s="129">
        <v>3237</v>
      </c>
      <c r="AH65" s="129">
        <v>20</v>
      </c>
      <c r="AI65" s="129" t="s">
        <v>1256</v>
      </c>
      <c r="AJ65" s="129">
        <v>3217</v>
      </c>
      <c r="AK65" s="129">
        <v>15</v>
      </c>
      <c r="AL65" s="129" t="s">
        <v>1257</v>
      </c>
      <c r="AM65" s="129">
        <v>3234</v>
      </c>
      <c r="AN65" s="129">
        <v>20</v>
      </c>
      <c r="AO65" s="129" t="s">
        <v>1257</v>
      </c>
      <c r="AP65" s="129">
        <v>3238</v>
      </c>
      <c r="AQ65" s="129">
        <v>8</v>
      </c>
      <c r="AR65" s="129" t="s">
        <v>1258</v>
      </c>
      <c r="AS65" s="129">
        <v>3235</v>
      </c>
      <c r="AT65" s="129">
        <v>20</v>
      </c>
      <c r="AU65" s="129" t="s">
        <v>1258</v>
      </c>
      <c r="AV65" s="129">
        <v>3239</v>
      </c>
      <c r="AW65" s="129">
        <v>12</v>
      </c>
      <c r="AX65" s="129" t="s">
        <v>1259</v>
      </c>
      <c r="AY65" s="129">
        <v>3236</v>
      </c>
      <c r="AZ65" s="129">
        <v>24</v>
      </c>
      <c r="BA65" s="129" t="s">
        <v>1259</v>
      </c>
      <c r="BB65" s="129">
        <v>3240</v>
      </c>
      <c r="BC65" s="129">
        <v>16</v>
      </c>
      <c r="BD65" s="129" t="s">
        <v>1260</v>
      </c>
      <c r="BE65" s="129">
        <v>3237</v>
      </c>
      <c r="BF65" s="129">
        <v>24</v>
      </c>
      <c r="BG65" s="129" t="s">
        <v>1260</v>
      </c>
      <c r="BH65" s="129">
        <v>3241</v>
      </c>
      <c r="BI65" s="129">
        <v>24</v>
      </c>
      <c r="BJ65" s="129" t="s">
        <v>1261</v>
      </c>
      <c r="BK65" s="129">
        <v>3246</v>
      </c>
      <c r="BL65" s="129">
        <v>12</v>
      </c>
      <c r="BM65" s="129" t="s">
        <v>1261</v>
      </c>
      <c r="BN65" s="129">
        <v>3223</v>
      </c>
      <c r="BO65" s="129">
        <v>10</v>
      </c>
    </row>
    <row r="66" spans="1:67" x14ac:dyDescent="0.2">
      <c r="A66" s="103" t="s">
        <v>1284</v>
      </c>
      <c r="B66" s="124" t="s">
        <v>68</v>
      </c>
      <c r="D66" s="122" t="str">
        <f>VLOOKUP(O66,杂项!K:L,2,FALSE)&amp;P66&amp;VLOOKUP(R66,杂项!K:L,2,FALSE)&amp;S66</f>
        <v>源铸之翼8善念之种10</v>
      </c>
      <c r="E66" s="122" t="str">
        <f>VLOOKUP(U66,杂项!K:L,2,FALSE)&amp;V66&amp;VLOOKUP(X66,杂项!K:L,2,FALSE)&amp;Y66</f>
        <v>源铸之火12善念之种15</v>
      </c>
      <c r="F66" s="122" t="str">
        <f>VLOOKUP(AA66,杂项!K:L,2,FALSE)&amp;AB66&amp;VLOOKUP(AD66,杂项!K:L,2,FALSE)&amp;AE66</f>
        <v>源铸之砂16日冕之花10</v>
      </c>
      <c r="G66" s="122" t="str">
        <f>VLOOKUP(AG66,杂项!K:L,2,FALSE)&amp;AH66&amp;VLOOKUP(AJ66,杂项!K:L,2,FALSE)&amp;AK66</f>
        <v>源铸之魄20日冕之花15</v>
      </c>
      <c r="H66" s="123" t="str">
        <f>VLOOKUP(AM66,杂项!K:L,2,FALSE)&amp;AN66&amp;VLOOKUP(AP66,杂项!K:L,2,FALSE)&amp;AQ66</f>
        <v>源铸之翼20灵魂之翼8</v>
      </c>
      <c r="I66" s="123" t="str">
        <f>VLOOKUP(AS66,杂项!K:L,2,FALSE)&amp;AT66&amp;VLOOKUP(AV66,杂项!K:L,2,FALSE)&amp;AW66</f>
        <v>源铸之火20灵魂之火12</v>
      </c>
      <c r="J66" s="123" t="str">
        <f>VLOOKUP(AY66,杂项!K:L,2,FALSE)&amp;AZ66&amp;VLOOKUP(BB66,杂项!K:L,2,FALSE)&amp;BC66</f>
        <v>源铸之砂24灵魂之砂16</v>
      </c>
      <c r="K66" s="123" t="str">
        <f>VLOOKUP(BE66,杂项!K:L,2,FALSE)&amp;BF66&amp;VLOOKUP(BH66,杂项!K:L,2,FALSE)&amp;BI66</f>
        <v>源铸之魄24灵魂之魄24</v>
      </c>
      <c r="L66" s="93" t="str">
        <f>VLOOKUP(BK66,杂项!K:L,2,FALSE)&amp;BL66&amp;VLOOKUP(BN66,杂项!K:L,2,FALSE)&amp;BO66</f>
        <v>超然之心12理想羽毛10</v>
      </c>
      <c r="N66" s="93" t="s">
        <v>1253</v>
      </c>
      <c r="O66" s="129">
        <v>3236</v>
      </c>
      <c r="P66" s="129">
        <v>8</v>
      </c>
      <c r="Q66" s="129" t="s">
        <v>1253</v>
      </c>
      <c r="R66" s="129">
        <v>3204</v>
      </c>
      <c r="S66" s="129">
        <v>10</v>
      </c>
      <c r="T66" s="129" t="s">
        <v>1254</v>
      </c>
      <c r="U66" s="129">
        <v>3234</v>
      </c>
      <c r="V66" s="129">
        <v>12</v>
      </c>
      <c r="W66" s="129" t="s">
        <v>1254</v>
      </c>
      <c r="X66" s="129">
        <v>3204</v>
      </c>
      <c r="Y66" s="129">
        <v>15</v>
      </c>
      <c r="Z66" s="129" t="s">
        <v>1255</v>
      </c>
      <c r="AA66" s="129">
        <v>3237</v>
      </c>
      <c r="AB66" s="129">
        <v>16</v>
      </c>
      <c r="AC66" s="129" t="s">
        <v>1255</v>
      </c>
      <c r="AD66" s="129">
        <v>3216</v>
      </c>
      <c r="AE66" s="129">
        <v>10</v>
      </c>
      <c r="AF66" s="129" t="s">
        <v>1256</v>
      </c>
      <c r="AG66" s="129">
        <v>3235</v>
      </c>
      <c r="AH66" s="129">
        <v>20</v>
      </c>
      <c r="AI66" s="129" t="s">
        <v>1256</v>
      </c>
      <c r="AJ66" s="129">
        <v>3216</v>
      </c>
      <c r="AK66" s="129">
        <v>15</v>
      </c>
      <c r="AL66" s="129" t="s">
        <v>1257</v>
      </c>
      <c r="AM66" s="129">
        <v>3236</v>
      </c>
      <c r="AN66" s="129">
        <v>20</v>
      </c>
      <c r="AO66" s="129" t="s">
        <v>1257</v>
      </c>
      <c r="AP66" s="129">
        <v>3240</v>
      </c>
      <c r="AQ66" s="129">
        <v>8</v>
      </c>
      <c r="AR66" s="129" t="s">
        <v>1258</v>
      </c>
      <c r="AS66" s="129">
        <v>3234</v>
      </c>
      <c r="AT66" s="129">
        <v>20</v>
      </c>
      <c r="AU66" s="129" t="s">
        <v>1258</v>
      </c>
      <c r="AV66" s="129">
        <v>3238</v>
      </c>
      <c r="AW66" s="129">
        <v>12</v>
      </c>
      <c r="AX66" s="129" t="s">
        <v>1259</v>
      </c>
      <c r="AY66" s="129">
        <v>3237</v>
      </c>
      <c r="AZ66" s="129">
        <v>24</v>
      </c>
      <c r="BA66" s="129" t="s">
        <v>1259</v>
      </c>
      <c r="BB66" s="129">
        <v>3241</v>
      </c>
      <c r="BC66" s="129">
        <v>16</v>
      </c>
      <c r="BD66" s="129" t="s">
        <v>1260</v>
      </c>
      <c r="BE66" s="129">
        <v>3235</v>
      </c>
      <c r="BF66" s="129">
        <v>24</v>
      </c>
      <c r="BG66" s="129" t="s">
        <v>1260</v>
      </c>
      <c r="BH66" s="129">
        <v>3239</v>
      </c>
      <c r="BI66" s="129">
        <v>24</v>
      </c>
      <c r="BJ66" s="129" t="s">
        <v>1261</v>
      </c>
      <c r="BK66" s="129">
        <v>3246</v>
      </c>
      <c r="BL66" s="129">
        <v>12</v>
      </c>
      <c r="BM66" s="129" t="s">
        <v>1261</v>
      </c>
      <c r="BN66" s="129">
        <v>3222</v>
      </c>
      <c r="BO66" s="129">
        <v>10</v>
      </c>
    </row>
    <row r="67" spans="1:67" x14ac:dyDescent="0.2">
      <c r="A67" s="103" t="s">
        <v>88</v>
      </c>
      <c r="B67" s="124" t="s">
        <v>182</v>
      </c>
      <c r="D67" s="122" t="str">
        <f>VLOOKUP(O67,杂项!K:L,2,FALSE)&amp;P67&amp;VLOOKUP(R67,杂项!K:L,2,FALSE)&amp;S67</f>
        <v>源铸之魄8迷情之种10</v>
      </c>
      <c r="E67" s="122" t="str">
        <f>VLOOKUP(U67,杂项!K:L,2,FALSE)&amp;V67&amp;VLOOKUP(X67,杂项!K:L,2,FALSE)&amp;Y67</f>
        <v>源铸之砂12迷情之种15</v>
      </c>
      <c r="F67" s="122" t="str">
        <f>VLOOKUP(AA67,杂项!K:L,2,FALSE)&amp;AB67&amp;VLOOKUP(AD67,杂项!K:L,2,FALSE)&amp;AE67</f>
        <v>源铸之火16春晓之花10</v>
      </c>
      <c r="G67" s="122" t="str">
        <f>VLOOKUP(AG67,杂项!K:L,2,FALSE)&amp;AH67&amp;VLOOKUP(AJ67,杂项!K:L,2,FALSE)&amp;AK67</f>
        <v>源铸之翼20春晓之花15</v>
      </c>
      <c r="H67" s="123" t="str">
        <f>VLOOKUP(AM67,杂项!K:L,2,FALSE)&amp;AN67&amp;VLOOKUP(AP67,杂项!K:L,2,FALSE)&amp;AQ67</f>
        <v>源铸之魄20灵魂之魄8</v>
      </c>
      <c r="I67" s="123" t="str">
        <f>VLOOKUP(AS67,杂项!K:L,2,FALSE)&amp;AT67&amp;VLOOKUP(AV67,杂项!K:L,2,FALSE)&amp;AW67</f>
        <v>源铸之砂20灵魂之砂12</v>
      </c>
      <c r="J67" s="123" t="str">
        <f>VLOOKUP(AY67,杂项!K:L,2,FALSE)&amp;AZ67&amp;VLOOKUP(BB67,杂项!K:L,2,FALSE)&amp;BC67</f>
        <v>源铸之火24灵魂之火16</v>
      </c>
      <c r="K67" s="123" t="str">
        <f>VLOOKUP(BE67,杂项!K:L,2,FALSE)&amp;BF67&amp;VLOOKUP(BH67,杂项!K:L,2,FALSE)&amp;BI67</f>
        <v>源铸之翼24灵魂之翼24</v>
      </c>
      <c r="L67" s="93" t="str">
        <f>VLOOKUP(BK67,杂项!K:L,2,FALSE)&amp;BL67&amp;VLOOKUP(BN67,杂项!K:L,2,FALSE)&amp;BO67</f>
        <v>超然之心12恋慕羽毛10</v>
      </c>
      <c r="N67" s="93" t="s">
        <v>1253</v>
      </c>
      <c r="O67" s="129">
        <v>3235</v>
      </c>
      <c r="P67" s="129">
        <v>8</v>
      </c>
      <c r="Q67" s="129" t="s">
        <v>1253</v>
      </c>
      <c r="R67" s="129">
        <v>3209</v>
      </c>
      <c r="S67" s="129">
        <v>10</v>
      </c>
      <c r="T67" s="129" t="s">
        <v>1254</v>
      </c>
      <c r="U67" s="129">
        <v>3237</v>
      </c>
      <c r="V67" s="129">
        <v>12</v>
      </c>
      <c r="W67" s="129" t="s">
        <v>1254</v>
      </c>
      <c r="X67" s="129">
        <v>3209</v>
      </c>
      <c r="Y67" s="129">
        <v>15</v>
      </c>
      <c r="Z67" s="129" t="s">
        <v>1255</v>
      </c>
      <c r="AA67" s="129">
        <v>3234</v>
      </c>
      <c r="AB67" s="129">
        <v>16</v>
      </c>
      <c r="AC67" s="129" t="s">
        <v>1255</v>
      </c>
      <c r="AD67" s="129">
        <v>3221</v>
      </c>
      <c r="AE67" s="129">
        <v>10</v>
      </c>
      <c r="AF67" s="129" t="s">
        <v>1256</v>
      </c>
      <c r="AG67" s="129">
        <v>3236</v>
      </c>
      <c r="AH67" s="129">
        <v>20</v>
      </c>
      <c r="AI67" s="129" t="s">
        <v>1256</v>
      </c>
      <c r="AJ67" s="129">
        <v>3221</v>
      </c>
      <c r="AK67" s="129">
        <v>15</v>
      </c>
      <c r="AL67" s="129" t="s">
        <v>1257</v>
      </c>
      <c r="AM67" s="129">
        <v>3235</v>
      </c>
      <c r="AN67" s="129">
        <v>20</v>
      </c>
      <c r="AO67" s="129" t="s">
        <v>1257</v>
      </c>
      <c r="AP67" s="129">
        <v>3239</v>
      </c>
      <c r="AQ67" s="129">
        <v>8</v>
      </c>
      <c r="AR67" s="129" t="s">
        <v>1258</v>
      </c>
      <c r="AS67" s="129">
        <v>3237</v>
      </c>
      <c r="AT67" s="129">
        <v>20</v>
      </c>
      <c r="AU67" s="129" t="s">
        <v>1258</v>
      </c>
      <c r="AV67" s="129">
        <v>3241</v>
      </c>
      <c r="AW67" s="129">
        <v>12</v>
      </c>
      <c r="AX67" s="129" t="s">
        <v>1259</v>
      </c>
      <c r="AY67" s="129">
        <v>3234</v>
      </c>
      <c r="AZ67" s="129">
        <v>24</v>
      </c>
      <c r="BA67" s="129" t="s">
        <v>1259</v>
      </c>
      <c r="BB67" s="129">
        <v>3238</v>
      </c>
      <c r="BC67" s="129">
        <v>16</v>
      </c>
      <c r="BD67" s="129" t="s">
        <v>1260</v>
      </c>
      <c r="BE67" s="129">
        <v>3236</v>
      </c>
      <c r="BF67" s="129">
        <v>24</v>
      </c>
      <c r="BG67" s="129" t="s">
        <v>1260</v>
      </c>
      <c r="BH67" s="129">
        <v>3240</v>
      </c>
      <c r="BI67" s="129">
        <v>24</v>
      </c>
      <c r="BJ67" s="129" t="s">
        <v>1261</v>
      </c>
      <c r="BK67" s="129">
        <v>3246</v>
      </c>
      <c r="BL67" s="129">
        <v>12</v>
      </c>
      <c r="BM67" s="129" t="s">
        <v>1261</v>
      </c>
      <c r="BN67" s="129">
        <v>3227</v>
      </c>
      <c r="BO67" s="129">
        <v>10</v>
      </c>
    </row>
    <row r="68" spans="1:67" x14ac:dyDescent="0.2">
      <c r="A68" s="103" t="s">
        <v>1285</v>
      </c>
      <c r="B68" s="93" t="s">
        <v>487</v>
      </c>
      <c r="D68" s="122" t="str">
        <f>VLOOKUP(O68,杂项!K:L,2,FALSE)&amp;P68&amp;VLOOKUP(R68,杂项!K:L,2,FALSE)&amp;S68</f>
        <v>源铸之砂8慎思之种10</v>
      </c>
      <c r="E68" s="122" t="str">
        <f>VLOOKUP(U68,杂项!K:L,2,FALSE)&amp;V68&amp;VLOOKUP(X68,杂项!K:L,2,FALSE)&amp;Y68</f>
        <v>源铸之翼12慎思之种15</v>
      </c>
      <c r="F68" s="122" t="str">
        <f>VLOOKUP(AA68,杂项!K:L,2,FALSE)&amp;AB68&amp;VLOOKUP(AD68,杂项!K:L,2,FALSE)&amp;AE68</f>
        <v>源铸之魄16月芒之花10</v>
      </c>
      <c r="G68" s="122" t="str">
        <f>VLOOKUP(AG68,杂项!K:L,2,FALSE)&amp;AH68&amp;VLOOKUP(AJ68,杂项!K:L,2,FALSE)&amp;AK68</f>
        <v>源铸之火20月芒之花15</v>
      </c>
      <c r="H68" s="123" t="str">
        <f>VLOOKUP(AM68,杂项!K:L,2,FALSE)&amp;AN68&amp;VLOOKUP(AP68,杂项!K:L,2,FALSE)&amp;AQ68</f>
        <v>源铸之砂20灵魂之砂8</v>
      </c>
      <c r="I68" s="123" t="str">
        <f>VLOOKUP(AS68,杂项!K:L,2,FALSE)&amp;AT68&amp;VLOOKUP(AV68,杂项!K:L,2,FALSE)&amp;AW68</f>
        <v>源铸之翼20灵魂之翼12</v>
      </c>
      <c r="J68" s="123" t="str">
        <f>VLOOKUP(AY68,杂项!K:L,2,FALSE)&amp;AZ68&amp;VLOOKUP(BB68,杂项!K:L,2,FALSE)&amp;BC68</f>
        <v>源铸之魄24灵魂之魄16</v>
      </c>
      <c r="K68" s="123" t="str">
        <f>VLOOKUP(BE68,杂项!K:L,2,FALSE)&amp;BF68&amp;VLOOKUP(BH68,杂项!K:L,2,FALSE)&amp;BI68</f>
        <v>源铸之火24灵魂之火24</v>
      </c>
      <c r="L68" s="93" t="str">
        <f>VLOOKUP(BK68,杂项!K:L,2,FALSE)&amp;BL68&amp;VLOOKUP(BN68,杂项!K:L,2,FALSE)&amp;BO68</f>
        <v>超然之心12冥识羽毛10</v>
      </c>
      <c r="N68" s="93" t="s">
        <v>1253</v>
      </c>
      <c r="O68">
        <v>3237</v>
      </c>
      <c r="P68">
        <v>8</v>
      </c>
      <c r="Q68" t="s">
        <v>1253</v>
      </c>
      <c r="R68">
        <v>3205</v>
      </c>
      <c r="S68">
        <v>10</v>
      </c>
      <c r="T68" t="s">
        <v>1254</v>
      </c>
      <c r="U68">
        <v>3236</v>
      </c>
      <c r="V68">
        <v>12</v>
      </c>
      <c r="W68" t="s">
        <v>1254</v>
      </c>
      <c r="X68">
        <v>3205</v>
      </c>
      <c r="Y68">
        <v>15</v>
      </c>
      <c r="Z68" t="s">
        <v>1255</v>
      </c>
      <c r="AA68">
        <v>3235</v>
      </c>
      <c r="AB68">
        <v>16</v>
      </c>
      <c r="AC68" t="s">
        <v>1255</v>
      </c>
      <c r="AD68">
        <v>3217</v>
      </c>
      <c r="AE68">
        <v>10</v>
      </c>
      <c r="AF68" t="s">
        <v>1256</v>
      </c>
      <c r="AG68">
        <v>3234</v>
      </c>
      <c r="AH68">
        <v>20</v>
      </c>
      <c r="AI68" t="s">
        <v>1256</v>
      </c>
      <c r="AJ68">
        <v>3217</v>
      </c>
      <c r="AK68">
        <v>15</v>
      </c>
      <c r="AL68" t="s">
        <v>1257</v>
      </c>
      <c r="AM68">
        <v>3237</v>
      </c>
      <c r="AN68">
        <v>20</v>
      </c>
      <c r="AO68" t="s">
        <v>1257</v>
      </c>
      <c r="AP68">
        <v>3241</v>
      </c>
      <c r="AQ68">
        <v>8</v>
      </c>
      <c r="AR68" t="s">
        <v>1258</v>
      </c>
      <c r="AS68">
        <v>3236</v>
      </c>
      <c r="AT68">
        <v>20</v>
      </c>
      <c r="AU68" t="s">
        <v>1258</v>
      </c>
      <c r="AV68">
        <v>3240</v>
      </c>
      <c r="AW68">
        <v>12</v>
      </c>
      <c r="AX68" t="s">
        <v>1259</v>
      </c>
      <c r="AY68">
        <v>3235</v>
      </c>
      <c r="AZ68">
        <v>24</v>
      </c>
      <c r="BA68" t="s">
        <v>1259</v>
      </c>
      <c r="BB68">
        <v>3239</v>
      </c>
      <c r="BC68">
        <v>16</v>
      </c>
      <c r="BD68" t="s">
        <v>1260</v>
      </c>
      <c r="BE68">
        <v>3234</v>
      </c>
      <c r="BF68">
        <v>24</v>
      </c>
      <c r="BG68" t="s">
        <v>1260</v>
      </c>
      <c r="BH68">
        <v>3238</v>
      </c>
      <c r="BI68">
        <v>24</v>
      </c>
      <c r="BJ68" t="s">
        <v>1261</v>
      </c>
      <c r="BK68">
        <v>3246</v>
      </c>
      <c r="BL68">
        <v>12</v>
      </c>
      <c r="BM68" t="s">
        <v>1261</v>
      </c>
      <c r="BN68">
        <v>3223</v>
      </c>
      <c r="BO68">
        <v>10</v>
      </c>
    </row>
    <row r="69" spans="1:67" x14ac:dyDescent="0.2">
      <c r="A69" s="103" t="s">
        <v>1286</v>
      </c>
      <c r="B69" s="124" t="s">
        <v>592</v>
      </c>
      <c r="D69" s="122" t="str">
        <f>VLOOKUP(O69,杂项!K:L,2,FALSE)&amp;P69&amp;VLOOKUP(R69,杂项!K:L,2,FALSE)&amp;S69</f>
        <v>源铸之火8生机之种10</v>
      </c>
      <c r="E69" s="122" t="str">
        <f>VLOOKUP(U69,杂项!K:L,2,FALSE)&amp;V69&amp;VLOOKUP(X69,杂项!K:L,2,FALSE)&amp;Y69</f>
        <v>源铸之魄12生机之种15</v>
      </c>
      <c r="F69" s="122" t="str">
        <f>VLOOKUP(AA69,杂项!K:L,2,FALSE)&amp;AB69&amp;VLOOKUP(AD69,杂项!K:L,2,FALSE)&amp;AE69</f>
        <v>源铸之翼16秋实之花10</v>
      </c>
      <c r="G69" s="122" t="str">
        <f>VLOOKUP(AG69,杂项!K:L,2,FALSE)&amp;AH69&amp;VLOOKUP(AJ69,杂项!K:L,2,FALSE)&amp;AK69</f>
        <v>源铸之砂20秋实之花15</v>
      </c>
      <c r="H69" s="123" t="str">
        <f>VLOOKUP(AM69,杂项!K:L,2,FALSE)&amp;AN69&amp;VLOOKUP(AP69,杂项!K:L,2,FALSE)&amp;AQ69</f>
        <v>源铸之火20灵魂之火8</v>
      </c>
      <c r="I69" s="123" t="str">
        <f>VLOOKUP(AS69,杂项!K:L,2,FALSE)&amp;AT69&amp;VLOOKUP(AV69,杂项!K:L,2,FALSE)&amp;AW69</f>
        <v>源铸之魄20灵魂之魄12</v>
      </c>
      <c r="J69" s="123" t="str">
        <f>VLOOKUP(AY69,杂项!K:L,2,FALSE)&amp;AZ69&amp;VLOOKUP(BB69,杂项!K:L,2,FALSE)&amp;BC69</f>
        <v>源铸之翼24灵魂之翼16</v>
      </c>
      <c r="K69" s="123" t="str">
        <f>VLOOKUP(BE69,杂项!K:L,2,FALSE)&amp;BF69&amp;VLOOKUP(BH69,杂项!K:L,2,FALSE)&amp;BI69</f>
        <v>源铸之砂24灵魂之砂24</v>
      </c>
      <c r="L69" s="93" t="str">
        <f>VLOOKUP(BK69,杂项!K:L,2,FALSE)&amp;BL69&amp;VLOOKUP(BN69,杂项!K:L,2,FALSE)&amp;BO69</f>
        <v>超然之心12活力羽毛10</v>
      </c>
      <c r="N69" s="93" t="s">
        <v>1253</v>
      </c>
      <c r="O69">
        <v>3234</v>
      </c>
      <c r="P69">
        <v>8</v>
      </c>
      <c r="Q69" t="s">
        <v>1253</v>
      </c>
      <c r="R69">
        <v>3208</v>
      </c>
      <c r="S69">
        <v>10</v>
      </c>
      <c r="T69" t="s">
        <v>1254</v>
      </c>
      <c r="U69">
        <v>3235</v>
      </c>
      <c r="V69">
        <v>12</v>
      </c>
      <c r="W69" t="s">
        <v>1254</v>
      </c>
      <c r="X69">
        <v>3208</v>
      </c>
      <c r="Y69">
        <v>15</v>
      </c>
      <c r="Z69" t="s">
        <v>1255</v>
      </c>
      <c r="AA69">
        <v>3236</v>
      </c>
      <c r="AB69">
        <v>16</v>
      </c>
      <c r="AC69" t="s">
        <v>1255</v>
      </c>
      <c r="AD69">
        <v>3220</v>
      </c>
      <c r="AE69">
        <v>10</v>
      </c>
      <c r="AF69" t="s">
        <v>1256</v>
      </c>
      <c r="AG69">
        <v>3237</v>
      </c>
      <c r="AH69">
        <v>20</v>
      </c>
      <c r="AI69" t="s">
        <v>1256</v>
      </c>
      <c r="AJ69">
        <v>3220</v>
      </c>
      <c r="AK69">
        <v>15</v>
      </c>
      <c r="AL69" t="s">
        <v>1257</v>
      </c>
      <c r="AM69">
        <v>3234</v>
      </c>
      <c r="AN69">
        <v>20</v>
      </c>
      <c r="AO69" t="s">
        <v>1257</v>
      </c>
      <c r="AP69">
        <v>3238</v>
      </c>
      <c r="AQ69">
        <v>8</v>
      </c>
      <c r="AR69" t="s">
        <v>1258</v>
      </c>
      <c r="AS69">
        <v>3235</v>
      </c>
      <c r="AT69">
        <v>20</v>
      </c>
      <c r="AU69" t="s">
        <v>1258</v>
      </c>
      <c r="AV69">
        <v>3239</v>
      </c>
      <c r="AW69">
        <v>12</v>
      </c>
      <c r="AX69" t="s">
        <v>1259</v>
      </c>
      <c r="AY69">
        <v>3236</v>
      </c>
      <c r="AZ69">
        <v>24</v>
      </c>
      <c r="BA69" t="s">
        <v>1259</v>
      </c>
      <c r="BB69">
        <v>3240</v>
      </c>
      <c r="BC69">
        <v>16</v>
      </c>
      <c r="BD69" t="s">
        <v>1260</v>
      </c>
      <c r="BE69">
        <v>3237</v>
      </c>
      <c r="BF69">
        <v>24</v>
      </c>
      <c r="BG69" t="s">
        <v>1260</v>
      </c>
      <c r="BH69">
        <v>3241</v>
      </c>
      <c r="BI69">
        <v>24</v>
      </c>
      <c r="BJ69" t="s">
        <v>1261</v>
      </c>
      <c r="BK69">
        <v>3246</v>
      </c>
      <c r="BL69">
        <v>12</v>
      </c>
      <c r="BM69" t="s">
        <v>1261</v>
      </c>
      <c r="BN69">
        <v>3226</v>
      </c>
      <c r="BO69">
        <v>10</v>
      </c>
    </row>
    <row r="70" spans="1:67" x14ac:dyDescent="0.2">
      <c r="A70" s="103" t="s">
        <v>277</v>
      </c>
      <c r="B70" s="124" t="s">
        <v>879</v>
      </c>
      <c r="D70" s="122" t="str">
        <f>VLOOKUP(O70,杂项!K:L,2,FALSE)&amp;P70&amp;VLOOKUP(R70,杂项!K:L,2,FALSE)&amp;S70</f>
        <v>源铸之翼8迷情之种10</v>
      </c>
      <c r="E70" s="122" t="str">
        <f>VLOOKUP(U70,杂项!K:L,2,FALSE)&amp;V70&amp;VLOOKUP(X70,杂项!K:L,2,FALSE)&amp;Y70</f>
        <v>源铸之火12迷情之种15</v>
      </c>
      <c r="F70" s="122" t="str">
        <f>VLOOKUP(AA70,杂项!K:L,2,FALSE)&amp;AB70&amp;VLOOKUP(AD70,杂项!K:L,2,FALSE)&amp;AE70</f>
        <v>源铸之砂16春晓之花10</v>
      </c>
      <c r="G70" s="122" t="str">
        <f>VLOOKUP(AG70,杂项!K:L,2,FALSE)&amp;AH70&amp;VLOOKUP(AJ70,杂项!K:L,2,FALSE)&amp;AK70</f>
        <v>源铸之魄20春晓之花15</v>
      </c>
      <c r="H70" s="123" t="str">
        <f>VLOOKUP(AM70,杂项!K:L,2,FALSE)&amp;AN70&amp;VLOOKUP(AP70,杂项!K:L,2,FALSE)&amp;AQ70</f>
        <v>源铸之翼20灵魂之翼8</v>
      </c>
      <c r="I70" s="123" t="str">
        <f>VLOOKUP(AS70,杂项!K:L,2,FALSE)&amp;AT70&amp;VLOOKUP(AV70,杂项!K:L,2,FALSE)&amp;AW70</f>
        <v>源铸之火20灵魂之火12</v>
      </c>
      <c r="J70" s="123" t="str">
        <f>VLOOKUP(AY70,杂项!K:L,2,FALSE)&amp;AZ70&amp;VLOOKUP(BB70,杂项!K:L,2,FALSE)&amp;BC70</f>
        <v>源铸之砂24灵魂之砂16</v>
      </c>
      <c r="K70" s="123" t="str">
        <f>VLOOKUP(BE70,杂项!K:L,2,FALSE)&amp;BF70&amp;VLOOKUP(BH70,杂项!K:L,2,FALSE)&amp;BI70</f>
        <v>源铸之魄24灵魂之魄24</v>
      </c>
      <c r="L70" s="93" t="str">
        <f>VLOOKUP(BK70,杂项!K:L,2,FALSE)&amp;BL70&amp;VLOOKUP(BN70,杂项!K:L,2,FALSE)&amp;BO70</f>
        <v>超然之心12恋慕羽毛10</v>
      </c>
      <c r="N70" s="93" t="s">
        <v>1253</v>
      </c>
      <c r="O70">
        <v>3236</v>
      </c>
      <c r="P70">
        <v>8</v>
      </c>
      <c r="Q70" t="s">
        <v>1253</v>
      </c>
      <c r="R70">
        <v>3209</v>
      </c>
      <c r="S70">
        <v>10</v>
      </c>
      <c r="T70" t="s">
        <v>1254</v>
      </c>
      <c r="U70">
        <v>3234</v>
      </c>
      <c r="V70">
        <v>12</v>
      </c>
      <c r="W70" t="s">
        <v>1254</v>
      </c>
      <c r="X70">
        <v>3209</v>
      </c>
      <c r="Y70">
        <v>15</v>
      </c>
      <c r="Z70" t="s">
        <v>1255</v>
      </c>
      <c r="AA70">
        <v>3237</v>
      </c>
      <c r="AB70">
        <v>16</v>
      </c>
      <c r="AC70" t="s">
        <v>1255</v>
      </c>
      <c r="AD70">
        <v>3221</v>
      </c>
      <c r="AE70">
        <v>10</v>
      </c>
      <c r="AF70" t="s">
        <v>1256</v>
      </c>
      <c r="AG70">
        <v>3235</v>
      </c>
      <c r="AH70">
        <v>20</v>
      </c>
      <c r="AI70" t="s">
        <v>1256</v>
      </c>
      <c r="AJ70">
        <v>3221</v>
      </c>
      <c r="AK70">
        <v>15</v>
      </c>
      <c r="AL70" t="s">
        <v>1257</v>
      </c>
      <c r="AM70">
        <v>3236</v>
      </c>
      <c r="AN70">
        <v>20</v>
      </c>
      <c r="AO70" t="s">
        <v>1257</v>
      </c>
      <c r="AP70">
        <v>3240</v>
      </c>
      <c r="AQ70">
        <v>8</v>
      </c>
      <c r="AR70" t="s">
        <v>1258</v>
      </c>
      <c r="AS70">
        <v>3234</v>
      </c>
      <c r="AT70">
        <v>20</v>
      </c>
      <c r="AU70" t="s">
        <v>1258</v>
      </c>
      <c r="AV70">
        <v>3238</v>
      </c>
      <c r="AW70">
        <v>12</v>
      </c>
      <c r="AX70" t="s">
        <v>1259</v>
      </c>
      <c r="AY70">
        <v>3237</v>
      </c>
      <c r="AZ70">
        <v>24</v>
      </c>
      <c r="BA70" t="s">
        <v>1259</v>
      </c>
      <c r="BB70">
        <v>3241</v>
      </c>
      <c r="BC70">
        <v>16</v>
      </c>
      <c r="BD70" t="s">
        <v>1260</v>
      </c>
      <c r="BE70">
        <v>3235</v>
      </c>
      <c r="BF70">
        <v>24</v>
      </c>
      <c r="BG70" t="s">
        <v>1260</v>
      </c>
      <c r="BH70">
        <v>3239</v>
      </c>
      <c r="BI70">
        <v>24</v>
      </c>
      <c r="BJ70" t="s">
        <v>1261</v>
      </c>
      <c r="BK70">
        <v>3246</v>
      </c>
      <c r="BL70">
        <v>12</v>
      </c>
      <c r="BM70" t="s">
        <v>1261</v>
      </c>
      <c r="BN70">
        <v>3227</v>
      </c>
      <c r="BO70">
        <v>10</v>
      </c>
    </row>
    <row r="71" spans="1:67" x14ac:dyDescent="0.2">
      <c r="A71" s="103" t="s">
        <v>1287</v>
      </c>
      <c r="B71" s="124" t="s">
        <v>798</v>
      </c>
      <c r="D71" s="122" t="str">
        <f>VLOOKUP(O71,杂项!K:L,2,FALSE)&amp;P71&amp;VLOOKUP(R71,杂项!K:L,2,FALSE)&amp;S71</f>
        <v>源铸之魄8狂热之种10</v>
      </c>
      <c r="E71" s="122" t="str">
        <f>VLOOKUP(U71,杂项!K:L,2,FALSE)&amp;V71&amp;VLOOKUP(X71,杂项!K:L,2,FALSE)&amp;Y71</f>
        <v>源铸之砂12狂热之种15</v>
      </c>
      <c r="F71" s="122" t="str">
        <f>VLOOKUP(AA71,杂项!K:L,2,FALSE)&amp;AB71&amp;VLOOKUP(AD71,杂项!K:L,2,FALSE)&amp;AE71</f>
        <v>源铸之火16夏暑之花10</v>
      </c>
      <c r="G71" s="122" t="str">
        <f>VLOOKUP(AG71,杂项!K:L,2,FALSE)&amp;AH71&amp;VLOOKUP(AJ71,杂项!K:L,2,FALSE)&amp;AK71</f>
        <v>源铸之翼20夏暑之花15</v>
      </c>
      <c r="H71" s="123" t="str">
        <f>VLOOKUP(AM71,杂项!K:L,2,FALSE)&amp;AN71&amp;VLOOKUP(AP71,杂项!K:L,2,FALSE)&amp;AQ71</f>
        <v>源铸之魄20灵魂之魄8</v>
      </c>
      <c r="I71" s="123" t="str">
        <f>VLOOKUP(AS71,杂项!K:L,2,FALSE)&amp;AT71&amp;VLOOKUP(AV71,杂项!K:L,2,FALSE)&amp;AW71</f>
        <v>源铸之砂20灵魂之砂12</v>
      </c>
      <c r="J71" s="123" t="str">
        <f>VLOOKUP(AY71,杂项!K:L,2,FALSE)&amp;AZ71&amp;VLOOKUP(BB71,杂项!K:L,2,FALSE)&amp;BC71</f>
        <v>源铸之火24灵魂之火16</v>
      </c>
      <c r="K71" s="123" t="str">
        <f>VLOOKUP(BE71,杂项!K:L,2,FALSE)&amp;BF71&amp;VLOOKUP(BH71,杂项!K:L,2,FALSE)&amp;BI71</f>
        <v>源铸之翼24灵魂之翼24</v>
      </c>
      <c r="L71" s="93" t="str">
        <f>VLOOKUP(BK71,杂项!K:L,2,FALSE)&amp;BL71&amp;VLOOKUP(BN71,杂项!K:L,2,FALSE)&amp;BO71</f>
        <v>超然之心12热忱羽毛10</v>
      </c>
      <c r="N71" s="93" t="s">
        <v>1253</v>
      </c>
      <c r="O71">
        <v>3235</v>
      </c>
      <c r="P71">
        <v>8</v>
      </c>
      <c r="Q71" t="s">
        <v>1253</v>
      </c>
      <c r="R71">
        <v>3207</v>
      </c>
      <c r="S71">
        <v>10</v>
      </c>
      <c r="T71" t="s">
        <v>1254</v>
      </c>
      <c r="U71">
        <v>3237</v>
      </c>
      <c r="V71">
        <v>12</v>
      </c>
      <c r="W71" t="s">
        <v>1254</v>
      </c>
      <c r="X71">
        <v>3207</v>
      </c>
      <c r="Y71">
        <v>15</v>
      </c>
      <c r="Z71" t="s">
        <v>1255</v>
      </c>
      <c r="AA71">
        <v>3234</v>
      </c>
      <c r="AB71">
        <v>16</v>
      </c>
      <c r="AC71" t="s">
        <v>1255</v>
      </c>
      <c r="AD71">
        <v>3219</v>
      </c>
      <c r="AE71">
        <v>10</v>
      </c>
      <c r="AF71" t="s">
        <v>1256</v>
      </c>
      <c r="AG71">
        <v>3236</v>
      </c>
      <c r="AH71">
        <v>20</v>
      </c>
      <c r="AI71" t="s">
        <v>1256</v>
      </c>
      <c r="AJ71">
        <v>3219</v>
      </c>
      <c r="AK71">
        <v>15</v>
      </c>
      <c r="AL71" t="s">
        <v>1257</v>
      </c>
      <c r="AM71">
        <v>3235</v>
      </c>
      <c r="AN71">
        <v>20</v>
      </c>
      <c r="AO71" t="s">
        <v>1257</v>
      </c>
      <c r="AP71">
        <v>3239</v>
      </c>
      <c r="AQ71">
        <v>8</v>
      </c>
      <c r="AR71" t="s">
        <v>1258</v>
      </c>
      <c r="AS71">
        <v>3237</v>
      </c>
      <c r="AT71">
        <v>20</v>
      </c>
      <c r="AU71" t="s">
        <v>1258</v>
      </c>
      <c r="AV71">
        <v>3241</v>
      </c>
      <c r="AW71">
        <v>12</v>
      </c>
      <c r="AX71" t="s">
        <v>1259</v>
      </c>
      <c r="AY71">
        <v>3234</v>
      </c>
      <c r="AZ71">
        <v>24</v>
      </c>
      <c r="BA71" t="s">
        <v>1259</v>
      </c>
      <c r="BB71">
        <v>3238</v>
      </c>
      <c r="BC71">
        <v>16</v>
      </c>
      <c r="BD71" t="s">
        <v>1260</v>
      </c>
      <c r="BE71">
        <v>3236</v>
      </c>
      <c r="BF71">
        <v>24</v>
      </c>
      <c r="BG71" t="s">
        <v>1260</v>
      </c>
      <c r="BH71">
        <v>3240</v>
      </c>
      <c r="BI71">
        <v>24</v>
      </c>
      <c r="BJ71" t="s">
        <v>1261</v>
      </c>
      <c r="BK71">
        <v>3246</v>
      </c>
      <c r="BL71">
        <v>12</v>
      </c>
      <c r="BM71" t="s">
        <v>1261</v>
      </c>
      <c r="BN71">
        <v>3225</v>
      </c>
      <c r="BO71">
        <v>10</v>
      </c>
    </row>
    <row r="72" spans="1:67" x14ac:dyDescent="0.2">
      <c r="A72" s="103" t="s">
        <v>1288</v>
      </c>
      <c r="B72" s="124" t="s">
        <v>753</v>
      </c>
      <c r="D72" s="122" t="str">
        <f>VLOOKUP(O72,杂项!K:L,2,FALSE)&amp;P72&amp;VLOOKUP(R72,杂项!K:L,2,FALSE)&amp;S72</f>
        <v>源铸之砂8慎思之种10</v>
      </c>
      <c r="E72" s="122" t="str">
        <f>VLOOKUP(U72,杂项!K:L,2,FALSE)&amp;V72&amp;VLOOKUP(X72,杂项!K:L,2,FALSE)&amp;Y72</f>
        <v>源铸之翼12慎思之种15</v>
      </c>
      <c r="F72" s="122" t="str">
        <f>VLOOKUP(AA72,杂项!K:L,2,FALSE)&amp;AB72&amp;VLOOKUP(AD72,杂项!K:L,2,FALSE)&amp;AE72</f>
        <v>源铸之魄16月芒之花10</v>
      </c>
      <c r="G72" s="122" t="str">
        <f>VLOOKUP(AG72,杂项!K:L,2,FALSE)&amp;AH72&amp;VLOOKUP(AJ72,杂项!K:L,2,FALSE)&amp;AK72</f>
        <v>源铸之火20月芒之花15</v>
      </c>
      <c r="H72" s="123" t="str">
        <f>VLOOKUP(AM72,杂项!K:L,2,FALSE)&amp;AN72&amp;VLOOKUP(AP72,杂项!K:L,2,FALSE)&amp;AQ72</f>
        <v>源铸之砂20灵魂之砂8</v>
      </c>
      <c r="I72" s="123" t="str">
        <f>VLOOKUP(AS72,杂项!K:L,2,FALSE)&amp;AT72&amp;VLOOKUP(AV72,杂项!K:L,2,FALSE)&amp;AW72</f>
        <v>源铸之翼20灵魂之翼12</v>
      </c>
      <c r="J72" s="123" t="str">
        <f>VLOOKUP(AY72,杂项!K:L,2,FALSE)&amp;AZ72&amp;VLOOKUP(BB72,杂项!K:L,2,FALSE)&amp;BC72</f>
        <v>源铸之魄24灵魂之魄16</v>
      </c>
      <c r="K72" s="123" t="str">
        <f>VLOOKUP(BE72,杂项!K:L,2,FALSE)&amp;BF72&amp;VLOOKUP(BH72,杂项!K:L,2,FALSE)&amp;BI72</f>
        <v>源铸之火24灵魂之火24</v>
      </c>
      <c r="L72" s="93" t="str">
        <f>VLOOKUP(BK72,杂项!K:L,2,FALSE)&amp;BL72&amp;VLOOKUP(BN72,杂项!K:L,2,FALSE)&amp;BO72</f>
        <v>超然之心12冥识羽毛10</v>
      </c>
      <c r="N72" s="93" t="s">
        <v>1253</v>
      </c>
      <c r="O72">
        <v>3237</v>
      </c>
      <c r="P72">
        <v>8</v>
      </c>
      <c r="Q72" t="s">
        <v>1253</v>
      </c>
      <c r="R72">
        <v>3205</v>
      </c>
      <c r="S72">
        <v>10</v>
      </c>
      <c r="T72" t="s">
        <v>1254</v>
      </c>
      <c r="U72">
        <v>3236</v>
      </c>
      <c r="V72">
        <v>12</v>
      </c>
      <c r="W72" t="s">
        <v>1254</v>
      </c>
      <c r="X72">
        <v>3205</v>
      </c>
      <c r="Y72">
        <v>15</v>
      </c>
      <c r="Z72" t="s">
        <v>1255</v>
      </c>
      <c r="AA72">
        <v>3235</v>
      </c>
      <c r="AB72">
        <v>16</v>
      </c>
      <c r="AC72" t="s">
        <v>1255</v>
      </c>
      <c r="AD72">
        <v>3217</v>
      </c>
      <c r="AE72">
        <v>10</v>
      </c>
      <c r="AF72" t="s">
        <v>1256</v>
      </c>
      <c r="AG72">
        <v>3234</v>
      </c>
      <c r="AH72">
        <v>20</v>
      </c>
      <c r="AI72" t="s">
        <v>1256</v>
      </c>
      <c r="AJ72">
        <v>3217</v>
      </c>
      <c r="AK72">
        <v>15</v>
      </c>
      <c r="AL72" t="s">
        <v>1257</v>
      </c>
      <c r="AM72">
        <v>3237</v>
      </c>
      <c r="AN72">
        <v>20</v>
      </c>
      <c r="AO72" t="s">
        <v>1257</v>
      </c>
      <c r="AP72">
        <v>3241</v>
      </c>
      <c r="AQ72">
        <v>8</v>
      </c>
      <c r="AR72" t="s">
        <v>1258</v>
      </c>
      <c r="AS72">
        <v>3236</v>
      </c>
      <c r="AT72">
        <v>20</v>
      </c>
      <c r="AU72" t="s">
        <v>1258</v>
      </c>
      <c r="AV72">
        <v>3240</v>
      </c>
      <c r="AW72">
        <v>12</v>
      </c>
      <c r="AX72" t="s">
        <v>1259</v>
      </c>
      <c r="AY72">
        <v>3235</v>
      </c>
      <c r="AZ72">
        <v>24</v>
      </c>
      <c r="BA72" t="s">
        <v>1259</v>
      </c>
      <c r="BB72">
        <v>3239</v>
      </c>
      <c r="BC72">
        <v>16</v>
      </c>
      <c r="BD72" t="s">
        <v>1260</v>
      </c>
      <c r="BE72">
        <v>3234</v>
      </c>
      <c r="BF72">
        <v>24</v>
      </c>
      <c r="BG72" t="s">
        <v>1260</v>
      </c>
      <c r="BH72">
        <v>3238</v>
      </c>
      <c r="BI72">
        <v>24</v>
      </c>
      <c r="BJ72" t="s">
        <v>1261</v>
      </c>
      <c r="BK72">
        <v>3246</v>
      </c>
      <c r="BL72">
        <v>12</v>
      </c>
      <c r="BM72" t="s">
        <v>1261</v>
      </c>
      <c r="BN72">
        <v>3223</v>
      </c>
      <c r="BO72">
        <v>10</v>
      </c>
    </row>
    <row r="73" spans="1:67" x14ac:dyDescent="0.2">
      <c r="A73" s="103" t="s">
        <v>1289</v>
      </c>
      <c r="B73" s="124" t="s">
        <v>641</v>
      </c>
      <c r="D73" s="122" t="str">
        <f>VLOOKUP(O73,杂项!K:L,2,FALSE)&amp;P73&amp;VLOOKUP(R73,杂项!K:L,2,FALSE)&amp;S73</f>
        <v>源铸之火8迷情之种10</v>
      </c>
      <c r="E73" s="122" t="str">
        <f>VLOOKUP(U73,杂项!K:L,2,FALSE)&amp;V73&amp;VLOOKUP(X73,杂项!K:L,2,FALSE)&amp;Y73</f>
        <v>源铸之魄12迷情之种15</v>
      </c>
      <c r="F73" s="122" t="str">
        <f>VLOOKUP(AA73,杂项!K:L,2,FALSE)&amp;AB73&amp;VLOOKUP(AD73,杂项!K:L,2,FALSE)&amp;AE73</f>
        <v>源铸之翼16春晓之花10</v>
      </c>
      <c r="G73" s="122" t="str">
        <f>VLOOKUP(AG73,杂项!K:L,2,FALSE)&amp;AH73&amp;VLOOKUP(AJ73,杂项!K:L,2,FALSE)&amp;AK73</f>
        <v>源铸之砂20春晓之花15</v>
      </c>
      <c r="H73" s="123" t="str">
        <f>VLOOKUP(AM73,杂项!K:L,2,FALSE)&amp;AN73&amp;VLOOKUP(AP73,杂项!K:L,2,FALSE)&amp;AQ73</f>
        <v>源铸之火20灵魂之火8</v>
      </c>
      <c r="I73" s="123" t="str">
        <f>VLOOKUP(AS73,杂项!K:L,2,FALSE)&amp;AT73&amp;VLOOKUP(AV73,杂项!K:L,2,FALSE)&amp;AW73</f>
        <v>源铸之魄20灵魂之魄12</v>
      </c>
      <c r="J73" s="123" t="str">
        <f>VLOOKUP(AY73,杂项!K:L,2,FALSE)&amp;AZ73&amp;VLOOKUP(BB73,杂项!K:L,2,FALSE)&amp;BC73</f>
        <v>源铸之翼24灵魂之翼16</v>
      </c>
      <c r="K73" s="123" t="str">
        <f>VLOOKUP(BE73,杂项!K:L,2,FALSE)&amp;BF73&amp;VLOOKUP(BH73,杂项!K:L,2,FALSE)&amp;BI73</f>
        <v>源铸之砂24灵魂之砂24</v>
      </c>
      <c r="L73" s="93" t="str">
        <f>VLOOKUP(BK73,杂项!K:L,2,FALSE)&amp;BL73&amp;VLOOKUP(BN73,杂项!K:L,2,FALSE)&amp;BO73</f>
        <v>超然之心12恋慕羽毛10</v>
      </c>
      <c r="N73" s="93" t="s">
        <v>1253</v>
      </c>
      <c r="O73">
        <v>3234</v>
      </c>
      <c r="P73">
        <v>8</v>
      </c>
      <c r="Q73" t="s">
        <v>1253</v>
      </c>
      <c r="R73">
        <v>3209</v>
      </c>
      <c r="S73">
        <v>10</v>
      </c>
      <c r="T73" t="s">
        <v>1254</v>
      </c>
      <c r="U73">
        <v>3235</v>
      </c>
      <c r="V73">
        <v>12</v>
      </c>
      <c r="W73" t="s">
        <v>1254</v>
      </c>
      <c r="X73">
        <v>3209</v>
      </c>
      <c r="Y73">
        <v>15</v>
      </c>
      <c r="Z73" t="s">
        <v>1255</v>
      </c>
      <c r="AA73">
        <v>3236</v>
      </c>
      <c r="AB73">
        <v>16</v>
      </c>
      <c r="AC73" t="s">
        <v>1255</v>
      </c>
      <c r="AD73">
        <v>3221</v>
      </c>
      <c r="AE73">
        <v>10</v>
      </c>
      <c r="AF73" t="s">
        <v>1256</v>
      </c>
      <c r="AG73">
        <v>3237</v>
      </c>
      <c r="AH73">
        <v>20</v>
      </c>
      <c r="AI73" t="s">
        <v>1256</v>
      </c>
      <c r="AJ73">
        <v>3221</v>
      </c>
      <c r="AK73">
        <v>15</v>
      </c>
      <c r="AL73" t="s">
        <v>1257</v>
      </c>
      <c r="AM73">
        <v>3234</v>
      </c>
      <c r="AN73">
        <v>20</v>
      </c>
      <c r="AO73" t="s">
        <v>1257</v>
      </c>
      <c r="AP73">
        <v>3238</v>
      </c>
      <c r="AQ73">
        <v>8</v>
      </c>
      <c r="AR73" t="s">
        <v>1258</v>
      </c>
      <c r="AS73">
        <v>3235</v>
      </c>
      <c r="AT73">
        <v>20</v>
      </c>
      <c r="AU73" t="s">
        <v>1258</v>
      </c>
      <c r="AV73">
        <v>3239</v>
      </c>
      <c r="AW73">
        <v>12</v>
      </c>
      <c r="AX73" t="s">
        <v>1259</v>
      </c>
      <c r="AY73">
        <v>3236</v>
      </c>
      <c r="AZ73">
        <v>24</v>
      </c>
      <c r="BA73" t="s">
        <v>1259</v>
      </c>
      <c r="BB73">
        <v>3240</v>
      </c>
      <c r="BC73">
        <v>16</v>
      </c>
      <c r="BD73" t="s">
        <v>1260</v>
      </c>
      <c r="BE73">
        <v>3237</v>
      </c>
      <c r="BF73">
        <v>24</v>
      </c>
      <c r="BG73" t="s">
        <v>1260</v>
      </c>
      <c r="BH73">
        <v>3241</v>
      </c>
      <c r="BI73">
        <v>24</v>
      </c>
      <c r="BJ73" t="s">
        <v>1261</v>
      </c>
      <c r="BK73">
        <v>3246</v>
      </c>
      <c r="BL73">
        <v>12</v>
      </c>
      <c r="BM73" t="s">
        <v>1261</v>
      </c>
      <c r="BN73">
        <v>3227</v>
      </c>
      <c r="BO73">
        <v>10</v>
      </c>
    </row>
    <row r="74" spans="1:67" x14ac:dyDescent="0.2">
      <c r="A74" s="103" t="s">
        <v>1290</v>
      </c>
      <c r="B74" s="124" t="s">
        <v>737</v>
      </c>
      <c r="D74" s="122" t="str">
        <f>VLOOKUP(O74,杂项!K:L,2,FALSE)&amp;P74&amp;VLOOKUP(R74,杂项!K:L,2,FALSE)&amp;S74</f>
        <v>源铸之翼8智识之种10</v>
      </c>
      <c r="E74" s="122" t="str">
        <f>VLOOKUP(U74,杂项!K:L,2,FALSE)&amp;V74&amp;VLOOKUP(X74,杂项!K:L,2,FALSE)&amp;Y74</f>
        <v>源铸之火12智识之种15</v>
      </c>
      <c r="F74" s="122" t="str">
        <f>VLOOKUP(AA74,杂项!K:L,2,FALSE)&amp;AB74&amp;VLOOKUP(AD74,杂项!K:L,2,FALSE)&amp;AE74</f>
        <v>源铸之砂16冬雪之花10</v>
      </c>
      <c r="G74" s="122" t="str">
        <f>VLOOKUP(AG74,杂项!K:L,2,FALSE)&amp;AH74&amp;VLOOKUP(AJ74,杂项!K:L,2,FALSE)&amp;AK74</f>
        <v>源铸之魄20冬雪之花15</v>
      </c>
      <c r="H74" s="123" t="str">
        <f>VLOOKUP(AM74,杂项!K:L,2,FALSE)&amp;AN74&amp;VLOOKUP(AP74,杂项!K:L,2,FALSE)&amp;AQ74</f>
        <v>源铸之翼20灵魂之翼8</v>
      </c>
      <c r="I74" s="123" t="str">
        <f>VLOOKUP(AS74,杂项!K:L,2,FALSE)&amp;AT74&amp;VLOOKUP(AV74,杂项!K:L,2,FALSE)&amp;AW74</f>
        <v>源铸之火20灵魂之火12</v>
      </c>
      <c r="J74" s="123" t="str">
        <f>VLOOKUP(AY74,杂项!K:L,2,FALSE)&amp;AZ74&amp;VLOOKUP(BB74,杂项!K:L,2,FALSE)&amp;BC74</f>
        <v>源铸之砂24灵魂之砂16</v>
      </c>
      <c r="K74" s="123" t="str">
        <f>VLOOKUP(BE74,杂项!K:L,2,FALSE)&amp;BF74&amp;VLOOKUP(BH74,杂项!K:L,2,FALSE)&amp;BI74</f>
        <v>源铸之魄24灵魂之魄24</v>
      </c>
      <c r="L74" s="93" t="str">
        <f>VLOOKUP(BK74,杂项!K:L,2,FALSE)&amp;BL74&amp;VLOOKUP(BN74,杂项!K:L,2,FALSE)&amp;BO74</f>
        <v>超然之心12知识羽毛10</v>
      </c>
      <c r="N74" s="93" t="s">
        <v>1253</v>
      </c>
      <c r="O74">
        <v>3236</v>
      </c>
      <c r="P74">
        <v>8</v>
      </c>
      <c r="Q74" t="s">
        <v>1253</v>
      </c>
      <c r="R74">
        <v>3206</v>
      </c>
      <c r="S74">
        <v>10</v>
      </c>
      <c r="T74" t="s">
        <v>1254</v>
      </c>
      <c r="U74">
        <v>3234</v>
      </c>
      <c r="V74">
        <v>12</v>
      </c>
      <c r="W74" t="s">
        <v>1254</v>
      </c>
      <c r="X74">
        <v>3206</v>
      </c>
      <c r="Y74">
        <v>15</v>
      </c>
      <c r="Z74" t="s">
        <v>1255</v>
      </c>
      <c r="AA74">
        <v>3237</v>
      </c>
      <c r="AB74">
        <v>16</v>
      </c>
      <c r="AC74" t="s">
        <v>1255</v>
      </c>
      <c r="AD74">
        <v>3218</v>
      </c>
      <c r="AE74">
        <v>10</v>
      </c>
      <c r="AF74" t="s">
        <v>1256</v>
      </c>
      <c r="AG74">
        <v>3235</v>
      </c>
      <c r="AH74">
        <v>20</v>
      </c>
      <c r="AI74" t="s">
        <v>1256</v>
      </c>
      <c r="AJ74">
        <v>3218</v>
      </c>
      <c r="AK74">
        <v>15</v>
      </c>
      <c r="AL74" t="s">
        <v>1257</v>
      </c>
      <c r="AM74">
        <v>3236</v>
      </c>
      <c r="AN74">
        <v>20</v>
      </c>
      <c r="AO74" t="s">
        <v>1257</v>
      </c>
      <c r="AP74">
        <v>3240</v>
      </c>
      <c r="AQ74">
        <v>8</v>
      </c>
      <c r="AR74" t="s">
        <v>1258</v>
      </c>
      <c r="AS74">
        <v>3234</v>
      </c>
      <c r="AT74">
        <v>20</v>
      </c>
      <c r="AU74" t="s">
        <v>1258</v>
      </c>
      <c r="AV74">
        <v>3238</v>
      </c>
      <c r="AW74">
        <v>12</v>
      </c>
      <c r="AX74" t="s">
        <v>1259</v>
      </c>
      <c r="AY74">
        <v>3237</v>
      </c>
      <c r="AZ74">
        <v>24</v>
      </c>
      <c r="BA74" t="s">
        <v>1259</v>
      </c>
      <c r="BB74">
        <v>3241</v>
      </c>
      <c r="BC74">
        <v>16</v>
      </c>
      <c r="BD74" t="s">
        <v>1260</v>
      </c>
      <c r="BE74">
        <v>3235</v>
      </c>
      <c r="BF74">
        <v>24</v>
      </c>
      <c r="BG74" t="s">
        <v>1260</v>
      </c>
      <c r="BH74">
        <v>3239</v>
      </c>
      <c r="BI74">
        <v>24</v>
      </c>
      <c r="BJ74" t="s">
        <v>1261</v>
      </c>
      <c r="BK74">
        <v>3246</v>
      </c>
      <c r="BL74">
        <v>12</v>
      </c>
      <c r="BM74" t="s">
        <v>1261</v>
      </c>
      <c r="BN74">
        <v>3224</v>
      </c>
      <c r="BO74">
        <v>10</v>
      </c>
    </row>
    <row r="75" spans="1:67" x14ac:dyDescent="0.2">
      <c r="A75" s="103" t="s">
        <v>73</v>
      </c>
      <c r="B75" s="93" t="s">
        <v>487</v>
      </c>
      <c r="D75" s="122" t="str">
        <f>VLOOKUP(O75,杂项!K:L,2,FALSE)&amp;P75&amp;VLOOKUP(R75,杂项!K:L,2,FALSE)&amp;S75</f>
        <v>源铸之魄8生机之种10</v>
      </c>
      <c r="E75" s="122" t="str">
        <f>VLOOKUP(U75,杂项!K:L,2,FALSE)&amp;V75&amp;VLOOKUP(X75,杂项!K:L,2,FALSE)&amp;Y75</f>
        <v>源铸之砂12生机之种15</v>
      </c>
      <c r="F75" s="122" t="str">
        <f>VLOOKUP(AA75,杂项!K:L,2,FALSE)&amp;AB75&amp;VLOOKUP(AD75,杂项!K:L,2,FALSE)&amp;AE75</f>
        <v>源铸之火16秋实之花10</v>
      </c>
      <c r="G75" s="122" t="str">
        <f>VLOOKUP(AG75,杂项!K:L,2,FALSE)&amp;AH75&amp;VLOOKUP(AJ75,杂项!K:L,2,FALSE)&amp;AK75</f>
        <v>源铸之翼20秋实之花15</v>
      </c>
      <c r="H75" s="123" t="str">
        <f>VLOOKUP(AM75,杂项!K:L,2,FALSE)&amp;AN75&amp;VLOOKUP(AP75,杂项!K:L,2,FALSE)&amp;AQ75</f>
        <v>源铸之魄20灵魂之魄8</v>
      </c>
      <c r="I75" s="123" t="str">
        <f>VLOOKUP(AS75,杂项!K:L,2,FALSE)&amp;AT75&amp;VLOOKUP(AV75,杂项!K:L,2,FALSE)&amp;AW75</f>
        <v>源铸之砂20灵魂之砂12</v>
      </c>
      <c r="J75" s="123" t="str">
        <f>VLOOKUP(AY75,杂项!K:L,2,FALSE)&amp;AZ75&amp;VLOOKUP(BB75,杂项!K:L,2,FALSE)&amp;BC75</f>
        <v>源铸之火24灵魂之火16</v>
      </c>
      <c r="K75" s="123" t="str">
        <f>VLOOKUP(BE75,杂项!K:L,2,FALSE)&amp;BF75&amp;VLOOKUP(BH75,杂项!K:L,2,FALSE)&amp;BI75</f>
        <v>源铸之翼24灵魂之翼24</v>
      </c>
      <c r="L75" s="93" t="str">
        <f>VLOOKUP(BK75,杂项!K:L,2,FALSE)&amp;BL75&amp;VLOOKUP(BN75,杂项!K:L,2,FALSE)&amp;BO75</f>
        <v>超然之心12活力羽毛10</v>
      </c>
      <c r="N75" s="93" t="s">
        <v>1253</v>
      </c>
      <c r="O75">
        <v>3235</v>
      </c>
      <c r="P75">
        <v>8</v>
      </c>
      <c r="Q75" t="s">
        <v>1253</v>
      </c>
      <c r="R75">
        <v>3208</v>
      </c>
      <c r="S75">
        <v>10</v>
      </c>
      <c r="T75" t="s">
        <v>1254</v>
      </c>
      <c r="U75">
        <v>3237</v>
      </c>
      <c r="V75">
        <v>12</v>
      </c>
      <c r="W75" t="s">
        <v>1254</v>
      </c>
      <c r="X75">
        <v>3208</v>
      </c>
      <c r="Y75">
        <v>15</v>
      </c>
      <c r="Z75" t="s">
        <v>1255</v>
      </c>
      <c r="AA75">
        <v>3234</v>
      </c>
      <c r="AB75">
        <v>16</v>
      </c>
      <c r="AC75" t="s">
        <v>1255</v>
      </c>
      <c r="AD75">
        <v>3220</v>
      </c>
      <c r="AE75">
        <v>10</v>
      </c>
      <c r="AF75" t="s">
        <v>1256</v>
      </c>
      <c r="AG75">
        <v>3236</v>
      </c>
      <c r="AH75">
        <v>20</v>
      </c>
      <c r="AI75" t="s">
        <v>1256</v>
      </c>
      <c r="AJ75">
        <v>3220</v>
      </c>
      <c r="AK75">
        <v>15</v>
      </c>
      <c r="AL75" t="s">
        <v>1257</v>
      </c>
      <c r="AM75">
        <v>3235</v>
      </c>
      <c r="AN75">
        <v>20</v>
      </c>
      <c r="AO75" t="s">
        <v>1257</v>
      </c>
      <c r="AP75">
        <v>3239</v>
      </c>
      <c r="AQ75">
        <v>8</v>
      </c>
      <c r="AR75" t="s">
        <v>1258</v>
      </c>
      <c r="AS75">
        <v>3237</v>
      </c>
      <c r="AT75">
        <v>20</v>
      </c>
      <c r="AU75" t="s">
        <v>1258</v>
      </c>
      <c r="AV75">
        <v>3241</v>
      </c>
      <c r="AW75">
        <v>12</v>
      </c>
      <c r="AX75" t="s">
        <v>1259</v>
      </c>
      <c r="AY75">
        <v>3234</v>
      </c>
      <c r="AZ75">
        <v>24</v>
      </c>
      <c r="BA75" t="s">
        <v>1259</v>
      </c>
      <c r="BB75">
        <v>3238</v>
      </c>
      <c r="BC75">
        <v>16</v>
      </c>
      <c r="BD75" t="s">
        <v>1260</v>
      </c>
      <c r="BE75">
        <v>3236</v>
      </c>
      <c r="BF75">
        <v>24</v>
      </c>
      <c r="BG75" t="s">
        <v>1260</v>
      </c>
      <c r="BH75">
        <v>3240</v>
      </c>
      <c r="BI75">
        <v>24</v>
      </c>
      <c r="BJ75" t="s">
        <v>1261</v>
      </c>
      <c r="BK75">
        <v>3246</v>
      </c>
      <c r="BL75">
        <v>12</v>
      </c>
      <c r="BM75" t="s">
        <v>1261</v>
      </c>
      <c r="BN75">
        <v>3226</v>
      </c>
      <c r="BO75">
        <v>10</v>
      </c>
    </row>
    <row r="76" spans="1:67" x14ac:dyDescent="0.2">
      <c r="A76" s="103" t="s">
        <v>217</v>
      </c>
      <c r="B76" s="93" t="s">
        <v>487</v>
      </c>
      <c r="D76" s="122" t="str">
        <f>VLOOKUP(O76,杂项!K:L,2,FALSE)&amp;P76&amp;VLOOKUP(R76,杂项!K:L,2,FALSE)&amp;S76</f>
        <v>源铸之砂8善念之种10</v>
      </c>
      <c r="E76" s="122" t="str">
        <f>VLOOKUP(U76,杂项!K:L,2,FALSE)&amp;V76&amp;VLOOKUP(X76,杂项!K:L,2,FALSE)&amp;Y76</f>
        <v>源铸之翼12善念之种15</v>
      </c>
      <c r="F76" s="122" t="str">
        <f>VLOOKUP(AA76,杂项!K:L,2,FALSE)&amp;AB76&amp;VLOOKUP(AD76,杂项!K:L,2,FALSE)&amp;AE76</f>
        <v>源铸之魄16日冕之花10</v>
      </c>
      <c r="G76" s="122" t="str">
        <f>VLOOKUP(AG76,杂项!K:L,2,FALSE)&amp;AH76&amp;VLOOKUP(AJ76,杂项!K:L,2,FALSE)&amp;AK76</f>
        <v>源铸之火20日冕之花15</v>
      </c>
      <c r="H76" s="123" t="str">
        <f>VLOOKUP(AM76,杂项!K:L,2,FALSE)&amp;AN76&amp;VLOOKUP(AP76,杂项!K:L,2,FALSE)&amp;AQ76</f>
        <v>源铸之砂20灵魂之砂8</v>
      </c>
      <c r="I76" s="123" t="str">
        <f>VLOOKUP(AS76,杂项!K:L,2,FALSE)&amp;AT76&amp;VLOOKUP(AV76,杂项!K:L,2,FALSE)&amp;AW76</f>
        <v>源铸之翼20灵魂之翼12</v>
      </c>
      <c r="J76" s="123" t="str">
        <f>VLOOKUP(AY76,杂项!K:L,2,FALSE)&amp;AZ76&amp;VLOOKUP(BB76,杂项!K:L,2,FALSE)&amp;BC76</f>
        <v>源铸之魄24灵魂之魄16</v>
      </c>
      <c r="K76" s="123" t="str">
        <f>VLOOKUP(BE76,杂项!K:L,2,FALSE)&amp;BF76&amp;VLOOKUP(BH76,杂项!K:L,2,FALSE)&amp;BI76</f>
        <v>源铸之火24灵魂之火24</v>
      </c>
      <c r="L76" s="93" t="str">
        <f>VLOOKUP(BK76,杂项!K:L,2,FALSE)&amp;BL76&amp;VLOOKUP(BN76,杂项!K:L,2,FALSE)&amp;BO76</f>
        <v>超然之心12理想羽毛10</v>
      </c>
      <c r="N76" s="93" t="s">
        <v>1253</v>
      </c>
      <c r="O76">
        <v>3237</v>
      </c>
      <c r="P76">
        <v>8</v>
      </c>
      <c r="Q76" t="s">
        <v>1253</v>
      </c>
      <c r="R76">
        <v>3204</v>
      </c>
      <c r="S76">
        <v>10</v>
      </c>
      <c r="T76" t="s">
        <v>1254</v>
      </c>
      <c r="U76">
        <v>3236</v>
      </c>
      <c r="V76">
        <v>12</v>
      </c>
      <c r="W76" t="s">
        <v>1254</v>
      </c>
      <c r="X76">
        <v>3204</v>
      </c>
      <c r="Y76">
        <v>15</v>
      </c>
      <c r="Z76" t="s">
        <v>1255</v>
      </c>
      <c r="AA76">
        <v>3235</v>
      </c>
      <c r="AB76">
        <v>16</v>
      </c>
      <c r="AC76" t="s">
        <v>1255</v>
      </c>
      <c r="AD76">
        <v>3216</v>
      </c>
      <c r="AE76">
        <v>10</v>
      </c>
      <c r="AF76" t="s">
        <v>1256</v>
      </c>
      <c r="AG76">
        <v>3234</v>
      </c>
      <c r="AH76">
        <v>20</v>
      </c>
      <c r="AI76" t="s">
        <v>1256</v>
      </c>
      <c r="AJ76">
        <v>3216</v>
      </c>
      <c r="AK76">
        <v>15</v>
      </c>
      <c r="AL76" t="s">
        <v>1257</v>
      </c>
      <c r="AM76">
        <v>3237</v>
      </c>
      <c r="AN76">
        <v>20</v>
      </c>
      <c r="AO76" t="s">
        <v>1257</v>
      </c>
      <c r="AP76">
        <v>3241</v>
      </c>
      <c r="AQ76">
        <v>8</v>
      </c>
      <c r="AR76" t="s">
        <v>1258</v>
      </c>
      <c r="AS76">
        <v>3236</v>
      </c>
      <c r="AT76">
        <v>20</v>
      </c>
      <c r="AU76" t="s">
        <v>1258</v>
      </c>
      <c r="AV76">
        <v>3240</v>
      </c>
      <c r="AW76">
        <v>12</v>
      </c>
      <c r="AX76" t="s">
        <v>1259</v>
      </c>
      <c r="AY76">
        <v>3235</v>
      </c>
      <c r="AZ76">
        <v>24</v>
      </c>
      <c r="BA76" t="s">
        <v>1259</v>
      </c>
      <c r="BB76">
        <v>3239</v>
      </c>
      <c r="BC76">
        <v>16</v>
      </c>
      <c r="BD76" t="s">
        <v>1260</v>
      </c>
      <c r="BE76">
        <v>3234</v>
      </c>
      <c r="BF76">
        <v>24</v>
      </c>
      <c r="BG76" t="s">
        <v>1260</v>
      </c>
      <c r="BH76">
        <v>3238</v>
      </c>
      <c r="BI76">
        <v>24</v>
      </c>
      <c r="BJ76" t="s">
        <v>1261</v>
      </c>
      <c r="BK76">
        <v>3246</v>
      </c>
      <c r="BL76">
        <v>12</v>
      </c>
      <c r="BM76" t="s">
        <v>1261</v>
      </c>
      <c r="BN76">
        <v>3222</v>
      </c>
      <c r="BO76">
        <v>10</v>
      </c>
    </row>
    <row r="77" spans="1:67" x14ac:dyDescent="0.2">
      <c r="A77" s="103" t="s">
        <v>1291</v>
      </c>
      <c r="B77" s="93" t="s">
        <v>487</v>
      </c>
      <c r="D77" s="122" t="str">
        <f>VLOOKUP(O77,杂项!K:L,2,FALSE)&amp;P77&amp;VLOOKUP(R77,杂项!K:L,2,FALSE)&amp;S77</f>
        <v>源铸之火8生机之种10</v>
      </c>
      <c r="E77" s="122" t="str">
        <f>VLOOKUP(U77,杂项!K:L,2,FALSE)&amp;V77&amp;VLOOKUP(X77,杂项!K:L,2,FALSE)&amp;Y77</f>
        <v>源铸之魄12生机之种15</v>
      </c>
      <c r="F77" s="122" t="str">
        <f>VLOOKUP(AA77,杂项!K:L,2,FALSE)&amp;AB77&amp;VLOOKUP(AD77,杂项!K:L,2,FALSE)&amp;AE77</f>
        <v>源铸之翼16秋实之花10</v>
      </c>
      <c r="G77" s="122" t="str">
        <f>VLOOKUP(AG77,杂项!K:L,2,FALSE)&amp;AH77&amp;VLOOKUP(AJ77,杂项!K:L,2,FALSE)&amp;AK77</f>
        <v>源铸之砂20秋实之花15</v>
      </c>
      <c r="H77" s="123" t="str">
        <f>VLOOKUP(AM77,杂项!K:L,2,FALSE)&amp;AN77&amp;VLOOKUP(AP77,杂项!K:L,2,FALSE)&amp;AQ77</f>
        <v>源铸之火20灵魂之火8</v>
      </c>
      <c r="I77" s="123" t="str">
        <f>VLOOKUP(AS77,杂项!K:L,2,FALSE)&amp;AT77&amp;VLOOKUP(AV77,杂项!K:L,2,FALSE)&amp;AW77</f>
        <v>源铸之魄20灵魂之魄12</v>
      </c>
      <c r="J77" s="123" t="str">
        <f>VLOOKUP(AY77,杂项!K:L,2,FALSE)&amp;AZ77&amp;VLOOKUP(BB77,杂项!K:L,2,FALSE)&amp;BC77</f>
        <v>源铸之翼24灵魂之翼16</v>
      </c>
      <c r="K77" s="123" t="str">
        <f>VLOOKUP(BE77,杂项!K:L,2,FALSE)&amp;BF77&amp;VLOOKUP(BH77,杂项!K:L,2,FALSE)&amp;BI77</f>
        <v>源铸之砂24灵魂之砂24</v>
      </c>
      <c r="L77" s="93" t="str">
        <f>VLOOKUP(BK77,杂项!K:L,2,FALSE)&amp;BL77&amp;VLOOKUP(BN77,杂项!K:L,2,FALSE)&amp;BO77</f>
        <v>超然之心12活力羽毛10</v>
      </c>
      <c r="N77" s="93" t="s">
        <v>1253</v>
      </c>
      <c r="O77">
        <v>3234</v>
      </c>
      <c r="P77">
        <v>8</v>
      </c>
      <c r="Q77" t="s">
        <v>1253</v>
      </c>
      <c r="R77">
        <v>3208</v>
      </c>
      <c r="S77">
        <v>10</v>
      </c>
      <c r="T77" t="s">
        <v>1254</v>
      </c>
      <c r="U77">
        <v>3235</v>
      </c>
      <c r="V77">
        <v>12</v>
      </c>
      <c r="W77" t="s">
        <v>1254</v>
      </c>
      <c r="X77">
        <v>3208</v>
      </c>
      <c r="Y77">
        <v>15</v>
      </c>
      <c r="Z77" t="s">
        <v>1255</v>
      </c>
      <c r="AA77">
        <v>3236</v>
      </c>
      <c r="AB77">
        <v>16</v>
      </c>
      <c r="AC77" t="s">
        <v>1255</v>
      </c>
      <c r="AD77">
        <v>3220</v>
      </c>
      <c r="AE77">
        <v>10</v>
      </c>
      <c r="AF77" t="s">
        <v>1256</v>
      </c>
      <c r="AG77">
        <v>3237</v>
      </c>
      <c r="AH77">
        <v>20</v>
      </c>
      <c r="AI77" t="s">
        <v>1256</v>
      </c>
      <c r="AJ77">
        <v>3220</v>
      </c>
      <c r="AK77">
        <v>15</v>
      </c>
      <c r="AL77" t="s">
        <v>1257</v>
      </c>
      <c r="AM77">
        <v>3234</v>
      </c>
      <c r="AN77">
        <v>20</v>
      </c>
      <c r="AO77" t="s">
        <v>1257</v>
      </c>
      <c r="AP77">
        <v>3238</v>
      </c>
      <c r="AQ77">
        <v>8</v>
      </c>
      <c r="AR77" t="s">
        <v>1258</v>
      </c>
      <c r="AS77">
        <v>3235</v>
      </c>
      <c r="AT77">
        <v>20</v>
      </c>
      <c r="AU77" t="s">
        <v>1258</v>
      </c>
      <c r="AV77">
        <v>3239</v>
      </c>
      <c r="AW77">
        <v>12</v>
      </c>
      <c r="AX77" t="s">
        <v>1259</v>
      </c>
      <c r="AY77">
        <v>3236</v>
      </c>
      <c r="AZ77">
        <v>24</v>
      </c>
      <c r="BA77" t="s">
        <v>1259</v>
      </c>
      <c r="BB77">
        <v>3240</v>
      </c>
      <c r="BC77">
        <v>16</v>
      </c>
      <c r="BD77" t="s">
        <v>1260</v>
      </c>
      <c r="BE77">
        <v>3237</v>
      </c>
      <c r="BF77">
        <v>24</v>
      </c>
      <c r="BG77" t="s">
        <v>1260</v>
      </c>
      <c r="BH77">
        <v>3241</v>
      </c>
      <c r="BI77">
        <v>24</v>
      </c>
      <c r="BJ77" t="s">
        <v>1261</v>
      </c>
      <c r="BK77">
        <v>3246</v>
      </c>
      <c r="BL77">
        <v>12</v>
      </c>
      <c r="BM77" t="s">
        <v>1261</v>
      </c>
      <c r="BN77">
        <v>3226</v>
      </c>
      <c r="BO77">
        <v>10</v>
      </c>
    </row>
    <row r="78" spans="1:67" x14ac:dyDescent="0.2">
      <c r="A78" s="103" t="s">
        <v>1292</v>
      </c>
      <c r="B78" s="93" t="s">
        <v>487</v>
      </c>
      <c r="D78" s="122" t="str">
        <f>VLOOKUP(O78,杂项!K:L,2,FALSE)&amp;P78&amp;VLOOKUP(R78,杂项!K:L,2,FALSE)&amp;S78</f>
        <v>源铸之翼8迷情之种10</v>
      </c>
      <c r="E78" s="122" t="str">
        <f>VLOOKUP(U78,杂项!K:L,2,FALSE)&amp;V78&amp;VLOOKUP(X78,杂项!K:L,2,FALSE)&amp;Y78</f>
        <v>源铸之火12迷情之种15</v>
      </c>
      <c r="F78" s="122" t="str">
        <f>VLOOKUP(AA78,杂项!K:L,2,FALSE)&amp;AB78&amp;VLOOKUP(AD78,杂项!K:L,2,FALSE)&amp;AE78</f>
        <v>源铸之砂16春晓之花10</v>
      </c>
      <c r="G78" s="122" t="str">
        <f>VLOOKUP(AG78,杂项!K:L,2,FALSE)&amp;AH78&amp;VLOOKUP(AJ78,杂项!K:L,2,FALSE)&amp;AK78</f>
        <v>源铸之魄20春晓之花15</v>
      </c>
      <c r="H78" s="123" t="str">
        <f>VLOOKUP(AM78,杂项!K:L,2,FALSE)&amp;AN78&amp;VLOOKUP(AP78,杂项!K:L,2,FALSE)&amp;AQ78</f>
        <v>源铸之翼20灵魂之翼8</v>
      </c>
      <c r="I78" s="123" t="str">
        <f>VLOOKUP(AS78,杂项!K:L,2,FALSE)&amp;AT78&amp;VLOOKUP(AV78,杂项!K:L,2,FALSE)&amp;AW78</f>
        <v>源铸之火20灵魂之火12</v>
      </c>
      <c r="J78" s="123" t="str">
        <f>VLOOKUP(AY78,杂项!K:L,2,FALSE)&amp;AZ78&amp;VLOOKUP(BB78,杂项!K:L,2,FALSE)&amp;BC78</f>
        <v>源铸之砂24灵魂之砂16</v>
      </c>
      <c r="K78" s="123" t="str">
        <f>VLOOKUP(BE78,杂项!K:L,2,FALSE)&amp;BF78&amp;VLOOKUP(BH78,杂项!K:L,2,FALSE)&amp;BI78</f>
        <v>源铸之魄24灵魂之魄24</v>
      </c>
      <c r="L78" s="93" t="str">
        <f>VLOOKUP(BK78,杂项!K:L,2,FALSE)&amp;BL78&amp;VLOOKUP(BN78,杂项!K:L,2,FALSE)&amp;BO78</f>
        <v>超然之心12恋慕羽毛10</v>
      </c>
      <c r="N78" s="93" t="s">
        <v>1253</v>
      </c>
      <c r="O78">
        <v>3236</v>
      </c>
      <c r="P78">
        <v>8</v>
      </c>
      <c r="Q78" t="s">
        <v>1253</v>
      </c>
      <c r="R78">
        <v>3209</v>
      </c>
      <c r="S78">
        <v>10</v>
      </c>
      <c r="T78" t="s">
        <v>1254</v>
      </c>
      <c r="U78">
        <v>3234</v>
      </c>
      <c r="V78">
        <v>12</v>
      </c>
      <c r="W78" t="s">
        <v>1254</v>
      </c>
      <c r="X78">
        <v>3209</v>
      </c>
      <c r="Y78">
        <v>15</v>
      </c>
      <c r="Z78" t="s">
        <v>1255</v>
      </c>
      <c r="AA78">
        <v>3237</v>
      </c>
      <c r="AB78">
        <v>16</v>
      </c>
      <c r="AC78" t="s">
        <v>1255</v>
      </c>
      <c r="AD78">
        <v>3221</v>
      </c>
      <c r="AE78">
        <v>10</v>
      </c>
      <c r="AF78" t="s">
        <v>1256</v>
      </c>
      <c r="AG78">
        <v>3235</v>
      </c>
      <c r="AH78">
        <v>20</v>
      </c>
      <c r="AI78" t="s">
        <v>1256</v>
      </c>
      <c r="AJ78">
        <v>3221</v>
      </c>
      <c r="AK78">
        <v>15</v>
      </c>
      <c r="AL78" t="s">
        <v>1257</v>
      </c>
      <c r="AM78">
        <v>3236</v>
      </c>
      <c r="AN78">
        <v>20</v>
      </c>
      <c r="AO78" t="s">
        <v>1257</v>
      </c>
      <c r="AP78">
        <v>3240</v>
      </c>
      <c r="AQ78">
        <v>8</v>
      </c>
      <c r="AR78" t="s">
        <v>1258</v>
      </c>
      <c r="AS78">
        <v>3234</v>
      </c>
      <c r="AT78">
        <v>20</v>
      </c>
      <c r="AU78" t="s">
        <v>1258</v>
      </c>
      <c r="AV78">
        <v>3238</v>
      </c>
      <c r="AW78">
        <v>12</v>
      </c>
      <c r="AX78" t="s">
        <v>1259</v>
      </c>
      <c r="AY78">
        <v>3237</v>
      </c>
      <c r="AZ78">
        <v>24</v>
      </c>
      <c r="BA78" t="s">
        <v>1259</v>
      </c>
      <c r="BB78">
        <v>3241</v>
      </c>
      <c r="BC78">
        <v>16</v>
      </c>
      <c r="BD78" t="s">
        <v>1260</v>
      </c>
      <c r="BE78">
        <v>3235</v>
      </c>
      <c r="BF78">
        <v>24</v>
      </c>
      <c r="BG78" t="s">
        <v>1260</v>
      </c>
      <c r="BH78">
        <v>3239</v>
      </c>
      <c r="BI78">
        <v>24</v>
      </c>
      <c r="BJ78" t="s">
        <v>1261</v>
      </c>
      <c r="BK78">
        <v>3246</v>
      </c>
      <c r="BL78">
        <v>12</v>
      </c>
      <c r="BM78" t="s">
        <v>1261</v>
      </c>
      <c r="BN78">
        <v>3227</v>
      </c>
      <c r="BO78">
        <v>10</v>
      </c>
    </row>
    <row r="79" spans="1:67" x14ac:dyDescent="0.2">
      <c r="A79" s="103" t="s">
        <v>1293</v>
      </c>
      <c r="B79" s="124" t="s">
        <v>886</v>
      </c>
      <c r="D79" s="122" t="str">
        <f>VLOOKUP(O79,杂项!K:L,2,FALSE)&amp;P79&amp;VLOOKUP(R79,杂项!K:L,2,FALSE)&amp;S79</f>
        <v>源铸之魄8慎思之种10</v>
      </c>
      <c r="E79" s="122" t="str">
        <f>VLOOKUP(U79,杂项!K:L,2,FALSE)&amp;V79&amp;VLOOKUP(X79,杂项!K:L,2,FALSE)&amp;Y79</f>
        <v>源铸之砂12慎思之种15</v>
      </c>
      <c r="F79" s="122" t="str">
        <f>VLOOKUP(AA79,杂项!K:L,2,FALSE)&amp;AB79&amp;VLOOKUP(AD79,杂项!K:L,2,FALSE)&amp;AE79</f>
        <v>源铸之火16月芒之花10</v>
      </c>
      <c r="G79" s="122" t="str">
        <f>VLOOKUP(AG79,杂项!K:L,2,FALSE)&amp;AH79&amp;VLOOKUP(AJ79,杂项!K:L,2,FALSE)&amp;AK79</f>
        <v>源铸之翼20月芒之花15</v>
      </c>
      <c r="H79" s="123" t="str">
        <f>VLOOKUP(AM79,杂项!K:L,2,FALSE)&amp;AN79&amp;VLOOKUP(AP79,杂项!K:L,2,FALSE)&amp;AQ79</f>
        <v>源铸之魄20灵魂之魄8</v>
      </c>
      <c r="I79" s="123" t="str">
        <f>VLOOKUP(AS79,杂项!K:L,2,FALSE)&amp;AT79&amp;VLOOKUP(AV79,杂项!K:L,2,FALSE)&amp;AW79</f>
        <v>源铸之砂20灵魂之砂12</v>
      </c>
      <c r="J79" s="123" t="str">
        <f>VLOOKUP(AY79,杂项!K:L,2,FALSE)&amp;AZ79&amp;VLOOKUP(BB79,杂项!K:L,2,FALSE)&amp;BC79</f>
        <v>源铸之火24灵魂之火16</v>
      </c>
      <c r="K79" s="123" t="str">
        <f>VLOOKUP(BE79,杂项!K:L,2,FALSE)&amp;BF79&amp;VLOOKUP(BH79,杂项!K:L,2,FALSE)&amp;BI79</f>
        <v>源铸之翼24灵魂之翼24</v>
      </c>
      <c r="L79" s="93" t="str">
        <f>VLOOKUP(BK79,杂项!K:L,2,FALSE)&amp;BL79&amp;VLOOKUP(BN79,杂项!K:L,2,FALSE)&amp;BO79</f>
        <v>超然之心12冥识羽毛10</v>
      </c>
      <c r="N79" s="93" t="s">
        <v>1253</v>
      </c>
      <c r="O79">
        <v>3235</v>
      </c>
      <c r="P79">
        <v>8</v>
      </c>
      <c r="Q79" t="s">
        <v>1253</v>
      </c>
      <c r="R79">
        <v>3205</v>
      </c>
      <c r="S79">
        <v>10</v>
      </c>
      <c r="T79" t="s">
        <v>1254</v>
      </c>
      <c r="U79">
        <v>3237</v>
      </c>
      <c r="V79">
        <v>12</v>
      </c>
      <c r="W79" t="s">
        <v>1254</v>
      </c>
      <c r="X79">
        <v>3205</v>
      </c>
      <c r="Y79">
        <v>15</v>
      </c>
      <c r="Z79" t="s">
        <v>1255</v>
      </c>
      <c r="AA79">
        <v>3234</v>
      </c>
      <c r="AB79">
        <v>16</v>
      </c>
      <c r="AC79" t="s">
        <v>1255</v>
      </c>
      <c r="AD79">
        <v>3217</v>
      </c>
      <c r="AE79">
        <v>10</v>
      </c>
      <c r="AF79" t="s">
        <v>1256</v>
      </c>
      <c r="AG79">
        <v>3236</v>
      </c>
      <c r="AH79">
        <v>20</v>
      </c>
      <c r="AI79" t="s">
        <v>1256</v>
      </c>
      <c r="AJ79">
        <v>3217</v>
      </c>
      <c r="AK79">
        <v>15</v>
      </c>
      <c r="AL79" t="s">
        <v>1257</v>
      </c>
      <c r="AM79">
        <v>3235</v>
      </c>
      <c r="AN79">
        <v>20</v>
      </c>
      <c r="AO79" t="s">
        <v>1257</v>
      </c>
      <c r="AP79">
        <v>3239</v>
      </c>
      <c r="AQ79">
        <v>8</v>
      </c>
      <c r="AR79" t="s">
        <v>1258</v>
      </c>
      <c r="AS79">
        <v>3237</v>
      </c>
      <c r="AT79">
        <v>20</v>
      </c>
      <c r="AU79" t="s">
        <v>1258</v>
      </c>
      <c r="AV79">
        <v>3241</v>
      </c>
      <c r="AW79">
        <v>12</v>
      </c>
      <c r="AX79" t="s">
        <v>1259</v>
      </c>
      <c r="AY79">
        <v>3234</v>
      </c>
      <c r="AZ79">
        <v>24</v>
      </c>
      <c r="BA79" t="s">
        <v>1259</v>
      </c>
      <c r="BB79">
        <v>3238</v>
      </c>
      <c r="BC79">
        <v>16</v>
      </c>
      <c r="BD79" t="s">
        <v>1260</v>
      </c>
      <c r="BE79">
        <v>3236</v>
      </c>
      <c r="BF79">
        <v>24</v>
      </c>
      <c r="BG79" t="s">
        <v>1260</v>
      </c>
      <c r="BH79">
        <v>3240</v>
      </c>
      <c r="BI79">
        <v>24</v>
      </c>
      <c r="BJ79" t="s">
        <v>1261</v>
      </c>
      <c r="BK79">
        <v>3246</v>
      </c>
      <c r="BL79">
        <v>12</v>
      </c>
      <c r="BM79" t="s">
        <v>1261</v>
      </c>
      <c r="BN79">
        <v>3223</v>
      </c>
      <c r="BO79">
        <v>10</v>
      </c>
    </row>
    <row r="80" spans="1:67" x14ac:dyDescent="0.2">
      <c r="A80" s="103" t="s">
        <v>327</v>
      </c>
      <c r="B80" s="124" t="s">
        <v>840</v>
      </c>
      <c r="D80" s="122" t="str">
        <f>VLOOKUP(O80,杂项!K:L,2,FALSE)&amp;P80&amp;VLOOKUP(R80,杂项!K:L,2,FALSE)&amp;S80</f>
        <v>源铸之砂8慎思之种10</v>
      </c>
      <c r="E80" s="122" t="str">
        <f>VLOOKUP(U80,杂项!K:L,2,FALSE)&amp;V80&amp;VLOOKUP(X80,杂项!K:L,2,FALSE)&amp;Y80</f>
        <v>源铸之翼12慎思之种15</v>
      </c>
      <c r="F80" s="122" t="str">
        <f>VLOOKUP(AA80,杂项!K:L,2,FALSE)&amp;AB80&amp;VLOOKUP(AD80,杂项!K:L,2,FALSE)&amp;AE80</f>
        <v>源铸之魄16月芒之花10</v>
      </c>
      <c r="G80" s="122" t="str">
        <f>VLOOKUP(AG80,杂项!K:L,2,FALSE)&amp;AH80&amp;VLOOKUP(AJ80,杂项!K:L,2,FALSE)&amp;AK80</f>
        <v>源铸之火20月芒之花15</v>
      </c>
      <c r="H80" s="123" t="str">
        <f>VLOOKUP(AM80,杂项!K:L,2,FALSE)&amp;AN80&amp;VLOOKUP(AP80,杂项!K:L,2,FALSE)&amp;AQ80</f>
        <v>源铸之砂20灵魂之砂8</v>
      </c>
      <c r="I80" s="123" t="str">
        <f>VLOOKUP(AS80,杂项!K:L,2,FALSE)&amp;AT80&amp;VLOOKUP(AV80,杂项!K:L,2,FALSE)&amp;AW80</f>
        <v>源铸之翼20灵魂之翼12</v>
      </c>
      <c r="J80" s="123" t="str">
        <f>VLOOKUP(AY80,杂项!K:L,2,FALSE)&amp;AZ80&amp;VLOOKUP(BB80,杂项!K:L,2,FALSE)&amp;BC80</f>
        <v>源铸之魄24灵魂之魄16</v>
      </c>
      <c r="K80" s="123" t="str">
        <f>VLOOKUP(BE80,杂项!K:L,2,FALSE)&amp;BF80&amp;VLOOKUP(BH80,杂项!K:L,2,FALSE)&amp;BI80</f>
        <v>源铸之火24灵魂之火24</v>
      </c>
      <c r="L80" s="93" t="str">
        <f>VLOOKUP(BK80,杂项!K:L,2,FALSE)&amp;BL80&amp;VLOOKUP(BN80,杂项!K:L,2,FALSE)&amp;BO80</f>
        <v>超然之心12冥识羽毛10</v>
      </c>
      <c r="N80" s="93" t="s">
        <v>1253</v>
      </c>
      <c r="O80">
        <v>3237</v>
      </c>
      <c r="P80">
        <v>8</v>
      </c>
      <c r="Q80" t="s">
        <v>1253</v>
      </c>
      <c r="R80">
        <v>3205</v>
      </c>
      <c r="S80">
        <v>10</v>
      </c>
      <c r="T80" t="s">
        <v>1254</v>
      </c>
      <c r="U80">
        <v>3236</v>
      </c>
      <c r="V80">
        <v>12</v>
      </c>
      <c r="W80" t="s">
        <v>1254</v>
      </c>
      <c r="X80">
        <v>3205</v>
      </c>
      <c r="Y80">
        <v>15</v>
      </c>
      <c r="Z80" t="s">
        <v>1255</v>
      </c>
      <c r="AA80">
        <v>3235</v>
      </c>
      <c r="AB80">
        <v>16</v>
      </c>
      <c r="AC80" t="s">
        <v>1255</v>
      </c>
      <c r="AD80">
        <v>3217</v>
      </c>
      <c r="AE80">
        <v>10</v>
      </c>
      <c r="AF80" t="s">
        <v>1256</v>
      </c>
      <c r="AG80">
        <v>3234</v>
      </c>
      <c r="AH80">
        <v>20</v>
      </c>
      <c r="AI80" t="s">
        <v>1256</v>
      </c>
      <c r="AJ80">
        <v>3217</v>
      </c>
      <c r="AK80">
        <v>15</v>
      </c>
      <c r="AL80" t="s">
        <v>1257</v>
      </c>
      <c r="AM80">
        <v>3237</v>
      </c>
      <c r="AN80">
        <v>20</v>
      </c>
      <c r="AO80" t="s">
        <v>1257</v>
      </c>
      <c r="AP80">
        <v>3241</v>
      </c>
      <c r="AQ80">
        <v>8</v>
      </c>
      <c r="AR80" t="s">
        <v>1258</v>
      </c>
      <c r="AS80">
        <v>3236</v>
      </c>
      <c r="AT80">
        <v>20</v>
      </c>
      <c r="AU80" t="s">
        <v>1258</v>
      </c>
      <c r="AV80">
        <v>3240</v>
      </c>
      <c r="AW80">
        <v>12</v>
      </c>
      <c r="AX80" t="s">
        <v>1259</v>
      </c>
      <c r="AY80">
        <v>3235</v>
      </c>
      <c r="AZ80">
        <v>24</v>
      </c>
      <c r="BA80" t="s">
        <v>1259</v>
      </c>
      <c r="BB80">
        <v>3239</v>
      </c>
      <c r="BC80">
        <v>16</v>
      </c>
      <c r="BD80" t="s">
        <v>1260</v>
      </c>
      <c r="BE80">
        <v>3234</v>
      </c>
      <c r="BF80">
        <v>24</v>
      </c>
      <c r="BG80" t="s">
        <v>1260</v>
      </c>
      <c r="BH80">
        <v>3238</v>
      </c>
      <c r="BI80">
        <v>24</v>
      </c>
      <c r="BJ80" t="s">
        <v>1261</v>
      </c>
      <c r="BK80">
        <v>3246</v>
      </c>
      <c r="BL80">
        <v>12</v>
      </c>
      <c r="BM80" t="s">
        <v>1261</v>
      </c>
      <c r="BN80">
        <v>3223</v>
      </c>
      <c r="BO80">
        <v>10</v>
      </c>
    </row>
    <row r="81" spans="1:67" x14ac:dyDescent="0.2">
      <c r="A81" s="103" t="s">
        <v>1294</v>
      </c>
      <c r="B81" s="124" t="s">
        <v>601</v>
      </c>
      <c r="D81" s="122" t="str">
        <f>VLOOKUP(O81,杂项!K:L,2,FALSE)&amp;P81&amp;VLOOKUP(R81,杂项!K:L,2,FALSE)&amp;S81</f>
        <v>源铸之火8智识之种10</v>
      </c>
      <c r="E81" s="122" t="str">
        <f>VLOOKUP(U81,杂项!K:L,2,FALSE)&amp;V81&amp;VLOOKUP(X81,杂项!K:L,2,FALSE)&amp;Y81</f>
        <v>源铸之魄12智识之种15</v>
      </c>
      <c r="F81" s="122" t="str">
        <f>VLOOKUP(AA81,杂项!K:L,2,FALSE)&amp;AB81&amp;VLOOKUP(AD81,杂项!K:L,2,FALSE)&amp;AE81</f>
        <v>源铸之翼16冬雪之花10</v>
      </c>
      <c r="G81" s="122" t="str">
        <f>VLOOKUP(AG81,杂项!K:L,2,FALSE)&amp;AH81&amp;VLOOKUP(AJ81,杂项!K:L,2,FALSE)&amp;AK81</f>
        <v>源铸之砂20冬雪之花15</v>
      </c>
      <c r="H81" s="123" t="str">
        <f>VLOOKUP(AM81,杂项!K:L,2,FALSE)&amp;AN81&amp;VLOOKUP(AP81,杂项!K:L,2,FALSE)&amp;AQ81</f>
        <v>源铸之火20灵魂之火8</v>
      </c>
      <c r="I81" s="123" t="str">
        <f>VLOOKUP(AS81,杂项!K:L,2,FALSE)&amp;AT81&amp;VLOOKUP(AV81,杂项!K:L,2,FALSE)&amp;AW81</f>
        <v>源铸之魄20灵魂之魄12</v>
      </c>
      <c r="J81" s="123" t="str">
        <f>VLOOKUP(AY81,杂项!K:L,2,FALSE)&amp;AZ81&amp;VLOOKUP(BB81,杂项!K:L,2,FALSE)&amp;BC81</f>
        <v>源铸之翼24灵魂之翼16</v>
      </c>
      <c r="K81" s="123" t="str">
        <f>VLOOKUP(BE81,杂项!K:L,2,FALSE)&amp;BF81&amp;VLOOKUP(BH81,杂项!K:L,2,FALSE)&amp;BI81</f>
        <v>源铸之砂24灵魂之砂24</v>
      </c>
      <c r="L81" s="93" t="str">
        <f>VLOOKUP(BK81,杂项!K:L,2,FALSE)&amp;BL81&amp;VLOOKUP(BN81,杂项!K:L,2,FALSE)&amp;BO81</f>
        <v>超然之心12知识羽毛10</v>
      </c>
      <c r="N81" s="93" t="s">
        <v>1253</v>
      </c>
      <c r="O81">
        <v>3234</v>
      </c>
      <c r="P81">
        <v>8</v>
      </c>
      <c r="Q81" t="s">
        <v>1253</v>
      </c>
      <c r="R81">
        <v>3206</v>
      </c>
      <c r="S81">
        <v>10</v>
      </c>
      <c r="T81" t="s">
        <v>1254</v>
      </c>
      <c r="U81">
        <v>3235</v>
      </c>
      <c r="V81">
        <v>12</v>
      </c>
      <c r="W81" t="s">
        <v>1254</v>
      </c>
      <c r="X81">
        <v>3206</v>
      </c>
      <c r="Y81">
        <v>15</v>
      </c>
      <c r="Z81" t="s">
        <v>1255</v>
      </c>
      <c r="AA81">
        <v>3236</v>
      </c>
      <c r="AB81">
        <v>16</v>
      </c>
      <c r="AC81" t="s">
        <v>1255</v>
      </c>
      <c r="AD81">
        <v>3218</v>
      </c>
      <c r="AE81">
        <v>10</v>
      </c>
      <c r="AF81" t="s">
        <v>1256</v>
      </c>
      <c r="AG81">
        <v>3237</v>
      </c>
      <c r="AH81">
        <v>20</v>
      </c>
      <c r="AI81" t="s">
        <v>1256</v>
      </c>
      <c r="AJ81">
        <v>3218</v>
      </c>
      <c r="AK81">
        <v>15</v>
      </c>
      <c r="AL81" t="s">
        <v>1257</v>
      </c>
      <c r="AM81">
        <v>3234</v>
      </c>
      <c r="AN81">
        <v>20</v>
      </c>
      <c r="AO81" t="s">
        <v>1257</v>
      </c>
      <c r="AP81">
        <v>3238</v>
      </c>
      <c r="AQ81">
        <v>8</v>
      </c>
      <c r="AR81" t="s">
        <v>1258</v>
      </c>
      <c r="AS81">
        <v>3235</v>
      </c>
      <c r="AT81">
        <v>20</v>
      </c>
      <c r="AU81" t="s">
        <v>1258</v>
      </c>
      <c r="AV81">
        <v>3239</v>
      </c>
      <c r="AW81">
        <v>12</v>
      </c>
      <c r="AX81" t="s">
        <v>1259</v>
      </c>
      <c r="AY81">
        <v>3236</v>
      </c>
      <c r="AZ81">
        <v>24</v>
      </c>
      <c r="BA81" t="s">
        <v>1259</v>
      </c>
      <c r="BB81">
        <v>3240</v>
      </c>
      <c r="BC81">
        <v>16</v>
      </c>
      <c r="BD81" t="s">
        <v>1260</v>
      </c>
      <c r="BE81">
        <v>3237</v>
      </c>
      <c r="BF81">
        <v>24</v>
      </c>
      <c r="BG81" t="s">
        <v>1260</v>
      </c>
      <c r="BH81">
        <v>3241</v>
      </c>
      <c r="BI81">
        <v>24</v>
      </c>
      <c r="BJ81" t="s">
        <v>1261</v>
      </c>
      <c r="BK81">
        <v>3246</v>
      </c>
      <c r="BL81">
        <v>12</v>
      </c>
      <c r="BM81" t="s">
        <v>1261</v>
      </c>
      <c r="BN81">
        <v>3224</v>
      </c>
      <c r="BO81">
        <v>10</v>
      </c>
    </row>
    <row r="82" spans="1:67" x14ac:dyDescent="0.2">
      <c r="A82" s="103" t="s">
        <v>1295</v>
      </c>
      <c r="B82" s="124" t="s">
        <v>101</v>
      </c>
      <c r="D82" s="122" t="str">
        <f>VLOOKUP(O82,杂项!K:L,2,FALSE)&amp;P82&amp;VLOOKUP(R82,杂项!K:L,2,FALSE)&amp;S82</f>
        <v>源铸之翼8狂热之种10</v>
      </c>
      <c r="E82" s="122" t="str">
        <f>VLOOKUP(U82,杂项!K:L,2,FALSE)&amp;V82&amp;VLOOKUP(X82,杂项!K:L,2,FALSE)&amp;Y82</f>
        <v>源铸之火12狂热之种15</v>
      </c>
      <c r="F82" s="122" t="str">
        <f>VLOOKUP(AA82,杂项!K:L,2,FALSE)&amp;AB82&amp;VLOOKUP(AD82,杂项!K:L,2,FALSE)&amp;AE82</f>
        <v>源铸之砂16夏暑之花10</v>
      </c>
      <c r="G82" s="122" t="str">
        <f>VLOOKUP(AG82,杂项!K:L,2,FALSE)&amp;AH82&amp;VLOOKUP(AJ82,杂项!K:L,2,FALSE)&amp;AK82</f>
        <v>源铸之魄20夏暑之花15</v>
      </c>
      <c r="H82" s="123" t="str">
        <f>VLOOKUP(AM82,杂项!K:L,2,FALSE)&amp;AN82&amp;VLOOKUP(AP82,杂项!K:L,2,FALSE)&amp;AQ82</f>
        <v>源铸之翼20灵魂之翼8</v>
      </c>
      <c r="I82" s="123" t="str">
        <f>VLOOKUP(AS82,杂项!K:L,2,FALSE)&amp;AT82&amp;VLOOKUP(AV82,杂项!K:L,2,FALSE)&amp;AW82</f>
        <v>源铸之火20灵魂之火12</v>
      </c>
      <c r="J82" s="123" t="str">
        <f>VLOOKUP(AY82,杂项!K:L,2,FALSE)&amp;AZ82&amp;VLOOKUP(BB82,杂项!K:L,2,FALSE)&amp;BC82</f>
        <v>源铸之砂24灵魂之砂16</v>
      </c>
      <c r="K82" s="123" t="str">
        <f>VLOOKUP(BE82,杂项!K:L,2,FALSE)&amp;BF82&amp;VLOOKUP(BH82,杂项!K:L,2,FALSE)&amp;BI82</f>
        <v>源铸之魄24灵魂之魄24</v>
      </c>
      <c r="L82" s="93" t="str">
        <f>VLOOKUP(BK82,杂项!K:L,2,FALSE)&amp;BL82&amp;VLOOKUP(BN82,杂项!K:L,2,FALSE)&amp;BO82</f>
        <v>超然之心12热忱羽毛10</v>
      </c>
      <c r="N82" s="93" t="s">
        <v>1253</v>
      </c>
      <c r="O82">
        <v>3236</v>
      </c>
      <c r="P82">
        <v>8</v>
      </c>
      <c r="Q82" t="s">
        <v>1253</v>
      </c>
      <c r="R82">
        <v>3207</v>
      </c>
      <c r="S82">
        <v>10</v>
      </c>
      <c r="T82" t="s">
        <v>1254</v>
      </c>
      <c r="U82">
        <v>3234</v>
      </c>
      <c r="V82">
        <v>12</v>
      </c>
      <c r="W82" t="s">
        <v>1254</v>
      </c>
      <c r="X82">
        <v>3207</v>
      </c>
      <c r="Y82">
        <v>15</v>
      </c>
      <c r="Z82" t="s">
        <v>1255</v>
      </c>
      <c r="AA82">
        <v>3237</v>
      </c>
      <c r="AB82">
        <v>16</v>
      </c>
      <c r="AC82" t="s">
        <v>1255</v>
      </c>
      <c r="AD82">
        <v>3219</v>
      </c>
      <c r="AE82">
        <v>10</v>
      </c>
      <c r="AF82" t="s">
        <v>1256</v>
      </c>
      <c r="AG82">
        <v>3235</v>
      </c>
      <c r="AH82">
        <v>20</v>
      </c>
      <c r="AI82" t="s">
        <v>1256</v>
      </c>
      <c r="AJ82">
        <v>3219</v>
      </c>
      <c r="AK82">
        <v>15</v>
      </c>
      <c r="AL82" t="s">
        <v>1257</v>
      </c>
      <c r="AM82">
        <v>3236</v>
      </c>
      <c r="AN82">
        <v>20</v>
      </c>
      <c r="AO82" t="s">
        <v>1257</v>
      </c>
      <c r="AP82">
        <v>3240</v>
      </c>
      <c r="AQ82">
        <v>8</v>
      </c>
      <c r="AR82" t="s">
        <v>1258</v>
      </c>
      <c r="AS82">
        <v>3234</v>
      </c>
      <c r="AT82">
        <v>20</v>
      </c>
      <c r="AU82" t="s">
        <v>1258</v>
      </c>
      <c r="AV82">
        <v>3238</v>
      </c>
      <c r="AW82">
        <v>12</v>
      </c>
      <c r="AX82" t="s">
        <v>1259</v>
      </c>
      <c r="AY82">
        <v>3237</v>
      </c>
      <c r="AZ82">
        <v>24</v>
      </c>
      <c r="BA82" t="s">
        <v>1259</v>
      </c>
      <c r="BB82">
        <v>3241</v>
      </c>
      <c r="BC82">
        <v>16</v>
      </c>
      <c r="BD82" t="s">
        <v>1260</v>
      </c>
      <c r="BE82">
        <v>3235</v>
      </c>
      <c r="BF82">
        <v>24</v>
      </c>
      <c r="BG82" t="s">
        <v>1260</v>
      </c>
      <c r="BH82">
        <v>3239</v>
      </c>
      <c r="BI82">
        <v>24</v>
      </c>
      <c r="BJ82" t="s">
        <v>1261</v>
      </c>
      <c r="BK82">
        <v>3246</v>
      </c>
      <c r="BL82">
        <v>12</v>
      </c>
      <c r="BM82" t="s">
        <v>1261</v>
      </c>
      <c r="BN82">
        <v>3225</v>
      </c>
      <c r="BO82">
        <v>10</v>
      </c>
    </row>
    <row r="83" spans="1:67" x14ac:dyDescent="0.2">
      <c r="A83" s="103" t="s">
        <v>1296</v>
      </c>
      <c r="B83" s="124" t="s">
        <v>128</v>
      </c>
      <c r="D83" s="122" t="str">
        <f>VLOOKUP(O83,杂项!K:L,2,FALSE)&amp;P83&amp;VLOOKUP(R83,杂项!K:L,2,FALSE)&amp;S83</f>
        <v>源铸之魄8生机之种10</v>
      </c>
      <c r="E83" s="122" t="str">
        <f>VLOOKUP(U83,杂项!K:L,2,FALSE)&amp;V83&amp;VLOOKUP(X83,杂项!K:L,2,FALSE)&amp;Y83</f>
        <v>源铸之砂12生机之种15</v>
      </c>
      <c r="F83" s="122" t="str">
        <f>VLOOKUP(AA83,杂项!K:L,2,FALSE)&amp;AB83&amp;VLOOKUP(AD83,杂项!K:L,2,FALSE)&amp;AE83</f>
        <v>源铸之火16秋实之花10</v>
      </c>
      <c r="G83" s="122" t="str">
        <f>VLOOKUP(AG83,杂项!K:L,2,FALSE)&amp;AH83&amp;VLOOKUP(AJ83,杂项!K:L,2,FALSE)&amp;AK83</f>
        <v>源铸之翼20秋实之花15</v>
      </c>
      <c r="H83" s="123" t="str">
        <f>VLOOKUP(AM83,杂项!K:L,2,FALSE)&amp;AN83&amp;VLOOKUP(AP83,杂项!K:L,2,FALSE)&amp;AQ83</f>
        <v>源铸之魄20灵魂之魄8</v>
      </c>
      <c r="I83" s="123" t="str">
        <f>VLOOKUP(AS83,杂项!K:L,2,FALSE)&amp;AT83&amp;VLOOKUP(AV83,杂项!K:L,2,FALSE)&amp;AW83</f>
        <v>源铸之砂20灵魂之砂12</v>
      </c>
      <c r="J83" s="123" t="str">
        <f>VLOOKUP(AY83,杂项!K:L,2,FALSE)&amp;AZ83&amp;VLOOKUP(BB83,杂项!K:L,2,FALSE)&amp;BC83</f>
        <v>源铸之火24灵魂之火16</v>
      </c>
      <c r="K83" s="123" t="str">
        <f>VLOOKUP(BE83,杂项!K:L,2,FALSE)&amp;BF83&amp;VLOOKUP(BH83,杂项!K:L,2,FALSE)&amp;BI83</f>
        <v>源铸之翼24灵魂之翼24</v>
      </c>
      <c r="L83" s="93" t="str">
        <f>VLOOKUP(BK83,杂项!K:L,2,FALSE)&amp;BL83&amp;VLOOKUP(BN83,杂项!K:L,2,FALSE)&amp;BO83</f>
        <v>超然之心12活力羽毛10</v>
      </c>
      <c r="N83" s="93" t="s">
        <v>1253</v>
      </c>
      <c r="O83">
        <v>3235</v>
      </c>
      <c r="P83">
        <v>8</v>
      </c>
      <c r="Q83" t="s">
        <v>1253</v>
      </c>
      <c r="R83">
        <v>3208</v>
      </c>
      <c r="S83">
        <v>10</v>
      </c>
      <c r="T83" t="s">
        <v>1254</v>
      </c>
      <c r="U83">
        <v>3237</v>
      </c>
      <c r="V83">
        <v>12</v>
      </c>
      <c r="W83" t="s">
        <v>1254</v>
      </c>
      <c r="X83">
        <v>3208</v>
      </c>
      <c r="Y83">
        <v>15</v>
      </c>
      <c r="Z83" t="s">
        <v>1255</v>
      </c>
      <c r="AA83">
        <v>3234</v>
      </c>
      <c r="AB83">
        <v>16</v>
      </c>
      <c r="AC83" t="s">
        <v>1255</v>
      </c>
      <c r="AD83">
        <v>3220</v>
      </c>
      <c r="AE83">
        <v>10</v>
      </c>
      <c r="AF83" t="s">
        <v>1256</v>
      </c>
      <c r="AG83">
        <v>3236</v>
      </c>
      <c r="AH83">
        <v>20</v>
      </c>
      <c r="AI83" t="s">
        <v>1256</v>
      </c>
      <c r="AJ83">
        <v>3220</v>
      </c>
      <c r="AK83">
        <v>15</v>
      </c>
      <c r="AL83" t="s">
        <v>1257</v>
      </c>
      <c r="AM83">
        <v>3235</v>
      </c>
      <c r="AN83">
        <v>20</v>
      </c>
      <c r="AO83" t="s">
        <v>1257</v>
      </c>
      <c r="AP83">
        <v>3239</v>
      </c>
      <c r="AQ83">
        <v>8</v>
      </c>
      <c r="AR83" t="s">
        <v>1258</v>
      </c>
      <c r="AS83">
        <v>3237</v>
      </c>
      <c r="AT83">
        <v>20</v>
      </c>
      <c r="AU83" t="s">
        <v>1258</v>
      </c>
      <c r="AV83">
        <v>3241</v>
      </c>
      <c r="AW83">
        <v>12</v>
      </c>
      <c r="AX83" t="s">
        <v>1259</v>
      </c>
      <c r="AY83">
        <v>3234</v>
      </c>
      <c r="AZ83">
        <v>24</v>
      </c>
      <c r="BA83" t="s">
        <v>1259</v>
      </c>
      <c r="BB83">
        <v>3238</v>
      </c>
      <c r="BC83">
        <v>16</v>
      </c>
      <c r="BD83" t="s">
        <v>1260</v>
      </c>
      <c r="BE83">
        <v>3236</v>
      </c>
      <c r="BF83">
        <v>24</v>
      </c>
      <c r="BG83" t="s">
        <v>1260</v>
      </c>
      <c r="BH83">
        <v>3240</v>
      </c>
      <c r="BI83">
        <v>24</v>
      </c>
      <c r="BJ83" t="s">
        <v>1261</v>
      </c>
      <c r="BK83">
        <v>3246</v>
      </c>
      <c r="BL83">
        <v>12</v>
      </c>
      <c r="BM83" t="s">
        <v>1261</v>
      </c>
      <c r="BN83">
        <v>3226</v>
      </c>
      <c r="BO83">
        <v>10</v>
      </c>
    </row>
    <row r="84" spans="1:67" x14ac:dyDescent="0.2">
      <c r="A84" s="93" t="s">
        <v>1297</v>
      </c>
      <c r="B84" s="124" t="s">
        <v>458</v>
      </c>
      <c r="D84" s="122" t="str">
        <f>VLOOKUP(O84,杂项!K:L,2,FALSE)&amp;P84&amp;VLOOKUP(R84,杂项!K:L,2,FALSE)&amp;S84</f>
        <v>源铸之砂8狂热之种10</v>
      </c>
      <c r="E84" s="122" t="str">
        <f>VLOOKUP(U84,杂项!K:L,2,FALSE)&amp;V84&amp;VLOOKUP(X84,杂项!K:L,2,FALSE)&amp;Y84</f>
        <v>源铸之翼12狂热之种15</v>
      </c>
      <c r="F84" s="122" t="str">
        <f>VLOOKUP(AA84,杂项!K:L,2,FALSE)&amp;AB84&amp;VLOOKUP(AD84,杂项!K:L,2,FALSE)&amp;AE84</f>
        <v>源铸之魄16夏暑之花10</v>
      </c>
      <c r="G84" s="122" t="str">
        <f>VLOOKUP(AG84,杂项!K:L,2,FALSE)&amp;AH84&amp;VLOOKUP(AJ84,杂项!K:L,2,FALSE)&amp;AK84</f>
        <v>源铸之火20夏暑之花15</v>
      </c>
      <c r="H84" s="123" t="str">
        <f>VLOOKUP(AM84,杂项!K:L,2,FALSE)&amp;AN84&amp;VLOOKUP(AP84,杂项!K:L,2,FALSE)&amp;AQ84</f>
        <v>源铸之砂20灵魂之砂8</v>
      </c>
      <c r="I84" s="123" t="str">
        <f>VLOOKUP(AS84,杂项!K:L,2,FALSE)&amp;AT84&amp;VLOOKUP(AV84,杂项!K:L,2,FALSE)&amp;AW84</f>
        <v>源铸之翼20灵魂之翼12</v>
      </c>
      <c r="J84" s="123" t="str">
        <f>VLOOKUP(AY84,杂项!K:L,2,FALSE)&amp;AZ84&amp;VLOOKUP(BB84,杂项!K:L,2,FALSE)&amp;BC84</f>
        <v>源铸之魄24灵魂之魄16</v>
      </c>
      <c r="K84" s="123" t="str">
        <f>VLOOKUP(BE84,杂项!K:L,2,FALSE)&amp;BF84&amp;VLOOKUP(BH84,杂项!K:L,2,FALSE)&amp;BI84</f>
        <v>源铸之火24灵魂之火24</v>
      </c>
      <c r="L84" s="93" t="str">
        <f>VLOOKUP(BK84,杂项!K:L,2,FALSE)&amp;BL84&amp;VLOOKUP(BN84,杂项!K:L,2,FALSE)&amp;BO84</f>
        <v>超然之心12热忱羽毛10</v>
      </c>
      <c r="N84" s="93" t="s">
        <v>1253</v>
      </c>
      <c r="O84">
        <v>3237</v>
      </c>
      <c r="P84">
        <v>8</v>
      </c>
      <c r="Q84" t="s">
        <v>1253</v>
      </c>
      <c r="R84">
        <v>3207</v>
      </c>
      <c r="S84">
        <v>10</v>
      </c>
      <c r="T84" t="s">
        <v>1254</v>
      </c>
      <c r="U84">
        <v>3236</v>
      </c>
      <c r="V84">
        <v>12</v>
      </c>
      <c r="W84" t="s">
        <v>1254</v>
      </c>
      <c r="X84">
        <v>3207</v>
      </c>
      <c r="Y84">
        <v>15</v>
      </c>
      <c r="Z84" t="s">
        <v>1255</v>
      </c>
      <c r="AA84">
        <v>3235</v>
      </c>
      <c r="AB84">
        <v>16</v>
      </c>
      <c r="AC84" t="s">
        <v>1255</v>
      </c>
      <c r="AD84">
        <v>3219</v>
      </c>
      <c r="AE84">
        <v>10</v>
      </c>
      <c r="AF84" t="s">
        <v>1256</v>
      </c>
      <c r="AG84">
        <v>3234</v>
      </c>
      <c r="AH84">
        <v>20</v>
      </c>
      <c r="AI84" t="s">
        <v>1256</v>
      </c>
      <c r="AJ84">
        <v>3219</v>
      </c>
      <c r="AK84">
        <v>15</v>
      </c>
      <c r="AL84" t="s">
        <v>1257</v>
      </c>
      <c r="AM84">
        <v>3237</v>
      </c>
      <c r="AN84">
        <v>20</v>
      </c>
      <c r="AO84" t="s">
        <v>1257</v>
      </c>
      <c r="AP84">
        <v>3241</v>
      </c>
      <c r="AQ84">
        <v>8</v>
      </c>
      <c r="AR84" t="s">
        <v>1258</v>
      </c>
      <c r="AS84">
        <v>3236</v>
      </c>
      <c r="AT84">
        <v>20</v>
      </c>
      <c r="AU84" t="s">
        <v>1258</v>
      </c>
      <c r="AV84">
        <v>3240</v>
      </c>
      <c r="AW84">
        <v>12</v>
      </c>
      <c r="AX84" t="s">
        <v>1259</v>
      </c>
      <c r="AY84">
        <v>3235</v>
      </c>
      <c r="AZ84">
        <v>24</v>
      </c>
      <c r="BA84" t="s">
        <v>1259</v>
      </c>
      <c r="BB84">
        <v>3239</v>
      </c>
      <c r="BC84">
        <v>16</v>
      </c>
      <c r="BD84" t="s">
        <v>1260</v>
      </c>
      <c r="BE84">
        <v>3234</v>
      </c>
      <c r="BF84">
        <v>24</v>
      </c>
      <c r="BG84" t="s">
        <v>1260</v>
      </c>
      <c r="BH84">
        <v>3238</v>
      </c>
      <c r="BI84">
        <v>24</v>
      </c>
      <c r="BJ84" t="s">
        <v>1261</v>
      </c>
      <c r="BK84">
        <v>3246</v>
      </c>
      <c r="BL84">
        <v>12</v>
      </c>
      <c r="BM84" t="s">
        <v>1261</v>
      </c>
      <c r="BN84">
        <v>3225</v>
      </c>
      <c r="BO84">
        <v>10</v>
      </c>
    </row>
    <row r="85" spans="1:67" x14ac:dyDescent="0.2">
      <c r="A85" s="93" t="s">
        <v>92</v>
      </c>
      <c r="B85" s="124" t="s">
        <v>39</v>
      </c>
      <c r="D85" s="122" t="str">
        <f>VLOOKUP(O85,杂项!K:L,2,FALSE)&amp;P85&amp;VLOOKUP(R85,杂项!K:L,2,FALSE)&amp;S85</f>
        <v>源铸之火8慎思之种10</v>
      </c>
      <c r="E85" s="122" t="str">
        <f>VLOOKUP(U85,杂项!K:L,2,FALSE)&amp;V85&amp;VLOOKUP(X85,杂项!K:L,2,FALSE)&amp;Y85</f>
        <v>源铸之魄12慎思之种15</v>
      </c>
      <c r="F85" s="122" t="str">
        <f>VLOOKUP(AA85,杂项!K:L,2,FALSE)&amp;AB85&amp;VLOOKUP(AD85,杂项!K:L,2,FALSE)&amp;AE85</f>
        <v>源铸之翼16月芒之花10</v>
      </c>
      <c r="G85" s="122" t="str">
        <f>VLOOKUP(AG85,杂项!K:L,2,FALSE)&amp;AH85&amp;VLOOKUP(AJ85,杂项!K:L,2,FALSE)&amp;AK85</f>
        <v>源铸之砂20月芒之花15</v>
      </c>
      <c r="H85" s="123" t="str">
        <f>VLOOKUP(AM85,杂项!K:L,2,FALSE)&amp;AN85&amp;VLOOKUP(AP85,杂项!K:L,2,FALSE)&amp;AQ85</f>
        <v>源铸之火20灵魂之火8</v>
      </c>
      <c r="I85" s="123" t="str">
        <f>VLOOKUP(AS85,杂项!K:L,2,FALSE)&amp;AT85&amp;VLOOKUP(AV85,杂项!K:L,2,FALSE)&amp;AW85</f>
        <v>源铸之魄20灵魂之魄12</v>
      </c>
      <c r="J85" s="123" t="str">
        <f>VLOOKUP(AY85,杂项!K:L,2,FALSE)&amp;AZ85&amp;VLOOKUP(BB85,杂项!K:L,2,FALSE)&amp;BC85</f>
        <v>源铸之翼24灵魂之翼16</v>
      </c>
      <c r="K85" s="123" t="str">
        <f>VLOOKUP(BE85,杂项!K:L,2,FALSE)&amp;BF85&amp;VLOOKUP(BH85,杂项!K:L,2,FALSE)&amp;BI85</f>
        <v>源铸之砂24灵魂之砂24</v>
      </c>
      <c r="L85" s="93" t="str">
        <f>VLOOKUP(BK85,杂项!K:L,2,FALSE)&amp;BL85&amp;VLOOKUP(BN85,杂项!K:L,2,FALSE)&amp;BO85</f>
        <v>超然之心12冥识羽毛10</v>
      </c>
      <c r="N85" s="93" t="s">
        <v>1253</v>
      </c>
      <c r="O85">
        <v>3234</v>
      </c>
      <c r="P85">
        <v>8</v>
      </c>
      <c r="Q85" t="s">
        <v>1253</v>
      </c>
      <c r="R85">
        <v>3205</v>
      </c>
      <c r="S85">
        <v>10</v>
      </c>
      <c r="T85" t="s">
        <v>1254</v>
      </c>
      <c r="U85">
        <v>3235</v>
      </c>
      <c r="V85">
        <v>12</v>
      </c>
      <c r="W85" t="s">
        <v>1254</v>
      </c>
      <c r="X85">
        <v>3205</v>
      </c>
      <c r="Y85">
        <v>15</v>
      </c>
      <c r="Z85" t="s">
        <v>1255</v>
      </c>
      <c r="AA85">
        <v>3236</v>
      </c>
      <c r="AB85">
        <v>16</v>
      </c>
      <c r="AC85" t="s">
        <v>1255</v>
      </c>
      <c r="AD85">
        <v>3217</v>
      </c>
      <c r="AE85">
        <v>10</v>
      </c>
      <c r="AF85" t="s">
        <v>1256</v>
      </c>
      <c r="AG85">
        <v>3237</v>
      </c>
      <c r="AH85">
        <v>20</v>
      </c>
      <c r="AI85" t="s">
        <v>1256</v>
      </c>
      <c r="AJ85">
        <v>3217</v>
      </c>
      <c r="AK85">
        <v>15</v>
      </c>
      <c r="AL85" t="s">
        <v>1257</v>
      </c>
      <c r="AM85">
        <v>3234</v>
      </c>
      <c r="AN85">
        <v>20</v>
      </c>
      <c r="AO85" t="s">
        <v>1257</v>
      </c>
      <c r="AP85">
        <v>3238</v>
      </c>
      <c r="AQ85">
        <v>8</v>
      </c>
      <c r="AR85" t="s">
        <v>1258</v>
      </c>
      <c r="AS85">
        <v>3235</v>
      </c>
      <c r="AT85">
        <v>20</v>
      </c>
      <c r="AU85" t="s">
        <v>1258</v>
      </c>
      <c r="AV85">
        <v>3239</v>
      </c>
      <c r="AW85">
        <v>12</v>
      </c>
      <c r="AX85" t="s">
        <v>1259</v>
      </c>
      <c r="AY85">
        <v>3236</v>
      </c>
      <c r="AZ85">
        <v>24</v>
      </c>
      <c r="BA85" t="s">
        <v>1259</v>
      </c>
      <c r="BB85">
        <v>3240</v>
      </c>
      <c r="BC85">
        <v>16</v>
      </c>
      <c r="BD85" t="s">
        <v>1260</v>
      </c>
      <c r="BE85">
        <v>3237</v>
      </c>
      <c r="BF85">
        <v>24</v>
      </c>
      <c r="BG85" t="s">
        <v>1260</v>
      </c>
      <c r="BH85">
        <v>3241</v>
      </c>
      <c r="BI85">
        <v>24</v>
      </c>
      <c r="BJ85" t="s">
        <v>1261</v>
      </c>
      <c r="BK85">
        <v>3246</v>
      </c>
      <c r="BL85">
        <v>12</v>
      </c>
      <c r="BM85" t="s">
        <v>1261</v>
      </c>
      <c r="BN85">
        <v>3223</v>
      </c>
      <c r="BO85">
        <v>10</v>
      </c>
    </row>
    <row r="86" spans="1:67" x14ac:dyDescent="0.2">
      <c r="A86" s="93" t="s">
        <v>1298</v>
      </c>
      <c r="B86" s="124" t="s">
        <v>207</v>
      </c>
      <c r="D86" s="122" t="str">
        <f>VLOOKUP(O86,杂项!K:L,2,FALSE)&amp;P86&amp;VLOOKUP(R86,杂项!K:L,2,FALSE)&amp;S86</f>
        <v>源铸之翼8生机之种10</v>
      </c>
      <c r="E86" s="122" t="str">
        <f>VLOOKUP(U86,杂项!K:L,2,FALSE)&amp;V86&amp;VLOOKUP(X86,杂项!K:L,2,FALSE)&amp;Y86</f>
        <v>源铸之火12生机之种15</v>
      </c>
      <c r="F86" s="122" t="str">
        <f>VLOOKUP(AA86,杂项!K:L,2,FALSE)&amp;AB86&amp;VLOOKUP(AD86,杂项!K:L,2,FALSE)&amp;AE86</f>
        <v>源铸之砂16秋实之花10</v>
      </c>
      <c r="G86" s="122" t="str">
        <f>VLOOKUP(AG86,杂项!K:L,2,FALSE)&amp;AH86&amp;VLOOKUP(AJ86,杂项!K:L,2,FALSE)&amp;AK86</f>
        <v>源铸之魄20秋实之花15</v>
      </c>
      <c r="H86" s="123" t="str">
        <f>VLOOKUP(AM86,杂项!K:L,2,FALSE)&amp;AN86&amp;VLOOKUP(AP86,杂项!K:L,2,FALSE)&amp;AQ86</f>
        <v>源铸之翼20灵魂之翼8</v>
      </c>
      <c r="I86" s="123" t="str">
        <f>VLOOKUP(AS86,杂项!K:L,2,FALSE)&amp;AT86&amp;VLOOKUP(AV86,杂项!K:L,2,FALSE)&amp;AW86</f>
        <v>源铸之火20灵魂之火12</v>
      </c>
      <c r="J86" s="123" t="str">
        <f>VLOOKUP(AY86,杂项!K:L,2,FALSE)&amp;AZ86&amp;VLOOKUP(BB86,杂项!K:L,2,FALSE)&amp;BC86</f>
        <v>源铸之砂24灵魂之砂16</v>
      </c>
      <c r="K86" s="123" t="str">
        <f>VLOOKUP(BE86,杂项!K:L,2,FALSE)&amp;BF86&amp;VLOOKUP(BH86,杂项!K:L,2,FALSE)&amp;BI86</f>
        <v>源铸之魄24灵魂之魄24</v>
      </c>
      <c r="L86" s="93" t="str">
        <f>VLOOKUP(BK86,杂项!K:L,2,FALSE)&amp;BL86&amp;VLOOKUP(BN86,杂项!K:L,2,FALSE)&amp;BO86</f>
        <v>超然之心12活力羽毛10</v>
      </c>
      <c r="N86" s="93" t="s">
        <v>1253</v>
      </c>
      <c r="O86">
        <v>3236</v>
      </c>
      <c r="P86">
        <v>8</v>
      </c>
      <c r="Q86" t="s">
        <v>1253</v>
      </c>
      <c r="R86">
        <v>3208</v>
      </c>
      <c r="S86">
        <v>10</v>
      </c>
      <c r="T86" t="s">
        <v>1254</v>
      </c>
      <c r="U86">
        <v>3234</v>
      </c>
      <c r="V86">
        <v>12</v>
      </c>
      <c r="W86" t="s">
        <v>1254</v>
      </c>
      <c r="X86">
        <v>3208</v>
      </c>
      <c r="Y86">
        <v>15</v>
      </c>
      <c r="Z86" t="s">
        <v>1255</v>
      </c>
      <c r="AA86">
        <v>3237</v>
      </c>
      <c r="AB86">
        <v>16</v>
      </c>
      <c r="AC86" t="s">
        <v>1255</v>
      </c>
      <c r="AD86">
        <v>3220</v>
      </c>
      <c r="AE86">
        <v>10</v>
      </c>
      <c r="AF86" t="s">
        <v>1256</v>
      </c>
      <c r="AG86">
        <v>3235</v>
      </c>
      <c r="AH86">
        <v>20</v>
      </c>
      <c r="AI86" t="s">
        <v>1256</v>
      </c>
      <c r="AJ86">
        <v>3220</v>
      </c>
      <c r="AK86">
        <v>15</v>
      </c>
      <c r="AL86" t="s">
        <v>1257</v>
      </c>
      <c r="AM86">
        <v>3236</v>
      </c>
      <c r="AN86">
        <v>20</v>
      </c>
      <c r="AO86" t="s">
        <v>1257</v>
      </c>
      <c r="AP86">
        <v>3240</v>
      </c>
      <c r="AQ86">
        <v>8</v>
      </c>
      <c r="AR86" t="s">
        <v>1258</v>
      </c>
      <c r="AS86">
        <v>3234</v>
      </c>
      <c r="AT86">
        <v>20</v>
      </c>
      <c r="AU86" t="s">
        <v>1258</v>
      </c>
      <c r="AV86">
        <v>3238</v>
      </c>
      <c r="AW86">
        <v>12</v>
      </c>
      <c r="AX86" t="s">
        <v>1259</v>
      </c>
      <c r="AY86">
        <v>3237</v>
      </c>
      <c r="AZ86">
        <v>24</v>
      </c>
      <c r="BA86" t="s">
        <v>1259</v>
      </c>
      <c r="BB86">
        <v>3241</v>
      </c>
      <c r="BC86">
        <v>16</v>
      </c>
      <c r="BD86" t="s">
        <v>1260</v>
      </c>
      <c r="BE86">
        <v>3235</v>
      </c>
      <c r="BF86">
        <v>24</v>
      </c>
      <c r="BG86" t="s">
        <v>1260</v>
      </c>
      <c r="BH86">
        <v>3239</v>
      </c>
      <c r="BI86">
        <v>24</v>
      </c>
      <c r="BJ86" t="s">
        <v>1261</v>
      </c>
      <c r="BK86">
        <v>3246</v>
      </c>
      <c r="BL86">
        <v>12</v>
      </c>
      <c r="BM86" t="s">
        <v>1261</v>
      </c>
      <c r="BN86">
        <v>3226</v>
      </c>
      <c r="BO86">
        <v>10</v>
      </c>
    </row>
    <row r="87" spans="1:67" x14ac:dyDescent="0.2">
      <c r="A87" s="93" t="s">
        <v>93</v>
      </c>
      <c r="B87" s="124" t="s">
        <v>167</v>
      </c>
      <c r="D87" s="122" t="str">
        <f>VLOOKUP(O87,杂项!K:L,2,FALSE)&amp;P87&amp;VLOOKUP(R87,杂项!K:L,2,FALSE)&amp;S87</f>
        <v>源铸之魄8善念之种10</v>
      </c>
      <c r="E87" s="122" t="str">
        <f>VLOOKUP(U87,杂项!K:L,2,FALSE)&amp;V87&amp;VLOOKUP(X87,杂项!K:L,2,FALSE)&amp;Y87</f>
        <v>源铸之砂12善念之种15</v>
      </c>
      <c r="F87" s="122" t="str">
        <f>VLOOKUP(AA87,杂项!K:L,2,FALSE)&amp;AB87&amp;VLOOKUP(AD87,杂项!K:L,2,FALSE)&amp;AE87</f>
        <v>源铸之火16日冕之花10</v>
      </c>
      <c r="G87" s="122" t="str">
        <f>VLOOKUP(AG87,杂项!K:L,2,FALSE)&amp;AH87&amp;VLOOKUP(AJ87,杂项!K:L,2,FALSE)&amp;AK87</f>
        <v>源铸之翼20日冕之花15</v>
      </c>
      <c r="H87" s="123" t="str">
        <f>VLOOKUP(AM87,杂项!K:L,2,FALSE)&amp;AN87&amp;VLOOKUP(AP87,杂项!K:L,2,FALSE)&amp;AQ87</f>
        <v>源铸之魄20灵魂之魄8</v>
      </c>
      <c r="I87" s="123" t="str">
        <f>VLOOKUP(AS87,杂项!K:L,2,FALSE)&amp;AT87&amp;VLOOKUP(AV87,杂项!K:L,2,FALSE)&amp;AW87</f>
        <v>源铸之砂20灵魂之砂12</v>
      </c>
      <c r="J87" s="123" t="str">
        <f>VLOOKUP(AY87,杂项!K:L,2,FALSE)&amp;AZ87&amp;VLOOKUP(BB87,杂项!K:L,2,FALSE)&amp;BC87</f>
        <v>源铸之火24灵魂之火16</v>
      </c>
      <c r="K87" s="123" t="str">
        <f>VLOOKUP(BE87,杂项!K:L,2,FALSE)&amp;BF87&amp;VLOOKUP(BH87,杂项!K:L,2,FALSE)&amp;BI87</f>
        <v>源铸之翼24灵魂之翼24</v>
      </c>
      <c r="L87" s="93" t="str">
        <f>VLOOKUP(BK87,杂项!K:L,2,FALSE)&amp;BL87&amp;VLOOKUP(BN87,杂项!K:L,2,FALSE)&amp;BO87</f>
        <v>超然之心12理想羽毛10</v>
      </c>
      <c r="N87" s="93" t="s">
        <v>1253</v>
      </c>
      <c r="O87">
        <v>3235</v>
      </c>
      <c r="P87">
        <v>8</v>
      </c>
      <c r="Q87" t="s">
        <v>1253</v>
      </c>
      <c r="R87">
        <v>3204</v>
      </c>
      <c r="S87">
        <v>10</v>
      </c>
      <c r="T87" t="s">
        <v>1254</v>
      </c>
      <c r="U87">
        <v>3237</v>
      </c>
      <c r="V87">
        <v>12</v>
      </c>
      <c r="W87" t="s">
        <v>1254</v>
      </c>
      <c r="X87">
        <v>3204</v>
      </c>
      <c r="Y87">
        <v>15</v>
      </c>
      <c r="Z87" t="s">
        <v>1255</v>
      </c>
      <c r="AA87">
        <v>3234</v>
      </c>
      <c r="AB87">
        <v>16</v>
      </c>
      <c r="AC87" t="s">
        <v>1255</v>
      </c>
      <c r="AD87">
        <v>3216</v>
      </c>
      <c r="AE87">
        <v>10</v>
      </c>
      <c r="AF87" t="s">
        <v>1256</v>
      </c>
      <c r="AG87">
        <v>3236</v>
      </c>
      <c r="AH87">
        <v>20</v>
      </c>
      <c r="AI87" t="s">
        <v>1256</v>
      </c>
      <c r="AJ87">
        <v>3216</v>
      </c>
      <c r="AK87">
        <v>15</v>
      </c>
      <c r="AL87" t="s">
        <v>1257</v>
      </c>
      <c r="AM87">
        <v>3235</v>
      </c>
      <c r="AN87">
        <v>20</v>
      </c>
      <c r="AO87" t="s">
        <v>1257</v>
      </c>
      <c r="AP87">
        <v>3239</v>
      </c>
      <c r="AQ87">
        <v>8</v>
      </c>
      <c r="AR87" t="s">
        <v>1258</v>
      </c>
      <c r="AS87">
        <v>3237</v>
      </c>
      <c r="AT87">
        <v>20</v>
      </c>
      <c r="AU87" t="s">
        <v>1258</v>
      </c>
      <c r="AV87">
        <v>3241</v>
      </c>
      <c r="AW87">
        <v>12</v>
      </c>
      <c r="AX87" t="s">
        <v>1259</v>
      </c>
      <c r="AY87">
        <v>3234</v>
      </c>
      <c r="AZ87">
        <v>24</v>
      </c>
      <c r="BA87" t="s">
        <v>1259</v>
      </c>
      <c r="BB87">
        <v>3238</v>
      </c>
      <c r="BC87">
        <v>16</v>
      </c>
      <c r="BD87" t="s">
        <v>1260</v>
      </c>
      <c r="BE87">
        <v>3236</v>
      </c>
      <c r="BF87">
        <v>24</v>
      </c>
      <c r="BG87" t="s">
        <v>1260</v>
      </c>
      <c r="BH87">
        <v>3240</v>
      </c>
      <c r="BI87">
        <v>24</v>
      </c>
      <c r="BJ87" t="s">
        <v>1261</v>
      </c>
      <c r="BK87">
        <v>3246</v>
      </c>
      <c r="BL87">
        <v>12</v>
      </c>
      <c r="BM87" t="s">
        <v>1261</v>
      </c>
      <c r="BN87">
        <v>3222</v>
      </c>
      <c r="BO87">
        <v>10</v>
      </c>
    </row>
    <row r="88" spans="1:67" x14ac:dyDescent="0.2">
      <c r="A88" s="93" t="s">
        <v>1299</v>
      </c>
      <c r="B88" s="124" t="s">
        <v>91</v>
      </c>
      <c r="D88" s="122" t="str">
        <f>VLOOKUP(O88,杂项!K:L,2,FALSE)&amp;P88&amp;VLOOKUP(R88,杂项!K:L,2,FALSE)&amp;S88</f>
        <v>源铸之砂8迷情之种10</v>
      </c>
      <c r="E88" s="122" t="str">
        <f>VLOOKUP(U88,杂项!K:L,2,FALSE)&amp;V88&amp;VLOOKUP(X88,杂项!K:L,2,FALSE)&amp;Y88</f>
        <v>源铸之翼12迷情之种15</v>
      </c>
      <c r="F88" s="122" t="str">
        <f>VLOOKUP(AA88,杂项!K:L,2,FALSE)&amp;AB88&amp;VLOOKUP(AD88,杂项!K:L,2,FALSE)&amp;AE88</f>
        <v>源铸之魄16春晓之花10</v>
      </c>
      <c r="G88" s="122" t="str">
        <f>VLOOKUP(AG88,杂项!K:L,2,FALSE)&amp;AH88&amp;VLOOKUP(AJ88,杂项!K:L,2,FALSE)&amp;AK88</f>
        <v>源铸之火20春晓之花15</v>
      </c>
      <c r="H88" s="123" t="str">
        <f>VLOOKUP(AM88,杂项!K:L,2,FALSE)&amp;AN88&amp;VLOOKUP(AP88,杂项!K:L,2,FALSE)&amp;AQ88</f>
        <v>源铸之砂20灵魂之砂8</v>
      </c>
      <c r="I88" s="123" t="str">
        <f>VLOOKUP(AS88,杂项!K:L,2,FALSE)&amp;AT88&amp;VLOOKUP(AV88,杂项!K:L,2,FALSE)&amp;AW88</f>
        <v>源铸之翼20灵魂之翼12</v>
      </c>
      <c r="J88" s="123" t="str">
        <f>VLOOKUP(AY88,杂项!K:L,2,FALSE)&amp;AZ88&amp;VLOOKUP(BB88,杂项!K:L,2,FALSE)&amp;BC88</f>
        <v>源铸之魄24灵魂之魄16</v>
      </c>
      <c r="K88" s="123" t="str">
        <f>VLOOKUP(BE88,杂项!K:L,2,FALSE)&amp;BF88&amp;VLOOKUP(BH88,杂项!K:L,2,FALSE)&amp;BI88</f>
        <v>源铸之火24灵魂之火24</v>
      </c>
      <c r="L88" s="93" t="str">
        <f>VLOOKUP(BK88,杂项!K:L,2,FALSE)&amp;BL88&amp;VLOOKUP(BN88,杂项!K:L,2,FALSE)&amp;BO88</f>
        <v>超然之心12恋慕羽毛10</v>
      </c>
      <c r="N88" s="93" t="s">
        <v>1253</v>
      </c>
      <c r="O88">
        <v>3237</v>
      </c>
      <c r="P88">
        <v>8</v>
      </c>
      <c r="Q88" t="s">
        <v>1253</v>
      </c>
      <c r="R88">
        <v>3209</v>
      </c>
      <c r="S88">
        <v>10</v>
      </c>
      <c r="T88" t="s">
        <v>1254</v>
      </c>
      <c r="U88">
        <v>3236</v>
      </c>
      <c r="V88">
        <v>12</v>
      </c>
      <c r="W88" t="s">
        <v>1254</v>
      </c>
      <c r="X88">
        <v>3209</v>
      </c>
      <c r="Y88">
        <v>15</v>
      </c>
      <c r="Z88" t="s">
        <v>1255</v>
      </c>
      <c r="AA88">
        <v>3235</v>
      </c>
      <c r="AB88">
        <v>16</v>
      </c>
      <c r="AC88" t="s">
        <v>1255</v>
      </c>
      <c r="AD88">
        <v>3221</v>
      </c>
      <c r="AE88">
        <v>10</v>
      </c>
      <c r="AF88" t="s">
        <v>1256</v>
      </c>
      <c r="AG88">
        <v>3234</v>
      </c>
      <c r="AH88">
        <v>20</v>
      </c>
      <c r="AI88" t="s">
        <v>1256</v>
      </c>
      <c r="AJ88">
        <v>3221</v>
      </c>
      <c r="AK88">
        <v>15</v>
      </c>
      <c r="AL88" t="s">
        <v>1257</v>
      </c>
      <c r="AM88">
        <v>3237</v>
      </c>
      <c r="AN88">
        <v>20</v>
      </c>
      <c r="AO88" t="s">
        <v>1257</v>
      </c>
      <c r="AP88">
        <v>3241</v>
      </c>
      <c r="AQ88">
        <v>8</v>
      </c>
      <c r="AR88" t="s">
        <v>1258</v>
      </c>
      <c r="AS88">
        <v>3236</v>
      </c>
      <c r="AT88">
        <v>20</v>
      </c>
      <c r="AU88" t="s">
        <v>1258</v>
      </c>
      <c r="AV88">
        <v>3240</v>
      </c>
      <c r="AW88">
        <v>12</v>
      </c>
      <c r="AX88" t="s">
        <v>1259</v>
      </c>
      <c r="AY88">
        <v>3235</v>
      </c>
      <c r="AZ88">
        <v>24</v>
      </c>
      <c r="BA88" t="s">
        <v>1259</v>
      </c>
      <c r="BB88">
        <v>3239</v>
      </c>
      <c r="BC88">
        <v>16</v>
      </c>
      <c r="BD88" t="s">
        <v>1260</v>
      </c>
      <c r="BE88">
        <v>3234</v>
      </c>
      <c r="BF88">
        <v>24</v>
      </c>
      <c r="BG88" t="s">
        <v>1260</v>
      </c>
      <c r="BH88">
        <v>3238</v>
      </c>
      <c r="BI88">
        <v>24</v>
      </c>
      <c r="BJ88" t="s">
        <v>1261</v>
      </c>
      <c r="BK88">
        <v>3246</v>
      </c>
      <c r="BL88">
        <v>12</v>
      </c>
      <c r="BM88" t="s">
        <v>1261</v>
      </c>
      <c r="BN88">
        <v>3227</v>
      </c>
      <c r="BO88">
        <v>10</v>
      </c>
    </row>
    <row r="89" spans="1:67" x14ac:dyDescent="0.2">
      <c r="A89" s="93" t="s">
        <v>257</v>
      </c>
      <c r="B89" s="124" t="s">
        <v>429</v>
      </c>
      <c r="D89" s="122" t="str">
        <f>VLOOKUP(O89,杂项!K:L,2,FALSE)&amp;P89&amp;VLOOKUP(R89,杂项!K:L,2,FALSE)&amp;S89</f>
        <v>源铸之火8智识之种10</v>
      </c>
      <c r="E89" s="122" t="str">
        <f>VLOOKUP(U89,杂项!K:L,2,FALSE)&amp;V89&amp;VLOOKUP(X89,杂项!K:L,2,FALSE)&amp;Y89</f>
        <v>源铸之魄12智识之种15</v>
      </c>
      <c r="F89" s="122" t="str">
        <f>VLOOKUP(AA89,杂项!K:L,2,FALSE)&amp;AB89&amp;VLOOKUP(AD89,杂项!K:L,2,FALSE)&amp;AE89</f>
        <v>源铸之翼16冬雪之花10</v>
      </c>
      <c r="G89" s="122" t="str">
        <f>VLOOKUP(AG89,杂项!K:L,2,FALSE)&amp;AH89&amp;VLOOKUP(AJ89,杂项!K:L,2,FALSE)&amp;AK89</f>
        <v>源铸之砂20冬雪之花15</v>
      </c>
      <c r="H89" s="123" t="str">
        <f>VLOOKUP(AM89,杂项!K:L,2,FALSE)&amp;AN89&amp;VLOOKUP(AP89,杂项!K:L,2,FALSE)&amp;AQ89</f>
        <v>源铸之火20灵魂之火8</v>
      </c>
      <c r="I89" s="123" t="str">
        <f>VLOOKUP(AS89,杂项!K:L,2,FALSE)&amp;AT89&amp;VLOOKUP(AV89,杂项!K:L,2,FALSE)&amp;AW89</f>
        <v>源铸之魄20灵魂之魄12</v>
      </c>
      <c r="J89" s="123" t="str">
        <f>VLOOKUP(AY89,杂项!K:L,2,FALSE)&amp;AZ89&amp;VLOOKUP(BB89,杂项!K:L,2,FALSE)&amp;BC89</f>
        <v>源铸之翼24灵魂之翼16</v>
      </c>
      <c r="K89" s="123" t="str">
        <f>VLOOKUP(BE89,杂项!K:L,2,FALSE)&amp;BF89&amp;VLOOKUP(BH89,杂项!K:L,2,FALSE)&amp;BI89</f>
        <v>源铸之砂24灵魂之砂24</v>
      </c>
      <c r="L89" s="93" t="str">
        <f>VLOOKUP(BK89,杂项!K:L,2,FALSE)&amp;BL89&amp;VLOOKUP(BN89,杂项!K:L,2,FALSE)&amp;BO89</f>
        <v>超然之心12知识羽毛10</v>
      </c>
      <c r="N89" s="93" t="s">
        <v>1253</v>
      </c>
      <c r="O89">
        <v>3234</v>
      </c>
      <c r="P89">
        <v>8</v>
      </c>
      <c r="Q89" t="s">
        <v>1253</v>
      </c>
      <c r="R89">
        <v>3206</v>
      </c>
      <c r="S89">
        <v>10</v>
      </c>
      <c r="T89" t="s">
        <v>1254</v>
      </c>
      <c r="U89">
        <v>3235</v>
      </c>
      <c r="V89">
        <v>12</v>
      </c>
      <c r="W89" t="s">
        <v>1254</v>
      </c>
      <c r="X89">
        <v>3206</v>
      </c>
      <c r="Y89">
        <v>15</v>
      </c>
      <c r="Z89" t="s">
        <v>1255</v>
      </c>
      <c r="AA89">
        <v>3236</v>
      </c>
      <c r="AB89">
        <v>16</v>
      </c>
      <c r="AC89" t="s">
        <v>1255</v>
      </c>
      <c r="AD89">
        <v>3218</v>
      </c>
      <c r="AE89">
        <v>10</v>
      </c>
      <c r="AF89" t="s">
        <v>1256</v>
      </c>
      <c r="AG89">
        <v>3237</v>
      </c>
      <c r="AH89">
        <v>20</v>
      </c>
      <c r="AI89" t="s">
        <v>1256</v>
      </c>
      <c r="AJ89">
        <v>3218</v>
      </c>
      <c r="AK89">
        <v>15</v>
      </c>
      <c r="AL89" t="s">
        <v>1257</v>
      </c>
      <c r="AM89">
        <v>3234</v>
      </c>
      <c r="AN89">
        <v>20</v>
      </c>
      <c r="AO89" t="s">
        <v>1257</v>
      </c>
      <c r="AP89">
        <v>3238</v>
      </c>
      <c r="AQ89">
        <v>8</v>
      </c>
      <c r="AR89" t="s">
        <v>1258</v>
      </c>
      <c r="AS89">
        <v>3235</v>
      </c>
      <c r="AT89">
        <v>20</v>
      </c>
      <c r="AU89" t="s">
        <v>1258</v>
      </c>
      <c r="AV89">
        <v>3239</v>
      </c>
      <c r="AW89">
        <v>12</v>
      </c>
      <c r="AX89" t="s">
        <v>1259</v>
      </c>
      <c r="AY89">
        <v>3236</v>
      </c>
      <c r="AZ89">
        <v>24</v>
      </c>
      <c r="BA89" t="s">
        <v>1259</v>
      </c>
      <c r="BB89">
        <v>3240</v>
      </c>
      <c r="BC89">
        <v>16</v>
      </c>
      <c r="BD89" t="s">
        <v>1260</v>
      </c>
      <c r="BE89">
        <v>3237</v>
      </c>
      <c r="BF89">
        <v>24</v>
      </c>
      <c r="BG89" t="s">
        <v>1260</v>
      </c>
      <c r="BH89">
        <v>3241</v>
      </c>
      <c r="BI89">
        <v>24</v>
      </c>
      <c r="BJ89" t="s">
        <v>1261</v>
      </c>
      <c r="BK89">
        <v>3246</v>
      </c>
      <c r="BL89">
        <v>12</v>
      </c>
      <c r="BM89" t="s">
        <v>1261</v>
      </c>
      <c r="BN89">
        <v>3224</v>
      </c>
      <c r="BO89">
        <v>10</v>
      </c>
    </row>
    <row r="90" spans="1:67" x14ac:dyDescent="0.2">
      <c r="A90" s="93" t="s">
        <v>86</v>
      </c>
      <c r="B90" s="127" t="s">
        <v>1300</v>
      </c>
      <c r="D90" s="122" t="str">
        <f>VLOOKUP(O90,杂项!K:L,2,FALSE)&amp;P90&amp;VLOOKUP(R90,杂项!K:L,2,FALSE)&amp;S90</f>
        <v>源铸之翼8慎思之种10</v>
      </c>
      <c r="E90" s="122" t="str">
        <f>VLOOKUP(U90,杂项!K:L,2,FALSE)&amp;V90&amp;VLOOKUP(X90,杂项!K:L,2,FALSE)&amp;Y90</f>
        <v>源铸之火12慎思之种15</v>
      </c>
      <c r="F90" s="122" t="str">
        <f>VLOOKUP(AA90,杂项!K:L,2,FALSE)&amp;AB90&amp;VLOOKUP(AD90,杂项!K:L,2,FALSE)&amp;AE90</f>
        <v>源铸之砂16月芒之花10</v>
      </c>
      <c r="G90" s="122" t="str">
        <f>VLOOKUP(AG90,杂项!K:L,2,FALSE)&amp;AH90&amp;VLOOKUP(AJ90,杂项!K:L,2,FALSE)&amp;AK90</f>
        <v>源铸之魄20月芒之花15</v>
      </c>
      <c r="H90" s="123" t="str">
        <f>VLOOKUP(AM90,杂项!K:L,2,FALSE)&amp;AN90&amp;VLOOKUP(AP90,杂项!K:L,2,FALSE)&amp;AQ90</f>
        <v>源铸之翼20灵魂之翼8</v>
      </c>
      <c r="I90" s="123" t="str">
        <f>VLOOKUP(AS90,杂项!K:L,2,FALSE)&amp;AT90&amp;VLOOKUP(AV90,杂项!K:L,2,FALSE)&amp;AW90</f>
        <v>源铸之火20灵魂之火12</v>
      </c>
      <c r="J90" s="123" t="str">
        <f>VLOOKUP(AY90,杂项!K:L,2,FALSE)&amp;AZ90&amp;VLOOKUP(BB90,杂项!K:L,2,FALSE)&amp;BC90</f>
        <v>源铸之砂24灵魂之砂16</v>
      </c>
      <c r="K90" s="123" t="str">
        <f>VLOOKUP(BE90,杂项!K:L,2,FALSE)&amp;BF90&amp;VLOOKUP(BH90,杂项!K:L,2,FALSE)&amp;BI90</f>
        <v>源铸之魄24灵魂之魄24</v>
      </c>
      <c r="L90" s="93" t="str">
        <f>VLOOKUP(BK90,杂项!K:L,2,FALSE)&amp;BL90&amp;VLOOKUP(BN90,杂项!K:L,2,FALSE)&amp;BO90</f>
        <v>超然之心12冥识羽毛10</v>
      </c>
      <c r="N90" s="93" t="s">
        <v>1253</v>
      </c>
      <c r="O90">
        <v>3236</v>
      </c>
      <c r="P90">
        <v>8</v>
      </c>
      <c r="Q90" t="s">
        <v>1253</v>
      </c>
      <c r="R90">
        <v>3205</v>
      </c>
      <c r="S90">
        <v>10</v>
      </c>
      <c r="T90" t="s">
        <v>1254</v>
      </c>
      <c r="U90">
        <v>3234</v>
      </c>
      <c r="V90">
        <v>12</v>
      </c>
      <c r="W90" t="s">
        <v>1254</v>
      </c>
      <c r="X90">
        <v>3205</v>
      </c>
      <c r="Y90">
        <v>15</v>
      </c>
      <c r="Z90" t="s">
        <v>1255</v>
      </c>
      <c r="AA90">
        <v>3237</v>
      </c>
      <c r="AB90">
        <v>16</v>
      </c>
      <c r="AC90" t="s">
        <v>1255</v>
      </c>
      <c r="AD90">
        <v>3217</v>
      </c>
      <c r="AE90">
        <v>10</v>
      </c>
      <c r="AF90" t="s">
        <v>1256</v>
      </c>
      <c r="AG90">
        <v>3235</v>
      </c>
      <c r="AH90">
        <v>20</v>
      </c>
      <c r="AI90" t="s">
        <v>1256</v>
      </c>
      <c r="AJ90">
        <v>3217</v>
      </c>
      <c r="AK90">
        <v>15</v>
      </c>
      <c r="AL90" t="s">
        <v>1257</v>
      </c>
      <c r="AM90">
        <v>3236</v>
      </c>
      <c r="AN90">
        <v>20</v>
      </c>
      <c r="AO90" t="s">
        <v>1257</v>
      </c>
      <c r="AP90">
        <v>3240</v>
      </c>
      <c r="AQ90">
        <v>8</v>
      </c>
      <c r="AR90" t="s">
        <v>1258</v>
      </c>
      <c r="AS90">
        <v>3234</v>
      </c>
      <c r="AT90">
        <v>20</v>
      </c>
      <c r="AU90" t="s">
        <v>1258</v>
      </c>
      <c r="AV90">
        <v>3238</v>
      </c>
      <c r="AW90">
        <v>12</v>
      </c>
      <c r="AX90" t="s">
        <v>1259</v>
      </c>
      <c r="AY90">
        <v>3237</v>
      </c>
      <c r="AZ90">
        <v>24</v>
      </c>
      <c r="BA90" t="s">
        <v>1259</v>
      </c>
      <c r="BB90">
        <v>3241</v>
      </c>
      <c r="BC90">
        <v>16</v>
      </c>
      <c r="BD90" t="s">
        <v>1260</v>
      </c>
      <c r="BE90">
        <v>3235</v>
      </c>
      <c r="BF90">
        <v>24</v>
      </c>
      <c r="BG90" t="s">
        <v>1260</v>
      </c>
      <c r="BH90">
        <v>3239</v>
      </c>
      <c r="BI90">
        <v>24</v>
      </c>
      <c r="BJ90" t="s">
        <v>1261</v>
      </c>
      <c r="BK90">
        <v>3246</v>
      </c>
      <c r="BL90">
        <v>12</v>
      </c>
      <c r="BM90" t="s">
        <v>1261</v>
      </c>
      <c r="BN90">
        <v>3223</v>
      </c>
      <c r="BO90">
        <v>10</v>
      </c>
    </row>
    <row r="91" spans="1:67" x14ac:dyDescent="0.2">
      <c r="A91" s="93" t="s">
        <v>1301</v>
      </c>
      <c r="B91" s="93" t="s">
        <v>348</v>
      </c>
      <c r="D91" s="122" t="str">
        <f>VLOOKUP(O91,杂项!K:L,2,FALSE)&amp;P91&amp;VLOOKUP(R91,杂项!K:L,2,FALSE)&amp;S91</f>
        <v>源铸之魄8生机之种10</v>
      </c>
      <c r="E91" s="122" t="str">
        <f>VLOOKUP(U91,杂项!K:L,2,FALSE)&amp;V91&amp;VLOOKUP(X91,杂项!K:L,2,FALSE)&amp;Y91</f>
        <v>源铸之砂12生机之种15</v>
      </c>
      <c r="F91" s="122" t="str">
        <f>VLOOKUP(AA91,杂项!K:L,2,FALSE)&amp;AB91&amp;VLOOKUP(AD91,杂项!K:L,2,FALSE)&amp;AE91</f>
        <v>源铸之火16秋实之花10</v>
      </c>
      <c r="G91" s="122" t="str">
        <f>VLOOKUP(AG91,杂项!K:L,2,FALSE)&amp;AH91&amp;VLOOKUP(AJ91,杂项!K:L,2,FALSE)&amp;AK91</f>
        <v>源铸之翼20秋实之花15</v>
      </c>
      <c r="H91" s="123" t="str">
        <f>VLOOKUP(AM91,杂项!K:L,2,FALSE)&amp;AN91&amp;VLOOKUP(AP91,杂项!K:L,2,FALSE)&amp;AQ91</f>
        <v>源铸之魄20灵魂之魄8</v>
      </c>
      <c r="I91" s="123" t="str">
        <f>VLOOKUP(AS91,杂项!K:L,2,FALSE)&amp;AT91&amp;VLOOKUP(AV91,杂项!K:L,2,FALSE)&amp;AW91</f>
        <v>源铸之砂20灵魂之砂12</v>
      </c>
      <c r="J91" s="123" t="str">
        <f>VLOOKUP(AY91,杂项!K:L,2,FALSE)&amp;AZ91&amp;VLOOKUP(BB91,杂项!K:L,2,FALSE)&amp;BC91</f>
        <v>源铸之火24灵魂之火16</v>
      </c>
      <c r="K91" s="123" t="str">
        <f>VLOOKUP(BE91,杂项!K:L,2,FALSE)&amp;BF91&amp;VLOOKUP(BH91,杂项!K:L,2,FALSE)&amp;BI91</f>
        <v>源铸之翼24灵魂之翼24</v>
      </c>
      <c r="L91" s="93" t="str">
        <f>VLOOKUP(BK91,杂项!K:L,2,FALSE)&amp;BL91&amp;VLOOKUP(BN91,杂项!K:L,2,FALSE)&amp;BO91</f>
        <v>超然之心12活力羽毛10</v>
      </c>
      <c r="N91" s="93" t="s">
        <v>1253</v>
      </c>
      <c r="O91">
        <v>3235</v>
      </c>
      <c r="P91">
        <v>8</v>
      </c>
      <c r="Q91" t="s">
        <v>1253</v>
      </c>
      <c r="R91">
        <v>3208</v>
      </c>
      <c r="S91">
        <v>10</v>
      </c>
      <c r="T91" t="s">
        <v>1254</v>
      </c>
      <c r="U91">
        <v>3237</v>
      </c>
      <c r="V91">
        <v>12</v>
      </c>
      <c r="W91" t="s">
        <v>1254</v>
      </c>
      <c r="X91">
        <v>3208</v>
      </c>
      <c r="Y91">
        <v>15</v>
      </c>
      <c r="Z91" t="s">
        <v>1255</v>
      </c>
      <c r="AA91">
        <v>3234</v>
      </c>
      <c r="AB91">
        <v>16</v>
      </c>
      <c r="AC91" t="s">
        <v>1255</v>
      </c>
      <c r="AD91">
        <v>3220</v>
      </c>
      <c r="AE91">
        <v>10</v>
      </c>
      <c r="AF91" t="s">
        <v>1256</v>
      </c>
      <c r="AG91">
        <v>3236</v>
      </c>
      <c r="AH91">
        <v>20</v>
      </c>
      <c r="AI91" t="s">
        <v>1256</v>
      </c>
      <c r="AJ91">
        <v>3220</v>
      </c>
      <c r="AK91">
        <v>15</v>
      </c>
      <c r="AL91" t="s">
        <v>1257</v>
      </c>
      <c r="AM91">
        <v>3235</v>
      </c>
      <c r="AN91">
        <v>20</v>
      </c>
      <c r="AO91" t="s">
        <v>1257</v>
      </c>
      <c r="AP91">
        <v>3239</v>
      </c>
      <c r="AQ91">
        <v>8</v>
      </c>
      <c r="AR91" t="s">
        <v>1258</v>
      </c>
      <c r="AS91">
        <v>3237</v>
      </c>
      <c r="AT91">
        <v>20</v>
      </c>
      <c r="AU91" t="s">
        <v>1258</v>
      </c>
      <c r="AV91">
        <v>3241</v>
      </c>
      <c r="AW91">
        <v>12</v>
      </c>
      <c r="AX91" t="s">
        <v>1259</v>
      </c>
      <c r="AY91">
        <v>3234</v>
      </c>
      <c r="AZ91">
        <v>24</v>
      </c>
      <c r="BA91" t="s">
        <v>1259</v>
      </c>
      <c r="BB91">
        <v>3238</v>
      </c>
      <c r="BC91">
        <v>16</v>
      </c>
      <c r="BD91" t="s">
        <v>1260</v>
      </c>
      <c r="BE91">
        <v>3236</v>
      </c>
      <c r="BF91">
        <v>24</v>
      </c>
      <c r="BG91" t="s">
        <v>1260</v>
      </c>
      <c r="BH91">
        <v>3240</v>
      </c>
      <c r="BI91">
        <v>24</v>
      </c>
      <c r="BJ91" t="s">
        <v>1261</v>
      </c>
      <c r="BK91">
        <v>3246</v>
      </c>
      <c r="BL91">
        <v>12</v>
      </c>
      <c r="BM91" t="s">
        <v>1261</v>
      </c>
      <c r="BN91">
        <v>3226</v>
      </c>
      <c r="BO91">
        <v>10</v>
      </c>
    </row>
    <row r="92" spans="1:67" x14ac:dyDescent="0.2">
      <c r="A92" s="93" t="s">
        <v>1302</v>
      </c>
      <c r="B92" s="93" t="s">
        <v>378</v>
      </c>
      <c r="D92" s="122" t="str">
        <f>VLOOKUP(O92,杂项!K:L,2,FALSE)&amp;P92&amp;VLOOKUP(R92,杂项!K:L,2,FALSE)&amp;S92</f>
        <v>源铸之砂8智识之种10</v>
      </c>
      <c r="E92" s="122" t="str">
        <f>VLOOKUP(U92,杂项!K:L,2,FALSE)&amp;V92&amp;VLOOKUP(X92,杂项!K:L,2,FALSE)&amp;Y92</f>
        <v>源铸之翼12智识之种15</v>
      </c>
      <c r="F92" s="122" t="str">
        <f>VLOOKUP(AA92,杂项!K:L,2,FALSE)&amp;AB92&amp;VLOOKUP(AD92,杂项!K:L,2,FALSE)&amp;AE92</f>
        <v>源铸之魄16冬雪之花10</v>
      </c>
      <c r="G92" s="122" t="str">
        <f>VLOOKUP(AG92,杂项!K:L,2,FALSE)&amp;AH92&amp;VLOOKUP(AJ92,杂项!K:L,2,FALSE)&amp;AK92</f>
        <v>源铸之火20冬雪之花15</v>
      </c>
      <c r="H92" s="123" t="str">
        <f>VLOOKUP(AM92,杂项!K:L,2,FALSE)&amp;AN92&amp;VLOOKUP(AP92,杂项!K:L,2,FALSE)&amp;AQ92</f>
        <v>源铸之砂20灵魂之砂8</v>
      </c>
      <c r="I92" s="123" t="str">
        <f>VLOOKUP(AS92,杂项!K:L,2,FALSE)&amp;AT92&amp;VLOOKUP(AV92,杂项!K:L,2,FALSE)&amp;AW92</f>
        <v>源铸之翼20灵魂之翼12</v>
      </c>
      <c r="J92" s="123" t="str">
        <f>VLOOKUP(AY92,杂项!K:L,2,FALSE)&amp;AZ92&amp;VLOOKUP(BB92,杂项!K:L,2,FALSE)&amp;BC92</f>
        <v>源铸之魄24灵魂之魄16</v>
      </c>
      <c r="K92" s="123" t="str">
        <f>VLOOKUP(BE92,杂项!K:L,2,FALSE)&amp;BF92&amp;VLOOKUP(BH92,杂项!K:L,2,FALSE)&amp;BI92</f>
        <v>源铸之火24灵魂之火24</v>
      </c>
      <c r="L92" s="93" t="str">
        <f>VLOOKUP(BK92,杂项!K:L,2,FALSE)&amp;BL92&amp;VLOOKUP(BN92,杂项!K:L,2,FALSE)&amp;BO92</f>
        <v>超然之心12知识羽毛10</v>
      </c>
      <c r="N92" s="93" t="s">
        <v>1253</v>
      </c>
      <c r="O92">
        <v>3237</v>
      </c>
      <c r="P92">
        <v>8</v>
      </c>
      <c r="Q92" t="s">
        <v>1253</v>
      </c>
      <c r="R92">
        <v>3206</v>
      </c>
      <c r="S92">
        <v>10</v>
      </c>
      <c r="T92" t="s">
        <v>1254</v>
      </c>
      <c r="U92">
        <v>3236</v>
      </c>
      <c r="V92">
        <v>12</v>
      </c>
      <c r="W92" t="s">
        <v>1254</v>
      </c>
      <c r="X92">
        <v>3206</v>
      </c>
      <c r="Y92">
        <v>15</v>
      </c>
      <c r="Z92" t="s">
        <v>1255</v>
      </c>
      <c r="AA92">
        <v>3235</v>
      </c>
      <c r="AB92">
        <v>16</v>
      </c>
      <c r="AC92" t="s">
        <v>1255</v>
      </c>
      <c r="AD92">
        <v>3218</v>
      </c>
      <c r="AE92">
        <v>10</v>
      </c>
      <c r="AF92" t="s">
        <v>1256</v>
      </c>
      <c r="AG92">
        <v>3234</v>
      </c>
      <c r="AH92">
        <v>20</v>
      </c>
      <c r="AI92" t="s">
        <v>1256</v>
      </c>
      <c r="AJ92">
        <v>3218</v>
      </c>
      <c r="AK92">
        <v>15</v>
      </c>
      <c r="AL92" t="s">
        <v>1257</v>
      </c>
      <c r="AM92">
        <v>3237</v>
      </c>
      <c r="AN92">
        <v>20</v>
      </c>
      <c r="AO92" t="s">
        <v>1257</v>
      </c>
      <c r="AP92">
        <v>3241</v>
      </c>
      <c r="AQ92">
        <v>8</v>
      </c>
      <c r="AR92" t="s">
        <v>1258</v>
      </c>
      <c r="AS92">
        <v>3236</v>
      </c>
      <c r="AT92">
        <v>20</v>
      </c>
      <c r="AU92" t="s">
        <v>1258</v>
      </c>
      <c r="AV92">
        <v>3240</v>
      </c>
      <c r="AW92">
        <v>12</v>
      </c>
      <c r="AX92" t="s">
        <v>1259</v>
      </c>
      <c r="AY92">
        <v>3235</v>
      </c>
      <c r="AZ92">
        <v>24</v>
      </c>
      <c r="BA92" t="s">
        <v>1259</v>
      </c>
      <c r="BB92">
        <v>3239</v>
      </c>
      <c r="BC92">
        <v>16</v>
      </c>
      <c r="BD92" t="s">
        <v>1260</v>
      </c>
      <c r="BE92">
        <v>3234</v>
      </c>
      <c r="BF92">
        <v>24</v>
      </c>
      <c r="BG92" t="s">
        <v>1260</v>
      </c>
      <c r="BH92">
        <v>3238</v>
      </c>
      <c r="BI92">
        <v>24</v>
      </c>
      <c r="BJ92" t="s">
        <v>1261</v>
      </c>
      <c r="BK92">
        <v>3246</v>
      </c>
      <c r="BL92">
        <v>12</v>
      </c>
      <c r="BM92" t="s">
        <v>1261</v>
      </c>
      <c r="BN92">
        <v>3224</v>
      </c>
      <c r="BO92">
        <v>10</v>
      </c>
    </row>
    <row r="93" spans="1:67" x14ac:dyDescent="0.2">
      <c r="A93" s="93" t="s">
        <v>1303</v>
      </c>
      <c r="B93" s="93" t="s">
        <v>487</v>
      </c>
    </row>
    <row r="94" spans="1:67" x14ac:dyDescent="0.2">
      <c r="A94" s="93" t="s">
        <v>1304</v>
      </c>
      <c r="B94" s="93" t="s">
        <v>487</v>
      </c>
    </row>
    <row r="95" spans="1:67" x14ac:dyDescent="0.2">
      <c r="A95" s="93" t="s">
        <v>145</v>
      </c>
      <c r="B95" s="93" t="s">
        <v>487</v>
      </c>
    </row>
    <row r="96" spans="1:67" x14ac:dyDescent="0.2">
      <c r="A96" s="93" t="s">
        <v>1305</v>
      </c>
      <c r="B96" s="93" t="s">
        <v>487</v>
      </c>
    </row>
    <row r="97" spans="1:2" x14ac:dyDescent="0.2">
      <c r="A97" s="93" t="s">
        <v>1306</v>
      </c>
      <c r="B97" s="93" t="s">
        <v>487</v>
      </c>
    </row>
    <row r="98" spans="1:2" x14ac:dyDescent="0.2">
      <c r="A98" s="93" t="s">
        <v>1307</v>
      </c>
      <c r="B98" s="93" t="s">
        <v>487</v>
      </c>
    </row>
    <row r="99" spans="1:2" x14ac:dyDescent="0.2">
      <c r="A99" s="93" t="s">
        <v>65</v>
      </c>
      <c r="B99" s="93" t="s">
        <v>487</v>
      </c>
    </row>
    <row r="100" spans="1:2" x14ac:dyDescent="0.2">
      <c r="A100" s="93" t="s">
        <v>41</v>
      </c>
      <c r="B100" s="93" t="s">
        <v>487</v>
      </c>
    </row>
    <row r="101" spans="1:2" x14ac:dyDescent="0.2">
      <c r="A101" s="93" t="s">
        <v>1308</v>
      </c>
      <c r="B101" s="93" t="s">
        <v>487</v>
      </c>
    </row>
    <row r="102" spans="1:2" x14ac:dyDescent="0.2">
      <c r="A102" s="93" t="s">
        <v>1309</v>
      </c>
      <c r="B102" s="93" t="s">
        <v>487</v>
      </c>
    </row>
    <row r="103" spans="1:2" x14ac:dyDescent="0.2">
      <c r="A103" s="93" t="s">
        <v>1310</v>
      </c>
      <c r="B103" s="93" t="s">
        <v>487</v>
      </c>
    </row>
    <row r="104" spans="1:2" x14ac:dyDescent="0.2">
      <c r="A104" s="93" t="s">
        <v>1311</v>
      </c>
      <c r="B104" s="93" t="s">
        <v>487</v>
      </c>
    </row>
    <row r="105" spans="1:2" x14ac:dyDescent="0.2">
      <c r="A105" s="93" t="s">
        <v>1312</v>
      </c>
      <c r="B105" s="93" t="s">
        <v>487</v>
      </c>
    </row>
    <row r="106" spans="1:2" x14ac:dyDescent="0.2">
      <c r="A106" s="93" t="s">
        <v>42</v>
      </c>
      <c r="B106" s="93" t="s">
        <v>487</v>
      </c>
    </row>
    <row r="107" spans="1:2" x14ac:dyDescent="0.2">
      <c r="A107" s="93" t="s">
        <v>1313</v>
      </c>
      <c r="B107" s="93" t="s">
        <v>487</v>
      </c>
    </row>
    <row r="108" spans="1:2" x14ac:dyDescent="0.2">
      <c r="A108" s="93" t="s">
        <v>1314</v>
      </c>
      <c r="B108" s="93" t="s">
        <v>487</v>
      </c>
    </row>
  </sheetData>
  <autoFilter ref="A1:BO108" xr:uid="{00000000-0009-0000-0000-000003000000}"/>
  <phoneticPr fontId="19"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I12"/>
  <sheetViews>
    <sheetView workbookViewId="0">
      <selection activeCell="K30" sqref="K30"/>
    </sheetView>
  </sheetViews>
  <sheetFormatPr defaultColWidth="8.875" defaultRowHeight="13.5" x14ac:dyDescent="0.15"/>
  <cols>
    <col min="1" max="1" width="11.75" customWidth="1"/>
    <col min="5" max="5" width="9.625" customWidth="1"/>
    <col min="6" max="9" width="10.75" customWidth="1"/>
  </cols>
  <sheetData>
    <row r="1" spans="1:9" x14ac:dyDescent="0.15">
      <c r="A1" t="s">
        <v>4791</v>
      </c>
      <c r="B1" t="s">
        <v>903</v>
      </c>
      <c r="C1" t="s">
        <v>487</v>
      </c>
      <c r="D1" t="s">
        <v>4792</v>
      </c>
      <c r="E1" s="10" t="s">
        <v>4793</v>
      </c>
      <c r="F1" s="10" t="s">
        <v>4794</v>
      </c>
      <c r="G1" s="10" t="s">
        <v>4795</v>
      </c>
      <c r="H1" s="10" t="s">
        <v>4796</v>
      </c>
      <c r="I1" s="10" t="s">
        <v>4797</v>
      </c>
    </row>
    <row r="2" spans="1:9" x14ac:dyDescent="0.15">
      <c r="A2" t="s">
        <v>903</v>
      </c>
      <c r="B2" s="10">
        <v>249</v>
      </c>
      <c r="C2" s="10">
        <v>1</v>
      </c>
      <c r="D2">
        <v>21076</v>
      </c>
      <c r="E2" s="100">
        <v>3</v>
      </c>
      <c r="F2" s="100">
        <v>17</v>
      </c>
      <c r="G2" s="100">
        <v>13</v>
      </c>
      <c r="H2" s="100">
        <v>0</v>
      </c>
      <c r="I2" s="100">
        <v>7</v>
      </c>
    </row>
    <row r="3" spans="1:9" x14ac:dyDescent="0.15">
      <c r="A3" t="s">
        <v>487</v>
      </c>
      <c r="B3" s="10">
        <v>727</v>
      </c>
      <c r="C3" s="10">
        <v>1056</v>
      </c>
    </row>
    <row r="9" spans="1:9" x14ac:dyDescent="0.15">
      <c r="A9" s="101"/>
      <c r="B9" s="102"/>
      <c r="C9" s="102"/>
    </row>
    <row r="10" spans="1:9" x14ac:dyDescent="0.15">
      <c r="B10" s="102"/>
      <c r="C10" s="102"/>
    </row>
    <row r="11" spans="1:9" x14ac:dyDescent="0.15">
      <c r="B11" s="10"/>
      <c r="C11" s="10"/>
    </row>
    <row r="12" spans="1:9" x14ac:dyDescent="0.15">
      <c r="B12" s="10"/>
      <c r="C12" s="10"/>
    </row>
  </sheetData>
  <phoneticPr fontId="19" type="noConversion"/>
  <pageMargins left="0.75" right="0.75" top="1" bottom="1" header="0.51180555555555596" footer="0.51180555555555596"/>
  <drawing r:id="rId1"/>
  <legacyDrawing r:id="rId2"/>
  <controls>
    <mc:AlternateContent xmlns:mc="http://schemas.openxmlformats.org/markup-compatibility/2006">
      <mc:Choice Requires="x14">
        <control shapeId="1025" r:id="rId3" name="CommandButton1">
          <controlPr defaultSize="0" altText="" r:id="rId4">
            <anchor moveWithCells="1">
              <from>
                <xdr:col>0</xdr:col>
                <xdr:colOff>9525</xdr:colOff>
                <xdr:row>13</xdr:row>
                <xdr:rowOff>19050</xdr:rowOff>
              </from>
              <to>
                <xdr:col>1</xdr:col>
                <xdr:colOff>447675</xdr:colOff>
                <xdr:row>15</xdr:row>
                <xdr:rowOff>19050</xdr:rowOff>
              </to>
            </anchor>
          </controlPr>
        </control>
      </mc:Choice>
      <mc:Fallback>
        <control shapeId="1025" r:id="rId3" name="CommandButton1"/>
      </mc:Fallback>
    </mc:AlternateContent>
  </control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pageSetUpPr autoPageBreaks="0"/>
  </sheetPr>
  <dimension ref="A1:CS121"/>
  <sheetViews>
    <sheetView zoomScale="110" zoomScaleNormal="110" workbookViewId="0">
      <pane xSplit="1" ySplit="2" topLeftCell="B14" activePane="bottomRight" state="frozen"/>
      <selection pane="topRight"/>
      <selection pane="bottomLeft"/>
      <selection pane="bottomRight" activeCell="J14" sqref="J14"/>
    </sheetView>
  </sheetViews>
  <sheetFormatPr defaultColWidth="8.875" defaultRowHeight="13.5" x14ac:dyDescent="0.15"/>
  <cols>
    <col min="1" max="1" width="20.875" style="4" customWidth="1"/>
    <col min="2" max="4" width="9.625" style="5" customWidth="1"/>
    <col min="5" max="5" width="10.75" style="5" customWidth="1"/>
    <col min="6" max="6" width="9.625" style="5" customWidth="1"/>
    <col min="7" max="8" width="8.875" style="5" customWidth="1"/>
    <col min="9" max="9" width="9.625" style="5" customWidth="1"/>
    <col min="10" max="16" width="8.875" style="5" customWidth="1"/>
    <col min="17" max="17" width="6.875" style="4" customWidth="1"/>
    <col min="18" max="32" width="8.875" style="4" customWidth="1"/>
    <col min="33" max="33" width="6.5" style="6" customWidth="1"/>
    <col min="34" max="34" width="10.75" style="5" customWidth="1"/>
    <col min="35" max="35" width="9.625" style="5" customWidth="1"/>
    <col min="36" max="46" width="8.875" style="5" customWidth="1"/>
    <col min="47" max="50" width="9.625" style="5" customWidth="1"/>
    <col min="51" max="55" width="8.875" style="5" customWidth="1"/>
    <col min="56" max="57" width="9.625" style="5" customWidth="1"/>
    <col min="58" max="77" width="8.875" style="5" customWidth="1"/>
    <col min="78" max="78" width="6.75" style="5" customWidth="1"/>
    <col min="79" max="81" width="4.75" style="5" customWidth="1"/>
    <col min="82" max="82" width="4.25" style="6" customWidth="1"/>
    <col min="83" max="83" width="4" style="5" customWidth="1"/>
    <col min="84" max="84" width="5.875" style="5" customWidth="1"/>
    <col min="85" max="85" width="4" style="5" customWidth="1"/>
    <col min="86" max="86" width="6.75" style="5" customWidth="1"/>
    <col min="87" max="87" width="3.375" style="6" customWidth="1"/>
    <col min="88" max="88" width="4.5" style="5" customWidth="1"/>
    <col min="89" max="89" width="5.625" style="5" customWidth="1"/>
    <col min="90" max="90" width="4" style="5" customWidth="1"/>
    <col min="91" max="91" width="6.625" style="5" customWidth="1"/>
    <col min="92" max="92" width="13.625" style="5" customWidth="1"/>
    <col min="93" max="93" width="5.5" style="5" customWidth="1"/>
    <col min="94" max="95" width="7" style="5" customWidth="1"/>
    <col min="96" max="96" width="7.875" style="5" customWidth="1"/>
    <col min="97" max="97" width="82.125" style="5" customWidth="1"/>
    <col min="98" max="16384" width="8.875" style="5"/>
  </cols>
  <sheetData>
    <row r="1" spans="1:97" customFormat="1" x14ac:dyDescent="0.15">
      <c r="A1" s="7"/>
      <c r="B1" s="218" t="s">
        <v>4976</v>
      </c>
      <c r="C1" s="219"/>
      <c r="D1" s="219"/>
      <c r="E1" s="219"/>
      <c r="F1" s="219"/>
      <c r="G1" s="219"/>
      <c r="H1" s="219"/>
      <c r="I1" s="219"/>
      <c r="J1" s="219"/>
      <c r="K1" s="219"/>
      <c r="L1" s="219"/>
      <c r="M1" s="220"/>
      <c r="N1" s="8"/>
      <c r="O1" s="18"/>
      <c r="P1" s="18"/>
      <c r="Q1" s="20"/>
      <c r="R1" s="21"/>
      <c r="S1" s="21"/>
      <c r="T1" s="21"/>
      <c r="U1" s="21"/>
      <c r="V1" s="21"/>
      <c r="W1" s="21"/>
      <c r="X1" s="21"/>
      <c r="Y1" s="21"/>
      <c r="Z1" s="21"/>
      <c r="AA1" s="21"/>
      <c r="AB1" s="21"/>
      <c r="AC1" s="21"/>
      <c r="AD1" s="21"/>
      <c r="AE1" s="21"/>
      <c r="AF1" s="21"/>
      <c r="AG1" s="27"/>
      <c r="AH1" s="8"/>
      <c r="AI1" s="219" t="s">
        <v>4977</v>
      </c>
      <c r="AJ1" s="219"/>
      <c r="AK1" s="219"/>
      <c r="AL1" s="219"/>
      <c r="AM1" s="219"/>
      <c r="AN1" s="219"/>
      <c r="AO1" s="219"/>
      <c r="AP1" s="219"/>
      <c r="AQ1" s="219"/>
      <c r="AR1" s="219"/>
      <c r="AS1" s="219"/>
      <c r="AT1" s="219"/>
      <c r="AU1" s="219"/>
      <c r="AV1" s="219"/>
      <c r="AW1" s="219"/>
      <c r="AX1" s="219"/>
      <c r="AY1" s="219"/>
      <c r="AZ1" s="219"/>
      <c r="BA1" s="219"/>
      <c r="BB1" s="220"/>
      <c r="BC1" s="221" t="s">
        <v>4978</v>
      </c>
      <c r="BD1" s="222"/>
      <c r="BE1" s="222"/>
      <c r="BF1" s="222"/>
      <c r="BG1" s="222"/>
      <c r="BH1" s="223"/>
      <c r="BI1" s="224" t="s">
        <v>4979</v>
      </c>
      <c r="BJ1" s="225"/>
      <c r="BK1" s="225"/>
      <c r="BL1" s="225"/>
      <c r="BM1" s="225"/>
      <c r="BN1" s="225"/>
      <c r="BO1" s="225"/>
      <c r="BP1" s="225"/>
      <c r="BQ1" s="225"/>
      <c r="BR1" s="225"/>
      <c r="BS1" s="225"/>
      <c r="BT1" s="225"/>
      <c r="BU1" s="225"/>
      <c r="BV1" s="225"/>
      <c r="BW1" s="225"/>
      <c r="BX1" s="225"/>
      <c r="BY1" s="225"/>
      <c r="BZ1" s="37"/>
      <c r="CA1" s="38"/>
      <c r="CB1" s="38"/>
      <c r="CC1" s="38"/>
      <c r="CD1" s="44"/>
      <c r="CE1" s="38"/>
      <c r="CF1" s="38"/>
      <c r="CG1" s="38"/>
      <c r="CH1" s="38"/>
      <c r="CI1" s="44"/>
      <c r="CJ1" s="38"/>
      <c r="CK1" s="38"/>
      <c r="CL1" s="38"/>
      <c r="CM1" s="52"/>
      <c r="CN1" s="38"/>
      <c r="CO1" s="38"/>
      <c r="CP1" s="38"/>
      <c r="CQ1" s="52"/>
    </row>
    <row r="2" spans="1:97" customFormat="1" x14ac:dyDescent="0.15">
      <c r="A2" s="9" t="s">
        <v>487</v>
      </c>
      <c r="B2" s="10" t="s">
        <v>1128</v>
      </c>
      <c r="C2" s="10" t="s">
        <v>1129</v>
      </c>
      <c r="D2" s="10" t="s">
        <v>1130</v>
      </c>
      <c r="E2" s="10" t="s">
        <v>1131</v>
      </c>
      <c r="F2" s="10" t="s">
        <v>503</v>
      </c>
      <c r="G2" s="11" t="s">
        <v>4980</v>
      </c>
      <c r="H2" s="11" t="s">
        <v>504</v>
      </c>
      <c r="I2" s="10" t="s">
        <v>4981</v>
      </c>
      <c r="J2" s="10" t="s">
        <v>4982</v>
      </c>
      <c r="K2" s="19" t="s">
        <v>4983</v>
      </c>
      <c r="L2" s="10" t="s">
        <v>4984</v>
      </c>
      <c r="M2" s="10" t="s">
        <v>502</v>
      </c>
      <c r="N2" s="10" t="s">
        <v>4985</v>
      </c>
      <c r="O2" s="10" t="s">
        <v>4986</v>
      </c>
      <c r="P2" s="10" t="s">
        <v>4987</v>
      </c>
      <c r="Q2" s="22" t="s">
        <v>492</v>
      </c>
      <c r="R2" s="23" t="s">
        <v>493</v>
      </c>
      <c r="S2" s="23" t="s">
        <v>494</v>
      </c>
      <c r="T2" s="23" t="s">
        <v>495</v>
      </c>
      <c r="U2" s="23" t="s">
        <v>496</v>
      </c>
      <c r="V2" s="23" t="s">
        <v>497</v>
      </c>
      <c r="W2" s="23" t="s">
        <v>498</v>
      </c>
      <c r="X2" s="23" t="s">
        <v>499</v>
      </c>
      <c r="Y2" s="23" t="s">
        <v>500</v>
      </c>
      <c r="Z2" s="23" t="s">
        <v>501</v>
      </c>
      <c r="AA2" s="23" t="s">
        <v>502</v>
      </c>
      <c r="AB2" s="23" t="s">
        <v>503</v>
      </c>
      <c r="AC2" s="23" t="s">
        <v>504</v>
      </c>
      <c r="AD2" s="23" t="s">
        <v>505</v>
      </c>
      <c r="AE2" s="23" t="s">
        <v>506</v>
      </c>
      <c r="AF2" s="23" t="s">
        <v>507</v>
      </c>
      <c r="AG2" s="28" t="s">
        <v>4988</v>
      </c>
      <c r="AH2" s="19" t="s">
        <v>4989</v>
      </c>
      <c r="AI2" s="10" t="s">
        <v>4990</v>
      </c>
      <c r="AJ2" s="10" t="s">
        <v>4991</v>
      </c>
      <c r="AK2" s="10" t="s">
        <v>4992</v>
      </c>
      <c r="AL2" s="10" t="s">
        <v>4993</v>
      </c>
      <c r="AM2" s="10" t="s">
        <v>4994</v>
      </c>
      <c r="AN2" s="10" t="s">
        <v>4995</v>
      </c>
      <c r="AO2" s="10" t="s">
        <v>4996</v>
      </c>
      <c r="AP2" s="10" t="s">
        <v>4997</v>
      </c>
      <c r="AQ2" s="10" t="s">
        <v>4998</v>
      </c>
      <c r="AR2" s="10" t="s">
        <v>4999</v>
      </c>
      <c r="AS2" s="10" t="s">
        <v>5000</v>
      </c>
      <c r="AT2" s="10" t="s">
        <v>5001</v>
      </c>
      <c r="AU2" s="10" t="s">
        <v>1128</v>
      </c>
      <c r="AV2" s="10" t="s">
        <v>1129</v>
      </c>
      <c r="AW2" s="10" t="s">
        <v>1130</v>
      </c>
      <c r="AX2" s="10" t="s">
        <v>1131</v>
      </c>
      <c r="AY2" s="10" t="s">
        <v>503</v>
      </c>
      <c r="AZ2" s="10" t="s">
        <v>504</v>
      </c>
      <c r="BA2" s="10" t="s">
        <v>4980</v>
      </c>
      <c r="BB2" s="10" t="s">
        <v>506</v>
      </c>
      <c r="BC2" s="22" t="s">
        <v>903</v>
      </c>
      <c r="BD2" s="31" t="s">
        <v>1128</v>
      </c>
      <c r="BE2" s="31" t="s">
        <v>1130</v>
      </c>
      <c r="BF2" s="31" t="s">
        <v>1131</v>
      </c>
      <c r="BG2" s="31" t="s">
        <v>4798</v>
      </c>
      <c r="BH2" s="31" t="s">
        <v>506</v>
      </c>
      <c r="BI2" s="33" t="s">
        <v>5002</v>
      </c>
      <c r="BJ2" s="33" t="s">
        <v>5003</v>
      </c>
      <c r="BK2" s="33" t="s">
        <v>5004</v>
      </c>
      <c r="BL2" s="33" t="s">
        <v>5005</v>
      </c>
      <c r="BM2" s="33" t="s">
        <v>5006</v>
      </c>
      <c r="BN2" s="33" t="s">
        <v>5007</v>
      </c>
      <c r="BO2" s="33" t="s">
        <v>5008</v>
      </c>
      <c r="BP2" s="35" t="s">
        <v>5009</v>
      </c>
      <c r="BQ2" s="33" t="s">
        <v>5010</v>
      </c>
      <c r="BR2" s="33" t="s">
        <v>5011</v>
      </c>
      <c r="BS2" s="33" t="s">
        <v>5012</v>
      </c>
      <c r="BT2" s="33" t="s">
        <v>5013</v>
      </c>
      <c r="BU2" s="33" t="s">
        <v>5008</v>
      </c>
      <c r="BV2" s="33" t="s">
        <v>5014</v>
      </c>
      <c r="BW2" s="33" t="s">
        <v>4984</v>
      </c>
      <c r="BX2" s="33" t="s">
        <v>4981</v>
      </c>
      <c r="BY2" s="33" t="s">
        <v>4982</v>
      </c>
      <c r="BZ2" s="39" t="s">
        <v>5015</v>
      </c>
      <c r="CA2" s="40" t="s">
        <v>503</v>
      </c>
      <c r="CB2" s="41" t="s">
        <v>504</v>
      </c>
      <c r="CC2" s="41" t="s">
        <v>4980</v>
      </c>
      <c r="CD2" s="45" t="s">
        <v>5016</v>
      </c>
      <c r="CE2" s="41" t="s">
        <v>502</v>
      </c>
      <c r="CF2" s="41" t="s">
        <v>5017</v>
      </c>
      <c r="CG2" s="41" t="s">
        <v>5014</v>
      </c>
      <c r="CH2" s="39" t="s">
        <v>5011</v>
      </c>
      <c r="CI2" s="46" t="s">
        <v>5016</v>
      </c>
      <c r="CJ2" s="47" t="s">
        <v>502</v>
      </c>
      <c r="CK2" s="41" t="s">
        <v>5017</v>
      </c>
      <c r="CL2" s="47" t="s">
        <v>5014</v>
      </c>
      <c r="CM2" s="53" t="s">
        <v>5018</v>
      </c>
      <c r="CN2" s="29" t="s">
        <v>4799</v>
      </c>
      <c r="CO2" s="29" t="s">
        <v>5019</v>
      </c>
      <c r="CP2" s="39" t="s">
        <v>5020</v>
      </c>
      <c r="CQ2" s="39" t="s">
        <v>5021</v>
      </c>
      <c r="CR2" s="39" t="s">
        <v>5022</v>
      </c>
      <c r="CS2" s="58" t="s">
        <v>5023</v>
      </c>
    </row>
    <row r="3" spans="1:97" customFormat="1" x14ac:dyDescent="0.15">
      <c r="A3" s="12" t="s">
        <v>1161</v>
      </c>
      <c r="B3" s="13">
        <v>0.2</v>
      </c>
      <c r="C3" s="13">
        <v>0.35</v>
      </c>
      <c r="D3" s="13">
        <v>0.2</v>
      </c>
      <c r="E3" s="13">
        <v>0.3</v>
      </c>
      <c r="F3" s="13">
        <v>0</v>
      </c>
      <c r="G3" s="14">
        <v>0.15</v>
      </c>
      <c r="H3" s="14">
        <v>0</v>
      </c>
      <c r="I3" s="13"/>
      <c r="J3" s="13"/>
      <c r="K3" s="13">
        <v>0</v>
      </c>
      <c r="L3" s="13">
        <v>0</v>
      </c>
      <c r="M3" s="13">
        <v>0</v>
      </c>
      <c r="N3" s="13"/>
      <c r="O3" s="13"/>
      <c r="P3" s="13"/>
      <c r="Q3" s="24" t="s">
        <v>528</v>
      </c>
      <c r="R3" s="25">
        <f>VLOOKUP($Q3,杂项!$AF:$AT,2,FALSE)</f>
        <v>0</v>
      </c>
      <c r="S3" s="25">
        <f>VLOOKUP($Q3,杂项!$AF:$AT,3,FALSE)</f>
        <v>0.05</v>
      </c>
      <c r="T3" s="25">
        <f>VLOOKUP($Q3,杂项!$AF:$AT,4,FALSE)</f>
        <v>0.1</v>
      </c>
      <c r="U3" s="25">
        <f>VLOOKUP($Q3,杂项!$AF:$AT,5,FALSE)</f>
        <v>0.05</v>
      </c>
      <c r="V3" s="25">
        <f>VLOOKUP($Q3,杂项!$AF:$AT,6,FALSE)</f>
        <v>0.1</v>
      </c>
      <c r="W3" s="25">
        <f>VLOOKUP($Q3,杂项!$AF:$AT,7,FALSE)</f>
        <v>0</v>
      </c>
      <c r="X3" s="25">
        <f>VLOOKUP($Q3,杂项!$AF:$AT,8,FALSE)</f>
        <v>0.1</v>
      </c>
      <c r="Y3" s="25">
        <f>VLOOKUP($Q3,杂项!$AF:$AT,9,FALSE)</f>
        <v>0</v>
      </c>
      <c r="Z3" s="25">
        <f>VLOOKUP($Q3,杂项!$AF:$AT,10,FALSE)</f>
        <v>0.1</v>
      </c>
      <c r="AA3" s="25">
        <f>VLOOKUP($Q3,杂项!$AF:$AT,11,FALSE)</f>
        <v>0</v>
      </c>
      <c r="AB3" s="25">
        <f>VLOOKUP($Q3,杂项!$AF:$AT,12,FALSE)</f>
        <v>0</v>
      </c>
      <c r="AC3" s="25">
        <f>VLOOKUP($Q3,杂项!$AF:$AT,13,FALSE)</f>
        <v>0</v>
      </c>
      <c r="AD3" s="25">
        <f>VLOOKUP($Q3,杂项!$AF:$AT,14,FALSE)</f>
        <v>0</v>
      </c>
      <c r="AE3" s="25">
        <f>VLOOKUP($Q3,杂项!$AF:$AT,15,FALSE)</f>
        <v>0</v>
      </c>
      <c r="AF3" s="25">
        <f>VLOOKUP($Q3,杂项!$AF:$AU,16,FALSE)</f>
        <v>0</v>
      </c>
      <c r="AG3" s="13">
        <v>7.2</v>
      </c>
      <c r="AH3" s="13">
        <v>0</v>
      </c>
      <c r="AI3" s="13">
        <v>0</v>
      </c>
      <c r="AJ3" s="29">
        <v>0</v>
      </c>
      <c r="AK3" s="29">
        <v>0</v>
      </c>
      <c r="AL3" s="13">
        <v>0.35</v>
      </c>
      <c r="AM3" s="29">
        <v>0</v>
      </c>
      <c r="AN3" s="29">
        <v>182</v>
      </c>
      <c r="AO3" s="13"/>
      <c r="AP3" s="29"/>
      <c r="AQ3" s="29"/>
      <c r="AR3" s="13"/>
      <c r="AS3" s="29"/>
      <c r="AT3" s="29"/>
      <c r="AU3" s="13"/>
      <c r="AV3" s="13">
        <v>0.18</v>
      </c>
      <c r="AW3" s="13"/>
      <c r="AX3" s="13"/>
      <c r="AY3" s="13">
        <v>0</v>
      </c>
      <c r="AZ3" s="13">
        <v>0</v>
      </c>
      <c r="BA3" s="13">
        <v>0</v>
      </c>
      <c r="BB3" s="13"/>
      <c r="BC3" s="32" t="s">
        <v>4974</v>
      </c>
      <c r="BD3" s="24">
        <f>VLOOKUP($BC3,小兵属性!$B:$P,6,FALSE)</f>
        <v>0</v>
      </c>
      <c r="BE3" s="24">
        <f>VLOOKUP($BC3,小兵属性!$B:$P,7,FALSE)</f>
        <v>0</v>
      </c>
      <c r="BF3" s="24">
        <f>VLOOKUP($BC3,小兵属性!$B:$P,8,FALSE)</f>
        <v>0</v>
      </c>
      <c r="BG3" s="24">
        <f>VLOOKUP($BC3,小兵属性!$B:$P,9,FALSE)</f>
        <v>0</v>
      </c>
      <c r="BH3" s="24">
        <f>VLOOKUP($BC3,小兵属性!$B:$P,10,FALSE)</f>
        <v>0</v>
      </c>
      <c r="BI3" s="34">
        <v>12000</v>
      </c>
      <c r="BJ3" s="34">
        <v>11</v>
      </c>
      <c r="BK3" s="34"/>
      <c r="BL3" s="34"/>
      <c r="BM3" s="34">
        <v>700</v>
      </c>
      <c r="BN3" s="34">
        <v>600</v>
      </c>
      <c r="BO3" s="36">
        <v>0</v>
      </c>
      <c r="BP3" s="35">
        <v>1200</v>
      </c>
      <c r="BQ3" s="34">
        <v>11</v>
      </c>
      <c r="BR3" s="34"/>
      <c r="BS3" s="34">
        <v>700</v>
      </c>
      <c r="BT3" s="34">
        <v>600</v>
      </c>
      <c r="BU3" s="36">
        <v>0</v>
      </c>
      <c r="BV3" s="34">
        <v>0</v>
      </c>
      <c r="BW3" s="34">
        <v>0</v>
      </c>
      <c r="BX3" s="36">
        <v>0</v>
      </c>
      <c r="BY3" s="36">
        <v>0</v>
      </c>
      <c r="BZ3" s="42">
        <f>(VLOOKUP(A3,属性表!A:F,4,FALSE)*(1+AL3+U3)+AM3+AN3)*(1+C3+AV3+V3)</f>
        <v>1537.7678713600001</v>
      </c>
      <c r="CA3" s="13">
        <f t="shared" ref="CA3:CA21" si="0">F3+AB3+AY3</f>
        <v>0</v>
      </c>
      <c r="CB3" s="13">
        <f t="shared" ref="CB3:CB66" si="1">H3+AC3+AZ3</f>
        <v>0</v>
      </c>
      <c r="CC3" s="13">
        <f t="shared" ref="CC3:CC66" si="2">G3+AD3+BA3</f>
        <v>0.15</v>
      </c>
      <c r="CD3" s="48">
        <v>0</v>
      </c>
      <c r="CE3" s="13">
        <f t="shared" ref="CE3:CE66" si="3">M3+AA3</f>
        <v>0</v>
      </c>
      <c r="CF3" s="13">
        <v>0</v>
      </c>
      <c r="CG3" s="13">
        <f>IFERROR(VLOOKUP(VLOOKUP(A3,属性表!A:AO,41,FALSE)&amp;BJ3,杂项!AW:BC,4,0),0)/100+K3+AH3</f>
        <v>0</v>
      </c>
      <c r="CH3" s="49">
        <f>VLOOKUP(BC3,小兵属性!B:F,3,FALSE)*(1+B3+BD3)*(1+VLOOKUP(A3,属性表!A:AN,38,FALSE))</f>
        <v>954.13199999999983</v>
      </c>
      <c r="CI3" s="49">
        <v>0</v>
      </c>
      <c r="CJ3" s="13">
        <f t="shared" ref="CJ3:CJ66" si="4">M3</f>
        <v>0</v>
      </c>
      <c r="CK3" s="13">
        <v>0</v>
      </c>
      <c r="CL3" s="13">
        <f>IFERROR(VLOOKUP(VLOOKUP(BC3,小兵属性!B:X,23,FALSE)&amp;BQ3,杂项!AW:BC,4,0),0)/100+K3</f>
        <v>0</v>
      </c>
      <c r="CM3" s="54" t="s">
        <v>4886</v>
      </c>
      <c r="CN3" s="29" t="s">
        <v>5024</v>
      </c>
      <c r="CO3" s="55" t="str">
        <f>VLOOKUP($BC3,小兵属性!$B:$Q,16,FALSE)</f>
        <v>物理</v>
      </c>
      <c r="CP3" s="56">
        <f t="shared" ref="CP3:CP66" si="5">MAX(1,IF(CN3="物理单点",(BZ3*(1+CG3)-BM3*(1+BO3+CF3))/2*AG3*(1+CA3-BX3)*(1+CB3)*(1-BY3)*(1+CD3*(30%+CE3)),IF(CN3="魔法单点",(BZ3*(1+CG3+AH3)-BN3*(1+BO3+CF3))/2*AG3*(1+CA3-BX3)*(1+CB3)*(1-BY3)*(1+CD3*(30%+CE3)),IF(CN3="物理AOE",(BZ3*(1+CG3)-BM3*(1+BO3+CF3))/2*AG3*(1+CA3-BX3)*(1+CC3)*(1-BY3)*(1+CD3*(30%+CE3)),IF(CN3="魔法AOE",(BZ3*(1+CG3)-BN3*(1+BO3+CF3))/2*AG3*(1+CA3-BX3)*(1+CC3)*(1-BY3)*(1+CD3*(30%+CE3)))))))</f>
        <v>3882.3589874304002</v>
      </c>
      <c r="CQ3" s="56">
        <f t="shared" ref="CQ3:CQ66" si="6">MAX(1,IF(RIGHT(CN3,3)="AOE",0,IF(CO3="魔法",(CH3*(1+CL3)-BT3*(1+BU3+CK3))/2*(1+F3+BG3-BX3)*(1-BY3)*(1+CI3*(30%+CJ3)),IF(CO3="物理",(CH3*(1+CL3)-BS3*(1+BU3+CK3))/2*(1+F3+BG3-BX3)*(1-BY3)*(1+CI3*(30%+CJ3))))))</f>
        <v>1</v>
      </c>
      <c r="CR3" s="56">
        <f t="shared" ref="CR3:CR34" si="7">SUM(CP3,CQ3)</f>
        <v>3883.3589874304002</v>
      </c>
    </row>
    <row r="4" spans="1:97" customFormat="1" x14ac:dyDescent="0.15">
      <c r="A4" s="12" t="s">
        <v>1149</v>
      </c>
      <c r="B4" s="13">
        <v>0.2</v>
      </c>
      <c r="C4" s="13">
        <v>0.35</v>
      </c>
      <c r="D4" s="13">
        <v>0.2</v>
      </c>
      <c r="E4" s="13">
        <v>0.3</v>
      </c>
      <c r="F4" s="13">
        <v>0</v>
      </c>
      <c r="G4" s="14">
        <v>0.15</v>
      </c>
      <c r="H4" s="14">
        <v>0</v>
      </c>
      <c r="I4" s="13"/>
      <c r="J4" s="13"/>
      <c r="K4" s="13">
        <v>0</v>
      </c>
      <c r="L4" s="13">
        <v>0</v>
      </c>
      <c r="M4" s="13">
        <v>0</v>
      </c>
      <c r="N4" s="13"/>
      <c r="O4" s="13"/>
      <c r="P4" s="13"/>
      <c r="Q4" s="24" t="s">
        <v>528</v>
      </c>
      <c r="R4" s="25">
        <f>VLOOKUP($Q4,杂项!$AF:$AT,2,FALSE)</f>
        <v>0</v>
      </c>
      <c r="S4" s="25">
        <f>VLOOKUP($Q4,杂项!$AF:$AT,3,FALSE)</f>
        <v>0.05</v>
      </c>
      <c r="T4" s="25">
        <f>VLOOKUP($Q4,杂项!$AF:$AT,4,FALSE)</f>
        <v>0.1</v>
      </c>
      <c r="U4" s="25">
        <f>VLOOKUP($Q4,杂项!$AF:$AT,5,FALSE)</f>
        <v>0.05</v>
      </c>
      <c r="V4" s="25">
        <f>VLOOKUP($Q4,杂项!$AF:$AT,6,FALSE)</f>
        <v>0.1</v>
      </c>
      <c r="W4" s="25">
        <f>VLOOKUP($Q4,杂项!$AF:$AT,7,FALSE)</f>
        <v>0</v>
      </c>
      <c r="X4" s="25">
        <f>VLOOKUP($Q4,杂项!$AF:$AT,8,FALSE)</f>
        <v>0.1</v>
      </c>
      <c r="Y4" s="25">
        <f>VLOOKUP($Q4,杂项!$AF:$AT,9,FALSE)</f>
        <v>0</v>
      </c>
      <c r="Z4" s="25">
        <f>VLOOKUP($Q4,杂项!$AF:$AT,10,FALSE)</f>
        <v>0.1</v>
      </c>
      <c r="AA4" s="25">
        <f>VLOOKUP($Q4,杂项!$AF:$AT,11,FALSE)</f>
        <v>0</v>
      </c>
      <c r="AB4" s="25">
        <f>VLOOKUP($Q4,杂项!$AF:$AT,12,FALSE)</f>
        <v>0</v>
      </c>
      <c r="AC4" s="25">
        <f>VLOOKUP($Q4,杂项!$AF:$AT,13,FALSE)</f>
        <v>0</v>
      </c>
      <c r="AD4" s="25">
        <f>VLOOKUP($Q4,杂项!$AF:$AT,14,FALSE)</f>
        <v>0</v>
      </c>
      <c r="AE4" s="25">
        <f>VLOOKUP($Q4,杂项!$AF:$AT,15,FALSE)</f>
        <v>0</v>
      </c>
      <c r="AF4" s="25">
        <f>VLOOKUP($Q4,杂项!$AF:$AU,16,FALSE)</f>
        <v>0</v>
      </c>
      <c r="AG4" s="13">
        <v>7.2</v>
      </c>
      <c r="AH4" s="13">
        <v>0</v>
      </c>
      <c r="AI4" s="13">
        <v>0</v>
      </c>
      <c r="AJ4" s="29">
        <v>0</v>
      </c>
      <c r="AK4" s="29">
        <v>0</v>
      </c>
      <c r="AL4" s="13">
        <v>0.35</v>
      </c>
      <c r="AM4" s="29">
        <v>0</v>
      </c>
      <c r="AN4" s="29">
        <v>182</v>
      </c>
      <c r="AO4" s="13"/>
      <c r="AP4" s="29"/>
      <c r="AQ4" s="29"/>
      <c r="AR4" s="13"/>
      <c r="AS4" s="29"/>
      <c r="AT4" s="29"/>
      <c r="AU4" s="13"/>
      <c r="AV4" s="13">
        <v>0.18</v>
      </c>
      <c r="AW4" s="13"/>
      <c r="AX4" s="13"/>
      <c r="AY4" s="13">
        <v>0</v>
      </c>
      <c r="AZ4" s="13">
        <v>0</v>
      </c>
      <c r="BA4" s="13">
        <v>0</v>
      </c>
      <c r="BB4" s="13"/>
      <c r="BC4" s="32" t="s">
        <v>4930</v>
      </c>
      <c r="BD4" s="24">
        <f>VLOOKUP($BC4,小兵属性!$B:$P,6,FALSE)</f>
        <v>0.85</v>
      </c>
      <c r="BE4" s="24">
        <f>VLOOKUP($BC4,小兵属性!$B:$P,7,FALSE)</f>
        <v>0.4</v>
      </c>
      <c r="BF4" s="24">
        <f>VLOOKUP($BC4,小兵属性!$B:$P,8,FALSE)</f>
        <v>0.65</v>
      </c>
      <c r="BG4" s="24">
        <f>VLOOKUP($BC4,小兵属性!$B:$P,9,FALSE)</f>
        <v>0</v>
      </c>
      <c r="BH4" s="24">
        <f>VLOOKUP($BC4,小兵属性!$B:$P,10,FALSE)</f>
        <v>0.3</v>
      </c>
      <c r="BI4" s="34">
        <v>12000</v>
      </c>
      <c r="BJ4" s="34">
        <v>11</v>
      </c>
      <c r="BK4" s="34"/>
      <c r="BL4" s="34"/>
      <c r="BM4" s="34">
        <v>700</v>
      </c>
      <c r="BN4" s="34">
        <v>600</v>
      </c>
      <c r="BO4" s="36">
        <v>0</v>
      </c>
      <c r="BP4" s="35">
        <v>1200</v>
      </c>
      <c r="BQ4" s="34">
        <v>11</v>
      </c>
      <c r="BR4" s="34"/>
      <c r="BS4" s="34">
        <v>700</v>
      </c>
      <c r="BT4" s="34">
        <v>600</v>
      </c>
      <c r="BU4" s="36">
        <v>0</v>
      </c>
      <c r="BV4" s="34">
        <v>0</v>
      </c>
      <c r="BW4" s="34">
        <v>0</v>
      </c>
      <c r="BX4" s="36">
        <v>0</v>
      </c>
      <c r="BY4" s="36">
        <v>0</v>
      </c>
      <c r="BZ4" s="42">
        <f>(VLOOKUP(A4,属性表!A:F,4,FALSE)*(1+AL4+U4)+AM4+AN4)*(1+C4+AV4+V4)</f>
        <v>1537.7678713600001</v>
      </c>
      <c r="CA4" s="13">
        <f t="shared" si="0"/>
        <v>0</v>
      </c>
      <c r="CB4" s="13">
        <f t="shared" si="1"/>
        <v>0</v>
      </c>
      <c r="CC4" s="13">
        <f t="shared" si="2"/>
        <v>0.15</v>
      </c>
      <c r="CD4" s="48">
        <v>0</v>
      </c>
      <c r="CE4" s="13">
        <f t="shared" si="3"/>
        <v>0</v>
      </c>
      <c r="CF4" s="13">
        <v>0</v>
      </c>
      <c r="CG4" s="13">
        <f>IFERROR(VLOOKUP(VLOOKUP(A4,属性表!A:AO,41,FALSE)&amp;BJ4,杂项!AW:BC,4,0),0)/100+K4+AH4</f>
        <v>0</v>
      </c>
      <c r="CH4" s="49">
        <f>VLOOKUP(BC4,小兵属性!B:F,3,FALSE)*(1+B4+BD4)*(1+VLOOKUP(A4,属性表!A:AN,38,FALSE))</f>
        <v>1525.3024999999998</v>
      </c>
      <c r="CI4" s="49">
        <v>0</v>
      </c>
      <c r="CJ4" s="13">
        <f t="shared" si="4"/>
        <v>0</v>
      </c>
      <c r="CK4" s="13">
        <v>0</v>
      </c>
      <c r="CL4" s="13">
        <f>IFERROR(VLOOKUP(VLOOKUP(BC4,小兵属性!B:X,23,FALSE)&amp;BQ4,杂项!AW:BC,4,0),0)/100+K4</f>
        <v>0</v>
      </c>
      <c r="CM4" s="54" t="s">
        <v>4886</v>
      </c>
      <c r="CN4" s="29" t="s">
        <v>5024</v>
      </c>
      <c r="CO4" s="55" t="str">
        <f>VLOOKUP($BC4,小兵属性!$B:$Q,16,FALSE)</f>
        <v>魔法</v>
      </c>
      <c r="CP4" s="56">
        <f t="shared" si="5"/>
        <v>3882.3589874304002</v>
      </c>
      <c r="CQ4" s="56">
        <f t="shared" si="6"/>
        <v>1</v>
      </c>
      <c r="CR4" s="56">
        <f t="shared" si="7"/>
        <v>3883.3589874304002</v>
      </c>
    </row>
    <row r="5" spans="1:97" customFormat="1" x14ac:dyDescent="0.15">
      <c r="A5" s="12" t="s">
        <v>1223</v>
      </c>
      <c r="B5" s="13">
        <v>0.5</v>
      </c>
      <c r="C5" s="13">
        <v>0.2</v>
      </c>
      <c r="D5" s="13">
        <v>0.2</v>
      </c>
      <c r="E5" s="13">
        <v>0.3</v>
      </c>
      <c r="F5" s="13">
        <v>0</v>
      </c>
      <c r="G5" s="14">
        <v>0</v>
      </c>
      <c r="H5" s="14">
        <v>0</v>
      </c>
      <c r="I5" s="13"/>
      <c r="J5" s="13"/>
      <c r="K5" s="13">
        <v>0</v>
      </c>
      <c r="L5" s="13">
        <v>0</v>
      </c>
      <c r="M5" s="13">
        <v>0</v>
      </c>
      <c r="N5" s="13"/>
      <c r="O5" s="13"/>
      <c r="P5" s="13"/>
      <c r="Q5" s="24" t="s">
        <v>528</v>
      </c>
      <c r="R5" s="25">
        <f>VLOOKUP($Q5,杂项!$AF:$AT,2,FALSE)</f>
        <v>0</v>
      </c>
      <c r="S5" s="25">
        <f>VLOOKUP($Q5,杂项!$AF:$AT,3,FALSE)</f>
        <v>0.05</v>
      </c>
      <c r="T5" s="25">
        <f>VLOOKUP($Q5,杂项!$AF:$AT,4,FALSE)</f>
        <v>0.1</v>
      </c>
      <c r="U5" s="25">
        <f>VLOOKUP($Q5,杂项!$AF:$AT,5,FALSE)</f>
        <v>0.05</v>
      </c>
      <c r="V5" s="25">
        <f>VLOOKUP($Q5,杂项!$AF:$AT,6,FALSE)</f>
        <v>0.1</v>
      </c>
      <c r="W5" s="25">
        <f>VLOOKUP($Q5,杂项!$AF:$AT,7,FALSE)</f>
        <v>0</v>
      </c>
      <c r="X5" s="25">
        <f>VLOOKUP($Q5,杂项!$AF:$AT,8,FALSE)</f>
        <v>0.1</v>
      </c>
      <c r="Y5" s="25">
        <f>VLOOKUP($Q5,杂项!$AF:$AT,9,FALSE)</f>
        <v>0</v>
      </c>
      <c r="Z5" s="25">
        <f>VLOOKUP($Q5,杂项!$AF:$AT,10,FALSE)</f>
        <v>0.1</v>
      </c>
      <c r="AA5" s="25">
        <f>VLOOKUP($Q5,杂项!$AF:$AT,11,FALSE)</f>
        <v>0</v>
      </c>
      <c r="AB5" s="25">
        <f>VLOOKUP($Q5,杂项!$AF:$AT,12,FALSE)</f>
        <v>0</v>
      </c>
      <c r="AC5" s="25">
        <f>VLOOKUP($Q5,杂项!$AF:$AT,13,FALSE)</f>
        <v>0</v>
      </c>
      <c r="AD5" s="25">
        <f>VLOOKUP($Q5,杂项!$AF:$AT,14,FALSE)</f>
        <v>0</v>
      </c>
      <c r="AE5" s="25">
        <f>VLOOKUP($Q5,杂项!$AF:$AT,15,FALSE)</f>
        <v>0</v>
      </c>
      <c r="AF5" s="25">
        <f>VLOOKUP($Q5,杂项!$AF:$AU,16,FALSE)</f>
        <v>0</v>
      </c>
      <c r="AG5" s="13">
        <v>7</v>
      </c>
      <c r="AH5" s="13">
        <v>0</v>
      </c>
      <c r="AI5" s="13">
        <v>0.35</v>
      </c>
      <c r="AJ5" s="29">
        <v>0</v>
      </c>
      <c r="AK5" s="29">
        <v>182</v>
      </c>
      <c r="AL5" s="13"/>
      <c r="AM5" s="29"/>
      <c r="AN5" s="29"/>
      <c r="AO5" s="13"/>
      <c r="AP5" s="29"/>
      <c r="AQ5" s="29"/>
      <c r="AR5" s="13"/>
      <c r="AS5" s="29"/>
      <c r="AT5" s="29"/>
      <c r="AU5" s="13">
        <v>0.18</v>
      </c>
      <c r="AV5" s="13"/>
      <c r="AW5" s="13"/>
      <c r="AX5" s="13"/>
      <c r="AY5" s="13">
        <v>0</v>
      </c>
      <c r="AZ5" s="13">
        <v>0</v>
      </c>
      <c r="BA5" s="13">
        <v>0</v>
      </c>
      <c r="BB5" s="13"/>
      <c r="BC5" s="32" t="s">
        <v>4919</v>
      </c>
      <c r="BD5" s="24">
        <f>VLOOKUP($BC5,小兵属性!$B:$P,6,FALSE)</f>
        <v>0.3</v>
      </c>
      <c r="BE5" s="24">
        <f>VLOOKUP($BC5,小兵属性!$B:$P,7,FALSE)</f>
        <v>0</v>
      </c>
      <c r="BF5" s="24">
        <f>VLOOKUP($BC5,小兵属性!$B:$P,8,FALSE)</f>
        <v>0</v>
      </c>
      <c r="BG5" s="24">
        <f>VLOOKUP($BC5,小兵属性!$B:$P,9,FALSE)</f>
        <v>0</v>
      </c>
      <c r="BH5" s="24">
        <f>VLOOKUP($BC5,小兵属性!$B:$P,10,FALSE)</f>
        <v>0</v>
      </c>
      <c r="BI5" s="34">
        <v>12000</v>
      </c>
      <c r="BJ5" s="34">
        <v>11</v>
      </c>
      <c r="BK5" s="34"/>
      <c r="BL5" s="34"/>
      <c r="BM5" s="34">
        <v>700</v>
      </c>
      <c r="BN5" s="34">
        <v>600</v>
      </c>
      <c r="BO5" s="36">
        <v>0</v>
      </c>
      <c r="BP5" s="35">
        <v>1200</v>
      </c>
      <c r="BQ5" s="34">
        <v>11</v>
      </c>
      <c r="BR5" s="34"/>
      <c r="BS5" s="34">
        <v>700</v>
      </c>
      <c r="BT5" s="34">
        <v>600</v>
      </c>
      <c r="BU5" s="36">
        <v>0</v>
      </c>
      <c r="BV5" s="34"/>
      <c r="BW5" s="34"/>
      <c r="BX5" s="36">
        <v>0</v>
      </c>
      <c r="BY5" s="36">
        <v>0</v>
      </c>
      <c r="BZ5" s="42">
        <f>(VLOOKUP(A5,属性表!A:F,3,FALSE)*(1+AI5+S5)+AJ5+AK5)*(1+B5+AU5+T5)</f>
        <v>1578.474904832</v>
      </c>
      <c r="CA5" s="13">
        <f t="shared" si="0"/>
        <v>0</v>
      </c>
      <c r="CB5" s="13">
        <f t="shared" si="1"/>
        <v>0</v>
      </c>
      <c r="CC5" s="13">
        <f t="shared" si="2"/>
        <v>0</v>
      </c>
      <c r="CD5" s="48">
        <v>0</v>
      </c>
      <c r="CE5" s="13">
        <f t="shared" si="3"/>
        <v>0</v>
      </c>
      <c r="CF5" s="13">
        <v>0</v>
      </c>
      <c r="CG5" s="13">
        <f>IFERROR(VLOOKUP(VLOOKUP(A5,属性表!A:AO,41,FALSE)&amp;BJ5,杂项!AW:BC,4,0),0)/100+K5+AH5</f>
        <v>0</v>
      </c>
      <c r="CH5" s="49">
        <f>VLOOKUP(BC5,小兵属性!B:F,3,FALSE)*(1+B5+BD5)*(1+VLOOKUP(A5,属性表!A:AN,38,FALSE))</f>
        <v>1513.9800000000002</v>
      </c>
      <c r="CI5" s="49">
        <v>0</v>
      </c>
      <c r="CJ5" s="13">
        <f t="shared" si="4"/>
        <v>0</v>
      </c>
      <c r="CK5" s="13">
        <v>0</v>
      </c>
      <c r="CL5" s="13">
        <f>IFERROR(VLOOKUP(VLOOKUP(BC5,小兵属性!B:X,23,FALSE)&amp;BQ5,杂项!AW:BC,4,0),0)/100+K5</f>
        <v>0</v>
      </c>
      <c r="CM5" s="54" t="s">
        <v>4816</v>
      </c>
      <c r="CN5" s="29" t="s">
        <v>5025</v>
      </c>
      <c r="CO5" s="55" t="str">
        <f>VLOOKUP($BC5,小兵属性!$B:$Q,16,FALSE)</f>
        <v>物理</v>
      </c>
      <c r="CP5" s="56">
        <f t="shared" si="5"/>
        <v>3074.662166912</v>
      </c>
      <c r="CQ5" s="56">
        <f t="shared" si="6"/>
        <v>1</v>
      </c>
      <c r="CR5" s="56">
        <f t="shared" si="7"/>
        <v>3075.662166912</v>
      </c>
    </row>
    <row r="6" spans="1:97" customFormat="1" x14ac:dyDescent="0.15">
      <c r="A6" s="12" t="s">
        <v>1189</v>
      </c>
      <c r="B6" s="13">
        <v>0.2</v>
      </c>
      <c r="C6" s="13">
        <v>0.2</v>
      </c>
      <c r="D6" s="13">
        <v>0.2</v>
      </c>
      <c r="E6" s="13">
        <v>0.3</v>
      </c>
      <c r="F6" s="13">
        <v>0</v>
      </c>
      <c r="G6" s="14">
        <v>0.15</v>
      </c>
      <c r="H6" s="14">
        <v>0</v>
      </c>
      <c r="I6" s="13"/>
      <c r="J6" s="13"/>
      <c r="K6" s="13">
        <v>0</v>
      </c>
      <c r="L6" s="13">
        <v>0</v>
      </c>
      <c r="M6" s="13">
        <v>0</v>
      </c>
      <c r="N6" s="13"/>
      <c r="O6" s="13"/>
      <c r="P6" s="13"/>
      <c r="Q6" s="24" t="s">
        <v>569</v>
      </c>
      <c r="R6" s="25">
        <f>VLOOKUP($Q6,杂项!$AF:$AT,2,FALSE)</f>
        <v>0</v>
      </c>
      <c r="S6" s="25">
        <f>VLOOKUP($Q6,杂项!$AF:$AT,3,FALSE)</f>
        <v>0.05</v>
      </c>
      <c r="T6" s="25">
        <f>VLOOKUP($Q6,杂项!$AF:$AT,4,FALSE)</f>
        <v>0</v>
      </c>
      <c r="U6" s="25">
        <f>VLOOKUP($Q6,杂项!$AF:$AT,5,FALSE)</f>
        <v>0.05</v>
      </c>
      <c r="V6" s="25">
        <f>VLOOKUP($Q6,杂项!$AF:$AT,6,FALSE)</f>
        <v>0</v>
      </c>
      <c r="W6" s="25">
        <f>VLOOKUP($Q6,杂项!$AF:$AT,7,FALSE)</f>
        <v>0</v>
      </c>
      <c r="X6" s="25">
        <f>VLOOKUP($Q6,杂项!$AF:$AT,8,FALSE)</f>
        <v>0</v>
      </c>
      <c r="Y6" s="25">
        <f>VLOOKUP($Q6,杂项!$AF:$AT,9,FALSE)</f>
        <v>0</v>
      </c>
      <c r="Z6" s="25">
        <f>VLOOKUP($Q6,杂项!$AF:$AT,10,FALSE)</f>
        <v>0</v>
      </c>
      <c r="AA6" s="25">
        <f>VLOOKUP($Q6,杂项!$AF:$AT,11,FALSE)</f>
        <v>0</v>
      </c>
      <c r="AB6" s="25">
        <f>VLOOKUP($Q6,杂项!$AF:$AT,12,FALSE)</f>
        <v>0</v>
      </c>
      <c r="AC6" s="25">
        <f>VLOOKUP($Q6,杂项!$AF:$AT,13,FALSE)</f>
        <v>0</v>
      </c>
      <c r="AD6" s="25">
        <f>VLOOKUP($Q6,杂项!$AF:$AT,14,FALSE)</f>
        <v>0</v>
      </c>
      <c r="AE6" s="25">
        <f>VLOOKUP($Q6,杂项!$AF:$AT,15,FALSE)</f>
        <v>0</v>
      </c>
      <c r="AF6" s="25">
        <f>VLOOKUP($Q6,杂项!$AF:$AU,16,FALSE)</f>
        <v>0</v>
      </c>
      <c r="AG6" s="13">
        <v>7.2</v>
      </c>
      <c r="AH6" s="13">
        <v>0</v>
      </c>
      <c r="AI6" s="13">
        <v>0</v>
      </c>
      <c r="AJ6" s="29">
        <v>0</v>
      </c>
      <c r="AK6" s="29">
        <v>0</v>
      </c>
      <c r="AL6" s="13"/>
      <c r="AM6" s="29"/>
      <c r="AN6" s="29"/>
      <c r="AO6" s="13">
        <v>0</v>
      </c>
      <c r="AP6" s="29">
        <v>0</v>
      </c>
      <c r="AQ6" s="29">
        <v>0</v>
      </c>
      <c r="AR6" s="13">
        <v>0.45</v>
      </c>
      <c r="AS6" s="29">
        <v>0</v>
      </c>
      <c r="AT6" s="29">
        <v>107</v>
      </c>
      <c r="AU6" s="13">
        <v>0</v>
      </c>
      <c r="AV6" s="13"/>
      <c r="AW6" s="13">
        <v>0</v>
      </c>
      <c r="AX6" s="13">
        <v>0.28000000000000003</v>
      </c>
      <c r="AY6" s="13">
        <v>0</v>
      </c>
      <c r="AZ6" s="13">
        <v>0</v>
      </c>
      <c r="BA6" s="13">
        <v>0</v>
      </c>
      <c r="BB6" s="13"/>
      <c r="BC6" s="32" t="s">
        <v>4930</v>
      </c>
      <c r="BD6" s="24">
        <f>VLOOKUP($BC6,小兵属性!$B:$P,6,FALSE)</f>
        <v>0.85</v>
      </c>
      <c r="BE6" s="24">
        <f>VLOOKUP($BC6,小兵属性!$B:$P,7,FALSE)</f>
        <v>0.4</v>
      </c>
      <c r="BF6" s="24">
        <f>VLOOKUP($BC6,小兵属性!$B:$P,8,FALSE)</f>
        <v>0.65</v>
      </c>
      <c r="BG6" s="24">
        <f>VLOOKUP($BC6,小兵属性!$B:$P,9,FALSE)</f>
        <v>0</v>
      </c>
      <c r="BH6" s="24">
        <f>VLOOKUP($BC6,小兵属性!$B:$P,10,FALSE)</f>
        <v>0.3</v>
      </c>
      <c r="BI6" s="34">
        <v>12000</v>
      </c>
      <c r="BJ6" s="34">
        <v>11</v>
      </c>
      <c r="BK6" s="34"/>
      <c r="BL6" s="34"/>
      <c r="BM6" s="34">
        <v>700</v>
      </c>
      <c r="BN6" s="34">
        <v>600</v>
      </c>
      <c r="BO6" s="36">
        <v>0</v>
      </c>
      <c r="BP6" s="35">
        <v>1200</v>
      </c>
      <c r="BQ6" s="34">
        <v>11</v>
      </c>
      <c r="BR6" s="34"/>
      <c r="BS6" s="34">
        <v>700</v>
      </c>
      <c r="BT6" s="34">
        <v>600</v>
      </c>
      <c r="BU6" s="36">
        <v>0</v>
      </c>
      <c r="BV6" s="34">
        <v>0</v>
      </c>
      <c r="BW6" s="34">
        <v>0</v>
      </c>
      <c r="BX6" s="36">
        <v>0</v>
      </c>
      <c r="BY6" s="36">
        <v>0</v>
      </c>
      <c r="BZ6" s="42">
        <f>(VLOOKUP(A6,属性表!A:F,6,FALSE)*(1+AR6+Y6)+AS6+AT6)*(1+E6+AX6+Z6)*1.4</f>
        <v>1462.4814606079999</v>
      </c>
      <c r="CA6" s="13">
        <f t="shared" si="0"/>
        <v>0</v>
      </c>
      <c r="CB6" s="13">
        <f t="shared" si="1"/>
        <v>0</v>
      </c>
      <c r="CC6" s="13">
        <f t="shared" si="2"/>
        <v>0.15</v>
      </c>
      <c r="CD6" s="48">
        <v>0</v>
      </c>
      <c r="CE6" s="13">
        <f t="shared" si="3"/>
        <v>0</v>
      </c>
      <c r="CF6" s="13">
        <v>0</v>
      </c>
      <c r="CG6" s="13">
        <f>IFERROR(VLOOKUP(VLOOKUP(A6,属性表!A:AO,41,FALSE)&amp;BJ6,杂项!AW:BC,4,0),0)/100+K6+AH6</f>
        <v>0</v>
      </c>
      <c r="CH6" s="49">
        <f>VLOOKUP(BC6,小兵属性!B:F,3,FALSE)*(1+B6+BD6)*(1+VLOOKUP(A6,属性表!A:AN,38,FALSE))</f>
        <v>1458.9850000000001</v>
      </c>
      <c r="CI6" s="49">
        <v>0</v>
      </c>
      <c r="CJ6" s="13">
        <f t="shared" si="4"/>
        <v>0</v>
      </c>
      <c r="CK6" s="13">
        <v>0</v>
      </c>
      <c r="CL6" s="13">
        <f>IFERROR(VLOOKUP(VLOOKUP(BC6,小兵属性!B:X,23,FALSE)&amp;BQ6,杂项!AW:BC,4,0),0)/100+K6</f>
        <v>0</v>
      </c>
      <c r="CM6" s="54" t="s">
        <v>1131</v>
      </c>
      <c r="CN6" s="29" t="s">
        <v>5024</v>
      </c>
      <c r="CO6" s="55" t="str">
        <f>VLOOKUP($BC6,小兵属性!$B:$Q,16,FALSE)</f>
        <v>魔法</v>
      </c>
      <c r="CP6" s="56">
        <f t="shared" si="5"/>
        <v>3570.6732469171193</v>
      </c>
      <c r="CQ6" s="56">
        <f t="shared" si="6"/>
        <v>1</v>
      </c>
      <c r="CR6" s="56">
        <f t="shared" si="7"/>
        <v>3571.6732469171193</v>
      </c>
    </row>
    <row r="7" spans="1:97" customFormat="1" x14ac:dyDescent="0.15">
      <c r="A7" s="12" t="s">
        <v>1247</v>
      </c>
      <c r="B7" s="13">
        <v>0.5</v>
      </c>
      <c r="C7" s="13">
        <v>0.2</v>
      </c>
      <c r="D7" s="13">
        <v>0.2</v>
      </c>
      <c r="E7" s="13">
        <v>0.3</v>
      </c>
      <c r="F7" s="13">
        <v>0</v>
      </c>
      <c r="G7" s="14">
        <v>0</v>
      </c>
      <c r="H7" s="14">
        <v>0</v>
      </c>
      <c r="I7" s="13"/>
      <c r="J7" s="13"/>
      <c r="K7" s="13">
        <v>0</v>
      </c>
      <c r="L7" s="13">
        <v>0</v>
      </c>
      <c r="M7" s="13">
        <v>0</v>
      </c>
      <c r="N7" s="13"/>
      <c r="O7" s="13"/>
      <c r="P7" s="13"/>
      <c r="Q7" s="24" t="s">
        <v>528</v>
      </c>
      <c r="R7" s="25">
        <f>VLOOKUP($Q7,杂项!$AF:$AT,2,FALSE)</f>
        <v>0</v>
      </c>
      <c r="S7" s="25">
        <f>VLOOKUP($Q7,杂项!$AF:$AT,3,FALSE)</f>
        <v>0.05</v>
      </c>
      <c r="T7" s="25">
        <f>VLOOKUP($Q7,杂项!$AF:$AT,4,FALSE)</f>
        <v>0.1</v>
      </c>
      <c r="U7" s="25">
        <f>VLOOKUP($Q7,杂项!$AF:$AT,5,FALSE)</f>
        <v>0.05</v>
      </c>
      <c r="V7" s="25">
        <f>VLOOKUP($Q7,杂项!$AF:$AT,6,FALSE)</f>
        <v>0.1</v>
      </c>
      <c r="W7" s="25">
        <f>VLOOKUP($Q7,杂项!$AF:$AT,7,FALSE)</f>
        <v>0</v>
      </c>
      <c r="X7" s="25">
        <f>VLOOKUP($Q7,杂项!$AF:$AT,8,FALSE)</f>
        <v>0.1</v>
      </c>
      <c r="Y7" s="25">
        <f>VLOOKUP($Q7,杂项!$AF:$AT,9,FALSE)</f>
        <v>0</v>
      </c>
      <c r="Z7" s="25">
        <f>VLOOKUP($Q7,杂项!$AF:$AT,10,FALSE)</f>
        <v>0.1</v>
      </c>
      <c r="AA7" s="25">
        <f>VLOOKUP($Q7,杂项!$AF:$AT,11,FALSE)</f>
        <v>0</v>
      </c>
      <c r="AB7" s="25">
        <f>VLOOKUP($Q7,杂项!$AF:$AT,12,FALSE)</f>
        <v>0</v>
      </c>
      <c r="AC7" s="25">
        <f>VLOOKUP($Q7,杂项!$AF:$AT,13,FALSE)</f>
        <v>0</v>
      </c>
      <c r="AD7" s="25">
        <f>VLOOKUP($Q7,杂项!$AF:$AT,14,FALSE)</f>
        <v>0</v>
      </c>
      <c r="AE7" s="25">
        <f>VLOOKUP($Q7,杂项!$AF:$AT,15,FALSE)</f>
        <v>0</v>
      </c>
      <c r="AF7" s="25">
        <f>VLOOKUP($Q7,杂项!$AF:$AU,16,FALSE)</f>
        <v>0</v>
      </c>
      <c r="AG7" s="13">
        <v>7</v>
      </c>
      <c r="AH7" s="13">
        <v>0</v>
      </c>
      <c r="AI7" s="13">
        <v>0.35</v>
      </c>
      <c r="AJ7" s="29">
        <v>0</v>
      </c>
      <c r="AK7" s="29">
        <v>182</v>
      </c>
      <c r="AL7" s="13"/>
      <c r="AM7" s="29"/>
      <c r="AN7" s="29"/>
      <c r="AO7" s="13"/>
      <c r="AP7" s="29"/>
      <c r="AQ7" s="29"/>
      <c r="AR7" s="13"/>
      <c r="AS7" s="29"/>
      <c r="AT7" s="29"/>
      <c r="AU7" s="13">
        <v>0.18</v>
      </c>
      <c r="AV7" s="13"/>
      <c r="AW7" s="13"/>
      <c r="AX7" s="13"/>
      <c r="AY7" s="13">
        <v>0</v>
      </c>
      <c r="AZ7" s="13">
        <v>0</v>
      </c>
      <c r="BA7" s="13">
        <v>0</v>
      </c>
      <c r="BB7" s="13"/>
      <c r="BC7" s="32" t="s">
        <v>4919</v>
      </c>
      <c r="BD7" s="24">
        <f>VLOOKUP($BC7,小兵属性!$B:$P,6,FALSE)</f>
        <v>0.3</v>
      </c>
      <c r="BE7" s="24">
        <f>VLOOKUP($BC7,小兵属性!$B:$P,7,FALSE)</f>
        <v>0</v>
      </c>
      <c r="BF7" s="24">
        <f>VLOOKUP($BC7,小兵属性!$B:$P,8,FALSE)</f>
        <v>0</v>
      </c>
      <c r="BG7" s="24">
        <f>VLOOKUP($BC7,小兵属性!$B:$P,9,FALSE)</f>
        <v>0</v>
      </c>
      <c r="BH7" s="24">
        <f>VLOOKUP($BC7,小兵属性!$B:$P,10,FALSE)</f>
        <v>0</v>
      </c>
      <c r="BI7" s="34">
        <v>12000</v>
      </c>
      <c r="BJ7" s="34">
        <v>11</v>
      </c>
      <c r="BK7" s="34"/>
      <c r="BL7" s="34"/>
      <c r="BM7" s="34">
        <v>700</v>
      </c>
      <c r="BN7" s="34">
        <v>600</v>
      </c>
      <c r="BO7" s="36">
        <v>0</v>
      </c>
      <c r="BP7" s="35">
        <v>1200</v>
      </c>
      <c r="BQ7" s="34">
        <v>11</v>
      </c>
      <c r="BR7" s="34"/>
      <c r="BS7" s="34">
        <v>700</v>
      </c>
      <c r="BT7" s="34">
        <v>600</v>
      </c>
      <c r="BU7" s="36">
        <v>0</v>
      </c>
      <c r="BV7" s="34"/>
      <c r="BW7" s="34"/>
      <c r="BX7" s="36">
        <v>0</v>
      </c>
      <c r="BY7" s="36">
        <v>0</v>
      </c>
      <c r="BZ7" s="42">
        <f>(VLOOKUP(A7,属性表!A:F,3,FALSE)*(1+AI7+S7)+AJ7+AK7)*(1+B7+AU7+T7)</f>
        <v>1507.9597417472003</v>
      </c>
      <c r="CA7" s="13">
        <f t="shared" si="0"/>
        <v>0</v>
      </c>
      <c r="CB7" s="13">
        <f t="shared" si="1"/>
        <v>0</v>
      </c>
      <c r="CC7" s="13">
        <f t="shared" si="2"/>
        <v>0</v>
      </c>
      <c r="CD7" s="48">
        <v>0</v>
      </c>
      <c r="CE7" s="13">
        <f t="shared" si="3"/>
        <v>0</v>
      </c>
      <c r="CF7" s="13">
        <v>0</v>
      </c>
      <c r="CG7" s="13">
        <f>IFERROR(VLOOKUP(VLOOKUP(A7,属性表!A:AO,41,FALSE)&amp;BJ7,杂项!AW:BC,4,0),0)/100+K7+AH7</f>
        <v>0</v>
      </c>
      <c r="CH7" s="49">
        <f>VLOOKUP(BC7,小兵属性!B:F,3,FALSE)*(1+B7+BD7)*(1+VLOOKUP(A7,属性表!A:AN,38,FALSE))</f>
        <v>1513.9800000000002</v>
      </c>
      <c r="CI7" s="49">
        <v>0</v>
      </c>
      <c r="CJ7" s="13">
        <f t="shared" si="4"/>
        <v>0</v>
      </c>
      <c r="CK7" s="13">
        <v>0</v>
      </c>
      <c r="CL7" s="13">
        <f>IFERROR(VLOOKUP(VLOOKUP(BC7,小兵属性!B:X,23,FALSE)&amp;BQ7,杂项!AW:BC,4,0),0)/100+K7</f>
        <v>0</v>
      </c>
      <c r="CM7" s="54" t="s">
        <v>4816</v>
      </c>
      <c r="CN7" s="29" t="s">
        <v>5025</v>
      </c>
      <c r="CO7" s="55" t="str">
        <f>VLOOKUP($BC7,小兵属性!$B:$Q,16,FALSE)</f>
        <v>物理</v>
      </c>
      <c r="CP7" s="56">
        <f t="shared" si="5"/>
        <v>2827.8590961152008</v>
      </c>
      <c r="CQ7" s="56">
        <f t="shared" si="6"/>
        <v>1</v>
      </c>
      <c r="CR7" s="56">
        <f t="shared" si="7"/>
        <v>2828.8590961152008</v>
      </c>
    </row>
    <row r="8" spans="1:97" customFormat="1" x14ac:dyDescent="0.15">
      <c r="A8" s="12" t="s">
        <v>1210</v>
      </c>
      <c r="B8" s="13">
        <v>0.2</v>
      </c>
      <c r="C8" s="13">
        <v>0.2</v>
      </c>
      <c r="D8" s="13">
        <v>0.2</v>
      </c>
      <c r="E8" s="13">
        <v>0.3</v>
      </c>
      <c r="F8" s="13">
        <v>0</v>
      </c>
      <c r="G8" s="14">
        <v>0.15</v>
      </c>
      <c r="H8" s="14">
        <v>0</v>
      </c>
      <c r="I8" s="13"/>
      <c r="J8" s="13"/>
      <c r="K8" s="13">
        <v>0</v>
      </c>
      <c r="L8" s="13">
        <v>0</v>
      </c>
      <c r="M8" s="13">
        <v>0</v>
      </c>
      <c r="N8" s="13"/>
      <c r="O8" s="13"/>
      <c r="P8" s="13"/>
      <c r="Q8" s="24" t="s">
        <v>569</v>
      </c>
      <c r="R8" s="25">
        <f>VLOOKUP($Q8,杂项!$AF:$AT,2,FALSE)</f>
        <v>0</v>
      </c>
      <c r="S8" s="25">
        <f>VLOOKUP($Q8,杂项!$AF:$AT,3,FALSE)</f>
        <v>0.05</v>
      </c>
      <c r="T8" s="25">
        <f>VLOOKUP($Q8,杂项!$AF:$AT,4,FALSE)</f>
        <v>0</v>
      </c>
      <c r="U8" s="25">
        <f>VLOOKUP($Q8,杂项!$AF:$AT,5,FALSE)</f>
        <v>0.05</v>
      </c>
      <c r="V8" s="25">
        <f>VLOOKUP($Q8,杂项!$AF:$AT,6,FALSE)</f>
        <v>0</v>
      </c>
      <c r="W8" s="25">
        <f>VLOOKUP($Q8,杂项!$AF:$AT,7,FALSE)</f>
        <v>0</v>
      </c>
      <c r="X8" s="25">
        <f>VLOOKUP($Q8,杂项!$AF:$AT,8,FALSE)</f>
        <v>0</v>
      </c>
      <c r="Y8" s="25">
        <f>VLOOKUP($Q8,杂项!$AF:$AT,9,FALSE)</f>
        <v>0</v>
      </c>
      <c r="Z8" s="25">
        <f>VLOOKUP($Q8,杂项!$AF:$AT,10,FALSE)</f>
        <v>0</v>
      </c>
      <c r="AA8" s="25">
        <f>VLOOKUP($Q8,杂项!$AF:$AT,11,FALSE)</f>
        <v>0</v>
      </c>
      <c r="AB8" s="25">
        <f>VLOOKUP($Q8,杂项!$AF:$AT,12,FALSE)</f>
        <v>0</v>
      </c>
      <c r="AC8" s="25">
        <f>VLOOKUP($Q8,杂项!$AF:$AT,13,FALSE)</f>
        <v>0</v>
      </c>
      <c r="AD8" s="25">
        <f>VLOOKUP($Q8,杂项!$AF:$AT,14,FALSE)</f>
        <v>0</v>
      </c>
      <c r="AE8" s="25">
        <f>VLOOKUP($Q8,杂项!$AF:$AT,15,FALSE)</f>
        <v>0</v>
      </c>
      <c r="AF8" s="25">
        <f>VLOOKUP($Q8,杂项!$AF:$AU,16,FALSE)</f>
        <v>0</v>
      </c>
      <c r="AG8" s="13">
        <v>7.2</v>
      </c>
      <c r="AH8" s="13">
        <v>0</v>
      </c>
      <c r="AI8" s="13">
        <v>0</v>
      </c>
      <c r="AJ8" s="29">
        <v>0</v>
      </c>
      <c r="AK8" s="29">
        <v>0</v>
      </c>
      <c r="AL8" s="13"/>
      <c r="AM8" s="29"/>
      <c r="AN8" s="29"/>
      <c r="AO8" s="13">
        <v>0</v>
      </c>
      <c r="AP8" s="29">
        <v>0</v>
      </c>
      <c r="AQ8" s="29">
        <v>0</v>
      </c>
      <c r="AR8" s="13">
        <v>0.45</v>
      </c>
      <c r="AS8" s="29">
        <v>0</v>
      </c>
      <c r="AT8" s="29">
        <v>107</v>
      </c>
      <c r="AU8" s="13">
        <v>0</v>
      </c>
      <c r="AV8" s="13"/>
      <c r="AW8" s="13">
        <v>0</v>
      </c>
      <c r="AX8" s="13">
        <v>0.28000000000000003</v>
      </c>
      <c r="AY8" s="13">
        <v>0</v>
      </c>
      <c r="AZ8" s="13">
        <v>0</v>
      </c>
      <c r="BA8" s="13">
        <v>0</v>
      </c>
      <c r="BB8" s="13"/>
      <c r="BC8" s="32" t="s">
        <v>4930</v>
      </c>
      <c r="BD8" s="24">
        <f>VLOOKUP($BC8,小兵属性!$B:$P,6,FALSE)</f>
        <v>0.85</v>
      </c>
      <c r="BE8" s="24">
        <f>VLOOKUP($BC8,小兵属性!$B:$P,7,FALSE)</f>
        <v>0.4</v>
      </c>
      <c r="BF8" s="24">
        <f>VLOOKUP($BC8,小兵属性!$B:$P,8,FALSE)</f>
        <v>0.65</v>
      </c>
      <c r="BG8" s="24">
        <f>VLOOKUP($BC8,小兵属性!$B:$P,9,FALSE)</f>
        <v>0</v>
      </c>
      <c r="BH8" s="24">
        <f>VLOOKUP($BC8,小兵属性!$B:$P,10,FALSE)</f>
        <v>0.3</v>
      </c>
      <c r="BI8" s="34">
        <v>12000</v>
      </c>
      <c r="BJ8" s="34">
        <v>11</v>
      </c>
      <c r="BK8" s="34"/>
      <c r="BL8" s="34"/>
      <c r="BM8" s="34">
        <v>700</v>
      </c>
      <c r="BN8" s="34">
        <v>600</v>
      </c>
      <c r="BO8" s="36">
        <v>0</v>
      </c>
      <c r="BP8" s="35">
        <v>1200</v>
      </c>
      <c r="BQ8" s="34">
        <v>11</v>
      </c>
      <c r="BR8" s="34"/>
      <c r="BS8" s="34">
        <v>700</v>
      </c>
      <c r="BT8" s="34">
        <v>600</v>
      </c>
      <c r="BU8" s="36">
        <v>0</v>
      </c>
      <c r="BV8" s="34">
        <v>0</v>
      </c>
      <c r="BW8" s="34">
        <v>0</v>
      </c>
      <c r="BX8" s="36">
        <v>0</v>
      </c>
      <c r="BY8" s="36">
        <v>0</v>
      </c>
      <c r="BZ8" s="42">
        <f>(VLOOKUP(A8,属性表!A:F,6,FALSE)*(1+AR8+Y8)+AS8+AT8)*(1+E8+AX8+Z8)*1.4</f>
        <v>1432.1748663039998</v>
      </c>
      <c r="CA8" s="13">
        <f t="shared" si="0"/>
        <v>0</v>
      </c>
      <c r="CB8" s="13">
        <f t="shared" si="1"/>
        <v>0</v>
      </c>
      <c r="CC8" s="13">
        <f t="shared" si="2"/>
        <v>0.15</v>
      </c>
      <c r="CD8" s="48">
        <v>0</v>
      </c>
      <c r="CE8" s="13">
        <f t="shared" si="3"/>
        <v>0</v>
      </c>
      <c r="CF8" s="13">
        <v>0</v>
      </c>
      <c r="CG8" s="13">
        <f>IFERROR(VLOOKUP(VLOOKUP(A8,属性表!A:AO,41,FALSE)&amp;BJ8,杂项!AW:BC,4,0),0)/100+K8+AH8</f>
        <v>0</v>
      </c>
      <c r="CH8" s="49">
        <f>VLOOKUP(BC8,小兵属性!B:F,3,FALSE)*(1+B8+BD8)*(1+VLOOKUP(A8,属性表!A:AN,38,FALSE))</f>
        <v>1458.9850000000001</v>
      </c>
      <c r="CI8" s="49">
        <v>0</v>
      </c>
      <c r="CJ8" s="13">
        <f t="shared" si="4"/>
        <v>0</v>
      </c>
      <c r="CK8" s="13">
        <v>0</v>
      </c>
      <c r="CL8" s="13">
        <f>IFERROR(VLOOKUP(VLOOKUP(BC8,小兵属性!B:X,23,FALSE)&amp;BQ8,杂项!AW:BC,4,0),0)/100+K8</f>
        <v>0</v>
      </c>
      <c r="CM8" s="54" t="s">
        <v>1131</v>
      </c>
      <c r="CN8" s="29" t="s">
        <v>5024</v>
      </c>
      <c r="CO8" s="55" t="str">
        <f>VLOOKUP($BC8,小兵属性!$B:$Q,16,FALSE)</f>
        <v>魔法</v>
      </c>
      <c r="CP8" s="56">
        <f t="shared" si="5"/>
        <v>3445.2039464985587</v>
      </c>
      <c r="CQ8" s="56">
        <f t="shared" si="6"/>
        <v>1</v>
      </c>
      <c r="CR8" s="56">
        <f t="shared" si="7"/>
        <v>3446.2039464985587</v>
      </c>
    </row>
    <row r="9" spans="1:97" customFormat="1" x14ac:dyDescent="0.15">
      <c r="A9" s="12" t="s">
        <v>1169</v>
      </c>
      <c r="B9" s="13">
        <v>0.2</v>
      </c>
      <c r="C9" s="13">
        <v>0.4</v>
      </c>
      <c r="D9" s="13">
        <v>0.2</v>
      </c>
      <c r="E9" s="13">
        <v>0.3</v>
      </c>
      <c r="F9" s="13">
        <v>0</v>
      </c>
      <c r="G9" s="14">
        <v>0</v>
      </c>
      <c r="H9" s="14">
        <v>0</v>
      </c>
      <c r="I9" s="13"/>
      <c r="J9" s="13"/>
      <c r="K9" s="13">
        <v>0</v>
      </c>
      <c r="L9" s="13">
        <v>0</v>
      </c>
      <c r="M9" s="13">
        <v>0</v>
      </c>
      <c r="N9" s="13"/>
      <c r="O9" s="13"/>
      <c r="P9" s="13"/>
      <c r="Q9" s="24" t="s">
        <v>622</v>
      </c>
      <c r="R9" s="25">
        <f>VLOOKUP($Q9,杂项!$AF:$AT,2,FALSE)</f>
        <v>0</v>
      </c>
      <c r="S9" s="25">
        <f>VLOOKUP($Q9,杂项!$AF:$AT,3,FALSE)</f>
        <v>0.05</v>
      </c>
      <c r="T9" s="25">
        <f>VLOOKUP($Q9,杂项!$AF:$AT,4,FALSE)</f>
        <v>0</v>
      </c>
      <c r="U9" s="25">
        <f>VLOOKUP($Q9,杂项!$AF:$AT,5,FALSE)</f>
        <v>0.05</v>
      </c>
      <c r="V9" s="25">
        <f>VLOOKUP($Q9,杂项!$AF:$AT,6,FALSE)</f>
        <v>0</v>
      </c>
      <c r="W9" s="25">
        <f>VLOOKUP($Q9,杂项!$AF:$AT,7,FALSE)</f>
        <v>0</v>
      </c>
      <c r="X9" s="25">
        <f>VLOOKUP($Q9,杂项!$AF:$AT,8,FALSE)</f>
        <v>0</v>
      </c>
      <c r="Y9" s="25">
        <f>VLOOKUP($Q9,杂项!$AF:$AT,9,FALSE)</f>
        <v>0</v>
      </c>
      <c r="Z9" s="25">
        <f>VLOOKUP($Q9,杂项!$AF:$AT,10,FALSE)</f>
        <v>0</v>
      </c>
      <c r="AA9" s="25">
        <f>VLOOKUP($Q9,杂项!$AF:$AT,11,FALSE)</f>
        <v>0</v>
      </c>
      <c r="AB9" s="25">
        <f>VLOOKUP($Q9,杂项!$AF:$AT,12,FALSE)</f>
        <v>0</v>
      </c>
      <c r="AC9" s="25">
        <f>VLOOKUP($Q9,杂项!$AF:$AT,13,FALSE)</f>
        <v>0.1</v>
      </c>
      <c r="AD9" s="25">
        <f>VLOOKUP($Q9,杂项!$AF:$AT,14,FALSE)</f>
        <v>0.15</v>
      </c>
      <c r="AE9" s="25">
        <f>VLOOKUP($Q9,杂项!$AF:$AT,15,FALSE)</f>
        <v>0</v>
      </c>
      <c r="AF9" s="25">
        <f>VLOOKUP($Q9,杂项!$AF:$AU,16,FALSE)</f>
        <v>0</v>
      </c>
      <c r="AG9" s="13">
        <v>7</v>
      </c>
      <c r="AH9" s="13">
        <v>0</v>
      </c>
      <c r="AI9" s="13">
        <v>0</v>
      </c>
      <c r="AJ9" s="29">
        <v>0</v>
      </c>
      <c r="AK9" s="29">
        <v>0</v>
      </c>
      <c r="AL9" s="13">
        <v>0.35</v>
      </c>
      <c r="AM9" s="29">
        <v>0</v>
      </c>
      <c r="AN9" s="29">
        <v>182</v>
      </c>
      <c r="AO9" s="13"/>
      <c r="AP9" s="29"/>
      <c r="AQ9" s="29"/>
      <c r="AR9" s="13"/>
      <c r="AS9" s="29"/>
      <c r="AT9" s="29"/>
      <c r="AU9" s="13"/>
      <c r="AV9" s="13">
        <v>0.18</v>
      </c>
      <c r="AW9" s="13"/>
      <c r="AX9" s="13"/>
      <c r="AY9" s="13">
        <v>0</v>
      </c>
      <c r="AZ9" s="13">
        <v>0</v>
      </c>
      <c r="BA9" s="13">
        <v>0</v>
      </c>
      <c r="BB9" s="13"/>
      <c r="BC9" s="32" t="s">
        <v>4928</v>
      </c>
      <c r="BD9" s="24">
        <f>VLOOKUP($BC9,小兵属性!$B:$P,6,FALSE)</f>
        <v>0.7</v>
      </c>
      <c r="BE9" s="24">
        <f>VLOOKUP($BC9,小兵属性!$B:$P,7,FALSE)</f>
        <v>0.4</v>
      </c>
      <c r="BF9" s="24">
        <f>VLOOKUP($BC9,小兵属性!$B:$P,8,FALSE)</f>
        <v>0</v>
      </c>
      <c r="BG9" s="24">
        <f>VLOOKUP($BC9,小兵属性!$B:$P,9,FALSE)</f>
        <v>0</v>
      </c>
      <c r="BH9" s="24">
        <f>VLOOKUP($BC9,小兵属性!$B:$P,10,FALSE)</f>
        <v>0.3</v>
      </c>
      <c r="BI9" s="34">
        <v>12000</v>
      </c>
      <c r="BJ9" s="34">
        <v>11</v>
      </c>
      <c r="BK9" s="34"/>
      <c r="BL9" s="34"/>
      <c r="BM9" s="34">
        <v>700</v>
      </c>
      <c r="BN9" s="34">
        <v>600</v>
      </c>
      <c r="BO9" s="36">
        <v>0</v>
      </c>
      <c r="BP9" s="35">
        <v>1200</v>
      </c>
      <c r="BQ9" s="34">
        <v>11</v>
      </c>
      <c r="BR9" s="34"/>
      <c r="BS9" s="34">
        <v>700</v>
      </c>
      <c r="BT9" s="34">
        <v>600</v>
      </c>
      <c r="BU9" s="36">
        <v>0</v>
      </c>
      <c r="BV9" s="34">
        <v>0</v>
      </c>
      <c r="BW9" s="34">
        <v>0</v>
      </c>
      <c r="BX9" s="36">
        <v>0</v>
      </c>
      <c r="BY9" s="36">
        <v>0</v>
      </c>
      <c r="BZ9" s="42">
        <f>(VLOOKUP(A9,属性表!A:F,4,FALSE)*(1+AL9+U9)+AM9+AN9)*(1+C9+AV9+V9)</f>
        <v>1460.2756188159999</v>
      </c>
      <c r="CA9" s="13">
        <f t="shared" si="0"/>
        <v>0</v>
      </c>
      <c r="CB9" s="13">
        <f t="shared" si="1"/>
        <v>0.1</v>
      </c>
      <c r="CC9" s="13">
        <f t="shared" si="2"/>
        <v>0.15</v>
      </c>
      <c r="CD9" s="48">
        <v>0</v>
      </c>
      <c r="CE9" s="13">
        <f t="shared" si="3"/>
        <v>0</v>
      </c>
      <c r="CF9" s="13">
        <v>0</v>
      </c>
      <c r="CG9" s="13">
        <f>IFERROR(VLOOKUP(VLOOKUP(A9,属性表!A:AO,41,FALSE)&amp;BJ9,杂项!AW:BC,4,0),0)/100+K9+AH9</f>
        <v>0</v>
      </c>
      <c r="CH9" s="49">
        <f>VLOOKUP(BC9,小兵属性!B:F,3,FALSE)*(1+B9+BD9)*(1+VLOOKUP(A9,属性表!A:AN,38,FALSE))</f>
        <v>1373.9280000000001</v>
      </c>
      <c r="CI9" s="49">
        <v>0</v>
      </c>
      <c r="CJ9" s="13">
        <f t="shared" si="4"/>
        <v>0</v>
      </c>
      <c r="CK9" s="13">
        <v>0</v>
      </c>
      <c r="CL9" s="13">
        <f>IFERROR(VLOOKUP(VLOOKUP(BC9,小兵属性!B:X,23,FALSE)&amp;BQ9,杂项!AW:BC,4,0),0)/100+K9</f>
        <v>0</v>
      </c>
      <c r="CM9" s="54" t="s">
        <v>4886</v>
      </c>
      <c r="CN9" s="29" t="s">
        <v>5024</v>
      </c>
      <c r="CO9" s="55" t="str">
        <f>VLOOKUP($BC9,小兵属性!$B:$Q,16,FALSE)</f>
        <v>魔法</v>
      </c>
      <c r="CP9" s="56">
        <f t="shared" si="5"/>
        <v>3462.609365734399</v>
      </c>
      <c r="CQ9" s="56">
        <f t="shared" si="6"/>
        <v>1</v>
      </c>
      <c r="CR9" s="56">
        <f t="shared" si="7"/>
        <v>3463.609365734399</v>
      </c>
    </row>
    <row r="10" spans="1:97" customFormat="1" x14ac:dyDescent="0.15">
      <c r="A10" s="12" t="s">
        <v>1136</v>
      </c>
      <c r="B10" s="13">
        <v>0.2</v>
      </c>
      <c r="C10" s="13">
        <v>0.4</v>
      </c>
      <c r="D10" s="13">
        <v>0.2</v>
      </c>
      <c r="E10" s="13">
        <v>0.3</v>
      </c>
      <c r="F10" s="13">
        <v>0</v>
      </c>
      <c r="G10" s="14">
        <v>0</v>
      </c>
      <c r="H10" s="14">
        <v>0</v>
      </c>
      <c r="I10" s="13"/>
      <c r="J10" s="13"/>
      <c r="K10" s="13">
        <v>0</v>
      </c>
      <c r="L10" s="13">
        <v>0</v>
      </c>
      <c r="M10" s="13">
        <v>0</v>
      </c>
      <c r="N10" s="13"/>
      <c r="O10" s="13"/>
      <c r="P10" s="13"/>
      <c r="Q10" s="24" t="s">
        <v>622</v>
      </c>
      <c r="R10" s="25">
        <f>VLOOKUP($Q10,杂项!$AF:$AT,2,FALSE)</f>
        <v>0</v>
      </c>
      <c r="S10" s="25">
        <f>VLOOKUP($Q10,杂项!$AF:$AT,3,FALSE)</f>
        <v>0.05</v>
      </c>
      <c r="T10" s="25">
        <f>VLOOKUP($Q10,杂项!$AF:$AT,4,FALSE)</f>
        <v>0</v>
      </c>
      <c r="U10" s="25">
        <f>VLOOKUP($Q10,杂项!$AF:$AT,5,FALSE)</f>
        <v>0.05</v>
      </c>
      <c r="V10" s="25">
        <f>VLOOKUP($Q10,杂项!$AF:$AT,6,FALSE)</f>
        <v>0</v>
      </c>
      <c r="W10" s="25">
        <f>VLOOKUP($Q10,杂项!$AF:$AT,7,FALSE)</f>
        <v>0</v>
      </c>
      <c r="X10" s="25">
        <f>VLOOKUP($Q10,杂项!$AF:$AT,8,FALSE)</f>
        <v>0</v>
      </c>
      <c r="Y10" s="25">
        <f>VLOOKUP($Q10,杂项!$AF:$AT,9,FALSE)</f>
        <v>0</v>
      </c>
      <c r="Z10" s="25">
        <f>VLOOKUP($Q10,杂项!$AF:$AT,10,FALSE)</f>
        <v>0</v>
      </c>
      <c r="AA10" s="25">
        <f>VLOOKUP($Q10,杂项!$AF:$AT,11,FALSE)</f>
        <v>0</v>
      </c>
      <c r="AB10" s="25">
        <f>VLOOKUP($Q10,杂项!$AF:$AT,12,FALSE)</f>
        <v>0</v>
      </c>
      <c r="AC10" s="25">
        <f>VLOOKUP($Q10,杂项!$AF:$AT,13,FALSE)</f>
        <v>0.1</v>
      </c>
      <c r="AD10" s="25">
        <f>VLOOKUP($Q10,杂项!$AF:$AT,14,FALSE)</f>
        <v>0.15</v>
      </c>
      <c r="AE10" s="25">
        <f>VLOOKUP($Q10,杂项!$AF:$AT,15,FALSE)</f>
        <v>0</v>
      </c>
      <c r="AF10" s="25">
        <f>VLOOKUP($Q10,杂项!$AF:$AU,16,FALSE)</f>
        <v>0</v>
      </c>
      <c r="AG10" s="13">
        <v>7</v>
      </c>
      <c r="AH10" s="13">
        <v>0</v>
      </c>
      <c r="AI10" s="13">
        <v>0</v>
      </c>
      <c r="AJ10" s="29">
        <v>0</v>
      </c>
      <c r="AK10" s="29">
        <v>0</v>
      </c>
      <c r="AL10" s="13">
        <v>0.35</v>
      </c>
      <c r="AM10" s="29">
        <v>0</v>
      </c>
      <c r="AN10" s="29">
        <v>182</v>
      </c>
      <c r="AO10" s="13"/>
      <c r="AP10" s="29"/>
      <c r="AQ10" s="29"/>
      <c r="AR10" s="13"/>
      <c r="AS10" s="29"/>
      <c r="AT10" s="29"/>
      <c r="AU10" s="13"/>
      <c r="AV10" s="13">
        <v>0.18</v>
      </c>
      <c r="AW10" s="13"/>
      <c r="AX10" s="13"/>
      <c r="AY10" s="13">
        <v>0</v>
      </c>
      <c r="AZ10" s="13">
        <v>0</v>
      </c>
      <c r="BA10" s="13">
        <v>0</v>
      </c>
      <c r="BB10" s="13"/>
      <c r="BC10" s="32" t="s">
        <v>4928</v>
      </c>
      <c r="BD10" s="24">
        <f>VLOOKUP($BC10,小兵属性!$B:$P,6,FALSE)</f>
        <v>0.7</v>
      </c>
      <c r="BE10" s="24">
        <f>VLOOKUP($BC10,小兵属性!$B:$P,7,FALSE)</f>
        <v>0.4</v>
      </c>
      <c r="BF10" s="24">
        <f>VLOOKUP($BC10,小兵属性!$B:$P,8,FALSE)</f>
        <v>0</v>
      </c>
      <c r="BG10" s="24">
        <f>VLOOKUP($BC10,小兵属性!$B:$P,9,FALSE)</f>
        <v>0</v>
      </c>
      <c r="BH10" s="24">
        <f>VLOOKUP($BC10,小兵属性!$B:$P,10,FALSE)</f>
        <v>0.3</v>
      </c>
      <c r="BI10" s="34">
        <v>12000</v>
      </c>
      <c r="BJ10" s="34">
        <v>11</v>
      </c>
      <c r="BK10" s="34"/>
      <c r="BL10" s="34"/>
      <c r="BM10" s="34">
        <v>700</v>
      </c>
      <c r="BN10" s="34">
        <v>600</v>
      </c>
      <c r="BO10" s="36">
        <v>0</v>
      </c>
      <c r="BP10" s="35">
        <v>1200</v>
      </c>
      <c r="BQ10" s="34">
        <v>11</v>
      </c>
      <c r="BR10" s="34"/>
      <c r="BS10" s="34">
        <v>700</v>
      </c>
      <c r="BT10" s="34">
        <v>600</v>
      </c>
      <c r="BU10" s="36">
        <v>0</v>
      </c>
      <c r="BV10" s="34">
        <v>0</v>
      </c>
      <c r="BW10" s="34">
        <v>0</v>
      </c>
      <c r="BX10" s="36">
        <v>0</v>
      </c>
      <c r="BY10" s="36">
        <v>0</v>
      </c>
      <c r="BZ10" s="42">
        <f>(VLOOKUP(A10,属性表!A:F,4,FALSE)*(1+AL10+U10)+AM10+AN10)*(1+C10+AV10+V10)</f>
        <v>1460.2756188159999</v>
      </c>
      <c r="CA10" s="13">
        <f t="shared" si="0"/>
        <v>0</v>
      </c>
      <c r="CB10" s="13">
        <f t="shared" si="1"/>
        <v>0.1</v>
      </c>
      <c r="CC10" s="13">
        <f t="shared" si="2"/>
        <v>0.15</v>
      </c>
      <c r="CD10" s="48">
        <v>0</v>
      </c>
      <c r="CE10" s="13">
        <f t="shared" si="3"/>
        <v>0</v>
      </c>
      <c r="CF10" s="13">
        <v>0</v>
      </c>
      <c r="CG10" s="13">
        <f>IFERROR(VLOOKUP(VLOOKUP(A10,属性表!A:AO,41,FALSE)&amp;BJ10,杂项!AW:BC,4,0),0)/100+K10+AH10</f>
        <v>0</v>
      </c>
      <c r="CH10" s="49">
        <f>VLOOKUP(BC10,小兵属性!B:F,3,FALSE)*(1+B10+BD10)*(1+VLOOKUP(A10,属性表!A:AN,38,FALSE))</f>
        <v>1373.9280000000001</v>
      </c>
      <c r="CI10" s="49">
        <v>0</v>
      </c>
      <c r="CJ10" s="13">
        <f t="shared" si="4"/>
        <v>0</v>
      </c>
      <c r="CK10" s="13">
        <v>0</v>
      </c>
      <c r="CL10" s="13">
        <f>IFERROR(VLOOKUP(VLOOKUP(BC10,小兵属性!B:X,23,FALSE)&amp;BQ10,杂项!AW:BC,4,0),0)/100+K10</f>
        <v>0</v>
      </c>
      <c r="CM10" s="54" t="s">
        <v>4886</v>
      </c>
      <c r="CN10" s="29" t="s">
        <v>5024</v>
      </c>
      <c r="CO10" s="55" t="str">
        <f>VLOOKUP($BC10,小兵属性!$B:$Q,16,FALSE)</f>
        <v>魔法</v>
      </c>
      <c r="CP10" s="56">
        <f t="shared" si="5"/>
        <v>3462.609365734399</v>
      </c>
      <c r="CQ10" s="56">
        <f t="shared" si="6"/>
        <v>1</v>
      </c>
      <c r="CR10" s="56">
        <f t="shared" si="7"/>
        <v>3463.609365734399</v>
      </c>
    </row>
    <row r="11" spans="1:97" customFormat="1" x14ac:dyDescent="0.15">
      <c r="A11" s="12" t="s">
        <v>1190</v>
      </c>
      <c r="B11" s="13">
        <v>0.4</v>
      </c>
      <c r="C11" s="13">
        <v>0.4</v>
      </c>
      <c r="D11" s="13">
        <v>0.4</v>
      </c>
      <c r="E11" s="13">
        <v>0.5</v>
      </c>
      <c r="F11" s="13">
        <v>0</v>
      </c>
      <c r="G11" s="14">
        <v>0</v>
      </c>
      <c r="H11" s="14">
        <v>0</v>
      </c>
      <c r="I11" s="13"/>
      <c r="J11" s="13"/>
      <c r="K11" s="13">
        <v>0</v>
      </c>
      <c r="L11" s="13">
        <v>0</v>
      </c>
      <c r="M11" s="13">
        <v>0</v>
      </c>
      <c r="N11" s="13"/>
      <c r="O11" s="13"/>
      <c r="P11" s="13"/>
      <c r="Q11" s="24" t="s">
        <v>528</v>
      </c>
      <c r="R11" s="25">
        <f>VLOOKUP($Q11,杂项!$AF:$AT,2,FALSE)</f>
        <v>0</v>
      </c>
      <c r="S11" s="25">
        <f>VLOOKUP($Q11,杂项!$AF:$AT,3,FALSE)</f>
        <v>0.05</v>
      </c>
      <c r="T11" s="25">
        <f>VLOOKUP($Q11,杂项!$AF:$AT,4,FALSE)</f>
        <v>0.1</v>
      </c>
      <c r="U11" s="25">
        <f>VLOOKUP($Q11,杂项!$AF:$AT,5,FALSE)</f>
        <v>0.05</v>
      </c>
      <c r="V11" s="25">
        <f>VLOOKUP($Q11,杂项!$AF:$AT,6,FALSE)</f>
        <v>0.1</v>
      </c>
      <c r="W11" s="25">
        <f>VLOOKUP($Q11,杂项!$AF:$AT,7,FALSE)</f>
        <v>0</v>
      </c>
      <c r="X11" s="25">
        <f>VLOOKUP($Q11,杂项!$AF:$AT,8,FALSE)</f>
        <v>0.1</v>
      </c>
      <c r="Y11" s="25">
        <f>VLOOKUP($Q11,杂项!$AF:$AT,9,FALSE)</f>
        <v>0</v>
      </c>
      <c r="Z11" s="25">
        <f>VLOOKUP($Q11,杂项!$AF:$AT,10,FALSE)</f>
        <v>0.1</v>
      </c>
      <c r="AA11" s="25">
        <f>VLOOKUP($Q11,杂项!$AF:$AT,11,FALSE)</f>
        <v>0</v>
      </c>
      <c r="AB11" s="25">
        <f>VLOOKUP($Q11,杂项!$AF:$AT,12,FALSE)</f>
        <v>0</v>
      </c>
      <c r="AC11" s="25">
        <f>VLOOKUP($Q11,杂项!$AF:$AT,13,FALSE)</f>
        <v>0</v>
      </c>
      <c r="AD11" s="25">
        <f>VLOOKUP($Q11,杂项!$AF:$AT,14,FALSE)</f>
        <v>0</v>
      </c>
      <c r="AE11" s="25">
        <f>VLOOKUP($Q11,杂项!$AF:$AT,15,FALSE)</f>
        <v>0</v>
      </c>
      <c r="AF11" s="25">
        <f>VLOOKUP($Q11,杂项!$AF:$AU,16,FALSE)</f>
        <v>0</v>
      </c>
      <c r="AG11" s="13">
        <v>6</v>
      </c>
      <c r="AH11" s="13">
        <v>0</v>
      </c>
      <c r="AI11" s="13">
        <v>0.35</v>
      </c>
      <c r="AJ11" s="29">
        <v>0</v>
      </c>
      <c r="AK11" s="29">
        <v>182</v>
      </c>
      <c r="AL11" s="13"/>
      <c r="AM11" s="29"/>
      <c r="AN11" s="29"/>
      <c r="AO11" s="13"/>
      <c r="AP11" s="29"/>
      <c r="AQ11" s="29"/>
      <c r="AR11" s="13"/>
      <c r="AS11" s="29"/>
      <c r="AT11" s="29"/>
      <c r="AU11" s="13">
        <v>0.18</v>
      </c>
      <c r="AV11" s="13"/>
      <c r="AW11" s="13"/>
      <c r="AX11" s="13"/>
      <c r="AY11" s="13">
        <v>0</v>
      </c>
      <c r="AZ11" s="13">
        <v>0</v>
      </c>
      <c r="BA11" s="13">
        <v>0</v>
      </c>
      <c r="BB11" s="13"/>
      <c r="BC11" s="32" t="s">
        <v>4845</v>
      </c>
      <c r="BD11" s="24">
        <f>VLOOKUP($BC11,小兵属性!$B:$P,6,FALSE)</f>
        <v>0.35</v>
      </c>
      <c r="BE11" s="24">
        <f>VLOOKUP($BC11,小兵属性!$B:$P,7,FALSE)</f>
        <v>0.2</v>
      </c>
      <c r="BF11" s="24">
        <f>VLOOKUP($BC11,小兵属性!$B:$P,8,FALSE)</f>
        <v>0</v>
      </c>
      <c r="BG11" s="24">
        <f>VLOOKUP($BC11,小兵属性!$B:$P,9,FALSE)</f>
        <v>0.3</v>
      </c>
      <c r="BH11" s="24">
        <f>VLOOKUP($BC11,小兵属性!$B:$P,10,FALSE)</f>
        <v>0.35</v>
      </c>
      <c r="BI11" s="34">
        <v>12000</v>
      </c>
      <c r="BJ11" s="34">
        <v>11</v>
      </c>
      <c r="BK11" s="34"/>
      <c r="BL11" s="34"/>
      <c r="BM11" s="34">
        <v>700</v>
      </c>
      <c r="BN11" s="34">
        <v>600</v>
      </c>
      <c r="BO11" s="36">
        <v>0</v>
      </c>
      <c r="BP11" s="35">
        <v>1200</v>
      </c>
      <c r="BQ11" s="34">
        <v>11</v>
      </c>
      <c r="BR11" s="34"/>
      <c r="BS11" s="34">
        <v>700</v>
      </c>
      <c r="BT11" s="34">
        <v>600</v>
      </c>
      <c r="BU11" s="36">
        <v>0</v>
      </c>
      <c r="BV11" s="34"/>
      <c r="BW11" s="34"/>
      <c r="BX11" s="36">
        <v>0</v>
      </c>
      <c r="BY11" s="36">
        <v>0</v>
      </c>
      <c r="BZ11" s="42">
        <f>(VLOOKUP(A11,属性表!A:F,3,FALSE)*(1+AI11+S11)+AJ11+AK11)*(1+B11+AU11+T11)</f>
        <v>1649.6850026495999</v>
      </c>
      <c r="CA11" s="13">
        <f t="shared" si="0"/>
        <v>0</v>
      </c>
      <c r="CB11" s="13">
        <f t="shared" si="1"/>
        <v>0</v>
      </c>
      <c r="CC11" s="13">
        <f t="shared" si="2"/>
        <v>0</v>
      </c>
      <c r="CD11" s="48">
        <v>0</v>
      </c>
      <c r="CE11" s="13">
        <f t="shared" si="3"/>
        <v>0</v>
      </c>
      <c r="CF11" s="13">
        <v>0</v>
      </c>
      <c r="CG11" s="13">
        <f>IFERROR(VLOOKUP(VLOOKUP(A11,属性表!A:AO,41,FALSE)&amp;BJ11,杂项!AW:BC,4,0),0)/100+K11+AH11</f>
        <v>0</v>
      </c>
      <c r="CH11" s="49">
        <f>VLOOKUP(BC11,小兵属性!B:F,3,FALSE)*(1+B11+BD11)*(1+VLOOKUP(A11,属性表!A:AN,38,FALSE))</f>
        <v>1358.7</v>
      </c>
      <c r="CI11" s="49">
        <v>0</v>
      </c>
      <c r="CJ11" s="13">
        <f t="shared" si="4"/>
        <v>0</v>
      </c>
      <c r="CK11" s="13">
        <v>0</v>
      </c>
      <c r="CL11" s="13">
        <f>IFERROR(VLOOKUP(VLOOKUP(BC11,小兵属性!B:X,23,FALSE)&amp;BQ11,杂项!AW:BC,4,0),0)/100+K11</f>
        <v>0</v>
      </c>
      <c r="CM11" s="54" t="s">
        <v>4816</v>
      </c>
      <c r="CN11" s="29" t="s">
        <v>5025</v>
      </c>
      <c r="CO11" s="55" t="str">
        <f>VLOOKUP($BC11,小兵属性!$B:$Q,16,FALSE)</f>
        <v>物理</v>
      </c>
      <c r="CP11" s="56">
        <f t="shared" si="5"/>
        <v>2849.0550079487998</v>
      </c>
      <c r="CQ11" s="56">
        <f t="shared" si="6"/>
        <v>1</v>
      </c>
      <c r="CR11" s="56">
        <f t="shared" si="7"/>
        <v>2850.0550079487998</v>
      </c>
    </row>
    <row r="12" spans="1:97" customFormat="1" x14ac:dyDescent="0.15">
      <c r="A12" s="12" t="s">
        <v>1200</v>
      </c>
      <c r="B12" s="13">
        <v>0.4</v>
      </c>
      <c r="C12" s="13">
        <v>0.4</v>
      </c>
      <c r="D12" s="13">
        <v>0.4</v>
      </c>
      <c r="E12" s="13">
        <v>0.5</v>
      </c>
      <c r="F12" s="13">
        <v>0</v>
      </c>
      <c r="G12" s="14">
        <v>0</v>
      </c>
      <c r="H12" s="14">
        <v>0</v>
      </c>
      <c r="I12" s="13"/>
      <c r="J12" s="13"/>
      <c r="K12" s="13">
        <v>0</v>
      </c>
      <c r="L12" s="13">
        <v>0</v>
      </c>
      <c r="M12" s="13">
        <v>0</v>
      </c>
      <c r="N12" s="13"/>
      <c r="O12" s="13"/>
      <c r="P12" s="13"/>
      <c r="Q12" s="24" t="s">
        <v>528</v>
      </c>
      <c r="R12" s="25">
        <f>VLOOKUP($Q12,杂项!$AF:$AT,2,FALSE)</f>
        <v>0</v>
      </c>
      <c r="S12" s="25">
        <f>VLOOKUP($Q12,杂项!$AF:$AT,3,FALSE)</f>
        <v>0.05</v>
      </c>
      <c r="T12" s="25">
        <f>VLOOKUP($Q12,杂项!$AF:$AT,4,FALSE)</f>
        <v>0.1</v>
      </c>
      <c r="U12" s="25">
        <f>VLOOKUP($Q12,杂项!$AF:$AT,5,FALSE)</f>
        <v>0.05</v>
      </c>
      <c r="V12" s="25">
        <f>VLOOKUP($Q12,杂项!$AF:$AT,6,FALSE)</f>
        <v>0.1</v>
      </c>
      <c r="W12" s="25">
        <f>VLOOKUP($Q12,杂项!$AF:$AT,7,FALSE)</f>
        <v>0</v>
      </c>
      <c r="X12" s="25">
        <f>VLOOKUP($Q12,杂项!$AF:$AT,8,FALSE)</f>
        <v>0.1</v>
      </c>
      <c r="Y12" s="25">
        <f>VLOOKUP($Q12,杂项!$AF:$AT,9,FALSE)</f>
        <v>0</v>
      </c>
      <c r="Z12" s="25">
        <f>VLOOKUP($Q12,杂项!$AF:$AT,10,FALSE)</f>
        <v>0.1</v>
      </c>
      <c r="AA12" s="25">
        <f>VLOOKUP($Q12,杂项!$AF:$AT,11,FALSE)</f>
        <v>0</v>
      </c>
      <c r="AB12" s="25">
        <f>VLOOKUP($Q12,杂项!$AF:$AT,12,FALSE)</f>
        <v>0</v>
      </c>
      <c r="AC12" s="25">
        <f>VLOOKUP($Q12,杂项!$AF:$AT,13,FALSE)</f>
        <v>0</v>
      </c>
      <c r="AD12" s="25">
        <f>VLOOKUP($Q12,杂项!$AF:$AT,14,FALSE)</f>
        <v>0</v>
      </c>
      <c r="AE12" s="25">
        <f>VLOOKUP($Q12,杂项!$AF:$AT,15,FALSE)</f>
        <v>0</v>
      </c>
      <c r="AF12" s="25">
        <f>VLOOKUP($Q12,杂项!$AF:$AU,16,FALSE)</f>
        <v>0</v>
      </c>
      <c r="AG12" s="13">
        <v>6</v>
      </c>
      <c r="AH12" s="13">
        <v>0</v>
      </c>
      <c r="AI12" s="13">
        <v>0.35</v>
      </c>
      <c r="AJ12" s="29">
        <v>0</v>
      </c>
      <c r="AK12" s="29">
        <v>182</v>
      </c>
      <c r="AL12" s="13"/>
      <c r="AM12" s="29"/>
      <c r="AN12" s="29"/>
      <c r="AO12" s="13"/>
      <c r="AP12" s="29"/>
      <c r="AQ12" s="29"/>
      <c r="AR12" s="13"/>
      <c r="AS12" s="29"/>
      <c r="AT12" s="29"/>
      <c r="AU12" s="13">
        <v>0.18</v>
      </c>
      <c r="AV12" s="13"/>
      <c r="AW12" s="13"/>
      <c r="AX12" s="13"/>
      <c r="AY12" s="13">
        <v>0</v>
      </c>
      <c r="AZ12" s="13">
        <v>0</v>
      </c>
      <c r="BA12" s="13">
        <v>0</v>
      </c>
      <c r="BB12" s="13"/>
      <c r="BC12" s="32" t="s">
        <v>4845</v>
      </c>
      <c r="BD12" s="24">
        <f>VLOOKUP($BC12,小兵属性!$B:$P,6,FALSE)</f>
        <v>0.35</v>
      </c>
      <c r="BE12" s="24">
        <f>VLOOKUP($BC12,小兵属性!$B:$P,7,FALSE)</f>
        <v>0.2</v>
      </c>
      <c r="BF12" s="24">
        <f>VLOOKUP($BC12,小兵属性!$B:$P,8,FALSE)</f>
        <v>0</v>
      </c>
      <c r="BG12" s="24">
        <f>VLOOKUP($BC12,小兵属性!$B:$P,9,FALSE)</f>
        <v>0.3</v>
      </c>
      <c r="BH12" s="24">
        <f>VLOOKUP($BC12,小兵属性!$B:$P,10,FALSE)</f>
        <v>0.35</v>
      </c>
      <c r="BI12" s="34">
        <v>12000</v>
      </c>
      <c r="BJ12" s="34">
        <v>11</v>
      </c>
      <c r="BK12" s="34"/>
      <c r="BL12" s="34"/>
      <c r="BM12" s="34">
        <v>700</v>
      </c>
      <c r="BN12" s="34">
        <v>600</v>
      </c>
      <c r="BO12" s="36">
        <v>0</v>
      </c>
      <c r="BP12" s="35">
        <v>1200</v>
      </c>
      <c r="BQ12" s="34">
        <v>11</v>
      </c>
      <c r="BR12" s="34"/>
      <c r="BS12" s="34">
        <v>700</v>
      </c>
      <c r="BT12" s="34">
        <v>600</v>
      </c>
      <c r="BU12" s="36">
        <v>0</v>
      </c>
      <c r="BV12" s="34"/>
      <c r="BW12" s="34"/>
      <c r="BX12" s="36">
        <v>0</v>
      </c>
      <c r="BY12" s="36">
        <v>0</v>
      </c>
      <c r="BZ12" s="42">
        <f>(VLOOKUP(A12,属性表!A:F,3,FALSE)*(1+AI12+S12)+AJ12+AK12)*(1+B12+AU12+T12)</f>
        <v>1580.0633038848</v>
      </c>
      <c r="CA12" s="13">
        <f t="shared" si="0"/>
        <v>0</v>
      </c>
      <c r="CB12" s="13">
        <f t="shared" si="1"/>
        <v>0</v>
      </c>
      <c r="CC12" s="13">
        <f t="shared" si="2"/>
        <v>0</v>
      </c>
      <c r="CD12" s="48">
        <v>0</v>
      </c>
      <c r="CE12" s="13">
        <f t="shared" si="3"/>
        <v>0</v>
      </c>
      <c r="CF12" s="13">
        <v>0</v>
      </c>
      <c r="CG12" s="13">
        <f>IFERROR(VLOOKUP(VLOOKUP(A12,属性表!A:AO,41,FALSE)&amp;BJ12,杂项!AW:BC,4,0),0)/100+K12+AH12</f>
        <v>0</v>
      </c>
      <c r="CH12" s="49">
        <f>VLOOKUP(BC12,小兵属性!B:F,3,FALSE)*(1+B12+BD12)*(1+VLOOKUP(A12,属性表!A:AN,38,FALSE))</f>
        <v>1358.7</v>
      </c>
      <c r="CI12" s="49">
        <v>0</v>
      </c>
      <c r="CJ12" s="13">
        <f t="shared" si="4"/>
        <v>0</v>
      </c>
      <c r="CK12" s="13">
        <v>0</v>
      </c>
      <c r="CL12" s="13">
        <f>IFERROR(VLOOKUP(VLOOKUP(BC12,小兵属性!B:X,23,FALSE)&amp;BQ12,杂项!AW:BC,4,0),0)/100+K12</f>
        <v>0</v>
      </c>
      <c r="CM12" s="54" t="s">
        <v>4816</v>
      </c>
      <c r="CN12" s="29" t="s">
        <v>5025</v>
      </c>
      <c r="CO12" s="55" t="str">
        <f>VLOOKUP($BC12,小兵属性!$B:$Q,16,FALSE)</f>
        <v>物理</v>
      </c>
      <c r="CP12" s="56">
        <f t="shared" si="5"/>
        <v>2640.1899116544</v>
      </c>
      <c r="CQ12" s="56">
        <f t="shared" si="6"/>
        <v>1</v>
      </c>
      <c r="CR12" s="56">
        <f t="shared" si="7"/>
        <v>2641.1899116544</v>
      </c>
    </row>
    <row r="13" spans="1:97" customFormat="1" x14ac:dyDescent="0.15">
      <c r="A13" s="12" t="s">
        <v>1144</v>
      </c>
      <c r="B13" s="13">
        <v>0.35</v>
      </c>
      <c r="C13" s="13">
        <v>0.35</v>
      </c>
      <c r="D13" s="13">
        <v>0.2</v>
      </c>
      <c r="E13" s="13">
        <v>0.3</v>
      </c>
      <c r="F13" s="13">
        <v>0</v>
      </c>
      <c r="G13" s="14">
        <v>0</v>
      </c>
      <c r="H13" s="14">
        <v>0</v>
      </c>
      <c r="I13" s="13"/>
      <c r="J13" s="13"/>
      <c r="K13" s="13">
        <v>0</v>
      </c>
      <c r="L13" s="13">
        <v>0</v>
      </c>
      <c r="M13" s="13">
        <v>0</v>
      </c>
      <c r="N13" s="13">
        <v>0.1</v>
      </c>
      <c r="O13" s="13"/>
      <c r="P13" s="13"/>
      <c r="Q13" s="24" t="s">
        <v>569</v>
      </c>
      <c r="R13" s="25">
        <f>VLOOKUP($Q13,杂项!$AF:$AT,2,FALSE)</f>
        <v>0</v>
      </c>
      <c r="S13" s="25">
        <f>VLOOKUP($Q13,杂项!$AF:$AT,3,FALSE)</f>
        <v>0.05</v>
      </c>
      <c r="T13" s="25">
        <f>VLOOKUP($Q13,杂项!$AF:$AT,4,FALSE)</f>
        <v>0</v>
      </c>
      <c r="U13" s="25">
        <f>VLOOKUP($Q13,杂项!$AF:$AT,5,FALSE)</f>
        <v>0.05</v>
      </c>
      <c r="V13" s="25">
        <f>VLOOKUP($Q13,杂项!$AF:$AT,6,FALSE)</f>
        <v>0</v>
      </c>
      <c r="W13" s="25">
        <f>VLOOKUP($Q13,杂项!$AF:$AT,7,FALSE)</f>
        <v>0</v>
      </c>
      <c r="X13" s="25">
        <f>VLOOKUP($Q13,杂项!$AF:$AT,8,FALSE)</f>
        <v>0</v>
      </c>
      <c r="Y13" s="25">
        <f>VLOOKUP($Q13,杂项!$AF:$AT,9,FALSE)</f>
        <v>0</v>
      </c>
      <c r="Z13" s="25">
        <f>VLOOKUP($Q13,杂项!$AF:$AT,10,FALSE)</f>
        <v>0</v>
      </c>
      <c r="AA13" s="25">
        <f>VLOOKUP($Q13,杂项!$AF:$AT,11,FALSE)</f>
        <v>0</v>
      </c>
      <c r="AB13" s="25">
        <f>VLOOKUP($Q13,杂项!$AF:$AT,12,FALSE)</f>
        <v>0</v>
      </c>
      <c r="AC13" s="25">
        <f>VLOOKUP($Q13,杂项!$AF:$AT,13,FALSE)</f>
        <v>0</v>
      </c>
      <c r="AD13" s="25">
        <f>VLOOKUP($Q13,杂项!$AF:$AT,14,FALSE)</f>
        <v>0</v>
      </c>
      <c r="AE13" s="25">
        <f>VLOOKUP($Q13,杂项!$AF:$AT,15,FALSE)</f>
        <v>0</v>
      </c>
      <c r="AF13" s="25">
        <f>VLOOKUP($Q13,杂项!$AF:$AU,16,FALSE)</f>
        <v>0</v>
      </c>
      <c r="AG13" s="13">
        <v>7</v>
      </c>
      <c r="AH13" s="13">
        <v>0</v>
      </c>
      <c r="AI13" s="13">
        <v>0.35</v>
      </c>
      <c r="AJ13" s="29">
        <v>0</v>
      </c>
      <c r="AK13" s="29">
        <v>182</v>
      </c>
      <c r="AL13" s="13"/>
      <c r="AM13" s="29"/>
      <c r="AN13" s="29"/>
      <c r="AO13" s="13"/>
      <c r="AP13" s="29"/>
      <c r="AQ13" s="29"/>
      <c r="AR13" s="13"/>
      <c r="AS13" s="29"/>
      <c r="AT13" s="29"/>
      <c r="AU13" s="13">
        <v>0.18</v>
      </c>
      <c r="AV13" s="13"/>
      <c r="AW13" s="13"/>
      <c r="AX13" s="13"/>
      <c r="AY13" s="13">
        <v>0</v>
      </c>
      <c r="AZ13" s="13">
        <v>0</v>
      </c>
      <c r="BA13" s="13">
        <v>0</v>
      </c>
      <c r="BB13" s="13"/>
      <c r="BC13" s="32" t="s">
        <v>4815</v>
      </c>
      <c r="BD13" s="24">
        <f>VLOOKUP($BC13,小兵属性!$B:$P,6,FALSE)</f>
        <v>0.2</v>
      </c>
      <c r="BE13" s="24">
        <f>VLOOKUP($BC13,小兵属性!$B:$P,7,FALSE)</f>
        <v>0.2</v>
      </c>
      <c r="BF13" s="24">
        <f>VLOOKUP($BC13,小兵属性!$B:$P,8,FALSE)</f>
        <v>0.2</v>
      </c>
      <c r="BG13" s="24">
        <f>VLOOKUP($BC13,小兵属性!$B:$P,9,FALSE)</f>
        <v>0</v>
      </c>
      <c r="BH13" s="24">
        <f>VLOOKUP($BC13,小兵属性!$B:$P,10,FALSE)</f>
        <v>0.3</v>
      </c>
      <c r="BI13" s="34">
        <v>12000</v>
      </c>
      <c r="BJ13" s="34">
        <v>11</v>
      </c>
      <c r="BK13" s="34"/>
      <c r="BL13" s="34"/>
      <c r="BM13" s="34">
        <v>700</v>
      </c>
      <c r="BN13" s="34">
        <v>600</v>
      </c>
      <c r="BO13" s="36">
        <v>0</v>
      </c>
      <c r="BP13" s="35">
        <v>1200</v>
      </c>
      <c r="BQ13" s="34">
        <v>11</v>
      </c>
      <c r="BR13" s="34"/>
      <c r="BS13" s="34">
        <v>700</v>
      </c>
      <c r="BT13" s="34">
        <v>600</v>
      </c>
      <c r="BU13" s="36">
        <v>0</v>
      </c>
      <c r="BV13" s="34"/>
      <c r="BW13" s="34"/>
      <c r="BX13" s="36">
        <v>0</v>
      </c>
      <c r="BY13" s="36">
        <v>0</v>
      </c>
      <c r="BZ13" s="42">
        <f>(VLOOKUP(A13,属性表!A:F,3,FALSE)*(1+AI13+S13)+AJ13+AK13)*(1+B13+AU13+T13)</f>
        <v>1417.8591802368001</v>
      </c>
      <c r="CA13" s="13">
        <f t="shared" si="0"/>
        <v>0</v>
      </c>
      <c r="CB13" s="13">
        <f t="shared" si="1"/>
        <v>0</v>
      </c>
      <c r="CC13" s="13">
        <f t="shared" si="2"/>
        <v>0</v>
      </c>
      <c r="CD13" s="48">
        <v>0</v>
      </c>
      <c r="CE13" s="13">
        <f t="shared" si="3"/>
        <v>0</v>
      </c>
      <c r="CF13" s="13">
        <v>0</v>
      </c>
      <c r="CG13" s="13">
        <f>IFERROR(VLOOKUP(VLOOKUP(A13,属性表!A:AO,41,FALSE)&amp;BJ13,杂项!AW:BC,4,0),0)/100+K13+AH13</f>
        <v>0</v>
      </c>
      <c r="CH13" s="49">
        <f>VLOOKUP(BC13,小兵属性!B:F,3,FALSE)*(1+B13+BD13)*(1+VLOOKUP(A13,属性表!A:AN,38,FALSE))</f>
        <v>1027.4330000000002</v>
      </c>
      <c r="CI13" s="49">
        <v>0</v>
      </c>
      <c r="CJ13" s="13">
        <f t="shared" si="4"/>
        <v>0</v>
      </c>
      <c r="CK13" s="13">
        <v>0</v>
      </c>
      <c r="CL13" s="13">
        <f>IFERROR(VLOOKUP(VLOOKUP(BC13,小兵属性!B:X,23,FALSE)&amp;BQ13,杂项!AW:BC,4,0),0)/100+K13</f>
        <v>0</v>
      </c>
      <c r="CM13" s="54" t="s">
        <v>4816</v>
      </c>
      <c r="CN13" s="29" t="s">
        <v>5025</v>
      </c>
      <c r="CO13" s="55" t="str">
        <f>VLOOKUP($BC13,小兵属性!$B:$Q,16,FALSE)</f>
        <v>物理</v>
      </c>
      <c r="CP13" s="56">
        <f t="shared" si="5"/>
        <v>2512.5071308288002</v>
      </c>
      <c r="CQ13" s="56">
        <f t="shared" si="6"/>
        <v>1</v>
      </c>
      <c r="CR13" s="56">
        <f t="shared" si="7"/>
        <v>2513.5071308288002</v>
      </c>
    </row>
    <row r="14" spans="1:97" customFormat="1" x14ac:dyDescent="0.15">
      <c r="A14" s="12" t="s">
        <v>1201</v>
      </c>
      <c r="B14" s="13">
        <v>0.2</v>
      </c>
      <c r="C14" s="13">
        <v>0.2</v>
      </c>
      <c r="D14" s="13">
        <v>0.2</v>
      </c>
      <c r="E14" s="13">
        <v>0.3</v>
      </c>
      <c r="F14" s="13">
        <v>0</v>
      </c>
      <c r="G14" s="14">
        <v>0</v>
      </c>
      <c r="H14" s="14">
        <v>0</v>
      </c>
      <c r="I14" s="13"/>
      <c r="J14" s="13"/>
      <c r="K14" s="13">
        <v>0</v>
      </c>
      <c r="L14" s="13">
        <v>0</v>
      </c>
      <c r="M14" s="13">
        <v>0</v>
      </c>
      <c r="N14" s="13"/>
      <c r="O14" s="13"/>
      <c r="P14" s="13"/>
      <c r="Q14" s="24" t="s">
        <v>622</v>
      </c>
      <c r="R14" s="25">
        <f>VLOOKUP($Q14,杂项!$AF:$AT,2,FALSE)</f>
        <v>0</v>
      </c>
      <c r="S14" s="25">
        <f>VLOOKUP($Q14,杂项!$AF:$AT,3,FALSE)</f>
        <v>0.05</v>
      </c>
      <c r="T14" s="25">
        <f>VLOOKUP($Q14,杂项!$AF:$AT,4,FALSE)</f>
        <v>0</v>
      </c>
      <c r="U14" s="25">
        <f>VLOOKUP($Q14,杂项!$AF:$AT,5,FALSE)</f>
        <v>0.05</v>
      </c>
      <c r="V14" s="25">
        <f>VLOOKUP($Q14,杂项!$AF:$AT,6,FALSE)</f>
        <v>0</v>
      </c>
      <c r="W14" s="25">
        <f>VLOOKUP($Q14,杂项!$AF:$AT,7,FALSE)</f>
        <v>0</v>
      </c>
      <c r="X14" s="25">
        <f>VLOOKUP($Q14,杂项!$AF:$AT,8,FALSE)</f>
        <v>0</v>
      </c>
      <c r="Y14" s="25">
        <f>VLOOKUP($Q14,杂项!$AF:$AT,9,FALSE)</f>
        <v>0</v>
      </c>
      <c r="Z14" s="25">
        <f>VLOOKUP($Q14,杂项!$AF:$AT,10,FALSE)</f>
        <v>0</v>
      </c>
      <c r="AA14" s="25">
        <f>VLOOKUP($Q14,杂项!$AF:$AT,11,FALSE)</f>
        <v>0</v>
      </c>
      <c r="AB14" s="25">
        <f>VLOOKUP($Q14,杂项!$AF:$AT,12,FALSE)</f>
        <v>0</v>
      </c>
      <c r="AC14" s="25">
        <f>VLOOKUP($Q14,杂项!$AF:$AT,13,FALSE)</f>
        <v>0.1</v>
      </c>
      <c r="AD14" s="25">
        <f>VLOOKUP($Q14,杂项!$AF:$AT,14,FALSE)</f>
        <v>0.15</v>
      </c>
      <c r="AE14" s="25">
        <f>VLOOKUP($Q14,杂项!$AF:$AT,15,FALSE)</f>
        <v>0</v>
      </c>
      <c r="AF14" s="25">
        <f>VLOOKUP($Q14,杂项!$AF:$AU,16,FALSE)</f>
        <v>0</v>
      </c>
      <c r="AG14" s="13">
        <v>6</v>
      </c>
      <c r="AH14" s="13">
        <v>0</v>
      </c>
      <c r="AI14" s="13">
        <v>0.35</v>
      </c>
      <c r="AJ14" s="29">
        <v>0</v>
      </c>
      <c r="AK14" s="29">
        <v>182</v>
      </c>
      <c r="AL14" s="13"/>
      <c r="AM14" s="29"/>
      <c r="AN14" s="29"/>
      <c r="AO14" s="13"/>
      <c r="AP14" s="29"/>
      <c r="AQ14" s="29"/>
      <c r="AR14" s="13"/>
      <c r="AS14" s="29"/>
      <c r="AT14" s="29"/>
      <c r="AU14" s="13">
        <v>0.18</v>
      </c>
      <c r="AV14" s="13"/>
      <c r="AW14" s="13"/>
      <c r="AX14" s="13"/>
      <c r="AY14" s="13">
        <v>0</v>
      </c>
      <c r="AZ14" s="13">
        <v>0</v>
      </c>
      <c r="BA14" s="13">
        <v>0</v>
      </c>
      <c r="BB14" s="13"/>
      <c r="BC14" s="32" t="s">
        <v>4971</v>
      </c>
      <c r="BD14" s="24">
        <f>VLOOKUP($BC14,小兵属性!$B:$P,6,FALSE)</f>
        <v>0</v>
      </c>
      <c r="BE14" s="24">
        <f>VLOOKUP($BC14,小兵属性!$B:$P,7,FALSE)</f>
        <v>0</v>
      </c>
      <c r="BF14" s="24">
        <f>VLOOKUP($BC14,小兵属性!$B:$P,8,FALSE)</f>
        <v>0</v>
      </c>
      <c r="BG14" s="24">
        <f>VLOOKUP($BC14,小兵属性!$B:$P,9,FALSE)</f>
        <v>0</v>
      </c>
      <c r="BH14" s="24">
        <f>VLOOKUP($BC14,小兵属性!$B:$P,10,FALSE)</f>
        <v>0</v>
      </c>
      <c r="BI14" s="34">
        <v>12000</v>
      </c>
      <c r="BJ14" s="34">
        <v>11</v>
      </c>
      <c r="BK14" s="34"/>
      <c r="BL14" s="34"/>
      <c r="BM14" s="34">
        <v>700</v>
      </c>
      <c r="BN14" s="34">
        <v>600</v>
      </c>
      <c r="BO14" s="36">
        <v>0</v>
      </c>
      <c r="BP14" s="35">
        <v>1200</v>
      </c>
      <c r="BQ14" s="34">
        <v>11</v>
      </c>
      <c r="BR14" s="34"/>
      <c r="BS14" s="34">
        <v>700</v>
      </c>
      <c r="BT14" s="34">
        <v>600</v>
      </c>
      <c r="BU14" s="36">
        <v>0</v>
      </c>
      <c r="BV14" s="34"/>
      <c r="BW14" s="34"/>
      <c r="BX14" s="36">
        <v>0</v>
      </c>
      <c r="BY14" s="36">
        <v>0</v>
      </c>
      <c r="BZ14" s="42">
        <f>(VLOOKUP(A14,属性表!A:F,3,FALSE)*(1+AI14+S14)+AJ14+AK14)*(1+B14+AU14+T14)</f>
        <v>1335.0415518720001</v>
      </c>
      <c r="CA14" s="13">
        <f t="shared" si="0"/>
        <v>0</v>
      </c>
      <c r="CB14" s="13">
        <f t="shared" si="1"/>
        <v>0.1</v>
      </c>
      <c r="CC14" s="13">
        <f t="shared" si="2"/>
        <v>0.15</v>
      </c>
      <c r="CD14" s="48">
        <v>0</v>
      </c>
      <c r="CE14" s="13">
        <f t="shared" si="3"/>
        <v>0</v>
      </c>
      <c r="CF14" s="13">
        <v>0</v>
      </c>
      <c r="CG14" s="13">
        <f>IFERROR(VLOOKUP(VLOOKUP(A14,属性表!A:AO,41,FALSE)&amp;BJ14,杂项!AW:BC,4,0),0)/100+K14+AH14</f>
        <v>0</v>
      </c>
      <c r="CH14" s="49">
        <f>VLOOKUP(BC14,小兵属性!B:F,3,FALSE)*(1+B14+BD14)*(1+VLOOKUP(A14,属性表!A:AN,38,FALSE))</f>
        <v>1012.3679999999999</v>
      </c>
      <c r="CI14" s="49">
        <v>0</v>
      </c>
      <c r="CJ14" s="13">
        <f t="shared" si="4"/>
        <v>0</v>
      </c>
      <c r="CK14" s="13">
        <v>0</v>
      </c>
      <c r="CL14" s="13">
        <f>IFERROR(VLOOKUP(VLOOKUP(BC14,小兵属性!B:X,23,FALSE)&amp;BQ14,杂项!AW:BC,4,0),0)/100+K14</f>
        <v>0</v>
      </c>
      <c r="CM14" s="54" t="s">
        <v>4816</v>
      </c>
      <c r="CN14" s="29" t="s">
        <v>5025</v>
      </c>
      <c r="CO14" s="55" t="str">
        <f>VLOOKUP($BC14,小兵属性!$B:$Q,16,FALSE)</f>
        <v>物理</v>
      </c>
      <c r="CP14" s="56">
        <f t="shared" si="5"/>
        <v>2190.8933539584004</v>
      </c>
      <c r="CQ14" s="56">
        <f t="shared" si="6"/>
        <v>1</v>
      </c>
      <c r="CR14" s="56">
        <f t="shared" si="7"/>
        <v>2191.8933539584004</v>
      </c>
    </row>
    <row r="15" spans="1:97" customFormat="1" x14ac:dyDescent="0.15">
      <c r="A15" s="12" t="s">
        <v>1173</v>
      </c>
      <c r="B15" s="13">
        <v>0.2</v>
      </c>
      <c r="C15" s="13">
        <v>0.2</v>
      </c>
      <c r="D15" s="13">
        <v>0.2</v>
      </c>
      <c r="E15" s="13">
        <v>0.3</v>
      </c>
      <c r="F15" s="13">
        <v>0</v>
      </c>
      <c r="G15" s="14">
        <v>0</v>
      </c>
      <c r="H15" s="14">
        <v>0</v>
      </c>
      <c r="I15" s="13"/>
      <c r="J15" s="13"/>
      <c r="K15" s="13">
        <v>0</v>
      </c>
      <c r="L15" s="13">
        <v>0</v>
      </c>
      <c r="M15" s="13">
        <v>0</v>
      </c>
      <c r="N15" s="13"/>
      <c r="O15" s="13"/>
      <c r="P15" s="13"/>
      <c r="Q15" s="24" t="s">
        <v>634</v>
      </c>
      <c r="R15" s="25">
        <f>VLOOKUP($Q15,杂项!$AF:$AT,2,FALSE)</f>
        <v>0</v>
      </c>
      <c r="S15" s="25">
        <f>VLOOKUP($Q15,杂项!$AF:$AT,3,FALSE)</f>
        <v>0</v>
      </c>
      <c r="T15" s="25">
        <f>VLOOKUP($Q15,杂项!$AF:$AT,4,FALSE)</f>
        <v>0</v>
      </c>
      <c r="U15" s="25">
        <f>VLOOKUP($Q15,杂项!$AF:$AT,5,FALSE)</f>
        <v>0</v>
      </c>
      <c r="V15" s="25">
        <f>VLOOKUP($Q15,杂项!$AF:$AT,6,FALSE)</f>
        <v>0</v>
      </c>
      <c r="W15" s="25">
        <f>VLOOKUP($Q15,杂项!$AF:$AT,7,FALSE)</f>
        <v>0.05</v>
      </c>
      <c r="X15" s="25">
        <f>VLOOKUP($Q15,杂项!$AF:$AT,8,FALSE)</f>
        <v>0</v>
      </c>
      <c r="Y15" s="25">
        <f>VLOOKUP($Q15,杂项!$AF:$AT,9,FALSE)</f>
        <v>0</v>
      </c>
      <c r="Z15" s="25">
        <f>VLOOKUP($Q15,杂项!$AF:$AT,10,FALSE)</f>
        <v>0</v>
      </c>
      <c r="AA15" s="25">
        <f>VLOOKUP($Q15,杂项!$AF:$AT,11,FALSE)</f>
        <v>0</v>
      </c>
      <c r="AB15" s="25">
        <f>VLOOKUP($Q15,杂项!$AF:$AT,12,FALSE)</f>
        <v>0</v>
      </c>
      <c r="AC15" s="25">
        <f>VLOOKUP($Q15,杂项!$AF:$AT,13,FALSE)</f>
        <v>0</v>
      </c>
      <c r="AD15" s="25">
        <f>VLOOKUP($Q15,杂项!$AF:$AT,14,FALSE)</f>
        <v>0</v>
      </c>
      <c r="AE15" s="25">
        <f>VLOOKUP($Q15,杂项!$AF:$AT,15,FALSE)</f>
        <v>0</v>
      </c>
      <c r="AF15" s="25">
        <f>VLOOKUP($Q15,杂项!$AF:$AU,16,FALSE)</f>
        <v>0.15</v>
      </c>
      <c r="AG15" s="13">
        <v>7.2</v>
      </c>
      <c r="AH15" s="13">
        <v>0</v>
      </c>
      <c r="AI15" s="13">
        <v>0</v>
      </c>
      <c r="AJ15" s="29">
        <v>0</v>
      </c>
      <c r="AK15" s="29">
        <v>0</v>
      </c>
      <c r="AL15" s="13">
        <v>0.35</v>
      </c>
      <c r="AM15" s="29">
        <v>0</v>
      </c>
      <c r="AN15" s="29">
        <v>182</v>
      </c>
      <c r="AO15" s="13"/>
      <c r="AP15" s="29"/>
      <c r="AQ15" s="29"/>
      <c r="AR15" s="13"/>
      <c r="AS15" s="29"/>
      <c r="AT15" s="29"/>
      <c r="AU15" s="13"/>
      <c r="AV15" s="13">
        <v>0.18</v>
      </c>
      <c r="AW15" s="13"/>
      <c r="AX15" s="13"/>
      <c r="AY15" s="13">
        <v>0</v>
      </c>
      <c r="AZ15" s="13">
        <v>0</v>
      </c>
      <c r="BA15" s="13">
        <v>0</v>
      </c>
      <c r="BB15" s="13"/>
      <c r="BC15" s="32" t="s">
        <v>4952</v>
      </c>
      <c r="BD15" s="24">
        <f>VLOOKUP($BC15,小兵属性!$B:$P,6,FALSE)</f>
        <v>0.65</v>
      </c>
      <c r="BE15" s="24">
        <f>VLOOKUP($BC15,小兵属性!$B:$P,7,FALSE)</f>
        <v>0.65</v>
      </c>
      <c r="BF15" s="24">
        <f>VLOOKUP($BC15,小兵属性!$B:$P,8,FALSE)</f>
        <v>0.45</v>
      </c>
      <c r="BG15" s="24">
        <f>VLOOKUP($BC15,小兵属性!$B:$P,9,FALSE)</f>
        <v>0.3</v>
      </c>
      <c r="BH15" s="24">
        <f>VLOOKUP($BC15,小兵属性!$B:$P,10,FALSE)</f>
        <v>0.3</v>
      </c>
      <c r="BI15" s="34">
        <v>12000</v>
      </c>
      <c r="BJ15" s="34">
        <v>11</v>
      </c>
      <c r="BK15" s="34"/>
      <c r="BL15" s="34"/>
      <c r="BM15" s="34">
        <v>700</v>
      </c>
      <c r="BN15" s="34">
        <v>600</v>
      </c>
      <c r="BO15" s="36">
        <v>0</v>
      </c>
      <c r="BP15" s="35">
        <v>1200</v>
      </c>
      <c r="BQ15" s="34">
        <v>11</v>
      </c>
      <c r="BR15" s="34"/>
      <c r="BS15" s="34">
        <v>700</v>
      </c>
      <c r="BT15" s="34">
        <v>600</v>
      </c>
      <c r="BU15" s="36">
        <v>0</v>
      </c>
      <c r="BV15" s="34">
        <v>0</v>
      </c>
      <c r="BW15" s="34">
        <v>0</v>
      </c>
      <c r="BX15" s="36">
        <v>0</v>
      </c>
      <c r="BY15" s="36">
        <v>0</v>
      </c>
      <c r="BZ15" s="42">
        <f>(VLOOKUP(A15,属性表!A:F,4,FALSE)*(1+AL15+U15)+AM15+AN15)*(1+C15+AV15+V15)</f>
        <v>1258.9277265024002</v>
      </c>
      <c r="CA15" s="13">
        <f t="shared" si="0"/>
        <v>0</v>
      </c>
      <c r="CB15" s="13">
        <f t="shared" si="1"/>
        <v>0</v>
      </c>
      <c r="CC15" s="13">
        <f t="shared" si="2"/>
        <v>0</v>
      </c>
      <c r="CD15" s="48">
        <v>0</v>
      </c>
      <c r="CE15" s="13">
        <f t="shared" si="3"/>
        <v>0</v>
      </c>
      <c r="CF15" s="13">
        <v>0</v>
      </c>
      <c r="CG15" s="13">
        <f>IFERROR(VLOOKUP(VLOOKUP(A15,属性表!A:AO,41,FALSE)&amp;BJ15,杂项!AW:BC,4,0),0)/100+K15+AH15</f>
        <v>0</v>
      </c>
      <c r="CH15" s="49">
        <f>VLOOKUP(BC15,小兵属性!B:F,3,FALSE)*(1+B15+BD15)*(1+VLOOKUP(A15,属性表!A:AN,38,FALSE))</f>
        <v>1496.1875</v>
      </c>
      <c r="CI15" s="49">
        <v>0</v>
      </c>
      <c r="CJ15" s="13">
        <f t="shared" si="4"/>
        <v>0</v>
      </c>
      <c r="CK15" s="13">
        <v>0</v>
      </c>
      <c r="CL15" s="13">
        <f>IFERROR(VLOOKUP(VLOOKUP(BC15,小兵属性!B:X,23,FALSE)&amp;BQ15,杂项!AW:BC,4,0),0)/100+K15</f>
        <v>0</v>
      </c>
      <c r="CM15" s="54" t="s">
        <v>4886</v>
      </c>
      <c r="CN15" s="29" t="s">
        <v>5024</v>
      </c>
      <c r="CO15" s="55" t="str">
        <f>VLOOKUP($BC15,小兵属性!$B:$Q,16,FALSE)</f>
        <v>物理</v>
      </c>
      <c r="CP15" s="56">
        <f t="shared" si="5"/>
        <v>2372.139815408641</v>
      </c>
      <c r="CQ15" s="56">
        <f t="shared" si="6"/>
        <v>1</v>
      </c>
      <c r="CR15" s="56">
        <f t="shared" si="7"/>
        <v>2373.139815408641</v>
      </c>
    </row>
    <row r="16" spans="1:97" customFormat="1" x14ac:dyDescent="0.2">
      <c r="A16" s="15" t="s">
        <v>130</v>
      </c>
      <c r="B16" s="13">
        <v>0.2</v>
      </c>
      <c r="C16" s="13">
        <v>0.2</v>
      </c>
      <c r="D16" s="13">
        <v>0.2</v>
      </c>
      <c r="E16" s="13">
        <v>0.3</v>
      </c>
      <c r="F16" s="13">
        <v>0</v>
      </c>
      <c r="G16" s="14">
        <v>0</v>
      </c>
      <c r="H16" s="14">
        <v>0</v>
      </c>
      <c r="I16" s="13"/>
      <c r="J16" s="13"/>
      <c r="K16" s="13">
        <v>0</v>
      </c>
      <c r="L16" s="13">
        <v>0</v>
      </c>
      <c r="M16" s="13">
        <v>0</v>
      </c>
      <c r="N16" s="13"/>
      <c r="O16" s="13"/>
      <c r="P16" s="13"/>
      <c r="Q16" s="24" t="s">
        <v>569</v>
      </c>
      <c r="R16" s="25">
        <f>VLOOKUP($Q16,杂项!$AF:$AT,2,FALSE)</f>
        <v>0</v>
      </c>
      <c r="S16" s="25">
        <f>VLOOKUP($Q16,杂项!$AF:$AT,3,FALSE)</f>
        <v>0.05</v>
      </c>
      <c r="T16" s="25">
        <f>VLOOKUP($Q16,杂项!$AF:$AT,4,FALSE)</f>
        <v>0</v>
      </c>
      <c r="U16" s="25">
        <f>VLOOKUP($Q16,杂项!$AF:$AT,5,FALSE)</f>
        <v>0.05</v>
      </c>
      <c r="V16" s="25">
        <f>VLOOKUP($Q16,杂项!$AF:$AT,6,FALSE)</f>
        <v>0</v>
      </c>
      <c r="W16" s="25">
        <f>VLOOKUP($Q16,杂项!$AF:$AT,7,FALSE)</f>
        <v>0</v>
      </c>
      <c r="X16" s="25">
        <f>VLOOKUP($Q16,杂项!$AF:$AT,8,FALSE)</f>
        <v>0</v>
      </c>
      <c r="Y16" s="25">
        <f>VLOOKUP($Q16,杂项!$AF:$AT,9,FALSE)</f>
        <v>0</v>
      </c>
      <c r="Z16" s="25">
        <f>VLOOKUP($Q16,杂项!$AF:$AT,10,FALSE)</f>
        <v>0</v>
      </c>
      <c r="AA16" s="25">
        <f>VLOOKUP($Q16,杂项!$AF:$AT,11,FALSE)</f>
        <v>0</v>
      </c>
      <c r="AB16" s="25">
        <f>VLOOKUP($Q16,杂项!$AF:$AT,12,FALSE)</f>
        <v>0</v>
      </c>
      <c r="AC16" s="25">
        <f>VLOOKUP($Q16,杂项!$AF:$AT,13,FALSE)</f>
        <v>0</v>
      </c>
      <c r="AD16" s="25">
        <f>VLOOKUP($Q16,杂项!$AF:$AT,14,FALSE)</f>
        <v>0</v>
      </c>
      <c r="AE16" s="25">
        <f>VLOOKUP($Q16,杂项!$AF:$AT,15,FALSE)</f>
        <v>0</v>
      </c>
      <c r="AF16" s="25">
        <f>VLOOKUP($Q16,杂项!$AF:$AU,16,FALSE)</f>
        <v>0</v>
      </c>
      <c r="AG16" s="13">
        <v>6</v>
      </c>
      <c r="AH16" s="13">
        <v>0</v>
      </c>
      <c r="AI16" s="13">
        <v>0.35</v>
      </c>
      <c r="AJ16" s="29">
        <v>0</v>
      </c>
      <c r="AK16" s="29">
        <v>182</v>
      </c>
      <c r="AL16" s="13"/>
      <c r="AM16" s="29"/>
      <c r="AN16" s="29"/>
      <c r="AO16" s="13"/>
      <c r="AP16" s="29"/>
      <c r="AQ16" s="29"/>
      <c r="AR16" s="13"/>
      <c r="AS16" s="29"/>
      <c r="AT16" s="29"/>
      <c r="AU16" s="13">
        <v>0.18</v>
      </c>
      <c r="AV16" s="13"/>
      <c r="AW16" s="13"/>
      <c r="AX16" s="13"/>
      <c r="AY16" s="13">
        <v>0</v>
      </c>
      <c r="AZ16" s="13">
        <v>0</v>
      </c>
      <c r="BA16" s="13">
        <v>0</v>
      </c>
      <c r="BB16" s="13"/>
      <c r="BC16" s="32" t="s">
        <v>4919</v>
      </c>
      <c r="BD16" s="24">
        <f>VLOOKUP($BC16,小兵属性!$B:$P,6,FALSE)</f>
        <v>0.3</v>
      </c>
      <c r="BE16" s="24">
        <f>VLOOKUP($BC16,小兵属性!$B:$P,7,FALSE)</f>
        <v>0</v>
      </c>
      <c r="BF16" s="24">
        <f>VLOOKUP($BC16,小兵属性!$B:$P,8,FALSE)</f>
        <v>0</v>
      </c>
      <c r="BG16" s="24">
        <f>VLOOKUP($BC16,小兵属性!$B:$P,9,FALSE)</f>
        <v>0</v>
      </c>
      <c r="BH16" s="24">
        <f>VLOOKUP($BC16,小兵属性!$B:$P,10,FALSE)</f>
        <v>0</v>
      </c>
      <c r="BI16" s="34">
        <v>12000</v>
      </c>
      <c r="BJ16" s="34">
        <v>11</v>
      </c>
      <c r="BK16" s="34"/>
      <c r="BL16" s="34"/>
      <c r="BM16" s="34">
        <v>700</v>
      </c>
      <c r="BN16" s="34">
        <v>600</v>
      </c>
      <c r="BO16" s="36">
        <v>0</v>
      </c>
      <c r="BP16" s="35">
        <v>1200</v>
      </c>
      <c r="BQ16" s="34">
        <v>11</v>
      </c>
      <c r="BR16" s="34"/>
      <c r="BS16" s="34">
        <v>700</v>
      </c>
      <c r="BT16" s="34">
        <v>600</v>
      </c>
      <c r="BU16" s="36">
        <v>0</v>
      </c>
      <c r="BV16" s="34"/>
      <c r="BW16" s="34"/>
      <c r="BX16" s="36">
        <v>0</v>
      </c>
      <c r="BY16" s="36">
        <v>0</v>
      </c>
      <c r="BZ16" s="42">
        <f>(VLOOKUP(A16,属性表!A:F,3,FALSE)*(1+AI16+S16)+AJ16+AK16)*(1+B16+AU16+T16)</f>
        <v>1329.4057254912</v>
      </c>
      <c r="CA16" s="13">
        <f t="shared" si="0"/>
        <v>0</v>
      </c>
      <c r="CB16" s="13">
        <f t="shared" si="1"/>
        <v>0</v>
      </c>
      <c r="CC16" s="13">
        <f t="shared" si="2"/>
        <v>0</v>
      </c>
      <c r="CD16" s="48">
        <v>0</v>
      </c>
      <c r="CE16" s="13">
        <f t="shared" si="3"/>
        <v>0</v>
      </c>
      <c r="CF16" s="13">
        <v>0</v>
      </c>
      <c r="CG16" s="13">
        <f>IFERROR(VLOOKUP(VLOOKUP(A16,属性表!A:AO,41,FALSE)&amp;BJ16,杂项!AW:BC,4,0),0)/100+K16+AH16</f>
        <v>0</v>
      </c>
      <c r="CH16" s="49">
        <f>VLOOKUP(BC16,小兵属性!B:F,3,FALSE)*(1+B16+BD16)*(1+VLOOKUP(A16,属性表!A:AN,38,FALSE))</f>
        <v>1164.5999999999999</v>
      </c>
      <c r="CI16" s="49">
        <v>0</v>
      </c>
      <c r="CJ16" s="13">
        <f t="shared" si="4"/>
        <v>0</v>
      </c>
      <c r="CK16" s="13">
        <v>0</v>
      </c>
      <c r="CL16" s="13">
        <f>IFERROR(VLOOKUP(VLOOKUP(BC16,小兵属性!B:X,23,FALSE)&amp;BQ16,杂项!AW:BC,4,0),0)/100+K16</f>
        <v>0</v>
      </c>
      <c r="CM16" s="54" t="s">
        <v>4816</v>
      </c>
      <c r="CN16" s="29" t="s">
        <v>5025</v>
      </c>
      <c r="CO16" s="55" t="str">
        <f>VLOOKUP($BC16,小兵属性!$B:$Q,16,FALSE)</f>
        <v>物理</v>
      </c>
      <c r="CP16" s="56">
        <f t="shared" si="5"/>
        <v>1888.2171764735999</v>
      </c>
      <c r="CQ16" s="56">
        <f t="shared" si="6"/>
        <v>1</v>
      </c>
      <c r="CR16" s="56">
        <f t="shared" si="7"/>
        <v>1889.2171764735999</v>
      </c>
    </row>
    <row r="17" spans="1:97" customFormat="1" x14ac:dyDescent="0.2">
      <c r="A17" s="15" t="s">
        <v>133</v>
      </c>
      <c r="B17" s="13">
        <v>0.2</v>
      </c>
      <c r="C17" s="13">
        <v>0.2</v>
      </c>
      <c r="D17" s="13">
        <v>0.2</v>
      </c>
      <c r="E17" s="13">
        <v>0.3</v>
      </c>
      <c r="F17" s="13">
        <v>0</v>
      </c>
      <c r="G17" s="14">
        <v>0</v>
      </c>
      <c r="H17" s="14">
        <v>0</v>
      </c>
      <c r="I17" s="13"/>
      <c r="J17" s="13"/>
      <c r="K17" s="13">
        <v>0</v>
      </c>
      <c r="L17" s="13">
        <v>0</v>
      </c>
      <c r="M17" s="13">
        <v>0</v>
      </c>
      <c r="N17" s="13"/>
      <c r="O17" s="13"/>
      <c r="P17" s="13"/>
      <c r="Q17" s="24" t="s">
        <v>569</v>
      </c>
      <c r="R17" s="25">
        <f>VLOOKUP($Q17,杂项!$AF:$AT,2,FALSE)</f>
        <v>0</v>
      </c>
      <c r="S17" s="25">
        <f>VLOOKUP($Q17,杂项!$AF:$AT,3,FALSE)</f>
        <v>0.05</v>
      </c>
      <c r="T17" s="25">
        <f>VLOOKUP($Q17,杂项!$AF:$AT,4,FALSE)</f>
        <v>0</v>
      </c>
      <c r="U17" s="25">
        <f>VLOOKUP($Q17,杂项!$AF:$AT,5,FALSE)</f>
        <v>0.05</v>
      </c>
      <c r="V17" s="25">
        <f>VLOOKUP($Q17,杂项!$AF:$AT,6,FALSE)</f>
        <v>0</v>
      </c>
      <c r="W17" s="25">
        <f>VLOOKUP($Q17,杂项!$AF:$AT,7,FALSE)</f>
        <v>0</v>
      </c>
      <c r="X17" s="25">
        <f>VLOOKUP($Q17,杂项!$AF:$AT,8,FALSE)</f>
        <v>0</v>
      </c>
      <c r="Y17" s="25">
        <f>VLOOKUP($Q17,杂项!$AF:$AT,9,FALSE)</f>
        <v>0</v>
      </c>
      <c r="Z17" s="25">
        <f>VLOOKUP($Q17,杂项!$AF:$AT,10,FALSE)</f>
        <v>0</v>
      </c>
      <c r="AA17" s="25">
        <f>VLOOKUP($Q17,杂项!$AF:$AT,11,FALSE)</f>
        <v>0</v>
      </c>
      <c r="AB17" s="25">
        <f>VLOOKUP($Q17,杂项!$AF:$AT,12,FALSE)</f>
        <v>0</v>
      </c>
      <c r="AC17" s="25">
        <f>VLOOKUP($Q17,杂项!$AF:$AT,13,FALSE)</f>
        <v>0</v>
      </c>
      <c r="AD17" s="25">
        <f>VLOOKUP($Q17,杂项!$AF:$AT,14,FALSE)</f>
        <v>0</v>
      </c>
      <c r="AE17" s="25">
        <f>VLOOKUP($Q17,杂项!$AF:$AT,15,FALSE)</f>
        <v>0</v>
      </c>
      <c r="AF17" s="25">
        <f>VLOOKUP($Q17,杂项!$AF:$AU,16,FALSE)</f>
        <v>0</v>
      </c>
      <c r="AG17" s="13">
        <v>6</v>
      </c>
      <c r="AH17" s="13">
        <v>0</v>
      </c>
      <c r="AI17" s="13">
        <v>0.35</v>
      </c>
      <c r="AJ17" s="29">
        <v>0</v>
      </c>
      <c r="AK17" s="29">
        <v>182</v>
      </c>
      <c r="AL17" s="13"/>
      <c r="AM17" s="29"/>
      <c r="AN17" s="29"/>
      <c r="AO17" s="13"/>
      <c r="AP17" s="29"/>
      <c r="AQ17" s="29"/>
      <c r="AR17" s="13"/>
      <c r="AS17" s="29"/>
      <c r="AT17" s="29"/>
      <c r="AU17" s="13">
        <v>0.18</v>
      </c>
      <c r="AV17" s="13"/>
      <c r="AW17" s="13"/>
      <c r="AX17" s="13"/>
      <c r="AY17" s="13">
        <v>0</v>
      </c>
      <c r="AZ17" s="13">
        <v>0</v>
      </c>
      <c r="BA17" s="13">
        <v>0</v>
      </c>
      <c r="BB17" s="13"/>
      <c r="BC17" s="32" t="s">
        <v>4919</v>
      </c>
      <c r="BD17" s="24">
        <f>VLOOKUP($BC17,小兵属性!$B:$P,6,FALSE)</f>
        <v>0.3</v>
      </c>
      <c r="BE17" s="24">
        <f>VLOOKUP($BC17,小兵属性!$B:$P,7,FALSE)</f>
        <v>0</v>
      </c>
      <c r="BF17" s="24">
        <f>VLOOKUP($BC17,小兵属性!$B:$P,8,FALSE)</f>
        <v>0</v>
      </c>
      <c r="BG17" s="24">
        <f>VLOOKUP($BC17,小兵属性!$B:$P,9,FALSE)</f>
        <v>0</v>
      </c>
      <c r="BH17" s="24">
        <f>VLOOKUP($BC17,小兵属性!$B:$P,10,FALSE)</f>
        <v>0</v>
      </c>
      <c r="BI17" s="34">
        <v>12000</v>
      </c>
      <c r="BJ17" s="34">
        <v>11</v>
      </c>
      <c r="BK17" s="34"/>
      <c r="BL17" s="34"/>
      <c r="BM17" s="34">
        <v>700</v>
      </c>
      <c r="BN17" s="34">
        <v>600</v>
      </c>
      <c r="BO17" s="36">
        <v>0</v>
      </c>
      <c r="BP17" s="35">
        <v>1200</v>
      </c>
      <c r="BQ17" s="34">
        <v>11</v>
      </c>
      <c r="BR17" s="34"/>
      <c r="BS17" s="34">
        <v>700</v>
      </c>
      <c r="BT17" s="34">
        <v>600</v>
      </c>
      <c r="BU17" s="36">
        <v>0</v>
      </c>
      <c r="BV17" s="34"/>
      <c r="BW17" s="34"/>
      <c r="BX17" s="36">
        <v>0</v>
      </c>
      <c r="BY17" s="36">
        <v>0</v>
      </c>
      <c r="BZ17" s="42">
        <f>(VLOOKUP(A17,属性表!A:F,3,FALSE)*(1+AI17+S17)+AJ17+AK17)*(1+B17+AU17+T17)</f>
        <v>1329.4057254912</v>
      </c>
      <c r="CA17" s="13">
        <f t="shared" si="0"/>
        <v>0</v>
      </c>
      <c r="CB17" s="13">
        <f t="shared" si="1"/>
        <v>0</v>
      </c>
      <c r="CC17" s="13">
        <f t="shared" si="2"/>
        <v>0</v>
      </c>
      <c r="CD17" s="48">
        <v>0</v>
      </c>
      <c r="CE17" s="13">
        <f t="shared" si="3"/>
        <v>0</v>
      </c>
      <c r="CF17" s="13">
        <v>0</v>
      </c>
      <c r="CG17" s="13">
        <f>IFERROR(VLOOKUP(VLOOKUP(A17,属性表!A:AO,41,FALSE)&amp;BJ17,杂项!AW:BC,4,0),0)/100+K17+AH17</f>
        <v>0</v>
      </c>
      <c r="CH17" s="49">
        <f>VLOOKUP(BC17,小兵属性!B:F,3,FALSE)*(1+B17+BD17)*(1+VLOOKUP(A17,属性表!A:AN,38,FALSE))</f>
        <v>1164.5999999999999</v>
      </c>
      <c r="CI17" s="49">
        <v>0</v>
      </c>
      <c r="CJ17" s="13">
        <f t="shared" si="4"/>
        <v>0</v>
      </c>
      <c r="CK17" s="13">
        <v>0</v>
      </c>
      <c r="CL17" s="13">
        <f>IFERROR(VLOOKUP(VLOOKUP(BC17,小兵属性!B:X,23,FALSE)&amp;BQ17,杂项!AW:BC,4,0),0)/100+K17</f>
        <v>0</v>
      </c>
      <c r="CM17" s="54" t="s">
        <v>4816</v>
      </c>
      <c r="CN17" s="29" t="s">
        <v>5025</v>
      </c>
      <c r="CO17" s="55" t="str">
        <f>VLOOKUP($BC17,小兵属性!$B:$Q,16,FALSE)</f>
        <v>物理</v>
      </c>
      <c r="CP17" s="56">
        <f t="shared" si="5"/>
        <v>1888.2171764735999</v>
      </c>
      <c r="CQ17" s="56">
        <f t="shared" si="6"/>
        <v>1</v>
      </c>
      <c r="CR17" s="56">
        <f t="shared" si="7"/>
        <v>1889.2171764735999</v>
      </c>
    </row>
    <row r="18" spans="1:97" customFormat="1" x14ac:dyDescent="0.15">
      <c r="A18" s="12" t="s">
        <v>1202</v>
      </c>
      <c r="B18" s="13">
        <v>0.2</v>
      </c>
      <c r="C18" s="13">
        <v>0.2</v>
      </c>
      <c r="D18" s="13">
        <v>0.2</v>
      </c>
      <c r="E18" s="13">
        <v>0.3</v>
      </c>
      <c r="F18" s="13">
        <v>0</v>
      </c>
      <c r="G18" s="14">
        <v>0</v>
      </c>
      <c r="H18" s="14">
        <v>0</v>
      </c>
      <c r="I18" s="13"/>
      <c r="J18" s="13"/>
      <c r="K18" s="13">
        <v>0</v>
      </c>
      <c r="L18" s="13">
        <v>0</v>
      </c>
      <c r="M18" s="13">
        <v>0</v>
      </c>
      <c r="N18" s="13"/>
      <c r="O18" s="13"/>
      <c r="P18" s="13"/>
      <c r="Q18" s="24" t="s">
        <v>528</v>
      </c>
      <c r="R18" s="25">
        <f>VLOOKUP($Q18,杂项!$AF:$AT,2,FALSE)</f>
        <v>0</v>
      </c>
      <c r="S18" s="25">
        <f>VLOOKUP($Q18,杂项!$AF:$AT,3,FALSE)</f>
        <v>0.05</v>
      </c>
      <c r="T18" s="25">
        <f>VLOOKUP($Q18,杂项!$AF:$AT,4,FALSE)</f>
        <v>0.1</v>
      </c>
      <c r="U18" s="25">
        <f>VLOOKUP($Q18,杂项!$AF:$AT,5,FALSE)</f>
        <v>0.05</v>
      </c>
      <c r="V18" s="25">
        <f>VLOOKUP($Q18,杂项!$AF:$AT,6,FALSE)</f>
        <v>0.1</v>
      </c>
      <c r="W18" s="25">
        <f>VLOOKUP($Q18,杂项!$AF:$AT,7,FALSE)</f>
        <v>0</v>
      </c>
      <c r="X18" s="25">
        <f>VLOOKUP($Q18,杂项!$AF:$AT,8,FALSE)</f>
        <v>0.1</v>
      </c>
      <c r="Y18" s="25">
        <f>VLOOKUP($Q18,杂项!$AF:$AT,9,FALSE)</f>
        <v>0</v>
      </c>
      <c r="Z18" s="25">
        <f>VLOOKUP($Q18,杂项!$AF:$AT,10,FALSE)</f>
        <v>0.1</v>
      </c>
      <c r="AA18" s="25">
        <f>VLOOKUP($Q18,杂项!$AF:$AT,11,FALSE)</f>
        <v>0</v>
      </c>
      <c r="AB18" s="25">
        <f>VLOOKUP($Q18,杂项!$AF:$AT,12,FALSE)</f>
        <v>0</v>
      </c>
      <c r="AC18" s="25">
        <f>VLOOKUP($Q18,杂项!$AF:$AT,13,FALSE)</f>
        <v>0</v>
      </c>
      <c r="AD18" s="25">
        <f>VLOOKUP($Q18,杂项!$AF:$AT,14,FALSE)</f>
        <v>0</v>
      </c>
      <c r="AE18" s="25">
        <f>VLOOKUP($Q18,杂项!$AF:$AT,15,FALSE)</f>
        <v>0</v>
      </c>
      <c r="AF18" s="25">
        <f>VLOOKUP($Q18,杂项!$AF:$AU,16,FALSE)</f>
        <v>0</v>
      </c>
      <c r="AG18" s="13">
        <v>6</v>
      </c>
      <c r="AH18" s="13">
        <v>0</v>
      </c>
      <c r="AI18" s="13">
        <v>0</v>
      </c>
      <c r="AJ18" s="29">
        <v>0</v>
      </c>
      <c r="AK18" s="29">
        <v>0</v>
      </c>
      <c r="AL18" s="13">
        <v>0.35</v>
      </c>
      <c r="AM18" s="29">
        <v>0</v>
      </c>
      <c r="AN18" s="29">
        <v>182</v>
      </c>
      <c r="AO18" s="13"/>
      <c r="AP18" s="29"/>
      <c r="AQ18" s="29"/>
      <c r="AR18" s="13"/>
      <c r="AS18" s="29"/>
      <c r="AT18" s="29"/>
      <c r="AU18" s="13"/>
      <c r="AV18" s="13">
        <v>0.18</v>
      </c>
      <c r="AW18" s="13"/>
      <c r="AX18" s="13"/>
      <c r="AY18" s="13">
        <v>0</v>
      </c>
      <c r="AZ18" s="13">
        <v>0</v>
      </c>
      <c r="BA18" s="13">
        <v>0</v>
      </c>
      <c r="BB18" s="13"/>
      <c r="BC18" s="32" t="s">
        <v>4930</v>
      </c>
      <c r="BD18" s="24">
        <f>VLOOKUP($BC18,小兵属性!$B:$P,6,FALSE)</f>
        <v>0.85</v>
      </c>
      <c r="BE18" s="24">
        <f>VLOOKUP($BC18,小兵属性!$B:$P,7,FALSE)</f>
        <v>0.4</v>
      </c>
      <c r="BF18" s="24">
        <f>VLOOKUP($BC18,小兵属性!$B:$P,8,FALSE)</f>
        <v>0.65</v>
      </c>
      <c r="BG18" s="24">
        <f>VLOOKUP($BC18,小兵属性!$B:$P,9,FALSE)</f>
        <v>0</v>
      </c>
      <c r="BH18" s="24">
        <f>VLOOKUP($BC18,小兵属性!$B:$P,10,FALSE)</f>
        <v>0.3</v>
      </c>
      <c r="BI18" s="34">
        <v>12000</v>
      </c>
      <c r="BJ18" s="34">
        <v>11</v>
      </c>
      <c r="BK18" s="34"/>
      <c r="BL18" s="34"/>
      <c r="BM18" s="34">
        <v>700</v>
      </c>
      <c r="BN18" s="34">
        <v>600</v>
      </c>
      <c r="BO18" s="36">
        <v>0</v>
      </c>
      <c r="BP18" s="35">
        <v>1200</v>
      </c>
      <c r="BQ18" s="34">
        <v>11</v>
      </c>
      <c r="BR18" s="34"/>
      <c r="BS18" s="34">
        <v>700</v>
      </c>
      <c r="BT18" s="34">
        <v>600</v>
      </c>
      <c r="BU18" s="36">
        <v>0</v>
      </c>
      <c r="BV18" s="34">
        <v>0</v>
      </c>
      <c r="BW18" s="34">
        <v>0</v>
      </c>
      <c r="BX18" s="36">
        <v>0</v>
      </c>
      <c r="BY18" s="36">
        <v>0</v>
      </c>
      <c r="BZ18" s="42">
        <f>(VLOOKUP(A18,属性表!A:F,4,FALSE)*(1+AL18+U18)+AM18+AN18)*(1+C18+AV18+V18)</f>
        <v>1301.5491112960001</v>
      </c>
      <c r="CA18" s="13">
        <f t="shared" si="0"/>
        <v>0</v>
      </c>
      <c r="CB18" s="13">
        <f t="shared" si="1"/>
        <v>0</v>
      </c>
      <c r="CC18" s="13">
        <f t="shared" si="2"/>
        <v>0</v>
      </c>
      <c r="CD18" s="48">
        <v>0</v>
      </c>
      <c r="CE18" s="13">
        <f t="shared" si="3"/>
        <v>0</v>
      </c>
      <c r="CF18" s="13">
        <v>0</v>
      </c>
      <c r="CG18" s="13">
        <f>IFERROR(VLOOKUP(VLOOKUP(A18,属性表!A:AO,41,FALSE)&amp;BJ18,杂项!AW:BC,4,0),0)/100+K18+AH18</f>
        <v>0</v>
      </c>
      <c r="CH18" s="49">
        <f>VLOOKUP(BC18,小兵属性!B:F,3,FALSE)*(1+B18+BD18)*(1+VLOOKUP(A18,属性表!A:AN,38,FALSE))</f>
        <v>1856.8899999999996</v>
      </c>
      <c r="CI18" s="49">
        <v>0</v>
      </c>
      <c r="CJ18" s="13">
        <f t="shared" si="4"/>
        <v>0</v>
      </c>
      <c r="CK18" s="13">
        <v>0</v>
      </c>
      <c r="CL18" s="13">
        <f>IFERROR(VLOOKUP(VLOOKUP(BC18,小兵属性!B:X,23,FALSE)&amp;BQ18,杂项!AW:BC,4,0),0)/100+K18</f>
        <v>0</v>
      </c>
      <c r="CM18" s="54" t="s">
        <v>4886</v>
      </c>
      <c r="CN18" s="29" t="s">
        <v>5024</v>
      </c>
      <c r="CO18" s="55" t="str">
        <f>VLOOKUP($BC18,小兵属性!$B:$Q,16,FALSE)</f>
        <v>魔法</v>
      </c>
      <c r="CP18" s="56">
        <f t="shared" si="5"/>
        <v>2104.6473338880005</v>
      </c>
      <c r="CQ18" s="56">
        <f t="shared" si="6"/>
        <v>1</v>
      </c>
      <c r="CR18" s="56">
        <f t="shared" si="7"/>
        <v>2105.6473338880005</v>
      </c>
    </row>
    <row r="19" spans="1:97" customFormat="1" x14ac:dyDescent="0.15">
      <c r="A19" s="12" t="s">
        <v>1191</v>
      </c>
      <c r="B19" s="13">
        <v>0.2</v>
      </c>
      <c r="C19" s="13">
        <v>0.2</v>
      </c>
      <c r="D19" s="13">
        <v>0.2</v>
      </c>
      <c r="E19" s="13">
        <v>0.3</v>
      </c>
      <c r="F19" s="13">
        <v>0</v>
      </c>
      <c r="G19" s="14">
        <v>0</v>
      </c>
      <c r="H19" s="14">
        <v>0</v>
      </c>
      <c r="I19" s="13"/>
      <c r="J19" s="13"/>
      <c r="K19" s="13">
        <v>0</v>
      </c>
      <c r="L19" s="13">
        <v>0</v>
      </c>
      <c r="M19" s="13">
        <v>0</v>
      </c>
      <c r="N19" s="13"/>
      <c r="O19" s="13"/>
      <c r="P19" s="13"/>
      <c r="Q19" s="24" t="s">
        <v>634</v>
      </c>
      <c r="R19" s="25">
        <f>VLOOKUP($Q19,杂项!$AF:$AT,2,FALSE)</f>
        <v>0</v>
      </c>
      <c r="S19" s="25">
        <f>VLOOKUP($Q19,杂项!$AF:$AT,3,FALSE)</f>
        <v>0</v>
      </c>
      <c r="T19" s="25">
        <f>VLOOKUP($Q19,杂项!$AF:$AT,4,FALSE)</f>
        <v>0</v>
      </c>
      <c r="U19" s="25">
        <f>VLOOKUP($Q19,杂项!$AF:$AT,5,FALSE)</f>
        <v>0</v>
      </c>
      <c r="V19" s="25">
        <f>VLOOKUP($Q19,杂项!$AF:$AT,6,FALSE)</f>
        <v>0</v>
      </c>
      <c r="W19" s="25">
        <f>VLOOKUP($Q19,杂项!$AF:$AT,7,FALSE)</f>
        <v>0.05</v>
      </c>
      <c r="X19" s="25">
        <f>VLOOKUP($Q19,杂项!$AF:$AT,8,FALSE)</f>
        <v>0</v>
      </c>
      <c r="Y19" s="25">
        <f>VLOOKUP($Q19,杂项!$AF:$AT,9,FALSE)</f>
        <v>0</v>
      </c>
      <c r="Z19" s="25">
        <f>VLOOKUP($Q19,杂项!$AF:$AT,10,FALSE)</f>
        <v>0</v>
      </c>
      <c r="AA19" s="25">
        <f>VLOOKUP($Q19,杂项!$AF:$AT,11,FALSE)</f>
        <v>0</v>
      </c>
      <c r="AB19" s="25">
        <f>VLOOKUP($Q19,杂项!$AF:$AT,12,FALSE)</f>
        <v>0</v>
      </c>
      <c r="AC19" s="25">
        <f>VLOOKUP($Q19,杂项!$AF:$AT,13,FALSE)</f>
        <v>0</v>
      </c>
      <c r="AD19" s="25">
        <f>VLOOKUP($Q19,杂项!$AF:$AT,14,FALSE)</f>
        <v>0</v>
      </c>
      <c r="AE19" s="25">
        <f>VLOOKUP($Q19,杂项!$AF:$AT,15,FALSE)</f>
        <v>0</v>
      </c>
      <c r="AF19" s="25">
        <f>VLOOKUP($Q19,杂项!$AF:$AU,16,FALSE)</f>
        <v>0.15</v>
      </c>
      <c r="AG19" s="13">
        <v>7.2</v>
      </c>
      <c r="AH19" s="13">
        <v>0</v>
      </c>
      <c r="AI19" s="13">
        <v>0</v>
      </c>
      <c r="AJ19" s="29">
        <v>0</v>
      </c>
      <c r="AK19" s="29">
        <v>0</v>
      </c>
      <c r="AL19" s="13">
        <v>0.35</v>
      </c>
      <c r="AM19" s="29">
        <v>0</v>
      </c>
      <c r="AN19" s="29">
        <v>182</v>
      </c>
      <c r="AO19" s="13"/>
      <c r="AP19" s="29"/>
      <c r="AQ19" s="29"/>
      <c r="AR19" s="13"/>
      <c r="AS19" s="29"/>
      <c r="AT19" s="29"/>
      <c r="AU19" s="13"/>
      <c r="AV19" s="13">
        <v>0.18</v>
      </c>
      <c r="AW19" s="13"/>
      <c r="AX19" s="13"/>
      <c r="AY19" s="13">
        <v>0</v>
      </c>
      <c r="AZ19" s="13">
        <v>0</v>
      </c>
      <c r="BA19" s="13">
        <v>0</v>
      </c>
      <c r="BB19" s="13"/>
      <c r="BC19" s="32" t="s">
        <v>4952</v>
      </c>
      <c r="BD19" s="24">
        <f>VLOOKUP($BC19,小兵属性!$B:$P,6,FALSE)</f>
        <v>0.65</v>
      </c>
      <c r="BE19" s="24">
        <f>VLOOKUP($BC19,小兵属性!$B:$P,7,FALSE)</f>
        <v>0.65</v>
      </c>
      <c r="BF19" s="24">
        <f>VLOOKUP($BC19,小兵属性!$B:$P,8,FALSE)</f>
        <v>0.45</v>
      </c>
      <c r="BG19" s="24">
        <f>VLOOKUP($BC19,小兵属性!$B:$P,9,FALSE)</f>
        <v>0.3</v>
      </c>
      <c r="BH19" s="24">
        <f>VLOOKUP($BC19,小兵属性!$B:$P,10,FALSE)</f>
        <v>0.3</v>
      </c>
      <c r="BI19" s="34">
        <v>12000</v>
      </c>
      <c r="BJ19" s="34">
        <v>11</v>
      </c>
      <c r="BK19" s="34"/>
      <c r="BL19" s="34"/>
      <c r="BM19" s="34">
        <v>700</v>
      </c>
      <c r="BN19" s="34">
        <v>600</v>
      </c>
      <c r="BO19" s="36">
        <v>0</v>
      </c>
      <c r="BP19" s="35">
        <v>1200</v>
      </c>
      <c r="BQ19" s="34">
        <v>11</v>
      </c>
      <c r="BR19" s="34"/>
      <c r="BS19" s="34">
        <v>700</v>
      </c>
      <c r="BT19" s="34">
        <v>600</v>
      </c>
      <c r="BU19" s="36">
        <v>0</v>
      </c>
      <c r="BV19" s="34">
        <v>0</v>
      </c>
      <c r="BW19" s="34">
        <v>0</v>
      </c>
      <c r="BX19" s="36">
        <v>0</v>
      </c>
      <c r="BY19" s="36">
        <v>0</v>
      </c>
      <c r="BZ19" s="42">
        <f>(VLOOKUP(A19,属性表!A:F,4,FALSE)*(1+AL19+U19)+AM19+AN19)*(1+C19+AV19+V19)</f>
        <v>1210.6751084160001</v>
      </c>
      <c r="CA19" s="13">
        <f t="shared" si="0"/>
        <v>0</v>
      </c>
      <c r="CB19" s="13">
        <f t="shared" si="1"/>
        <v>0</v>
      </c>
      <c r="CC19" s="13">
        <f t="shared" si="2"/>
        <v>0</v>
      </c>
      <c r="CD19" s="48">
        <v>0</v>
      </c>
      <c r="CE19" s="13">
        <f t="shared" si="3"/>
        <v>0</v>
      </c>
      <c r="CF19" s="13">
        <v>0</v>
      </c>
      <c r="CG19" s="13">
        <f>IFERROR(VLOOKUP(VLOOKUP(A19,属性表!A:AO,41,FALSE)&amp;BJ19,杂项!AW:BC,4,0),0)/100+K19+AH19</f>
        <v>0</v>
      </c>
      <c r="CH19" s="49">
        <f>VLOOKUP(BC19,小兵属性!B:F,3,FALSE)*(1+B19+BD19)*(1+VLOOKUP(A19,属性表!A:AN,38,FALSE))</f>
        <v>1496.1875</v>
      </c>
      <c r="CI19" s="48">
        <v>0</v>
      </c>
      <c r="CJ19" s="13">
        <f t="shared" si="4"/>
        <v>0</v>
      </c>
      <c r="CK19" s="13">
        <v>0</v>
      </c>
      <c r="CL19" s="13">
        <f>IFERROR(VLOOKUP(VLOOKUP(BC19,小兵属性!B:X,23,FALSE)&amp;BQ19,杂项!AW:BC,4,0),0)/100+K19</f>
        <v>0</v>
      </c>
      <c r="CM19" s="54" t="s">
        <v>4886</v>
      </c>
      <c r="CN19" s="29" t="s">
        <v>5024</v>
      </c>
      <c r="CO19" s="55" t="str">
        <f>VLOOKUP($BC19,小兵属性!$B:$Q,16,FALSE)</f>
        <v>物理</v>
      </c>
      <c r="CP19" s="56">
        <f t="shared" si="5"/>
        <v>2198.4303902976003</v>
      </c>
      <c r="CQ19" s="56">
        <f t="shared" si="6"/>
        <v>1</v>
      </c>
      <c r="CR19" s="56">
        <f t="shared" si="7"/>
        <v>2199.4303902976003</v>
      </c>
    </row>
    <row r="20" spans="1:97" customFormat="1" x14ac:dyDescent="0.15">
      <c r="A20" s="12" t="s">
        <v>1135</v>
      </c>
      <c r="B20" s="13">
        <v>0.35</v>
      </c>
      <c r="C20" s="13">
        <v>0.35</v>
      </c>
      <c r="D20" s="13">
        <v>0.2</v>
      </c>
      <c r="E20" s="13">
        <v>0.3</v>
      </c>
      <c r="F20" s="13">
        <v>0</v>
      </c>
      <c r="G20" s="14">
        <v>0</v>
      </c>
      <c r="H20" s="14">
        <v>0</v>
      </c>
      <c r="I20" s="13"/>
      <c r="J20" s="13"/>
      <c r="K20" s="13">
        <v>0</v>
      </c>
      <c r="L20" s="13">
        <v>0</v>
      </c>
      <c r="M20" s="13">
        <v>0</v>
      </c>
      <c r="N20" s="13"/>
      <c r="O20" s="13"/>
      <c r="P20" s="13"/>
      <c r="Q20" s="24" t="s">
        <v>569</v>
      </c>
      <c r="R20" s="25">
        <f>VLOOKUP($Q20,杂项!$AF:$AT,2,FALSE)</f>
        <v>0</v>
      </c>
      <c r="S20" s="25">
        <f>VLOOKUP($Q20,杂项!$AF:$AT,3,FALSE)</f>
        <v>0.05</v>
      </c>
      <c r="T20" s="25">
        <f>VLOOKUP($Q20,杂项!$AF:$AT,4,FALSE)</f>
        <v>0</v>
      </c>
      <c r="U20" s="25">
        <f>VLOOKUP($Q20,杂项!$AF:$AT,5,FALSE)</f>
        <v>0.05</v>
      </c>
      <c r="V20" s="25">
        <f>VLOOKUP($Q20,杂项!$AF:$AT,6,FALSE)</f>
        <v>0</v>
      </c>
      <c r="W20" s="25">
        <f>VLOOKUP($Q20,杂项!$AF:$AT,7,FALSE)</f>
        <v>0</v>
      </c>
      <c r="X20" s="25">
        <f>VLOOKUP($Q20,杂项!$AF:$AT,8,FALSE)</f>
        <v>0</v>
      </c>
      <c r="Y20" s="25">
        <f>VLOOKUP($Q20,杂项!$AF:$AT,9,FALSE)</f>
        <v>0</v>
      </c>
      <c r="Z20" s="25">
        <f>VLOOKUP($Q20,杂项!$AF:$AT,10,FALSE)</f>
        <v>0</v>
      </c>
      <c r="AA20" s="25">
        <f>VLOOKUP($Q20,杂项!$AF:$AT,11,FALSE)</f>
        <v>0</v>
      </c>
      <c r="AB20" s="25">
        <f>VLOOKUP($Q20,杂项!$AF:$AT,12,FALSE)</f>
        <v>0</v>
      </c>
      <c r="AC20" s="25">
        <f>VLOOKUP($Q20,杂项!$AF:$AT,13,FALSE)</f>
        <v>0</v>
      </c>
      <c r="AD20" s="25">
        <f>VLOOKUP($Q20,杂项!$AF:$AT,14,FALSE)</f>
        <v>0</v>
      </c>
      <c r="AE20" s="25">
        <f>VLOOKUP($Q20,杂项!$AF:$AT,15,FALSE)</f>
        <v>0</v>
      </c>
      <c r="AF20" s="25">
        <f>VLOOKUP($Q20,杂项!$AF:$AU,16,FALSE)</f>
        <v>0</v>
      </c>
      <c r="AG20" s="13">
        <v>7</v>
      </c>
      <c r="AH20" s="13">
        <v>0</v>
      </c>
      <c r="AI20" s="13">
        <v>0.35</v>
      </c>
      <c r="AJ20" s="29">
        <v>0</v>
      </c>
      <c r="AK20" s="29">
        <v>182</v>
      </c>
      <c r="AL20" s="13"/>
      <c r="AM20" s="29"/>
      <c r="AN20" s="29"/>
      <c r="AO20" s="13"/>
      <c r="AP20" s="29"/>
      <c r="AQ20" s="29"/>
      <c r="AR20" s="13"/>
      <c r="AS20" s="29"/>
      <c r="AT20" s="29"/>
      <c r="AU20" s="13">
        <v>0.18</v>
      </c>
      <c r="AV20" s="13"/>
      <c r="AW20" s="13"/>
      <c r="AX20" s="13"/>
      <c r="AY20" s="13">
        <v>0</v>
      </c>
      <c r="AZ20" s="13">
        <v>0</v>
      </c>
      <c r="BA20" s="13">
        <v>0</v>
      </c>
      <c r="BB20" s="13"/>
      <c r="BC20" s="32" t="s">
        <v>4815</v>
      </c>
      <c r="BD20" s="24">
        <f>VLOOKUP($BC20,小兵属性!$B:$P,6,FALSE)</f>
        <v>0.2</v>
      </c>
      <c r="BE20" s="24">
        <f>VLOOKUP($BC20,小兵属性!$B:$P,7,FALSE)</f>
        <v>0.2</v>
      </c>
      <c r="BF20" s="24">
        <f>VLOOKUP($BC20,小兵属性!$B:$P,8,FALSE)</f>
        <v>0.2</v>
      </c>
      <c r="BG20" s="24">
        <f>VLOOKUP($BC20,小兵属性!$B:$P,9,FALSE)</f>
        <v>0</v>
      </c>
      <c r="BH20" s="24">
        <f>VLOOKUP($BC20,小兵属性!$B:$P,10,FALSE)</f>
        <v>0.3</v>
      </c>
      <c r="BI20" s="34">
        <v>12000</v>
      </c>
      <c r="BJ20" s="34">
        <v>11</v>
      </c>
      <c r="BK20" s="34"/>
      <c r="BL20" s="34"/>
      <c r="BM20" s="34">
        <v>700</v>
      </c>
      <c r="BN20" s="34">
        <v>600</v>
      </c>
      <c r="BO20" s="36">
        <v>0</v>
      </c>
      <c r="BP20" s="35">
        <v>1200</v>
      </c>
      <c r="BQ20" s="34">
        <v>11</v>
      </c>
      <c r="BR20" s="34"/>
      <c r="BS20" s="34">
        <v>700</v>
      </c>
      <c r="BT20" s="34">
        <v>600</v>
      </c>
      <c r="BU20" s="36">
        <v>0</v>
      </c>
      <c r="BV20" s="34"/>
      <c r="BW20" s="34"/>
      <c r="BX20" s="36">
        <v>0</v>
      </c>
      <c r="BY20" s="36">
        <v>0</v>
      </c>
      <c r="BZ20" s="42">
        <f>(VLOOKUP(A20,属性表!A:F,3,FALSE)*(1+AI20+S20)+AJ20+AK20)*(1+B20+AU20+T20)</f>
        <v>1294.1614973951998</v>
      </c>
      <c r="CA20" s="13">
        <f t="shared" si="0"/>
        <v>0</v>
      </c>
      <c r="CB20" s="13">
        <f t="shared" si="1"/>
        <v>0</v>
      </c>
      <c r="CC20" s="13">
        <f t="shared" si="2"/>
        <v>0</v>
      </c>
      <c r="CD20" s="48">
        <v>0</v>
      </c>
      <c r="CE20" s="13">
        <f t="shared" si="3"/>
        <v>0</v>
      </c>
      <c r="CF20" s="13">
        <v>0</v>
      </c>
      <c r="CG20" s="13">
        <f>IFERROR(VLOOKUP(VLOOKUP(A20,属性表!A:AO,41,FALSE)&amp;BJ20,杂项!AW:BC,4,0),0)/100+K20+AH20</f>
        <v>0</v>
      </c>
      <c r="CH20" s="49">
        <f>VLOOKUP(BC20,小兵属性!B:F,3,FALSE)*(1+B20+BD20)*(1+VLOOKUP(A20,属性表!A:AN,38,FALSE))</f>
        <v>1027.4330000000002</v>
      </c>
      <c r="CI20" s="49">
        <v>0</v>
      </c>
      <c r="CJ20" s="13">
        <f t="shared" si="4"/>
        <v>0</v>
      </c>
      <c r="CK20" s="13">
        <v>0</v>
      </c>
      <c r="CL20" s="13">
        <f>IFERROR(VLOOKUP(VLOOKUP(BC20,小兵属性!B:X,23,FALSE)&amp;BQ20,杂项!AW:BC,4,0),0)/100+K20</f>
        <v>0</v>
      </c>
      <c r="CM20" s="54" t="s">
        <v>4816</v>
      </c>
      <c r="CN20" s="29" t="s">
        <v>5025</v>
      </c>
      <c r="CO20" s="55" t="str">
        <f>VLOOKUP($BC20,小兵属性!$B:$Q,16,FALSE)</f>
        <v>物理</v>
      </c>
      <c r="CP20" s="56">
        <f t="shared" si="5"/>
        <v>2079.5652408831993</v>
      </c>
      <c r="CQ20" s="56">
        <f t="shared" si="6"/>
        <v>1</v>
      </c>
      <c r="CR20" s="56">
        <f t="shared" si="7"/>
        <v>2080.5652408831993</v>
      </c>
    </row>
    <row r="21" spans="1:97" customFormat="1" x14ac:dyDescent="0.15">
      <c r="A21" s="12" t="s">
        <v>1236</v>
      </c>
      <c r="B21" s="13">
        <v>0.2</v>
      </c>
      <c r="C21" s="13">
        <v>0.2</v>
      </c>
      <c r="D21" s="13">
        <v>0.2</v>
      </c>
      <c r="E21" s="13">
        <v>0.3</v>
      </c>
      <c r="F21" s="13">
        <v>0</v>
      </c>
      <c r="G21" s="14">
        <v>0</v>
      </c>
      <c r="H21" s="14">
        <v>0</v>
      </c>
      <c r="I21" s="13"/>
      <c r="J21" s="13"/>
      <c r="K21" s="13">
        <v>0</v>
      </c>
      <c r="L21" s="13">
        <v>0</v>
      </c>
      <c r="M21" s="13">
        <v>0</v>
      </c>
      <c r="N21" s="13"/>
      <c r="O21" s="13"/>
      <c r="P21" s="13"/>
      <c r="Q21" s="24" t="s">
        <v>528</v>
      </c>
      <c r="R21" s="25">
        <f>VLOOKUP($Q21,杂项!$AF:$AT,2,FALSE)</f>
        <v>0</v>
      </c>
      <c r="S21" s="25">
        <f>VLOOKUP($Q21,杂项!$AF:$AT,3,FALSE)</f>
        <v>0.05</v>
      </c>
      <c r="T21" s="25">
        <f>VLOOKUP($Q21,杂项!$AF:$AT,4,FALSE)</f>
        <v>0.1</v>
      </c>
      <c r="U21" s="25">
        <f>VLOOKUP($Q21,杂项!$AF:$AT,5,FALSE)</f>
        <v>0.05</v>
      </c>
      <c r="V21" s="25">
        <f>VLOOKUP($Q21,杂项!$AF:$AT,6,FALSE)</f>
        <v>0.1</v>
      </c>
      <c r="W21" s="25">
        <f>VLOOKUP($Q21,杂项!$AF:$AT,7,FALSE)</f>
        <v>0</v>
      </c>
      <c r="X21" s="25">
        <f>VLOOKUP($Q21,杂项!$AF:$AT,8,FALSE)</f>
        <v>0.1</v>
      </c>
      <c r="Y21" s="25">
        <f>VLOOKUP($Q21,杂项!$AF:$AT,9,FALSE)</f>
        <v>0</v>
      </c>
      <c r="Z21" s="25">
        <f>VLOOKUP($Q21,杂项!$AF:$AT,10,FALSE)</f>
        <v>0.1</v>
      </c>
      <c r="AA21" s="25">
        <f>VLOOKUP($Q21,杂项!$AF:$AT,11,FALSE)</f>
        <v>0</v>
      </c>
      <c r="AB21" s="25">
        <f>VLOOKUP($Q21,杂项!$AF:$AT,12,FALSE)</f>
        <v>0</v>
      </c>
      <c r="AC21" s="25">
        <f>VLOOKUP($Q21,杂项!$AF:$AT,13,FALSE)</f>
        <v>0</v>
      </c>
      <c r="AD21" s="25">
        <f>VLOOKUP($Q21,杂项!$AF:$AT,14,FALSE)</f>
        <v>0</v>
      </c>
      <c r="AE21" s="25">
        <f>VLOOKUP($Q21,杂项!$AF:$AT,15,FALSE)</f>
        <v>0</v>
      </c>
      <c r="AF21" s="25">
        <f>VLOOKUP($Q21,杂项!$AF:$AU,16,FALSE)</f>
        <v>0</v>
      </c>
      <c r="AG21" s="13">
        <v>6</v>
      </c>
      <c r="AH21" s="13">
        <v>0</v>
      </c>
      <c r="AI21" s="13">
        <v>0</v>
      </c>
      <c r="AJ21" s="29">
        <v>0</v>
      </c>
      <c r="AK21" s="29">
        <v>0</v>
      </c>
      <c r="AL21" s="13">
        <v>0.35</v>
      </c>
      <c r="AM21" s="29">
        <v>0</v>
      </c>
      <c r="AN21" s="29">
        <v>182</v>
      </c>
      <c r="AO21" s="13"/>
      <c r="AP21" s="29"/>
      <c r="AQ21" s="29"/>
      <c r="AR21" s="13"/>
      <c r="AS21" s="29"/>
      <c r="AT21" s="29"/>
      <c r="AU21" s="13"/>
      <c r="AV21" s="13">
        <v>0.18</v>
      </c>
      <c r="AW21" s="13"/>
      <c r="AX21" s="13"/>
      <c r="AY21" s="13">
        <v>0</v>
      </c>
      <c r="AZ21" s="13">
        <v>0</v>
      </c>
      <c r="BA21" s="13">
        <v>0</v>
      </c>
      <c r="BB21" s="13"/>
      <c r="BC21" s="32" t="s">
        <v>4930</v>
      </c>
      <c r="BD21" s="24">
        <f>VLOOKUP($BC21,小兵属性!$B:$P,6,FALSE)</f>
        <v>0.85</v>
      </c>
      <c r="BE21" s="24">
        <f>VLOOKUP($BC21,小兵属性!$B:$P,7,FALSE)</f>
        <v>0.4</v>
      </c>
      <c r="BF21" s="24">
        <f>VLOOKUP($BC21,小兵属性!$B:$P,8,FALSE)</f>
        <v>0.65</v>
      </c>
      <c r="BG21" s="24">
        <f>VLOOKUP($BC21,小兵属性!$B:$P,9,FALSE)</f>
        <v>0</v>
      </c>
      <c r="BH21" s="24">
        <f>VLOOKUP($BC21,小兵属性!$B:$P,10,FALSE)</f>
        <v>0.3</v>
      </c>
      <c r="BI21" s="34">
        <v>12000</v>
      </c>
      <c r="BJ21" s="34">
        <v>11</v>
      </c>
      <c r="BK21" s="34"/>
      <c r="BL21" s="34"/>
      <c r="BM21" s="34">
        <v>700</v>
      </c>
      <c r="BN21" s="34">
        <v>600</v>
      </c>
      <c r="BO21" s="36">
        <v>0</v>
      </c>
      <c r="BP21" s="35">
        <v>1200</v>
      </c>
      <c r="BQ21" s="34">
        <v>11</v>
      </c>
      <c r="BR21" s="34"/>
      <c r="BS21" s="34">
        <v>700</v>
      </c>
      <c r="BT21" s="34">
        <v>600</v>
      </c>
      <c r="BU21" s="36">
        <v>0</v>
      </c>
      <c r="BV21" s="34">
        <v>0</v>
      </c>
      <c r="BW21" s="34">
        <v>0</v>
      </c>
      <c r="BX21" s="36">
        <v>0</v>
      </c>
      <c r="BY21" s="36">
        <v>0</v>
      </c>
      <c r="BZ21" s="42">
        <f>(VLOOKUP(A21,属性表!A:F,4,FALSE)*(1+AL21+U21)+AM21+AN21)*(1+C21+AV21+V21)</f>
        <v>1240.6638985216</v>
      </c>
      <c r="CA21" s="13">
        <f t="shared" si="0"/>
        <v>0</v>
      </c>
      <c r="CB21" s="13">
        <f t="shared" si="1"/>
        <v>0</v>
      </c>
      <c r="CC21" s="13">
        <f t="shared" si="2"/>
        <v>0</v>
      </c>
      <c r="CD21" s="48">
        <v>0</v>
      </c>
      <c r="CE21" s="13">
        <f t="shared" si="3"/>
        <v>0</v>
      </c>
      <c r="CF21" s="13">
        <v>0</v>
      </c>
      <c r="CG21" s="13">
        <f>IFERROR(VLOOKUP(VLOOKUP(A21,属性表!A:AO,41,FALSE)&amp;BJ21,杂项!AW:BC,4,0),0)/100+K21+AH21</f>
        <v>0</v>
      </c>
      <c r="CH21" s="49">
        <f>VLOOKUP(BC21,小兵属性!B:F,3,FALSE)*(1+B21+BD21)*(1+VLOOKUP(A21,属性表!A:AN,38,FALSE))</f>
        <v>1856.8899999999996</v>
      </c>
      <c r="CI21" s="49">
        <v>0</v>
      </c>
      <c r="CJ21" s="13">
        <f t="shared" si="4"/>
        <v>0</v>
      </c>
      <c r="CK21" s="13">
        <v>0</v>
      </c>
      <c r="CL21" s="13">
        <f>IFERROR(VLOOKUP(VLOOKUP(BC21,小兵属性!B:X,23,FALSE)&amp;BQ21,杂项!AW:BC,4,0),0)/100+K21</f>
        <v>0</v>
      </c>
      <c r="CM21" s="54" t="s">
        <v>4886</v>
      </c>
      <c r="CN21" s="29" t="s">
        <v>5024</v>
      </c>
      <c r="CO21" s="55" t="str">
        <f>VLOOKUP($BC21,小兵属性!$B:$Q,16,FALSE)</f>
        <v>魔法</v>
      </c>
      <c r="CP21" s="56">
        <f t="shared" si="5"/>
        <v>1921.9916955648</v>
      </c>
      <c r="CQ21" s="56">
        <f t="shared" si="6"/>
        <v>1</v>
      </c>
      <c r="CR21" s="56">
        <f t="shared" si="7"/>
        <v>1922.9916955648</v>
      </c>
    </row>
    <row r="22" spans="1:97" customFormat="1" x14ac:dyDescent="0.15">
      <c r="A22" s="9" t="s">
        <v>1146</v>
      </c>
      <c r="B22" s="13">
        <v>1</v>
      </c>
      <c r="C22" s="13">
        <v>1</v>
      </c>
      <c r="D22" s="13">
        <v>1.3</v>
      </c>
      <c r="E22" s="13">
        <v>1</v>
      </c>
      <c r="F22" s="13">
        <v>0</v>
      </c>
      <c r="G22" s="14">
        <v>0</v>
      </c>
      <c r="H22" s="14">
        <v>0</v>
      </c>
      <c r="I22" s="13"/>
      <c r="J22" s="13"/>
      <c r="K22" s="13">
        <v>0</v>
      </c>
      <c r="L22" s="13">
        <v>0</v>
      </c>
      <c r="M22" s="13">
        <v>0</v>
      </c>
      <c r="N22" s="13"/>
      <c r="O22" s="13"/>
      <c r="P22" s="13"/>
      <c r="Q22" s="26" t="s">
        <v>642</v>
      </c>
      <c r="R22" s="25">
        <f>VLOOKUP($Q22,杂项!$AF:$AT,2,FALSE)</f>
        <v>0</v>
      </c>
      <c r="S22" s="25">
        <f>VLOOKUP($Q22,杂项!$AF:$AT,3,FALSE)</f>
        <v>0</v>
      </c>
      <c r="T22" s="25">
        <f>VLOOKUP($Q22,杂项!$AF:$AT,4,FALSE)</f>
        <v>0</v>
      </c>
      <c r="U22" s="25">
        <f>VLOOKUP($Q22,杂项!$AF:$AT,5,FALSE)</f>
        <v>0</v>
      </c>
      <c r="V22" s="25">
        <f>VLOOKUP($Q22,杂项!$AF:$AT,6,FALSE)</f>
        <v>0</v>
      </c>
      <c r="W22" s="25">
        <f>VLOOKUP($Q22,杂项!$AF:$AT,7,FALSE)</f>
        <v>0.1</v>
      </c>
      <c r="X22" s="25">
        <f>VLOOKUP($Q22,杂项!$AF:$AT,8,FALSE)</f>
        <v>0</v>
      </c>
      <c r="Y22" s="25">
        <f>VLOOKUP($Q22,杂项!$AF:$AT,9,FALSE)</f>
        <v>0.1</v>
      </c>
      <c r="Z22" s="25">
        <f>VLOOKUP($Q22,杂项!$AF:$AT,10,FALSE)</f>
        <v>0</v>
      </c>
      <c r="AA22" s="25">
        <f>VLOOKUP($Q22,杂项!$AF:$AT,11,FALSE)</f>
        <v>0</v>
      </c>
      <c r="AB22" s="25">
        <f>VLOOKUP($Q22,杂项!$AF:$AT,12,FALSE)</f>
        <v>0</v>
      </c>
      <c r="AC22" s="25">
        <f>VLOOKUP($Q22,杂项!$AF:$AT,13,FALSE)</f>
        <v>0</v>
      </c>
      <c r="AD22" s="25">
        <f>VLOOKUP($Q22,杂项!$AF:$AT,14,FALSE)</f>
        <v>0</v>
      </c>
      <c r="AE22" s="25">
        <f>VLOOKUP($Q22,杂项!$AF:$AT,15,FALSE)</f>
        <v>0</v>
      </c>
      <c r="AF22" s="25">
        <f>VLOOKUP($Q22,杂项!$AF:$AU,16,FALSE)</f>
        <v>0</v>
      </c>
      <c r="AG22" s="30">
        <v>1.5</v>
      </c>
      <c r="AH22" s="13">
        <v>0</v>
      </c>
      <c r="AI22" s="13">
        <v>0</v>
      </c>
      <c r="AJ22" s="29">
        <v>0</v>
      </c>
      <c r="AK22" s="29">
        <v>0</v>
      </c>
      <c r="AL22" s="13"/>
      <c r="AM22" s="29"/>
      <c r="AN22" s="29"/>
      <c r="AO22" s="13">
        <v>0.35</v>
      </c>
      <c r="AP22" s="55">
        <v>60</v>
      </c>
      <c r="AQ22" s="29">
        <v>107</v>
      </c>
      <c r="AR22" s="13">
        <v>0.2</v>
      </c>
      <c r="AS22" s="29">
        <v>60</v>
      </c>
      <c r="AT22" s="29">
        <v>48</v>
      </c>
      <c r="AU22" s="13">
        <v>0</v>
      </c>
      <c r="AV22" s="13"/>
      <c r="AW22" s="13">
        <v>0.28000000000000003</v>
      </c>
      <c r="AX22" s="13">
        <v>0.18</v>
      </c>
      <c r="AY22" s="13">
        <v>0</v>
      </c>
      <c r="AZ22" s="13">
        <v>0</v>
      </c>
      <c r="BA22" s="13">
        <v>0</v>
      </c>
      <c r="BB22" s="13"/>
      <c r="BC22" s="22" t="s">
        <v>4874</v>
      </c>
      <c r="BD22" s="24">
        <f>VLOOKUP($BC22,小兵属性!$B:$P,6,FALSE)</f>
        <v>0.2</v>
      </c>
      <c r="BE22" s="24">
        <f>VLOOKUP($BC22,小兵属性!$B:$P,7,FALSE)</f>
        <v>0.2</v>
      </c>
      <c r="BF22" s="24">
        <f>VLOOKUP($BC22,小兵属性!$B:$P,8,FALSE)</f>
        <v>0</v>
      </c>
      <c r="BG22" s="24">
        <f>VLOOKUP($BC22,小兵属性!$B:$P,9,FALSE)</f>
        <v>0.24</v>
      </c>
      <c r="BH22" s="24">
        <f>VLOOKUP($BC22,小兵属性!$B:$P,10,FALSE)</f>
        <v>0.2</v>
      </c>
      <c r="BI22" s="34">
        <v>12000</v>
      </c>
      <c r="BJ22" s="34">
        <v>11</v>
      </c>
      <c r="BK22" s="34"/>
      <c r="BL22" s="34"/>
      <c r="BM22" s="34">
        <v>700</v>
      </c>
      <c r="BN22" s="34">
        <v>600</v>
      </c>
      <c r="BO22" s="36">
        <v>0.6</v>
      </c>
      <c r="BP22" s="35">
        <v>1200</v>
      </c>
      <c r="BQ22" s="34">
        <v>11</v>
      </c>
      <c r="BR22" s="34"/>
      <c r="BS22" s="34">
        <v>700</v>
      </c>
      <c r="BT22" s="34">
        <v>600</v>
      </c>
      <c r="BU22" s="36">
        <v>0.6</v>
      </c>
      <c r="BV22" s="34"/>
      <c r="BW22" s="34"/>
      <c r="BX22" s="36">
        <v>0</v>
      </c>
      <c r="BY22" s="36">
        <v>0</v>
      </c>
      <c r="BZ22" s="43">
        <f>((VLOOKUP(A22,属性表!A:F,5,FALSE)*(1+AO22+W22)+AP22+AQ22)*(1+D22+AW22+X22)+(VLOOKUP(A22,属性表!A:F,6,FALSE)*(1+AR22+Y22)+AS22+AT22)*(1+E22+AX22+Z22))*1.8</f>
        <v>4747.4655675724798</v>
      </c>
      <c r="CA22" s="13">
        <f>F22+AB22+AY22+N22</f>
        <v>0</v>
      </c>
      <c r="CB22" s="13">
        <f t="shared" si="1"/>
        <v>0</v>
      </c>
      <c r="CC22" s="13">
        <f t="shared" si="2"/>
        <v>0</v>
      </c>
      <c r="CD22" s="50">
        <v>0</v>
      </c>
      <c r="CE22" s="13">
        <f t="shared" si="3"/>
        <v>0</v>
      </c>
      <c r="CF22" s="13">
        <v>0</v>
      </c>
      <c r="CG22" s="13">
        <f>IFERROR(VLOOKUP(VLOOKUP(A22,属性表!A:AO,41,FALSE)&amp;BJ22,杂项!AW:BC,4,0),0)/100+K22+AH22</f>
        <v>0</v>
      </c>
      <c r="CH22" s="43">
        <f>VLOOKUP(BC22,小兵属性!B:F,3,FALSE)*(1+B22+BD22)*(1+VLOOKUP(A22,属性表!A:AN,38,FALSE))</f>
        <v>1824.1299999999999</v>
      </c>
      <c r="CI22" s="51">
        <v>0</v>
      </c>
      <c r="CJ22" s="13">
        <f t="shared" si="4"/>
        <v>0</v>
      </c>
      <c r="CK22" s="13">
        <v>0</v>
      </c>
      <c r="CL22" s="13">
        <f>IFERROR(VLOOKUP(VLOOKUP(BC22,小兵属性!B:X,23,FALSE)&amp;BQ22,杂项!AW:BC,4,0),0)/100+K22</f>
        <v>0</v>
      </c>
      <c r="CM22" s="54" t="s">
        <v>5026</v>
      </c>
      <c r="CN22" s="29" t="s">
        <v>5027</v>
      </c>
      <c r="CO22" s="55" t="str">
        <f>VLOOKUP($BC22,小兵属性!$B:$Q,16,FALSE)</f>
        <v>物理</v>
      </c>
      <c r="CP22" s="43">
        <f t="shared" si="5"/>
        <v>2720.5991756793601</v>
      </c>
      <c r="CQ22" s="43">
        <f t="shared" si="6"/>
        <v>436.56059999999991</v>
      </c>
      <c r="CR22" s="43">
        <f t="shared" si="7"/>
        <v>3157.1597756793599</v>
      </c>
      <c r="CS22" s="58" t="s">
        <v>5028</v>
      </c>
    </row>
    <row r="23" spans="1:97" customFormat="1" x14ac:dyDescent="0.15">
      <c r="A23" s="12" t="s">
        <v>1137</v>
      </c>
      <c r="B23" s="13">
        <v>1</v>
      </c>
      <c r="C23" s="13">
        <v>1</v>
      </c>
      <c r="D23" s="13">
        <v>1</v>
      </c>
      <c r="E23" s="13">
        <v>1</v>
      </c>
      <c r="F23" s="13">
        <v>-0.15</v>
      </c>
      <c r="G23" s="14">
        <v>0</v>
      </c>
      <c r="H23" s="14">
        <v>0</v>
      </c>
      <c r="I23" s="13"/>
      <c r="J23" s="13"/>
      <c r="K23" s="13">
        <v>0</v>
      </c>
      <c r="L23" s="13">
        <v>0</v>
      </c>
      <c r="M23" s="13">
        <v>0</v>
      </c>
      <c r="N23" s="13"/>
      <c r="O23" s="13"/>
      <c r="P23" s="13"/>
      <c r="Q23" s="24" t="s">
        <v>605</v>
      </c>
      <c r="R23" s="25">
        <f>VLOOKUP($Q23,杂项!$AF:$AT,2,FALSE)</f>
        <v>0</v>
      </c>
      <c r="S23" s="25">
        <f>VLOOKUP($Q23,杂项!$AF:$AT,3,FALSE)</f>
        <v>0</v>
      </c>
      <c r="T23" s="25">
        <f>VLOOKUP($Q23,杂项!$AF:$AT,4,FALSE)</f>
        <v>0</v>
      </c>
      <c r="U23" s="25">
        <f>VLOOKUP($Q23,杂项!$AF:$AT,5,FALSE)</f>
        <v>0</v>
      </c>
      <c r="V23" s="25">
        <f>VLOOKUP($Q23,杂项!$AF:$AT,6,FALSE)</f>
        <v>0</v>
      </c>
      <c r="W23" s="25">
        <f>VLOOKUP($Q23,杂项!$AF:$AT,7,FALSE)</f>
        <v>0</v>
      </c>
      <c r="X23" s="25">
        <f>VLOOKUP($Q23,杂项!$AF:$AT,8,FALSE)</f>
        <v>0</v>
      </c>
      <c r="Y23" s="25">
        <f>VLOOKUP($Q23,杂项!$AF:$AT,9,FALSE)</f>
        <v>0</v>
      </c>
      <c r="Z23" s="25">
        <f>VLOOKUP($Q23,杂项!$AF:$AT,10,FALSE)</f>
        <v>0</v>
      </c>
      <c r="AA23" s="25">
        <f>VLOOKUP($Q23,杂项!$AF:$AT,11,FALSE)</f>
        <v>0.25</v>
      </c>
      <c r="AB23" s="25">
        <f>VLOOKUP($Q23,杂项!$AF:$AT,12,FALSE)</f>
        <v>0</v>
      </c>
      <c r="AC23" s="25">
        <f>VLOOKUP($Q23,杂项!$AF:$AT,13,FALSE)</f>
        <v>0</v>
      </c>
      <c r="AD23" s="25">
        <f>VLOOKUP($Q23,杂项!$AF:$AT,14,FALSE)</f>
        <v>0</v>
      </c>
      <c r="AE23" s="25">
        <f>VLOOKUP($Q23,杂项!$AF:$AT,15,FALSE)</f>
        <v>0</v>
      </c>
      <c r="AF23" s="25">
        <f>VLOOKUP($Q23,杂项!$AF:$AU,16,FALSE)</f>
        <v>0</v>
      </c>
      <c r="AG23" s="13">
        <v>6</v>
      </c>
      <c r="AH23" s="13">
        <v>0</v>
      </c>
      <c r="AI23" s="13">
        <v>0.35</v>
      </c>
      <c r="AJ23" s="29">
        <v>0</v>
      </c>
      <c r="AK23" s="29">
        <v>182</v>
      </c>
      <c r="AL23" s="13"/>
      <c r="AM23" s="29"/>
      <c r="AN23" s="29"/>
      <c r="AO23" s="13"/>
      <c r="AP23" s="29"/>
      <c r="AQ23" s="29"/>
      <c r="AR23" s="13"/>
      <c r="AS23" s="29"/>
      <c r="AT23" s="29"/>
      <c r="AU23" s="13">
        <v>0.18</v>
      </c>
      <c r="AV23" s="13"/>
      <c r="AW23" s="13"/>
      <c r="AX23" s="13"/>
      <c r="AY23" s="13">
        <v>0</v>
      </c>
      <c r="AZ23" s="13">
        <v>0</v>
      </c>
      <c r="BA23" s="13">
        <v>0</v>
      </c>
      <c r="BB23" s="13"/>
      <c r="BC23" s="32" t="s">
        <v>4971</v>
      </c>
      <c r="BD23" s="24">
        <f>VLOOKUP($BC23,小兵属性!$B:$P,6,FALSE)</f>
        <v>0</v>
      </c>
      <c r="BE23" s="24">
        <f>VLOOKUP($BC23,小兵属性!$B:$P,7,FALSE)</f>
        <v>0</v>
      </c>
      <c r="BF23" s="24">
        <f>VLOOKUP($BC23,小兵属性!$B:$P,8,FALSE)</f>
        <v>0</v>
      </c>
      <c r="BG23" s="24">
        <f>VLOOKUP($BC23,小兵属性!$B:$P,9,FALSE)</f>
        <v>0</v>
      </c>
      <c r="BH23" s="24">
        <f>VLOOKUP($BC23,小兵属性!$B:$P,10,FALSE)</f>
        <v>0</v>
      </c>
      <c r="BI23" s="34">
        <v>12000</v>
      </c>
      <c r="BJ23" s="34">
        <v>11</v>
      </c>
      <c r="BK23" s="34"/>
      <c r="BL23" s="34"/>
      <c r="BM23" s="34">
        <v>700</v>
      </c>
      <c r="BN23" s="34">
        <v>600</v>
      </c>
      <c r="BO23" s="36">
        <v>0</v>
      </c>
      <c r="BP23" s="35">
        <v>1200</v>
      </c>
      <c r="BQ23" s="34">
        <v>11</v>
      </c>
      <c r="BR23" s="34"/>
      <c r="BS23" s="34">
        <v>700</v>
      </c>
      <c r="BT23" s="34">
        <v>600</v>
      </c>
      <c r="BU23" s="36">
        <v>0</v>
      </c>
      <c r="BV23" s="34"/>
      <c r="BW23" s="34"/>
      <c r="BX23" s="36">
        <v>0</v>
      </c>
      <c r="BY23" s="36">
        <v>0</v>
      </c>
      <c r="BZ23" s="42">
        <f>(VLOOKUP(A23,属性表!A:F,3,FALSE)*(1+AI23+S23)+AJ23+AK23)*(1+B23+AU23+T23)</f>
        <v>1965.0983555200003</v>
      </c>
      <c r="CA23" s="13">
        <f>F23+AB23+AY23</f>
        <v>-0.15</v>
      </c>
      <c r="CB23" s="13">
        <f t="shared" si="1"/>
        <v>0</v>
      </c>
      <c r="CC23" s="13">
        <f t="shared" si="2"/>
        <v>0</v>
      </c>
      <c r="CD23" s="48">
        <v>0</v>
      </c>
      <c r="CE23" s="13">
        <f t="shared" si="3"/>
        <v>0.25</v>
      </c>
      <c r="CF23" s="13">
        <v>0</v>
      </c>
      <c r="CG23" s="13">
        <f>IFERROR(VLOOKUP(VLOOKUP(A23,属性表!A:AO,41,FALSE)&amp;BJ23,杂项!AW:BC,4,0),0)/100+K23+AH23</f>
        <v>0</v>
      </c>
      <c r="CH23" s="49">
        <f>VLOOKUP(BC23,小兵属性!B:F,3,FALSE)*(1+B23+BD23)*(1+VLOOKUP(A23,属性表!A:AN,38,FALSE))</f>
        <v>1687.28</v>
      </c>
      <c r="CI23" s="49">
        <v>0</v>
      </c>
      <c r="CJ23" s="13">
        <f t="shared" si="4"/>
        <v>0</v>
      </c>
      <c r="CK23" s="13">
        <v>0</v>
      </c>
      <c r="CL23" s="13">
        <f>IFERROR(VLOOKUP(VLOOKUP(BC23,小兵属性!B:X,23,FALSE)&amp;BQ23,杂项!AW:BC,4,0),0)/100+K23</f>
        <v>0</v>
      </c>
      <c r="CM23" s="54" t="s">
        <v>4816</v>
      </c>
      <c r="CN23" s="29" t="s">
        <v>5025</v>
      </c>
      <c r="CO23" s="55" t="str">
        <f>VLOOKUP($BC23,小兵属性!$B:$Q,16,FALSE)</f>
        <v>物理</v>
      </c>
      <c r="CP23" s="56">
        <f t="shared" si="5"/>
        <v>3226.0008065760007</v>
      </c>
      <c r="CQ23" s="56">
        <f t="shared" si="6"/>
        <v>1</v>
      </c>
      <c r="CR23" s="56">
        <f t="shared" si="7"/>
        <v>3227.0008065760007</v>
      </c>
    </row>
    <row r="24" spans="1:97" customFormat="1" x14ac:dyDescent="0.15">
      <c r="A24" s="12" t="s">
        <v>1239</v>
      </c>
      <c r="B24" s="13">
        <v>1</v>
      </c>
      <c r="C24" s="13">
        <v>1</v>
      </c>
      <c r="D24" s="13">
        <v>1</v>
      </c>
      <c r="E24" s="13">
        <v>1</v>
      </c>
      <c r="F24" s="13">
        <v>-0.15</v>
      </c>
      <c r="G24" s="14">
        <v>0</v>
      </c>
      <c r="H24" s="14">
        <v>0</v>
      </c>
      <c r="I24" s="13"/>
      <c r="J24" s="13"/>
      <c r="K24" s="13">
        <v>0</v>
      </c>
      <c r="L24" s="13">
        <v>0</v>
      </c>
      <c r="M24" s="13">
        <v>0</v>
      </c>
      <c r="N24" s="13"/>
      <c r="O24" s="13"/>
      <c r="P24" s="13"/>
      <c r="Q24" s="24" t="s">
        <v>528</v>
      </c>
      <c r="R24" s="25">
        <f>VLOOKUP($Q24,杂项!$AF:$AT,2,FALSE)</f>
        <v>0</v>
      </c>
      <c r="S24" s="25">
        <f>VLOOKUP($Q24,杂项!$AF:$AT,3,FALSE)</f>
        <v>0.05</v>
      </c>
      <c r="T24" s="25">
        <f>VLOOKUP($Q24,杂项!$AF:$AT,4,FALSE)</f>
        <v>0.1</v>
      </c>
      <c r="U24" s="25">
        <f>VLOOKUP($Q24,杂项!$AF:$AT,5,FALSE)</f>
        <v>0.05</v>
      </c>
      <c r="V24" s="25">
        <f>VLOOKUP($Q24,杂项!$AF:$AT,6,FALSE)</f>
        <v>0.1</v>
      </c>
      <c r="W24" s="25">
        <f>VLOOKUP($Q24,杂项!$AF:$AT,7,FALSE)</f>
        <v>0</v>
      </c>
      <c r="X24" s="25">
        <f>VLOOKUP($Q24,杂项!$AF:$AT,8,FALSE)</f>
        <v>0.1</v>
      </c>
      <c r="Y24" s="25">
        <f>VLOOKUP($Q24,杂项!$AF:$AT,9,FALSE)</f>
        <v>0</v>
      </c>
      <c r="Z24" s="25">
        <f>VLOOKUP($Q24,杂项!$AF:$AT,10,FALSE)</f>
        <v>0.1</v>
      </c>
      <c r="AA24" s="25">
        <f>VLOOKUP($Q24,杂项!$AF:$AT,11,FALSE)</f>
        <v>0</v>
      </c>
      <c r="AB24" s="25">
        <f>VLOOKUP($Q24,杂项!$AF:$AT,12,FALSE)</f>
        <v>0</v>
      </c>
      <c r="AC24" s="25">
        <f>VLOOKUP($Q24,杂项!$AF:$AT,13,FALSE)</f>
        <v>0</v>
      </c>
      <c r="AD24" s="25">
        <f>VLOOKUP($Q24,杂项!$AF:$AT,14,FALSE)</f>
        <v>0</v>
      </c>
      <c r="AE24" s="25">
        <f>VLOOKUP($Q24,杂项!$AF:$AT,15,FALSE)</f>
        <v>0</v>
      </c>
      <c r="AF24" s="25">
        <f>VLOOKUP($Q24,杂项!$AF:$AU,16,FALSE)</f>
        <v>0</v>
      </c>
      <c r="AG24" s="13">
        <v>6</v>
      </c>
      <c r="AH24" s="13">
        <v>0</v>
      </c>
      <c r="AI24" s="13">
        <v>0</v>
      </c>
      <c r="AJ24" s="29">
        <v>0</v>
      </c>
      <c r="AK24" s="29">
        <v>0</v>
      </c>
      <c r="AL24" s="13">
        <v>0.35</v>
      </c>
      <c r="AM24" s="29">
        <v>0</v>
      </c>
      <c r="AN24" s="29">
        <v>182</v>
      </c>
      <c r="AO24" s="13"/>
      <c r="AP24" s="29"/>
      <c r="AQ24" s="29"/>
      <c r="AR24" s="13"/>
      <c r="AS24" s="29"/>
      <c r="AT24" s="29"/>
      <c r="AU24" s="13"/>
      <c r="AV24" s="13">
        <v>0.18</v>
      </c>
      <c r="AW24" s="13"/>
      <c r="AX24" s="13"/>
      <c r="AY24" s="13">
        <v>0</v>
      </c>
      <c r="AZ24" s="13">
        <v>0</v>
      </c>
      <c r="BA24" s="13">
        <v>0</v>
      </c>
      <c r="BB24" s="13"/>
      <c r="BC24" s="32" t="s">
        <v>4928</v>
      </c>
      <c r="BD24" s="24">
        <f>VLOOKUP($BC24,小兵属性!$B:$P,6,FALSE)</f>
        <v>0.7</v>
      </c>
      <c r="BE24" s="24">
        <f>VLOOKUP($BC24,小兵属性!$B:$P,7,FALSE)</f>
        <v>0.4</v>
      </c>
      <c r="BF24" s="24">
        <f>VLOOKUP($BC24,小兵属性!$B:$P,8,FALSE)</f>
        <v>0</v>
      </c>
      <c r="BG24" s="24">
        <f>VLOOKUP($BC24,小兵属性!$B:$P,9,FALSE)</f>
        <v>0</v>
      </c>
      <c r="BH24" s="24">
        <f>VLOOKUP($BC24,小兵属性!$B:$P,10,FALSE)</f>
        <v>0.3</v>
      </c>
      <c r="BI24" s="34">
        <v>12000</v>
      </c>
      <c r="BJ24" s="34">
        <v>11</v>
      </c>
      <c r="BK24" s="34"/>
      <c r="BL24" s="34"/>
      <c r="BM24" s="34">
        <v>700</v>
      </c>
      <c r="BN24" s="34">
        <v>600</v>
      </c>
      <c r="BO24" s="36">
        <v>0</v>
      </c>
      <c r="BP24" s="35">
        <v>1200</v>
      </c>
      <c r="BQ24" s="34">
        <v>11</v>
      </c>
      <c r="BR24" s="34"/>
      <c r="BS24" s="34">
        <v>700</v>
      </c>
      <c r="BT24" s="34">
        <v>600</v>
      </c>
      <c r="BU24" s="36">
        <v>0</v>
      </c>
      <c r="BV24" s="34">
        <v>0</v>
      </c>
      <c r="BW24" s="34">
        <v>0</v>
      </c>
      <c r="BX24" s="36">
        <v>0</v>
      </c>
      <c r="BY24" s="36">
        <v>0</v>
      </c>
      <c r="BZ24" s="42">
        <f>(VLOOKUP(A24,属性表!A:F,4,FALSE)*(1+AL24+U24)+AM24+AN24)*(1+C24+AV24+V24)</f>
        <v>1898.1962926080002</v>
      </c>
      <c r="CA24" s="13">
        <f>F24+AB24+AY24</f>
        <v>-0.15</v>
      </c>
      <c r="CB24" s="13">
        <f t="shared" si="1"/>
        <v>0</v>
      </c>
      <c r="CC24" s="13">
        <f t="shared" si="2"/>
        <v>0</v>
      </c>
      <c r="CD24" s="48">
        <v>0</v>
      </c>
      <c r="CE24" s="13">
        <f t="shared" si="3"/>
        <v>0</v>
      </c>
      <c r="CF24" s="13">
        <v>0</v>
      </c>
      <c r="CG24" s="13">
        <f>IFERROR(VLOOKUP(VLOOKUP(A24,属性表!A:AO,41,FALSE)&amp;BJ24,杂项!AW:BC,4,0),0)/100+K24+AH24</f>
        <v>0</v>
      </c>
      <c r="CH24" s="49">
        <f>VLOOKUP(BC24,小兵属性!B:F,3,FALSE)*(1+B24+BD24)*(1+VLOOKUP(A24,属性表!A:AN,38,FALSE))</f>
        <v>1789.7220000000004</v>
      </c>
      <c r="CI24" s="48">
        <v>0</v>
      </c>
      <c r="CJ24" s="13">
        <f t="shared" si="4"/>
        <v>0</v>
      </c>
      <c r="CK24" s="13">
        <v>0</v>
      </c>
      <c r="CL24" s="13">
        <f>IFERROR(VLOOKUP(VLOOKUP(BC24,小兵属性!B:X,23,FALSE)&amp;BQ24,杂项!AW:BC,4,0),0)/100+K24</f>
        <v>0</v>
      </c>
      <c r="CM24" s="54" t="s">
        <v>4886</v>
      </c>
      <c r="CN24" s="29" t="s">
        <v>5024</v>
      </c>
      <c r="CO24" s="55" t="str">
        <f>VLOOKUP($BC24,小兵属性!$B:$Q,16,FALSE)</f>
        <v>魔法</v>
      </c>
      <c r="CP24" s="56">
        <f t="shared" si="5"/>
        <v>3310.4005461504003</v>
      </c>
      <c r="CQ24" s="56">
        <f t="shared" si="6"/>
        <v>1</v>
      </c>
      <c r="CR24" s="56">
        <f t="shared" si="7"/>
        <v>3311.4005461504003</v>
      </c>
    </row>
    <row r="25" spans="1:97" customFormat="1" x14ac:dyDescent="0.15">
      <c r="A25" s="9" t="s">
        <v>1143</v>
      </c>
      <c r="B25" s="13">
        <v>1</v>
      </c>
      <c r="C25" s="13">
        <v>1</v>
      </c>
      <c r="D25" s="13">
        <v>1</v>
      </c>
      <c r="E25" s="13">
        <v>1</v>
      </c>
      <c r="F25" s="13">
        <v>0</v>
      </c>
      <c r="G25" s="14">
        <v>0</v>
      </c>
      <c r="H25" s="14">
        <v>0</v>
      </c>
      <c r="I25" s="13"/>
      <c r="J25" s="13"/>
      <c r="K25" s="13">
        <v>0</v>
      </c>
      <c r="L25" s="13">
        <v>0</v>
      </c>
      <c r="M25" s="13">
        <v>0</v>
      </c>
      <c r="N25" s="13"/>
      <c r="O25" s="13"/>
      <c r="P25" s="13"/>
      <c r="Q25" s="26" t="s">
        <v>642</v>
      </c>
      <c r="R25" s="25">
        <f>VLOOKUP($Q25,杂项!$AF:$AT,2,FALSE)</f>
        <v>0</v>
      </c>
      <c r="S25" s="25">
        <f>VLOOKUP($Q25,杂项!$AF:$AT,3,FALSE)</f>
        <v>0</v>
      </c>
      <c r="T25" s="25">
        <f>VLOOKUP($Q25,杂项!$AF:$AT,4,FALSE)</f>
        <v>0</v>
      </c>
      <c r="U25" s="25">
        <f>VLOOKUP($Q25,杂项!$AF:$AT,5,FALSE)</f>
        <v>0</v>
      </c>
      <c r="V25" s="25">
        <f>VLOOKUP($Q25,杂项!$AF:$AT,6,FALSE)</f>
        <v>0</v>
      </c>
      <c r="W25" s="25">
        <f>VLOOKUP($Q25,杂项!$AF:$AT,7,FALSE)</f>
        <v>0.1</v>
      </c>
      <c r="X25" s="25">
        <f>VLOOKUP($Q25,杂项!$AF:$AT,8,FALSE)</f>
        <v>0</v>
      </c>
      <c r="Y25" s="25">
        <f>VLOOKUP($Q25,杂项!$AF:$AT,9,FALSE)</f>
        <v>0.1</v>
      </c>
      <c r="Z25" s="25">
        <f>VLOOKUP($Q25,杂项!$AF:$AT,10,FALSE)</f>
        <v>0</v>
      </c>
      <c r="AA25" s="25">
        <f>VLOOKUP($Q25,杂项!$AF:$AT,11,FALSE)</f>
        <v>0</v>
      </c>
      <c r="AB25" s="25">
        <f>VLOOKUP($Q25,杂项!$AF:$AT,12,FALSE)</f>
        <v>0</v>
      </c>
      <c r="AC25" s="25">
        <f>VLOOKUP($Q25,杂项!$AF:$AT,13,FALSE)</f>
        <v>0</v>
      </c>
      <c r="AD25" s="25">
        <f>VLOOKUP($Q25,杂项!$AF:$AT,14,FALSE)</f>
        <v>0</v>
      </c>
      <c r="AE25" s="25">
        <f>VLOOKUP($Q25,杂项!$AF:$AT,15,FALSE)</f>
        <v>0</v>
      </c>
      <c r="AF25" s="25">
        <f>VLOOKUP($Q25,杂项!$AF:$AU,16,FALSE)</f>
        <v>0</v>
      </c>
      <c r="AG25" s="30">
        <v>1.5</v>
      </c>
      <c r="AH25" s="13">
        <v>0</v>
      </c>
      <c r="AI25" s="13">
        <v>0</v>
      </c>
      <c r="AJ25" s="29">
        <v>0</v>
      </c>
      <c r="AK25" s="29">
        <v>0</v>
      </c>
      <c r="AL25" s="13"/>
      <c r="AM25" s="29"/>
      <c r="AN25" s="29"/>
      <c r="AO25" s="13">
        <v>0.35</v>
      </c>
      <c r="AP25" s="29">
        <v>60</v>
      </c>
      <c r="AQ25" s="29">
        <v>107</v>
      </c>
      <c r="AR25" s="13">
        <v>0.2</v>
      </c>
      <c r="AS25" s="29">
        <v>60</v>
      </c>
      <c r="AT25" s="29">
        <v>48</v>
      </c>
      <c r="AU25" s="13">
        <v>0</v>
      </c>
      <c r="AV25" s="13"/>
      <c r="AW25" s="13">
        <v>0.28000000000000003</v>
      </c>
      <c r="AX25" s="13">
        <v>0.18</v>
      </c>
      <c r="AY25" s="13">
        <v>0</v>
      </c>
      <c r="AZ25" s="13">
        <v>0</v>
      </c>
      <c r="BA25" s="13">
        <v>0</v>
      </c>
      <c r="BB25" s="13"/>
      <c r="BC25" s="22" t="s">
        <v>4874</v>
      </c>
      <c r="BD25" s="24">
        <f>VLOOKUP($BC25,小兵属性!$B:$P,6,FALSE)</f>
        <v>0.2</v>
      </c>
      <c r="BE25" s="24">
        <f>VLOOKUP($BC25,小兵属性!$B:$P,7,FALSE)</f>
        <v>0.2</v>
      </c>
      <c r="BF25" s="24">
        <f>VLOOKUP($BC25,小兵属性!$B:$P,8,FALSE)</f>
        <v>0</v>
      </c>
      <c r="BG25" s="24">
        <f>VLOOKUP($BC25,小兵属性!$B:$P,9,FALSE)</f>
        <v>0.24</v>
      </c>
      <c r="BH25" s="24">
        <f>VLOOKUP($BC25,小兵属性!$B:$P,10,FALSE)</f>
        <v>0.2</v>
      </c>
      <c r="BI25" s="34">
        <v>12000</v>
      </c>
      <c r="BJ25" s="34">
        <v>11</v>
      </c>
      <c r="BK25" s="34"/>
      <c r="BL25" s="34"/>
      <c r="BM25" s="34">
        <v>700</v>
      </c>
      <c r="BN25" s="34">
        <v>600</v>
      </c>
      <c r="BO25" s="36">
        <v>0.6</v>
      </c>
      <c r="BP25" s="35">
        <v>1200</v>
      </c>
      <c r="BQ25" s="34">
        <v>11</v>
      </c>
      <c r="BR25" s="34"/>
      <c r="BS25" s="34">
        <v>700</v>
      </c>
      <c r="BT25" s="34">
        <v>600</v>
      </c>
      <c r="BU25" s="36">
        <v>0.6</v>
      </c>
      <c r="BV25" s="34"/>
      <c r="BW25" s="34"/>
      <c r="BX25" s="36">
        <v>0</v>
      </c>
      <c r="BY25" s="36">
        <v>0</v>
      </c>
      <c r="BZ25" s="43">
        <f>((VLOOKUP(A25,属性表!A:F,5,FALSE)*(1+AO25+W25)+AP25+AQ25)*(1+D25+AW25+X25)+(VLOOKUP(A25,属性表!A:F,6,FALSE)*(1+AR25+Y25)+AS25+AT25)*(1+E25+AX25+Z25))*1.8</f>
        <v>4640.7200079974409</v>
      </c>
      <c r="CA25" s="13">
        <f t="shared" ref="CA25:CA88" si="8">F25+AB25+AY25+N25</f>
        <v>0</v>
      </c>
      <c r="CB25" s="13">
        <f t="shared" si="1"/>
        <v>0</v>
      </c>
      <c r="CC25" s="13">
        <f t="shared" si="2"/>
        <v>0</v>
      </c>
      <c r="CD25" s="50">
        <v>0</v>
      </c>
      <c r="CE25" s="13">
        <f t="shared" si="3"/>
        <v>0</v>
      </c>
      <c r="CF25" s="13">
        <v>0</v>
      </c>
      <c r="CG25" s="13">
        <f>IFERROR(VLOOKUP(VLOOKUP(A25,属性表!A:AO,41,FALSE)&amp;BJ25,杂项!AW:BC,4,0),0)/100+K25+AH25</f>
        <v>0</v>
      </c>
      <c r="CH25" s="43">
        <f>VLOOKUP(BC25,小兵属性!B:F,3,FALSE)*(1+B25+BD25)*(1+VLOOKUP(A25,属性表!A:AN,38,FALSE))</f>
        <v>1824.1299999999999</v>
      </c>
      <c r="CI25" s="50">
        <v>0</v>
      </c>
      <c r="CJ25" s="13">
        <f t="shared" si="4"/>
        <v>0</v>
      </c>
      <c r="CK25" s="13">
        <v>0</v>
      </c>
      <c r="CL25" s="13">
        <f>IFERROR(VLOOKUP(VLOOKUP(BC25,小兵属性!B:X,23,FALSE)&amp;BQ25,杂项!AW:BC,4,0),0)/100+K25</f>
        <v>0</v>
      </c>
      <c r="CM25" s="54" t="s">
        <v>1131</v>
      </c>
      <c r="CN25" s="29" t="s">
        <v>5027</v>
      </c>
      <c r="CO25" s="55" t="str">
        <f>VLOOKUP($BC25,小兵属性!$B:$Q,16,FALSE)</f>
        <v>物理</v>
      </c>
      <c r="CP25" s="43">
        <f t="shared" si="5"/>
        <v>2640.5400059980807</v>
      </c>
      <c r="CQ25" s="43">
        <f t="shared" si="6"/>
        <v>436.56059999999991</v>
      </c>
      <c r="CR25" s="43">
        <f t="shared" si="7"/>
        <v>3077.1006059980805</v>
      </c>
      <c r="CS25" s="58" t="s">
        <v>5028</v>
      </c>
    </row>
    <row r="26" spans="1:97" customFormat="1" x14ac:dyDescent="0.15">
      <c r="A26" s="16" t="s">
        <v>1197</v>
      </c>
      <c r="B26" s="13">
        <v>1.1200000000000001</v>
      </c>
      <c r="C26" s="13">
        <v>1</v>
      </c>
      <c r="D26" s="13">
        <v>1</v>
      </c>
      <c r="E26" s="13">
        <v>1</v>
      </c>
      <c r="F26" s="13">
        <v>0.3</v>
      </c>
      <c r="G26" s="14">
        <v>0</v>
      </c>
      <c r="H26" s="14">
        <v>0</v>
      </c>
      <c r="I26" s="13"/>
      <c r="J26" s="13"/>
      <c r="K26" s="13">
        <v>0</v>
      </c>
      <c r="L26" s="13">
        <v>0</v>
      </c>
      <c r="M26" s="13">
        <v>0</v>
      </c>
      <c r="N26" s="13">
        <v>0.1</v>
      </c>
      <c r="O26" s="13"/>
      <c r="P26" s="13"/>
      <c r="Q26" s="26" t="s">
        <v>528</v>
      </c>
      <c r="R26" s="25">
        <f>VLOOKUP($Q26,杂项!$AF:$AT,2,FALSE)</f>
        <v>0</v>
      </c>
      <c r="S26" s="25">
        <f>VLOOKUP($Q26,杂项!$AF:$AT,3,FALSE)</f>
        <v>0.05</v>
      </c>
      <c r="T26" s="25">
        <f>VLOOKUP($Q26,杂项!$AF:$AT,4,FALSE)</f>
        <v>0.1</v>
      </c>
      <c r="U26" s="25">
        <f>VLOOKUP($Q26,杂项!$AF:$AT,5,FALSE)</f>
        <v>0.05</v>
      </c>
      <c r="V26" s="25">
        <f>VLOOKUP($Q26,杂项!$AF:$AT,6,FALSE)</f>
        <v>0.1</v>
      </c>
      <c r="W26" s="25">
        <f>VLOOKUP($Q26,杂项!$AF:$AT,7,FALSE)</f>
        <v>0</v>
      </c>
      <c r="X26" s="25">
        <f>VLOOKUP($Q26,杂项!$AF:$AT,8,FALSE)</f>
        <v>0.1</v>
      </c>
      <c r="Y26" s="25">
        <f>VLOOKUP($Q26,杂项!$AF:$AT,9,FALSE)</f>
        <v>0</v>
      </c>
      <c r="Z26" s="25">
        <f>VLOOKUP($Q26,杂项!$AF:$AT,10,FALSE)</f>
        <v>0.1</v>
      </c>
      <c r="AA26" s="25">
        <f>VLOOKUP($Q26,杂项!$AF:$AT,11,FALSE)</f>
        <v>0</v>
      </c>
      <c r="AB26" s="25">
        <f>VLOOKUP($Q26,杂项!$AF:$AT,12,FALSE)</f>
        <v>0</v>
      </c>
      <c r="AC26" s="25">
        <f>VLOOKUP($Q26,杂项!$AF:$AT,13,FALSE)</f>
        <v>0</v>
      </c>
      <c r="AD26" s="25">
        <f>VLOOKUP($Q26,杂项!$AF:$AT,14,FALSE)</f>
        <v>0</v>
      </c>
      <c r="AE26" s="25">
        <f>VLOOKUP($Q26,杂项!$AF:$AT,15,FALSE)</f>
        <v>0</v>
      </c>
      <c r="AF26" s="25">
        <f>VLOOKUP($Q26,杂项!$AF:$AU,16,FALSE)</f>
        <v>0</v>
      </c>
      <c r="AG26" s="30">
        <v>1.8</v>
      </c>
      <c r="AH26" s="13">
        <v>0</v>
      </c>
      <c r="AI26" s="13">
        <v>0.35</v>
      </c>
      <c r="AJ26" s="29">
        <v>80</v>
      </c>
      <c r="AK26" s="29">
        <v>182</v>
      </c>
      <c r="AL26" s="13"/>
      <c r="AM26" s="29"/>
      <c r="AN26" s="29"/>
      <c r="AO26" s="13"/>
      <c r="AP26" s="29"/>
      <c r="AQ26" s="29"/>
      <c r="AR26" s="13"/>
      <c r="AS26" s="29"/>
      <c r="AT26" s="29"/>
      <c r="AU26" s="13">
        <v>0.18</v>
      </c>
      <c r="AV26" s="13"/>
      <c r="AW26" s="13"/>
      <c r="AX26" s="13"/>
      <c r="AY26" s="13">
        <v>0</v>
      </c>
      <c r="AZ26" s="13">
        <v>0</v>
      </c>
      <c r="BA26" s="13">
        <v>0</v>
      </c>
      <c r="BB26" s="13"/>
      <c r="BC26" s="22" t="s">
        <v>4859</v>
      </c>
      <c r="BD26" s="24">
        <f>VLOOKUP($BC26,小兵属性!$B:$P,6,FALSE)</f>
        <v>0.65</v>
      </c>
      <c r="BE26" s="24">
        <f>VLOOKUP($BC26,小兵属性!$B:$P,7,FALSE)</f>
        <v>0.65</v>
      </c>
      <c r="BF26" s="24">
        <f>VLOOKUP($BC26,小兵属性!$B:$P,8,FALSE)</f>
        <v>0.45</v>
      </c>
      <c r="BG26" s="24">
        <f>VLOOKUP($BC26,小兵属性!$B:$P,9,FALSE)</f>
        <v>0.3</v>
      </c>
      <c r="BH26" s="24">
        <f>VLOOKUP($BC26,小兵属性!$B:$P,10,FALSE)</f>
        <v>0.2</v>
      </c>
      <c r="BI26" s="34">
        <v>12000</v>
      </c>
      <c r="BJ26" s="34">
        <v>11</v>
      </c>
      <c r="BK26" s="34"/>
      <c r="BL26" s="34"/>
      <c r="BM26" s="34">
        <v>700</v>
      </c>
      <c r="BN26" s="34">
        <v>600</v>
      </c>
      <c r="BO26" s="36">
        <v>0.6</v>
      </c>
      <c r="BP26" s="35">
        <v>1200</v>
      </c>
      <c r="BQ26" s="34">
        <v>11</v>
      </c>
      <c r="BR26" s="34"/>
      <c r="BS26" s="34">
        <v>700</v>
      </c>
      <c r="BT26" s="34">
        <v>600</v>
      </c>
      <c r="BU26" s="36">
        <v>0.6</v>
      </c>
      <c r="BV26" s="34"/>
      <c r="BW26" s="34"/>
      <c r="BX26" s="36">
        <v>0</v>
      </c>
      <c r="BY26" s="36">
        <v>0</v>
      </c>
      <c r="BZ26" s="43">
        <f>(VLOOKUP(A26,属性表!A:F,3,FALSE)*(1+AI26+S26)+AJ26+AK26)*(1+B26+AU26+T26)</f>
        <v>2527.2513945600008</v>
      </c>
      <c r="CA26" s="13">
        <f t="shared" si="8"/>
        <v>0.4</v>
      </c>
      <c r="CB26" s="13">
        <f t="shared" si="1"/>
        <v>0</v>
      </c>
      <c r="CC26" s="13">
        <f t="shared" si="2"/>
        <v>0</v>
      </c>
      <c r="CD26" s="50">
        <v>0</v>
      </c>
      <c r="CE26" s="13">
        <f t="shared" si="3"/>
        <v>0</v>
      </c>
      <c r="CF26" s="13">
        <v>0</v>
      </c>
      <c r="CG26" s="13">
        <f>IFERROR(VLOOKUP(VLOOKUP(A26,属性表!A:AO,41,FALSE)&amp;BJ26,杂项!AW:BC,4,0),0)/100+K26+AH26</f>
        <v>0</v>
      </c>
      <c r="CH26" s="43">
        <f>VLOOKUP(BC26,小兵属性!B:F,3,FALSE)*(1+B26+BD26)*(1+VLOOKUP(A26,属性表!A:AN,38,FALSE))</f>
        <v>2419.4565000000002</v>
      </c>
      <c r="CI26" s="50">
        <v>0</v>
      </c>
      <c r="CJ26" s="13">
        <f t="shared" si="4"/>
        <v>0</v>
      </c>
      <c r="CK26" s="13">
        <v>0</v>
      </c>
      <c r="CL26" s="13">
        <f>IFERROR(VLOOKUP(VLOOKUP(BC26,小兵属性!B:X,23,FALSE)&amp;BQ26,杂项!AW:BC,4,0),0)/100+K26</f>
        <v>0</v>
      </c>
      <c r="CM26" s="54" t="s">
        <v>4816</v>
      </c>
      <c r="CN26" s="29" t="s">
        <v>5027</v>
      </c>
      <c r="CO26" s="55" t="str">
        <f>VLOOKUP($BC26,小兵属性!$B:$Q,16,FALSE)</f>
        <v>物理</v>
      </c>
      <c r="CP26" s="43">
        <f t="shared" si="5"/>
        <v>1773.136757145601</v>
      </c>
      <c r="CQ26" s="43">
        <f t="shared" si="6"/>
        <v>1039.5652000000002</v>
      </c>
      <c r="CR26" s="43">
        <f t="shared" si="7"/>
        <v>2812.7019571456012</v>
      </c>
      <c r="CS26" s="58" t="s">
        <v>5029</v>
      </c>
    </row>
    <row r="27" spans="1:97" customFormat="1" x14ac:dyDescent="0.15">
      <c r="A27" s="16" t="s">
        <v>75</v>
      </c>
      <c r="B27" s="13">
        <v>1</v>
      </c>
      <c r="C27" s="13">
        <v>1</v>
      </c>
      <c r="D27" s="13">
        <v>1</v>
      </c>
      <c r="E27" s="13">
        <v>1</v>
      </c>
      <c r="F27" s="13">
        <v>0.45</v>
      </c>
      <c r="G27" s="14">
        <v>0</v>
      </c>
      <c r="H27" s="14">
        <v>0</v>
      </c>
      <c r="I27" s="13">
        <v>0.2</v>
      </c>
      <c r="J27" s="13"/>
      <c r="K27" s="13">
        <v>0</v>
      </c>
      <c r="L27" s="13">
        <v>0</v>
      </c>
      <c r="M27" s="13">
        <v>0</v>
      </c>
      <c r="N27" s="13">
        <v>0</v>
      </c>
      <c r="O27" s="13"/>
      <c r="P27" s="13"/>
      <c r="Q27" s="26" t="s">
        <v>528</v>
      </c>
      <c r="R27" s="25">
        <f>VLOOKUP($Q27,杂项!$AF:$AT,2,FALSE)</f>
        <v>0</v>
      </c>
      <c r="S27" s="25">
        <f>VLOOKUP($Q27,杂项!$AF:$AT,3,FALSE)</f>
        <v>0.05</v>
      </c>
      <c r="T27" s="25">
        <f>VLOOKUP($Q27,杂项!$AF:$AT,4,FALSE)</f>
        <v>0.1</v>
      </c>
      <c r="U27" s="25">
        <f>VLOOKUP($Q27,杂项!$AF:$AT,5,FALSE)</f>
        <v>0.05</v>
      </c>
      <c r="V27" s="25">
        <f>VLOOKUP($Q27,杂项!$AF:$AT,6,FALSE)</f>
        <v>0.1</v>
      </c>
      <c r="W27" s="25">
        <f>VLOOKUP($Q27,杂项!$AF:$AT,7,FALSE)</f>
        <v>0</v>
      </c>
      <c r="X27" s="25">
        <f>VLOOKUP($Q27,杂项!$AF:$AT,8,FALSE)</f>
        <v>0.1</v>
      </c>
      <c r="Y27" s="25">
        <f>VLOOKUP($Q27,杂项!$AF:$AT,9,FALSE)</f>
        <v>0</v>
      </c>
      <c r="Z27" s="25">
        <f>VLOOKUP($Q27,杂项!$AF:$AT,10,FALSE)</f>
        <v>0.1</v>
      </c>
      <c r="AA27" s="25">
        <f>VLOOKUP($Q27,杂项!$AF:$AT,11,FALSE)</f>
        <v>0</v>
      </c>
      <c r="AB27" s="25">
        <f>VLOOKUP($Q27,杂项!$AF:$AT,12,FALSE)</f>
        <v>0</v>
      </c>
      <c r="AC27" s="25">
        <f>VLOOKUP($Q27,杂项!$AF:$AT,13,FALSE)</f>
        <v>0</v>
      </c>
      <c r="AD27" s="25">
        <f>VLOOKUP($Q27,杂项!$AF:$AT,14,FALSE)</f>
        <v>0</v>
      </c>
      <c r="AE27" s="25">
        <f>VLOOKUP($Q27,杂项!$AF:$AT,15,FALSE)</f>
        <v>0</v>
      </c>
      <c r="AF27" s="25">
        <f>VLOOKUP($Q27,杂项!$AF:$AU,16,FALSE)</f>
        <v>0</v>
      </c>
      <c r="AG27" s="30">
        <v>1.6</v>
      </c>
      <c r="AH27" s="13">
        <v>0</v>
      </c>
      <c r="AI27" s="13">
        <v>0.35</v>
      </c>
      <c r="AJ27" s="55">
        <v>80</v>
      </c>
      <c r="AK27" s="29">
        <v>193</v>
      </c>
      <c r="AL27" s="13"/>
      <c r="AM27" s="29"/>
      <c r="AN27" s="29"/>
      <c r="AO27" s="13"/>
      <c r="AP27" s="29"/>
      <c r="AQ27" s="29"/>
      <c r="AR27" s="13"/>
      <c r="AS27" s="29"/>
      <c r="AT27" s="29"/>
      <c r="AU27" s="13">
        <v>0.38</v>
      </c>
      <c r="AV27" s="13"/>
      <c r="AW27" s="13"/>
      <c r="AX27" s="13"/>
      <c r="AY27" s="13">
        <v>0</v>
      </c>
      <c r="AZ27" s="13">
        <v>0</v>
      </c>
      <c r="BA27" s="13">
        <v>0</v>
      </c>
      <c r="BB27" s="13"/>
      <c r="BC27" s="22" t="s">
        <v>4890</v>
      </c>
      <c r="BD27" s="24">
        <f>VLOOKUP($BC27,小兵属性!$B:$P,6,FALSE)</f>
        <v>0.5</v>
      </c>
      <c r="BE27" s="24">
        <f>VLOOKUP($BC27,小兵属性!$B:$P,7,FALSE)</f>
        <v>0.5</v>
      </c>
      <c r="BF27" s="24">
        <f>VLOOKUP($BC27,小兵属性!$B:$P,8,FALSE)</f>
        <v>0</v>
      </c>
      <c r="BG27" s="24">
        <f>VLOOKUP($BC27,小兵属性!$B:$P,9,FALSE)</f>
        <v>0</v>
      </c>
      <c r="BH27" s="24">
        <f>VLOOKUP($BC27,小兵属性!$B:$P,10,FALSE)</f>
        <v>0</v>
      </c>
      <c r="BI27" s="34">
        <v>12000</v>
      </c>
      <c r="BJ27" s="34">
        <v>11</v>
      </c>
      <c r="BK27" s="34"/>
      <c r="BL27" s="34"/>
      <c r="BM27" s="34">
        <v>700</v>
      </c>
      <c r="BN27" s="34">
        <v>600</v>
      </c>
      <c r="BO27" s="36">
        <v>0.6</v>
      </c>
      <c r="BP27" s="35">
        <v>1200</v>
      </c>
      <c r="BQ27" s="34">
        <v>11</v>
      </c>
      <c r="BR27" s="34"/>
      <c r="BS27" s="34">
        <v>700</v>
      </c>
      <c r="BT27" s="34">
        <v>600</v>
      </c>
      <c r="BU27" s="36">
        <v>0.6</v>
      </c>
      <c r="BV27" s="34"/>
      <c r="BW27" s="34"/>
      <c r="BX27" s="36">
        <v>0</v>
      </c>
      <c r="BY27" s="36">
        <v>0</v>
      </c>
      <c r="BZ27" s="43">
        <f>(VLOOKUP(A27,属性表!A:F,3,FALSE)*(1+AI27+S27)+AJ27+AK27)*(1+B27+AU27+T27)</f>
        <v>2754.9910026240004</v>
      </c>
      <c r="CA27" s="13">
        <f t="shared" si="8"/>
        <v>0.45</v>
      </c>
      <c r="CB27" s="13">
        <f t="shared" si="1"/>
        <v>0</v>
      </c>
      <c r="CC27" s="13">
        <f t="shared" si="2"/>
        <v>0</v>
      </c>
      <c r="CD27" s="50">
        <v>0</v>
      </c>
      <c r="CE27" s="13">
        <f t="shared" si="3"/>
        <v>0</v>
      </c>
      <c r="CF27" s="13">
        <v>0</v>
      </c>
      <c r="CG27" s="13">
        <f>IFERROR(VLOOKUP(VLOOKUP(A27,属性表!A:AO,41,FALSE)&amp;BJ27,杂项!AW:BC,4,0),0)/100+K27+AH27</f>
        <v>0</v>
      </c>
      <c r="CH27" s="43">
        <f>VLOOKUP(BC27,小兵属性!B:F,3,FALSE)*(1+B27+BD27)*(1+VLOOKUP(A27,属性表!A:AN,38,FALSE))</f>
        <v>2253.125</v>
      </c>
      <c r="CI27" s="50">
        <v>0</v>
      </c>
      <c r="CJ27" s="13">
        <f t="shared" si="4"/>
        <v>0</v>
      </c>
      <c r="CK27" s="13">
        <v>0</v>
      </c>
      <c r="CL27" s="13">
        <f>IFERROR(VLOOKUP(VLOOKUP(BC27,小兵属性!B:X,23,FALSE)&amp;BQ27,杂项!AW:BC,4,0),0)/100+K27</f>
        <v>0</v>
      </c>
      <c r="CM27" s="54" t="s">
        <v>4816</v>
      </c>
      <c r="CN27" s="29" t="s">
        <v>5027</v>
      </c>
      <c r="CO27" s="55" t="str">
        <f>VLOOKUP($BC27,小兵属性!$B:$Q,16,FALSE)</f>
        <v>物理</v>
      </c>
      <c r="CP27" s="43">
        <f t="shared" si="5"/>
        <v>1896.5895630438406</v>
      </c>
      <c r="CQ27" s="43">
        <f t="shared" si="6"/>
        <v>821.515625</v>
      </c>
      <c r="CR27" s="43">
        <f t="shared" si="7"/>
        <v>2718.1051880438408</v>
      </c>
      <c r="CS27" s="58" t="s">
        <v>5030</v>
      </c>
    </row>
    <row r="28" spans="1:97" customFormat="1" x14ac:dyDescent="0.15">
      <c r="A28" s="9" t="s">
        <v>67</v>
      </c>
      <c r="B28" s="13">
        <v>1</v>
      </c>
      <c r="C28" s="13">
        <v>1</v>
      </c>
      <c r="D28" s="13">
        <v>1</v>
      </c>
      <c r="E28" s="13">
        <v>1</v>
      </c>
      <c r="F28" s="13">
        <v>0.45</v>
      </c>
      <c r="G28" s="14">
        <v>0</v>
      </c>
      <c r="H28" s="14">
        <v>0</v>
      </c>
      <c r="I28" s="13">
        <v>0.2</v>
      </c>
      <c r="J28" s="13"/>
      <c r="K28" s="13">
        <v>0</v>
      </c>
      <c r="L28" s="13">
        <v>0</v>
      </c>
      <c r="M28" s="13">
        <v>0</v>
      </c>
      <c r="N28" s="13">
        <v>0</v>
      </c>
      <c r="O28" s="13"/>
      <c r="P28" s="13"/>
      <c r="Q28" s="26" t="s">
        <v>528</v>
      </c>
      <c r="R28" s="25">
        <f>VLOOKUP($Q28,杂项!$AF:$AT,2,FALSE)</f>
        <v>0</v>
      </c>
      <c r="S28" s="25">
        <f>VLOOKUP($Q28,杂项!$AF:$AT,3,FALSE)</f>
        <v>0.05</v>
      </c>
      <c r="T28" s="25">
        <f>VLOOKUP($Q28,杂项!$AF:$AT,4,FALSE)</f>
        <v>0.1</v>
      </c>
      <c r="U28" s="25">
        <f>VLOOKUP($Q28,杂项!$AF:$AT,5,FALSE)</f>
        <v>0.05</v>
      </c>
      <c r="V28" s="25">
        <f>VLOOKUP($Q28,杂项!$AF:$AT,6,FALSE)</f>
        <v>0.1</v>
      </c>
      <c r="W28" s="25">
        <f>VLOOKUP($Q28,杂项!$AF:$AT,7,FALSE)</f>
        <v>0</v>
      </c>
      <c r="X28" s="25">
        <f>VLOOKUP($Q28,杂项!$AF:$AT,8,FALSE)</f>
        <v>0.1</v>
      </c>
      <c r="Y28" s="25">
        <f>VLOOKUP($Q28,杂项!$AF:$AT,9,FALSE)</f>
        <v>0</v>
      </c>
      <c r="Z28" s="25">
        <f>VLOOKUP($Q28,杂项!$AF:$AT,10,FALSE)</f>
        <v>0.1</v>
      </c>
      <c r="AA28" s="25">
        <f>VLOOKUP($Q28,杂项!$AF:$AT,11,FALSE)</f>
        <v>0</v>
      </c>
      <c r="AB28" s="25">
        <f>VLOOKUP($Q28,杂项!$AF:$AT,12,FALSE)</f>
        <v>0</v>
      </c>
      <c r="AC28" s="25">
        <f>VLOOKUP($Q28,杂项!$AF:$AT,13,FALSE)</f>
        <v>0</v>
      </c>
      <c r="AD28" s="25">
        <f>VLOOKUP($Q28,杂项!$AF:$AT,14,FALSE)</f>
        <v>0</v>
      </c>
      <c r="AE28" s="25">
        <f>VLOOKUP($Q28,杂项!$AF:$AT,15,FALSE)</f>
        <v>0</v>
      </c>
      <c r="AF28" s="25">
        <f>VLOOKUP($Q28,杂项!$AF:$AU,16,FALSE)</f>
        <v>0</v>
      </c>
      <c r="AG28" s="30">
        <v>1.6</v>
      </c>
      <c r="AH28" s="13">
        <v>0</v>
      </c>
      <c r="AI28" s="13">
        <v>0.35</v>
      </c>
      <c r="AJ28" s="55">
        <v>80</v>
      </c>
      <c r="AK28" s="29">
        <v>193</v>
      </c>
      <c r="AL28" s="13"/>
      <c r="AM28" s="29"/>
      <c r="AN28" s="29"/>
      <c r="AO28" s="13"/>
      <c r="AP28" s="29"/>
      <c r="AQ28" s="29"/>
      <c r="AR28" s="13"/>
      <c r="AS28" s="29"/>
      <c r="AT28" s="29"/>
      <c r="AU28" s="13">
        <v>0.38</v>
      </c>
      <c r="AV28" s="13"/>
      <c r="AW28" s="13"/>
      <c r="AX28" s="13"/>
      <c r="AY28" s="13">
        <v>0</v>
      </c>
      <c r="AZ28" s="13">
        <v>0</v>
      </c>
      <c r="BA28" s="13">
        <v>0</v>
      </c>
      <c r="BB28" s="13"/>
      <c r="BC28" s="22" t="s">
        <v>4890</v>
      </c>
      <c r="BD28" s="24">
        <f>VLOOKUP($BC28,小兵属性!$B:$P,6,FALSE)</f>
        <v>0.5</v>
      </c>
      <c r="BE28" s="24">
        <f>VLOOKUP($BC28,小兵属性!$B:$P,7,FALSE)</f>
        <v>0.5</v>
      </c>
      <c r="BF28" s="24">
        <f>VLOOKUP($BC28,小兵属性!$B:$P,8,FALSE)</f>
        <v>0</v>
      </c>
      <c r="BG28" s="24">
        <f>VLOOKUP($BC28,小兵属性!$B:$P,9,FALSE)</f>
        <v>0</v>
      </c>
      <c r="BH28" s="24">
        <f>VLOOKUP($BC28,小兵属性!$B:$P,10,FALSE)</f>
        <v>0</v>
      </c>
      <c r="BI28" s="34">
        <v>12000</v>
      </c>
      <c r="BJ28" s="34">
        <v>11</v>
      </c>
      <c r="BK28" s="34"/>
      <c r="BL28" s="34"/>
      <c r="BM28" s="34">
        <v>700</v>
      </c>
      <c r="BN28" s="34">
        <v>600</v>
      </c>
      <c r="BO28" s="36">
        <v>0.6</v>
      </c>
      <c r="BP28" s="35">
        <v>1200</v>
      </c>
      <c r="BQ28" s="34">
        <v>11</v>
      </c>
      <c r="BR28" s="34"/>
      <c r="BS28" s="34">
        <v>700</v>
      </c>
      <c r="BT28" s="34">
        <v>600</v>
      </c>
      <c r="BU28" s="36">
        <v>0.6</v>
      </c>
      <c r="BV28" s="34"/>
      <c r="BW28" s="34"/>
      <c r="BX28" s="36">
        <v>0</v>
      </c>
      <c r="BY28" s="36">
        <v>0</v>
      </c>
      <c r="BZ28" s="43">
        <f>(VLOOKUP(A28,属性表!A:F,3,FALSE)*(1+AI28+S28)+AJ28+AK28)*(1+B28+AU28+T28)</f>
        <v>2754.9910026240004</v>
      </c>
      <c r="CA28" s="13">
        <f t="shared" si="8"/>
        <v>0.45</v>
      </c>
      <c r="CB28" s="13">
        <f t="shared" si="1"/>
        <v>0</v>
      </c>
      <c r="CC28" s="13">
        <f t="shared" si="2"/>
        <v>0</v>
      </c>
      <c r="CD28" s="50">
        <v>0</v>
      </c>
      <c r="CE28" s="13">
        <f t="shared" si="3"/>
        <v>0</v>
      </c>
      <c r="CF28" s="13">
        <v>0</v>
      </c>
      <c r="CG28" s="13">
        <f>IFERROR(VLOOKUP(VLOOKUP(A28,属性表!A:AO,41,FALSE)&amp;BJ28,杂项!AW:BC,4,0),0)/100+K28+AH28</f>
        <v>0</v>
      </c>
      <c r="CH28" s="43">
        <f>VLOOKUP(BC28,小兵属性!B:F,3,FALSE)*(1+B28+BD28)*(1+VLOOKUP(A28,属性表!A:AN,38,FALSE))</f>
        <v>2253.125</v>
      </c>
      <c r="CI28" s="50">
        <v>0</v>
      </c>
      <c r="CJ28" s="13">
        <f t="shared" si="4"/>
        <v>0</v>
      </c>
      <c r="CK28" s="13">
        <v>0</v>
      </c>
      <c r="CL28" s="13">
        <f>IFERROR(VLOOKUP(VLOOKUP(BC28,小兵属性!B:X,23,FALSE)&amp;BQ28,杂项!AW:BC,4,0),0)/100+K28</f>
        <v>0</v>
      </c>
      <c r="CM28" s="54" t="s">
        <v>4816</v>
      </c>
      <c r="CN28" s="29" t="s">
        <v>5027</v>
      </c>
      <c r="CO28" s="55" t="str">
        <f>VLOOKUP($BC28,小兵属性!$B:$Q,16,FALSE)</f>
        <v>物理</v>
      </c>
      <c r="CP28" s="43">
        <f t="shared" si="5"/>
        <v>1896.5895630438406</v>
      </c>
      <c r="CQ28" s="43">
        <f t="shared" si="6"/>
        <v>821.515625</v>
      </c>
      <c r="CR28" s="43">
        <f t="shared" si="7"/>
        <v>2718.1051880438408</v>
      </c>
      <c r="CS28" s="58" t="s">
        <v>5031</v>
      </c>
    </row>
    <row r="29" spans="1:97" customFormat="1" x14ac:dyDescent="0.15">
      <c r="A29" s="9" t="s">
        <v>1167</v>
      </c>
      <c r="B29" s="13">
        <v>1.1200000000000001</v>
      </c>
      <c r="C29" s="13">
        <v>1</v>
      </c>
      <c r="D29" s="13">
        <v>1</v>
      </c>
      <c r="E29" s="13">
        <v>1</v>
      </c>
      <c r="F29" s="13">
        <v>0.3</v>
      </c>
      <c r="G29" s="14">
        <v>0</v>
      </c>
      <c r="H29" s="14">
        <v>0</v>
      </c>
      <c r="I29" s="13"/>
      <c r="J29" s="13"/>
      <c r="K29" s="13">
        <v>0</v>
      </c>
      <c r="L29" s="13">
        <v>0</v>
      </c>
      <c r="M29" s="13">
        <v>0</v>
      </c>
      <c r="N29" s="13">
        <v>0.1</v>
      </c>
      <c r="O29" s="13"/>
      <c r="P29" s="13"/>
      <c r="Q29" s="26" t="s">
        <v>528</v>
      </c>
      <c r="R29" s="25">
        <f>VLOOKUP($Q29,杂项!$AF:$AT,2,FALSE)</f>
        <v>0</v>
      </c>
      <c r="S29" s="25">
        <f>VLOOKUP($Q29,杂项!$AF:$AT,3,FALSE)</f>
        <v>0.05</v>
      </c>
      <c r="T29" s="25">
        <f>VLOOKUP($Q29,杂项!$AF:$AT,4,FALSE)</f>
        <v>0.1</v>
      </c>
      <c r="U29" s="25">
        <f>VLOOKUP($Q29,杂项!$AF:$AT,5,FALSE)</f>
        <v>0.05</v>
      </c>
      <c r="V29" s="25">
        <f>VLOOKUP($Q29,杂项!$AF:$AT,6,FALSE)</f>
        <v>0.1</v>
      </c>
      <c r="W29" s="25">
        <f>VLOOKUP($Q29,杂项!$AF:$AT,7,FALSE)</f>
        <v>0</v>
      </c>
      <c r="X29" s="25">
        <f>VLOOKUP($Q29,杂项!$AF:$AT,8,FALSE)</f>
        <v>0.1</v>
      </c>
      <c r="Y29" s="25">
        <f>VLOOKUP($Q29,杂项!$AF:$AT,9,FALSE)</f>
        <v>0</v>
      </c>
      <c r="Z29" s="25">
        <f>VLOOKUP($Q29,杂项!$AF:$AT,10,FALSE)</f>
        <v>0.1</v>
      </c>
      <c r="AA29" s="25">
        <f>VLOOKUP($Q29,杂项!$AF:$AT,11,FALSE)</f>
        <v>0</v>
      </c>
      <c r="AB29" s="25">
        <f>VLOOKUP($Q29,杂项!$AF:$AT,12,FALSE)</f>
        <v>0</v>
      </c>
      <c r="AC29" s="25">
        <f>VLOOKUP($Q29,杂项!$AF:$AT,13,FALSE)</f>
        <v>0</v>
      </c>
      <c r="AD29" s="25">
        <f>VLOOKUP($Q29,杂项!$AF:$AT,14,FALSE)</f>
        <v>0</v>
      </c>
      <c r="AE29" s="25">
        <f>VLOOKUP($Q29,杂项!$AF:$AT,15,FALSE)</f>
        <v>0</v>
      </c>
      <c r="AF29" s="25">
        <f>VLOOKUP($Q29,杂项!$AF:$AU,16,FALSE)</f>
        <v>0</v>
      </c>
      <c r="AG29" s="30">
        <v>1.8</v>
      </c>
      <c r="AH29" s="13">
        <v>0</v>
      </c>
      <c r="AI29" s="13">
        <v>0.35</v>
      </c>
      <c r="AJ29" s="29">
        <v>80</v>
      </c>
      <c r="AK29" s="29">
        <v>182</v>
      </c>
      <c r="AL29" s="13"/>
      <c r="AM29" s="29"/>
      <c r="AN29" s="29"/>
      <c r="AO29" s="13"/>
      <c r="AP29" s="29"/>
      <c r="AQ29" s="29"/>
      <c r="AR29" s="13"/>
      <c r="AS29" s="29"/>
      <c r="AT29" s="29"/>
      <c r="AU29" s="13">
        <v>0.18</v>
      </c>
      <c r="AV29" s="13"/>
      <c r="AW29" s="13"/>
      <c r="AX29" s="13"/>
      <c r="AY29" s="13">
        <v>0</v>
      </c>
      <c r="AZ29" s="13">
        <v>0</v>
      </c>
      <c r="BA29" s="13">
        <v>0</v>
      </c>
      <c r="BB29" s="13"/>
      <c r="BC29" s="22" t="s">
        <v>4859</v>
      </c>
      <c r="BD29" s="24">
        <f>VLOOKUP($BC29,小兵属性!$B:$P,6,FALSE)</f>
        <v>0.65</v>
      </c>
      <c r="BE29" s="24">
        <f>VLOOKUP($BC29,小兵属性!$B:$P,7,FALSE)</f>
        <v>0.65</v>
      </c>
      <c r="BF29" s="24">
        <f>VLOOKUP($BC29,小兵属性!$B:$P,8,FALSE)</f>
        <v>0.45</v>
      </c>
      <c r="BG29" s="24">
        <f>VLOOKUP($BC29,小兵属性!$B:$P,9,FALSE)</f>
        <v>0.3</v>
      </c>
      <c r="BH29" s="24">
        <f>VLOOKUP($BC29,小兵属性!$B:$P,10,FALSE)</f>
        <v>0.2</v>
      </c>
      <c r="BI29" s="34">
        <v>12000</v>
      </c>
      <c r="BJ29" s="34">
        <v>11</v>
      </c>
      <c r="BK29" s="34"/>
      <c r="BL29" s="34"/>
      <c r="BM29" s="34">
        <v>700</v>
      </c>
      <c r="BN29" s="34">
        <v>600</v>
      </c>
      <c r="BO29" s="36">
        <v>0.6</v>
      </c>
      <c r="BP29" s="35">
        <v>1200</v>
      </c>
      <c r="BQ29" s="34">
        <v>11</v>
      </c>
      <c r="BR29" s="34"/>
      <c r="BS29" s="34">
        <v>700</v>
      </c>
      <c r="BT29" s="34">
        <v>600</v>
      </c>
      <c r="BU29" s="36">
        <v>0.6</v>
      </c>
      <c r="BV29" s="34"/>
      <c r="BW29" s="34"/>
      <c r="BX29" s="36">
        <v>0</v>
      </c>
      <c r="BY29" s="36">
        <v>0</v>
      </c>
      <c r="BZ29" s="43">
        <f>(VLOOKUP(A29,属性表!A:F,3,FALSE)*(1+AI29+S29)+AJ29+AK29)*(1+B29+AU29+T29)</f>
        <v>2432.7995904000004</v>
      </c>
      <c r="CA29" s="13">
        <f t="shared" si="8"/>
        <v>0.4</v>
      </c>
      <c r="CB29" s="13">
        <f t="shared" si="1"/>
        <v>0</v>
      </c>
      <c r="CC29" s="13">
        <f t="shared" si="2"/>
        <v>0</v>
      </c>
      <c r="CD29" s="50">
        <v>0</v>
      </c>
      <c r="CE29" s="13">
        <f t="shared" si="3"/>
        <v>0</v>
      </c>
      <c r="CF29" s="13">
        <v>0</v>
      </c>
      <c r="CG29" s="13">
        <f>IFERROR(VLOOKUP(VLOOKUP(A29,属性表!A:AO,41,FALSE)&amp;BJ29,杂项!AW:BC,4,0),0)/100+K29+AH29</f>
        <v>0</v>
      </c>
      <c r="CH29" s="43">
        <f>VLOOKUP(BC29,小兵属性!B:F,3,FALSE)*(1+B29+BD29)*(1+VLOOKUP(A29,属性表!A:AN,38,FALSE))</f>
        <v>2419.4565000000002</v>
      </c>
      <c r="CI29" s="50">
        <v>0</v>
      </c>
      <c r="CJ29" s="13">
        <f t="shared" si="4"/>
        <v>0</v>
      </c>
      <c r="CK29" s="13">
        <v>0</v>
      </c>
      <c r="CL29" s="13">
        <f>IFERROR(VLOOKUP(VLOOKUP(BC29,小兵属性!B:X,23,FALSE)&amp;BQ29,杂项!AW:BC,4,0),0)/100+K29</f>
        <v>0</v>
      </c>
      <c r="CM29" s="54" t="s">
        <v>4816</v>
      </c>
      <c r="CN29" s="29" t="s">
        <v>5027</v>
      </c>
      <c r="CO29" s="55" t="str">
        <f>VLOOKUP($BC29,小兵属性!$B:$Q,16,FALSE)</f>
        <v>物理</v>
      </c>
      <c r="CP29" s="43">
        <f t="shared" si="5"/>
        <v>1654.1274839040004</v>
      </c>
      <c r="CQ29" s="43">
        <f t="shared" si="6"/>
        <v>1039.5652000000002</v>
      </c>
      <c r="CR29" s="43">
        <f t="shared" si="7"/>
        <v>2693.6926839040007</v>
      </c>
      <c r="CS29" s="58" t="s">
        <v>5029</v>
      </c>
    </row>
    <row r="30" spans="1:97" customFormat="1" x14ac:dyDescent="0.15">
      <c r="A30" s="16" t="s">
        <v>1134</v>
      </c>
      <c r="B30" s="13">
        <v>1</v>
      </c>
      <c r="C30" s="13">
        <v>1.1499999999999999</v>
      </c>
      <c r="D30" s="13">
        <v>1</v>
      </c>
      <c r="E30" s="13">
        <v>1.1499999999999999</v>
      </c>
      <c r="F30" s="13">
        <v>0</v>
      </c>
      <c r="G30" s="14">
        <v>0</v>
      </c>
      <c r="H30" s="14">
        <v>0</v>
      </c>
      <c r="I30" s="13"/>
      <c r="J30" s="13"/>
      <c r="K30" s="13">
        <v>0</v>
      </c>
      <c r="L30" s="13">
        <v>0</v>
      </c>
      <c r="M30" s="13">
        <v>0</v>
      </c>
      <c r="N30" s="13"/>
      <c r="O30" s="13"/>
      <c r="P30" s="13"/>
      <c r="Q30" s="26" t="s">
        <v>622</v>
      </c>
      <c r="R30" s="25">
        <f>VLOOKUP($Q30,杂项!$AF:$AT,2,FALSE)</f>
        <v>0</v>
      </c>
      <c r="S30" s="25">
        <f>VLOOKUP($Q30,杂项!$AF:$AT,3,FALSE)</f>
        <v>0.05</v>
      </c>
      <c r="T30" s="25">
        <f>VLOOKUP($Q30,杂项!$AF:$AT,4,FALSE)</f>
        <v>0</v>
      </c>
      <c r="U30" s="25">
        <f>VLOOKUP($Q30,杂项!$AF:$AT,5,FALSE)</f>
        <v>0.05</v>
      </c>
      <c r="V30" s="25">
        <f>VLOOKUP($Q30,杂项!$AF:$AT,6,FALSE)</f>
        <v>0</v>
      </c>
      <c r="W30" s="25">
        <f>VLOOKUP($Q30,杂项!$AF:$AT,7,FALSE)</f>
        <v>0</v>
      </c>
      <c r="X30" s="25">
        <f>VLOOKUP($Q30,杂项!$AF:$AT,8,FALSE)</f>
        <v>0</v>
      </c>
      <c r="Y30" s="25">
        <f>VLOOKUP($Q30,杂项!$AF:$AT,9,FALSE)</f>
        <v>0</v>
      </c>
      <c r="Z30" s="25">
        <f>VLOOKUP($Q30,杂项!$AF:$AT,10,FALSE)</f>
        <v>0</v>
      </c>
      <c r="AA30" s="25">
        <f>VLOOKUP($Q30,杂项!$AF:$AT,11,FALSE)</f>
        <v>0</v>
      </c>
      <c r="AB30" s="25">
        <f>VLOOKUP($Q30,杂项!$AF:$AT,12,FALSE)</f>
        <v>0</v>
      </c>
      <c r="AC30" s="25">
        <f>VLOOKUP($Q30,杂项!$AF:$AT,13,FALSE)</f>
        <v>0.1</v>
      </c>
      <c r="AD30" s="25">
        <f>VLOOKUP($Q30,杂项!$AF:$AT,14,FALSE)</f>
        <v>0.15</v>
      </c>
      <c r="AE30" s="25">
        <f>VLOOKUP($Q30,杂项!$AF:$AT,15,FALSE)</f>
        <v>0</v>
      </c>
      <c r="AF30" s="25">
        <f>VLOOKUP($Q30,杂项!$AF:$AU,16,FALSE)</f>
        <v>0</v>
      </c>
      <c r="AG30" s="30">
        <v>1.3</v>
      </c>
      <c r="AH30" s="13">
        <v>0</v>
      </c>
      <c r="AI30" s="13">
        <v>0</v>
      </c>
      <c r="AJ30" s="29">
        <v>0</v>
      </c>
      <c r="AK30" s="29">
        <v>0</v>
      </c>
      <c r="AL30" s="13">
        <v>0.35</v>
      </c>
      <c r="AM30" s="29">
        <v>80</v>
      </c>
      <c r="AN30" s="29">
        <v>182</v>
      </c>
      <c r="AO30" s="13"/>
      <c r="AP30" s="29"/>
      <c r="AQ30" s="29"/>
      <c r="AR30" s="13"/>
      <c r="AS30" s="29"/>
      <c r="AT30" s="29"/>
      <c r="AU30" s="13"/>
      <c r="AV30" s="13">
        <v>0.08</v>
      </c>
      <c r="AW30" s="13"/>
      <c r="AX30" s="13"/>
      <c r="AY30" s="13">
        <v>0</v>
      </c>
      <c r="AZ30" s="13">
        <v>0.15</v>
      </c>
      <c r="BA30" s="13">
        <v>0</v>
      </c>
      <c r="BB30" s="13"/>
      <c r="BC30" s="22" t="s">
        <v>4930</v>
      </c>
      <c r="BD30" s="24">
        <f>VLOOKUP($BC30,小兵属性!$B:$P,6,FALSE)</f>
        <v>0.85</v>
      </c>
      <c r="BE30" s="24">
        <f>VLOOKUP($BC30,小兵属性!$B:$P,7,FALSE)</f>
        <v>0.4</v>
      </c>
      <c r="BF30" s="24">
        <f>VLOOKUP($BC30,小兵属性!$B:$P,8,FALSE)</f>
        <v>0.65</v>
      </c>
      <c r="BG30" s="24">
        <f>VLOOKUP($BC30,小兵属性!$B:$P,9,FALSE)</f>
        <v>0</v>
      </c>
      <c r="BH30" s="24">
        <f>VLOOKUP($BC30,小兵属性!$B:$P,10,FALSE)</f>
        <v>0.3</v>
      </c>
      <c r="BI30" s="34">
        <v>12000</v>
      </c>
      <c r="BJ30" s="34">
        <v>11</v>
      </c>
      <c r="BK30" s="34"/>
      <c r="BL30" s="34"/>
      <c r="BM30" s="34">
        <v>700</v>
      </c>
      <c r="BN30" s="34">
        <v>600</v>
      </c>
      <c r="BO30" s="36">
        <v>0.6</v>
      </c>
      <c r="BP30" s="35">
        <v>1200</v>
      </c>
      <c r="BQ30" s="34">
        <v>11</v>
      </c>
      <c r="BR30" s="34"/>
      <c r="BS30" s="34">
        <v>700</v>
      </c>
      <c r="BT30" s="34">
        <v>600</v>
      </c>
      <c r="BU30" s="36">
        <v>0.6</v>
      </c>
      <c r="BV30" s="34"/>
      <c r="BW30" s="34"/>
      <c r="BX30" s="36">
        <v>0</v>
      </c>
      <c r="BY30" s="36">
        <v>0</v>
      </c>
      <c r="BZ30" s="43">
        <f>(VLOOKUP(A30,属性表!A:F,4,FALSE)*(1+AL30+U30)+AM30+AN30)*(1+C30+AV30+V30)</f>
        <v>2372.9549228288006</v>
      </c>
      <c r="CA30" s="13">
        <f t="shared" si="8"/>
        <v>0</v>
      </c>
      <c r="CB30" s="13">
        <f t="shared" si="1"/>
        <v>0.25</v>
      </c>
      <c r="CC30" s="13">
        <f t="shared" si="2"/>
        <v>0.15</v>
      </c>
      <c r="CD30" s="50">
        <v>0</v>
      </c>
      <c r="CE30" s="13">
        <f t="shared" si="3"/>
        <v>0</v>
      </c>
      <c r="CF30" s="13">
        <v>-1</v>
      </c>
      <c r="CG30" s="13">
        <f>IFERROR(VLOOKUP(VLOOKUP(A30,属性表!A:AO,41,FALSE)&amp;BJ30,杂项!AW:BC,4,0),0)/100+K30+AH30</f>
        <v>0</v>
      </c>
      <c r="CH30" s="43">
        <f>VLOOKUP(BC30,小兵属性!B:F,3,FALSE)*(1+B30+BD30)*(1+VLOOKUP(A30,属性表!A:AN,38,FALSE))</f>
        <v>2397.1350000000002</v>
      </c>
      <c r="CI30" s="50">
        <v>0</v>
      </c>
      <c r="CJ30" s="13">
        <f t="shared" si="4"/>
        <v>0</v>
      </c>
      <c r="CK30" s="13">
        <v>-1</v>
      </c>
      <c r="CL30" s="13">
        <f>IFERROR(VLOOKUP(VLOOKUP(BC30,小兵属性!B:X,23,FALSE)&amp;BQ30,杂项!AW:BC,4,0),0)/100+K30</f>
        <v>0</v>
      </c>
      <c r="CM30" s="54" t="s">
        <v>4886</v>
      </c>
      <c r="CN30" s="29" t="s">
        <v>5032</v>
      </c>
      <c r="CO30" s="55" t="str">
        <f>VLOOKUP($BC30,小兵属性!$B:$Q,16,FALSE)</f>
        <v>魔法</v>
      </c>
      <c r="CP30" s="57">
        <f t="shared" si="5"/>
        <v>1635.5258747984003</v>
      </c>
      <c r="CQ30" s="57">
        <f t="shared" si="6"/>
        <v>1018.5675000000001</v>
      </c>
      <c r="CR30" s="57">
        <f t="shared" si="7"/>
        <v>2654.0933747984004</v>
      </c>
      <c r="CS30" s="58" t="s">
        <v>5033</v>
      </c>
    </row>
    <row r="31" spans="1:97" customFormat="1" x14ac:dyDescent="0.15">
      <c r="A31" s="9" t="s">
        <v>1158</v>
      </c>
      <c r="B31" s="13">
        <v>1</v>
      </c>
      <c r="C31" s="13">
        <v>1.1499999999999999</v>
      </c>
      <c r="D31" s="13">
        <v>1</v>
      </c>
      <c r="E31" s="13">
        <v>1.1499999999999999</v>
      </c>
      <c r="F31" s="13">
        <v>0</v>
      </c>
      <c r="G31" s="14">
        <v>0</v>
      </c>
      <c r="H31" s="14">
        <v>0</v>
      </c>
      <c r="I31" s="13"/>
      <c r="J31" s="13"/>
      <c r="K31" s="13">
        <v>0</v>
      </c>
      <c r="L31" s="13">
        <v>0</v>
      </c>
      <c r="M31" s="13">
        <v>0</v>
      </c>
      <c r="N31" s="13"/>
      <c r="O31" s="13"/>
      <c r="P31" s="13"/>
      <c r="Q31" s="26" t="s">
        <v>622</v>
      </c>
      <c r="R31" s="25">
        <f>VLOOKUP($Q31,杂项!$AF:$AT,2,FALSE)</f>
        <v>0</v>
      </c>
      <c r="S31" s="25">
        <f>VLOOKUP($Q31,杂项!$AF:$AT,3,FALSE)</f>
        <v>0.05</v>
      </c>
      <c r="T31" s="25">
        <f>VLOOKUP($Q31,杂项!$AF:$AT,4,FALSE)</f>
        <v>0</v>
      </c>
      <c r="U31" s="25">
        <f>VLOOKUP($Q31,杂项!$AF:$AT,5,FALSE)</f>
        <v>0.05</v>
      </c>
      <c r="V31" s="25">
        <f>VLOOKUP($Q31,杂项!$AF:$AT,6,FALSE)</f>
        <v>0</v>
      </c>
      <c r="W31" s="25">
        <f>VLOOKUP($Q31,杂项!$AF:$AT,7,FALSE)</f>
        <v>0</v>
      </c>
      <c r="X31" s="25">
        <f>VLOOKUP($Q31,杂项!$AF:$AT,8,FALSE)</f>
        <v>0</v>
      </c>
      <c r="Y31" s="25">
        <f>VLOOKUP($Q31,杂项!$AF:$AT,9,FALSE)</f>
        <v>0</v>
      </c>
      <c r="Z31" s="25">
        <f>VLOOKUP($Q31,杂项!$AF:$AT,10,FALSE)</f>
        <v>0</v>
      </c>
      <c r="AA31" s="25">
        <f>VLOOKUP($Q31,杂项!$AF:$AT,11,FALSE)</f>
        <v>0</v>
      </c>
      <c r="AB31" s="25">
        <f>VLOOKUP($Q31,杂项!$AF:$AT,12,FALSE)</f>
        <v>0</v>
      </c>
      <c r="AC31" s="25">
        <f>VLOOKUP($Q31,杂项!$AF:$AT,13,FALSE)</f>
        <v>0.1</v>
      </c>
      <c r="AD31" s="25">
        <f>VLOOKUP($Q31,杂项!$AF:$AT,14,FALSE)</f>
        <v>0.15</v>
      </c>
      <c r="AE31" s="25">
        <f>VLOOKUP($Q31,杂项!$AF:$AT,15,FALSE)</f>
        <v>0</v>
      </c>
      <c r="AF31" s="25">
        <f>VLOOKUP($Q31,杂项!$AF:$AU,16,FALSE)</f>
        <v>0</v>
      </c>
      <c r="AG31" s="30">
        <v>1.3</v>
      </c>
      <c r="AH31" s="13">
        <v>0</v>
      </c>
      <c r="AI31" s="13">
        <v>0</v>
      </c>
      <c r="AJ31" s="29">
        <v>0</v>
      </c>
      <c r="AK31" s="29">
        <v>0</v>
      </c>
      <c r="AL31" s="13">
        <v>0.35</v>
      </c>
      <c r="AM31" s="29">
        <v>80</v>
      </c>
      <c r="AN31" s="29">
        <v>182</v>
      </c>
      <c r="AO31" s="13"/>
      <c r="AP31" s="29"/>
      <c r="AQ31" s="29"/>
      <c r="AR31" s="13"/>
      <c r="AS31" s="29"/>
      <c r="AT31" s="29"/>
      <c r="AU31" s="13"/>
      <c r="AV31" s="13">
        <v>0.08</v>
      </c>
      <c r="AW31" s="13"/>
      <c r="AX31" s="13"/>
      <c r="AY31" s="13">
        <v>0</v>
      </c>
      <c r="AZ31" s="13">
        <v>0.15</v>
      </c>
      <c r="BA31" s="13">
        <v>0</v>
      </c>
      <c r="BB31" s="13"/>
      <c r="BC31" s="22" t="s">
        <v>4930</v>
      </c>
      <c r="BD31" s="24">
        <f>VLOOKUP($BC31,小兵属性!$B:$P,6,FALSE)</f>
        <v>0.85</v>
      </c>
      <c r="BE31" s="24">
        <f>VLOOKUP($BC31,小兵属性!$B:$P,7,FALSE)</f>
        <v>0.4</v>
      </c>
      <c r="BF31" s="24">
        <f>VLOOKUP($BC31,小兵属性!$B:$P,8,FALSE)</f>
        <v>0.65</v>
      </c>
      <c r="BG31" s="24">
        <f>VLOOKUP($BC31,小兵属性!$B:$P,9,FALSE)</f>
        <v>0</v>
      </c>
      <c r="BH31" s="24">
        <f>VLOOKUP($BC31,小兵属性!$B:$P,10,FALSE)</f>
        <v>0.3</v>
      </c>
      <c r="BI31" s="34">
        <v>12000</v>
      </c>
      <c r="BJ31" s="34">
        <v>11</v>
      </c>
      <c r="BK31" s="34"/>
      <c r="BL31" s="34"/>
      <c r="BM31" s="34">
        <v>700</v>
      </c>
      <c r="BN31" s="34">
        <v>600</v>
      </c>
      <c r="BO31" s="36">
        <v>0.6</v>
      </c>
      <c r="BP31" s="35">
        <v>1200</v>
      </c>
      <c r="BQ31" s="34">
        <v>11</v>
      </c>
      <c r="BR31" s="34"/>
      <c r="BS31" s="34">
        <v>700</v>
      </c>
      <c r="BT31" s="34">
        <v>600</v>
      </c>
      <c r="BU31" s="36">
        <v>0.6</v>
      </c>
      <c r="BV31" s="34"/>
      <c r="BW31" s="34"/>
      <c r="BX31" s="36">
        <v>0</v>
      </c>
      <c r="BY31" s="36">
        <v>0</v>
      </c>
      <c r="BZ31" s="43">
        <f>(VLOOKUP(A31,属性表!A:F,4,FALSE)*(1+AL31+U31)+AM31+AN31)*(1+C31+AV31+V31)</f>
        <v>2286.444132992</v>
      </c>
      <c r="CA31" s="13">
        <f t="shared" si="8"/>
        <v>0</v>
      </c>
      <c r="CB31" s="13">
        <f t="shared" si="1"/>
        <v>0.25</v>
      </c>
      <c r="CC31" s="13">
        <f t="shared" si="2"/>
        <v>0.15</v>
      </c>
      <c r="CD31" s="50">
        <v>0</v>
      </c>
      <c r="CE31" s="13">
        <f t="shared" si="3"/>
        <v>0</v>
      </c>
      <c r="CF31" s="13">
        <v>-1</v>
      </c>
      <c r="CG31" s="13">
        <f>IFERROR(VLOOKUP(VLOOKUP(A31,属性表!A:AO,41,FALSE)&amp;BJ31,杂项!AW:BC,4,0),0)/100+K31+AH31</f>
        <v>0</v>
      </c>
      <c r="CH31" s="43">
        <f>VLOOKUP(BC31,小兵属性!B:F,3,FALSE)*(1+B31+BD31)*(1+VLOOKUP(A31,属性表!A:AN,38,FALSE))</f>
        <v>2397.1350000000002</v>
      </c>
      <c r="CI31" s="50">
        <v>0</v>
      </c>
      <c r="CJ31" s="13">
        <f t="shared" si="4"/>
        <v>0</v>
      </c>
      <c r="CK31" s="13">
        <v>-1</v>
      </c>
      <c r="CL31" s="13">
        <f>IFERROR(VLOOKUP(VLOOKUP(BC31,小兵属性!B:X,23,FALSE)&amp;BQ31,杂项!AW:BC,4,0),0)/100+K31</f>
        <v>0</v>
      </c>
      <c r="CM31" s="54" t="s">
        <v>4886</v>
      </c>
      <c r="CN31" s="29" t="s">
        <v>5032</v>
      </c>
      <c r="CO31" s="55" t="str">
        <f>VLOOKUP($BC31,小兵属性!$B:$Q,16,FALSE)</f>
        <v>魔法</v>
      </c>
      <c r="CP31" s="57">
        <f t="shared" si="5"/>
        <v>1565.2358580560003</v>
      </c>
      <c r="CQ31" s="57">
        <f t="shared" si="6"/>
        <v>1018.5675000000001</v>
      </c>
      <c r="CR31" s="57">
        <f t="shared" si="7"/>
        <v>2583.8033580560004</v>
      </c>
      <c r="CS31" s="58" t="s">
        <v>5033</v>
      </c>
    </row>
    <row r="32" spans="1:97" customFormat="1" x14ac:dyDescent="0.15">
      <c r="A32" s="16" t="s">
        <v>1182</v>
      </c>
      <c r="B32" s="13">
        <v>1</v>
      </c>
      <c r="C32" s="13">
        <v>1</v>
      </c>
      <c r="D32" s="13">
        <v>1</v>
      </c>
      <c r="E32" s="13">
        <v>1.2</v>
      </c>
      <c r="F32" s="13">
        <v>0.1</v>
      </c>
      <c r="G32" s="14">
        <v>0</v>
      </c>
      <c r="H32" s="14">
        <v>0</v>
      </c>
      <c r="I32" s="13"/>
      <c r="J32" s="13"/>
      <c r="K32" s="13">
        <v>0</v>
      </c>
      <c r="L32" s="13">
        <v>0</v>
      </c>
      <c r="M32" s="13">
        <v>0</v>
      </c>
      <c r="N32" s="13"/>
      <c r="O32" s="13"/>
      <c r="P32" s="13"/>
      <c r="Q32" s="26" t="s">
        <v>614</v>
      </c>
      <c r="R32" s="25">
        <f>VLOOKUP($Q32,杂项!$AF:$AT,2,FALSE)</f>
        <v>0</v>
      </c>
      <c r="S32" s="25">
        <f>VLOOKUP($Q32,杂项!$AF:$AT,3,FALSE)</f>
        <v>0</v>
      </c>
      <c r="T32" s="25">
        <f>VLOOKUP($Q32,杂项!$AF:$AT,4,FALSE)</f>
        <v>0</v>
      </c>
      <c r="U32" s="25">
        <f>VLOOKUP($Q32,杂项!$AF:$AT,5,FALSE)</f>
        <v>0</v>
      </c>
      <c r="V32" s="25">
        <f>VLOOKUP($Q32,杂项!$AF:$AT,6,FALSE)</f>
        <v>0</v>
      </c>
      <c r="W32" s="25">
        <f>VLOOKUP($Q32,杂项!$AF:$AT,7,FALSE)</f>
        <v>0</v>
      </c>
      <c r="X32" s="25">
        <f>VLOOKUP($Q32,杂项!$AF:$AT,8,FALSE)</f>
        <v>0</v>
      </c>
      <c r="Y32" s="25">
        <f>VLOOKUP($Q32,杂项!$AF:$AT,9,FALSE)</f>
        <v>0</v>
      </c>
      <c r="Z32" s="25">
        <f>VLOOKUP($Q32,杂项!$AF:$AT,10,FALSE)</f>
        <v>0</v>
      </c>
      <c r="AA32" s="25">
        <f>VLOOKUP($Q32,杂项!$AF:$AT,11,FALSE)</f>
        <v>0</v>
      </c>
      <c r="AB32" s="25">
        <f>VLOOKUP($Q32,杂项!$AF:$AT,12,FALSE)</f>
        <v>0.2</v>
      </c>
      <c r="AC32" s="25">
        <f>VLOOKUP($Q32,杂项!$AF:$AT,13,FALSE)</f>
        <v>0</v>
      </c>
      <c r="AD32" s="25">
        <f>VLOOKUP($Q32,杂项!$AF:$AT,14,FALSE)</f>
        <v>0</v>
      </c>
      <c r="AE32" s="25">
        <f>VLOOKUP($Q32,杂项!$AF:$AT,15,FALSE)</f>
        <v>0</v>
      </c>
      <c r="AF32" s="25">
        <f>VLOOKUP($Q32,杂项!$AF:$AU,16,FALSE)</f>
        <v>0</v>
      </c>
      <c r="AG32" s="30">
        <v>1.5</v>
      </c>
      <c r="AH32" s="13">
        <v>0</v>
      </c>
      <c r="AI32" s="13">
        <v>0</v>
      </c>
      <c r="AJ32" s="29">
        <v>0</v>
      </c>
      <c r="AK32" s="29">
        <v>0</v>
      </c>
      <c r="AL32" s="13"/>
      <c r="AM32" s="29"/>
      <c r="AN32" s="29"/>
      <c r="AO32" s="13">
        <v>0</v>
      </c>
      <c r="AP32" s="29">
        <v>0</v>
      </c>
      <c r="AQ32" s="29">
        <v>0</v>
      </c>
      <c r="AR32" s="13">
        <v>0.45</v>
      </c>
      <c r="AS32" s="55">
        <v>60</v>
      </c>
      <c r="AT32" s="29">
        <v>107</v>
      </c>
      <c r="AU32" s="13">
        <v>0</v>
      </c>
      <c r="AV32" s="13"/>
      <c r="AW32" s="13">
        <v>0</v>
      </c>
      <c r="AX32" s="13">
        <v>0.48</v>
      </c>
      <c r="AY32" s="13">
        <v>0</v>
      </c>
      <c r="AZ32" s="13">
        <v>0</v>
      </c>
      <c r="BA32" s="13">
        <v>0</v>
      </c>
      <c r="BB32" s="13"/>
      <c r="BC32" s="22" t="s">
        <v>4890</v>
      </c>
      <c r="BD32" s="24">
        <f>VLOOKUP($BC32,小兵属性!$B:$P,6,FALSE)</f>
        <v>0.5</v>
      </c>
      <c r="BE32" s="24">
        <f>VLOOKUP($BC32,小兵属性!$B:$P,7,FALSE)</f>
        <v>0.5</v>
      </c>
      <c r="BF32" s="24">
        <f>VLOOKUP($BC32,小兵属性!$B:$P,8,FALSE)</f>
        <v>0</v>
      </c>
      <c r="BG32" s="24">
        <f>VLOOKUP($BC32,小兵属性!$B:$P,9,FALSE)</f>
        <v>0</v>
      </c>
      <c r="BH32" s="24">
        <f>VLOOKUP($BC32,小兵属性!$B:$P,10,FALSE)</f>
        <v>0</v>
      </c>
      <c r="BI32" s="34">
        <v>12000</v>
      </c>
      <c r="BJ32" s="34">
        <v>11</v>
      </c>
      <c r="BK32" s="34"/>
      <c r="BL32" s="34"/>
      <c r="BM32" s="34">
        <v>700</v>
      </c>
      <c r="BN32" s="34">
        <v>600</v>
      </c>
      <c r="BO32" s="36">
        <v>0.6</v>
      </c>
      <c r="BP32" s="35">
        <v>1200</v>
      </c>
      <c r="BQ32" s="34">
        <v>11</v>
      </c>
      <c r="BR32" s="34"/>
      <c r="BS32" s="34">
        <v>700</v>
      </c>
      <c r="BT32" s="34">
        <v>600</v>
      </c>
      <c r="BU32" s="36">
        <v>0.6</v>
      </c>
      <c r="BV32" s="34"/>
      <c r="BW32" s="34"/>
      <c r="BX32" s="36">
        <v>0</v>
      </c>
      <c r="BY32" s="36">
        <v>0</v>
      </c>
      <c r="BZ32" s="43">
        <f>(VLOOKUP(A32,属性表!A:F,6,FALSE)*(1+AR32+Y32)+AS32+AT32)*(1+E32+AX32+Z32)*1.5</f>
        <v>2973.2260896000003</v>
      </c>
      <c r="CA32" s="13">
        <f t="shared" si="8"/>
        <v>0.30000000000000004</v>
      </c>
      <c r="CB32" s="13">
        <f t="shared" si="1"/>
        <v>0</v>
      </c>
      <c r="CC32" s="13">
        <f t="shared" si="2"/>
        <v>0</v>
      </c>
      <c r="CD32" s="50">
        <v>0</v>
      </c>
      <c r="CE32" s="13">
        <f t="shared" si="3"/>
        <v>0</v>
      </c>
      <c r="CF32" s="13">
        <v>0</v>
      </c>
      <c r="CG32" s="13">
        <f>IFERROR(VLOOKUP(VLOOKUP(A32,属性表!A:AO,41,FALSE)&amp;BJ32,杂项!AW:BC,4,0),0)/100+K32+AH32</f>
        <v>0</v>
      </c>
      <c r="CH32" s="43">
        <f>VLOOKUP(BC32,小兵属性!B:F,3,FALSE)*(1+B32+BD32)*(1+VLOOKUP(A32,属性表!A:AN,38,FALSE))</f>
        <v>2523.5</v>
      </c>
      <c r="CI32" s="50">
        <v>0</v>
      </c>
      <c r="CJ32" s="13">
        <f t="shared" si="4"/>
        <v>0</v>
      </c>
      <c r="CK32" s="13">
        <v>0</v>
      </c>
      <c r="CL32" s="13">
        <f>IFERROR(VLOOKUP(VLOOKUP(BC32,小兵属性!B:X,23,FALSE)&amp;BQ32,杂项!AW:BC,4,0),0)/100+K32</f>
        <v>0</v>
      </c>
      <c r="CM32" s="54" t="s">
        <v>1131</v>
      </c>
      <c r="CN32" s="29" t="s">
        <v>5027</v>
      </c>
      <c r="CO32" s="55" t="str">
        <f>VLOOKUP($BC32,小兵属性!$B:$Q,16,FALSE)</f>
        <v>物理</v>
      </c>
      <c r="CP32" s="43">
        <f t="shared" si="5"/>
        <v>1806.8954373600002</v>
      </c>
      <c r="CQ32" s="43">
        <f t="shared" si="6"/>
        <v>771.92500000000007</v>
      </c>
      <c r="CR32" s="43">
        <f t="shared" si="7"/>
        <v>2578.8204373600001</v>
      </c>
      <c r="CS32" s="58" t="s">
        <v>5034</v>
      </c>
    </row>
    <row r="33" spans="1:97" customFormat="1" x14ac:dyDescent="0.15">
      <c r="A33" s="16" t="s">
        <v>1156</v>
      </c>
      <c r="B33" s="13">
        <v>1</v>
      </c>
      <c r="C33" s="13">
        <v>1</v>
      </c>
      <c r="D33" s="13">
        <v>1</v>
      </c>
      <c r="E33" s="13">
        <v>1</v>
      </c>
      <c r="F33" s="13">
        <v>0.3</v>
      </c>
      <c r="G33" s="14">
        <v>0</v>
      </c>
      <c r="H33" s="14">
        <v>0</v>
      </c>
      <c r="I33" s="13"/>
      <c r="J33" s="13"/>
      <c r="K33" s="13">
        <v>0</v>
      </c>
      <c r="L33" s="13">
        <v>0</v>
      </c>
      <c r="M33" s="13">
        <v>0</v>
      </c>
      <c r="N33" s="13"/>
      <c r="O33" s="13"/>
      <c r="P33" s="13"/>
      <c r="Q33" s="26" t="s">
        <v>622</v>
      </c>
      <c r="R33" s="25">
        <f>VLOOKUP($Q33,杂项!$AF:$AT,2,FALSE)</f>
        <v>0</v>
      </c>
      <c r="S33" s="25">
        <f>VLOOKUP($Q33,杂项!$AF:$AT,3,FALSE)</f>
        <v>0.05</v>
      </c>
      <c r="T33" s="25">
        <f>VLOOKUP($Q33,杂项!$AF:$AT,4,FALSE)</f>
        <v>0</v>
      </c>
      <c r="U33" s="25">
        <f>VLOOKUP($Q33,杂项!$AF:$AT,5,FALSE)</f>
        <v>0.05</v>
      </c>
      <c r="V33" s="25">
        <f>VLOOKUP($Q33,杂项!$AF:$AT,6,FALSE)</f>
        <v>0</v>
      </c>
      <c r="W33" s="25">
        <f>VLOOKUP($Q33,杂项!$AF:$AT,7,FALSE)</f>
        <v>0</v>
      </c>
      <c r="X33" s="25">
        <f>VLOOKUP($Q33,杂项!$AF:$AT,8,FALSE)</f>
        <v>0</v>
      </c>
      <c r="Y33" s="25">
        <f>VLOOKUP($Q33,杂项!$AF:$AT,9,FALSE)</f>
        <v>0</v>
      </c>
      <c r="Z33" s="25">
        <f>VLOOKUP($Q33,杂项!$AF:$AT,10,FALSE)</f>
        <v>0</v>
      </c>
      <c r="AA33" s="25">
        <f>VLOOKUP($Q33,杂项!$AF:$AT,11,FALSE)</f>
        <v>0</v>
      </c>
      <c r="AB33" s="25">
        <f>VLOOKUP($Q33,杂项!$AF:$AT,12,FALSE)</f>
        <v>0</v>
      </c>
      <c r="AC33" s="25">
        <f>VLOOKUP($Q33,杂项!$AF:$AT,13,FALSE)</f>
        <v>0.1</v>
      </c>
      <c r="AD33" s="25">
        <f>VLOOKUP($Q33,杂项!$AF:$AT,14,FALSE)</f>
        <v>0.15</v>
      </c>
      <c r="AE33" s="25">
        <f>VLOOKUP($Q33,杂项!$AF:$AT,15,FALSE)</f>
        <v>0</v>
      </c>
      <c r="AF33" s="25">
        <f>VLOOKUP($Q33,杂项!$AF:$AU,16,FALSE)</f>
        <v>0</v>
      </c>
      <c r="AG33" s="30">
        <v>1.3</v>
      </c>
      <c r="AH33" s="13">
        <v>0</v>
      </c>
      <c r="AI33" s="13">
        <v>0</v>
      </c>
      <c r="AJ33" s="29">
        <v>0</v>
      </c>
      <c r="AK33" s="29">
        <v>0</v>
      </c>
      <c r="AL33" s="13">
        <v>0.35</v>
      </c>
      <c r="AM33" s="29">
        <v>80</v>
      </c>
      <c r="AN33" s="29">
        <v>182</v>
      </c>
      <c r="AO33" s="13"/>
      <c r="AP33" s="29"/>
      <c r="AQ33" s="29"/>
      <c r="AR33" s="13"/>
      <c r="AS33" s="29"/>
      <c r="AT33" s="29"/>
      <c r="AU33" s="13"/>
      <c r="AV33" s="13">
        <v>0.18</v>
      </c>
      <c r="AW33" s="13"/>
      <c r="AX33" s="13"/>
      <c r="AY33" s="13">
        <v>0</v>
      </c>
      <c r="AZ33" s="13">
        <v>0</v>
      </c>
      <c r="BA33" s="13">
        <v>0</v>
      </c>
      <c r="BB33" s="13"/>
      <c r="BC33" s="22" t="s">
        <v>4930</v>
      </c>
      <c r="BD33" s="24">
        <f>VLOOKUP($BC33,小兵属性!$B:$P,6,FALSE)</f>
        <v>0.85</v>
      </c>
      <c r="BE33" s="24">
        <f>VLOOKUP($BC33,小兵属性!$B:$P,7,FALSE)</f>
        <v>0.4</v>
      </c>
      <c r="BF33" s="24">
        <f>VLOOKUP($BC33,小兵属性!$B:$P,8,FALSE)</f>
        <v>0.65</v>
      </c>
      <c r="BG33" s="24">
        <f>VLOOKUP($BC33,小兵属性!$B:$P,9,FALSE)</f>
        <v>0</v>
      </c>
      <c r="BH33" s="24">
        <f>VLOOKUP($BC33,小兵属性!$B:$P,10,FALSE)</f>
        <v>0.3</v>
      </c>
      <c r="BI33" s="34">
        <v>12000</v>
      </c>
      <c r="BJ33" s="34">
        <v>11</v>
      </c>
      <c r="BK33" s="34"/>
      <c r="BL33" s="34"/>
      <c r="BM33" s="34">
        <v>700</v>
      </c>
      <c r="BN33" s="34">
        <v>600</v>
      </c>
      <c r="BO33" s="36">
        <v>0.6</v>
      </c>
      <c r="BP33" s="35">
        <v>1200</v>
      </c>
      <c r="BQ33" s="34">
        <v>11</v>
      </c>
      <c r="BR33" s="34"/>
      <c r="BS33" s="34">
        <v>700</v>
      </c>
      <c r="BT33" s="34">
        <v>600</v>
      </c>
      <c r="BU33" s="36">
        <v>0.6</v>
      </c>
      <c r="BV33" s="34"/>
      <c r="BW33" s="34"/>
      <c r="BX33" s="36">
        <v>0</v>
      </c>
      <c r="BY33" s="36">
        <v>0</v>
      </c>
      <c r="BZ33" s="43">
        <f>(VLOOKUP(A33,属性表!A:F,4,FALSE)*(1+AL33+U33)+AM33+AN33)*(1+C33+AV33+V33)</f>
        <v>2240.3129612800003</v>
      </c>
      <c r="CA33" s="13">
        <f t="shared" si="8"/>
        <v>0.3</v>
      </c>
      <c r="CB33" s="13">
        <f t="shared" si="1"/>
        <v>0.1</v>
      </c>
      <c r="CC33" s="13">
        <f t="shared" si="2"/>
        <v>0.15</v>
      </c>
      <c r="CD33" s="50">
        <v>0</v>
      </c>
      <c r="CE33" s="13">
        <f t="shared" si="3"/>
        <v>0</v>
      </c>
      <c r="CF33" s="13">
        <v>-0.3</v>
      </c>
      <c r="CG33" s="13">
        <f>IFERROR(VLOOKUP(VLOOKUP(A33,属性表!A:AO,41,FALSE)&amp;BJ33,杂项!AW:BC,4,0),0)/100+K33+AH33</f>
        <v>0</v>
      </c>
      <c r="CH33" s="43">
        <f>VLOOKUP(BC33,小兵属性!B:F,3,FALSE)*(1+B33+BD33)*(1+VLOOKUP(A33,属性表!A:AN,38,FALSE))</f>
        <v>2581.5299999999997</v>
      </c>
      <c r="CI33" s="50">
        <v>0</v>
      </c>
      <c r="CJ33" s="13">
        <f t="shared" si="4"/>
        <v>0</v>
      </c>
      <c r="CK33" s="13">
        <v>-0.3</v>
      </c>
      <c r="CL33" s="13">
        <f>IFERROR(VLOOKUP(VLOOKUP(BC33,小兵属性!B:X,23,FALSE)&amp;BQ33,杂项!AW:BC,4,0),0)/100+K33</f>
        <v>0</v>
      </c>
      <c r="CM33" s="54" t="s">
        <v>4886</v>
      </c>
      <c r="CN33" s="29" t="s">
        <v>5032</v>
      </c>
      <c r="CO33" s="55" t="str">
        <f>VLOOKUP($BC33,小兵属性!$B:$Q,16,FALSE)</f>
        <v>魔法</v>
      </c>
      <c r="CP33" s="57">
        <f t="shared" si="5"/>
        <v>1357.3608975097607</v>
      </c>
      <c r="CQ33" s="57">
        <f t="shared" si="6"/>
        <v>1170.9944999999998</v>
      </c>
      <c r="CR33" s="57">
        <f t="shared" si="7"/>
        <v>2528.3553975097602</v>
      </c>
      <c r="CS33" s="58" t="s">
        <v>5035</v>
      </c>
    </row>
    <row r="34" spans="1:97" customFormat="1" x14ac:dyDescent="0.15">
      <c r="A34" s="9" t="s">
        <v>1181</v>
      </c>
      <c r="B34" s="13">
        <v>1.24</v>
      </c>
      <c r="C34" s="13">
        <v>1</v>
      </c>
      <c r="D34" s="13">
        <v>0.93</v>
      </c>
      <c r="E34" s="13">
        <v>1</v>
      </c>
      <c r="F34" s="13">
        <v>0</v>
      </c>
      <c r="G34" s="14">
        <v>0</v>
      </c>
      <c r="H34" s="14">
        <v>0</v>
      </c>
      <c r="I34" s="13"/>
      <c r="J34" s="13"/>
      <c r="K34" s="13">
        <v>0</v>
      </c>
      <c r="L34" s="13">
        <v>0</v>
      </c>
      <c r="M34" s="13">
        <v>0.1</v>
      </c>
      <c r="N34" s="13"/>
      <c r="O34" s="13"/>
      <c r="P34" s="13"/>
      <c r="Q34" s="26" t="s">
        <v>605</v>
      </c>
      <c r="R34" s="25">
        <f>VLOOKUP($Q34,杂项!$AF:$AT,2,FALSE)</f>
        <v>0</v>
      </c>
      <c r="S34" s="25">
        <f>VLOOKUP($Q34,杂项!$AF:$AT,3,FALSE)</f>
        <v>0</v>
      </c>
      <c r="T34" s="25">
        <f>VLOOKUP($Q34,杂项!$AF:$AT,4,FALSE)</f>
        <v>0</v>
      </c>
      <c r="U34" s="25">
        <f>VLOOKUP($Q34,杂项!$AF:$AT,5,FALSE)</f>
        <v>0</v>
      </c>
      <c r="V34" s="25">
        <f>VLOOKUP($Q34,杂项!$AF:$AT,6,FALSE)</f>
        <v>0</v>
      </c>
      <c r="W34" s="25">
        <f>VLOOKUP($Q34,杂项!$AF:$AT,7,FALSE)</f>
        <v>0</v>
      </c>
      <c r="X34" s="25">
        <f>VLOOKUP($Q34,杂项!$AF:$AT,8,FALSE)</f>
        <v>0</v>
      </c>
      <c r="Y34" s="25">
        <f>VLOOKUP($Q34,杂项!$AF:$AT,9,FALSE)</f>
        <v>0</v>
      </c>
      <c r="Z34" s="25">
        <f>VLOOKUP($Q34,杂项!$AF:$AT,10,FALSE)</f>
        <v>0</v>
      </c>
      <c r="AA34" s="25">
        <f>VLOOKUP($Q34,杂项!$AF:$AT,11,FALSE)</f>
        <v>0.25</v>
      </c>
      <c r="AB34" s="25">
        <f>VLOOKUP($Q34,杂项!$AF:$AT,12,FALSE)</f>
        <v>0</v>
      </c>
      <c r="AC34" s="25">
        <f>VLOOKUP($Q34,杂项!$AF:$AT,13,FALSE)</f>
        <v>0</v>
      </c>
      <c r="AD34" s="25">
        <f>VLOOKUP($Q34,杂项!$AF:$AT,14,FALSE)</f>
        <v>0</v>
      </c>
      <c r="AE34" s="25">
        <f>VLOOKUP($Q34,杂项!$AF:$AT,15,FALSE)</f>
        <v>0</v>
      </c>
      <c r="AF34" s="25">
        <f>VLOOKUP($Q34,杂项!$AF:$AU,16,FALSE)</f>
        <v>0</v>
      </c>
      <c r="AG34" s="30">
        <v>1.4</v>
      </c>
      <c r="AH34" s="13">
        <v>0</v>
      </c>
      <c r="AI34" s="13">
        <v>0.35</v>
      </c>
      <c r="AJ34" s="29">
        <v>80</v>
      </c>
      <c r="AK34" s="29">
        <v>182</v>
      </c>
      <c r="AL34" s="13"/>
      <c r="AM34" s="29"/>
      <c r="AN34" s="29"/>
      <c r="AO34" s="13"/>
      <c r="AP34" s="29"/>
      <c r="AQ34" s="29"/>
      <c r="AR34" s="13"/>
      <c r="AS34" s="29"/>
      <c r="AT34" s="29"/>
      <c r="AU34" s="13">
        <v>0.18</v>
      </c>
      <c r="AV34" s="13"/>
      <c r="AW34" s="13"/>
      <c r="AX34" s="13"/>
      <c r="AY34" s="13">
        <v>0</v>
      </c>
      <c r="AZ34" s="13">
        <v>0</v>
      </c>
      <c r="BA34" s="13">
        <v>0</v>
      </c>
      <c r="BB34" s="13"/>
      <c r="BC34" s="22" t="s">
        <v>4856</v>
      </c>
      <c r="BD34" s="24">
        <f>VLOOKUP($BC34,小兵属性!$B:$P,6,FALSE)</f>
        <v>0.35</v>
      </c>
      <c r="BE34" s="24">
        <f>VLOOKUP($BC34,小兵属性!$B:$P,7,FALSE)</f>
        <v>0.2</v>
      </c>
      <c r="BF34" s="24">
        <f>VLOOKUP($BC34,小兵属性!$B:$P,8,FALSE)</f>
        <v>0</v>
      </c>
      <c r="BG34" s="24">
        <f>VLOOKUP($BC34,小兵属性!$B:$P,9,FALSE)</f>
        <v>0.3</v>
      </c>
      <c r="BH34" s="24">
        <f>VLOOKUP($BC34,小兵属性!$B:$P,10,FALSE)</f>
        <v>0.2</v>
      </c>
      <c r="BI34" s="34">
        <v>12000</v>
      </c>
      <c r="BJ34" s="34">
        <v>11</v>
      </c>
      <c r="BK34" s="34"/>
      <c r="BL34" s="34"/>
      <c r="BM34" s="34">
        <v>700</v>
      </c>
      <c r="BN34" s="34">
        <v>600</v>
      </c>
      <c r="BO34" s="36">
        <v>0.6</v>
      </c>
      <c r="BP34" s="35">
        <v>1200</v>
      </c>
      <c r="BQ34" s="34">
        <v>11</v>
      </c>
      <c r="BR34" s="34"/>
      <c r="BS34" s="34">
        <v>700</v>
      </c>
      <c r="BT34" s="34">
        <v>600</v>
      </c>
      <c r="BU34" s="36">
        <v>0.6</v>
      </c>
      <c r="BV34" s="34"/>
      <c r="BW34" s="34"/>
      <c r="BX34" s="36">
        <v>0</v>
      </c>
      <c r="BY34" s="36">
        <v>0</v>
      </c>
      <c r="BZ34" s="43">
        <f>(VLOOKUP(A34,属性表!A:F,3,FALSE)*(1+AI34+S34)+AJ34+AK34)*(1+B34+AU34+T34)</f>
        <v>2517.9633594368006</v>
      </c>
      <c r="CA34" s="13">
        <f t="shared" si="8"/>
        <v>0</v>
      </c>
      <c r="CB34" s="13">
        <f t="shared" si="1"/>
        <v>0</v>
      </c>
      <c r="CC34" s="13">
        <f t="shared" si="2"/>
        <v>0</v>
      </c>
      <c r="CD34" s="50">
        <v>1</v>
      </c>
      <c r="CE34" s="13">
        <f t="shared" si="3"/>
        <v>0.35</v>
      </c>
      <c r="CF34" s="13">
        <v>0</v>
      </c>
      <c r="CG34" s="13">
        <f>IFERROR(VLOOKUP(VLOOKUP(A34,属性表!A:AO,41,FALSE)&amp;BJ34,杂项!AW:BC,4,0),0)/100+K34+AH34</f>
        <v>0</v>
      </c>
      <c r="CH34" s="43">
        <f>VLOOKUP(BC34,小兵属性!B:F,3,FALSE)*(1+B34+BD34)*(1+VLOOKUP(A34,属性表!A:AN,38,FALSE))</f>
        <v>2507.0164</v>
      </c>
      <c r="CI34" s="50">
        <v>0</v>
      </c>
      <c r="CJ34" s="13">
        <f t="shared" si="4"/>
        <v>0.1</v>
      </c>
      <c r="CK34" s="13">
        <v>0</v>
      </c>
      <c r="CL34" s="13">
        <f>IFERROR(VLOOKUP(VLOOKUP(BC34,小兵属性!B:X,23,FALSE)&amp;BQ34,杂项!AW:BC,4,0),0)/100+K34</f>
        <v>0</v>
      </c>
      <c r="CM34" s="54" t="s">
        <v>4816</v>
      </c>
      <c r="CN34" s="29" t="s">
        <v>5027</v>
      </c>
      <c r="CO34" s="55" t="str">
        <f>VLOOKUP($BC34,小兵属性!$B:$Q,16,FALSE)</f>
        <v>物理</v>
      </c>
      <c r="CP34" s="43">
        <f t="shared" si="5"/>
        <v>1614.6476801495046</v>
      </c>
      <c r="CQ34" s="43">
        <f t="shared" si="6"/>
        <v>901.56065999999998</v>
      </c>
      <c r="CR34" s="43">
        <f t="shared" si="7"/>
        <v>2516.2083401495047</v>
      </c>
      <c r="CS34" s="58" t="s">
        <v>5036</v>
      </c>
    </row>
    <row r="35" spans="1:97" customFormat="1" x14ac:dyDescent="0.15">
      <c r="A35" s="9" t="s">
        <v>1157</v>
      </c>
      <c r="B35" s="13">
        <v>1</v>
      </c>
      <c r="C35" s="13">
        <v>1</v>
      </c>
      <c r="D35" s="13">
        <v>1.1499999999999999</v>
      </c>
      <c r="E35" s="13">
        <v>1.1499999999999999</v>
      </c>
      <c r="F35" s="13">
        <v>0</v>
      </c>
      <c r="G35" s="14">
        <v>0</v>
      </c>
      <c r="H35" s="14">
        <v>0</v>
      </c>
      <c r="I35" s="13"/>
      <c r="J35" s="13">
        <v>0.15</v>
      </c>
      <c r="K35" s="13">
        <v>0</v>
      </c>
      <c r="L35" s="13">
        <v>0</v>
      </c>
      <c r="M35" s="13">
        <v>0</v>
      </c>
      <c r="N35" s="13">
        <v>0.1</v>
      </c>
      <c r="O35" s="13"/>
      <c r="P35" s="13"/>
      <c r="Q35" s="26" t="s">
        <v>642</v>
      </c>
      <c r="R35" s="25">
        <f>VLOOKUP($Q35,杂项!$AF:$AT,2,FALSE)</f>
        <v>0</v>
      </c>
      <c r="S35" s="25">
        <f>VLOOKUP($Q35,杂项!$AF:$AT,3,FALSE)</f>
        <v>0</v>
      </c>
      <c r="T35" s="25">
        <f>VLOOKUP($Q35,杂项!$AF:$AT,4,FALSE)</f>
        <v>0</v>
      </c>
      <c r="U35" s="25">
        <f>VLOOKUP($Q35,杂项!$AF:$AT,5,FALSE)</f>
        <v>0</v>
      </c>
      <c r="V35" s="25">
        <f>VLOOKUP($Q35,杂项!$AF:$AT,6,FALSE)</f>
        <v>0</v>
      </c>
      <c r="W35" s="25">
        <f>VLOOKUP($Q35,杂项!$AF:$AT,7,FALSE)</f>
        <v>0.1</v>
      </c>
      <c r="X35" s="25">
        <f>VLOOKUP($Q35,杂项!$AF:$AT,8,FALSE)</f>
        <v>0</v>
      </c>
      <c r="Y35" s="25">
        <f>VLOOKUP($Q35,杂项!$AF:$AT,9,FALSE)</f>
        <v>0.1</v>
      </c>
      <c r="Z35" s="25">
        <f>VLOOKUP($Q35,杂项!$AF:$AT,10,FALSE)</f>
        <v>0</v>
      </c>
      <c r="AA35" s="25">
        <f>VLOOKUP($Q35,杂项!$AF:$AT,11,FALSE)</f>
        <v>0</v>
      </c>
      <c r="AB35" s="25">
        <f>VLOOKUP($Q35,杂项!$AF:$AT,12,FALSE)</f>
        <v>0</v>
      </c>
      <c r="AC35" s="25">
        <f>VLOOKUP($Q35,杂项!$AF:$AT,13,FALSE)</f>
        <v>0</v>
      </c>
      <c r="AD35" s="25">
        <f>VLOOKUP($Q35,杂项!$AF:$AT,14,FALSE)</f>
        <v>0</v>
      </c>
      <c r="AE35" s="25">
        <f>VLOOKUP($Q35,杂项!$AF:$AT,15,FALSE)</f>
        <v>0</v>
      </c>
      <c r="AF35" s="25">
        <f>VLOOKUP($Q35,杂项!$AF:$AU,16,FALSE)</f>
        <v>0</v>
      </c>
      <c r="AG35" s="30">
        <v>1</v>
      </c>
      <c r="AH35" s="13">
        <v>0</v>
      </c>
      <c r="AI35" s="13">
        <v>0</v>
      </c>
      <c r="AJ35" s="29">
        <v>0</v>
      </c>
      <c r="AK35" s="29">
        <v>0</v>
      </c>
      <c r="AL35" s="13"/>
      <c r="AM35" s="29"/>
      <c r="AN35" s="29"/>
      <c r="AO35" s="13">
        <v>0.35</v>
      </c>
      <c r="AP35" s="29">
        <v>60</v>
      </c>
      <c r="AQ35" s="29">
        <v>113</v>
      </c>
      <c r="AR35" s="13">
        <v>0.2</v>
      </c>
      <c r="AS35" s="29">
        <v>60</v>
      </c>
      <c r="AT35" s="29">
        <v>48</v>
      </c>
      <c r="AU35" s="13">
        <v>0</v>
      </c>
      <c r="AV35" s="13"/>
      <c r="AW35" s="13">
        <v>0.34</v>
      </c>
      <c r="AX35" s="13">
        <v>0.24</v>
      </c>
      <c r="AY35" s="13">
        <v>0</v>
      </c>
      <c r="AZ35" s="13">
        <v>0</v>
      </c>
      <c r="BA35" s="13">
        <v>0</v>
      </c>
      <c r="BB35" s="13"/>
      <c r="BC35" s="22" t="s">
        <v>4859</v>
      </c>
      <c r="BD35" s="24">
        <f>VLOOKUP($BC35,小兵属性!$B:$P,6,FALSE)</f>
        <v>0.65</v>
      </c>
      <c r="BE35" s="24">
        <f>VLOOKUP($BC35,小兵属性!$B:$P,7,FALSE)</f>
        <v>0.65</v>
      </c>
      <c r="BF35" s="24">
        <f>VLOOKUP($BC35,小兵属性!$B:$P,8,FALSE)</f>
        <v>0.45</v>
      </c>
      <c r="BG35" s="24">
        <f>VLOOKUP($BC35,小兵属性!$B:$P,9,FALSE)</f>
        <v>0.3</v>
      </c>
      <c r="BH35" s="24">
        <f>VLOOKUP($BC35,小兵属性!$B:$P,10,FALSE)</f>
        <v>0.2</v>
      </c>
      <c r="BI35" s="34">
        <v>12000</v>
      </c>
      <c r="BJ35" s="34">
        <v>11</v>
      </c>
      <c r="BK35" s="34"/>
      <c r="BL35" s="34"/>
      <c r="BM35" s="34">
        <v>700</v>
      </c>
      <c r="BN35" s="34">
        <v>600</v>
      </c>
      <c r="BO35" s="36">
        <v>0.6</v>
      </c>
      <c r="BP35" s="35">
        <v>1200</v>
      </c>
      <c r="BQ35" s="34">
        <v>11</v>
      </c>
      <c r="BR35" s="34"/>
      <c r="BS35" s="34">
        <v>700</v>
      </c>
      <c r="BT35" s="34">
        <v>600</v>
      </c>
      <c r="BU35" s="36">
        <v>0.6</v>
      </c>
      <c r="BV35" s="34"/>
      <c r="BW35" s="34"/>
      <c r="BX35" s="36">
        <v>0</v>
      </c>
      <c r="BY35" s="36">
        <v>0</v>
      </c>
      <c r="BZ35" s="43">
        <f>((VLOOKUP(A35,属性表!A:F,5,FALSE)*(1+AO35+W35)+AP35+AQ35)*(1+D35+AW35+X35)+(VLOOKUP(A35,属性表!A:F,6,FALSE)*(1+AR35+Y35)+AS35+AT35)*(1+E35+AX35+Z35))</f>
        <v>2910.1692253375995</v>
      </c>
      <c r="CA35" s="13">
        <f t="shared" si="8"/>
        <v>0.1</v>
      </c>
      <c r="CB35" s="13">
        <f t="shared" si="1"/>
        <v>0</v>
      </c>
      <c r="CC35" s="13">
        <f t="shared" si="2"/>
        <v>0</v>
      </c>
      <c r="CD35" s="50">
        <v>0</v>
      </c>
      <c r="CE35" s="13">
        <f t="shared" si="3"/>
        <v>0</v>
      </c>
      <c r="CF35" s="13">
        <v>0</v>
      </c>
      <c r="CG35" s="13">
        <f>IFERROR(VLOOKUP(VLOOKUP(A35,属性表!A:AO,41,FALSE)&amp;BJ35,杂项!AW:BC,4,0),0)/100+K35+AH35</f>
        <v>0</v>
      </c>
      <c r="CH35" s="43">
        <f>VLOOKUP(BC35,小兵属性!B:F,3,FALSE)*(1+B35+BD35)*(1+VLOOKUP(A35,属性表!A:AN,38,FALSE))</f>
        <v>1886.0050000000001</v>
      </c>
      <c r="CI35" s="50">
        <v>0</v>
      </c>
      <c r="CJ35" s="13">
        <f t="shared" si="4"/>
        <v>0</v>
      </c>
      <c r="CK35" s="13">
        <v>0</v>
      </c>
      <c r="CL35" s="13">
        <f>IFERROR(VLOOKUP(VLOOKUP(BC35,小兵属性!B:X,23,FALSE)&amp;BQ35,杂项!AW:BC,4,0),0)/100+K35</f>
        <v>0</v>
      </c>
      <c r="CM35" s="54" t="s">
        <v>5037</v>
      </c>
      <c r="CN35" s="29" t="s">
        <v>5027</v>
      </c>
      <c r="CO35" s="55" t="str">
        <f>VLOOKUP($BC35,小兵属性!$B:$Q,16,FALSE)</f>
        <v>物理</v>
      </c>
      <c r="CP35" s="43">
        <f t="shared" si="5"/>
        <v>984.59307393567985</v>
      </c>
      <c r="CQ35" s="43">
        <f t="shared" si="6"/>
        <v>497.90325000000007</v>
      </c>
      <c r="CR35" s="43">
        <f>SUM(CP35*2,CQ35)</f>
        <v>2467.0893978713598</v>
      </c>
      <c r="CS35" s="58" t="s">
        <v>5038</v>
      </c>
    </row>
    <row r="36" spans="1:97" customFormat="1" x14ac:dyDescent="0.15">
      <c r="A36" s="9" t="s">
        <v>1174</v>
      </c>
      <c r="B36" s="13">
        <v>1</v>
      </c>
      <c r="C36" s="13">
        <v>1</v>
      </c>
      <c r="D36" s="13">
        <v>1</v>
      </c>
      <c r="E36" s="13">
        <v>1</v>
      </c>
      <c r="F36" s="13">
        <v>0.3</v>
      </c>
      <c r="G36" s="14">
        <v>0</v>
      </c>
      <c r="H36" s="14">
        <v>0</v>
      </c>
      <c r="I36" s="13"/>
      <c r="J36" s="13"/>
      <c r="K36" s="13">
        <v>0</v>
      </c>
      <c r="L36" s="13">
        <v>0</v>
      </c>
      <c r="M36" s="13">
        <v>0</v>
      </c>
      <c r="N36" s="13"/>
      <c r="O36" s="13"/>
      <c r="P36" s="13"/>
      <c r="Q36" s="26" t="s">
        <v>622</v>
      </c>
      <c r="R36" s="25">
        <f>VLOOKUP($Q36,杂项!$AF:$AT,2,FALSE)</f>
        <v>0</v>
      </c>
      <c r="S36" s="25">
        <f>VLOOKUP($Q36,杂项!$AF:$AT,3,FALSE)</f>
        <v>0.05</v>
      </c>
      <c r="T36" s="25">
        <f>VLOOKUP($Q36,杂项!$AF:$AT,4,FALSE)</f>
        <v>0</v>
      </c>
      <c r="U36" s="25">
        <f>VLOOKUP($Q36,杂项!$AF:$AT,5,FALSE)</f>
        <v>0.05</v>
      </c>
      <c r="V36" s="25">
        <f>VLOOKUP($Q36,杂项!$AF:$AT,6,FALSE)</f>
        <v>0</v>
      </c>
      <c r="W36" s="25">
        <f>VLOOKUP($Q36,杂项!$AF:$AT,7,FALSE)</f>
        <v>0</v>
      </c>
      <c r="X36" s="25">
        <f>VLOOKUP($Q36,杂项!$AF:$AT,8,FALSE)</f>
        <v>0</v>
      </c>
      <c r="Y36" s="25">
        <f>VLOOKUP($Q36,杂项!$AF:$AT,9,FALSE)</f>
        <v>0</v>
      </c>
      <c r="Z36" s="25">
        <f>VLOOKUP($Q36,杂项!$AF:$AT,10,FALSE)</f>
        <v>0</v>
      </c>
      <c r="AA36" s="25">
        <f>VLOOKUP($Q36,杂项!$AF:$AT,11,FALSE)</f>
        <v>0</v>
      </c>
      <c r="AB36" s="25">
        <f>VLOOKUP($Q36,杂项!$AF:$AT,12,FALSE)</f>
        <v>0</v>
      </c>
      <c r="AC36" s="25">
        <f>VLOOKUP($Q36,杂项!$AF:$AT,13,FALSE)</f>
        <v>0.1</v>
      </c>
      <c r="AD36" s="25">
        <f>VLOOKUP($Q36,杂项!$AF:$AT,14,FALSE)</f>
        <v>0.15</v>
      </c>
      <c r="AE36" s="25">
        <f>VLOOKUP($Q36,杂项!$AF:$AT,15,FALSE)</f>
        <v>0</v>
      </c>
      <c r="AF36" s="25">
        <f>VLOOKUP($Q36,杂项!$AF:$AU,16,FALSE)</f>
        <v>0</v>
      </c>
      <c r="AG36" s="30">
        <v>1.3</v>
      </c>
      <c r="AH36" s="13">
        <v>0</v>
      </c>
      <c r="AI36" s="13">
        <v>0</v>
      </c>
      <c r="AJ36" s="29">
        <v>0</v>
      </c>
      <c r="AK36" s="29">
        <v>0</v>
      </c>
      <c r="AL36" s="13">
        <v>0.35</v>
      </c>
      <c r="AM36" s="29">
        <v>80</v>
      </c>
      <c r="AN36" s="29">
        <v>182</v>
      </c>
      <c r="AO36" s="13"/>
      <c r="AP36" s="29"/>
      <c r="AQ36" s="29"/>
      <c r="AR36" s="13"/>
      <c r="AS36" s="29"/>
      <c r="AT36" s="29"/>
      <c r="AU36" s="13"/>
      <c r="AV36" s="13">
        <v>0.18</v>
      </c>
      <c r="AW36" s="13"/>
      <c r="AX36" s="13"/>
      <c r="AY36" s="13">
        <v>0</v>
      </c>
      <c r="AZ36" s="13">
        <v>0</v>
      </c>
      <c r="BA36" s="13">
        <v>0</v>
      </c>
      <c r="BB36" s="13"/>
      <c r="BC36" s="22" t="s">
        <v>4930</v>
      </c>
      <c r="BD36" s="24">
        <f>VLOOKUP($BC36,小兵属性!$B:$P,6,FALSE)</f>
        <v>0.85</v>
      </c>
      <c r="BE36" s="24">
        <f>VLOOKUP($BC36,小兵属性!$B:$P,7,FALSE)</f>
        <v>0.4</v>
      </c>
      <c r="BF36" s="24">
        <f>VLOOKUP($BC36,小兵属性!$B:$P,8,FALSE)</f>
        <v>0.65</v>
      </c>
      <c r="BG36" s="24">
        <f>VLOOKUP($BC36,小兵属性!$B:$P,9,FALSE)</f>
        <v>0</v>
      </c>
      <c r="BH36" s="24">
        <f>VLOOKUP($BC36,小兵属性!$B:$P,10,FALSE)</f>
        <v>0.3</v>
      </c>
      <c r="BI36" s="34">
        <v>12000</v>
      </c>
      <c r="BJ36" s="34">
        <v>11</v>
      </c>
      <c r="BK36" s="34"/>
      <c r="BL36" s="34"/>
      <c r="BM36" s="34">
        <v>700</v>
      </c>
      <c r="BN36" s="34">
        <v>600</v>
      </c>
      <c r="BO36" s="36">
        <v>0.6</v>
      </c>
      <c r="BP36" s="35">
        <v>1200</v>
      </c>
      <c r="BQ36" s="34">
        <v>11</v>
      </c>
      <c r="BR36" s="34"/>
      <c r="BS36" s="34">
        <v>700</v>
      </c>
      <c r="BT36" s="34">
        <v>600</v>
      </c>
      <c r="BU36" s="36">
        <v>0.6</v>
      </c>
      <c r="BV36" s="34"/>
      <c r="BW36" s="34"/>
      <c r="BX36" s="36">
        <v>0</v>
      </c>
      <c r="BY36" s="36">
        <v>0</v>
      </c>
      <c r="BZ36" s="43">
        <f>(VLOOKUP(A36,属性表!A:F,4,FALSE)*(1+AL36+U36)+AM36+AN36)*(1+C36+AV36+V36)</f>
        <v>2147.3096826880005</v>
      </c>
      <c r="CA36" s="13">
        <f t="shared" si="8"/>
        <v>0.3</v>
      </c>
      <c r="CB36" s="13">
        <f t="shared" si="1"/>
        <v>0.1</v>
      </c>
      <c r="CC36" s="13">
        <f t="shared" si="2"/>
        <v>0.15</v>
      </c>
      <c r="CD36" s="50">
        <v>0</v>
      </c>
      <c r="CE36" s="13">
        <f t="shared" si="3"/>
        <v>0</v>
      </c>
      <c r="CF36" s="13">
        <v>-0.3</v>
      </c>
      <c r="CG36" s="13">
        <f>IFERROR(VLOOKUP(VLOOKUP(A36,属性表!A:AO,41,FALSE)&amp;BJ36,杂项!AW:BC,4,0),0)/100+K36+AH36</f>
        <v>0</v>
      </c>
      <c r="CH36" s="43">
        <f>VLOOKUP(BC36,小兵属性!B:F,3,FALSE)*(1+B36+BD36)*(1+VLOOKUP(A36,属性表!A:AN,38,FALSE))</f>
        <v>2581.5299999999997</v>
      </c>
      <c r="CI36" s="50">
        <v>0</v>
      </c>
      <c r="CJ36" s="13">
        <f t="shared" si="4"/>
        <v>0</v>
      </c>
      <c r="CK36" s="13">
        <v>-0.3</v>
      </c>
      <c r="CL36" s="13">
        <f>IFERROR(VLOOKUP(VLOOKUP(BC36,小兵属性!B:X,23,FALSE)&amp;BQ36,杂项!AW:BC,4,0),0)/100+K36</f>
        <v>0</v>
      </c>
      <c r="CM36" s="54" t="s">
        <v>4886</v>
      </c>
      <c r="CN36" s="29" t="s">
        <v>5032</v>
      </c>
      <c r="CO36" s="55" t="str">
        <f>VLOOKUP($BC36,小兵属性!$B:$Q,16,FALSE)</f>
        <v>魔法</v>
      </c>
      <c r="CP36" s="57">
        <f t="shared" si="5"/>
        <v>1270.9143500584967</v>
      </c>
      <c r="CQ36" s="57">
        <f t="shared" si="6"/>
        <v>1170.9944999999998</v>
      </c>
      <c r="CR36" s="57">
        <f>SUM(CP36,CQ36)</f>
        <v>2441.9088500584967</v>
      </c>
      <c r="CS36" s="59" t="s">
        <v>5035</v>
      </c>
    </row>
    <row r="37" spans="1:97" customFormat="1" x14ac:dyDescent="0.15">
      <c r="A37" s="16" t="s">
        <v>1145</v>
      </c>
      <c r="B37" s="13">
        <v>1</v>
      </c>
      <c r="C37" s="13">
        <v>1</v>
      </c>
      <c r="D37" s="13">
        <v>1</v>
      </c>
      <c r="E37" s="13">
        <v>1</v>
      </c>
      <c r="F37" s="13">
        <v>0.3</v>
      </c>
      <c r="G37" s="14">
        <v>0</v>
      </c>
      <c r="H37" s="14">
        <v>0</v>
      </c>
      <c r="I37" s="13"/>
      <c r="J37" s="13"/>
      <c r="K37" s="13">
        <v>0</v>
      </c>
      <c r="L37" s="13">
        <v>0</v>
      </c>
      <c r="M37" s="13">
        <v>0</v>
      </c>
      <c r="N37" s="13">
        <v>0.1</v>
      </c>
      <c r="O37" s="13"/>
      <c r="P37" s="13"/>
      <c r="Q37" s="26" t="s">
        <v>622</v>
      </c>
      <c r="R37" s="25">
        <f>VLOOKUP($Q37,杂项!$AF:$AT,2,FALSE)</f>
        <v>0</v>
      </c>
      <c r="S37" s="25">
        <f>VLOOKUP($Q37,杂项!$AF:$AT,3,FALSE)</f>
        <v>0.05</v>
      </c>
      <c r="T37" s="25">
        <f>VLOOKUP($Q37,杂项!$AF:$AT,4,FALSE)</f>
        <v>0</v>
      </c>
      <c r="U37" s="25">
        <f>VLOOKUP($Q37,杂项!$AF:$AT,5,FALSE)</f>
        <v>0.05</v>
      </c>
      <c r="V37" s="25">
        <f>VLOOKUP($Q37,杂项!$AF:$AT,6,FALSE)</f>
        <v>0</v>
      </c>
      <c r="W37" s="25">
        <f>VLOOKUP($Q37,杂项!$AF:$AT,7,FALSE)</f>
        <v>0</v>
      </c>
      <c r="X37" s="25">
        <f>VLOOKUP($Q37,杂项!$AF:$AT,8,FALSE)</f>
        <v>0</v>
      </c>
      <c r="Y37" s="25">
        <f>VLOOKUP($Q37,杂项!$AF:$AT,9,FALSE)</f>
        <v>0</v>
      </c>
      <c r="Z37" s="25">
        <f>VLOOKUP($Q37,杂项!$AF:$AT,10,FALSE)</f>
        <v>0</v>
      </c>
      <c r="AA37" s="25">
        <f>VLOOKUP($Q37,杂项!$AF:$AT,11,FALSE)</f>
        <v>0</v>
      </c>
      <c r="AB37" s="25">
        <f>VLOOKUP($Q37,杂项!$AF:$AT,12,FALSE)</f>
        <v>0</v>
      </c>
      <c r="AC37" s="25">
        <f>VLOOKUP($Q37,杂项!$AF:$AT,13,FALSE)</f>
        <v>0.1</v>
      </c>
      <c r="AD37" s="25">
        <f>VLOOKUP($Q37,杂项!$AF:$AT,14,FALSE)</f>
        <v>0.15</v>
      </c>
      <c r="AE37" s="25">
        <f>VLOOKUP($Q37,杂项!$AF:$AT,15,FALSE)</f>
        <v>0</v>
      </c>
      <c r="AF37" s="25">
        <f>VLOOKUP($Q37,杂项!$AF:$AU,16,FALSE)</f>
        <v>0</v>
      </c>
      <c r="AG37" s="30">
        <v>1.3</v>
      </c>
      <c r="AH37" s="13">
        <v>0</v>
      </c>
      <c r="AI37" s="13">
        <v>0</v>
      </c>
      <c r="AJ37" s="29">
        <v>0</v>
      </c>
      <c r="AK37" s="29">
        <v>0</v>
      </c>
      <c r="AL37" s="13">
        <v>0.35</v>
      </c>
      <c r="AM37" s="29">
        <v>80</v>
      </c>
      <c r="AN37" s="29">
        <v>182</v>
      </c>
      <c r="AO37" s="13"/>
      <c r="AP37" s="29"/>
      <c r="AQ37" s="29"/>
      <c r="AR37" s="13"/>
      <c r="AS37" s="29"/>
      <c r="AT37" s="29"/>
      <c r="AU37" s="13"/>
      <c r="AV37" s="13">
        <v>0.18</v>
      </c>
      <c r="AW37" s="13"/>
      <c r="AX37" s="13"/>
      <c r="AY37" s="13">
        <v>0</v>
      </c>
      <c r="AZ37" s="13">
        <v>0</v>
      </c>
      <c r="BA37" s="13">
        <v>0</v>
      </c>
      <c r="BB37" s="13"/>
      <c r="BC37" s="22" t="s">
        <v>4930</v>
      </c>
      <c r="BD37" s="24">
        <f>VLOOKUP($BC37,小兵属性!$B:$P,6,FALSE)</f>
        <v>0.85</v>
      </c>
      <c r="BE37" s="24">
        <f>VLOOKUP($BC37,小兵属性!$B:$P,7,FALSE)</f>
        <v>0.4</v>
      </c>
      <c r="BF37" s="24">
        <f>VLOOKUP($BC37,小兵属性!$B:$P,8,FALSE)</f>
        <v>0.65</v>
      </c>
      <c r="BG37" s="24">
        <f>VLOOKUP($BC37,小兵属性!$B:$P,9,FALSE)</f>
        <v>0</v>
      </c>
      <c r="BH37" s="24">
        <f>VLOOKUP($BC37,小兵属性!$B:$P,10,FALSE)</f>
        <v>0.3</v>
      </c>
      <c r="BI37" s="34">
        <v>12000</v>
      </c>
      <c r="BJ37" s="34">
        <v>11</v>
      </c>
      <c r="BK37" s="34"/>
      <c r="BL37" s="34"/>
      <c r="BM37" s="34">
        <v>700</v>
      </c>
      <c r="BN37" s="34">
        <v>600</v>
      </c>
      <c r="BO37" s="36">
        <v>0.6</v>
      </c>
      <c r="BP37" s="35">
        <v>1200</v>
      </c>
      <c r="BQ37" s="34">
        <v>11</v>
      </c>
      <c r="BR37" s="34"/>
      <c r="BS37" s="34">
        <v>700</v>
      </c>
      <c r="BT37" s="34">
        <v>600</v>
      </c>
      <c r="BU37" s="36">
        <v>0.6</v>
      </c>
      <c r="BV37" s="34"/>
      <c r="BW37" s="34"/>
      <c r="BX37" s="36">
        <v>0</v>
      </c>
      <c r="BY37" s="36">
        <v>0</v>
      </c>
      <c r="BZ37" s="43">
        <f>(VLOOKUP(A37,属性表!A:F,4,FALSE)*(1+AL37+U37)+AM37+AN37)*(1+C37+AV37+V37)</f>
        <v>2125.9331816960002</v>
      </c>
      <c r="CA37" s="13">
        <f t="shared" si="8"/>
        <v>0.4</v>
      </c>
      <c r="CB37" s="13">
        <f t="shared" si="1"/>
        <v>0.1</v>
      </c>
      <c r="CC37" s="13">
        <f t="shared" si="2"/>
        <v>0.15</v>
      </c>
      <c r="CD37" s="50">
        <v>0</v>
      </c>
      <c r="CE37" s="13">
        <f t="shared" si="3"/>
        <v>0</v>
      </c>
      <c r="CF37" s="13">
        <v>-0.3</v>
      </c>
      <c r="CG37" s="13">
        <f>IFERROR(VLOOKUP(VLOOKUP(A37,属性表!A:AO,41,FALSE)&amp;BJ37,杂项!AW:BC,4,0),0)/100+K37+AH37</f>
        <v>0</v>
      </c>
      <c r="CH37" s="43">
        <f>VLOOKUP(BC37,小兵属性!B:F,3,FALSE)*(1+B37+BD37)*(1+VLOOKUP(A37,属性表!A:AN,38,FALSE))</f>
        <v>2397.1350000000002</v>
      </c>
      <c r="CI37" s="50">
        <v>0</v>
      </c>
      <c r="CJ37" s="13">
        <f t="shared" si="4"/>
        <v>0</v>
      </c>
      <c r="CK37" s="13">
        <v>-0.3</v>
      </c>
      <c r="CL37" s="13">
        <f>IFERROR(VLOOKUP(VLOOKUP(BC37,小兵属性!B:X,23,FALSE)&amp;BQ37,杂项!AW:BC,4,0),0)/100+K37</f>
        <v>0</v>
      </c>
      <c r="CM37" s="54" t="s">
        <v>4886</v>
      </c>
      <c r="CN37" s="29" t="s">
        <v>5032</v>
      </c>
      <c r="CO37" s="55" t="str">
        <f>VLOOKUP($BC37,小兵属性!$B:$Q,16,FALSE)</f>
        <v>魔法</v>
      </c>
      <c r="CP37" s="57">
        <f t="shared" si="5"/>
        <v>1347.2791148776964</v>
      </c>
      <c r="CQ37" s="57">
        <f t="shared" si="6"/>
        <v>1051.1377500000001</v>
      </c>
      <c r="CR37" s="57">
        <f>SUM(CP37,CQ37)</f>
        <v>2398.4168648776968</v>
      </c>
      <c r="CS37" s="59" t="s">
        <v>5035</v>
      </c>
    </row>
    <row r="38" spans="1:97" customFormat="1" x14ac:dyDescent="0.15">
      <c r="A38" s="60" t="s">
        <v>1179</v>
      </c>
      <c r="B38" s="13">
        <v>1.3</v>
      </c>
      <c r="C38" s="13">
        <v>1</v>
      </c>
      <c r="D38" s="13">
        <v>1.42</v>
      </c>
      <c r="E38" s="13">
        <v>1</v>
      </c>
      <c r="F38" s="13">
        <v>0</v>
      </c>
      <c r="G38" s="14">
        <v>0</v>
      </c>
      <c r="H38" s="14">
        <v>0</v>
      </c>
      <c r="I38" s="13"/>
      <c r="J38" s="13"/>
      <c r="K38" s="13">
        <v>0</v>
      </c>
      <c r="L38" s="13">
        <v>0</v>
      </c>
      <c r="M38" s="13">
        <v>0</v>
      </c>
      <c r="N38" s="13"/>
      <c r="O38" s="13"/>
      <c r="P38" s="13"/>
      <c r="Q38" s="26" t="s">
        <v>642</v>
      </c>
      <c r="R38" s="25">
        <f>VLOOKUP($Q38,杂项!$AF:$AT,2,FALSE)</f>
        <v>0</v>
      </c>
      <c r="S38" s="25">
        <f>VLOOKUP($Q38,杂项!$AF:$AT,3,FALSE)</f>
        <v>0</v>
      </c>
      <c r="T38" s="25">
        <f>VLOOKUP($Q38,杂项!$AF:$AT,4,FALSE)</f>
        <v>0</v>
      </c>
      <c r="U38" s="25">
        <f>VLOOKUP($Q38,杂项!$AF:$AT,5,FALSE)</f>
        <v>0</v>
      </c>
      <c r="V38" s="25">
        <f>VLOOKUP($Q38,杂项!$AF:$AT,6,FALSE)</f>
        <v>0</v>
      </c>
      <c r="W38" s="25">
        <f>VLOOKUP($Q38,杂项!$AF:$AT,7,FALSE)</f>
        <v>0.1</v>
      </c>
      <c r="X38" s="25">
        <f>VLOOKUP($Q38,杂项!$AF:$AT,8,FALSE)</f>
        <v>0</v>
      </c>
      <c r="Y38" s="25">
        <f>VLOOKUP($Q38,杂项!$AF:$AT,9,FALSE)</f>
        <v>0.1</v>
      </c>
      <c r="Z38" s="25">
        <f>VLOOKUP($Q38,杂项!$AF:$AT,10,FALSE)</f>
        <v>0</v>
      </c>
      <c r="AA38" s="25">
        <f>VLOOKUP($Q38,杂项!$AF:$AT,11,FALSE)</f>
        <v>0</v>
      </c>
      <c r="AB38" s="25">
        <f>VLOOKUP($Q38,杂项!$AF:$AT,12,FALSE)</f>
        <v>0</v>
      </c>
      <c r="AC38" s="25">
        <f>VLOOKUP($Q38,杂项!$AF:$AT,13,FALSE)</f>
        <v>0</v>
      </c>
      <c r="AD38" s="25">
        <f>VLOOKUP($Q38,杂项!$AF:$AT,14,FALSE)</f>
        <v>0</v>
      </c>
      <c r="AE38" s="25">
        <f>VLOOKUP($Q38,杂项!$AF:$AT,15,FALSE)</f>
        <v>0</v>
      </c>
      <c r="AF38" s="25">
        <f>VLOOKUP($Q38,杂项!$AF:$AU,16,FALSE)</f>
        <v>0</v>
      </c>
      <c r="AG38" s="30">
        <v>1.5</v>
      </c>
      <c r="AH38" s="13">
        <v>0</v>
      </c>
      <c r="AI38" s="13"/>
      <c r="AJ38" s="29"/>
      <c r="AK38" s="29"/>
      <c r="AL38" s="13"/>
      <c r="AM38" s="29"/>
      <c r="AN38" s="29"/>
      <c r="AO38" s="13">
        <v>0.45</v>
      </c>
      <c r="AP38" s="29">
        <v>60</v>
      </c>
      <c r="AQ38" s="29">
        <v>113</v>
      </c>
      <c r="AR38" s="13"/>
      <c r="AS38" s="29"/>
      <c r="AT38" s="29"/>
      <c r="AU38" s="13">
        <v>0.18</v>
      </c>
      <c r="AV38" s="13"/>
      <c r="AW38" s="13"/>
      <c r="AX38" s="13"/>
      <c r="AY38" s="13">
        <v>0</v>
      </c>
      <c r="AZ38" s="13">
        <v>0</v>
      </c>
      <c r="BA38" s="13">
        <v>0</v>
      </c>
      <c r="BB38" s="13"/>
      <c r="BC38" s="22" t="s">
        <v>4851</v>
      </c>
      <c r="BD38" s="24">
        <f>VLOOKUP($BC38,小兵属性!$B:$P,6,FALSE)</f>
        <v>0.5</v>
      </c>
      <c r="BE38" s="24">
        <f>VLOOKUP($BC38,小兵属性!$B:$P,7,FALSE)</f>
        <v>0.5</v>
      </c>
      <c r="BF38" s="24">
        <f>VLOOKUP($BC38,小兵属性!$B:$P,8,FALSE)</f>
        <v>0</v>
      </c>
      <c r="BG38" s="24">
        <f>VLOOKUP($BC38,小兵属性!$B:$P,9,FALSE)</f>
        <v>0.3</v>
      </c>
      <c r="BH38" s="24">
        <f>VLOOKUP($BC38,小兵属性!$B:$P,10,FALSE)</f>
        <v>0.2</v>
      </c>
      <c r="BI38" s="34">
        <v>12000</v>
      </c>
      <c r="BJ38" s="34">
        <v>11</v>
      </c>
      <c r="BK38" s="34"/>
      <c r="BL38" s="34"/>
      <c r="BM38" s="34">
        <v>700</v>
      </c>
      <c r="BN38" s="34">
        <v>600</v>
      </c>
      <c r="BO38" s="36">
        <v>0.6</v>
      </c>
      <c r="BP38" s="35">
        <v>1200</v>
      </c>
      <c r="BQ38" s="34">
        <v>11</v>
      </c>
      <c r="BR38" s="34"/>
      <c r="BS38" s="34">
        <v>700</v>
      </c>
      <c r="BT38" s="34">
        <v>600</v>
      </c>
      <c r="BU38" s="36">
        <v>0.6</v>
      </c>
      <c r="BV38" s="34"/>
      <c r="BW38" s="34"/>
      <c r="BX38" s="36">
        <v>0</v>
      </c>
      <c r="BY38" s="36">
        <v>0</v>
      </c>
      <c r="BZ38" s="43">
        <f>(VLOOKUP(A38,属性表!A:F,5,FALSE)*(1+AO38+W38)+AP38+AQ38)*(1+D38+AW38+X38)*1.6</f>
        <v>2900.2479886336005</v>
      </c>
      <c r="CA38" s="13">
        <f t="shared" si="8"/>
        <v>0</v>
      </c>
      <c r="CB38" s="13">
        <f t="shared" si="1"/>
        <v>0</v>
      </c>
      <c r="CC38" s="13">
        <f t="shared" si="2"/>
        <v>0</v>
      </c>
      <c r="CD38" s="50">
        <v>0</v>
      </c>
      <c r="CE38" s="13">
        <f t="shared" si="3"/>
        <v>0</v>
      </c>
      <c r="CF38" s="13">
        <v>-0.15</v>
      </c>
      <c r="CG38" s="13">
        <f>IFERROR(VLOOKUP(VLOOKUP(A38,属性表!A:AO,41,FALSE)&amp;BJ38,杂项!AW:BC,4,0),0)/100+K38+AH38</f>
        <v>0</v>
      </c>
      <c r="CH38" s="43">
        <f>VLOOKUP(BC38,小兵属性!B:F,3,FALSE)*(1+B38+BD38)*(1+VLOOKUP(A38,属性表!A:AN,38,FALSE))</f>
        <v>2516.6959999999999</v>
      </c>
      <c r="CI38" s="50">
        <v>0</v>
      </c>
      <c r="CJ38" s="13">
        <f t="shared" si="4"/>
        <v>0</v>
      </c>
      <c r="CK38" s="13">
        <v>0</v>
      </c>
      <c r="CL38" s="13">
        <f>IFERROR(VLOOKUP(VLOOKUP(BC38,小兵属性!B:X,23,FALSE)&amp;BQ38,杂项!AW:BC,4,0),0)/100+K38</f>
        <v>0</v>
      </c>
      <c r="CM38" s="54" t="s">
        <v>5026</v>
      </c>
      <c r="CN38" s="29" t="s">
        <v>5027</v>
      </c>
      <c r="CO38" s="55" t="str">
        <f>VLOOKUP($BC38,小兵属性!$B:$Q,16,FALSE)</f>
        <v>物理</v>
      </c>
      <c r="CP38" s="43">
        <f t="shared" si="5"/>
        <v>1413.9359914752004</v>
      </c>
      <c r="CQ38" s="43">
        <f t="shared" si="6"/>
        <v>907.85239999999999</v>
      </c>
      <c r="CR38" s="43">
        <f>SUM(CP38,CQ38)</f>
        <v>2321.7883914752001</v>
      </c>
      <c r="CS38" s="58" t="s">
        <v>5039</v>
      </c>
    </row>
    <row r="39" spans="1:97" customFormat="1" x14ac:dyDescent="0.15">
      <c r="A39" s="9" t="s">
        <v>1183</v>
      </c>
      <c r="B39" s="13">
        <v>1.1499999999999999</v>
      </c>
      <c r="C39" s="13">
        <v>1.1499999999999999</v>
      </c>
      <c r="D39" s="13">
        <v>1.1499999999999999</v>
      </c>
      <c r="E39" s="13">
        <v>1.1499999999999999</v>
      </c>
      <c r="F39" s="13">
        <v>0</v>
      </c>
      <c r="G39" s="14">
        <v>0</v>
      </c>
      <c r="H39" s="14">
        <v>0</v>
      </c>
      <c r="I39" s="13">
        <v>0.3</v>
      </c>
      <c r="J39" s="13"/>
      <c r="K39" s="13">
        <v>0</v>
      </c>
      <c r="L39" s="13">
        <v>0</v>
      </c>
      <c r="M39" s="13">
        <v>0</v>
      </c>
      <c r="N39" s="13">
        <v>0.1</v>
      </c>
      <c r="O39" s="13"/>
      <c r="P39" s="13"/>
      <c r="Q39" s="26" t="s">
        <v>528</v>
      </c>
      <c r="R39" s="25">
        <f>VLOOKUP($Q39,杂项!$AF:$AT,2,FALSE)</f>
        <v>0</v>
      </c>
      <c r="S39" s="25">
        <f>VLOOKUP($Q39,杂项!$AF:$AT,3,FALSE)</f>
        <v>0.05</v>
      </c>
      <c r="T39" s="25">
        <f>VLOOKUP($Q39,杂项!$AF:$AT,4,FALSE)</f>
        <v>0.1</v>
      </c>
      <c r="U39" s="25">
        <f>VLOOKUP($Q39,杂项!$AF:$AT,5,FALSE)</f>
        <v>0.05</v>
      </c>
      <c r="V39" s="25">
        <f>VLOOKUP($Q39,杂项!$AF:$AT,6,FALSE)</f>
        <v>0.1</v>
      </c>
      <c r="W39" s="25">
        <f>VLOOKUP($Q39,杂项!$AF:$AT,7,FALSE)</f>
        <v>0</v>
      </c>
      <c r="X39" s="25">
        <f>VLOOKUP($Q39,杂项!$AF:$AT,8,FALSE)</f>
        <v>0.1</v>
      </c>
      <c r="Y39" s="25">
        <f>VLOOKUP($Q39,杂项!$AF:$AT,9,FALSE)</f>
        <v>0</v>
      </c>
      <c r="Z39" s="25">
        <f>VLOOKUP($Q39,杂项!$AF:$AT,10,FALSE)</f>
        <v>0.1</v>
      </c>
      <c r="AA39" s="25">
        <f>VLOOKUP($Q39,杂项!$AF:$AT,11,FALSE)</f>
        <v>0</v>
      </c>
      <c r="AB39" s="25">
        <f>VLOOKUP($Q39,杂项!$AF:$AT,12,FALSE)</f>
        <v>0</v>
      </c>
      <c r="AC39" s="25">
        <f>VLOOKUP($Q39,杂项!$AF:$AT,13,FALSE)</f>
        <v>0</v>
      </c>
      <c r="AD39" s="25">
        <f>VLOOKUP($Q39,杂项!$AF:$AT,14,FALSE)</f>
        <v>0</v>
      </c>
      <c r="AE39" s="25">
        <f>VLOOKUP($Q39,杂项!$AF:$AT,15,FALSE)</f>
        <v>0</v>
      </c>
      <c r="AF39" s="25">
        <f>VLOOKUP($Q39,杂项!$AF:$AU,16,FALSE)</f>
        <v>0</v>
      </c>
      <c r="AG39" s="30">
        <v>1.4</v>
      </c>
      <c r="AH39" s="13">
        <v>0</v>
      </c>
      <c r="AI39" s="13">
        <v>0.35</v>
      </c>
      <c r="AJ39" s="29">
        <v>80</v>
      </c>
      <c r="AK39" s="29">
        <v>182</v>
      </c>
      <c r="AL39" s="13"/>
      <c r="AM39" s="29"/>
      <c r="AN39" s="29"/>
      <c r="AO39" s="13"/>
      <c r="AP39" s="29"/>
      <c r="AQ39" s="29"/>
      <c r="AR39" s="13"/>
      <c r="AS39" s="29"/>
      <c r="AT39" s="29"/>
      <c r="AU39" s="13">
        <v>0.18</v>
      </c>
      <c r="AV39" s="13"/>
      <c r="AW39" s="13"/>
      <c r="AX39" s="13"/>
      <c r="AY39" s="13">
        <v>0</v>
      </c>
      <c r="AZ39" s="13">
        <v>0</v>
      </c>
      <c r="BA39" s="13">
        <v>0</v>
      </c>
      <c r="BB39" s="13"/>
      <c r="BC39" s="22" t="s">
        <v>4856</v>
      </c>
      <c r="BD39" s="24">
        <f>VLOOKUP($BC39,小兵属性!$B:$P,6,FALSE)</f>
        <v>0.35</v>
      </c>
      <c r="BE39" s="24">
        <f>VLOOKUP($BC39,小兵属性!$B:$P,7,FALSE)</f>
        <v>0.2</v>
      </c>
      <c r="BF39" s="24">
        <f>VLOOKUP($BC39,小兵属性!$B:$P,8,FALSE)</f>
        <v>0</v>
      </c>
      <c r="BG39" s="24">
        <f>VLOOKUP($BC39,小兵属性!$B:$P,9,FALSE)</f>
        <v>0.3</v>
      </c>
      <c r="BH39" s="24">
        <f>VLOOKUP($BC39,小兵属性!$B:$P,10,FALSE)</f>
        <v>0.2</v>
      </c>
      <c r="BI39" s="34">
        <v>12000</v>
      </c>
      <c r="BJ39" s="34">
        <v>11</v>
      </c>
      <c r="BK39" s="34"/>
      <c r="BL39" s="34"/>
      <c r="BM39" s="34">
        <v>700</v>
      </c>
      <c r="BN39" s="34">
        <v>600</v>
      </c>
      <c r="BO39" s="36">
        <v>0.6</v>
      </c>
      <c r="BP39" s="35">
        <v>1200</v>
      </c>
      <c r="BQ39" s="34">
        <v>11</v>
      </c>
      <c r="BR39" s="34"/>
      <c r="BS39" s="34">
        <v>700</v>
      </c>
      <c r="BT39" s="34">
        <v>600</v>
      </c>
      <c r="BU39" s="36">
        <v>0.6</v>
      </c>
      <c r="BV39" s="34"/>
      <c r="BW39" s="34"/>
      <c r="BX39" s="36">
        <v>0</v>
      </c>
      <c r="BY39" s="36">
        <v>0</v>
      </c>
      <c r="BZ39" s="43">
        <f>(VLOOKUP(A39,属性表!A:F,3,FALSE)*(1+AI39+S39)+AJ39+AK39)*(1+B39+AU39+T39)</f>
        <v>2587.6668291840006</v>
      </c>
      <c r="CA39" s="13">
        <f t="shared" si="8"/>
        <v>0.1</v>
      </c>
      <c r="CB39" s="13">
        <f t="shared" si="1"/>
        <v>0</v>
      </c>
      <c r="CC39" s="13">
        <f t="shared" si="2"/>
        <v>0</v>
      </c>
      <c r="CD39" s="50">
        <v>1</v>
      </c>
      <c r="CE39" s="13">
        <f t="shared" si="3"/>
        <v>0</v>
      </c>
      <c r="CF39" s="13">
        <v>0</v>
      </c>
      <c r="CG39" s="13">
        <f>IFERROR(VLOOKUP(VLOOKUP(A39,属性表!A:AO,41,FALSE)&amp;BJ39,杂项!AW:BC,4,0),0)/100+K39+AH39</f>
        <v>0</v>
      </c>
      <c r="CH39" s="43">
        <f>VLOOKUP(BC39,小兵属性!B:F,3,FALSE)*(1+B39+BD39)*(1+VLOOKUP(A39,属性表!A:AN,38,FALSE))</f>
        <v>2419.8999999999996</v>
      </c>
      <c r="CI39" s="50">
        <v>0</v>
      </c>
      <c r="CJ39" s="13">
        <f t="shared" si="4"/>
        <v>0</v>
      </c>
      <c r="CK39" s="13">
        <v>0</v>
      </c>
      <c r="CL39" s="13">
        <f>IFERROR(VLOOKUP(VLOOKUP(BC39,小兵属性!B:X,23,FALSE)&amp;BQ39,杂项!AW:BC,4,0),0)/100+K39</f>
        <v>0</v>
      </c>
      <c r="CM39" s="54" t="s">
        <v>4816</v>
      </c>
      <c r="CN39" s="29" t="s">
        <v>5027</v>
      </c>
      <c r="CO39" s="55" t="str">
        <f>VLOOKUP($BC39,小兵属性!$B:$Q,16,FALSE)</f>
        <v>物理</v>
      </c>
      <c r="CP39" s="43">
        <f t="shared" si="5"/>
        <v>1469.1344960131848</v>
      </c>
      <c r="CQ39" s="43">
        <f t="shared" si="6"/>
        <v>844.93499999999983</v>
      </c>
      <c r="CR39" s="43">
        <f>SUM(CP39,CQ39)</f>
        <v>2314.0694960131846</v>
      </c>
      <c r="CS39" s="58" t="s">
        <v>5040</v>
      </c>
    </row>
    <row r="40" spans="1:97" customFormat="1" x14ac:dyDescent="0.15">
      <c r="A40" s="16" t="s">
        <v>1212</v>
      </c>
      <c r="B40" s="13">
        <v>1.42</v>
      </c>
      <c r="C40" s="13">
        <v>1.1000000000000001</v>
      </c>
      <c r="D40" s="13">
        <v>1.2</v>
      </c>
      <c r="E40" s="13">
        <v>1</v>
      </c>
      <c r="F40" s="13">
        <v>0</v>
      </c>
      <c r="G40" s="14">
        <v>0</v>
      </c>
      <c r="H40" s="14">
        <v>0</v>
      </c>
      <c r="I40" s="13"/>
      <c r="J40" s="13"/>
      <c r="K40" s="13">
        <v>0</v>
      </c>
      <c r="L40" s="13">
        <v>0</v>
      </c>
      <c r="M40" s="13">
        <v>0</v>
      </c>
      <c r="N40" s="13">
        <v>0.1</v>
      </c>
      <c r="O40" s="13"/>
      <c r="P40" s="13"/>
      <c r="Q40" s="26" t="s">
        <v>528</v>
      </c>
      <c r="R40" s="25">
        <f>VLOOKUP($Q40,杂项!$AF:$AT,2,FALSE)</f>
        <v>0</v>
      </c>
      <c r="S40" s="25">
        <f>VLOOKUP($Q40,杂项!$AF:$AT,3,FALSE)</f>
        <v>0.05</v>
      </c>
      <c r="T40" s="25">
        <f>VLOOKUP($Q40,杂项!$AF:$AT,4,FALSE)</f>
        <v>0.1</v>
      </c>
      <c r="U40" s="25">
        <f>VLOOKUP($Q40,杂项!$AF:$AT,5,FALSE)</f>
        <v>0.05</v>
      </c>
      <c r="V40" s="25">
        <f>VLOOKUP($Q40,杂项!$AF:$AT,6,FALSE)</f>
        <v>0.1</v>
      </c>
      <c r="W40" s="25">
        <f>VLOOKUP($Q40,杂项!$AF:$AT,7,FALSE)</f>
        <v>0</v>
      </c>
      <c r="X40" s="25">
        <f>VLOOKUP($Q40,杂项!$AF:$AT,8,FALSE)</f>
        <v>0.1</v>
      </c>
      <c r="Y40" s="25">
        <f>VLOOKUP($Q40,杂项!$AF:$AT,9,FALSE)</f>
        <v>0</v>
      </c>
      <c r="Z40" s="25">
        <f>VLOOKUP($Q40,杂项!$AF:$AT,10,FALSE)</f>
        <v>0.1</v>
      </c>
      <c r="AA40" s="25">
        <f>VLOOKUP($Q40,杂项!$AF:$AT,11,FALSE)</f>
        <v>0</v>
      </c>
      <c r="AB40" s="25">
        <f>VLOOKUP($Q40,杂项!$AF:$AT,12,FALSE)</f>
        <v>0</v>
      </c>
      <c r="AC40" s="25">
        <f>VLOOKUP($Q40,杂项!$AF:$AT,13,FALSE)</f>
        <v>0</v>
      </c>
      <c r="AD40" s="25">
        <f>VLOOKUP($Q40,杂项!$AF:$AT,14,FALSE)</f>
        <v>0</v>
      </c>
      <c r="AE40" s="25">
        <f>VLOOKUP($Q40,杂项!$AF:$AT,15,FALSE)</f>
        <v>0</v>
      </c>
      <c r="AF40" s="25">
        <f>VLOOKUP($Q40,杂项!$AF:$AU,16,FALSE)</f>
        <v>0</v>
      </c>
      <c r="AG40" s="30">
        <v>1.5</v>
      </c>
      <c r="AH40" s="13">
        <v>0</v>
      </c>
      <c r="AI40" s="13">
        <v>0.35</v>
      </c>
      <c r="AJ40" s="29">
        <v>80</v>
      </c>
      <c r="AK40" s="29">
        <v>182</v>
      </c>
      <c r="AL40" s="13"/>
      <c r="AM40" s="29"/>
      <c r="AN40" s="29"/>
      <c r="AO40" s="13"/>
      <c r="AP40" s="29"/>
      <c r="AQ40" s="29"/>
      <c r="AR40" s="13"/>
      <c r="AS40" s="29"/>
      <c r="AT40" s="29"/>
      <c r="AU40" s="13">
        <v>0.2</v>
      </c>
      <c r="AV40" s="13"/>
      <c r="AW40" s="13"/>
      <c r="AX40" s="13"/>
      <c r="AY40" s="13">
        <v>0</v>
      </c>
      <c r="AZ40" s="13">
        <v>0</v>
      </c>
      <c r="BA40" s="13">
        <v>0</v>
      </c>
      <c r="BB40" s="13"/>
      <c r="BC40" s="22" t="s">
        <v>4874</v>
      </c>
      <c r="BD40" s="24">
        <f>VLOOKUP($BC40,小兵属性!$B:$P,6,FALSE)</f>
        <v>0.2</v>
      </c>
      <c r="BE40" s="24">
        <f>VLOOKUP($BC40,小兵属性!$B:$P,7,FALSE)</f>
        <v>0.2</v>
      </c>
      <c r="BF40" s="24">
        <f>VLOOKUP($BC40,小兵属性!$B:$P,8,FALSE)</f>
        <v>0</v>
      </c>
      <c r="BG40" s="24">
        <f>VLOOKUP($BC40,小兵属性!$B:$P,9,FALSE)</f>
        <v>0.24</v>
      </c>
      <c r="BH40" s="24">
        <f>VLOOKUP($BC40,小兵属性!$B:$P,10,FALSE)</f>
        <v>0.2</v>
      </c>
      <c r="BI40" s="34">
        <v>12000</v>
      </c>
      <c r="BJ40" s="34">
        <v>11</v>
      </c>
      <c r="BK40" s="34"/>
      <c r="BL40" s="34"/>
      <c r="BM40" s="34">
        <v>700</v>
      </c>
      <c r="BN40" s="34">
        <v>600</v>
      </c>
      <c r="BO40" s="36">
        <v>0.6</v>
      </c>
      <c r="BP40" s="35">
        <v>1200</v>
      </c>
      <c r="BQ40" s="34">
        <v>11</v>
      </c>
      <c r="BR40" s="34"/>
      <c r="BS40" s="34">
        <v>700</v>
      </c>
      <c r="BT40" s="34">
        <v>600</v>
      </c>
      <c r="BU40" s="36">
        <v>0.6</v>
      </c>
      <c r="BV40" s="34"/>
      <c r="BW40" s="34"/>
      <c r="BX40" s="36">
        <v>0</v>
      </c>
      <c r="BY40" s="36">
        <v>0</v>
      </c>
      <c r="BZ40" s="43">
        <f>(VLOOKUP(A40,属性表!A:F,3,FALSE)*(1+AI40+S40)+AJ40+AK40)*(1+B40+AU40+T40)</f>
        <v>2836.2589241344003</v>
      </c>
      <c r="CA40" s="13">
        <f t="shared" si="8"/>
        <v>0.1</v>
      </c>
      <c r="CB40" s="13">
        <f t="shared" si="1"/>
        <v>0</v>
      </c>
      <c r="CC40" s="13">
        <f t="shared" si="2"/>
        <v>0</v>
      </c>
      <c r="CD40" s="50">
        <v>0</v>
      </c>
      <c r="CE40" s="13">
        <f t="shared" si="3"/>
        <v>0</v>
      </c>
      <c r="CF40" s="13">
        <v>0</v>
      </c>
      <c r="CG40" s="13">
        <f>IFERROR(VLOOKUP(VLOOKUP(A40,属性表!A:AO,41,FALSE)&amp;BJ40,杂项!AW:BC,4,0),0)/100+K40+AH40</f>
        <v>0</v>
      </c>
      <c r="CH40" s="43">
        <f>VLOOKUP(BC40,小兵属性!B:F,3,FALSE)*(1+B40+BD40)*(1+VLOOKUP(A40,属性表!A:AN,38,FALSE))</f>
        <v>2550.1770000000001</v>
      </c>
      <c r="CI40" s="50">
        <v>0</v>
      </c>
      <c r="CJ40" s="13">
        <f t="shared" si="4"/>
        <v>0</v>
      </c>
      <c r="CK40" s="13">
        <v>0</v>
      </c>
      <c r="CL40" s="13">
        <f>IFERROR(VLOOKUP(VLOOKUP(BC40,小兵属性!B:X,23,FALSE)&amp;BQ40,杂项!AW:BC,4,0),0)/100+K40</f>
        <v>0</v>
      </c>
      <c r="CM40" s="54" t="s">
        <v>4816</v>
      </c>
      <c r="CN40" s="29" t="s">
        <v>5027</v>
      </c>
      <c r="CO40" s="55" t="str">
        <f>VLOOKUP($BC40,小兵属性!$B:$Q,16,FALSE)</f>
        <v>物理</v>
      </c>
      <c r="CP40" s="43">
        <f t="shared" si="5"/>
        <v>1415.9136124108804</v>
      </c>
      <c r="CQ40" s="43">
        <f t="shared" si="6"/>
        <v>886.70974000000012</v>
      </c>
      <c r="CR40" s="43">
        <f>SUM(CP40,CQ40)</f>
        <v>2302.6233524108807</v>
      </c>
      <c r="CS40" s="58" t="s">
        <v>5041</v>
      </c>
    </row>
    <row r="41" spans="1:97" customFormat="1" x14ac:dyDescent="0.15">
      <c r="A41" s="9" t="s">
        <v>1138</v>
      </c>
      <c r="B41" s="13">
        <v>1</v>
      </c>
      <c r="C41" s="13">
        <v>1</v>
      </c>
      <c r="D41" s="13">
        <v>1.1499999999999999</v>
      </c>
      <c r="E41" s="13">
        <v>1.1499999999999999</v>
      </c>
      <c r="F41" s="13">
        <v>0</v>
      </c>
      <c r="G41" s="14">
        <v>0</v>
      </c>
      <c r="H41" s="14">
        <v>0</v>
      </c>
      <c r="I41" s="13"/>
      <c r="J41" s="13">
        <v>0.15</v>
      </c>
      <c r="K41" s="13">
        <v>0</v>
      </c>
      <c r="L41" s="13">
        <v>0</v>
      </c>
      <c r="M41" s="13">
        <v>0</v>
      </c>
      <c r="N41" s="13"/>
      <c r="O41" s="13"/>
      <c r="P41" s="13"/>
      <c r="Q41" s="26" t="s">
        <v>642</v>
      </c>
      <c r="R41" s="25">
        <f>VLOOKUP($Q41,杂项!$AF:$AT,2,FALSE)</f>
        <v>0</v>
      </c>
      <c r="S41" s="25">
        <f>VLOOKUP($Q41,杂项!$AF:$AT,3,FALSE)</f>
        <v>0</v>
      </c>
      <c r="T41" s="25">
        <f>VLOOKUP($Q41,杂项!$AF:$AT,4,FALSE)</f>
        <v>0</v>
      </c>
      <c r="U41" s="25">
        <f>VLOOKUP($Q41,杂项!$AF:$AT,5,FALSE)</f>
        <v>0</v>
      </c>
      <c r="V41" s="25">
        <f>VLOOKUP($Q41,杂项!$AF:$AT,6,FALSE)</f>
        <v>0</v>
      </c>
      <c r="W41" s="25">
        <f>VLOOKUP($Q41,杂项!$AF:$AT,7,FALSE)</f>
        <v>0.1</v>
      </c>
      <c r="X41" s="25">
        <f>VLOOKUP($Q41,杂项!$AF:$AT,8,FALSE)</f>
        <v>0</v>
      </c>
      <c r="Y41" s="25">
        <f>VLOOKUP($Q41,杂项!$AF:$AT,9,FALSE)</f>
        <v>0.1</v>
      </c>
      <c r="Z41" s="25">
        <f>VLOOKUP($Q41,杂项!$AF:$AT,10,FALSE)</f>
        <v>0</v>
      </c>
      <c r="AA41" s="25">
        <f>VLOOKUP($Q41,杂项!$AF:$AT,11,FALSE)</f>
        <v>0</v>
      </c>
      <c r="AB41" s="25">
        <f>VLOOKUP($Q41,杂项!$AF:$AT,12,FALSE)</f>
        <v>0</v>
      </c>
      <c r="AC41" s="25">
        <f>VLOOKUP($Q41,杂项!$AF:$AT,13,FALSE)</f>
        <v>0</v>
      </c>
      <c r="AD41" s="25">
        <f>VLOOKUP($Q41,杂项!$AF:$AT,14,FALSE)</f>
        <v>0</v>
      </c>
      <c r="AE41" s="25">
        <f>VLOOKUP($Q41,杂项!$AF:$AT,15,FALSE)</f>
        <v>0</v>
      </c>
      <c r="AF41" s="25">
        <f>VLOOKUP($Q41,杂项!$AF:$AU,16,FALSE)</f>
        <v>0</v>
      </c>
      <c r="AG41" s="30">
        <v>1</v>
      </c>
      <c r="AH41" s="13">
        <v>0</v>
      </c>
      <c r="AI41" s="13">
        <v>0</v>
      </c>
      <c r="AJ41" s="29">
        <v>0</v>
      </c>
      <c r="AK41" s="29">
        <v>0</v>
      </c>
      <c r="AL41" s="13"/>
      <c r="AM41" s="29"/>
      <c r="AN41" s="29"/>
      <c r="AO41" s="13">
        <v>0.35</v>
      </c>
      <c r="AP41" s="29">
        <v>60</v>
      </c>
      <c r="AQ41" s="29">
        <v>113</v>
      </c>
      <c r="AR41" s="13">
        <v>0.2</v>
      </c>
      <c r="AS41" s="29">
        <v>60</v>
      </c>
      <c r="AT41" s="29">
        <v>48</v>
      </c>
      <c r="AU41" s="13">
        <v>0</v>
      </c>
      <c r="AV41" s="13"/>
      <c r="AW41" s="13">
        <v>0.34</v>
      </c>
      <c r="AX41" s="13">
        <v>0.24</v>
      </c>
      <c r="AY41" s="13">
        <v>0</v>
      </c>
      <c r="AZ41" s="13">
        <v>0</v>
      </c>
      <c r="BA41" s="13">
        <v>0</v>
      </c>
      <c r="BB41" s="13"/>
      <c r="BC41" s="22" t="s">
        <v>4859</v>
      </c>
      <c r="BD41" s="24">
        <f>VLOOKUP($BC41,小兵属性!$B:$P,6,FALSE)</f>
        <v>0.65</v>
      </c>
      <c r="BE41" s="24">
        <f>VLOOKUP($BC41,小兵属性!$B:$P,7,FALSE)</f>
        <v>0.65</v>
      </c>
      <c r="BF41" s="24">
        <f>VLOOKUP($BC41,小兵属性!$B:$P,8,FALSE)</f>
        <v>0.45</v>
      </c>
      <c r="BG41" s="24">
        <f>VLOOKUP($BC41,小兵属性!$B:$P,9,FALSE)</f>
        <v>0.3</v>
      </c>
      <c r="BH41" s="24">
        <f>VLOOKUP($BC41,小兵属性!$B:$P,10,FALSE)</f>
        <v>0.2</v>
      </c>
      <c r="BI41" s="34">
        <v>12000</v>
      </c>
      <c r="BJ41" s="34">
        <v>11</v>
      </c>
      <c r="BK41" s="34"/>
      <c r="BL41" s="34"/>
      <c r="BM41" s="34">
        <v>700</v>
      </c>
      <c r="BN41" s="34">
        <v>600</v>
      </c>
      <c r="BO41" s="36">
        <v>0.6</v>
      </c>
      <c r="BP41" s="35">
        <v>1200</v>
      </c>
      <c r="BQ41" s="34">
        <v>11</v>
      </c>
      <c r="BR41" s="34"/>
      <c r="BS41" s="34">
        <v>700</v>
      </c>
      <c r="BT41" s="34">
        <v>600</v>
      </c>
      <c r="BU41" s="36">
        <v>0.6</v>
      </c>
      <c r="BV41" s="34"/>
      <c r="BW41" s="34"/>
      <c r="BX41" s="36">
        <v>0</v>
      </c>
      <c r="BY41" s="36">
        <v>0</v>
      </c>
      <c r="BZ41" s="43">
        <f>((VLOOKUP(A41,属性表!A:F,5,FALSE)*(1+AO41+W41)+AP41+AQ41)*(1+D41+AW41+X41)+(VLOOKUP(A41,属性表!A:F,6,FALSE)*(1+AR41+Y41)+AS41+AT41)*(1+E41+AX41+Z41))</f>
        <v>2882.0743853311997</v>
      </c>
      <c r="CA41" s="13">
        <f t="shared" si="8"/>
        <v>0</v>
      </c>
      <c r="CB41" s="13">
        <f t="shared" si="1"/>
        <v>0</v>
      </c>
      <c r="CC41" s="13">
        <f t="shared" si="2"/>
        <v>0</v>
      </c>
      <c r="CD41" s="50">
        <v>0</v>
      </c>
      <c r="CE41" s="13">
        <f t="shared" si="3"/>
        <v>0</v>
      </c>
      <c r="CF41" s="13">
        <v>0</v>
      </c>
      <c r="CG41" s="13">
        <f>IFERROR(VLOOKUP(VLOOKUP(A41,属性表!A:AO,41,FALSE)&amp;BJ41,杂项!AW:BC,4,0),0)/100+K41+AH41</f>
        <v>0</v>
      </c>
      <c r="CH41" s="43">
        <f>VLOOKUP(BC41,小兵属性!B:F,3,FALSE)*(1+B41+BD41)*(1+VLOOKUP(A41,属性表!A:AN,38,FALSE))</f>
        <v>1886.0050000000001</v>
      </c>
      <c r="CI41" s="50">
        <v>0</v>
      </c>
      <c r="CJ41" s="13">
        <f t="shared" si="4"/>
        <v>0</v>
      </c>
      <c r="CK41" s="13">
        <v>0</v>
      </c>
      <c r="CL41" s="13">
        <f>IFERROR(VLOOKUP(VLOOKUP(BC41,小兵属性!B:X,23,FALSE)&amp;BQ41,杂项!AW:BC,4,0),0)/100+K41</f>
        <v>0</v>
      </c>
      <c r="CM41" s="54" t="s">
        <v>5037</v>
      </c>
      <c r="CN41" s="29" t="s">
        <v>5027</v>
      </c>
      <c r="CO41" s="55" t="str">
        <f>VLOOKUP($BC41,小兵属性!$B:$Q,16,FALSE)</f>
        <v>物理</v>
      </c>
      <c r="CP41" s="43">
        <f t="shared" si="5"/>
        <v>881.03719266559983</v>
      </c>
      <c r="CQ41" s="43">
        <f t="shared" si="6"/>
        <v>497.90325000000007</v>
      </c>
      <c r="CR41" s="43">
        <f>SUM(CP41*2,CQ41)</f>
        <v>2259.9776353312</v>
      </c>
      <c r="CS41" s="58" t="s">
        <v>5042</v>
      </c>
    </row>
    <row r="42" spans="1:97" customFormat="1" x14ac:dyDescent="0.15">
      <c r="A42" s="60" t="s">
        <v>1245</v>
      </c>
      <c r="B42" s="13">
        <v>1.3</v>
      </c>
      <c r="C42" s="13">
        <v>1</v>
      </c>
      <c r="D42" s="13">
        <v>1</v>
      </c>
      <c r="E42" s="13">
        <v>1</v>
      </c>
      <c r="F42" s="13">
        <v>0.1</v>
      </c>
      <c r="G42" s="14">
        <v>0</v>
      </c>
      <c r="H42" s="14">
        <v>0</v>
      </c>
      <c r="I42" s="13"/>
      <c r="J42" s="13"/>
      <c r="K42" s="13">
        <v>0</v>
      </c>
      <c r="L42" s="13">
        <v>0</v>
      </c>
      <c r="M42" s="13">
        <v>0</v>
      </c>
      <c r="N42" s="13">
        <v>0.1</v>
      </c>
      <c r="O42" s="13"/>
      <c r="P42" s="13"/>
      <c r="Q42" s="26" t="s">
        <v>528</v>
      </c>
      <c r="R42" s="25">
        <f>VLOOKUP($Q42,杂项!$AF:$AT,2,FALSE)</f>
        <v>0</v>
      </c>
      <c r="S42" s="25">
        <f>VLOOKUP($Q42,杂项!$AF:$AT,3,FALSE)</f>
        <v>0.05</v>
      </c>
      <c r="T42" s="25">
        <f>VLOOKUP($Q42,杂项!$AF:$AT,4,FALSE)</f>
        <v>0.1</v>
      </c>
      <c r="U42" s="25">
        <f>VLOOKUP($Q42,杂项!$AF:$AT,5,FALSE)</f>
        <v>0.05</v>
      </c>
      <c r="V42" s="25">
        <f>VLOOKUP($Q42,杂项!$AF:$AT,6,FALSE)</f>
        <v>0.1</v>
      </c>
      <c r="W42" s="25">
        <f>VLOOKUP($Q42,杂项!$AF:$AT,7,FALSE)</f>
        <v>0</v>
      </c>
      <c r="X42" s="25">
        <f>VLOOKUP($Q42,杂项!$AF:$AT,8,FALSE)</f>
        <v>0.1</v>
      </c>
      <c r="Y42" s="25">
        <f>VLOOKUP($Q42,杂项!$AF:$AT,9,FALSE)</f>
        <v>0</v>
      </c>
      <c r="Z42" s="25">
        <f>VLOOKUP($Q42,杂项!$AF:$AT,10,FALSE)</f>
        <v>0.1</v>
      </c>
      <c r="AA42" s="25">
        <f>VLOOKUP($Q42,杂项!$AF:$AT,11,FALSE)</f>
        <v>0</v>
      </c>
      <c r="AB42" s="25">
        <f>VLOOKUP($Q42,杂项!$AF:$AT,12,FALSE)</f>
        <v>0</v>
      </c>
      <c r="AC42" s="25">
        <f>VLOOKUP($Q42,杂项!$AF:$AT,13,FALSE)</f>
        <v>0</v>
      </c>
      <c r="AD42" s="25">
        <f>VLOOKUP($Q42,杂项!$AF:$AT,14,FALSE)</f>
        <v>0</v>
      </c>
      <c r="AE42" s="25">
        <f>VLOOKUP($Q42,杂项!$AF:$AT,15,FALSE)</f>
        <v>0</v>
      </c>
      <c r="AF42" s="25">
        <f>VLOOKUP($Q42,杂项!$AF:$AU,16,FALSE)</f>
        <v>0</v>
      </c>
      <c r="AG42" s="30">
        <v>2</v>
      </c>
      <c r="AH42" s="13">
        <v>0</v>
      </c>
      <c r="AI42" s="13">
        <v>0.35</v>
      </c>
      <c r="AJ42" s="29">
        <v>80</v>
      </c>
      <c r="AK42" s="29">
        <v>193</v>
      </c>
      <c r="AL42" s="13"/>
      <c r="AM42" s="29"/>
      <c r="AN42" s="29"/>
      <c r="AO42" s="13"/>
      <c r="AP42" s="29"/>
      <c r="AQ42" s="29"/>
      <c r="AR42" s="13"/>
      <c r="AS42" s="29"/>
      <c r="AT42" s="29"/>
      <c r="AU42" s="13">
        <v>0.18</v>
      </c>
      <c r="AV42" s="13"/>
      <c r="AW42" s="13"/>
      <c r="AX42" s="13"/>
      <c r="AY42" s="13">
        <v>0</v>
      </c>
      <c r="AZ42" s="13">
        <v>0</v>
      </c>
      <c r="BA42" s="13">
        <v>0</v>
      </c>
      <c r="BB42" s="13"/>
      <c r="BC42" s="22" t="s">
        <v>4910</v>
      </c>
      <c r="BD42" s="24">
        <f>VLOOKUP($BC42,小兵属性!$B:$P,6,FALSE)</f>
        <v>0.65</v>
      </c>
      <c r="BE42" s="24">
        <f>VLOOKUP($BC42,小兵属性!$B:$P,7,FALSE)</f>
        <v>0.2</v>
      </c>
      <c r="BF42" s="24">
        <f>VLOOKUP($BC42,小兵属性!$B:$P,8,FALSE)</f>
        <v>0</v>
      </c>
      <c r="BG42" s="24">
        <f>VLOOKUP($BC42,小兵属性!$B:$P,9,FALSE)</f>
        <v>0.3</v>
      </c>
      <c r="BH42" s="24">
        <f>VLOOKUP($BC42,小兵属性!$B:$P,10,FALSE)</f>
        <v>0</v>
      </c>
      <c r="BI42" s="34">
        <v>12000</v>
      </c>
      <c r="BJ42" s="34">
        <v>11</v>
      </c>
      <c r="BK42" s="34"/>
      <c r="BL42" s="34"/>
      <c r="BM42" s="34">
        <v>700</v>
      </c>
      <c r="BN42" s="34">
        <v>600</v>
      </c>
      <c r="BO42" s="36">
        <v>0.6</v>
      </c>
      <c r="BP42" s="35">
        <v>1200</v>
      </c>
      <c r="BQ42" s="34">
        <v>11</v>
      </c>
      <c r="BR42" s="34"/>
      <c r="BS42" s="34">
        <v>700</v>
      </c>
      <c r="BT42" s="34">
        <v>600</v>
      </c>
      <c r="BU42" s="36">
        <v>0.6</v>
      </c>
      <c r="BV42" s="34"/>
      <c r="BW42" s="34"/>
      <c r="BX42" s="36">
        <v>0</v>
      </c>
      <c r="BY42" s="36">
        <v>0</v>
      </c>
      <c r="BZ42" s="43">
        <f>(VLOOKUP(A42,属性表!A:F,3,FALSE)*(1+AI42+S42)+AJ42+AK42)*(1+B42+AU42+T42)</f>
        <v>2320.0093991424005</v>
      </c>
      <c r="CA42" s="13">
        <f t="shared" si="8"/>
        <v>0.2</v>
      </c>
      <c r="CB42" s="13">
        <f t="shared" si="1"/>
        <v>0</v>
      </c>
      <c r="CC42" s="13">
        <f t="shared" si="2"/>
        <v>0</v>
      </c>
      <c r="CD42" s="50">
        <v>0</v>
      </c>
      <c r="CE42" s="13">
        <f t="shared" si="3"/>
        <v>0</v>
      </c>
      <c r="CF42" s="13">
        <v>0</v>
      </c>
      <c r="CG42" s="13">
        <f>IFERROR(VLOOKUP(VLOOKUP(A42,属性表!A:AO,41,FALSE)&amp;BJ42,杂项!AW:BC,4,0),0)/100+K42+AH42</f>
        <v>0</v>
      </c>
      <c r="CH42" s="43">
        <f>VLOOKUP(BC42,小兵属性!B:F,3,FALSE)*(1+B42+BD42)*(1+VLOOKUP(A42,属性表!A:AN,38,FALSE))</f>
        <v>2243.5929999999998</v>
      </c>
      <c r="CI42" s="50">
        <v>0</v>
      </c>
      <c r="CJ42" s="13">
        <f t="shared" si="4"/>
        <v>0</v>
      </c>
      <c r="CK42" s="13">
        <v>0</v>
      </c>
      <c r="CL42" s="13">
        <f>IFERROR(VLOOKUP(VLOOKUP(BC42,小兵属性!B:X,23,FALSE)&amp;BQ42,杂项!AW:BC,4,0),0)/100+K42</f>
        <v>0</v>
      </c>
      <c r="CM42" s="54" t="s">
        <v>4816</v>
      </c>
      <c r="CN42" s="29" t="s">
        <v>5027</v>
      </c>
      <c r="CO42" s="55" t="str">
        <f>VLOOKUP($BC42,小兵属性!$B:$Q,16,FALSE)</f>
        <v>物理</v>
      </c>
      <c r="CP42" s="43">
        <f t="shared" si="5"/>
        <v>1440.0112789708805</v>
      </c>
      <c r="CQ42" s="43">
        <f t="shared" si="6"/>
        <v>786.51509999999996</v>
      </c>
      <c r="CR42" s="43">
        <f t="shared" ref="CR42:CR105" si="9">SUM(CP42,CQ42)</f>
        <v>2226.5263789708806</v>
      </c>
      <c r="CS42" s="58" t="s">
        <v>5043</v>
      </c>
    </row>
    <row r="43" spans="1:97" customFormat="1" x14ac:dyDescent="0.15">
      <c r="A43" s="9" t="s">
        <v>1141</v>
      </c>
      <c r="B43" s="13">
        <v>1</v>
      </c>
      <c r="C43" s="13">
        <v>1.1000000000000001</v>
      </c>
      <c r="D43" s="13">
        <v>1</v>
      </c>
      <c r="E43" s="13">
        <v>1</v>
      </c>
      <c r="F43" s="13">
        <v>0.3</v>
      </c>
      <c r="G43" s="14">
        <v>0</v>
      </c>
      <c r="H43" s="14">
        <v>0</v>
      </c>
      <c r="I43" s="13"/>
      <c r="J43" s="13"/>
      <c r="K43" s="13">
        <v>0</v>
      </c>
      <c r="L43" s="13">
        <v>0</v>
      </c>
      <c r="M43" s="13">
        <v>0</v>
      </c>
      <c r="N43" s="13"/>
      <c r="O43" s="13"/>
      <c r="P43" s="13"/>
      <c r="Q43" s="26" t="s">
        <v>622</v>
      </c>
      <c r="R43" s="25">
        <f>VLOOKUP($Q43,杂项!$AF:$AT,2,FALSE)</f>
        <v>0</v>
      </c>
      <c r="S43" s="25">
        <f>VLOOKUP($Q43,杂项!$AF:$AT,3,FALSE)</f>
        <v>0.05</v>
      </c>
      <c r="T43" s="25">
        <f>VLOOKUP($Q43,杂项!$AF:$AT,4,FALSE)</f>
        <v>0</v>
      </c>
      <c r="U43" s="25">
        <f>VLOOKUP($Q43,杂项!$AF:$AT,5,FALSE)</f>
        <v>0.05</v>
      </c>
      <c r="V43" s="25">
        <f>VLOOKUP($Q43,杂项!$AF:$AT,6,FALSE)</f>
        <v>0</v>
      </c>
      <c r="W43" s="25">
        <f>VLOOKUP($Q43,杂项!$AF:$AT,7,FALSE)</f>
        <v>0</v>
      </c>
      <c r="X43" s="25">
        <f>VLOOKUP($Q43,杂项!$AF:$AT,8,FALSE)</f>
        <v>0</v>
      </c>
      <c r="Y43" s="25">
        <f>VLOOKUP($Q43,杂项!$AF:$AT,9,FALSE)</f>
        <v>0</v>
      </c>
      <c r="Z43" s="25">
        <f>VLOOKUP($Q43,杂项!$AF:$AT,10,FALSE)</f>
        <v>0</v>
      </c>
      <c r="AA43" s="25">
        <f>VLOOKUP($Q43,杂项!$AF:$AT,11,FALSE)</f>
        <v>0</v>
      </c>
      <c r="AB43" s="25">
        <f>VLOOKUP($Q43,杂项!$AF:$AT,12,FALSE)</f>
        <v>0</v>
      </c>
      <c r="AC43" s="25">
        <f>VLOOKUP($Q43,杂项!$AF:$AT,13,FALSE)</f>
        <v>0.1</v>
      </c>
      <c r="AD43" s="25">
        <f>VLOOKUP($Q43,杂项!$AF:$AT,14,FALSE)</f>
        <v>0.15</v>
      </c>
      <c r="AE43" s="25">
        <f>VLOOKUP($Q43,杂项!$AF:$AT,15,FALSE)</f>
        <v>0</v>
      </c>
      <c r="AF43" s="25">
        <f>VLOOKUP($Q43,杂项!$AF:$AU,16,FALSE)</f>
        <v>0</v>
      </c>
      <c r="AG43" s="30">
        <v>1.3</v>
      </c>
      <c r="AH43" s="13">
        <v>0</v>
      </c>
      <c r="AI43" s="13">
        <v>0</v>
      </c>
      <c r="AJ43" s="29">
        <v>0</v>
      </c>
      <c r="AK43" s="29">
        <v>0</v>
      </c>
      <c r="AL43" s="13">
        <v>0.35</v>
      </c>
      <c r="AM43" s="29">
        <v>80</v>
      </c>
      <c r="AN43" s="29">
        <v>182</v>
      </c>
      <c r="AO43" s="13"/>
      <c r="AP43" s="29"/>
      <c r="AQ43" s="29"/>
      <c r="AR43" s="13"/>
      <c r="AS43" s="29"/>
      <c r="AT43" s="29"/>
      <c r="AU43" s="13"/>
      <c r="AV43" s="13">
        <v>0.18</v>
      </c>
      <c r="AW43" s="13"/>
      <c r="AX43" s="13"/>
      <c r="AY43" s="13">
        <v>0</v>
      </c>
      <c r="AZ43" s="13">
        <v>0</v>
      </c>
      <c r="BA43" s="13">
        <v>0</v>
      </c>
      <c r="BB43" s="13"/>
      <c r="BC43" s="22" t="s">
        <v>4930</v>
      </c>
      <c r="BD43" s="24">
        <f>VLOOKUP($BC43,小兵属性!$B:$P,6,FALSE)</f>
        <v>0.85</v>
      </c>
      <c r="BE43" s="24">
        <f>VLOOKUP($BC43,小兵属性!$B:$P,7,FALSE)</f>
        <v>0.4</v>
      </c>
      <c r="BF43" s="24">
        <f>VLOOKUP($BC43,小兵属性!$B:$P,8,FALSE)</f>
        <v>0.65</v>
      </c>
      <c r="BG43" s="24">
        <f>VLOOKUP($BC43,小兵属性!$B:$P,9,FALSE)</f>
        <v>0</v>
      </c>
      <c r="BH43" s="24">
        <f>VLOOKUP($BC43,小兵属性!$B:$P,10,FALSE)</f>
        <v>0.3</v>
      </c>
      <c r="BI43" s="34">
        <v>12000</v>
      </c>
      <c r="BJ43" s="34">
        <v>11</v>
      </c>
      <c r="BK43" s="34"/>
      <c r="BL43" s="34"/>
      <c r="BM43" s="34">
        <v>700</v>
      </c>
      <c r="BN43" s="34">
        <v>600</v>
      </c>
      <c r="BO43" s="36">
        <v>0.6</v>
      </c>
      <c r="BP43" s="35">
        <v>1200</v>
      </c>
      <c r="BQ43" s="34">
        <v>11</v>
      </c>
      <c r="BR43" s="34"/>
      <c r="BS43" s="34">
        <v>700</v>
      </c>
      <c r="BT43" s="34">
        <v>600</v>
      </c>
      <c r="BU43" s="36">
        <v>0.6</v>
      </c>
      <c r="BV43" s="34"/>
      <c r="BW43" s="34"/>
      <c r="BX43" s="36">
        <v>0</v>
      </c>
      <c r="BY43" s="36">
        <v>0</v>
      </c>
      <c r="BZ43" s="43">
        <f>(VLOOKUP(A43,属性表!A:F,4,FALSE)*(1+AL43+U43)+AM43+AN43)*(1+C43+AV43+V43)</f>
        <v>2131.0536308736</v>
      </c>
      <c r="CA43" s="13">
        <f t="shared" si="8"/>
        <v>0.3</v>
      </c>
      <c r="CB43" s="13">
        <f t="shared" si="1"/>
        <v>0.1</v>
      </c>
      <c r="CC43" s="13">
        <f t="shared" si="2"/>
        <v>0.15</v>
      </c>
      <c r="CD43" s="50">
        <v>0</v>
      </c>
      <c r="CE43" s="13">
        <f t="shared" si="3"/>
        <v>0</v>
      </c>
      <c r="CF43" s="13">
        <v>-0.3</v>
      </c>
      <c r="CG43" s="13">
        <f>IFERROR(VLOOKUP(VLOOKUP(A43,属性表!A:AO,41,FALSE)&amp;BJ43,杂项!AW:BC,4,0),0)/100+K43+AH43</f>
        <v>0</v>
      </c>
      <c r="CH43" s="43">
        <f>VLOOKUP(BC43,小兵属性!B:F,3,FALSE)*(1+B43+BD43)*(1+VLOOKUP(A43,属性表!A:AN,38,FALSE))</f>
        <v>2397.1350000000002</v>
      </c>
      <c r="CI43" s="50">
        <v>0</v>
      </c>
      <c r="CJ43" s="13">
        <f t="shared" si="4"/>
        <v>0</v>
      </c>
      <c r="CK43" s="13">
        <v>-0.3</v>
      </c>
      <c r="CL43" s="13">
        <f>IFERROR(VLOOKUP(VLOOKUP(BC43,小兵属性!B:X,23,FALSE)&amp;BQ43,杂项!AW:BC,4,0),0)/100+K43</f>
        <v>0</v>
      </c>
      <c r="CM43" s="54" t="s">
        <v>4886</v>
      </c>
      <c r="CN43" s="29" t="s">
        <v>5032</v>
      </c>
      <c r="CO43" s="55" t="str">
        <f>VLOOKUP($BC43,小兵属性!$B:$Q,16,FALSE)</f>
        <v>魔法</v>
      </c>
      <c r="CP43" s="57">
        <f t="shared" si="5"/>
        <v>1255.8043498970114</v>
      </c>
      <c r="CQ43" s="57">
        <f t="shared" si="6"/>
        <v>1051.1377500000001</v>
      </c>
      <c r="CR43" s="57">
        <f t="shared" si="9"/>
        <v>2306.9420998970118</v>
      </c>
      <c r="CS43" s="59" t="s">
        <v>5035</v>
      </c>
    </row>
    <row r="44" spans="1:97" customFormat="1" x14ac:dyDescent="0.15">
      <c r="A44" s="9" t="s">
        <v>1228</v>
      </c>
      <c r="B44" s="13">
        <v>1.3</v>
      </c>
      <c r="C44" s="13">
        <v>1.1000000000000001</v>
      </c>
      <c r="D44" s="13">
        <v>1.2</v>
      </c>
      <c r="E44" s="13">
        <v>1</v>
      </c>
      <c r="F44" s="13">
        <v>0.1</v>
      </c>
      <c r="G44" s="14">
        <v>0</v>
      </c>
      <c r="H44" s="14">
        <v>0</v>
      </c>
      <c r="I44" s="13"/>
      <c r="J44" s="13"/>
      <c r="K44" s="13">
        <v>0</v>
      </c>
      <c r="L44" s="13">
        <v>0</v>
      </c>
      <c r="M44" s="13">
        <v>0</v>
      </c>
      <c r="N44" s="13"/>
      <c r="O44" s="13"/>
      <c r="P44" s="13"/>
      <c r="Q44" s="26" t="s">
        <v>528</v>
      </c>
      <c r="R44" s="25">
        <f>VLOOKUP($Q44,杂项!$AF:$AT,2,FALSE)</f>
        <v>0</v>
      </c>
      <c r="S44" s="25">
        <f>VLOOKUP($Q44,杂项!$AF:$AT,3,FALSE)</f>
        <v>0.05</v>
      </c>
      <c r="T44" s="25">
        <f>VLOOKUP($Q44,杂项!$AF:$AT,4,FALSE)</f>
        <v>0.1</v>
      </c>
      <c r="U44" s="25">
        <f>VLOOKUP($Q44,杂项!$AF:$AT,5,FALSE)</f>
        <v>0.05</v>
      </c>
      <c r="V44" s="25">
        <f>VLOOKUP($Q44,杂项!$AF:$AT,6,FALSE)</f>
        <v>0.1</v>
      </c>
      <c r="W44" s="25">
        <f>VLOOKUP($Q44,杂项!$AF:$AT,7,FALSE)</f>
        <v>0</v>
      </c>
      <c r="X44" s="25">
        <f>VLOOKUP($Q44,杂项!$AF:$AT,8,FALSE)</f>
        <v>0.1</v>
      </c>
      <c r="Y44" s="25">
        <f>VLOOKUP($Q44,杂项!$AF:$AT,9,FALSE)</f>
        <v>0</v>
      </c>
      <c r="Z44" s="25">
        <f>VLOOKUP($Q44,杂项!$AF:$AT,10,FALSE)</f>
        <v>0.1</v>
      </c>
      <c r="AA44" s="25">
        <f>VLOOKUP($Q44,杂项!$AF:$AT,11,FALSE)</f>
        <v>0</v>
      </c>
      <c r="AB44" s="25">
        <f>VLOOKUP($Q44,杂项!$AF:$AT,12,FALSE)</f>
        <v>0</v>
      </c>
      <c r="AC44" s="25">
        <f>VLOOKUP($Q44,杂项!$AF:$AT,13,FALSE)</f>
        <v>0</v>
      </c>
      <c r="AD44" s="25">
        <f>VLOOKUP($Q44,杂项!$AF:$AT,14,FALSE)</f>
        <v>0</v>
      </c>
      <c r="AE44" s="25">
        <f>VLOOKUP($Q44,杂项!$AF:$AT,15,FALSE)</f>
        <v>0</v>
      </c>
      <c r="AF44" s="25">
        <f>VLOOKUP($Q44,杂项!$AF:$AU,16,FALSE)</f>
        <v>0</v>
      </c>
      <c r="AG44" s="30">
        <v>1.5</v>
      </c>
      <c r="AH44" s="13">
        <v>0</v>
      </c>
      <c r="AI44" s="13">
        <v>0.35</v>
      </c>
      <c r="AJ44" s="29">
        <v>80</v>
      </c>
      <c r="AK44" s="29">
        <v>182</v>
      </c>
      <c r="AL44" s="13"/>
      <c r="AM44" s="29"/>
      <c r="AN44" s="29"/>
      <c r="AO44" s="13"/>
      <c r="AP44" s="29"/>
      <c r="AQ44" s="29"/>
      <c r="AR44" s="13"/>
      <c r="AS44" s="29"/>
      <c r="AT44" s="29"/>
      <c r="AU44" s="13">
        <v>0.2</v>
      </c>
      <c r="AV44" s="13"/>
      <c r="AW44" s="13"/>
      <c r="AX44" s="13"/>
      <c r="AY44" s="13">
        <v>0</v>
      </c>
      <c r="AZ44" s="13">
        <v>0</v>
      </c>
      <c r="BA44" s="13">
        <v>0</v>
      </c>
      <c r="BB44" s="13"/>
      <c r="BC44" s="22" t="s">
        <v>4874</v>
      </c>
      <c r="BD44" s="24">
        <f>VLOOKUP($BC44,小兵属性!$B:$P,6,FALSE)</f>
        <v>0.2</v>
      </c>
      <c r="BE44" s="24">
        <f>VLOOKUP($BC44,小兵属性!$B:$P,7,FALSE)</f>
        <v>0.2</v>
      </c>
      <c r="BF44" s="24">
        <f>VLOOKUP($BC44,小兵属性!$B:$P,8,FALSE)</f>
        <v>0</v>
      </c>
      <c r="BG44" s="24">
        <f>VLOOKUP($BC44,小兵属性!$B:$P,9,FALSE)</f>
        <v>0.24</v>
      </c>
      <c r="BH44" s="24">
        <f>VLOOKUP($BC44,小兵属性!$B:$P,10,FALSE)</f>
        <v>0.2</v>
      </c>
      <c r="BI44" s="34">
        <v>12000</v>
      </c>
      <c r="BJ44" s="34">
        <v>11</v>
      </c>
      <c r="BK44" s="34"/>
      <c r="BL44" s="34"/>
      <c r="BM44" s="34">
        <v>700</v>
      </c>
      <c r="BN44" s="34">
        <v>600</v>
      </c>
      <c r="BO44" s="36">
        <v>0.6</v>
      </c>
      <c r="BP44" s="35">
        <v>1200</v>
      </c>
      <c r="BQ44" s="34">
        <v>11</v>
      </c>
      <c r="BR44" s="34"/>
      <c r="BS44" s="34">
        <v>700</v>
      </c>
      <c r="BT44" s="34">
        <v>600</v>
      </c>
      <c r="BU44" s="36">
        <v>0.6</v>
      </c>
      <c r="BV44" s="34"/>
      <c r="BW44" s="34"/>
      <c r="BX44" s="36">
        <v>0</v>
      </c>
      <c r="BY44" s="36">
        <v>0</v>
      </c>
      <c r="BZ44" s="43">
        <f>(VLOOKUP(A44,属性表!A:F,3,FALSE)*(1+AI44+S44)+AJ44+AK44)*(1+B44+AU44+T44)</f>
        <v>2692.9298539520005</v>
      </c>
      <c r="CA44" s="13">
        <f t="shared" si="8"/>
        <v>0.1</v>
      </c>
      <c r="CB44" s="13">
        <f t="shared" si="1"/>
        <v>0</v>
      </c>
      <c r="CC44" s="13">
        <f t="shared" si="2"/>
        <v>0</v>
      </c>
      <c r="CD44" s="50">
        <v>0</v>
      </c>
      <c r="CE44" s="13">
        <f t="shared" si="3"/>
        <v>0</v>
      </c>
      <c r="CF44" s="13">
        <v>0</v>
      </c>
      <c r="CG44" s="13">
        <f>IFERROR(VLOOKUP(VLOOKUP(A44,属性表!A:AO,41,FALSE)&amp;BJ44,杂项!AW:BC,4,0),0)/100+K44+AH44</f>
        <v>0</v>
      </c>
      <c r="CH44" s="43">
        <f>VLOOKUP(BC44,小兵属性!B:F,3,FALSE)*(1+B44+BD44)*(1+VLOOKUP(A44,属性表!A:AN,38,FALSE))</f>
        <v>2433.375</v>
      </c>
      <c r="CI44" s="50">
        <v>0</v>
      </c>
      <c r="CJ44" s="13">
        <f t="shared" si="4"/>
        <v>0</v>
      </c>
      <c r="CK44" s="13">
        <v>0</v>
      </c>
      <c r="CL44" s="13">
        <f>IFERROR(VLOOKUP(VLOOKUP(BC44,小兵属性!B:X,23,FALSE)&amp;BQ44,杂项!AW:BC,4,0),0)/100+K44</f>
        <v>0</v>
      </c>
      <c r="CM44" s="54" t="s">
        <v>4816</v>
      </c>
      <c r="CN44" s="29" t="s">
        <v>5027</v>
      </c>
      <c r="CO44" s="55" t="str">
        <f>VLOOKUP($BC44,小兵属性!$B:$Q,16,FALSE)</f>
        <v>物理</v>
      </c>
      <c r="CP44" s="43">
        <f t="shared" si="5"/>
        <v>1297.6671295104004</v>
      </c>
      <c r="CQ44" s="43">
        <f t="shared" si="6"/>
        <v>879.96125000000006</v>
      </c>
      <c r="CR44" s="43">
        <f t="shared" si="9"/>
        <v>2177.6283795104005</v>
      </c>
      <c r="CS44" s="58" t="s">
        <v>5044</v>
      </c>
    </row>
    <row r="45" spans="1:97" customFormat="1" x14ac:dyDescent="0.15">
      <c r="A45" s="16" t="s">
        <v>90</v>
      </c>
      <c r="B45" s="13">
        <v>1</v>
      </c>
      <c r="C45" s="13">
        <v>1</v>
      </c>
      <c r="D45" s="13">
        <v>1</v>
      </c>
      <c r="E45" s="13">
        <v>1</v>
      </c>
      <c r="F45" s="13">
        <v>0.3</v>
      </c>
      <c r="G45" s="14">
        <v>0</v>
      </c>
      <c r="H45" s="14">
        <v>0</v>
      </c>
      <c r="I45" s="13">
        <v>0.2</v>
      </c>
      <c r="J45" s="13"/>
      <c r="K45" s="13">
        <v>0</v>
      </c>
      <c r="L45" s="13">
        <v>0</v>
      </c>
      <c r="M45" s="13">
        <v>0</v>
      </c>
      <c r="N45" s="13"/>
      <c r="O45" s="13"/>
      <c r="P45" s="13"/>
      <c r="Q45" s="26" t="s">
        <v>528</v>
      </c>
      <c r="R45" s="25">
        <f>VLOOKUP($Q45,杂项!$AF:$AT,2,FALSE)</f>
        <v>0</v>
      </c>
      <c r="S45" s="25">
        <f>VLOOKUP($Q45,杂项!$AF:$AT,3,FALSE)</f>
        <v>0.05</v>
      </c>
      <c r="T45" s="25">
        <f>VLOOKUP($Q45,杂项!$AF:$AT,4,FALSE)</f>
        <v>0.1</v>
      </c>
      <c r="U45" s="25">
        <f>VLOOKUP($Q45,杂项!$AF:$AT,5,FALSE)</f>
        <v>0.05</v>
      </c>
      <c r="V45" s="25">
        <f>VLOOKUP($Q45,杂项!$AF:$AT,6,FALSE)</f>
        <v>0.1</v>
      </c>
      <c r="W45" s="25">
        <f>VLOOKUP($Q45,杂项!$AF:$AT,7,FALSE)</f>
        <v>0</v>
      </c>
      <c r="X45" s="25">
        <f>VLOOKUP($Q45,杂项!$AF:$AT,8,FALSE)</f>
        <v>0.1</v>
      </c>
      <c r="Y45" s="25">
        <f>VLOOKUP($Q45,杂项!$AF:$AT,9,FALSE)</f>
        <v>0</v>
      </c>
      <c r="Z45" s="25">
        <f>VLOOKUP($Q45,杂项!$AF:$AT,10,FALSE)</f>
        <v>0.1</v>
      </c>
      <c r="AA45" s="25">
        <f>VLOOKUP($Q45,杂项!$AF:$AT,11,FALSE)</f>
        <v>0</v>
      </c>
      <c r="AB45" s="25">
        <f>VLOOKUP($Q45,杂项!$AF:$AT,12,FALSE)</f>
        <v>0</v>
      </c>
      <c r="AC45" s="25">
        <f>VLOOKUP($Q45,杂项!$AF:$AT,13,FALSE)</f>
        <v>0</v>
      </c>
      <c r="AD45" s="25">
        <f>VLOOKUP($Q45,杂项!$AF:$AT,14,FALSE)</f>
        <v>0</v>
      </c>
      <c r="AE45" s="25">
        <f>VLOOKUP($Q45,杂项!$AF:$AT,15,FALSE)</f>
        <v>0</v>
      </c>
      <c r="AF45" s="25">
        <f>VLOOKUP($Q45,杂项!$AF:$AU,16,FALSE)</f>
        <v>0</v>
      </c>
      <c r="AG45" s="30">
        <v>1.5</v>
      </c>
      <c r="AH45" s="13">
        <v>0</v>
      </c>
      <c r="AI45" s="13">
        <v>0.35</v>
      </c>
      <c r="AJ45" s="29">
        <v>80</v>
      </c>
      <c r="AK45" s="29">
        <v>182</v>
      </c>
      <c r="AL45" s="13"/>
      <c r="AM45" s="29"/>
      <c r="AN45" s="29"/>
      <c r="AO45" s="13"/>
      <c r="AP45" s="29"/>
      <c r="AQ45" s="29"/>
      <c r="AR45" s="13"/>
      <c r="AS45" s="29"/>
      <c r="AT45" s="29"/>
      <c r="AU45" s="13">
        <v>0.18</v>
      </c>
      <c r="AV45" s="13"/>
      <c r="AW45" s="13"/>
      <c r="AX45" s="13"/>
      <c r="AY45" s="13">
        <v>0</v>
      </c>
      <c r="AZ45" s="13">
        <v>0</v>
      </c>
      <c r="BA45" s="13">
        <v>0</v>
      </c>
      <c r="BB45" s="13"/>
      <c r="BC45" s="22" t="s">
        <v>4897</v>
      </c>
      <c r="BD45" s="24">
        <f>VLOOKUP($BC45,小兵属性!$B:$P,6,FALSE)</f>
        <v>0.5</v>
      </c>
      <c r="BE45" s="24">
        <f>VLOOKUP($BC45,小兵属性!$B:$P,7,FALSE)</f>
        <v>0.2</v>
      </c>
      <c r="BF45" s="24">
        <f>VLOOKUP($BC45,小兵属性!$B:$P,8,FALSE)</f>
        <v>0</v>
      </c>
      <c r="BG45" s="24">
        <f>VLOOKUP($BC45,小兵属性!$B:$P,9,FALSE)</f>
        <v>0</v>
      </c>
      <c r="BH45" s="24">
        <f>VLOOKUP($BC45,小兵属性!$B:$P,10,FALSE)</f>
        <v>0</v>
      </c>
      <c r="BI45" s="34">
        <v>12000</v>
      </c>
      <c r="BJ45" s="34">
        <v>11</v>
      </c>
      <c r="BK45" s="34"/>
      <c r="BL45" s="34"/>
      <c r="BM45" s="34">
        <v>700</v>
      </c>
      <c r="BN45" s="34">
        <v>600</v>
      </c>
      <c r="BO45" s="36">
        <v>0.6</v>
      </c>
      <c r="BP45" s="35">
        <v>1200</v>
      </c>
      <c r="BQ45" s="34">
        <v>11</v>
      </c>
      <c r="BR45" s="34"/>
      <c r="BS45" s="34">
        <v>700</v>
      </c>
      <c r="BT45" s="34">
        <v>600</v>
      </c>
      <c r="BU45" s="36">
        <v>0.6</v>
      </c>
      <c r="BV45" s="34"/>
      <c r="BW45" s="34"/>
      <c r="BX45" s="36">
        <v>0</v>
      </c>
      <c r="BY45" s="36">
        <v>0</v>
      </c>
      <c r="BZ45" s="43">
        <f>(VLOOKUP(A45,属性表!A:F,3,FALSE)*(1+AI45+S45)+AJ45+AK45)*(1+B45+AU45+T45)</f>
        <v>2460.0301599744002</v>
      </c>
      <c r="CA45" s="13">
        <f t="shared" si="8"/>
        <v>0.3</v>
      </c>
      <c r="CB45" s="13">
        <f t="shared" si="1"/>
        <v>0</v>
      </c>
      <c r="CC45" s="13">
        <f t="shared" si="2"/>
        <v>0</v>
      </c>
      <c r="CD45" s="50">
        <v>0</v>
      </c>
      <c r="CE45" s="13">
        <f t="shared" si="3"/>
        <v>0</v>
      </c>
      <c r="CF45" s="13">
        <v>0</v>
      </c>
      <c r="CG45" s="13">
        <f>IFERROR(VLOOKUP(VLOOKUP(A45,属性表!A:AO,41,FALSE)&amp;BJ45,杂项!AW:BC,4,0),0)/100+K45+AH45</f>
        <v>0</v>
      </c>
      <c r="CH45" s="43">
        <f>VLOOKUP(BC45,小兵属性!B:F,3,FALSE)*(1+B45+BD45)*(1+VLOOKUP(A45,属性表!A:AN,38,FALSE))</f>
        <v>2433.375</v>
      </c>
      <c r="CI45" s="50">
        <v>0</v>
      </c>
      <c r="CJ45" s="13">
        <f t="shared" si="4"/>
        <v>0</v>
      </c>
      <c r="CK45" s="13">
        <v>0</v>
      </c>
      <c r="CL45" s="13">
        <f>IFERROR(VLOOKUP(VLOOKUP(BC45,小兵属性!B:X,23,FALSE)&amp;BQ45,杂项!AW:BC,4,0),0)/100+K45</f>
        <v>0</v>
      </c>
      <c r="CM45" s="54" t="s">
        <v>4816</v>
      </c>
      <c r="CN45" s="29" t="s">
        <v>5027</v>
      </c>
      <c r="CO45" s="55" t="str">
        <f>VLOOKUP($BC45,小兵属性!$B:$Q,16,FALSE)</f>
        <v>物理</v>
      </c>
      <c r="CP45" s="43">
        <f t="shared" si="5"/>
        <v>1306.5294059750404</v>
      </c>
      <c r="CQ45" s="43">
        <f t="shared" si="6"/>
        <v>853.69375000000002</v>
      </c>
      <c r="CR45" s="43">
        <f t="shared" si="9"/>
        <v>2160.2231559750403</v>
      </c>
      <c r="CS45" s="58" t="s">
        <v>5045</v>
      </c>
    </row>
    <row r="46" spans="1:97" customFormat="1" x14ac:dyDescent="0.15">
      <c r="A46" s="16" t="s">
        <v>1176</v>
      </c>
      <c r="B46" s="13">
        <v>1.4</v>
      </c>
      <c r="C46" s="13">
        <v>1</v>
      </c>
      <c r="D46" s="13">
        <v>1</v>
      </c>
      <c r="E46" s="13">
        <v>1</v>
      </c>
      <c r="F46" s="13">
        <v>0</v>
      </c>
      <c r="G46" s="14">
        <v>0</v>
      </c>
      <c r="H46" s="14">
        <v>0</v>
      </c>
      <c r="I46" s="13">
        <v>0.2</v>
      </c>
      <c r="J46" s="13"/>
      <c r="K46" s="13">
        <v>0</v>
      </c>
      <c r="L46" s="13">
        <v>0</v>
      </c>
      <c r="M46" s="13">
        <v>0</v>
      </c>
      <c r="N46" s="13"/>
      <c r="O46" s="13"/>
      <c r="P46" s="13"/>
      <c r="Q46" s="26" t="s">
        <v>557</v>
      </c>
      <c r="R46" s="25">
        <f>VLOOKUP($Q46,杂项!$AF:$AT,2,FALSE)</f>
        <v>0</v>
      </c>
      <c r="S46" s="25">
        <f>VLOOKUP($Q46,杂项!$AF:$AT,3,FALSE)</f>
        <v>0.05</v>
      </c>
      <c r="T46" s="25">
        <f>VLOOKUP($Q46,杂项!$AF:$AT,4,FALSE)</f>
        <v>0</v>
      </c>
      <c r="U46" s="25">
        <f>VLOOKUP($Q46,杂项!$AF:$AT,5,FALSE)</f>
        <v>0.05</v>
      </c>
      <c r="V46" s="25">
        <f>VLOOKUP($Q46,杂项!$AF:$AT,6,FALSE)</f>
        <v>0</v>
      </c>
      <c r="W46" s="25">
        <f>VLOOKUP($Q46,杂项!$AF:$AT,7,FALSE)</f>
        <v>0</v>
      </c>
      <c r="X46" s="25">
        <f>VLOOKUP($Q46,杂项!$AF:$AT,8,FALSE)</f>
        <v>0</v>
      </c>
      <c r="Y46" s="25">
        <f>VLOOKUP($Q46,杂项!$AF:$AT,9,FALSE)</f>
        <v>0</v>
      </c>
      <c r="Z46" s="25">
        <f>VLOOKUP($Q46,杂项!$AF:$AT,10,FALSE)</f>
        <v>0</v>
      </c>
      <c r="AA46" s="25">
        <f>VLOOKUP($Q46,杂项!$AF:$AT,11,FALSE)</f>
        <v>0</v>
      </c>
      <c r="AB46" s="25">
        <f>VLOOKUP($Q46,杂项!$AF:$AT,12,FALSE)</f>
        <v>0.1</v>
      </c>
      <c r="AC46" s="25">
        <f>VLOOKUP($Q46,杂项!$AF:$AT,13,FALSE)</f>
        <v>0</v>
      </c>
      <c r="AD46" s="25">
        <f>VLOOKUP($Q46,杂项!$AF:$AT,14,FALSE)</f>
        <v>0</v>
      </c>
      <c r="AE46" s="25">
        <f>VLOOKUP($Q46,杂项!$AF:$AT,15,FALSE)</f>
        <v>0</v>
      </c>
      <c r="AF46" s="25">
        <f>VLOOKUP($Q46,杂项!$AF:$AU,16,FALSE)</f>
        <v>0</v>
      </c>
      <c r="AG46" s="30">
        <v>1.5</v>
      </c>
      <c r="AH46" s="13">
        <v>0</v>
      </c>
      <c r="AI46" s="13">
        <v>0.35</v>
      </c>
      <c r="AJ46" s="29">
        <v>80</v>
      </c>
      <c r="AK46" s="29">
        <v>193</v>
      </c>
      <c r="AL46" s="13"/>
      <c r="AM46" s="29"/>
      <c r="AN46" s="29"/>
      <c r="AO46" s="13"/>
      <c r="AP46" s="29"/>
      <c r="AQ46" s="29"/>
      <c r="AR46" s="13"/>
      <c r="AS46" s="29"/>
      <c r="AT46" s="29"/>
      <c r="AU46" s="13">
        <v>0.18</v>
      </c>
      <c r="AV46" s="13"/>
      <c r="AW46" s="13"/>
      <c r="AX46" s="13"/>
      <c r="AY46" s="13">
        <v>0</v>
      </c>
      <c r="AZ46" s="13">
        <v>0</v>
      </c>
      <c r="BA46" s="13">
        <v>0</v>
      </c>
      <c r="BB46" s="13"/>
      <c r="BC46" s="22" t="s">
        <v>4895</v>
      </c>
      <c r="BD46" s="24">
        <f>VLOOKUP($BC46,小兵属性!$B:$P,6,FALSE)</f>
        <v>0.2</v>
      </c>
      <c r="BE46" s="24">
        <f>VLOOKUP($BC46,小兵属性!$B:$P,7,FALSE)</f>
        <v>0.2</v>
      </c>
      <c r="BF46" s="24">
        <f>VLOOKUP($BC46,小兵属性!$B:$P,8,FALSE)</f>
        <v>0</v>
      </c>
      <c r="BG46" s="24">
        <f>VLOOKUP($BC46,小兵属性!$B:$P,9,FALSE)</f>
        <v>0</v>
      </c>
      <c r="BH46" s="24">
        <f>VLOOKUP($BC46,小兵属性!$B:$P,10,FALSE)</f>
        <v>0</v>
      </c>
      <c r="BI46" s="34">
        <v>12000</v>
      </c>
      <c r="BJ46" s="34">
        <v>11</v>
      </c>
      <c r="BK46" s="34"/>
      <c r="BL46" s="34"/>
      <c r="BM46" s="34">
        <v>700</v>
      </c>
      <c r="BN46" s="34">
        <v>600</v>
      </c>
      <c r="BO46" s="36">
        <v>0.6</v>
      </c>
      <c r="BP46" s="35">
        <v>1200</v>
      </c>
      <c r="BQ46" s="34">
        <v>11</v>
      </c>
      <c r="BR46" s="34"/>
      <c r="BS46" s="34">
        <v>700</v>
      </c>
      <c r="BT46" s="34">
        <v>600</v>
      </c>
      <c r="BU46" s="36">
        <v>0.6</v>
      </c>
      <c r="BV46" s="34"/>
      <c r="BW46" s="34"/>
      <c r="BX46" s="36">
        <v>0</v>
      </c>
      <c r="BY46" s="36">
        <v>0</v>
      </c>
      <c r="BZ46" s="43">
        <f>(VLOOKUP(A46,属性表!A:F,3,FALSE)*(1+AI46+S46)+AJ46+AK46)*(1+B46+AU46+T46)</f>
        <v>2800.7328254976005</v>
      </c>
      <c r="CA46" s="13">
        <f t="shared" si="8"/>
        <v>0.1</v>
      </c>
      <c r="CB46" s="13">
        <f t="shared" si="1"/>
        <v>0</v>
      </c>
      <c r="CC46" s="13">
        <f t="shared" si="2"/>
        <v>0</v>
      </c>
      <c r="CD46" s="50">
        <v>0</v>
      </c>
      <c r="CE46" s="13">
        <f t="shared" si="3"/>
        <v>0</v>
      </c>
      <c r="CF46" s="13">
        <v>0</v>
      </c>
      <c r="CG46" s="13">
        <f>IFERROR(VLOOKUP(VLOOKUP(A46,属性表!A:AO,41,FALSE)&amp;BJ46,杂项!AW:BC,4,0),0)/100+K46+AH46</f>
        <v>0</v>
      </c>
      <c r="CH46" s="43">
        <f>VLOOKUP(BC46,小兵属性!B:F,3,FALSE)*(1+B46+BD46)*(1+VLOOKUP(A46,属性表!A:AN,38,FALSE))</f>
        <v>2624.44</v>
      </c>
      <c r="CI46" s="50">
        <v>0</v>
      </c>
      <c r="CJ46" s="13">
        <f t="shared" si="4"/>
        <v>0</v>
      </c>
      <c r="CK46" s="13">
        <v>0</v>
      </c>
      <c r="CL46" s="13">
        <f>IFERROR(VLOOKUP(VLOOKUP(BC46,小兵属性!B:X,23,FALSE)&amp;BQ46,杂项!AW:BC,4,0),0)/100+K46</f>
        <v>0</v>
      </c>
      <c r="CM46" s="54" t="s">
        <v>4816</v>
      </c>
      <c r="CN46" s="29" t="s">
        <v>5027</v>
      </c>
      <c r="CO46" s="55" t="str">
        <f>VLOOKUP($BC46,小兵属性!$B:$Q,16,FALSE)</f>
        <v>物理</v>
      </c>
      <c r="CP46" s="43">
        <f t="shared" si="5"/>
        <v>1386.6045810355206</v>
      </c>
      <c r="CQ46" s="43">
        <f t="shared" si="6"/>
        <v>752.22</v>
      </c>
      <c r="CR46" s="43">
        <f t="shared" si="9"/>
        <v>2138.8245810355206</v>
      </c>
      <c r="CS46" s="58" t="s">
        <v>5046</v>
      </c>
    </row>
    <row r="47" spans="1:97" customFormat="1" x14ac:dyDescent="0.15">
      <c r="A47" s="9" t="s">
        <v>1220</v>
      </c>
      <c r="B47" s="13">
        <v>1.42</v>
      </c>
      <c r="C47" s="13">
        <v>1.1000000000000001</v>
      </c>
      <c r="D47" s="13">
        <v>1.3</v>
      </c>
      <c r="E47" s="13">
        <v>1</v>
      </c>
      <c r="F47" s="13">
        <v>0</v>
      </c>
      <c r="G47" s="14">
        <v>0</v>
      </c>
      <c r="H47" s="14">
        <v>0</v>
      </c>
      <c r="I47" s="13"/>
      <c r="J47" s="13"/>
      <c r="K47" s="13">
        <v>0</v>
      </c>
      <c r="L47" s="13">
        <v>0</v>
      </c>
      <c r="M47" s="13">
        <v>0</v>
      </c>
      <c r="N47" s="13"/>
      <c r="O47" s="13"/>
      <c r="P47" s="13"/>
      <c r="Q47" s="26" t="s">
        <v>528</v>
      </c>
      <c r="R47" s="25">
        <f>VLOOKUP($Q47,杂项!$AF:$AT,2,FALSE)</f>
        <v>0</v>
      </c>
      <c r="S47" s="25">
        <f>VLOOKUP($Q47,杂项!$AF:$AT,3,FALSE)</f>
        <v>0.05</v>
      </c>
      <c r="T47" s="25">
        <f>VLOOKUP($Q47,杂项!$AF:$AT,4,FALSE)</f>
        <v>0.1</v>
      </c>
      <c r="U47" s="25">
        <f>VLOOKUP($Q47,杂项!$AF:$AT,5,FALSE)</f>
        <v>0.05</v>
      </c>
      <c r="V47" s="25">
        <f>VLOOKUP($Q47,杂项!$AF:$AT,6,FALSE)</f>
        <v>0.1</v>
      </c>
      <c r="W47" s="25">
        <f>VLOOKUP($Q47,杂项!$AF:$AT,7,FALSE)</f>
        <v>0</v>
      </c>
      <c r="X47" s="25">
        <f>VLOOKUP($Q47,杂项!$AF:$AT,8,FALSE)</f>
        <v>0.1</v>
      </c>
      <c r="Y47" s="25">
        <f>VLOOKUP($Q47,杂项!$AF:$AT,9,FALSE)</f>
        <v>0</v>
      </c>
      <c r="Z47" s="25">
        <f>VLOOKUP($Q47,杂项!$AF:$AT,10,FALSE)</f>
        <v>0.1</v>
      </c>
      <c r="AA47" s="25">
        <f>VLOOKUP($Q47,杂项!$AF:$AT,11,FALSE)</f>
        <v>0</v>
      </c>
      <c r="AB47" s="25">
        <f>VLOOKUP($Q47,杂项!$AF:$AT,12,FALSE)</f>
        <v>0</v>
      </c>
      <c r="AC47" s="25">
        <f>VLOOKUP($Q47,杂项!$AF:$AT,13,FALSE)</f>
        <v>0</v>
      </c>
      <c r="AD47" s="25">
        <f>VLOOKUP($Q47,杂项!$AF:$AT,14,FALSE)</f>
        <v>0</v>
      </c>
      <c r="AE47" s="25">
        <f>VLOOKUP($Q47,杂项!$AF:$AT,15,FALSE)</f>
        <v>0</v>
      </c>
      <c r="AF47" s="25">
        <f>VLOOKUP($Q47,杂项!$AF:$AU,16,FALSE)</f>
        <v>0</v>
      </c>
      <c r="AG47" s="30">
        <v>1.5</v>
      </c>
      <c r="AH47" s="13">
        <v>0</v>
      </c>
      <c r="AI47" s="13">
        <v>0.35</v>
      </c>
      <c r="AJ47" s="29">
        <v>80</v>
      </c>
      <c r="AK47" s="29">
        <v>182</v>
      </c>
      <c r="AL47" s="13"/>
      <c r="AM47" s="29"/>
      <c r="AN47" s="29"/>
      <c r="AO47" s="13"/>
      <c r="AP47" s="29"/>
      <c r="AQ47" s="29"/>
      <c r="AR47" s="13"/>
      <c r="AS47" s="29"/>
      <c r="AT47" s="29"/>
      <c r="AU47" s="13">
        <v>0.2</v>
      </c>
      <c r="AV47" s="13"/>
      <c r="AW47" s="13"/>
      <c r="AX47" s="13"/>
      <c r="AY47" s="13">
        <v>0</v>
      </c>
      <c r="AZ47" s="13">
        <v>0</v>
      </c>
      <c r="BA47" s="13">
        <v>0</v>
      </c>
      <c r="BB47" s="13"/>
      <c r="BC47" s="22" t="s">
        <v>4874</v>
      </c>
      <c r="BD47" s="24">
        <f>VLOOKUP($BC47,小兵属性!$B:$P,6,FALSE)</f>
        <v>0.2</v>
      </c>
      <c r="BE47" s="24">
        <f>VLOOKUP($BC47,小兵属性!$B:$P,7,FALSE)</f>
        <v>0.2</v>
      </c>
      <c r="BF47" s="24">
        <f>VLOOKUP($BC47,小兵属性!$B:$P,8,FALSE)</f>
        <v>0</v>
      </c>
      <c r="BG47" s="24">
        <f>VLOOKUP($BC47,小兵属性!$B:$P,9,FALSE)</f>
        <v>0.24</v>
      </c>
      <c r="BH47" s="24">
        <f>VLOOKUP($BC47,小兵属性!$B:$P,10,FALSE)</f>
        <v>0.2</v>
      </c>
      <c r="BI47" s="34">
        <v>12000</v>
      </c>
      <c r="BJ47" s="34">
        <v>11</v>
      </c>
      <c r="BK47" s="34"/>
      <c r="BL47" s="34"/>
      <c r="BM47" s="34">
        <v>700</v>
      </c>
      <c r="BN47" s="34">
        <v>600</v>
      </c>
      <c r="BO47" s="36">
        <v>0.6</v>
      </c>
      <c r="BP47" s="35">
        <v>1200</v>
      </c>
      <c r="BQ47" s="34">
        <v>11</v>
      </c>
      <c r="BR47" s="34"/>
      <c r="BS47" s="34">
        <v>700</v>
      </c>
      <c r="BT47" s="34">
        <v>600</v>
      </c>
      <c r="BU47" s="36">
        <v>0.6</v>
      </c>
      <c r="BV47" s="34"/>
      <c r="BW47" s="34"/>
      <c r="BX47" s="36">
        <v>0</v>
      </c>
      <c r="BY47" s="36">
        <v>0</v>
      </c>
      <c r="BZ47" s="43">
        <f>(VLOOKUP(A47,属性表!A:F,3,FALSE)*(1+AI47+S47)+AJ47+AK47)*(1+B47+AU47+T47)</f>
        <v>2734.6716712960001</v>
      </c>
      <c r="CA47" s="13">
        <f t="shared" si="8"/>
        <v>0</v>
      </c>
      <c r="CB47" s="13">
        <f t="shared" si="1"/>
        <v>0</v>
      </c>
      <c r="CC47" s="13">
        <f t="shared" si="2"/>
        <v>0</v>
      </c>
      <c r="CD47" s="50">
        <v>0</v>
      </c>
      <c r="CE47" s="13">
        <f t="shared" si="3"/>
        <v>0</v>
      </c>
      <c r="CF47" s="13">
        <v>0</v>
      </c>
      <c r="CG47" s="13">
        <f>IFERROR(VLOOKUP(VLOOKUP(A47,属性表!A:AO,41,FALSE)&amp;BJ47,杂项!AW:BC,4,0),0)/100+K47+AH47</f>
        <v>0</v>
      </c>
      <c r="CH47" s="43">
        <f>VLOOKUP(BC47,小兵属性!B:F,3,FALSE)*(1+B47+BD47)*(1+VLOOKUP(A47,属性表!A:AN,38,FALSE))</f>
        <v>2550.1770000000001</v>
      </c>
      <c r="CI47" s="50">
        <v>0</v>
      </c>
      <c r="CJ47" s="13">
        <f t="shared" si="4"/>
        <v>0</v>
      </c>
      <c r="CK47" s="13">
        <v>0</v>
      </c>
      <c r="CL47" s="13">
        <f>IFERROR(VLOOKUP(VLOOKUP(BC47,小兵属性!B:X,23,FALSE)&amp;BQ47,杂项!AW:BC,4,0),0)/100+K47</f>
        <v>0</v>
      </c>
      <c r="CM47" s="54" t="s">
        <v>4816</v>
      </c>
      <c r="CN47" s="29" t="s">
        <v>5027</v>
      </c>
      <c r="CO47" s="55" t="str">
        <f>VLOOKUP($BC47,小兵属性!$B:$Q,16,FALSE)</f>
        <v>物理</v>
      </c>
      <c r="CP47" s="43">
        <f t="shared" si="5"/>
        <v>1211.003753472</v>
      </c>
      <c r="CQ47" s="43">
        <f t="shared" si="6"/>
        <v>886.70974000000012</v>
      </c>
      <c r="CR47" s="43">
        <f t="shared" si="9"/>
        <v>2097.7134934720002</v>
      </c>
      <c r="CS47" s="58" t="s">
        <v>5047</v>
      </c>
    </row>
    <row r="48" spans="1:97" customFormat="1" x14ac:dyDescent="0.15">
      <c r="A48" s="9" t="s">
        <v>148</v>
      </c>
      <c r="B48" s="13">
        <v>1</v>
      </c>
      <c r="C48" s="13">
        <v>1</v>
      </c>
      <c r="D48" s="13">
        <v>1</v>
      </c>
      <c r="E48" s="13">
        <v>1</v>
      </c>
      <c r="F48" s="13">
        <v>0.3</v>
      </c>
      <c r="G48" s="14">
        <v>0</v>
      </c>
      <c r="H48" s="14">
        <v>0</v>
      </c>
      <c r="I48" s="13">
        <v>0.2</v>
      </c>
      <c r="J48" s="13"/>
      <c r="K48" s="13">
        <v>0</v>
      </c>
      <c r="L48" s="13">
        <v>0</v>
      </c>
      <c r="M48" s="13">
        <v>0</v>
      </c>
      <c r="N48" s="13"/>
      <c r="O48" s="13"/>
      <c r="P48" s="13"/>
      <c r="Q48" s="26" t="s">
        <v>528</v>
      </c>
      <c r="R48" s="25">
        <f>VLOOKUP($Q48,杂项!$AF:$AT,2,FALSE)</f>
        <v>0</v>
      </c>
      <c r="S48" s="25">
        <f>VLOOKUP($Q48,杂项!$AF:$AT,3,FALSE)</f>
        <v>0.05</v>
      </c>
      <c r="T48" s="25">
        <f>VLOOKUP($Q48,杂项!$AF:$AT,4,FALSE)</f>
        <v>0.1</v>
      </c>
      <c r="U48" s="25">
        <f>VLOOKUP($Q48,杂项!$AF:$AT,5,FALSE)</f>
        <v>0.05</v>
      </c>
      <c r="V48" s="25">
        <f>VLOOKUP($Q48,杂项!$AF:$AT,6,FALSE)</f>
        <v>0.1</v>
      </c>
      <c r="W48" s="25">
        <f>VLOOKUP($Q48,杂项!$AF:$AT,7,FALSE)</f>
        <v>0</v>
      </c>
      <c r="X48" s="25">
        <f>VLOOKUP($Q48,杂项!$AF:$AT,8,FALSE)</f>
        <v>0.1</v>
      </c>
      <c r="Y48" s="25">
        <f>VLOOKUP($Q48,杂项!$AF:$AT,9,FALSE)</f>
        <v>0</v>
      </c>
      <c r="Z48" s="25">
        <f>VLOOKUP($Q48,杂项!$AF:$AT,10,FALSE)</f>
        <v>0.1</v>
      </c>
      <c r="AA48" s="25">
        <f>VLOOKUP($Q48,杂项!$AF:$AT,11,FALSE)</f>
        <v>0</v>
      </c>
      <c r="AB48" s="25">
        <f>VLOOKUP($Q48,杂项!$AF:$AT,12,FALSE)</f>
        <v>0</v>
      </c>
      <c r="AC48" s="25">
        <f>VLOOKUP($Q48,杂项!$AF:$AT,13,FALSE)</f>
        <v>0</v>
      </c>
      <c r="AD48" s="25">
        <f>VLOOKUP($Q48,杂项!$AF:$AT,14,FALSE)</f>
        <v>0</v>
      </c>
      <c r="AE48" s="25">
        <f>VLOOKUP($Q48,杂项!$AF:$AT,15,FALSE)</f>
        <v>0</v>
      </c>
      <c r="AF48" s="25">
        <f>VLOOKUP($Q48,杂项!$AF:$AU,16,FALSE)</f>
        <v>0</v>
      </c>
      <c r="AG48" s="30">
        <v>1.5</v>
      </c>
      <c r="AH48" s="13">
        <v>0</v>
      </c>
      <c r="AI48" s="13">
        <v>0.35</v>
      </c>
      <c r="AJ48" s="29">
        <v>80</v>
      </c>
      <c r="AK48" s="29">
        <v>182</v>
      </c>
      <c r="AL48" s="13"/>
      <c r="AM48" s="29"/>
      <c r="AN48" s="29"/>
      <c r="AO48" s="13"/>
      <c r="AP48" s="29"/>
      <c r="AQ48" s="29"/>
      <c r="AR48" s="13"/>
      <c r="AS48" s="29"/>
      <c r="AT48" s="29"/>
      <c r="AU48" s="13">
        <v>0.18</v>
      </c>
      <c r="AV48" s="13"/>
      <c r="AW48" s="13"/>
      <c r="AX48" s="13"/>
      <c r="AY48" s="13">
        <v>0</v>
      </c>
      <c r="AZ48" s="13">
        <v>0</v>
      </c>
      <c r="BA48" s="13">
        <v>0</v>
      </c>
      <c r="BB48" s="13"/>
      <c r="BC48" s="22" t="s">
        <v>4897</v>
      </c>
      <c r="BD48" s="24">
        <f>VLOOKUP($BC48,小兵属性!$B:$P,6,FALSE)</f>
        <v>0.5</v>
      </c>
      <c r="BE48" s="24">
        <f>VLOOKUP($BC48,小兵属性!$B:$P,7,FALSE)</f>
        <v>0.2</v>
      </c>
      <c r="BF48" s="24">
        <f>VLOOKUP($BC48,小兵属性!$B:$P,8,FALSE)</f>
        <v>0</v>
      </c>
      <c r="BG48" s="24">
        <f>VLOOKUP($BC48,小兵属性!$B:$P,9,FALSE)</f>
        <v>0</v>
      </c>
      <c r="BH48" s="24">
        <f>VLOOKUP($BC48,小兵属性!$B:$P,10,FALSE)</f>
        <v>0</v>
      </c>
      <c r="BI48" s="34">
        <v>12000</v>
      </c>
      <c r="BJ48" s="34">
        <v>11</v>
      </c>
      <c r="BK48" s="34"/>
      <c r="BL48" s="34"/>
      <c r="BM48" s="34">
        <v>700</v>
      </c>
      <c r="BN48" s="34">
        <v>600</v>
      </c>
      <c r="BO48" s="36">
        <v>0.6</v>
      </c>
      <c r="BP48" s="35">
        <v>1200</v>
      </c>
      <c r="BQ48" s="34">
        <v>11</v>
      </c>
      <c r="BR48" s="34"/>
      <c r="BS48" s="34">
        <v>700</v>
      </c>
      <c r="BT48" s="34">
        <v>600</v>
      </c>
      <c r="BU48" s="36">
        <v>0.6</v>
      </c>
      <c r="BV48" s="34"/>
      <c r="BW48" s="34"/>
      <c r="BX48" s="36">
        <v>0</v>
      </c>
      <c r="BY48" s="36">
        <v>0</v>
      </c>
      <c r="BZ48" s="43">
        <f>(VLOOKUP(A48,属性表!A:F,3,FALSE)*(1+AI48+S48)+AJ48+AK48)*(1+B48+AU48+T48)</f>
        <v>2369.6640168960002</v>
      </c>
      <c r="CA48" s="13">
        <f t="shared" si="8"/>
        <v>0.3</v>
      </c>
      <c r="CB48" s="13">
        <f t="shared" si="1"/>
        <v>0</v>
      </c>
      <c r="CC48" s="13">
        <f t="shared" si="2"/>
        <v>0</v>
      </c>
      <c r="CD48" s="50">
        <v>0</v>
      </c>
      <c r="CE48" s="13">
        <f t="shared" si="3"/>
        <v>0</v>
      </c>
      <c r="CF48" s="13">
        <v>0</v>
      </c>
      <c r="CG48" s="13">
        <f>IFERROR(VLOOKUP(VLOOKUP(A48,属性表!A:AO,41,FALSE)&amp;BJ48,杂项!AW:BC,4,0),0)/100+K48+AH48</f>
        <v>0</v>
      </c>
      <c r="CH48" s="43">
        <f>VLOOKUP(BC48,小兵属性!B:F,3,FALSE)*(1+B48+BD48)*(1+VLOOKUP(A48,属性表!A:AN,38,FALSE))</f>
        <v>2433.375</v>
      </c>
      <c r="CI48" s="50">
        <v>0</v>
      </c>
      <c r="CJ48" s="13">
        <f t="shared" si="4"/>
        <v>0</v>
      </c>
      <c r="CK48" s="13">
        <v>0</v>
      </c>
      <c r="CL48" s="13">
        <f>IFERROR(VLOOKUP(VLOOKUP(BC48,小兵属性!B:X,23,FALSE)&amp;BQ48,杂项!AW:BC,4,0),0)/100+K48</f>
        <v>0</v>
      </c>
      <c r="CM48" s="54" t="s">
        <v>4816</v>
      </c>
      <c r="CN48" s="29" t="s">
        <v>5027</v>
      </c>
      <c r="CO48" s="55" t="str">
        <f>VLOOKUP($BC48,小兵属性!$B:$Q,16,FALSE)</f>
        <v>物理</v>
      </c>
      <c r="CP48" s="43">
        <f t="shared" si="5"/>
        <v>1218.4224164736004</v>
      </c>
      <c r="CQ48" s="43">
        <f t="shared" si="6"/>
        <v>853.69375000000002</v>
      </c>
      <c r="CR48" s="43">
        <f t="shared" si="9"/>
        <v>2072.1161664736005</v>
      </c>
      <c r="CS48" s="58" t="s">
        <v>5048</v>
      </c>
    </row>
    <row r="49" spans="1:97" customFormat="1" x14ac:dyDescent="0.15">
      <c r="A49" s="9" t="s">
        <v>1218</v>
      </c>
      <c r="B49" s="13">
        <v>1</v>
      </c>
      <c r="C49" s="13">
        <v>1</v>
      </c>
      <c r="D49" s="13">
        <v>1</v>
      </c>
      <c r="E49" s="13">
        <v>1</v>
      </c>
      <c r="F49" s="13">
        <v>0</v>
      </c>
      <c r="G49" s="14">
        <v>0</v>
      </c>
      <c r="H49" s="14">
        <v>0</v>
      </c>
      <c r="I49" s="13"/>
      <c r="J49" s="13"/>
      <c r="K49" s="13">
        <v>0</v>
      </c>
      <c r="L49" s="13">
        <v>0</v>
      </c>
      <c r="M49" s="13">
        <v>0</v>
      </c>
      <c r="N49" s="13"/>
      <c r="O49" s="13"/>
      <c r="P49" s="13"/>
      <c r="Q49" s="26" t="s">
        <v>614</v>
      </c>
      <c r="R49" s="25">
        <f>VLOOKUP($Q49,杂项!$AF:$AT,2,FALSE)</f>
        <v>0</v>
      </c>
      <c r="S49" s="25">
        <f>VLOOKUP($Q49,杂项!$AF:$AT,3,FALSE)</f>
        <v>0</v>
      </c>
      <c r="T49" s="25">
        <f>VLOOKUP($Q49,杂项!$AF:$AT,4,FALSE)</f>
        <v>0</v>
      </c>
      <c r="U49" s="25">
        <f>VLOOKUP($Q49,杂项!$AF:$AT,5,FALSE)</f>
        <v>0</v>
      </c>
      <c r="V49" s="25">
        <f>VLOOKUP($Q49,杂项!$AF:$AT,6,FALSE)</f>
        <v>0</v>
      </c>
      <c r="W49" s="25">
        <f>VLOOKUP($Q49,杂项!$AF:$AT,7,FALSE)</f>
        <v>0</v>
      </c>
      <c r="X49" s="25">
        <f>VLOOKUP($Q49,杂项!$AF:$AT,8,FALSE)</f>
        <v>0</v>
      </c>
      <c r="Y49" s="25">
        <f>VLOOKUP($Q49,杂项!$AF:$AT,9,FALSE)</f>
        <v>0</v>
      </c>
      <c r="Z49" s="25">
        <f>VLOOKUP($Q49,杂项!$AF:$AT,10,FALSE)</f>
        <v>0</v>
      </c>
      <c r="AA49" s="25">
        <f>VLOOKUP($Q49,杂项!$AF:$AT,11,FALSE)</f>
        <v>0</v>
      </c>
      <c r="AB49" s="25">
        <f>VLOOKUP($Q49,杂项!$AF:$AT,12,FALSE)</f>
        <v>0.2</v>
      </c>
      <c r="AC49" s="25">
        <f>VLOOKUP($Q49,杂项!$AF:$AT,13,FALSE)</f>
        <v>0</v>
      </c>
      <c r="AD49" s="25">
        <f>VLOOKUP($Q49,杂项!$AF:$AT,14,FALSE)</f>
        <v>0</v>
      </c>
      <c r="AE49" s="25">
        <f>VLOOKUP($Q49,杂项!$AF:$AT,15,FALSE)</f>
        <v>0</v>
      </c>
      <c r="AF49" s="25">
        <f>VLOOKUP($Q49,杂项!$AF:$AU,16,FALSE)</f>
        <v>0</v>
      </c>
      <c r="AG49" s="30">
        <v>1.4</v>
      </c>
      <c r="AH49" s="13">
        <v>0</v>
      </c>
      <c r="AI49" s="13">
        <v>0.35</v>
      </c>
      <c r="AJ49" s="29">
        <v>80</v>
      </c>
      <c r="AK49" s="29">
        <v>182</v>
      </c>
      <c r="AL49" s="13"/>
      <c r="AM49" s="29"/>
      <c r="AN49" s="29"/>
      <c r="AO49" s="13"/>
      <c r="AP49" s="29"/>
      <c r="AQ49" s="29"/>
      <c r="AR49" s="13"/>
      <c r="AS49" s="29"/>
      <c r="AT49" s="29"/>
      <c r="AU49" s="13">
        <v>0.18</v>
      </c>
      <c r="AV49" s="13"/>
      <c r="AW49" s="13"/>
      <c r="AX49" s="13"/>
      <c r="AY49" s="13">
        <v>0.3</v>
      </c>
      <c r="AZ49" s="13">
        <v>0</v>
      </c>
      <c r="BA49" s="13">
        <v>0</v>
      </c>
      <c r="BB49" s="13"/>
      <c r="BC49" s="22" t="s">
        <v>4960</v>
      </c>
      <c r="BD49" s="24">
        <f>VLOOKUP($BC49,小兵属性!$B:$P,6,FALSE)</f>
        <v>0.4</v>
      </c>
      <c r="BE49" s="24">
        <f>VLOOKUP($BC49,小兵属性!$B:$P,7,FALSE)</f>
        <v>0.4</v>
      </c>
      <c r="BF49" s="24">
        <f>VLOOKUP($BC49,小兵属性!$B:$P,8,FALSE)</f>
        <v>0</v>
      </c>
      <c r="BG49" s="24">
        <f>VLOOKUP($BC49,小兵属性!$B:$P,9,FALSE)</f>
        <v>0</v>
      </c>
      <c r="BH49" s="24">
        <f>VLOOKUP($BC49,小兵属性!$B:$P,10,FALSE)</f>
        <v>0</v>
      </c>
      <c r="BI49" s="34">
        <v>12000</v>
      </c>
      <c r="BJ49" s="34">
        <v>11</v>
      </c>
      <c r="BK49" s="34"/>
      <c r="BL49" s="34"/>
      <c r="BM49" s="34">
        <v>700</v>
      </c>
      <c r="BN49" s="34">
        <v>600</v>
      </c>
      <c r="BO49" s="36">
        <v>0.6</v>
      </c>
      <c r="BP49" s="35">
        <v>1200</v>
      </c>
      <c r="BQ49" s="34">
        <v>11</v>
      </c>
      <c r="BR49" s="34"/>
      <c r="BS49" s="34">
        <v>700</v>
      </c>
      <c r="BT49" s="34">
        <v>600</v>
      </c>
      <c r="BU49" s="36">
        <v>0.6</v>
      </c>
      <c r="BV49" s="34"/>
      <c r="BW49" s="34"/>
      <c r="BX49" s="36">
        <v>0</v>
      </c>
      <c r="BY49" s="36">
        <v>0</v>
      </c>
      <c r="BZ49" s="43">
        <f>(VLOOKUP(A49,属性表!A:F,3,FALSE)*(1+AI49+S49)+AJ49+AK49)*(1+B49+AU49+T49)</f>
        <v>2203.1808824576005</v>
      </c>
      <c r="CA49" s="13">
        <f t="shared" si="8"/>
        <v>0.5</v>
      </c>
      <c r="CB49" s="13">
        <f t="shared" si="1"/>
        <v>0</v>
      </c>
      <c r="CC49" s="13">
        <f t="shared" si="2"/>
        <v>0</v>
      </c>
      <c r="CD49" s="50">
        <v>1</v>
      </c>
      <c r="CE49" s="13">
        <f t="shared" si="3"/>
        <v>0</v>
      </c>
      <c r="CF49" s="13">
        <v>0</v>
      </c>
      <c r="CG49" s="13">
        <f>IFERROR(VLOOKUP(VLOOKUP(A49,属性表!A:AO,41,FALSE)&amp;BJ49,杂项!AW:BC,4,0),0)/100+K49+AH49</f>
        <v>0</v>
      </c>
      <c r="CH49" s="43">
        <f>VLOOKUP(BC49,小兵属性!B:F,3,FALSE)*(1+B49+BD49)*(1+VLOOKUP(A49,属性表!A:AN,38,FALSE))</f>
        <v>2273.3759999999997</v>
      </c>
      <c r="CI49" s="50">
        <v>0</v>
      </c>
      <c r="CJ49" s="13">
        <f t="shared" si="4"/>
        <v>0</v>
      </c>
      <c r="CK49" s="13">
        <v>0</v>
      </c>
      <c r="CL49" s="13">
        <f>IFERROR(VLOOKUP(VLOOKUP(BC49,小兵属性!B:X,23,FALSE)&amp;BQ49,杂项!AW:BC,4,0),0)/100+K49</f>
        <v>0</v>
      </c>
      <c r="CM49" s="54" t="s">
        <v>4816</v>
      </c>
      <c r="CN49" s="29" t="s">
        <v>5027</v>
      </c>
      <c r="CO49" s="55" t="str">
        <f>VLOOKUP($BC49,小兵属性!$B:$Q,16,FALSE)</f>
        <v>物理</v>
      </c>
      <c r="CP49" s="43">
        <f t="shared" si="5"/>
        <v>1478.5419045546248</v>
      </c>
      <c r="CQ49" s="43">
        <f t="shared" si="6"/>
        <v>576.68799999999987</v>
      </c>
      <c r="CR49" s="43">
        <f t="shared" si="9"/>
        <v>2055.2299045546247</v>
      </c>
      <c r="CS49" s="58" t="s">
        <v>5049</v>
      </c>
    </row>
    <row r="50" spans="1:97" customFormat="1" x14ac:dyDescent="0.15">
      <c r="A50" s="9" t="s">
        <v>1151</v>
      </c>
      <c r="B50" s="13">
        <v>1</v>
      </c>
      <c r="C50" s="13">
        <v>1</v>
      </c>
      <c r="D50" s="13">
        <v>1</v>
      </c>
      <c r="E50" s="13">
        <v>1</v>
      </c>
      <c r="F50" s="13">
        <v>0</v>
      </c>
      <c r="G50" s="14">
        <v>0</v>
      </c>
      <c r="H50" s="14">
        <v>0</v>
      </c>
      <c r="I50" s="13"/>
      <c r="J50" s="13"/>
      <c r="K50" s="13">
        <v>0</v>
      </c>
      <c r="L50" s="13">
        <v>0</v>
      </c>
      <c r="M50" s="13">
        <v>0</v>
      </c>
      <c r="N50" s="13">
        <v>0.1</v>
      </c>
      <c r="O50" s="13"/>
      <c r="P50" s="13"/>
      <c r="Q50" s="26" t="s">
        <v>642</v>
      </c>
      <c r="R50" s="25">
        <f>VLOOKUP($Q50,杂项!$AF:$AT,2,FALSE)</f>
        <v>0</v>
      </c>
      <c r="S50" s="25">
        <f>VLOOKUP($Q50,杂项!$AF:$AT,3,FALSE)</f>
        <v>0</v>
      </c>
      <c r="T50" s="25">
        <f>VLOOKUP($Q50,杂项!$AF:$AT,4,FALSE)</f>
        <v>0</v>
      </c>
      <c r="U50" s="25">
        <f>VLOOKUP($Q50,杂项!$AF:$AT,5,FALSE)</f>
        <v>0</v>
      </c>
      <c r="V50" s="25">
        <f>VLOOKUP($Q50,杂项!$AF:$AT,6,FALSE)</f>
        <v>0</v>
      </c>
      <c r="W50" s="25">
        <f>VLOOKUP($Q50,杂项!$AF:$AT,7,FALSE)</f>
        <v>0.1</v>
      </c>
      <c r="X50" s="25">
        <f>VLOOKUP($Q50,杂项!$AF:$AT,8,FALSE)</f>
        <v>0</v>
      </c>
      <c r="Y50" s="25">
        <f>VLOOKUP($Q50,杂项!$AF:$AT,9,FALSE)</f>
        <v>0.1</v>
      </c>
      <c r="Z50" s="25">
        <f>VLOOKUP($Q50,杂项!$AF:$AT,10,FALSE)</f>
        <v>0</v>
      </c>
      <c r="AA50" s="25">
        <f>VLOOKUP($Q50,杂项!$AF:$AT,11,FALSE)</f>
        <v>0</v>
      </c>
      <c r="AB50" s="25">
        <f>VLOOKUP($Q50,杂项!$AF:$AT,12,FALSE)</f>
        <v>0</v>
      </c>
      <c r="AC50" s="25">
        <f>VLOOKUP($Q50,杂项!$AF:$AT,13,FALSE)</f>
        <v>0</v>
      </c>
      <c r="AD50" s="25">
        <f>VLOOKUP($Q50,杂项!$AF:$AT,14,FALSE)</f>
        <v>0</v>
      </c>
      <c r="AE50" s="25">
        <f>VLOOKUP($Q50,杂项!$AF:$AT,15,FALSE)</f>
        <v>0</v>
      </c>
      <c r="AF50" s="25">
        <f>VLOOKUP($Q50,杂项!$AF:$AU,16,FALSE)</f>
        <v>0</v>
      </c>
      <c r="AG50" s="30">
        <v>1.5</v>
      </c>
      <c r="AH50" s="13">
        <v>0</v>
      </c>
      <c r="AI50" s="13">
        <v>0</v>
      </c>
      <c r="AJ50" s="29">
        <v>0</v>
      </c>
      <c r="AK50" s="29">
        <v>0</v>
      </c>
      <c r="AL50" s="13"/>
      <c r="AM50" s="29"/>
      <c r="AN50" s="29"/>
      <c r="AO50" s="13">
        <v>0.45</v>
      </c>
      <c r="AP50" s="29">
        <v>60</v>
      </c>
      <c r="AQ50" s="29">
        <v>113</v>
      </c>
      <c r="AR50" s="13">
        <v>0</v>
      </c>
      <c r="AS50" s="29">
        <v>0</v>
      </c>
      <c r="AT50" s="29">
        <v>0</v>
      </c>
      <c r="AU50" s="13">
        <v>0</v>
      </c>
      <c r="AV50" s="13"/>
      <c r="AW50" s="13">
        <v>0.38</v>
      </c>
      <c r="AX50" s="13">
        <v>0</v>
      </c>
      <c r="AY50" s="13">
        <v>0</v>
      </c>
      <c r="AZ50" s="13">
        <v>0</v>
      </c>
      <c r="BA50" s="13">
        <v>0</v>
      </c>
      <c r="BB50" s="13"/>
      <c r="BC50" s="22" t="s">
        <v>4848</v>
      </c>
      <c r="BD50" s="24">
        <f>VLOOKUP($BC50,小兵属性!$B:$P,6,FALSE)</f>
        <v>0.65</v>
      </c>
      <c r="BE50" s="24">
        <f>VLOOKUP($BC50,小兵属性!$B:$P,7,FALSE)</f>
        <v>0.2</v>
      </c>
      <c r="BF50" s="24">
        <f>VLOOKUP($BC50,小兵属性!$B:$P,8,FALSE)</f>
        <v>0</v>
      </c>
      <c r="BG50" s="24">
        <f>VLOOKUP($BC50,小兵属性!$B:$P,9,FALSE)</f>
        <v>0.3</v>
      </c>
      <c r="BH50" s="24">
        <f>VLOOKUP($BC50,小兵属性!$B:$P,10,FALSE)</f>
        <v>0.2</v>
      </c>
      <c r="BI50" s="34">
        <v>12000</v>
      </c>
      <c r="BJ50" s="34">
        <v>11</v>
      </c>
      <c r="BK50" s="34"/>
      <c r="BL50" s="34"/>
      <c r="BM50" s="34">
        <v>700</v>
      </c>
      <c r="BN50" s="34">
        <v>600</v>
      </c>
      <c r="BO50" s="36">
        <v>0.6</v>
      </c>
      <c r="BP50" s="35">
        <v>1200</v>
      </c>
      <c r="BQ50" s="34">
        <v>11</v>
      </c>
      <c r="BR50" s="34"/>
      <c r="BS50" s="34">
        <v>700</v>
      </c>
      <c r="BT50" s="34">
        <v>600</v>
      </c>
      <c r="BU50" s="36">
        <v>0.6</v>
      </c>
      <c r="BV50" s="34"/>
      <c r="BW50" s="34"/>
      <c r="BX50" s="36">
        <v>0</v>
      </c>
      <c r="BY50" s="36">
        <v>0</v>
      </c>
      <c r="BZ50" s="43">
        <f>(VLOOKUP(A50,属性表!A:F,5,FALSE)*(1+AO50+W50)+AP50+AQ50)*(1+D50+AW50+X50)*1.6</f>
        <v>3007.0393909247996</v>
      </c>
      <c r="CA50" s="13">
        <f t="shared" si="8"/>
        <v>0.1</v>
      </c>
      <c r="CB50" s="13">
        <f t="shared" si="1"/>
        <v>0</v>
      </c>
      <c r="CC50" s="13">
        <f t="shared" si="2"/>
        <v>0</v>
      </c>
      <c r="CD50" s="50">
        <v>0</v>
      </c>
      <c r="CE50" s="13">
        <f t="shared" si="3"/>
        <v>0</v>
      </c>
      <c r="CF50" s="13">
        <v>0</v>
      </c>
      <c r="CG50" s="13">
        <f>IFERROR(VLOOKUP(VLOOKUP(A50,属性表!A:AO,41,FALSE)&amp;BJ50,杂项!AW:BC,4,0),0)/100+K50+AH50</f>
        <v>0</v>
      </c>
      <c r="CH50" s="43">
        <f>VLOOKUP(BC50,小兵属性!B:F,3,FALSE)*(1+B50+BD50)*(1+VLOOKUP(A50,属性表!A:AN,38,FALSE))</f>
        <v>1886.0050000000001</v>
      </c>
      <c r="CI50" s="50">
        <v>0</v>
      </c>
      <c r="CJ50" s="13">
        <f t="shared" si="4"/>
        <v>0</v>
      </c>
      <c r="CK50" s="13">
        <v>0</v>
      </c>
      <c r="CL50" s="13">
        <f>IFERROR(VLOOKUP(VLOOKUP(BC50,小兵属性!B:X,23,FALSE)&amp;BQ50,杂项!AW:BC,4,0),0)/100+K50</f>
        <v>0</v>
      </c>
      <c r="CM50" s="54" t="s">
        <v>5026</v>
      </c>
      <c r="CN50" s="29" t="s">
        <v>5027</v>
      </c>
      <c r="CO50" s="55" t="str">
        <f>VLOOKUP($BC50,小兵属性!$B:$Q,16,FALSE)</f>
        <v>物理</v>
      </c>
      <c r="CP50" s="43">
        <f t="shared" si="5"/>
        <v>1556.8074975129598</v>
      </c>
      <c r="CQ50" s="43">
        <f t="shared" si="6"/>
        <v>497.90325000000007</v>
      </c>
      <c r="CR50" s="43">
        <f t="shared" si="9"/>
        <v>2054.7107475129596</v>
      </c>
      <c r="CS50" s="58" t="s">
        <v>5050</v>
      </c>
    </row>
    <row r="51" spans="1:97" customFormat="1" x14ac:dyDescent="0.15">
      <c r="A51" s="9" t="s">
        <v>1192</v>
      </c>
      <c r="B51" s="13">
        <v>1.4</v>
      </c>
      <c r="C51" s="13">
        <v>1</v>
      </c>
      <c r="D51" s="13">
        <v>1</v>
      </c>
      <c r="E51" s="13">
        <v>1</v>
      </c>
      <c r="F51" s="13">
        <v>0</v>
      </c>
      <c r="G51" s="14">
        <v>0</v>
      </c>
      <c r="H51" s="14">
        <v>0</v>
      </c>
      <c r="I51" s="13"/>
      <c r="J51" s="13"/>
      <c r="K51" s="13">
        <v>0</v>
      </c>
      <c r="L51" s="13">
        <v>0</v>
      </c>
      <c r="M51" s="13">
        <v>0</v>
      </c>
      <c r="N51" s="13">
        <v>0.1</v>
      </c>
      <c r="O51" s="13"/>
      <c r="P51" s="13"/>
      <c r="Q51" s="26" t="s">
        <v>557</v>
      </c>
      <c r="R51" s="25">
        <f>VLOOKUP($Q51,杂项!$AF:$AT,2,FALSE)</f>
        <v>0</v>
      </c>
      <c r="S51" s="25">
        <f>VLOOKUP($Q51,杂项!$AF:$AT,3,FALSE)</f>
        <v>0.05</v>
      </c>
      <c r="T51" s="25">
        <f>VLOOKUP($Q51,杂项!$AF:$AT,4,FALSE)</f>
        <v>0</v>
      </c>
      <c r="U51" s="25">
        <f>VLOOKUP($Q51,杂项!$AF:$AT,5,FALSE)</f>
        <v>0.05</v>
      </c>
      <c r="V51" s="25">
        <f>VLOOKUP($Q51,杂项!$AF:$AT,6,FALSE)</f>
        <v>0</v>
      </c>
      <c r="W51" s="25">
        <f>VLOOKUP($Q51,杂项!$AF:$AT,7,FALSE)</f>
        <v>0</v>
      </c>
      <c r="X51" s="25">
        <f>VLOOKUP($Q51,杂项!$AF:$AT,8,FALSE)</f>
        <v>0</v>
      </c>
      <c r="Y51" s="25">
        <f>VLOOKUP($Q51,杂项!$AF:$AT,9,FALSE)</f>
        <v>0</v>
      </c>
      <c r="Z51" s="25">
        <f>VLOOKUP($Q51,杂项!$AF:$AT,10,FALSE)</f>
        <v>0</v>
      </c>
      <c r="AA51" s="25">
        <f>VLOOKUP($Q51,杂项!$AF:$AT,11,FALSE)</f>
        <v>0</v>
      </c>
      <c r="AB51" s="25">
        <f>VLOOKUP($Q51,杂项!$AF:$AT,12,FALSE)</f>
        <v>0.1</v>
      </c>
      <c r="AC51" s="25">
        <f>VLOOKUP($Q51,杂项!$AF:$AT,13,FALSE)</f>
        <v>0</v>
      </c>
      <c r="AD51" s="25">
        <f>VLOOKUP($Q51,杂项!$AF:$AT,14,FALSE)</f>
        <v>0</v>
      </c>
      <c r="AE51" s="25">
        <f>VLOOKUP($Q51,杂项!$AF:$AT,15,FALSE)</f>
        <v>0</v>
      </c>
      <c r="AF51" s="25">
        <f>VLOOKUP($Q51,杂项!$AF:$AU,16,FALSE)</f>
        <v>0</v>
      </c>
      <c r="AG51" s="30">
        <v>1.5</v>
      </c>
      <c r="AH51" s="13">
        <v>0</v>
      </c>
      <c r="AI51" s="13">
        <v>0.35</v>
      </c>
      <c r="AJ51" s="29">
        <v>80</v>
      </c>
      <c r="AK51" s="29">
        <v>182</v>
      </c>
      <c r="AL51" s="13"/>
      <c r="AM51" s="29"/>
      <c r="AN51" s="29"/>
      <c r="AO51" s="13"/>
      <c r="AP51" s="29"/>
      <c r="AQ51" s="29"/>
      <c r="AR51" s="13"/>
      <c r="AS51" s="29"/>
      <c r="AT51" s="29"/>
      <c r="AU51" s="13">
        <v>0.18</v>
      </c>
      <c r="AV51" s="13"/>
      <c r="AW51" s="13"/>
      <c r="AX51" s="13"/>
      <c r="AY51" s="13">
        <v>0</v>
      </c>
      <c r="AZ51" s="13">
        <v>0</v>
      </c>
      <c r="BA51" s="13">
        <v>0</v>
      </c>
      <c r="BB51" s="13"/>
      <c r="BC51" s="22" t="s">
        <v>4895</v>
      </c>
      <c r="BD51" s="24">
        <f>VLOOKUP($BC51,小兵属性!$B:$P,6,FALSE)</f>
        <v>0.2</v>
      </c>
      <c r="BE51" s="24">
        <f>VLOOKUP($BC51,小兵属性!$B:$P,7,FALSE)</f>
        <v>0.2</v>
      </c>
      <c r="BF51" s="24">
        <f>VLOOKUP($BC51,小兵属性!$B:$P,8,FALSE)</f>
        <v>0</v>
      </c>
      <c r="BG51" s="24">
        <f>VLOOKUP($BC51,小兵属性!$B:$P,9,FALSE)</f>
        <v>0</v>
      </c>
      <c r="BH51" s="24">
        <f>VLOOKUP($BC51,小兵属性!$B:$P,10,FALSE)</f>
        <v>0</v>
      </c>
      <c r="BI51" s="34">
        <v>12000</v>
      </c>
      <c r="BJ51" s="34">
        <v>11</v>
      </c>
      <c r="BK51" s="34"/>
      <c r="BL51" s="34"/>
      <c r="BM51" s="34">
        <v>700</v>
      </c>
      <c r="BN51" s="34">
        <v>600</v>
      </c>
      <c r="BO51" s="36">
        <v>0.6</v>
      </c>
      <c r="BP51" s="35">
        <v>1200</v>
      </c>
      <c r="BQ51" s="34">
        <v>11</v>
      </c>
      <c r="BR51" s="34"/>
      <c r="BS51" s="34">
        <v>700</v>
      </c>
      <c r="BT51" s="34">
        <v>600</v>
      </c>
      <c r="BU51" s="36">
        <v>0.6</v>
      </c>
      <c r="BV51" s="34"/>
      <c r="BW51" s="34"/>
      <c r="BX51" s="36">
        <v>0</v>
      </c>
      <c r="BY51" s="36">
        <v>0</v>
      </c>
      <c r="BZ51" s="43">
        <f>(VLOOKUP(A51,属性表!A:F,3,FALSE)*(1+AI51+S51)+AJ51+AK51)*(1+B51+AU51+T51)</f>
        <v>2566.803048192</v>
      </c>
      <c r="CA51" s="13">
        <f t="shared" si="8"/>
        <v>0.2</v>
      </c>
      <c r="CB51" s="13">
        <f t="shared" si="1"/>
        <v>0</v>
      </c>
      <c r="CC51" s="13">
        <f t="shared" si="2"/>
        <v>0</v>
      </c>
      <c r="CD51" s="50">
        <v>0</v>
      </c>
      <c r="CE51" s="13">
        <f t="shared" si="3"/>
        <v>0</v>
      </c>
      <c r="CF51" s="13">
        <v>0</v>
      </c>
      <c r="CG51" s="13">
        <f>IFERROR(VLOOKUP(VLOOKUP(A51,属性表!A:AO,41,FALSE)&amp;BJ51,杂项!AW:BC,4,0),0)/100+K51+AH51</f>
        <v>0</v>
      </c>
      <c r="CH51" s="43">
        <f>VLOOKUP(BC51,小兵属性!B:F,3,FALSE)*(1+B51+BD51)*(1+VLOOKUP(A51,属性表!A:AN,38,FALSE))</f>
        <v>2624.44</v>
      </c>
      <c r="CI51" s="50">
        <v>0</v>
      </c>
      <c r="CJ51" s="13">
        <f t="shared" si="4"/>
        <v>0</v>
      </c>
      <c r="CK51" s="13">
        <v>0</v>
      </c>
      <c r="CL51" s="13">
        <f>IFERROR(VLOOKUP(VLOOKUP(BC51,小兵属性!B:X,23,FALSE)&amp;BQ51,杂项!AW:BC,4,0),0)/100+K51</f>
        <v>0</v>
      </c>
      <c r="CM51" s="54" t="s">
        <v>4816</v>
      </c>
      <c r="CN51" s="29" t="s">
        <v>5027</v>
      </c>
      <c r="CO51" s="55" t="str">
        <f>VLOOKUP($BC51,小兵属性!$B:$Q,16,FALSE)</f>
        <v>物理</v>
      </c>
      <c r="CP51" s="43">
        <f t="shared" si="5"/>
        <v>1302.1227433728002</v>
      </c>
      <c r="CQ51" s="43">
        <f t="shared" si="6"/>
        <v>752.22</v>
      </c>
      <c r="CR51" s="43">
        <f t="shared" si="9"/>
        <v>2054.3427433728002</v>
      </c>
      <c r="CS51" s="58" t="s">
        <v>5051</v>
      </c>
    </row>
    <row r="52" spans="1:97" customFormat="1" x14ac:dyDescent="0.15">
      <c r="A52" s="60" t="s">
        <v>1140</v>
      </c>
      <c r="B52" s="13">
        <v>1</v>
      </c>
      <c r="C52" s="13">
        <v>1</v>
      </c>
      <c r="D52" s="13">
        <v>1</v>
      </c>
      <c r="E52" s="13">
        <v>1</v>
      </c>
      <c r="F52" s="13">
        <v>0</v>
      </c>
      <c r="G52" s="14">
        <v>0</v>
      </c>
      <c r="H52" s="14">
        <v>0</v>
      </c>
      <c r="I52" s="13"/>
      <c r="J52" s="13"/>
      <c r="K52" s="13">
        <v>0</v>
      </c>
      <c r="L52" s="13">
        <v>0</v>
      </c>
      <c r="M52" s="13">
        <v>0</v>
      </c>
      <c r="N52" s="13"/>
      <c r="O52" s="13"/>
      <c r="P52" s="13"/>
      <c r="Q52" s="26" t="s">
        <v>642</v>
      </c>
      <c r="R52" s="25">
        <f>VLOOKUP($Q52,杂项!$AF:$AT,2,FALSE)</f>
        <v>0</v>
      </c>
      <c r="S52" s="25">
        <f>VLOOKUP($Q52,杂项!$AF:$AT,3,FALSE)</f>
        <v>0</v>
      </c>
      <c r="T52" s="25">
        <f>VLOOKUP($Q52,杂项!$AF:$AT,4,FALSE)</f>
        <v>0</v>
      </c>
      <c r="U52" s="25">
        <f>VLOOKUP($Q52,杂项!$AF:$AT,5,FALSE)</f>
        <v>0</v>
      </c>
      <c r="V52" s="25">
        <f>VLOOKUP($Q52,杂项!$AF:$AT,6,FALSE)</f>
        <v>0</v>
      </c>
      <c r="W52" s="25">
        <f>VLOOKUP($Q52,杂项!$AF:$AT,7,FALSE)</f>
        <v>0.1</v>
      </c>
      <c r="X52" s="25">
        <f>VLOOKUP($Q52,杂项!$AF:$AT,8,FALSE)</f>
        <v>0</v>
      </c>
      <c r="Y52" s="25">
        <f>VLOOKUP($Q52,杂项!$AF:$AT,9,FALSE)</f>
        <v>0.1</v>
      </c>
      <c r="Z52" s="25">
        <f>VLOOKUP($Q52,杂项!$AF:$AT,10,FALSE)</f>
        <v>0</v>
      </c>
      <c r="AA52" s="25">
        <f>VLOOKUP($Q52,杂项!$AF:$AT,11,FALSE)</f>
        <v>0</v>
      </c>
      <c r="AB52" s="25">
        <f>VLOOKUP($Q52,杂项!$AF:$AT,12,FALSE)</f>
        <v>0</v>
      </c>
      <c r="AC52" s="25">
        <f>VLOOKUP($Q52,杂项!$AF:$AT,13,FALSE)</f>
        <v>0</v>
      </c>
      <c r="AD52" s="25">
        <f>VLOOKUP($Q52,杂项!$AF:$AT,14,FALSE)</f>
        <v>0</v>
      </c>
      <c r="AE52" s="25">
        <f>VLOOKUP($Q52,杂项!$AF:$AT,15,FALSE)</f>
        <v>0</v>
      </c>
      <c r="AF52" s="25">
        <f>VLOOKUP($Q52,杂项!$AF:$AU,16,FALSE)</f>
        <v>0</v>
      </c>
      <c r="AG52" s="30">
        <v>1.5</v>
      </c>
      <c r="AH52" s="13">
        <v>0</v>
      </c>
      <c r="AI52" s="13">
        <v>0</v>
      </c>
      <c r="AJ52" s="29">
        <v>0</v>
      </c>
      <c r="AK52" s="29">
        <v>0</v>
      </c>
      <c r="AL52" s="13"/>
      <c r="AM52" s="29"/>
      <c r="AN52" s="29"/>
      <c r="AO52" s="13">
        <v>0.45</v>
      </c>
      <c r="AP52" s="29">
        <v>60</v>
      </c>
      <c r="AQ52" s="29">
        <v>113</v>
      </c>
      <c r="AR52" s="13">
        <v>0</v>
      </c>
      <c r="AS52" s="29">
        <v>0</v>
      </c>
      <c r="AT52" s="29">
        <v>0</v>
      </c>
      <c r="AU52" s="13">
        <v>0</v>
      </c>
      <c r="AV52" s="13"/>
      <c r="AW52" s="13">
        <v>0.4</v>
      </c>
      <c r="AX52" s="13">
        <v>0</v>
      </c>
      <c r="AY52" s="13">
        <v>0</v>
      </c>
      <c r="AZ52" s="13">
        <v>0</v>
      </c>
      <c r="BA52" s="13">
        <v>0</v>
      </c>
      <c r="BB52" s="13"/>
      <c r="BC52" s="22" t="s">
        <v>4848</v>
      </c>
      <c r="BD52" s="24">
        <f>VLOOKUP($BC52,小兵属性!$B:$P,6,FALSE)</f>
        <v>0.65</v>
      </c>
      <c r="BE52" s="24">
        <f>VLOOKUP($BC52,小兵属性!$B:$P,7,FALSE)</f>
        <v>0.2</v>
      </c>
      <c r="BF52" s="24">
        <f>VLOOKUP($BC52,小兵属性!$B:$P,8,FALSE)</f>
        <v>0</v>
      </c>
      <c r="BG52" s="24">
        <f>VLOOKUP($BC52,小兵属性!$B:$P,9,FALSE)</f>
        <v>0.3</v>
      </c>
      <c r="BH52" s="24">
        <f>VLOOKUP($BC52,小兵属性!$B:$P,10,FALSE)</f>
        <v>0.2</v>
      </c>
      <c r="BI52" s="34">
        <v>12000</v>
      </c>
      <c r="BJ52" s="34">
        <v>11</v>
      </c>
      <c r="BK52" s="34"/>
      <c r="BL52" s="34"/>
      <c r="BM52" s="34">
        <v>700</v>
      </c>
      <c r="BN52" s="34">
        <v>600</v>
      </c>
      <c r="BO52" s="36">
        <v>0.6</v>
      </c>
      <c r="BP52" s="35">
        <v>1200</v>
      </c>
      <c r="BQ52" s="34">
        <v>11</v>
      </c>
      <c r="BR52" s="34"/>
      <c r="BS52" s="34">
        <v>700</v>
      </c>
      <c r="BT52" s="34">
        <v>600</v>
      </c>
      <c r="BU52" s="36">
        <v>0.6</v>
      </c>
      <c r="BV52" s="34"/>
      <c r="BW52" s="34"/>
      <c r="BX52" s="36">
        <v>0</v>
      </c>
      <c r="BY52" s="36">
        <v>0</v>
      </c>
      <c r="BZ52" s="43">
        <f>(VLOOKUP(A52,属性表!A:F,5,FALSE)*(1+AO52+W52)+AP52+AQ52)*(1+D52+AW52+X52)*1.6</f>
        <v>3086.5405870079994</v>
      </c>
      <c r="CA52" s="13">
        <f t="shared" si="8"/>
        <v>0</v>
      </c>
      <c r="CB52" s="13">
        <f t="shared" si="1"/>
        <v>0</v>
      </c>
      <c r="CC52" s="13">
        <f t="shared" si="2"/>
        <v>0</v>
      </c>
      <c r="CD52" s="50">
        <v>0</v>
      </c>
      <c r="CE52" s="13">
        <f t="shared" si="3"/>
        <v>0</v>
      </c>
      <c r="CF52" s="13">
        <v>-0.15</v>
      </c>
      <c r="CG52" s="13">
        <f>IFERROR(VLOOKUP(VLOOKUP(A52,属性表!A:AO,41,FALSE)&amp;BJ52,杂项!AW:BC,4,0),0)/100+K52+AH52</f>
        <v>0</v>
      </c>
      <c r="CH52" s="43">
        <f>VLOOKUP(BC52,小兵属性!B:F,3,FALSE)*(1+B52+BD52)*(1+VLOOKUP(A52,属性表!A:AN,38,FALSE))</f>
        <v>1886.0050000000001</v>
      </c>
      <c r="CI52" s="50">
        <v>0</v>
      </c>
      <c r="CJ52" s="13">
        <f t="shared" si="4"/>
        <v>0</v>
      </c>
      <c r="CK52" s="13">
        <v>0</v>
      </c>
      <c r="CL52" s="13">
        <f>IFERROR(VLOOKUP(VLOOKUP(BC52,小兵属性!B:X,23,FALSE)&amp;BQ52,杂项!AW:BC,4,0),0)/100+K52</f>
        <v>0</v>
      </c>
      <c r="CM52" s="54" t="s">
        <v>5026</v>
      </c>
      <c r="CN52" s="29" t="s">
        <v>5027</v>
      </c>
      <c r="CO52" s="55" t="str">
        <f>VLOOKUP($BC52,小兵属性!$B:$Q,16,FALSE)</f>
        <v>物理</v>
      </c>
      <c r="CP52" s="43">
        <f t="shared" si="5"/>
        <v>1553.6554402559996</v>
      </c>
      <c r="CQ52" s="43">
        <f t="shared" si="6"/>
        <v>497.90325000000007</v>
      </c>
      <c r="CR52" s="43">
        <f t="shared" si="9"/>
        <v>2051.5586902559999</v>
      </c>
      <c r="CS52" s="58" t="s">
        <v>5052</v>
      </c>
    </row>
    <row r="53" spans="1:97" customFormat="1" x14ac:dyDescent="0.15">
      <c r="A53" s="9" t="s">
        <v>1147</v>
      </c>
      <c r="B53" s="13">
        <v>1.1200000000000001</v>
      </c>
      <c r="C53" s="13">
        <v>1</v>
      </c>
      <c r="D53" s="13">
        <v>0.93</v>
      </c>
      <c r="E53" s="13">
        <v>1.4</v>
      </c>
      <c r="F53" s="13">
        <v>0</v>
      </c>
      <c r="G53" s="14">
        <v>0</v>
      </c>
      <c r="H53" s="14">
        <v>0</v>
      </c>
      <c r="I53" s="13"/>
      <c r="J53" s="13"/>
      <c r="K53" s="13">
        <v>0</v>
      </c>
      <c r="L53" s="13">
        <v>0</v>
      </c>
      <c r="M53" s="13">
        <v>0</v>
      </c>
      <c r="N53" s="13"/>
      <c r="O53" s="13"/>
      <c r="P53" s="13"/>
      <c r="Q53" s="26" t="s">
        <v>528</v>
      </c>
      <c r="R53" s="25">
        <f>VLOOKUP($Q53,杂项!$AF:$AT,2,FALSE)</f>
        <v>0</v>
      </c>
      <c r="S53" s="25">
        <f>VLOOKUP($Q53,杂项!$AF:$AT,3,FALSE)</f>
        <v>0.05</v>
      </c>
      <c r="T53" s="25">
        <f>VLOOKUP($Q53,杂项!$AF:$AT,4,FALSE)</f>
        <v>0.1</v>
      </c>
      <c r="U53" s="25">
        <f>VLOOKUP($Q53,杂项!$AF:$AT,5,FALSE)</f>
        <v>0.05</v>
      </c>
      <c r="V53" s="25">
        <f>VLOOKUP($Q53,杂项!$AF:$AT,6,FALSE)</f>
        <v>0.1</v>
      </c>
      <c r="W53" s="25">
        <f>VLOOKUP($Q53,杂项!$AF:$AT,7,FALSE)</f>
        <v>0</v>
      </c>
      <c r="X53" s="25">
        <f>VLOOKUP($Q53,杂项!$AF:$AT,8,FALSE)</f>
        <v>0.1</v>
      </c>
      <c r="Y53" s="25">
        <f>VLOOKUP($Q53,杂项!$AF:$AT,9,FALSE)</f>
        <v>0</v>
      </c>
      <c r="Z53" s="25">
        <f>VLOOKUP($Q53,杂项!$AF:$AT,10,FALSE)</f>
        <v>0.1</v>
      </c>
      <c r="AA53" s="25">
        <f>VLOOKUP($Q53,杂项!$AF:$AT,11,FALSE)</f>
        <v>0</v>
      </c>
      <c r="AB53" s="25">
        <f>VLOOKUP($Q53,杂项!$AF:$AT,12,FALSE)</f>
        <v>0</v>
      </c>
      <c r="AC53" s="25">
        <f>VLOOKUP($Q53,杂项!$AF:$AT,13,FALSE)</f>
        <v>0</v>
      </c>
      <c r="AD53" s="25">
        <f>VLOOKUP($Q53,杂项!$AF:$AT,14,FALSE)</f>
        <v>0</v>
      </c>
      <c r="AE53" s="25">
        <f>VLOOKUP($Q53,杂项!$AF:$AT,15,FALSE)</f>
        <v>0</v>
      </c>
      <c r="AF53" s="25">
        <f>VLOOKUP($Q53,杂项!$AF:$AU,16,FALSE)</f>
        <v>0</v>
      </c>
      <c r="AG53" s="30">
        <v>1.4</v>
      </c>
      <c r="AH53" s="13">
        <v>0</v>
      </c>
      <c r="AI53" s="13">
        <v>0.35</v>
      </c>
      <c r="AJ53" s="29">
        <v>80</v>
      </c>
      <c r="AK53" s="29">
        <v>182</v>
      </c>
      <c r="AL53" s="13"/>
      <c r="AM53" s="29"/>
      <c r="AN53" s="29"/>
      <c r="AO53" s="13"/>
      <c r="AP53" s="29"/>
      <c r="AQ53" s="29"/>
      <c r="AR53" s="13"/>
      <c r="AS53" s="29"/>
      <c r="AT53" s="29"/>
      <c r="AU53" s="13">
        <v>0.18</v>
      </c>
      <c r="AV53" s="13"/>
      <c r="AW53" s="13"/>
      <c r="AX53" s="13"/>
      <c r="AY53" s="13">
        <v>0</v>
      </c>
      <c r="AZ53" s="13">
        <v>0</v>
      </c>
      <c r="BA53" s="13">
        <v>0</v>
      </c>
      <c r="BB53" s="13"/>
      <c r="BC53" s="22" t="s">
        <v>4872</v>
      </c>
      <c r="BD53" s="24">
        <f>VLOOKUP($BC53,小兵属性!$B:$P,6,FALSE)</f>
        <v>0.65</v>
      </c>
      <c r="BE53" s="24">
        <f>VLOOKUP($BC53,小兵属性!$B:$P,7,FALSE)</f>
        <v>0.2</v>
      </c>
      <c r="BF53" s="24">
        <f>VLOOKUP($BC53,小兵属性!$B:$P,8,FALSE)</f>
        <v>0</v>
      </c>
      <c r="BG53" s="24">
        <f>VLOOKUP($BC53,小兵属性!$B:$P,9,FALSE)</f>
        <v>0.24</v>
      </c>
      <c r="BH53" s="24">
        <f>VLOOKUP($BC53,小兵属性!$B:$P,10,FALSE)</f>
        <v>0.2</v>
      </c>
      <c r="BI53" s="34">
        <v>12000</v>
      </c>
      <c r="BJ53" s="34">
        <v>11</v>
      </c>
      <c r="BK53" s="34"/>
      <c r="BL53" s="34"/>
      <c r="BM53" s="34">
        <v>700</v>
      </c>
      <c r="BN53" s="34">
        <v>600</v>
      </c>
      <c r="BO53" s="36">
        <v>0.6</v>
      </c>
      <c r="BP53" s="35">
        <v>1200</v>
      </c>
      <c r="BQ53" s="34">
        <v>11</v>
      </c>
      <c r="BR53" s="34"/>
      <c r="BS53" s="34">
        <v>700</v>
      </c>
      <c r="BT53" s="34">
        <v>600</v>
      </c>
      <c r="BU53" s="36">
        <v>0.6</v>
      </c>
      <c r="BV53" s="34"/>
      <c r="BW53" s="34"/>
      <c r="BX53" s="36">
        <v>0</v>
      </c>
      <c r="BY53" s="36">
        <v>0</v>
      </c>
      <c r="BZ53" s="43">
        <f>(VLOOKUP(A53,属性表!A:F,3,FALSE)*(1+AI53+S53)+AJ53+AK53)*(1+B53+AU53+T53)</f>
        <v>2646.4403251200006</v>
      </c>
      <c r="CA53" s="13">
        <f t="shared" si="8"/>
        <v>0</v>
      </c>
      <c r="CB53" s="13">
        <f t="shared" si="1"/>
        <v>0</v>
      </c>
      <c r="CC53" s="13">
        <f t="shared" si="2"/>
        <v>0</v>
      </c>
      <c r="CD53" s="50">
        <v>0</v>
      </c>
      <c r="CE53" s="13">
        <f t="shared" si="3"/>
        <v>0</v>
      </c>
      <c r="CF53" s="13">
        <v>0</v>
      </c>
      <c r="CG53" s="13">
        <f>IFERROR(VLOOKUP(VLOOKUP(A53,属性表!A:AO,41,FALSE)&amp;BJ53,杂项!AW:BC,4,0),0)/100+K53+AH53</f>
        <v>0</v>
      </c>
      <c r="CH53" s="43">
        <f>VLOOKUP(BC53,小兵属性!B:F,3,FALSE)*(1+B53+BD53)*(1+VLOOKUP(A53,属性表!A:AN,38,FALSE))</f>
        <v>2696.1795000000002</v>
      </c>
      <c r="CI53" s="50">
        <v>0</v>
      </c>
      <c r="CJ53" s="13">
        <f t="shared" si="4"/>
        <v>0</v>
      </c>
      <c r="CK53" s="13">
        <v>0</v>
      </c>
      <c r="CL53" s="13">
        <f>IFERROR(VLOOKUP(VLOOKUP(BC53,小兵属性!B:X,23,FALSE)&amp;BQ53,杂项!AW:BC,4,0),0)/100+K53</f>
        <v>0</v>
      </c>
      <c r="CM53" s="54" t="s">
        <v>4816</v>
      </c>
      <c r="CN53" s="29" t="s">
        <v>5027</v>
      </c>
      <c r="CO53" s="55" t="str">
        <f>VLOOKUP($BC53,小兵属性!$B:$Q,16,FALSE)</f>
        <v>物理</v>
      </c>
      <c r="CP53" s="43">
        <f t="shared" si="5"/>
        <v>1068.5082275840005</v>
      </c>
      <c r="CQ53" s="43">
        <f t="shared" si="6"/>
        <v>977.23129000000006</v>
      </c>
      <c r="CR53" s="43">
        <f t="shared" si="9"/>
        <v>2045.7395175840006</v>
      </c>
      <c r="CS53" s="58" t="s">
        <v>5053</v>
      </c>
    </row>
    <row r="54" spans="1:97" customFormat="1" x14ac:dyDescent="0.15">
      <c r="A54" s="9" t="s">
        <v>1227</v>
      </c>
      <c r="B54" s="13">
        <v>1</v>
      </c>
      <c r="C54" s="13">
        <v>1</v>
      </c>
      <c r="D54" s="13">
        <v>1</v>
      </c>
      <c r="E54" s="13">
        <v>1.2</v>
      </c>
      <c r="F54" s="13">
        <v>0.1</v>
      </c>
      <c r="G54" s="14">
        <v>0</v>
      </c>
      <c r="H54" s="14">
        <v>0</v>
      </c>
      <c r="I54" s="13"/>
      <c r="J54" s="13"/>
      <c r="K54" s="13">
        <v>0</v>
      </c>
      <c r="L54" s="13">
        <v>0</v>
      </c>
      <c r="M54" s="13">
        <v>0</v>
      </c>
      <c r="N54" s="13"/>
      <c r="O54" s="13"/>
      <c r="P54" s="13"/>
      <c r="Q54" s="26" t="s">
        <v>614</v>
      </c>
      <c r="R54" s="25">
        <f>VLOOKUP($Q54,杂项!$AF:$AT,2,FALSE)</f>
        <v>0</v>
      </c>
      <c r="S54" s="25">
        <f>VLOOKUP($Q54,杂项!$AF:$AT,3,FALSE)</f>
        <v>0</v>
      </c>
      <c r="T54" s="25">
        <f>VLOOKUP($Q54,杂项!$AF:$AT,4,FALSE)</f>
        <v>0</v>
      </c>
      <c r="U54" s="25">
        <f>VLOOKUP($Q54,杂项!$AF:$AT,5,FALSE)</f>
        <v>0</v>
      </c>
      <c r="V54" s="25">
        <f>VLOOKUP($Q54,杂项!$AF:$AT,6,FALSE)</f>
        <v>0</v>
      </c>
      <c r="W54" s="25">
        <f>VLOOKUP($Q54,杂项!$AF:$AT,7,FALSE)</f>
        <v>0</v>
      </c>
      <c r="X54" s="25">
        <f>VLOOKUP($Q54,杂项!$AF:$AT,8,FALSE)</f>
        <v>0</v>
      </c>
      <c r="Y54" s="25">
        <f>VLOOKUP($Q54,杂项!$AF:$AT,9,FALSE)</f>
        <v>0</v>
      </c>
      <c r="Z54" s="25">
        <f>VLOOKUP($Q54,杂项!$AF:$AT,10,FALSE)</f>
        <v>0</v>
      </c>
      <c r="AA54" s="25">
        <f>VLOOKUP($Q54,杂项!$AF:$AT,11,FALSE)</f>
        <v>0</v>
      </c>
      <c r="AB54" s="25">
        <f>VLOOKUP($Q54,杂项!$AF:$AT,12,FALSE)</f>
        <v>0.2</v>
      </c>
      <c r="AC54" s="25">
        <f>VLOOKUP($Q54,杂项!$AF:$AT,13,FALSE)</f>
        <v>0</v>
      </c>
      <c r="AD54" s="25">
        <f>VLOOKUP($Q54,杂项!$AF:$AT,14,FALSE)</f>
        <v>0</v>
      </c>
      <c r="AE54" s="25">
        <f>VLOOKUP($Q54,杂项!$AF:$AT,15,FALSE)</f>
        <v>0</v>
      </c>
      <c r="AF54" s="25">
        <f>VLOOKUP($Q54,杂项!$AF:$AU,16,FALSE)</f>
        <v>0</v>
      </c>
      <c r="AG54" s="30">
        <v>1.4</v>
      </c>
      <c r="AH54" s="13">
        <v>0</v>
      </c>
      <c r="AI54" s="13">
        <v>0</v>
      </c>
      <c r="AJ54" s="29">
        <v>0</v>
      </c>
      <c r="AK54" s="29">
        <v>0</v>
      </c>
      <c r="AL54" s="13"/>
      <c r="AM54" s="29"/>
      <c r="AN54" s="29"/>
      <c r="AO54" s="13">
        <v>0</v>
      </c>
      <c r="AP54" s="29">
        <v>0</v>
      </c>
      <c r="AQ54" s="29">
        <v>0</v>
      </c>
      <c r="AR54" s="13">
        <v>0.45</v>
      </c>
      <c r="AS54" s="55">
        <v>60</v>
      </c>
      <c r="AT54" s="29">
        <v>107</v>
      </c>
      <c r="AU54" s="13">
        <v>0</v>
      </c>
      <c r="AV54" s="13"/>
      <c r="AW54" s="13">
        <v>0</v>
      </c>
      <c r="AX54" s="13">
        <v>0.33</v>
      </c>
      <c r="AY54" s="13">
        <v>-0.1</v>
      </c>
      <c r="AZ54" s="13">
        <v>0</v>
      </c>
      <c r="BA54" s="13">
        <v>0</v>
      </c>
      <c r="BB54" s="13"/>
      <c r="BC54" s="22" t="s">
        <v>4890</v>
      </c>
      <c r="BD54" s="24">
        <f>VLOOKUP($BC54,小兵属性!$B:$P,6,FALSE)</f>
        <v>0.5</v>
      </c>
      <c r="BE54" s="24">
        <f>VLOOKUP($BC54,小兵属性!$B:$P,7,FALSE)</f>
        <v>0.5</v>
      </c>
      <c r="BF54" s="24">
        <f>VLOOKUP($BC54,小兵属性!$B:$P,8,FALSE)</f>
        <v>0</v>
      </c>
      <c r="BG54" s="24">
        <f>VLOOKUP($BC54,小兵属性!$B:$P,9,FALSE)</f>
        <v>0</v>
      </c>
      <c r="BH54" s="24">
        <f>VLOOKUP($BC54,小兵属性!$B:$P,10,FALSE)</f>
        <v>0</v>
      </c>
      <c r="BI54" s="34">
        <v>12000</v>
      </c>
      <c r="BJ54" s="34">
        <v>11</v>
      </c>
      <c r="BK54" s="34"/>
      <c r="BL54" s="34"/>
      <c r="BM54" s="34">
        <v>700</v>
      </c>
      <c r="BN54" s="34">
        <v>600</v>
      </c>
      <c r="BO54" s="36">
        <v>0.6</v>
      </c>
      <c r="BP54" s="35">
        <v>1200</v>
      </c>
      <c r="BQ54" s="34">
        <v>11</v>
      </c>
      <c r="BR54" s="34"/>
      <c r="BS54" s="34">
        <v>700</v>
      </c>
      <c r="BT54" s="34">
        <v>600</v>
      </c>
      <c r="BU54" s="36">
        <v>0.6</v>
      </c>
      <c r="BV54" s="34"/>
      <c r="BW54" s="34"/>
      <c r="BX54" s="36">
        <v>0</v>
      </c>
      <c r="BY54" s="36">
        <v>0</v>
      </c>
      <c r="BZ54" s="43">
        <f>(VLOOKUP(A54,属性表!A:F,6,FALSE)*(1+AR54+Y54)+AS54+AT54)*(1+E54+AX54+Z54)*1.5</f>
        <v>2622.2633923200001</v>
      </c>
      <c r="CA54" s="13">
        <f t="shared" si="8"/>
        <v>0.20000000000000004</v>
      </c>
      <c r="CB54" s="13">
        <f t="shared" si="1"/>
        <v>0</v>
      </c>
      <c r="CC54" s="13">
        <f t="shared" si="2"/>
        <v>0</v>
      </c>
      <c r="CD54" s="50">
        <v>0</v>
      </c>
      <c r="CE54" s="13">
        <f t="shared" si="3"/>
        <v>0</v>
      </c>
      <c r="CF54" s="13">
        <v>0</v>
      </c>
      <c r="CG54" s="13">
        <f>IFERROR(VLOOKUP(VLOOKUP(A54,属性表!A:AO,41,FALSE)&amp;BJ54,杂项!AW:BC,4,0),0)/100+K54+AH54</f>
        <v>0</v>
      </c>
      <c r="CH54" s="43">
        <f>VLOOKUP(BC54,小兵属性!B:F,3,FALSE)*(1+B54+BD54)*(1+VLOOKUP(A54,属性表!A:AN,38,FALSE))</f>
        <v>2523.5</v>
      </c>
      <c r="CI54" s="50">
        <v>0</v>
      </c>
      <c r="CJ54" s="13">
        <f t="shared" si="4"/>
        <v>0</v>
      </c>
      <c r="CK54" s="13">
        <v>0</v>
      </c>
      <c r="CL54" s="13">
        <f>IFERROR(VLOOKUP(VLOOKUP(BC54,小兵属性!B:X,23,FALSE)&amp;BQ54,杂项!AW:BC,4,0),0)/100+K54</f>
        <v>0</v>
      </c>
      <c r="CM54" s="54" t="s">
        <v>1131</v>
      </c>
      <c r="CN54" s="29" t="s">
        <v>5027</v>
      </c>
      <c r="CO54" s="55" t="str">
        <f>VLOOKUP($BC54,小兵属性!$B:$Q,16,FALSE)</f>
        <v>物理</v>
      </c>
      <c r="CP54" s="43">
        <f t="shared" si="5"/>
        <v>1261.9012495488</v>
      </c>
      <c r="CQ54" s="43">
        <f t="shared" si="6"/>
        <v>771.92500000000007</v>
      </c>
      <c r="CR54" s="43">
        <f t="shared" si="9"/>
        <v>2033.8262495488002</v>
      </c>
      <c r="CS54" s="58" t="s">
        <v>5054</v>
      </c>
    </row>
    <row r="55" spans="1:97" customFormat="1" x14ac:dyDescent="0.15">
      <c r="A55" s="9" t="s">
        <v>1224</v>
      </c>
      <c r="B55" s="13">
        <v>1</v>
      </c>
      <c r="C55" s="13">
        <v>1</v>
      </c>
      <c r="D55" s="13">
        <v>1</v>
      </c>
      <c r="E55" s="13">
        <v>1</v>
      </c>
      <c r="F55" s="13">
        <v>0</v>
      </c>
      <c r="G55" s="14">
        <v>0</v>
      </c>
      <c r="H55" s="14">
        <v>0</v>
      </c>
      <c r="I55" s="13"/>
      <c r="J55" s="13"/>
      <c r="K55" s="13">
        <v>0</v>
      </c>
      <c r="L55" s="13">
        <v>0</v>
      </c>
      <c r="M55" s="13">
        <v>0</v>
      </c>
      <c r="N55" s="13">
        <v>0.09</v>
      </c>
      <c r="O55" s="13"/>
      <c r="P55" s="13"/>
      <c r="Q55" s="26" t="s">
        <v>528</v>
      </c>
      <c r="R55" s="25">
        <f>VLOOKUP($Q55,杂项!$AF:$AT,2,FALSE)</f>
        <v>0</v>
      </c>
      <c r="S55" s="25">
        <f>VLOOKUP($Q55,杂项!$AF:$AT,3,FALSE)</f>
        <v>0.05</v>
      </c>
      <c r="T55" s="25">
        <f>VLOOKUP($Q55,杂项!$AF:$AT,4,FALSE)</f>
        <v>0.1</v>
      </c>
      <c r="U55" s="25">
        <f>VLOOKUP($Q55,杂项!$AF:$AT,5,FALSE)</f>
        <v>0.05</v>
      </c>
      <c r="V55" s="25">
        <f>VLOOKUP($Q55,杂项!$AF:$AT,6,FALSE)</f>
        <v>0.1</v>
      </c>
      <c r="W55" s="25">
        <f>VLOOKUP($Q55,杂项!$AF:$AT,7,FALSE)</f>
        <v>0</v>
      </c>
      <c r="X55" s="25">
        <f>VLOOKUP($Q55,杂项!$AF:$AT,8,FALSE)</f>
        <v>0.1</v>
      </c>
      <c r="Y55" s="25">
        <f>VLOOKUP($Q55,杂项!$AF:$AT,9,FALSE)</f>
        <v>0</v>
      </c>
      <c r="Z55" s="25">
        <f>VLOOKUP($Q55,杂项!$AF:$AT,10,FALSE)</f>
        <v>0.1</v>
      </c>
      <c r="AA55" s="25">
        <f>VLOOKUP($Q55,杂项!$AF:$AT,11,FALSE)</f>
        <v>0</v>
      </c>
      <c r="AB55" s="25">
        <f>VLOOKUP($Q55,杂项!$AF:$AT,12,FALSE)</f>
        <v>0</v>
      </c>
      <c r="AC55" s="25">
        <f>VLOOKUP($Q55,杂项!$AF:$AT,13,FALSE)</f>
        <v>0</v>
      </c>
      <c r="AD55" s="25">
        <f>VLOOKUP($Q55,杂项!$AF:$AT,14,FALSE)</f>
        <v>0</v>
      </c>
      <c r="AE55" s="25">
        <f>VLOOKUP($Q55,杂项!$AF:$AT,15,FALSE)</f>
        <v>0</v>
      </c>
      <c r="AF55" s="25">
        <f>VLOOKUP($Q55,杂项!$AF:$AU,16,FALSE)</f>
        <v>0</v>
      </c>
      <c r="AG55" s="30">
        <v>1</v>
      </c>
      <c r="AH55" s="13">
        <v>0</v>
      </c>
      <c r="AI55" s="13">
        <v>0.35</v>
      </c>
      <c r="AJ55" s="29">
        <v>80</v>
      </c>
      <c r="AK55" s="29">
        <v>182</v>
      </c>
      <c r="AL55" s="13"/>
      <c r="AM55" s="29"/>
      <c r="AN55" s="29"/>
      <c r="AO55" s="13"/>
      <c r="AP55" s="29"/>
      <c r="AQ55" s="29"/>
      <c r="AR55" s="13"/>
      <c r="AS55" s="29"/>
      <c r="AT55" s="29"/>
      <c r="AU55" s="13">
        <v>0.18</v>
      </c>
      <c r="AV55" s="13"/>
      <c r="AW55" s="13"/>
      <c r="AX55" s="13"/>
      <c r="AY55" s="13">
        <v>0.6</v>
      </c>
      <c r="AZ55" s="13">
        <v>0</v>
      </c>
      <c r="BA55" s="13">
        <v>0</v>
      </c>
      <c r="BB55" s="13"/>
      <c r="BC55" s="22" t="s">
        <v>4872</v>
      </c>
      <c r="BD55" s="24">
        <f>VLOOKUP($BC55,小兵属性!$B:$P,6,FALSE)</f>
        <v>0.65</v>
      </c>
      <c r="BE55" s="24">
        <f>VLOOKUP($BC55,小兵属性!$B:$P,7,FALSE)</f>
        <v>0.2</v>
      </c>
      <c r="BF55" s="24">
        <f>VLOOKUP($BC55,小兵属性!$B:$P,8,FALSE)</f>
        <v>0</v>
      </c>
      <c r="BG55" s="24">
        <f>VLOOKUP($BC55,小兵属性!$B:$P,9,FALSE)</f>
        <v>0.24</v>
      </c>
      <c r="BH55" s="24">
        <f>VLOOKUP($BC55,小兵属性!$B:$P,10,FALSE)</f>
        <v>0.2</v>
      </c>
      <c r="BI55" s="34">
        <v>12000</v>
      </c>
      <c r="BJ55" s="34">
        <v>11</v>
      </c>
      <c r="BK55" s="34"/>
      <c r="BL55" s="34"/>
      <c r="BM55" s="34">
        <v>700</v>
      </c>
      <c r="BN55" s="34">
        <v>600</v>
      </c>
      <c r="BO55" s="36">
        <v>0.6</v>
      </c>
      <c r="BP55" s="35">
        <v>1200</v>
      </c>
      <c r="BQ55" s="34">
        <v>11</v>
      </c>
      <c r="BR55" s="34"/>
      <c r="BS55" s="34">
        <v>700</v>
      </c>
      <c r="BT55" s="34">
        <v>600</v>
      </c>
      <c r="BU55" s="36">
        <v>0.6</v>
      </c>
      <c r="BV55" s="34"/>
      <c r="BW55" s="34"/>
      <c r="BX55" s="36">
        <v>0</v>
      </c>
      <c r="BY55" s="36">
        <v>0</v>
      </c>
      <c r="BZ55" s="43">
        <f>(VLOOKUP(A55,属性表!A:F,3,FALSE)*(1+AI55+S55)+AJ55+AK55)*(1+B55+AU55+T55)</f>
        <v>2365.9771496448002</v>
      </c>
      <c r="CA55" s="13">
        <f t="shared" si="8"/>
        <v>0.69</v>
      </c>
      <c r="CB55" s="13">
        <f t="shared" si="1"/>
        <v>0</v>
      </c>
      <c r="CC55" s="13">
        <f t="shared" si="2"/>
        <v>0</v>
      </c>
      <c r="CD55" s="50">
        <v>0</v>
      </c>
      <c r="CE55" s="13">
        <f t="shared" si="3"/>
        <v>0</v>
      </c>
      <c r="CF55" s="13">
        <v>0</v>
      </c>
      <c r="CG55" s="13">
        <f>IFERROR(VLOOKUP(VLOOKUP(A55,属性表!A:AO,41,FALSE)&amp;BJ55,杂项!AW:BC,4,0),0)/100+K55+AH55</f>
        <v>0</v>
      </c>
      <c r="CH55" s="43">
        <f>VLOOKUP(BC55,小兵属性!B:F,3,FALSE)*(1+B55+BD55)*(1+VLOOKUP(A55,属性表!A:AN,38,FALSE))</f>
        <v>2674.91</v>
      </c>
      <c r="CI55" s="50">
        <v>0</v>
      </c>
      <c r="CJ55" s="13">
        <f t="shared" si="4"/>
        <v>0</v>
      </c>
      <c r="CK55" s="13">
        <v>0</v>
      </c>
      <c r="CL55" s="13">
        <f>IFERROR(VLOOKUP(VLOOKUP(BC55,小兵属性!B:X,23,FALSE)&amp;BQ55,杂项!AW:BC,4,0),0)/100+K55</f>
        <v>0</v>
      </c>
      <c r="CM55" s="54" t="s">
        <v>4816</v>
      </c>
      <c r="CN55" s="29" t="s">
        <v>5027</v>
      </c>
      <c r="CO55" s="55" t="str">
        <f>VLOOKUP($BC55,小兵属性!$B:$Q,16,FALSE)</f>
        <v>物理</v>
      </c>
      <c r="CP55" s="43">
        <f t="shared" si="5"/>
        <v>1052.8506914498562</v>
      </c>
      <c r="CQ55" s="43">
        <f t="shared" si="6"/>
        <v>964.04419999999993</v>
      </c>
      <c r="CR55" s="43">
        <f t="shared" si="9"/>
        <v>2016.894891449856</v>
      </c>
      <c r="CS55" s="58" t="s">
        <v>5055</v>
      </c>
    </row>
    <row r="56" spans="1:97" customFormat="1" x14ac:dyDescent="0.15">
      <c r="A56" s="16" t="s">
        <v>1139</v>
      </c>
      <c r="B56" s="13">
        <v>1.1000000000000001</v>
      </c>
      <c r="C56" s="13">
        <v>1</v>
      </c>
      <c r="D56" s="13">
        <v>1</v>
      </c>
      <c r="E56" s="13">
        <v>1</v>
      </c>
      <c r="F56" s="13">
        <v>0.2</v>
      </c>
      <c r="G56" s="14">
        <v>0</v>
      </c>
      <c r="H56" s="14">
        <v>0</v>
      </c>
      <c r="I56" s="13">
        <v>0.3</v>
      </c>
      <c r="J56" s="13"/>
      <c r="K56" s="13">
        <v>0</v>
      </c>
      <c r="L56" s="13">
        <v>0</v>
      </c>
      <c r="M56" s="13">
        <v>0</v>
      </c>
      <c r="N56" s="13"/>
      <c r="O56" s="13"/>
      <c r="P56" s="13"/>
      <c r="Q56" s="26" t="s">
        <v>545</v>
      </c>
      <c r="R56" s="25">
        <f>VLOOKUP($Q56,杂项!$AF:$AT,2,FALSE)</f>
        <v>0</v>
      </c>
      <c r="S56" s="25">
        <f>VLOOKUP($Q56,杂项!$AF:$AT,3,FALSE)</f>
        <v>0.05</v>
      </c>
      <c r="T56" s="25">
        <f>VLOOKUP($Q56,杂项!$AF:$AT,4,FALSE)</f>
        <v>0.1</v>
      </c>
      <c r="U56" s="25">
        <f>VLOOKUP($Q56,杂项!$AF:$AT,5,FALSE)</f>
        <v>0.05</v>
      </c>
      <c r="V56" s="25">
        <f>VLOOKUP($Q56,杂项!$AF:$AT,6,FALSE)</f>
        <v>0</v>
      </c>
      <c r="W56" s="25">
        <f>VLOOKUP($Q56,杂项!$AF:$AT,7,FALSE)</f>
        <v>0</v>
      </c>
      <c r="X56" s="25">
        <f>VLOOKUP($Q56,杂项!$AF:$AT,8,FALSE)</f>
        <v>0</v>
      </c>
      <c r="Y56" s="25">
        <f>VLOOKUP($Q56,杂项!$AF:$AT,9,FALSE)</f>
        <v>0</v>
      </c>
      <c r="Z56" s="25">
        <f>VLOOKUP($Q56,杂项!$AF:$AT,10,FALSE)</f>
        <v>0</v>
      </c>
      <c r="AA56" s="25">
        <f>VLOOKUP($Q56,杂项!$AF:$AT,11,FALSE)</f>
        <v>0</v>
      </c>
      <c r="AB56" s="25">
        <f>VLOOKUP($Q56,杂项!$AF:$AT,12,FALSE)</f>
        <v>0</v>
      </c>
      <c r="AC56" s="25">
        <f>VLOOKUP($Q56,杂项!$AF:$AT,13,FALSE)</f>
        <v>0</v>
      </c>
      <c r="AD56" s="25">
        <f>VLOOKUP($Q56,杂项!$AF:$AT,14,FALSE)</f>
        <v>0</v>
      </c>
      <c r="AE56" s="25">
        <f>VLOOKUP($Q56,杂项!$AF:$AT,15,FALSE)</f>
        <v>0.15</v>
      </c>
      <c r="AF56" s="25">
        <f>VLOOKUP($Q56,杂项!$AF:$AU,16,FALSE)</f>
        <v>0</v>
      </c>
      <c r="AG56" s="30">
        <v>1.4</v>
      </c>
      <c r="AH56" s="13">
        <v>0</v>
      </c>
      <c r="AI56" s="13">
        <v>0.35</v>
      </c>
      <c r="AJ56" s="29">
        <v>80</v>
      </c>
      <c r="AK56" s="29">
        <v>182</v>
      </c>
      <c r="AL56" s="13"/>
      <c r="AM56" s="29"/>
      <c r="AN56" s="29"/>
      <c r="AO56" s="13"/>
      <c r="AP56" s="29"/>
      <c r="AQ56" s="29"/>
      <c r="AR56" s="13"/>
      <c r="AS56" s="29"/>
      <c r="AT56" s="29"/>
      <c r="AU56" s="13">
        <v>0.18</v>
      </c>
      <c r="AV56" s="13"/>
      <c r="AW56" s="13"/>
      <c r="AX56" s="13"/>
      <c r="AY56" s="13">
        <v>0</v>
      </c>
      <c r="AZ56" s="13">
        <v>0</v>
      </c>
      <c r="BA56" s="13">
        <v>0</v>
      </c>
      <c r="BB56" s="13"/>
      <c r="BC56" s="22" t="s">
        <v>4895</v>
      </c>
      <c r="BD56" s="24">
        <f>VLOOKUP($BC56,小兵属性!$B:$P,6,FALSE)</f>
        <v>0.2</v>
      </c>
      <c r="BE56" s="24">
        <f>VLOOKUP($BC56,小兵属性!$B:$P,7,FALSE)</f>
        <v>0.2</v>
      </c>
      <c r="BF56" s="24">
        <f>VLOOKUP($BC56,小兵属性!$B:$P,8,FALSE)</f>
        <v>0</v>
      </c>
      <c r="BG56" s="24">
        <f>VLOOKUP($BC56,小兵属性!$B:$P,9,FALSE)</f>
        <v>0</v>
      </c>
      <c r="BH56" s="24">
        <f>VLOOKUP($BC56,小兵属性!$B:$P,10,FALSE)</f>
        <v>0</v>
      </c>
      <c r="BI56" s="34">
        <v>12000</v>
      </c>
      <c r="BJ56" s="34">
        <v>11</v>
      </c>
      <c r="BK56" s="34"/>
      <c r="BL56" s="34"/>
      <c r="BM56" s="34">
        <v>700</v>
      </c>
      <c r="BN56" s="34">
        <v>600</v>
      </c>
      <c r="BO56" s="36">
        <v>0.6</v>
      </c>
      <c r="BP56" s="35">
        <v>1200</v>
      </c>
      <c r="BQ56" s="34">
        <v>11</v>
      </c>
      <c r="BR56" s="34"/>
      <c r="BS56" s="34">
        <v>700</v>
      </c>
      <c r="BT56" s="34">
        <v>600</v>
      </c>
      <c r="BU56" s="36">
        <v>0.6</v>
      </c>
      <c r="BV56" s="34"/>
      <c r="BW56" s="34"/>
      <c r="BX56" s="36">
        <v>0</v>
      </c>
      <c r="BY56" s="36">
        <v>0</v>
      </c>
      <c r="BZ56" s="43">
        <f>(VLOOKUP(A56,属性表!A:F,3,FALSE)*(1+AI56+S56)+AJ56+AK56)*(1+B56+AU56+T56)</f>
        <v>2662.0050956800005</v>
      </c>
      <c r="CA56" s="13">
        <f t="shared" si="8"/>
        <v>0.2</v>
      </c>
      <c r="CB56" s="13">
        <f t="shared" si="1"/>
        <v>0</v>
      </c>
      <c r="CC56" s="13">
        <f t="shared" si="2"/>
        <v>0</v>
      </c>
      <c r="CD56" s="50">
        <v>0</v>
      </c>
      <c r="CE56" s="13">
        <f t="shared" si="3"/>
        <v>0</v>
      </c>
      <c r="CF56" s="13">
        <v>0</v>
      </c>
      <c r="CG56" s="13">
        <f>IFERROR(VLOOKUP(VLOOKUP(A56,属性表!A:AO,41,FALSE)&amp;BJ56,杂项!AW:BC,4,0),0)/100+K56+AH56</f>
        <v>0</v>
      </c>
      <c r="CH56" s="43">
        <f>VLOOKUP(BC56,小兵属性!B:F,3,FALSE)*(1+B56+BD56)*(1+VLOOKUP(A56,属性表!A:AN,38,FALSE))</f>
        <v>2321.62</v>
      </c>
      <c r="CI56" s="50">
        <v>0</v>
      </c>
      <c r="CJ56" s="13">
        <f t="shared" si="4"/>
        <v>0</v>
      </c>
      <c r="CK56" s="13">
        <v>0</v>
      </c>
      <c r="CL56" s="13">
        <f>IFERROR(VLOOKUP(VLOOKUP(BC56,小兵属性!B:X,23,FALSE)&amp;BQ56,杂项!AW:BC,4,0),0)/100+K56</f>
        <v>0</v>
      </c>
      <c r="CM56" s="54" t="s">
        <v>4816</v>
      </c>
      <c r="CN56" s="29" t="s">
        <v>5027</v>
      </c>
      <c r="CO56" s="55" t="str">
        <f>VLOOKUP($BC56,小兵属性!$B:$Q,16,FALSE)</f>
        <v>物理</v>
      </c>
      <c r="CP56" s="43">
        <f t="shared" si="5"/>
        <v>1295.2842803712003</v>
      </c>
      <c r="CQ56" s="43">
        <f t="shared" si="6"/>
        <v>720.97199999999987</v>
      </c>
      <c r="CR56" s="43">
        <f t="shared" si="9"/>
        <v>2016.2562803712003</v>
      </c>
      <c r="CS56" s="58" t="s">
        <v>5056</v>
      </c>
    </row>
    <row r="57" spans="1:97" customFormat="1" x14ac:dyDescent="0.15">
      <c r="A57" s="60" t="s">
        <v>215</v>
      </c>
      <c r="B57" s="13">
        <v>1.1000000000000001</v>
      </c>
      <c r="C57" s="13">
        <v>1.1000000000000001</v>
      </c>
      <c r="D57" s="13">
        <v>1</v>
      </c>
      <c r="E57" s="13">
        <v>1</v>
      </c>
      <c r="F57" s="13">
        <v>0.1</v>
      </c>
      <c r="G57" s="14">
        <v>0</v>
      </c>
      <c r="H57" s="14">
        <v>0</v>
      </c>
      <c r="I57" s="13"/>
      <c r="J57" s="13"/>
      <c r="K57" s="13">
        <v>0</v>
      </c>
      <c r="L57" s="13">
        <v>0</v>
      </c>
      <c r="M57" s="13">
        <v>0</v>
      </c>
      <c r="N57" s="13">
        <v>0.1</v>
      </c>
      <c r="O57" s="13"/>
      <c r="P57" s="13"/>
      <c r="Q57" s="26" t="s">
        <v>528</v>
      </c>
      <c r="R57" s="25">
        <f>VLOOKUP($Q57,杂项!$AF:$AT,2,FALSE)</f>
        <v>0</v>
      </c>
      <c r="S57" s="25">
        <f>VLOOKUP($Q57,杂项!$AF:$AT,3,FALSE)</f>
        <v>0.05</v>
      </c>
      <c r="T57" s="25">
        <f>VLOOKUP($Q57,杂项!$AF:$AT,4,FALSE)</f>
        <v>0.1</v>
      </c>
      <c r="U57" s="25">
        <f>VLOOKUP($Q57,杂项!$AF:$AT,5,FALSE)</f>
        <v>0.05</v>
      </c>
      <c r="V57" s="25">
        <f>VLOOKUP($Q57,杂项!$AF:$AT,6,FALSE)</f>
        <v>0.1</v>
      </c>
      <c r="W57" s="25">
        <f>VLOOKUP($Q57,杂项!$AF:$AT,7,FALSE)</f>
        <v>0</v>
      </c>
      <c r="X57" s="25">
        <f>VLOOKUP($Q57,杂项!$AF:$AT,8,FALSE)</f>
        <v>0.1</v>
      </c>
      <c r="Y57" s="25">
        <f>VLOOKUP($Q57,杂项!$AF:$AT,9,FALSE)</f>
        <v>0</v>
      </c>
      <c r="Z57" s="25">
        <f>VLOOKUP($Q57,杂项!$AF:$AT,10,FALSE)</f>
        <v>0.1</v>
      </c>
      <c r="AA57" s="25">
        <f>VLOOKUP($Q57,杂项!$AF:$AT,11,FALSE)</f>
        <v>0</v>
      </c>
      <c r="AB57" s="25">
        <f>VLOOKUP($Q57,杂项!$AF:$AT,12,FALSE)</f>
        <v>0</v>
      </c>
      <c r="AC57" s="25">
        <f>VLOOKUP($Q57,杂项!$AF:$AT,13,FALSE)</f>
        <v>0</v>
      </c>
      <c r="AD57" s="25">
        <f>VLOOKUP($Q57,杂项!$AF:$AT,14,FALSE)</f>
        <v>0</v>
      </c>
      <c r="AE57" s="25">
        <f>VLOOKUP($Q57,杂项!$AF:$AT,15,FALSE)</f>
        <v>0</v>
      </c>
      <c r="AF57" s="25">
        <f>VLOOKUP($Q57,杂项!$AF:$AU,16,FALSE)</f>
        <v>0</v>
      </c>
      <c r="AG57" s="30">
        <v>1.5</v>
      </c>
      <c r="AH57" s="13">
        <v>0</v>
      </c>
      <c r="AI57" s="13">
        <v>0.35</v>
      </c>
      <c r="AJ57" s="29">
        <v>80</v>
      </c>
      <c r="AK57" s="29">
        <v>182</v>
      </c>
      <c r="AL57" s="13"/>
      <c r="AM57" s="29"/>
      <c r="AN57" s="29"/>
      <c r="AO57" s="13"/>
      <c r="AP57" s="29"/>
      <c r="AQ57" s="29"/>
      <c r="AR57" s="13"/>
      <c r="AS57" s="29"/>
      <c r="AT57" s="29"/>
      <c r="AU57" s="13">
        <v>0.18</v>
      </c>
      <c r="AV57" s="13"/>
      <c r="AW57" s="13"/>
      <c r="AX57" s="13"/>
      <c r="AY57" s="13">
        <v>0</v>
      </c>
      <c r="AZ57" s="13">
        <v>0</v>
      </c>
      <c r="BA57" s="13">
        <v>0</v>
      </c>
      <c r="BB57" s="13"/>
      <c r="BC57" s="22" t="s">
        <v>4930</v>
      </c>
      <c r="BD57" s="24">
        <f>VLOOKUP($BC57,小兵属性!$B:$P,6,FALSE)</f>
        <v>0.85</v>
      </c>
      <c r="BE57" s="24">
        <f>VLOOKUP($BC57,小兵属性!$B:$P,7,FALSE)</f>
        <v>0.4</v>
      </c>
      <c r="BF57" s="24">
        <f>VLOOKUP($BC57,小兵属性!$B:$P,8,FALSE)</f>
        <v>0.65</v>
      </c>
      <c r="BG57" s="24">
        <f>VLOOKUP($BC57,小兵属性!$B:$P,9,FALSE)</f>
        <v>0</v>
      </c>
      <c r="BH57" s="24">
        <f>VLOOKUP($BC57,小兵属性!$B:$P,10,FALSE)</f>
        <v>0.3</v>
      </c>
      <c r="BI57" s="34">
        <v>12000</v>
      </c>
      <c r="BJ57" s="34">
        <v>11</v>
      </c>
      <c r="BK57" s="34"/>
      <c r="BL57" s="34"/>
      <c r="BM57" s="34">
        <v>700</v>
      </c>
      <c r="BN57" s="34">
        <v>600</v>
      </c>
      <c r="BO57" s="36">
        <v>0.6</v>
      </c>
      <c r="BP57" s="35">
        <v>1200</v>
      </c>
      <c r="BQ57" s="34">
        <v>11</v>
      </c>
      <c r="BR57" s="34"/>
      <c r="BS57" s="34">
        <v>700</v>
      </c>
      <c r="BT57" s="34">
        <v>600</v>
      </c>
      <c r="BU57" s="36">
        <v>0.6</v>
      </c>
      <c r="BV57" s="34"/>
      <c r="BW57" s="34"/>
      <c r="BX57" s="36">
        <v>0</v>
      </c>
      <c r="BY57" s="36">
        <v>0</v>
      </c>
      <c r="BZ57" s="43">
        <f>(VLOOKUP(A57,属性表!A:F,3,FALSE)*(1+AI57+S57)+AJ57+AK57)*(1+B57+AU57+T57)</f>
        <v>2367.8260677120002</v>
      </c>
      <c r="CA57" s="13">
        <f t="shared" si="8"/>
        <v>0.2</v>
      </c>
      <c r="CB57" s="13">
        <f t="shared" si="1"/>
        <v>0</v>
      </c>
      <c r="CC57" s="13">
        <f t="shared" si="2"/>
        <v>0</v>
      </c>
      <c r="CD57" s="50">
        <v>0</v>
      </c>
      <c r="CE57" s="13">
        <f t="shared" si="3"/>
        <v>0</v>
      </c>
      <c r="CF57" s="13">
        <v>0</v>
      </c>
      <c r="CG57" s="13">
        <f>IFERROR(VLOOKUP(VLOOKUP(A57,属性表!A:AO,41,FALSE)&amp;BJ57,杂项!AW:BC,4,0),0)/100+K57+AH57</f>
        <v>0</v>
      </c>
      <c r="CH57" s="43">
        <f>VLOOKUP(BC57,小兵属性!B:F,3,FALSE)*(1+B57+BD57)*(1+VLOOKUP(A57,属性表!A:AN,38,FALSE))</f>
        <v>2576.6775000000002</v>
      </c>
      <c r="CI57" s="50">
        <v>0</v>
      </c>
      <c r="CJ57" s="13">
        <f t="shared" si="4"/>
        <v>0</v>
      </c>
      <c r="CK57" s="13">
        <v>0</v>
      </c>
      <c r="CL57" s="13">
        <f>IFERROR(VLOOKUP(VLOOKUP(BC57,小兵属性!B:X,23,FALSE)&amp;BQ57,杂项!AW:BC,4,0),0)/100+K57</f>
        <v>0</v>
      </c>
      <c r="CM57" s="54" t="s">
        <v>4816</v>
      </c>
      <c r="CN57" s="29" t="s">
        <v>5027</v>
      </c>
      <c r="CO57" s="55" t="str">
        <f>VLOOKUP($BC57,小兵属性!$B:$Q,16,FALSE)</f>
        <v>魔法</v>
      </c>
      <c r="CP57" s="43">
        <f t="shared" si="5"/>
        <v>1123.0434609408001</v>
      </c>
      <c r="CQ57" s="43">
        <f t="shared" si="6"/>
        <v>889.17262500000015</v>
      </c>
      <c r="CR57" s="43">
        <f t="shared" si="9"/>
        <v>2012.2160859408002</v>
      </c>
      <c r="CS57" s="58" t="s">
        <v>5057</v>
      </c>
    </row>
    <row r="58" spans="1:97" customFormat="1" x14ac:dyDescent="0.15">
      <c r="A58" s="9" t="s">
        <v>1237</v>
      </c>
      <c r="B58" s="13">
        <v>1.27</v>
      </c>
      <c r="C58" s="13">
        <v>1</v>
      </c>
      <c r="D58" s="13">
        <v>1.08</v>
      </c>
      <c r="E58" s="13">
        <v>1</v>
      </c>
      <c r="F58" s="13">
        <v>0</v>
      </c>
      <c r="G58" s="14">
        <v>0</v>
      </c>
      <c r="H58" s="14">
        <v>0</v>
      </c>
      <c r="I58" s="13"/>
      <c r="J58" s="13"/>
      <c r="K58" s="13">
        <v>0</v>
      </c>
      <c r="L58" s="13">
        <v>0</v>
      </c>
      <c r="M58" s="13">
        <v>0</v>
      </c>
      <c r="N58" s="13">
        <v>0.1</v>
      </c>
      <c r="O58" s="13"/>
      <c r="P58" s="13"/>
      <c r="Q58" s="26" t="s">
        <v>528</v>
      </c>
      <c r="R58" s="25">
        <f>VLOOKUP($Q58,杂项!$AF:$AT,2,FALSE)</f>
        <v>0</v>
      </c>
      <c r="S58" s="25">
        <f>VLOOKUP($Q58,杂项!$AF:$AT,3,FALSE)</f>
        <v>0.05</v>
      </c>
      <c r="T58" s="25">
        <f>VLOOKUP($Q58,杂项!$AF:$AT,4,FALSE)</f>
        <v>0.1</v>
      </c>
      <c r="U58" s="25">
        <f>VLOOKUP($Q58,杂项!$AF:$AT,5,FALSE)</f>
        <v>0.05</v>
      </c>
      <c r="V58" s="25">
        <f>VLOOKUP($Q58,杂项!$AF:$AT,6,FALSE)</f>
        <v>0.1</v>
      </c>
      <c r="W58" s="25">
        <f>VLOOKUP($Q58,杂项!$AF:$AT,7,FALSE)</f>
        <v>0</v>
      </c>
      <c r="X58" s="25">
        <f>VLOOKUP($Q58,杂项!$AF:$AT,8,FALSE)</f>
        <v>0.1</v>
      </c>
      <c r="Y58" s="25">
        <f>VLOOKUP($Q58,杂项!$AF:$AT,9,FALSE)</f>
        <v>0</v>
      </c>
      <c r="Z58" s="25">
        <f>VLOOKUP($Q58,杂项!$AF:$AT,10,FALSE)</f>
        <v>0.1</v>
      </c>
      <c r="AA58" s="25">
        <f>VLOOKUP($Q58,杂项!$AF:$AT,11,FALSE)</f>
        <v>0</v>
      </c>
      <c r="AB58" s="25">
        <f>VLOOKUP($Q58,杂项!$AF:$AT,12,FALSE)</f>
        <v>0</v>
      </c>
      <c r="AC58" s="25">
        <f>VLOOKUP($Q58,杂项!$AF:$AT,13,FALSE)</f>
        <v>0</v>
      </c>
      <c r="AD58" s="25">
        <f>VLOOKUP($Q58,杂项!$AF:$AT,14,FALSE)</f>
        <v>0</v>
      </c>
      <c r="AE58" s="25">
        <f>VLOOKUP($Q58,杂项!$AF:$AT,15,FALSE)</f>
        <v>0</v>
      </c>
      <c r="AF58" s="25">
        <f>VLOOKUP($Q58,杂项!$AF:$AU,16,FALSE)</f>
        <v>0</v>
      </c>
      <c r="AG58" s="30">
        <v>2</v>
      </c>
      <c r="AH58" s="13">
        <v>0</v>
      </c>
      <c r="AI58" s="13">
        <v>0.35</v>
      </c>
      <c r="AJ58" s="29">
        <v>80</v>
      </c>
      <c r="AK58" s="29">
        <v>182</v>
      </c>
      <c r="AL58" s="13"/>
      <c r="AM58" s="29"/>
      <c r="AN58" s="29"/>
      <c r="AO58" s="13"/>
      <c r="AP58" s="29"/>
      <c r="AQ58" s="29"/>
      <c r="AR58" s="13"/>
      <c r="AS58" s="29"/>
      <c r="AT58" s="29"/>
      <c r="AU58" s="13">
        <v>0.18</v>
      </c>
      <c r="AV58" s="13"/>
      <c r="AW58" s="13"/>
      <c r="AX58" s="13"/>
      <c r="AY58" s="13">
        <v>0</v>
      </c>
      <c r="AZ58" s="13">
        <v>0</v>
      </c>
      <c r="BA58" s="13">
        <v>0</v>
      </c>
      <c r="BB58" s="13"/>
      <c r="BC58" s="22" t="s">
        <v>4910</v>
      </c>
      <c r="BD58" s="24">
        <f>VLOOKUP($BC58,小兵属性!$B:$P,6,FALSE)</f>
        <v>0.65</v>
      </c>
      <c r="BE58" s="24">
        <f>VLOOKUP($BC58,小兵属性!$B:$P,7,FALSE)</f>
        <v>0.2</v>
      </c>
      <c r="BF58" s="24">
        <f>VLOOKUP($BC58,小兵属性!$B:$P,8,FALSE)</f>
        <v>0</v>
      </c>
      <c r="BG58" s="24">
        <f>VLOOKUP($BC58,小兵属性!$B:$P,9,FALSE)</f>
        <v>0.3</v>
      </c>
      <c r="BH58" s="24">
        <f>VLOOKUP($BC58,小兵属性!$B:$P,10,FALSE)</f>
        <v>0</v>
      </c>
      <c r="BI58" s="34">
        <v>12000</v>
      </c>
      <c r="BJ58" s="34">
        <v>11</v>
      </c>
      <c r="BK58" s="34"/>
      <c r="BL58" s="34"/>
      <c r="BM58" s="34">
        <v>700</v>
      </c>
      <c r="BN58" s="34">
        <v>600</v>
      </c>
      <c r="BO58" s="36">
        <v>0.6</v>
      </c>
      <c r="BP58" s="35">
        <v>1200</v>
      </c>
      <c r="BQ58" s="34">
        <v>11</v>
      </c>
      <c r="BR58" s="34"/>
      <c r="BS58" s="34">
        <v>700</v>
      </c>
      <c r="BT58" s="34">
        <v>600</v>
      </c>
      <c r="BU58" s="36">
        <v>0.6</v>
      </c>
      <c r="BV58" s="34"/>
      <c r="BW58" s="34"/>
      <c r="BX58" s="36">
        <v>0</v>
      </c>
      <c r="BY58" s="36">
        <v>0</v>
      </c>
      <c r="BZ58" s="43">
        <f>(VLOOKUP(A58,属性表!A:F,3,FALSE)*(1+AI58+S58)+AJ58+AK58)*(1+B58+AU58+T58)</f>
        <v>2290.5569518080006</v>
      </c>
      <c r="CA58" s="13">
        <f t="shared" si="8"/>
        <v>0.1</v>
      </c>
      <c r="CB58" s="13">
        <f t="shared" si="1"/>
        <v>0</v>
      </c>
      <c r="CC58" s="13">
        <f t="shared" si="2"/>
        <v>0</v>
      </c>
      <c r="CD58" s="50">
        <v>0</v>
      </c>
      <c r="CE58" s="13">
        <f t="shared" si="3"/>
        <v>0</v>
      </c>
      <c r="CF58" s="13">
        <v>0</v>
      </c>
      <c r="CG58" s="13">
        <f>IFERROR(VLOOKUP(VLOOKUP(A58,属性表!A:AO,41,FALSE)&amp;BJ58,杂项!AW:BC,4,0),0)/100+K58+AH58</f>
        <v>0</v>
      </c>
      <c r="CH58" s="43">
        <f>VLOOKUP(BC58,小兵属性!B:F,3,FALSE)*(1+B58+BD58)*(1+VLOOKUP(A58,属性表!A:AN,38,FALSE))</f>
        <v>2220.7768000000001</v>
      </c>
      <c r="CI58" s="50">
        <v>0</v>
      </c>
      <c r="CJ58" s="13">
        <f t="shared" si="4"/>
        <v>0</v>
      </c>
      <c r="CK58" s="13">
        <v>0</v>
      </c>
      <c r="CL58" s="13">
        <f>IFERROR(VLOOKUP(VLOOKUP(BC58,小兵属性!B:X,23,FALSE)&amp;BQ58,杂项!AW:BC,4,0),0)/100+K58</f>
        <v>0</v>
      </c>
      <c r="CM58" s="54" t="s">
        <v>4816</v>
      </c>
      <c r="CN58" s="29" t="s">
        <v>5027</v>
      </c>
      <c r="CO58" s="55" t="str">
        <f>VLOOKUP($BC58,小兵属性!$B:$Q,16,FALSE)</f>
        <v>物理</v>
      </c>
      <c r="CP58" s="43">
        <f t="shared" si="5"/>
        <v>1287.6126469888006</v>
      </c>
      <c r="CQ58" s="43">
        <f t="shared" si="6"/>
        <v>715.50492000000008</v>
      </c>
      <c r="CR58" s="43">
        <f t="shared" si="9"/>
        <v>2003.1175669888007</v>
      </c>
      <c r="CS58" s="58" t="s">
        <v>5043</v>
      </c>
    </row>
    <row r="59" spans="1:97" customFormat="1" x14ac:dyDescent="0.15">
      <c r="A59" s="9" t="s">
        <v>1133</v>
      </c>
      <c r="B59" s="13">
        <v>1</v>
      </c>
      <c r="C59" s="13">
        <v>1</v>
      </c>
      <c r="D59" s="13">
        <v>1</v>
      </c>
      <c r="E59" s="13">
        <v>1</v>
      </c>
      <c r="F59" s="13">
        <v>0</v>
      </c>
      <c r="G59" s="14">
        <v>0</v>
      </c>
      <c r="H59" s="14">
        <v>0</v>
      </c>
      <c r="I59" s="13"/>
      <c r="J59" s="13"/>
      <c r="K59" s="13">
        <v>0</v>
      </c>
      <c r="L59" s="13">
        <v>0</v>
      </c>
      <c r="M59" s="13">
        <v>0</v>
      </c>
      <c r="N59" s="13">
        <v>0.1</v>
      </c>
      <c r="O59" s="13"/>
      <c r="P59" s="13"/>
      <c r="Q59" s="26" t="s">
        <v>528</v>
      </c>
      <c r="R59" s="25">
        <f>VLOOKUP($Q59,杂项!$AF:$AT,2,FALSE)</f>
        <v>0</v>
      </c>
      <c r="S59" s="25">
        <f>VLOOKUP($Q59,杂项!$AF:$AT,3,FALSE)</f>
        <v>0.05</v>
      </c>
      <c r="T59" s="25">
        <f>VLOOKUP($Q59,杂项!$AF:$AT,4,FALSE)</f>
        <v>0.1</v>
      </c>
      <c r="U59" s="25">
        <f>VLOOKUP($Q59,杂项!$AF:$AT,5,FALSE)</f>
        <v>0.05</v>
      </c>
      <c r="V59" s="25">
        <f>VLOOKUP($Q59,杂项!$AF:$AT,6,FALSE)</f>
        <v>0.1</v>
      </c>
      <c r="W59" s="25">
        <f>VLOOKUP($Q59,杂项!$AF:$AT,7,FALSE)</f>
        <v>0</v>
      </c>
      <c r="X59" s="25">
        <f>VLOOKUP($Q59,杂项!$AF:$AT,8,FALSE)</f>
        <v>0.1</v>
      </c>
      <c r="Y59" s="25">
        <f>VLOOKUP($Q59,杂项!$AF:$AT,9,FALSE)</f>
        <v>0</v>
      </c>
      <c r="Z59" s="25">
        <f>VLOOKUP($Q59,杂项!$AF:$AT,10,FALSE)</f>
        <v>0.1</v>
      </c>
      <c r="AA59" s="25">
        <f>VLOOKUP($Q59,杂项!$AF:$AT,11,FALSE)</f>
        <v>0</v>
      </c>
      <c r="AB59" s="25">
        <f>VLOOKUP($Q59,杂项!$AF:$AT,12,FALSE)</f>
        <v>0</v>
      </c>
      <c r="AC59" s="25">
        <f>VLOOKUP($Q59,杂项!$AF:$AT,13,FALSE)</f>
        <v>0</v>
      </c>
      <c r="AD59" s="25">
        <f>VLOOKUP($Q59,杂项!$AF:$AT,14,FALSE)</f>
        <v>0</v>
      </c>
      <c r="AE59" s="25">
        <f>VLOOKUP($Q59,杂项!$AF:$AT,15,FALSE)</f>
        <v>0</v>
      </c>
      <c r="AF59" s="25">
        <f>VLOOKUP($Q59,杂项!$AF:$AU,16,FALSE)</f>
        <v>0</v>
      </c>
      <c r="AG59" s="30">
        <v>1.5</v>
      </c>
      <c r="AH59" s="13">
        <v>0</v>
      </c>
      <c r="AI59" s="13">
        <v>0.35</v>
      </c>
      <c r="AJ59" s="29">
        <v>80</v>
      </c>
      <c r="AK59" s="29">
        <v>160</v>
      </c>
      <c r="AL59" s="13"/>
      <c r="AM59" s="29"/>
      <c r="AN59" s="29"/>
      <c r="AO59" s="13">
        <v>0.15</v>
      </c>
      <c r="AP59" s="29">
        <v>60</v>
      </c>
      <c r="AQ59" s="29">
        <v>113</v>
      </c>
      <c r="AR59" s="13">
        <v>0.15</v>
      </c>
      <c r="AS59" s="29">
        <v>60</v>
      </c>
      <c r="AT59" s="29">
        <v>48</v>
      </c>
      <c r="AU59" s="13">
        <v>0.08</v>
      </c>
      <c r="AV59" s="13"/>
      <c r="AW59" s="13">
        <v>0.18</v>
      </c>
      <c r="AX59" s="13">
        <v>0.08</v>
      </c>
      <c r="AY59" s="13">
        <v>0</v>
      </c>
      <c r="AZ59" s="13">
        <v>0</v>
      </c>
      <c r="BA59" s="13">
        <v>0</v>
      </c>
      <c r="BB59" s="13"/>
      <c r="BC59" s="22" t="s">
        <v>4874</v>
      </c>
      <c r="BD59" s="24">
        <f>VLOOKUP($BC59,小兵属性!$B:$P,6,FALSE)</f>
        <v>0.2</v>
      </c>
      <c r="BE59" s="24">
        <f>VLOOKUP($BC59,小兵属性!$B:$P,7,FALSE)</f>
        <v>0.2</v>
      </c>
      <c r="BF59" s="24">
        <f>VLOOKUP($BC59,小兵属性!$B:$P,8,FALSE)</f>
        <v>0</v>
      </c>
      <c r="BG59" s="24">
        <f>VLOOKUP($BC59,小兵属性!$B:$P,9,FALSE)</f>
        <v>0.24</v>
      </c>
      <c r="BH59" s="24">
        <f>VLOOKUP($BC59,小兵属性!$B:$P,10,FALSE)</f>
        <v>0.2</v>
      </c>
      <c r="BI59" s="34">
        <v>12000</v>
      </c>
      <c r="BJ59" s="34">
        <v>11</v>
      </c>
      <c r="BK59" s="34"/>
      <c r="BL59" s="34"/>
      <c r="BM59" s="34">
        <v>700</v>
      </c>
      <c r="BN59" s="34">
        <v>600</v>
      </c>
      <c r="BO59" s="36">
        <v>0.6</v>
      </c>
      <c r="BP59" s="35">
        <v>1200</v>
      </c>
      <c r="BQ59" s="34">
        <v>11</v>
      </c>
      <c r="BR59" s="34"/>
      <c r="BS59" s="34">
        <v>700</v>
      </c>
      <c r="BT59" s="34">
        <v>600</v>
      </c>
      <c r="BU59" s="36">
        <v>0.6</v>
      </c>
      <c r="BV59" s="34"/>
      <c r="BW59" s="34"/>
      <c r="BX59" s="36">
        <v>0</v>
      </c>
      <c r="BY59" s="36">
        <v>0</v>
      </c>
      <c r="BZ59" s="43">
        <f>(VLOOKUP(A59,属性表!A:F,3,FALSE)*(1+AI59+S59)+AJ59+AK59)*(1+B59+AU59+T59)+((VLOOKUP(A59,属性表!A:F,5,FALSE)*(1+AO59+W59)+AP59+AQ59)*(1+D59+AW59+X59)+(VLOOKUP(A59,属性表!A:F,6,FALSE)*(1+AR59+Y59)+AS59+AT59)*(1+E59+AX59+Z59))*0.4</f>
        <v>2913.5402054144006</v>
      </c>
      <c r="CA59" s="13">
        <f t="shared" si="8"/>
        <v>0.1</v>
      </c>
      <c r="CB59" s="13">
        <f t="shared" si="1"/>
        <v>0</v>
      </c>
      <c r="CC59" s="13">
        <f t="shared" si="2"/>
        <v>0</v>
      </c>
      <c r="CD59" s="50">
        <v>0</v>
      </c>
      <c r="CE59" s="13">
        <f t="shared" si="3"/>
        <v>0</v>
      </c>
      <c r="CF59" s="13">
        <v>-0.15</v>
      </c>
      <c r="CG59" s="13">
        <f>IFERROR(VLOOKUP(VLOOKUP(A59,属性表!A:AO,41,FALSE)&amp;BJ59,杂项!AW:BC,4,0),0)/100+K59+AH59</f>
        <v>0</v>
      </c>
      <c r="CH59" s="43">
        <f>VLOOKUP(BC59,小兵属性!B:F,3,FALSE)*(1+B59+BD59)*(1+VLOOKUP(A59,属性表!A:AN,38,FALSE))</f>
        <v>1824.1299999999999</v>
      </c>
      <c r="CI59" s="50">
        <v>0</v>
      </c>
      <c r="CJ59" s="13">
        <f t="shared" si="4"/>
        <v>0</v>
      </c>
      <c r="CK59" s="13">
        <v>0</v>
      </c>
      <c r="CL59" s="13">
        <f>IFERROR(VLOOKUP(VLOOKUP(BC59,小兵属性!B:X,23,FALSE)&amp;BQ59,杂项!AW:BC,4,0),0)/100+K59</f>
        <v>0</v>
      </c>
      <c r="CM59" s="54" t="s">
        <v>4816</v>
      </c>
      <c r="CN59" s="29" t="s">
        <v>5027</v>
      </c>
      <c r="CO59" s="55" t="str">
        <f>VLOOKUP($BC59,小兵属性!$B:$Q,16,FALSE)</f>
        <v>物理</v>
      </c>
      <c r="CP59" s="43">
        <f t="shared" si="5"/>
        <v>1566.2956694668806</v>
      </c>
      <c r="CQ59" s="43">
        <f t="shared" si="6"/>
        <v>436.56059999999991</v>
      </c>
      <c r="CR59" s="43">
        <f t="shared" si="9"/>
        <v>2002.8562694668803</v>
      </c>
      <c r="CS59" s="58" t="s">
        <v>5058</v>
      </c>
    </row>
    <row r="60" spans="1:97" customFormat="1" x14ac:dyDescent="0.15">
      <c r="A60" s="9" t="s">
        <v>1246</v>
      </c>
      <c r="B60" s="13">
        <v>1.3</v>
      </c>
      <c r="C60" s="13">
        <v>1</v>
      </c>
      <c r="D60" s="13">
        <v>1.3</v>
      </c>
      <c r="E60" s="13">
        <v>1</v>
      </c>
      <c r="F60" s="13">
        <v>0</v>
      </c>
      <c r="G60" s="14">
        <v>0</v>
      </c>
      <c r="H60" s="14">
        <v>0</v>
      </c>
      <c r="I60" s="13"/>
      <c r="J60" s="13"/>
      <c r="K60" s="13">
        <v>0</v>
      </c>
      <c r="L60" s="13">
        <v>0</v>
      </c>
      <c r="M60" s="13">
        <v>0</v>
      </c>
      <c r="N60" s="13">
        <v>0.1</v>
      </c>
      <c r="O60" s="13"/>
      <c r="P60" s="13"/>
      <c r="Q60" s="26" t="s">
        <v>528</v>
      </c>
      <c r="R60" s="25">
        <f>VLOOKUP($Q60,杂项!$AF:$AT,2,FALSE)</f>
        <v>0</v>
      </c>
      <c r="S60" s="25">
        <f>VLOOKUP($Q60,杂项!$AF:$AT,3,FALSE)</f>
        <v>0.05</v>
      </c>
      <c r="T60" s="25">
        <f>VLOOKUP($Q60,杂项!$AF:$AT,4,FALSE)</f>
        <v>0.1</v>
      </c>
      <c r="U60" s="25">
        <f>VLOOKUP($Q60,杂项!$AF:$AT,5,FALSE)</f>
        <v>0.05</v>
      </c>
      <c r="V60" s="25">
        <f>VLOOKUP($Q60,杂项!$AF:$AT,6,FALSE)</f>
        <v>0.1</v>
      </c>
      <c r="W60" s="25">
        <f>VLOOKUP($Q60,杂项!$AF:$AT,7,FALSE)</f>
        <v>0</v>
      </c>
      <c r="X60" s="25">
        <f>VLOOKUP($Q60,杂项!$AF:$AT,8,FALSE)</f>
        <v>0.1</v>
      </c>
      <c r="Y60" s="25">
        <f>VLOOKUP($Q60,杂项!$AF:$AT,9,FALSE)</f>
        <v>0</v>
      </c>
      <c r="Z60" s="25">
        <f>VLOOKUP($Q60,杂项!$AF:$AT,10,FALSE)</f>
        <v>0.1</v>
      </c>
      <c r="AA60" s="25">
        <f>VLOOKUP($Q60,杂项!$AF:$AT,11,FALSE)</f>
        <v>0</v>
      </c>
      <c r="AB60" s="25">
        <f>VLOOKUP($Q60,杂项!$AF:$AT,12,FALSE)</f>
        <v>0</v>
      </c>
      <c r="AC60" s="25">
        <f>VLOOKUP($Q60,杂项!$AF:$AT,13,FALSE)</f>
        <v>0</v>
      </c>
      <c r="AD60" s="25">
        <f>VLOOKUP($Q60,杂项!$AF:$AT,14,FALSE)</f>
        <v>0</v>
      </c>
      <c r="AE60" s="25">
        <f>VLOOKUP($Q60,杂项!$AF:$AT,15,FALSE)</f>
        <v>0</v>
      </c>
      <c r="AF60" s="25">
        <f>VLOOKUP($Q60,杂项!$AF:$AU,16,FALSE)</f>
        <v>0</v>
      </c>
      <c r="AG60" s="30">
        <v>1.5</v>
      </c>
      <c r="AH60" s="13">
        <v>0</v>
      </c>
      <c r="AI60" s="13">
        <v>0.35</v>
      </c>
      <c r="AJ60" s="29">
        <v>80</v>
      </c>
      <c r="AK60" s="29">
        <v>182</v>
      </c>
      <c r="AL60" s="13"/>
      <c r="AM60" s="29"/>
      <c r="AN60" s="29"/>
      <c r="AO60" s="13"/>
      <c r="AP60" s="29"/>
      <c r="AQ60" s="29"/>
      <c r="AR60" s="13"/>
      <c r="AS60" s="29"/>
      <c r="AT60" s="29"/>
      <c r="AU60" s="13">
        <v>0.18</v>
      </c>
      <c r="AV60" s="13"/>
      <c r="AW60" s="13"/>
      <c r="AX60" s="13"/>
      <c r="AY60" s="13">
        <v>0</v>
      </c>
      <c r="AZ60" s="13">
        <v>0</v>
      </c>
      <c r="BA60" s="13">
        <v>0</v>
      </c>
      <c r="BB60" s="13"/>
      <c r="BC60" s="22" t="s">
        <v>4859</v>
      </c>
      <c r="BD60" s="24">
        <f>VLOOKUP($BC60,小兵属性!$B:$P,6,FALSE)</f>
        <v>0.65</v>
      </c>
      <c r="BE60" s="24">
        <f>VLOOKUP($BC60,小兵属性!$B:$P,7,FALSE)</f>
        <v>0.65</v>
      </c>
      <c r="BF60" s="24">
        <f>VLOOKUP($BC60,小兵属性!$B:$P,8,FALSE)</f>
        <v>0.45</v>
      </c>
      <c r="BG60" s="24">
        <f>VLOOKUP($BC60,小兵属性!$B:$P,9,FALSE)</f>
        <v>0.3</v>
      </c>
      <c r="BH60" s="24">
        <f>VLOOKUP($BC60,小兵属性!$B:$P,10,FALSE)</f>
        <v>0.2</v>
      </c>
      <c r="BI60" s="34">
        <v>12000</v>
      </c>
      <c r="BJ60" s="34">
        <v>11</v>
      </c>
      <c r="BK60" s="34"/>
      <c r="BL60" s="34"/>
      <c r="BM60" s="34">
        <v>700</v>
      </c>
      <c r="BN60" s="34">
        <v>600</v>
      </c>
      <c r="BO60" s="36">
        <v>0.6</v>
      </c>
      <c r="BP60" s="35">
        <v>1200</v>
      </c>
      <c r="BQ60" s="34">
        <v>11</v>
      </c>
      <c r="BR60" s="34"/>
      <c r="BS60" s="34">
        <v>700</v>
      </c>
      <c r="BT60" s="34">
        <v>600</v>
      </c>
      <c r="BU60" s="36">
        <v>0.6</v>
      </c>
      <c r="BV60" s="34"/>
      <c r="BW60" s="34"/>
      <c r="BX60" s="36">
        <v>0</v>
      </c>
      <c r="BY60" s="36">
        <v>0</v>
      </c>
      <c r="BZ60" s="43">
        <f>(VLOOKUP(A60,属性表!A:F,3,FALSE)*(1+AI60+S60)+AJ60+AK60)*(1+B60+AU60+T60)</f>
        <v>2470.3015967232004</v>
      </c>
      <c r="CA60" s="13">
        <f t="shared" si="8"/>
        <v>0.1</v>
      </c>
      <c r="CB60" s="13">
        <f t="shared" si="1"/>
        <v>0</v>
      </c>
      <c r="CC60" s="13">
        <f t="shared" si="2"/>
        <v>0</v>
      </c>
      <c r="CD60" s="50">
        <v>0</v>
      </c>
      <c r="CE60" s="13">
        <f t="shared" si="3"/>
        <v>0</v>
      </c>
      <c r="CF60" s="13">
        <v>0</v>
      </c>
      <c r="CG60" s="13">
        <f>IFERROR(VLOOKUP(VLOOKUP(A60,属性表!A:AO,41,FALSE)&amp;BJ60,杂项!AW:BC,4,0),0)/100+K60+AH60</f>
        <v>0</v>
      </c>
      <c r="CH60" s="43">
        <f>VLOOKUP(BC60,小兵属性!B:F,3,FALSE)*(1+B60+BD60)*(1+VLOOKUP(A60,属性表!A:AN,38,FALSE))</f>
        <v>2481.2449999999999</v>
      </c>
      <c r="CI60" s="50">
        <v>0</v>
      </c>
      <c r="CJ60" s="13">
        <f t="shared" si="4"/>
        <v>0</v>
      </c>
      <c r="CK60" s="13">
        <v>0</v>
      </c>
      <c r="CL60" s="13">
        <f>IFERROR(VLOOKUP(VLOOKUP(BC60,小兵属性!B:X,23,FALSE)&amp;BQ60,杂项!AW:BC,4,0),0)/100+K60</f>
        <v>0</v>
      </c>
      <c r="CM60" s="54" t="s">
        <v>4816</v>
      </c>
      <c r="CN60" s="29" t="s">
        <v>5027</v>
      </c>
      <c r="CO60" s="55" t="str">
        <f>VLOOKUP($BC60,小兵属性!$B:$Q,16,FALSE)</f>
        <v>物理</v>
      </c>
      <c r="CP60" s="43">
        <f t="shared" si="5"/>
        <v>1113.9988172966405</v>
      </c>
      <c r="CQ60" s="43">
        <f t="shared" si="6"/>
        <v>884.80924999999991</v>
      </c>
      <c r="CR60" s="43">
        <f t="shared" si="9"/>
        <v>1998.8080672966403</v>
      </c>
      <c r="CS60" s="58" t="s">
        <v>5059</v>
      </c>
    </row>
    <row r="61" spans="1:97" customFormat="1" ht="14.25" x14ac:dyDescent="0.2">
      <c r="A61" s="9" t="s">
        <v>116</v>
      </c>
      <c r="B61" s="13">
        <v>1.1200000000000001</v>
      </c>
      <c r="C61" s="13">
        <v>1</v>
      </c>
      <c r="D61" s="13">
        <v>0.93</v>
      </c>
      <c r="E61" s="13">
        <v>1.4</v>
      </c>
      <c r="F61" s="13">
        <v>0</v>
      </c>
      <c r="G61" s="14">
        <v>0</v>
      </c>
      <c r="H61" s="14">
        <v>0</v>
      </c>
      <c r="I61" s="13"/>
      <c r="J61" s="13"/>
      <c r="K61" s="13">
        <v>0</v>
      </c>
      <c r="L61" s="13">
        <v>0</v>
      </c>
      <c r="M61" s="13">
        <v>0</v>
      </c>
      <c r="N61" s="13"/>
      <c r="O61" s="13"/>
      <c r="P61" s="13"/>
      <c r="Q61" s="26" t="s">
        <v>557</v>
      </c>
      <c r="R61" s="25">
        <f>VLOOKUP($Q61,杂项!$AF:$AT,2,FALSE)</f>
        <v>0</v>
      </c>
      <c r="S61" s="25">
        <f>VLOOKUP($Q61,杂项!$AF:$AT,3,FALSE)</f>
        <v>0.05</v>
      </c>
      <c r="T61" s="25">
        <f>VLOOKUP($Q61,杂项!$AF:$AT,4,FALSE)</f>
        <v>0</v>
      </c>
      <c r="U61" s="25">
        <f>VLOOKUP($Q61,杂项!$AF:$AT,5,FALSE)</f>
        <v>0.05</v>
      </c>
      <c r="V61" s="25">
        <f>VLOOKUP($Q61,杂项!$AF:$AT,6,FALSE)</f>
        <v>0</v>
      </c>
      <c r="W61" s="25">
        <f>VLOOKUP($Q61,杂项!$AF:$AT,7,FALSE)</f>
        <v>0</v>
      </c>
      <c r="X61" s="25">
        <f>VLOOKUP($Q61,杂项!$AF:$AT,8,FALSE)</f>
        <v>0</v>
      </c>
      <c r="Y61" s="25">
        <f>VLOOKUP($Q61,杂项!$AF:$AT,9,FALSE)</f>
        <v>0</v>
      </c>
      <c r="Z61" s="25">
        <f>VLOOKUP($Q61,杂项!$AF:$AT,10,FALSE)</f>
        <v>0</v>
      </c>
      <c r="AA61" s="25">
        <f>VLOOKUP($Q61,杂项!$AF:$AT,11,FALSE)</f>
        <v>0</v>
      </c>
      <c r="AB61" s="25">
        <f>VLOOKUP($Q61,杂项!$AF:$AT,12,FALSE)</f>
        <v>0.1</v>
      </c>
      <c r="AC61" s="25">
        <f>VLOOKUP($Q61,杂项!$AF:$AT,13,FALSE)</f>
        <v>0</v>
      </c>
      <c r="AD61" s="25">
        <f>VLOOKUP($Q61,杂项!$AF:$AT,14,FALSE)</f>
        <v>0</v>
      </c>
      <c r="AE61" s="25">
        <f>VLOOKUP($Q61,杂项!$AF:$AT,15,FALSE)</f>
        <v>0</v>
      </c>
      <c r="AF61" s="25">
        <f>VLOOKUP($Q61,杂项!$AF:$AU,16,FALSE)</f>
        <v>0</v>
      </c>
      <c r="AG61" s="30">
        <v>1.4</v>
      </c>
      <c r="AH61" s="13">
        <v>0</v>
      </c>
      <c r="AI61" s="13">
        <v>0.35</v>
      </c>
      <c r="AJ61" s="29">
        <v>80</v>
      </c>
      <c r="AK61" s="29">
        <v>182</v>
      </c>
      <c r="AL61" s="13"/>
      <c r="AM61" s="29"/>
      <c r="AN61" s="29"/>
      <c r="AO61" s="13"/>
      <c r="AP61" s="29"/>
      <c r="AQ61" s="29"/>
      <c r="AR61" s="13"/>
      <c r="AS61" s="29"/>
      <c r="AT61" s="29"/>
      <c r="AU61" s="13">
        <v>0.18</v>
      </c>
      <c r="AV61" s="13"/>
      <c r="AW61" s="13"/>
      <c r="AX61" s="13"/>
      <c r="AY61" s="13">
        <v>0</v>
      </c>
      <c r="AZ61" s="13">
        <v>0</v>
      </c>
      <c r="BA61" s="13">
        <v>0</v>
      </c>
      <c r="BB61" s="13"/>
      <c r="BC61" s="22" t="s">
        <v>4872</v>
      </c>
      <c r="BD61" s="24">
        <f>VLOOKUP($BC61,小兵属性!$B:$P,6,FALSE)</f>
        <v>0.65</v>
      </c>
      <c r="BE61" s="24">
        <f>VLOOKUP($BC61,小兵属性!$B:$P,7,FALSE)</f>
        <v>0.2</v>
      </c>
      <c r="BF61" s="24">
        <f>VLOOKUP($BC61,小兵属性!$B:$P,8,FALSE)</f>
        <v>0</v>
      </c>
      <c r="BG61" s="24">
        <f>VLOOKUP($BC61,小兵属性!$B:$P,9,FALSE)</f>
        <v>0.24</v>
      </c>
      <c r="BH61" s="24">
        <f>VLOOKUP($BC61,小兵属性!$B:$P,10,FALSE)</f>
        <v>0.2</v>
      </c>
      <c r="BI61" s="34">
        <v>12000</v>
      </c>
      <c r="BJ61" s="34">
        <v>11</v>
      </c>
      <c r="BK61" s="34"/>
      <c r="BL61" s="34"/>
      <c r="BM61" s="34">
        <v>700</v>
      </c>
      <c r="BN61" s="34">
        <v>600</v>
      </c>
      <c r="BO61" s="36">
        <v>0.6</v>
      </c>
      <c r="BP61" s="35">
        <v>1200</v>
      </c>
      <c r="BQ61" s="34">
        <v>11</v>
      </c>
      <c r="BR61" s="34"/>
      <c r="BS61" s="34">
        <v>700</v>
      </c>
      <c r="BT61" s="34">
        <v>600</v>
      </c>
      <c r="BU61" s="36">
        <v>0.6</v>
      </c>
      <c r="BV61" s="34"/>
      <c r="BW61" s="34"/>
      <c r="BX61" s="36">
        <v>0</v>
      </c>
      <c r="BY61" s="36">
        <v>0</v>
      </c>
      <c r="BZ61" s="43">
        <f>(VLOOKUP(A61,属性表!A:F,3,FALSE)*(1+AI61+S61)+AJ61+AK61)*(1+B61+AU61+T61)</f>
        <v>2438.0492531200007</v>
      </c>
      <c r="CA61" s="13">
        <f t="shared" si="8"/>
        <v>0.1</v>
      </c>
      <c r="CB61" s="13">
        <f t="shared" si="1"/>
        <v>0</v>
      </c>
      <c r="CC61" s="13">
        <f t="shared" si="2"/>
        <v>0</v>
      </c>
      <c r="CD61" s="50">
        <v>0</v>
      </c>
      <c r="CE61" s="13">
        <f t="shared" si="3"/>
        <v>0</v>
      </c>
      <c r="CF61" s="13">
        <v>0</v>
      </c>
      <c r="CG61" s="13">
        <f>IFERROR(VLOOKUP(VLOOKUP(A61,属性表!A:AO,41,FALSE)&amp;BJ61,杂项!AW:BC,4,0),0)/100+K61+AH61</f>
        <v>0</v>
      </c>
      <c r="CH61" s="43">
        <f>VLOOKUP(BC61,小兵属性!B:F,3,FALSE)*(1+B61+BD61)*(1+VLOOKUP(A61,属性表!A:AN,38,FALSE))</f>
        <v>2696.1795000000002</v>
      </c>
      <c r="CI61" s="50">
        <v>0</v>
      </c>
      <c r="CJ61" s="13">
        <f t="shared" si="4"/>
        <v>0</v>
      </c>
      <c r="CK61" s="13">
        <v>0</v>
      </c>
      <c r="CL61" s="13">
        <f>IFERROR(VLOOKUP(VLOOKUP(BC61,小兵属性!B:X,23,FALSE)&amp;BQ61,杂项!AW:BC,4,0),0)/100+K61</f>
        <v>0</v>
      </c>
      <c r="CM61" s="54" t="s">
        <v>4816</v>
      </c>
      <c r="CN61" s="29" t="s">
        <v>5027</v>
      </c>
      <c r="CO61" s="55" t="str">
        <f>VLOOKUP($BC61,小兵属性!$B:$Q,16,FALSE)</f>
        <v>物理</v>
      </c>
      <c r="CP61" s="43">
        <f t="shared" si="5"/>
        <v>1014.8979249024005</v>
      </c>
      <c r="CQ61" s="43">
        <f t="shared" si="6"/>
        <v>977.23129000000006</v>
      </c>
      <c r="CR61" s="43">
        <f t="shared" si="9"/>
        <v>1992.1292149024007</v>
      </c>
      <c r="CS61" s="58" t="s">
        <v>5060</v>
      </c>
    </row>
    <row r="62" spans="1:97" customFormat="1" x14ac:dyDescent="0.15">
      <c r="A62" s="9" t="s">
        <v>1235</v>
      </c>
      <c r="B62" s="13">
        <v>1.3</v>
      </c>
      <c r="C62" s="13">
        <v>1.1000000000000001</v>
      </c>
      <c r="D62" s="13">
        <v>1.3</v>
      </c>
      <c r="E62" s="13">
        <v>1</v>
      </c>
      <c r="F62" s="13">
        <v>0</v>
      </c>
      <c r="G62" s="14">
        <v>0</v>
      </c>
      <c r="H62" s="14">
        <v>0</v>
      </c>
      <c r="I62" s="13"/>
      <c r="J62" s="13"/>
      <c r="K62" s="13">
        <v>0</v>
      </c>
      <c r="L62" s="13">
        <v>0</v>
      </c>
      <c r="M62" s="13">
        <v>0</v>
      </c>
      <c r="N62" s="13"/>
      <c r="O62" s="13"/>
      <c r="P62" s="13"/>
      <c r="Q62" s="26" t="s">
        <v>528</v>
      </c>
      <c r="R62" s="25">
        <f>VLOOKUP($Q62,杂项!$AF:$AT,2,FALSE)</f>
        <v>0</v>
      </c>
      <c r="S62" s="25">
        <f>VLOOKUP($Q62,杂项!$AF:$AT,3,FALSE)</f>
        <v>0.05</v>
      </c>
      <c r="T62" s="25">
        <f>VLOOKUP($Q62,杂项!$AF:$AT,4,FALSE)</f>
        <v>0.1</v>
      </c>
      <c r="U62" s="25">
        <f>VLOOKUP($Q62,杂项!$AF:$AT,5,FALSE)</f>
        <v>0.05</v>
      </c>
      <c r="V62" s="25">
        <f>VLOOKUP($Q62,杂项!$AF:$AT,6,FALSE)</f>
        <v>0.1</v>
      </c>
      <c r="W62" s="25">
        <f>VLOOKUP($Q62,杂项!$AF:$AT,7,FALSE)</f>
        <v>0</v>
      </c>
      <c r="X62" s="25">
        <f>VLOOKUP($Q62,杂项!$AF:$AT,8,FALSE)</f>
        <v>0.1</v>
      </c>
      <c r="Y62" s="25">
        <f>VLOOKUP($Q62,杂项!$AF:$AT,9,FALSE)</f>
        <v>0</v>
      </c>
      <c r="Z62" s="25">
        <f>VLOOKUP($Q62,杂项!$AF:$AT,10,FALSE)</f>
        <v>0.1</v>
      </c>
      <c r="AA62" s="25">
        <f>VLOOKUP($Q62,杂项!$AF:$AT,11,FALSE)</f>
        <v>0</v>
      </c>
      <c r="AB62" s="25">
        <f>VLOOKUP($Q62,杂项!$AF:$AT,12,FALSE)</f>
        <v>0</v>
      </c>
      <c r="AC62" s="25">
        <f>VLOOKUP($Q62,杂项!$AF:$AT,13,FALSE)</f>
        <v>0</v>
      </c>
      <c r="AD62" s="25">
        <f>VLOOKUP($Q62,杂项!$AF:$AT,14,FALSE)</f>
        <v>0</v>
      </c>
      <c r="AE62" s="25">
        <f>VLOOKUP($Q62,杂项!$AF:$AT,15,FALSE)</f>
        <v>0</v>
      </c>
      <c r="AF62" s="25">
        <f>VLOOKUP($Q62,杂项!$AF:$AU,16,FALSE)</f>
        <v>0</v>
      </c>
      <c r="AG62" s="30">
        <v>1.5</v>
      </c>
      <c r="AH62" s="13">
        <v>0</v>
      </c>
      <c r="AI62" s="13">
        <v>0.35</v>
      </c>
      <c r="AJ62" s="29">
        <v>80</v>
      </c>
      <c r="AK62" s="29">
        <v>193</v>
      </c>
      <c r="AL62" s="13"/>
      <c r="AM62" s="29"/>
      <c r="AN62" s="29"/>
      <c r="AO62" s="13"/>
      <c r="AP62" s="29"/>
      <c r="AQ62" s="29"/>
      <c r="AR62" s="13"/>
      <c r="AS62" s="29"/>
      <c r="AT62" s="29"/>
      <c r="AU62" s="13">
        <v>0.2</v>
      </c>
      <c r="AV62" s="13"/>
      <c r="AW62" s="13"/>
      <c r="AX62" s="13"/>
      <c r="AY62" s="13">
        <v>0</v>
      </c>
      <c r="AZ62" s="13">
        <v>0</v>
      </c>
      <c r="BA62" s="13">
        <v>0</v>
      </c>
      <c r="BB62" s="13"/>
      <c r="BC62" s="22" t="s">
        <v>4890</v>
      </c>
      <c r="BD62" s="24">
        <f>VLOOKUP($BC62,小兵属性!$B:$P,6,FALSE)</f>
        <v>0.5</v>
      </c>
      <c r="BE62" s="24">
        <f>VLOOKUP($BC62,小兵属性!$B:$P,7,FALSE)</f>
        <v>0.5</v>
      </c>
      <c r="BF62" s="24">
        <f>VLOOKUP($BC62,小兵属性!$B:$P,8,FALSE)</f>
        <v>0</v>
      </c>
      <c r="BG62" s="24">
        <f>VLOOKUP($BC62,小兵属性!$B:$P,9,FALSE)</f>
        <v>0</v>
      </c>
      <c r="BH62" s="24">
        <f>VLOOKUP($BC62,小兵属性!$B:$P,10,FALSE)</f>
        <v>0</v>
      </c>
      <c r="BI62" s="34">
        <v>12000</v>
      </c>
      <c r="BJ62" s="34">
        <v>11</v>
      </c>
      <c r="BK62" s="34"/>
      <c r="BL62" s="34"/>
      <c r="BM62" s="34">
        <v>700</v>
      </c>
      <c r="BN62" s="34">
        <v>600</v>
      </c>
      <c r="BO62" s="36">
        <v>0.6</v>
      </c>
      <c r="BP62" s="35">
        <v>1200</v>
      </c>
      <c r="BQ62" s="34">
        <v>11</v>
      </c>
      <c r="BR62" s="34"/>
      <c r="BS62" s="34">
        <v>700</v>
      </c>
      <c r="BT62" s="34">
        <v>600</v>
      </c>
      <c r="BU62" s="36">
        <v>0.6</v>
      </c>
      <c r="BV62" s="34"/>
      <c r="BW62" s="34"/>
      <c r="BX62" s="36">
        <v>0</v>
      </c>
      <c r="BY62" s="36">
        <v>0</v>
      </c>
      <c r="BZ62" s="43">
        <f>(VLOOKUP(A62,属性表!A:F,3,FALSE)*(1+AI62+S62)+AJ62+AK62)*(1+B62+AU62+T62)</f>
        <v>2696.0498539519999</v>
      </c>
      <c r="CA62" s="13">
        <f t="shared" si="8"/>
        <v>0</v>
      </c>
      <c r="CB62" s="13">
        <f t="shared" si="1"/>
        <v>0</v>
      </c>
      <c r="CC62" s="13">
        <f t="shared" si="2"/>
        <v>0</v>
      </c>
      <c r="CD62" s="50">
        <v>0</v>
      </c>
      <c r="CE62" s="13">
        <f t="shared" si="3"/>
        <v>0</v>
      </c>
      <c r="CF62" s="13">
        <v>0</v>
      </c>
      <c r="CG62" s="13">
        <f>IFERROR(VLOOKUP(VLOOKUP(A62,属性表!A:AO,41,FALSE)&amp;BJ62,杂项!AW:BC,4,0),0)/100+K62+AH62</f>
        <v>0</v>
      </c>
      <c r="CH62" s="43">
        <f>VLOOKUP(BC62,小兵属性!B:F,3,FALSE)*(1+B62+BD62)*(1+VLOOKUP(A62,属性表!A:AN,38,FALSE))</f>
        <v>2725.38</v>
      </c>
      <c r="CI62" s="50">
        <v>0</v>
      </c>
      <c r="CJ62" s="13">
        <f t="shared" si="4"/>
        <v>0</v>
      </c>
      <c r="CK62" s="13">
        <v>0</v>
      </c>
      <c r="CL62" s="13">
        <f>IFERROR(VLOOKUP(VLOOKUP(BC62,小兵属性!B:X,23,FALSE)&amp;BQ62,杂项!AW:BC,4,0),0)/100+K62</f>
        <v>0</v>
      </c>
      <c r="CM62" s="54" t="s">
        <v>4816</v>
      </c>
      <c r="CN62" s="29" t="s">
        <v>5027</v>
      </c>
      <c r="CO62" s="55" t="str">
        <f>VLOOKUP($BC62,小兵属性!$B:$Q,16,FALSE)</f>
        <v>物理</v>
      </c>
      <c r="CP62" s="43">
        <f t="shared" si="5"/>
        <v>1182.0373904640001</v>
      </c>
      <c r="CQ62" s="43">
        <f t="shared" si="6"/>
        <v>802.69</v>
      </c>
      <c r="CR62" s="43">
        <f t="shared" si="9"/>
        <v>1984.7273904640001</v>
      </c>
      <c r="CS62" s="58" t="s">
        <v>5044</v>
      </c>
    </row>
    <row r="63" spans="1:97" customFormat="1" x14ac:dyDescent="0.15">
      <c r="A63" s="9" t="s">
        <v>1232</v>
      </c>
      <c r="B63" s="13">
        <v>1.1499999999999999</v>
      </c>
      <c r="C63" s="13">
        <v>1</v>
      </c>
      <c r="D63" s="13">
        <v>1</v>
      </c>
      <c r="E63" s="13">
        <v>1</v>
      </c>
      <c r="F63" s="13">
        <v>0.5</v>
      </c>
      <c r="G63" s="14">
        <v>0</v>
      </c>
      <c r="H63" s="14">
        <v>0</v>
      </c>
      <c r="I63" s="13"/>
      <c r="J63" s="13"/>
      <c r="K63" s="13">
        <v>0</v>
      </c>
      <c r="L63" s="13">
        <v>0</v>
      </c>
      <c r="M63" s="13">
        <v>0</v>
      </c>
      <c r="N63" s="13"/>
      <c r="O63" s="13"/>
      <c r="P63" s="13"/>
      <c r="Q63" s="26" t="s">
        <v>528</v>
      </c>
      <c r="R63" s="25">
        <f>VLOOKUP($Q63,杂项!$AF:$AT,2,FALSE)</f>
        <v>0</v>
      </c>
      <c r="S63" s="25">
        <f>VLOOKUP($Q63,杂项!$AF:$AT,3,FALSE)</f>
        <v>0.05</v>
      </c>
      <c r="T63" s="25">
        <f>VLOOKUP($Q63,杂项!$AF:$AT,4,FALSE)</f>
        <v>0.1</v>
      </c>
      <c r="U63" s="25">
        <f>VLOOKUP($Q63,杂项!$AF:$AT,5,FALSE)</f>
        <v>0.05</v>
      </c>
      <c r="V63" s="25">
        <f>VLOOKUP($Q63,杂项!$AF:$AT,6,FALSE)</f>
        <v>0.1</v>
      </c>
      <c r="W63" s="25">
        <f>VLOOKUP($Q63,杂项!$AF:$AT,7,FALSE)</f>
        <v>0</v>
      </c>
      <c r="X63" s="25">
        <f>VLOOKUP($Q63,杂项!$AF:$AT,8,FALSE)</f>
        <v>0.1</v>
      </c>
      <c r="Y63" s="25">
        <f>VLOOKUP($Q63,杂项!$AF:$AT,9,FALSE)</f>
        <v>0</v>
      </c>
      <c r="Z63" s="25">
        <f>VLOOKUP($Q63,杂项!$AF:$AT,10,FALSE)</f>
        <v>0.1</v>
      </c>
      <c r="AA63" s="25">
        <f>VLOOKUP($Q63,杂项!$AF:$AT,11,FALSE)</f>
        <v>0</v>
      </c>
      <c r="AB63" s="25">
        <f>VLOOKUP($Q63,杂项!$AF:$AT,12,FALSE)</f>
        <v>0</v>
      </c>
      <c r="AC63" s="25">
        <f>VLOOKUP($Q63,杂项!$AF:$AT,13,FALSE)</f>
        <v>0</v>
      </c>
      <c r="AD63" s="25">
        <f>VLOOKUP($Q63,杂项!$AF:$AT,14,FALSE)</f>
        <v>0</v>
      </c>
      <c r="AE63" s="25">
        <f>VLOOKUP($Q63,杂项!$AF:$AT,15,FALSE)</f>
        <v>0</v>
      </c>
      <c r="AF63" s="25">
        <f>VLOOKUP($Q63,杂项!$AF:$AU,16,FALSE)</f>
        <v>0</v>
      </c>
      <c r="AG63" s="30">
        <v>1.3</v>
      </c>
      <c r="AH63" s="13">
        <v>0</v>
      </c>
      <c r="AI63" s="13">
        <v>0.35</v>
      </c>
      <c r="AJ63" s="29">
        <v>80</v>
      </c>
      <c r="AK63" s="29">
        <v>193</v>
      </c>
      <c r="AL63" s="13"/>
      <c r="AM63" s="29"/>
      <c r="AN63" s="29"/>
      <c r="AO63" s="13"/>
      <c r="AP63" s="29"/>
      <c r="AQ63" s="29"/>
      <c r="AR63" s="13"/>
      <c r="AS63" s="29"/>
      <c r="AT63" s="29"/>
      <c r="AU63" s="13">
        <v>0.18</v>
      </c>
      <c r="AV63" s="13"/>
      <c r="AW63" s="13"/>
      <c r="AX63" s="13"/>
      <c r="AY63" s="13">
        <v>0</v>
      </c>
      <c r="AZ63" s="13">
        <v>0</v>
      </c>
      <c r="BA63" s="13">
        <v>0</v>
      </c>
      <c r="BB63" s="13"/>
      <c r="BC63" s="22" t="s">
        <v>4919</v>
      </c>
      <c r="BD63" s="24">
        <f>VLOOKUP($BC63,小兵属性!$B:$P,6,FALSE)</f>
        <v>0.3</v>
      </c>
      <c r="BE63" s="24">
        <f>VLOOKUP($BC63,小兵属性!$B:$P,7,FALSE)</f>
        <v>0</v>
      </c>
      <c r="BF63" s="24">
        <f>VLOOKUP($BC63,小兵属性!$B:$P,8,FALSE)</f>
        <v>0</v>
      </c>
      <c r="BG63" s="24">
        <f>VLOOKUP($BC63,小兵属性!$B:$P,9,FALSE)</f>
        <v>0</v>
      </c>
      <c r="BH63" s="24">
        <f>VLOOKUP($BC63,小兵属性!$B:$P,10,FALSE)</f>
        <v>0</v>
      </c>
      <c r="BI63" s="34">
        <v>12000</v>
      </c>
      <c r="BJ63" s="34">
        <v>11</v>
      </c>
      <c r="BK63" s="34"/>
      <c r="BL63" s="34"/>
      <c r="BM63" s="34">
        <v>700</v>
      </c>
      <c r="BN63" s="34">
        <v>600</v>
      </c>
      <c r="BO63" s="36">
        <v>0.6</v>
      </c>
      <c r="BP63" s="35">
        <v>1200</v>
      </c>
      <c r="BQ63" s="34">
        <v>11</v>
      </c>
      <c r="BR63" s="34"/>
      <c r="BS63" s="34">
        <v>700</v>
      </c>
      <c r="BT63" s="34">
        <v>600</v>
      </c>
      <c r="BU63" s="36">
        <v>0.6</v>
      </c>
      <c r="BV63" s="34"/>
      <c r="BW63" s="34"/>
      <c r="BX63" s="36">
        <v>0</v>
      </c>
      <c r="BY63" s="36">
        <v>0</v>
      </c>
      <c r="BZ63" s="43">
        <f>(VLOOKUP(A63,属性表!A:F,3,FALSE)*(1+AI63+S63)+AJ63+AK63)*(1+B63+AU63+T63)</f>
        <v>2302.1646439680007</v>
      </c>
      <c r="CA63" s="13">
        <f t="shared" si="8"/>
        <v>0.5</v>
      </c>
      <c r="CB63" s="13">
        <f t="shared" si="1"/>
        <v>0</v>
      </c>
      <c r="CC63" s="13">
        <f t="shared" si="2"/>
        <v>0</v>
      </c>
      <c r="CD63" s="50">
        <v>0</v>
      </c>
      <c r="CE63" s="13">
        <f t="shared" si="3"/>
        <v>0</v>
      </c>
      <c r="CF63" s="13">
        <v>0</v>
      </c>
      <c r="CG63" s="13">
        <f>IFERROR(VLOOKUP(VLOOKUP(A63,属性表!A:AO,41,FALSE)&amp;BJ63,杂项!AW:BC,4,0),0)/100+K63+AH63</f>
        <v>0</v>
      </c>
      <c r="CH63" s="43">
        <f>VLOOKUP(BC63,小兵属性!B:F,3,FALSE)*(1+B63+BD63)*(1+VLOOKUP(A63,属性表!A:AN,38,FALSE))</f>
        <v>2219.2099999999996</v>
      </c>
      <c r="CI63" s="50">
        <v>0</v>
      </c>
      <c r="CJ63" s="13">
        <f t="shared" si="4"/>
        <v>0</v>
      </c>
      <c r="CK63" s="13">
        <v>0</v>
      </c>
      <c r="CL63" s="13">
        <f>IFERROR(VLOOKUP(VLOOKUP(BC63,小兵属性!B:X,23,FALSE)&amp;BQ63,杂项!AW:BC,4,0),0)/100+K63</f>
        <v>0</v>
      </c>
      <c r="CM63" s="54" t="s">
        <v>4816</v>
      </c>
      <c r="CN63" s="29" t="s">
        <v>5027</v>
      </c>
      <c r="CO63" s="55" t="str">
        <f>VLOOKUP($BC63,小兵属性!$B:$Q,16,FALSE)</f>
        <v>物理</v>
      </c>
      <c r="CP63" s="43">
        <f t="shared" si="5"/>
        <v>1152.6105278688008</v>
      </c>
      <c r="CQ63" s="43">
        <f t="shared" si="6"/>
        <v>824.40749999999969</v>
      </c>
      <c r="CR63" s="43">
        <f t="shared" si="9"/>
        <v>1977.0180278688003</v>
      </c>
      <c r="CS63" s="58" t="s">
        <v>5061</v>
      </c>
    </row>
    <row r="64" spans="1:97" customFormat="1" x14ac:dyDescent="0.15">
      <c r="A64" s="9" t="s">
        <v>1216</v>
      </c>
      <c r="B64" s="13">
        <v>1.1499999999999999</v>
      </c>
      <c r="C64" s="13">
        <v>1</v>
      </c>
      <c r="D64" s="13">
        <v>1</v>
      </c>
      <c r="E64" s="13">
        <v>1</v>
      </c>
      <c r="F64" s="13">
        <v>0.5</v>
      </c>
      <c r="G64" s="14">
        <v>0</v>
      </c>
      <c r="H64" s="14">
        <v>0</v>
      </c>
      <c r="I64" s="13"/>
      <c r="J64" s="13"/>
      <c r="K64" s="13">
        <v>0</v>
      </c>
      <c r="L64" s="13">
        <v>0</v>
      </c>
      <c r="M64" s="13">
        <v>0.1</v>
      </c>
      <c r="N64" s="13"/>
      <c r="O64" s="13"/>
      <c r="P64" s="13"/>
      <c r="Q64" s="26" t="s">
        <v>528</v>
      </c>
      <c r="R64" s="25">
        <f>VLOOKUP($Q64,杂项!$AF:$AT,2,FALSE)</f>
        <v>0</v>
      </c>
      <c r="S64" s="25">
        <f>VLOOKUP($Q64,杂项!$AF:$AT,3,FALSE)</f>
        <v>0.05</v>
      </c>
      <c r="T64" s="25">
        <f>VLOOKUP($Q64,杂项!$AF:$AT,4,FALSE)</f>
        <v>0.1</v>
      </c>
      <c r="U64" s="25">
        <f>VLOOKUP($Q64,杂项!$AF:$AT,5,FALSE)</f>
        <v>0.05</v>
      </c>
      <c r="V64" s="25">
        <f>VLOOKUP($Q64,杂项!$AF:$AT,6,FALSE)</f>
        <v>0.1</v>
      </c>
      <c r="W64" s="25">
        <f>VLOOKUP($Q64,杂项!$AF:$AT,7,FALSE)</f>
        <v>0</v>
      </c>
      <c r="X64" s="25">
        <f>VLOOKUP($Q64,杂项!$AF:$AT,8,FALSE)</f>
        <v>0.1</v>
      </c>
      <c r="Y64" s="25">
        <f>VLOOKUP($Q64,杂项!$AF:$AT,9,FALSE)</f>
        <v>0</v>
      </c>
      <c r="Z64" s="25">
        <f>VLOOKUP($Q64,杂项!$AF:$AT,10,FALSE)</f>
        <v>0.1</v>
      </c>
      <c r="AA64" s="25">
        <f>VLOOKUP($Q64,杂项!$AF:$AT,11,FALSE)</f>
        <v>0</v>
      </c>
      <c r="AB64" s="25">
        <f>VLOOKUP($Q64,杂项!$AF:$AT,12,FALSE)</f>
        <v>0</v>
      </c>
      <c r="AC64" s="25">
        <f>VLOOKUP($Q64,杂项!$AF:$AT,13,FALSE)</f>
        <v>0</v>
      </c>
      <c r="AD64" s="25">
        <f>VLOOKUP($Q64,杂项!$AF:$AT,14,FALSE)</f>
        <v>0</v>
      </c>
      <c r="AE64" s="25">
        <f>VLOOKUP($Q64,杂项!$AF:$AT,15,FALSE)</f>
        <v>0</v>
      </c>
      <c r="AF64" s="25">
        <f>VLOOKUP($Q64,杂项!$AF:$AU,16,FALSE)</f>
        <v>0</v>
      </c>
      <c r="AG64" s="30">
        <v>1.3</v>
      </c>
      <c r="AH64" s="13">
        <v>0</v>
      </c>
      <c r="AI64" s="13">
        <v>0.35</v>
      </c>
      <c r="AJ64" s="29">
        <v>80</v>
      </c>
      <c r="AK64" s="29">
        <v>182</v>
      </c>
      <c r="AL64" s="13"/>
      <c r="AM64" s="29"/>
      <c r="AN64" s="29"/>
      <c r="AO64" s="13"/>
      <c r="AP64" s="29"/>
      <c r="AQ64" s="29"/>
      <c r="AR64" s="13"/>
      <c r="AS64" s="29"/>
      <c r="AT64" s="29"/>
      <c r="AU64" s="13">
        <v>0.18</v>
      </c>
      <c r="AV64" s="13"/>
      <c r="AW64" s="13"/>
      <c r="AX64" s="13"/>
      <c r="AY64" s="13">
        <v>0</v>
      </c>
      <c r="AZ64" s="13">
        <v>0</v>
      </c>
      <c r="BA64" s="13">
        <v>0</v>
      </c>
      <c r="BB64" s="13"/>
      <c r="BC64" s="22" t="s">
        <v>4919</v>
      </c>
      <c r="BD64" s="24">
        <f>VLOOKUP($BC64,小兵属性!$B:$P,6,FALSE)</f>
        <v>0.3</v>
      </c>
      <c r="BE64" s="24">
        <f>VLOOKUP($BC64,小兵属性!$B:$P,7,FALSE)</f>
        <v>0</v>
      </c>
      <c r="BF64" s="24">
        <f>VLOOKUP($BC64,小兵属性!$B:$P,8,FALSE)</f>
        <v>0</v>
      </c>
      <c r="BG64" s="24">
        <f>VLOOKUP($BC64,小兵属性!$B:$P,9,FALSE)</f>
        <v>0</v>
      </c>
      <c r="BH64" s="24">
        <f>VLOOKUP($BC64,小兵属性!$B:$P,10,FALSE)</f>
        <v>0</v>
      </c>
      <c r="BI64" s="34">
        <v>12000</v>
      </c>
      <c r="BJ64" s="34">
        <v>11</v>
      </c>
      <c r="BK64" s="34"/>
      <c r="BL64" s="34"/>
      <c r="BM64" s="34">
        <v>700</v>
      </c>
      <c r="BN64" s="34">
        <v>600</v>
      </c>
      <c r="BO64" s="36">
        <v>0.6</v>
      </c>
      <c r="BP64" s="35">
        <v>1200</v>
      </c>
      <c r="BQ64" s="34">
        <v>11</v>
      </c>
      <c r="BR64" s="34"/>
      <c r="BS64" s="34">
        <v>700</v>
      </c>
      <c r="BT64" s="34">
        <v>600</v>
      </c>
      <c r="BU64" s="36">
        <v>0.6</v>
      </c>
      <c r="BV64" s="34"/>
      <c r="BW64" s="34"/>
      <c r="BX64" s="36">
        <v>0</v>
      </c>
      <c r="BY64" s="36">
        <v>0</v>
      </c>
      <c r="BZ64" s="43">
        <f>(VLOOKUP(A64,属性表!A:F,3,FALSE)*(1+AI64+S64)+AJ64+AK64)*(1+B64+AU64+T64)</f>
        <v>2275.4346439680007</v>
      </c>
      <c r="CA64" s="13">
        <f t="shared" si="8"/>
        <v>0.5</v>
      </c>
      <c r="CB64" s="13">
        <f t="shared" si="1"/>
        <v>0</v>
      </c>
      <c r="CC64" s="13">
        <f t="shared" si="2"/>
        <v>0</v>
      </c>
      <c r="CD64" s="50">
        <v>0</v>
      </c>
      <c r="CE64" s="13">
        <f t="shared" si="3"/>
        <v>0.1</v>
      </c>
      <c r="CF64" s="13">
        <v>0</v>
      </c>
      <c r="CG64" s="13">
        <f>IFERROR(VLOOKUP(VLOOKUP(A64,属性表!A:AO,41,FALSE)&amp;BJ64,杂项!AW:BC,4,0),0)/100+K64+AH64</f>
        <v>0</v>
      </c>
      <c r="CH64" s="43">
        <f>VLOOKUP(BC64,小兵属性!B:F,3,FALSE)*(1+B64+BD64)*(1+VLOOKUP(A64,属性表!A:AN,38,FALSE))</f>
        <v>2219.2099999999996</v>
      </c>
      <c r="CI64" s="50">
        <v>0</v>
      </c>
      <c r="CJ64" s="13">
        <f t="shared" si="4"/>
        <v>0.1</v>
      </c>
      <c r="CK64" s="13">
        <v>0</v>
      </c>
      <c r="CL64" s="13">
        <f>IFERROR(VLOOKUP(VLOOKUP(BC64,小兵属性!B:X,23,FALSE)&amp;BQ64,杂项!AW:BC,4,0),0)/100+K64</f>
        <v>0</v>
      </c>
      <c r="CM64" s="54" t="s">
        <v>4816</v>
      </c>
      <c r="CN64" s="29" t="s">
        <v>5027</v>
      </c>
      <c r="CO64" s="55" t="str">
        <f>VLOOKUP($BC64,小兵属性!$B:$Q,16,FALSE)</f>
        <v>物理</v>
      </c>
      <c r="CP64" s="43">
        <f t="shared" si="5"/>
        <v>1126.5487778688007</v>
      </c>
      <c r="CQ64" s="43">
        <f t="shared" si="6"/>
        <v>824.40749999999969</v>
      </c>
      <c r="CR64" s="43">
        <f t="shared" si="9"/>
        <v>1950.9562778688005</v>
      </c>
      <c r="CS64" s="58" t="s">
        <v>5062</v>
      </c>
    </row>
    <row r="65" spans="1:97" customFormat="1" x14ac:dyDescent="0.15">
      <c r="A65" s="9" t="s">
        <v>1142</v>
      </c>
      <c r="B65" s="13">
        <v>1</v>
      </c>
      <c r="C65" s="13">
        <v>1</v>
      </c>
      <c r="D65" s="13">
        <v>1</v>
      </c>
      <c r="E65" s="13">
        <v>1</v>
      </c>
      <c r="F65" s="13">
        <v>0</v>
      </c>
      <c r="G65" s="14">
        <v>0</v>
      </c>
      <c r="H65" s="14">
        <v>0</v>
      </c>
      <c r="I65" s="13"/>
      <c r="J65" s="13"/>
      <c r="K65" s="13">
        <v>0</v>
      </c>
      <c r="L65" s="13">
        <v>0</v>
      </c>
      <c r="M65" s="13">
        <v>0</v>
      </c>
      <c r="N65" s="13"/>
      <c r="O65" s="13"/>
      <c r="P65" s="13"/>
      <c r="Q65" s="26" t="s">
        <v>545</v>
      </c>
      <c r="R65" s="25">
        <f>VLOOKUP($Q65,杂项!$AF:$AT,2,FALSE)</f>
        <v>0</v>
      </c>
      <c r="S65" s="25">
        <f>VLOOKUP($Q65,杂项!$AF:$AT,3,FALSE)</f>
        <v>0.05</v>
      </c>
      <c r="T65" s="25">
        <f>VLOOKUP($Q65,杂项!$AF:$AT,4,FALSE)</f>
        <v>0.1</v>
      </c>
      <c r="U65" s="25">
        <f>VLOOKUP($Q65,杂项!$AF:$AT,5,FALSE)</f>
        <v>0.05</v>
      </c>
      <c r="V65" s="25">
        <f>VLOOKUP($Q65,杂项!$AF:$AT,6,FALSE)</f>
        <v>0</v>
      </c>
      <c r="W65" s="25">
        <f>VLOOKUP($Q65,杂项!$AF:$AT,7,FALSE)</f>
        <v>0</v>
      </c>
      <c r="X65" s="25">
        <f>VLOOKUP($Q65,杂项!$AF:$AT,8,FALSE)</f>
        <v>0</v>
      </c>
      <c r="Y65" s="25">
        <f>VLOOKUP($Q65,杂项!$AF:$AT,9,FALSE)</f>
        <v>0</v>
      </c>
      <c r="Z65" s="25">
        <f>VLOOKUP($Q65,杂项!$AF:$AT,10,FALSE)</f>
        <v>0</v>
      </c>
      <c r="AA65" s="25">
        <f>VLOOKUP($Q65,杂项!$AF:$AT,11,FALSE)</f>
        <v>0</v>
      </c>
      <c r="AB65" s="25">
        <f>VLOOKUP($Q65,杂项!$AF:$AT,12,FALSE)</f>
        <v>0</v>
      </c>
      <c r="AC65" s="25">
        <f>VLOOKUP($Q65,杂项!$AF:$AT,13,FALSE)</f>
        <v>0</v>
      </c>
      <c r="AD65" s="25">
        <f>VLOOKUP($Q65,杂项!$AF:$AT,14,FALSE)</f>
        <v>0</v>
      </c>
      <c r="AE65" s="25">
        <f>VLOOKUP($Q65,杂项!$AF:$AT,15,FALSE)</f>
        <v>0.15</v>
      </c>
      <c r="AF65" s="25">
        <f>VLOOKUP($Q65,杂项!$AF:$AU,16,FALSE)</f>
        <v>0</v>
      </c>
      <c r="AG65" s="30">
        <v>1.4</v>
      </c>
      <c r="AH65" s="13">
        <v>0</v>
      </c>
      <c r="AI65" s="13">
        <v>0.35</v>
      </c>
      <c r="AJ65" s="29">
        <v>80</v>
      </c>
      <c r="AK65" s="29">
        <v>182</v>
      </c>
      <c r="AL65" s="13"/>
      <c r="AM65" s="29"/>
      <c r="AN65" s="29"/>
      <c r="AO65" s="13"/>
      <c r="AP65" s="29"/>
      <c r="AQ65" s="29"/>
      <c r="AR65" s="13"/>
      <c r="AS65" s="29"/>
      <c r="AT65" s="29"/>
      <c r="AU65" s="13">
        <v>0.18</v>
      </c>
      <c r="AV65" s="13"/>
      <c r="AW65" s="13"/>
      <c r="AX65" s="13"/>
      <c r="AY65" s="13">
        <v>0.3</v>
      </c>
      <c r="AZ65" s="13">
        <v>0</v>
      </c>
      <c r="BA65" s="13">
        <v>0</v>
      </c>
      <c r="BB65" s="13"/>
      <c r="BC65" s="22" t="s">
        <v>4960</v>
      </c>
      <c r="BD65" s="24">
        <f>VLOOKUP($BC65,小兵属性!$B:$P,6,FALSE)</f>
        <v>0.4</v>
      </c>
      <c r="BE65" s="24">
        <f>VLOOKUP($BC65,小兵属性!$B:$P,7,FALSE)</f>
        <v>0.4</v>
      </c>
      <c r="BF65" s="24">
        <f>VLOOKUP($BC65,小兵属性!$B:$P,8,FALSE)</f>
        <v>0</v>
      </c>
      <c r="BG65" s="24">
        <f>VLOOKUP($BC65,小兵属性!$B:$P,9,FALSE)</f>
        <v>0</v>
      </c>
      <c r="BH65" s="24">
        <f>VLOOKUP($BC65,小兵属性!$B:$P,10,FALSE)</f>
        <v>0</v>
      </c>
      <c r="BI65" s="34">
        <v>12000</v>
      </c>
      <c r="BJ65" s="34">
        <v>11</v>
      </c>
      <c r="BK65" s="34"/>
      <c r="BL65" s="34"/>
      <c r="BM65" s="34">
        <v>700</v>
      </c>
      <c r="BN65" s="34">
        <v>600</v>
      </c>
      <c r="BO65" s="36">
        <v>0.6</v>
      </c>
      <c r="BP65" s="35">
        <v>1200</v>
      </c>
      <c r="BQ65" s="34">
        <v>11</v>
      </c>
      <c r="BR65" s="34"/>
      <c r="BS65" s="34">
        <v>700</v>
      </c>
      <c r="BT65" s="34">
        <v>600</v>
      </c>
      <c r="BU65" s="36">
        <v>0.6</v>
      </c>
      <c r="BV65" s="34"/>
      <c r="BW65" s="34"/>
      <c r="BX65" s="36">
        <v>0</v>
      </c>
      <c r="BY65" s="36">
        <v>0</v>
      </c>
      <c r="BZ65" s="43">
        <f>(VLOOKUP(A65,属性表!A:F,3,FALSE)*(1+AI65+S65)+AJ65+AK65)*(1+B65+AU65+T65)</f>
        <v>2277.0960168960005</v>
      </c>
      <c r="CA65" s="13">
        <f t="shared" si="8"/>
        <v>0.3</v>
      </c>
      <c r="CB65" s="13">
        <f t="shared" si="1"/>
        <v>0</v>
      </c>
      <c r="CC65" s="13">
        <f t="shared" si="2"/>
        <v>0</v>
      </c>
      <c r="CD65" s="50">
        <v>1</v>
      </c>
      <c r="CE65" s="13">
        <f t="shared" si="3"/>
        <v>0</v>
      </c>
      <c r="CF65" s="13">
        <v>0</v>
      </c>
      <c r="CG65" s="13">
        <f>IFERROR(VLOOKUP(VLOOKUP(A65,属性表!A:AO,41,FALSE)&amp;BJ65,杂项!AW:BC,4,0),0)/100+K65+AH65</f>
        <v>0</v>
      </c>
      <c r="CH65" s="43">
        <f>VLOOKUP(BC65,小兵属性!B:F,3,FALSE)*(1+B65+BD65)*(1+VLOOKUP(A65,属性表!A:AN,38,FALSE))</f>
        <v>2273.3759999999997</v>
      </c>
      <c r="CI65" s="50">
        <v>0</v>
      </c>
      <c r="CJ65" s="13">
        <f t="shared" si="4"/>
        <v>0</v>
      </c>
      <c r="CK65" s="13">
        <v>0</v>
      </c>
      <c r="CL65" s="13">
        <f>IFERROR(VLOOKUP(VLOOKUP(BC65,小兵属性!B:X,23,FALSE)&amp;BQ65,杂项!AW:BC,4,0),0)/100+K65</f>
        <v>0</v>
      </c>
      <c r="CM65" s="54" t="s">
        <v>4816</v>
      </c>
      <c r="CN65" s="29" t="s">
        <v>5027</v>
      </c>
      <c r="CO65" s="55" t="str">
        <f>VLOOKUP($BC65,小兵属性!$B:$Q,16,FALSE)</f>
        <v>物理</v>
      </c>
      <c r="CP65" s="43">
        <f t="shared" si="5"/>
        <v>1368.8445879879687</v>
      </c>
      <c r="CQ65" s="43">
        <f t="shared" si="6"/>
        <v>576.68799999999987</v>
      </c>
      <c r="CR65" s="43">
        <f t="shared" si="9"/>
        <v>1945.5325879879686</v>
      </c>
      <c r="CS65" s="58" t="s">
        <v>5049</v>
      </c>
    </row>
    <row r="66" spans="1:97" customFormat="1" x14ac:dyDescent="0.15">
      <c r="A66" s="9" t="s">
        <v>256</v>
      </c>
      <c r="B66" s="13">
        <v>1.1000000000000001</v>
      </c>
      <c r="C66" s="13">
        <v>1.2</v>
      </c>
      <c r="D66" s="13">
        <v>1</v>
      </c>
      <c r="E66" s="13">
        <v>1</v>
      </c>
      <c r="F66" s="13">
        <v>0</v>
      </c>
      <c r="G66" s="14">
        <v>0</v>
      </c>
      <c r="H66" s="14">
        <v>0</v>
      </c>
      <c r="I66" s="13"/>
      <c r="J66" s="13"/>
      <c r="K66" s="13">
        <v>0</v>
      </c>
      <c r="L66" s="13">
        <v>0</v>
      </c>
      <c r="M66" s="13">
        <v>0</v>
      </c>
      <c r="N66" s="13">
        <v>0.1</v>
      </c>
      <c r="O66" s="13"/>
      <c r="P66" s="13"/>
      <c r="Q66" s="26" t="s">
        <v>622</v>
      </c>
      <c r="R66" s="25">
        <f>VLOOKUP($Q66,杂项!$AF:$AT,2,FALSE)</f>
        <v>0</v>
      </c>
      <c r="S66" s="25">
        <f>VLOOKUP($Q66,杂项!$AF:$AT,3,FALSE)</f>
        <v>0.05</v>
      </c>
      <c r="T66" s="25">
        <f>VLOOKUP($Q66,杂项!$AF:$AT,4,FALSE)</f>
        <v>0</v>
      </c>
      <c r="U66" s="25">
        <f>VLOOKUP($Q66,杂项!$AF:$AT,5,FALSE)</f>
        <v>0.05</v>
      </c>
      <c r="V66" s="25">
        <f>VLOOKUP($Q66,杂项!$AF:$AT,6,FALSE)</f>
        <v>0</v>
      </c>
      <c r="W66" s="25">
        <f>VLOOKUP($Q66,杂项!$AF:$AT,7,FALSE)</f>
        <v>0</v>
      </c>
      <c r="X66" s="25">
        <f>VLOOKUP($Q66,杂项!$AF:$AT,8,FALSE)</f>
        <v>0</v>
      </c>
      <c r="Y66" s="25">
        <f>VLOOKUP($Q66,杂项!$AF:$AT,9,FALSE)</f>
        <v>0</v>
      </c>
      <c r="Z66" s="25">
        <f>VLOOKUP($Q66,杂项!$AF:$AT,10,FALSE)</f>
        <v>0</v>
      </c>
      <c r="AA66" s="25">
        <f>VLOOKUP($Q66,杂项!$AF:$AT,11,FALSE)</f>
        <v>0</v>
      </c>
      <c r="AB66" s="25">
        <f>VLOOKUP($Q66,杂项!$AF:$AT,12,FALSE)</f>
        <v>0</v>
      </c>
      <c r="AC66" s="25">
        <f>VLOOKUP($Q66,杂项!$AF:$AT,13,FALSE)</f>
        <v>0.1</v>
      </c>
      <c r="AD66" s="25">
        <f>VLOOKUP($Q66,杂项!$AF:$AT,14,FALSE)</f>
        <v>0.15</v>
      </c>
      <c r="AE66" s="25">
        <f>VLOOKUP($Q66,杂项!$AF:$AT,15,FALSE)</f>
        <v>0</v>
      </c>
      <c r="AF66" s="25">
        <f>VLOOKUP($Q66,杂项!$AF:$AU,16,FALSE)</f>
        <v>0</v>
      </c>
      <c r="AG66" s="30">
        <v>1.5</v>
      </c>
      <c r="AH66" s="13">
        <v>0</v>
      </c>
      <c r="AI66" s="13">
        <v>0</v>
      </c>
      <c r="AJ66" s="29">
        <v>0</v>
      </c>
      <c r="AK66" s="29">
        <v>0</v>
      </c>
      <c r="AL66" s="13">
        <v>0.35</v>
      </c>
      <c r="AM66" s="29">
        <v>80</v>
      </c>
      <c r="AN66" s="29">
        <v>182</v>
      </c>
      <c r="AO66" s="13"/>
      <c r="AP66" s="29"/>
      <c r="AQ66" s="29"/>
      <c r="AR66" s="13"/>
      <c r="AS66" s="29"/>
      <c r="AT66" s="29"/>
      <c r="AU66" s="13"/>
      <c r="AV66" s="13">
        <v>0.18</v>
      </c>
      <c r="AW66" s="13"/>
      <c r="AX66" s="13"/>
      <c r="AY66" s="13">
        <v>0</v>
      </c>
      <c r="AZ66" s="13">
        <v>0</v>
      </c>
      <c r="BA66" s="13">
        <v>0</v>
      </c>
      <c r="BB66" s="13"/>
      <c r="BC66" s="22" t="s">
        <v>4930</v>
      </c>
      <c r="BD66" s="24">
        <f>VLOOKUP($BC66,小兵属性!$B:$P,6,FALSE)</f>
        <v>0.85</v>
      </c>
      <c r="BE66" s="24">
        <f>VLOOKUP($BC66,小兵属性!$B:$P,7,FALSE)</f>
        <v>0.4</v>
      </c>
      <c r="BF66" s="24">
        <f>VLOOKUP($BC66,小兵属性!$B:$P,8,FALSE)</f>
        <v>0.65</v>
      </c>
      <c r="BG66" s="24">
        <f>VLOOKUP($BC66,小兵属性!$B:$P,9,FALSE)</f>
        <v>0</v>
      </c>
      <c r="BH66" s="24">
        <f>VLOOKUP($BC66,小兵属性!$B:$P,10,FALSE)</f>
        <v>0.3</v>
      </c>
      <c r="BI66" s="34">
        <v>12000</v>
      </c>
      <c r="BJ66" s="34">
        <v>11</v>
      </c>
      <c r="BK66" s="34"/>
      <c r="BL66" s="34"/>
      <c r="BM66" s="34">
        <v>700</v>
      </c>
      <c r="BN66" s="34">
        <v>600</v>
      </c>
      <c r="BO66" s="36">
        <v>0.6</v>
      </c>
      <c r="BP66" s="35">
        <v>1200</v>
      </c>
      <c r="BQ66" s="34">
        <v>11</v>
      </c>
      <c r="BR66" s="34"/>
      <c r="BS66" s="34">
        <v>700</v>
      </c>
      <c r="BT66" s="34">
        <v>600</v>
      </c>
      <c r="BU66" s="36">
        <v>0.6</v>
      </c>
      <c r="BV66" s="34"/>
      <c r="BW66" s="34"/>
      <c r="BX66" s="36">
        <v>0</v>
      </c>
      <c r="BY66" s="36">
        <v>0</v>
      </c>
      <c r="BZ66" s="43">
        <f>(VLOOKUP(A66,属性表!A:F,4,FALSE)*(1+AL66+U66)+AM66+AN66)*(1+C66+AV66+V66)</f>
        <v>2199.2233277952005</v>
      </c>
      <c r="CA66" s="13">
        <f t="shared" si="8"/>
        <v>0.1</v>
      </c>
      <c r="CB66" s="13">
        <f t="shared" si="1"/>
        <v>0.1</v>
      </c>
      <c r="CC66" s="13">
        <f t="shared" si="2"/>
        <v>0.15</v>
      </c>
      <c r="CD66" s="50">
        <v>0</v>
      </c>
      <c r="CE66" s="13">
        <f t="shared" si="3"/>
        <v>0</v>
      </c>
      <c r="CF66" s="13">
        <v>0</v>
      </c>
      <c r="CG66" s="13">
        <f>IFERROR(VLOOKUP(VLOOKUP(A66,属性表!A:AO,41,FALSE)&amp;BJ66,杂项!AW:BC,4,0),0)/100+K66+AH66</f>
        <v>0</v>
      </c>
      <c r="CH66" s="43">
        <f>VLOOKUP(BC66,小兵属性!B:F,3,FALSE)*(1+B66+BD66)*(1+VLOOKUP(A66,属性表!A:AN,38,FALSE))</f>
        <v>2576.6775000000002</v>
      </c>
      <c r="CI66" s="50">
        <v>0</v>
      </c>
      <c r="CJ66" s="13">
        <f t="shared" si="4"/>
        <v>0</v>
      </c>
      <c r="CK66" s="13">
        <v>0</v>
      </c>
      <c r="CL66" s="13">
        <f>IFERROR(VLOOKUP(VLOOKUP(BC66,小兵属性!B:X,23,FALSE)&amp;BQ66,杂项!AW:BC,4,0),0)/100+K66</f>
        <v>0</v>
      </c>
      <c r="CM66" s="54" t="s">
        <v>4886</v>
      </c>
      <c r="CN66" s="29" t="s">
        <v>5032</v>
      </c>
      <c r="CO66" s="55" t="str">
        <f>VLOOKUP($BC66,小兵属性!$B:$Q,16,FALSE)</f>
        <v>魔法</v>
      </c>
      <c r="CP66" s="57">
        <f t="shared" si="5"/>
        <v>1124.5951699741445</v>
      </c>
      <c r="CQ66" s="57">
        <f t="shared" si="6"/>
        <v>808.33875000000012</v>
      </c>
      <c r="CR66" s="57">
        <f t="shared" si="9"/>
        <v>1932.9339199741446</v>
      </c>
      <c r="CS66" s="58" t="s">
        <v>5063</v>
      </c>
    </row>
    <row r="67" spans="1:97" customFormat="1" x14ac:dyDescent="0.15">
      <c r="A67" s="9" t="s">
        <v>1172</v>
      </c>
      <c r="B67" s="13">
        <v>1.1000000000000001</v>
      </c>
      <c r="C67" s="13">
        <v>1</v>
      </c>
      <c r="D67" s="13">
        <v>1</v>
      </c>
      <c r="E67" s="13">
        <v>1</v>
      </c>
      <c r="F67" s="13">
        <v>0.2</v>
      </c>
      <c r="G67" s="14">
        <v>0</v>
      </c>
      <c r="H67" s="14">
        <v>0</v>
      </c>
      <c r="I67" s="13">
        <v>0.3</v>
      </c>
      <c r="J67" s="13"/>
      <c r="K67" s="13">
        <v>0</v>
      </c>
      <c r="L67" s="13">
        <v>0</v>
      </c>
      <c r="M67" s="13">
        <v>0</v>
      </c>
      <c r="N67" s="13"/>
      <c r="O67" s="13"/>
      <c r="P67" s="13"/>
      <c r="Q67" s="26" t="s">
        <v>545</v>
      </c>
      <c r="R67" s="25">
        <f>VLOOKUP($Q67,杂项!$AF:$AT,2,FALSE)</f>
        <v>0</v>
      </c>
      <c r="S67" s="25">
        <f>VLOOKUP($Q67,杂项!$AF:$AT,3,FALSE)</f>
        <v>0.05</v>
      </c>
      <c r="T67" s="25">
        <f>VLOOKUP($Q67,杂项!$AF:$AT,4,FALSE)</f>
        <v>0.1</v>
      </c>
      <c r="U67" s="25">
        <f>VLOOKUP($Q67,杂项!$AF:$AT,5,FALSE)</f>
        <v>0.05</v>
      </c>
      <c r="V67" s="25">
        <f>VLOOKUP($Q67,杂项!$AF:$AT,6,FALSE)</f>
        <v>0</v>
      </c>
      <c r="W67" s="25">
        <f>VLOOKUP($Q67,杂项!$AF:$AT,7,FALSE)</f>
        <v>0</v>
      </c>
      <c r="X67" s="25">
        <f>VLOOKUP($Q67,杂项!$AF:$AT,8,FALSE)</f>
        <v>0</v>
      </c>
      <c r="Y67" s="25">
        <f>VLOOKUP($Q67,杂项!$AF:$AT,9,FALSE)</f>
        <v>0</v>
      </c>
      <c r="Z67" s="25">
        <f>VLOOKUP($Q67,杂项!$AF:$AT,10,FALSE)</f>
        <v>0</v>
      </c>
      <c r="AA67" s="25">
        <f>VLOOKUP($Q67,杂项!$AF:$AT,11,FALSE)</f>
        <v>0</v>
      </c>
      <c r="AB67" s="25">
        <f>VLOOKUP($Q67,杂项!$AF:$AT,12,FALSE)</f>
        <v>0</v>
      </c>
      <c r="AC67" s="25">
        <f>VLOOKUP($Q67,杂项!$AF:$AT,13,FALSE)</f>
        <v>0</v>
      </c>
      <c r="AD67" s="25">
        <f>VLOOKUP($Q67,杂项!$AF:$AT,14,FALSE)</f>
        <v>0</v>
      </c>
      <c r="AE67" s="25">
        <f>VLOOKUP($Q67,杂项!$AF:$AT,15,FALSE)</f>
        <v>0.15</v>
      </c>
      <c r="AF67" s="25">
        <f>VLOOKUP($Q67,杂项!$AF:$AU,16,FALSE)</f>
        <v>0</v>
      </c>
      <c r="AG67" s="30">
        <v>1.4</v>
      </c>
      <c r="AH67" s="13">
        <v>0</v>
      </c>
      <c r="AI67" s="13">
        <v>0.35</v>
      </c>
      <c r="AJ67" s="29">
        <v>80</v>
      </c>
      <c r="AK67" s="29">
        <v>182</v>
      </c>
      <c r="AL67" s="13"/>
      <c r="AM67" s="29"/>
      <c r="AN67" s="29"/>
      <c r="AO67" s="13"/>
      <c r="AP67" s="29"/>
      <c r="AQ67" s="29"/>
      <c r="AR67" s="13"/>
      <c r="AS67" s="29"/>
      <c r="AT67" s="29"/>
      <c r="AU67" s="13">
        <v>0.18</v>
      </c>
      <c r="AV67" s="13"/>
      <c r="AW67" s="13"/>
      <c r="AX67" s="13"/>
      <c r="AY67" s="13">
        <v>0</v>
      </c>
      <c r="AZ67" s="13">
        <v>0</v>
      </c>
      <c r="BA67" s="13">
        <v>0</v>
      </c>
      <c r="BB67" s="13"/>
      <c r="BC67" s="22" t="s">
        <v>4895</v>
      </c>
      <c r="BD67" s="24">
        <f>VLOOKUP($BC67,小兵属性!$B:$P,6,FALSE)</f>
        <v>0.2</v>
      </c>
      <c r="BE67" s="24">
        <f>VLOOKUP($BC67,小兵属性!$B:$P,7,FALSE)</f>
        <v>0.2</v>
      </c>
      <c r="BF67" s="24">
        <f>VLOOKUP($BC67,小兵属性!$B:$P,8,FALSE)</f>
        <v>0</v>
      </c>
      <c r="BG67" s="24">
        <f>VLOOKUP($BC67,小兵属性!$B:$P,9,FALSE)</f>
        <v>0</v>
      </c>
      <c r="BH67" s="24">
        <f>VLOOKUP($BC67,小兵属性!$B:$P,10,FALSE)</f>
        <v>0</v>
      </c>
      <c r="BI67" s="34">
        <v>12000</v>
      </c>
      <c r="BJ67" s="34">
        <v>11</v>
      </c>
      <c r="BK67" s="34"/>
      <c r="BL67" s="34"/>
      <c r="BM67" s="34">
        <v>700</v>
      </c>
      <c r="BN67" s="34">
        <v>600</v>
      </c>
      <c r="BO67" s="36">
        <v>0.6</v>
      </c>
      <c r="BP67" s="35">
        <v>1200</v>
      </c>
      <c r="BQ67" s="34">
        <v>11</v>
      </c>
      <c r="BR67" s="34"/>
      <c r="BS67" s="34">
        <v>700</v>
      </c>
      <c r="BT67" s="34">
        <v>600</v>
      </c>
      <c r="BU67" s="36">
        <v>0.6</v>
      </c>
      <c r="BV67" s="34"/>
      <c r="BW67" s="34"/>
      <c r="BX67" s="36">
        <v>0</v>
      </c>
      <c r="BY67" s="36">
        <v>0</v>
      </c>
      <c r="BZ67" s="43">
        <f>(VLOOKUP(A67,属性表!A:F,3,FALSE)*(1+AI67+S67)+AJ67+AK67)*(1+B67+AU67+T67)</f>
        <v>2558.2961958400001</v>
      </c>
      <c r="CA67" s="13">
        <f t="shared" si="8"/>
        <v>0.2</v>
      </c>
      <c r="CB67" s="13">
        <f t="shared" ref="CB67:CB120" si="10">H67+AC67+AZ67</f>
        <v>0</v>
      </c>
      <c r="CC67" s="13">
        <f t="shared" ref="CC67:CC120" si="11">G67+AD67+BA67</f>
        <v>0</v>
      </c>
      <c r="CD67" s="50">
        <v>0</v>
      </c>
      <c r="CE67" s="13">
        <f t="shared" ref="CE67:CE120" si="12">M67+AA67</f>
        <v>0</v>
      </c>
      <c r="CF67" s="13">
        <v>0</v>
      </c>
      <c r="CG67" s="13">
        <f>IFERROR(VLOOKUP(VLOOKUP(A67,属性表!A:AO,41,FALSE)&amp;BJ67,杂项!AW:BC,4,0),0)/100+K67+AH67</f>
        <v>0</v>
      </c>
      <c r="CH67" s="43">
        <f>VLOOKUP(BC67,小兵属性!B:F,3,FALSE)*(1+B67+BD67)*(1+VLOOKUP(A67,属性表!A:AN,38,FALSE))</f>
        <v>2321.62</v>
      </c>
      <c r="CI67" s="50">
        <v>0</v>
      </c>
      <c r="CJ67" s="13">
        <f t="shared" ref="CJ67:CJ120" si="13">M67</f>
        <v>0</v>
      </c>
      <c r="CK67" s="13">
        <v>0</v>
      </c>
      <c r="CL67" s="13">
        <f>IFERROR(VLOOKUP(VLOOKUP(BC67,小兵属性!B:X,23,FALSE)&amp;BQ67,杂项!AW:BC,4,0),0)/100+K67</f>
        <v>0</v>
      </c>
      <c r="CM67" s="54" t="s">
        <v>4816</v>
      </c>
      <c r="CN67" s="29" t="s">
        <v>5027</v>
      </c>
      <c r="CO67" s="55" t="str">
        <f>VLOOKUP($BC67,小兵属性!$B:$Q,16,FALSE)</f>
        <v>物理</v>
      </c>
      <c r="CP67" s="43">
        <f t="shared" ref="CP67:CP121" si="14">MAX(1,IF(CN67="物理单点",(BZ67*(1+CG67)-BM67*(1+BO67+CF67))/2*AG67*(1+CA67-BX67)*(1+CB67)*(1-BY67)*(1+CD67*(30%+CE67)),IF(CN67="魔法单点",(BZ67*(1+CG67+AH67)-BN67*(1+BO67+CF67))/2*AG67*(1+CA67-BX67)*(1+CB67)*(1-BY67)*(1+CD67*(30%+CE67)),IF(CN67="物理AOE",(BZ67*(1+CG67)-BM67*(1+BO67+CF67))/2*AG67*(1+CA67-BX67)*(1+CC67)*(1-BY67)*(1+CD67*(30%+CE67)),IF(CN67="魔法AOE",(BZ67*(1+CG67)-BN67*(1+BO67+CF67))/2*AG67*(1+CA67-BX67)*(1+CC67)*(1-BY67)*(1+CD67*(30%+CE67)))))))</f>
        <v>1208.1688045056001</v>
      </c>
      <c r="CQ67" s="43">
        <f t="shared" ref="CQ67:CQ120" si="15">MAX(1,IF(RIGHT(CN67,3)="AOE",0,IF(CO67="魔法",(CH67*(1+CL67)-BT67*(1+BU67+CK67))/2*(1+F67+BG67-BX67)*(1-BY67)*(1+CI67*(30%+CJ67)),IF(CO67="物理",(CH67*(1+CL67)-BS67*(1+BU67+CK67))/2*(1+F67+BG67-BX67)*(1-BY67)*(1+CI67*(30%+CJ67))))))</f>
        <v>720.97199999999987</v>
      </c>
      <c r="CR67" s="43">
        <f t="shared" si="9"/>
        <v>1929.1408045056</v>
      </c>
      <c r="CS67" s="58" t="s">
        <v>5056</v>
      </c>
    </row>
    <row r="68" spans="1:97" customFormat="1" x14ac:dyDescent="0.15">
      <c r="A68" s="9" t="s">
        <v>1164</v>
      </c>
      <c r="B68" s="13">
        <v>1.27</v>
      </c>
      <c r="C68" s="13">
        <v>1</v>
      </c>
      <c r="D68" s="13">
        <v>1</v>
      </c>
      <c r="E68" s="13">
        <v>1</v>
      </c>
      <c r="F68" s="13">
        <v>0</v>
      </c>
      <c r="G68" s="14">
        <v>0</v>
      </c>
      <c r="H68" s="14">
        <v>0</v>
      </c>
      <c r="I68" s="13"/>
      <c r="J68" s="13"/>
      <c r="K68" s="13">
        <v>0</v>
      </c>
      <c r="L68" s="13">
        <v>0</v>
      </c>
      <c r="M68" s="13">
        <v>0</v>
      </c>
      <c r="N68" s="13"/>
      <c r="O68" s="13"/>
      <c r="P68" s="13"/>
      <c r="Q68" s="26" t="s">
        <v>528</v>
      </c>
      <c r="R68" s="25">
        <f>VLOOKUP($Q68,杂项!$AF:$AT,2,FALSE)</f>
        <v>0</v>
      </c>
      <c r="S68" s="25">
        <f>VLOOKUP($Q68,杂项!$AF:$AT,3,FALSE)</f>
        <v>0.05</v>
      </c>
      <c r="T68" s="25">
        <f>VLOOKUP($Q68,杂项!$AF:$AT,4,FALSE)</f>
        <v>0.1</v>
      </c>
      <c r="U68" s="25">
        <f>VLOOKUP($Q68,杂项!$AF:$AT,5,FALSE)</f>
        <v>0.05</v>
      </c>
      <c r="V68" s="25">
        <f>VLOOKUP($Q68,杂项!$AF:$AT,6,FALSE)</f>
        <v>0.1</v>
      </c>
      <c r="W68" s="25">
        <f>VLOOKUP($Q68,杂项!$AF:$AT,7,FALSE)</f>
        <v>0</v>
      </c>
      <c r="X68" s="25">
        <f>VLOOKUP($Q68,杂项!$AF:$AT,8,FALSE)</f>
        <v>0.1</v>
      </c>
      <c r="Y68" s="25">
        <f>VLOOKUP($Q68,杂项!$AF:$AT,9,FALSE)</f>
        <v>0</v>
      </c>
      <c r="Z68" s="25">
        <f>VLOOKUP($Q68,杂项!$AF:$AT,10,FALSE)</f>
        <v>0.1</v>
      </c>
      <c r="AA68" s="25">
        <f>VLOOKUP($Q68,杂项!$AF:$AT,11,FALSE)</f>
        <v>0</v>
      </c>
      <c r="AB68" s="25">
        <f>VLOOKUP($Q68,杂项!$AF:$AT,12,FALSE)</f>
        <v>0</v>
      </c>
      <c r="AC68" s="25">
        <f>VLOOKUP($Q68,杂项!$AF:$AT,13,FALSE)</f>
        <v>0</v>
      </c>
      <c r="AD68" s="25">
        <f>VLOOKUP($Q68,杂项!$AF:$AT,14,FALSE)</f>
        <v>0</v>
      </c>
      <c r="AE68" s="25">
        <f>VLOOKUP($Q68,杂项!$AF:$AT,15,FALSE)</f>
        <v>0</v>
      </c>
      <c r="AF68" s="25">
        <f>VLOOKUP($Q68,杂项!$AF:$AU,16,FALSE)</f>
        <v>0</v>
      </c>
      <c r="AG68" s="30">
        <v>1.25</v>
      </c>
      <c r="AH68" s="13">
        <v>0</v>
      </c>
      <c r="AI68" s="13">
        <v>0.35</v>
      </c>
      <c r="AJ68" s="29">
        <v>80</v>
      </c>
      <c r="AK68" s="29">
        <v>182</v>
      </c>
      <c r="AL68" s="13"/>
      <c r="AM68" s="29"/>
      <c r="AN68" s="29"/>
      <c r="AO68" s="13"/>
      <c r="AP68" s="29"/>
      <c r="AQ68" s="29"/>
      <c r="AR68" s="13"/>
      <c r="AS68" s="29"/>
      <c r="AT68" s="29"/>
      <c r="AU68" s="13">
        <v>0.18</v>
      </c>
      <c r="AV68" s="13"/>
      <c r="AW68" s="13"/>
      <c r="AX68" s="13"/>
      <c r="AY68" s="13">
        <v>0</v>
      </c>
      <c r="AZ68" s="13">
        <v>0</v>
      </c>
      <c r="BA68" s="13">
        <v>0</v>
      </c>
      <c r="BB68" s="13"/>
      <c r="BC68" s="22" t="s">
        <v>4839</v>
      </c>
      <c r="BD68" s="24">
        <f>VLOOKUP($BC68,小兵属性!$B:$P,6,FALSE)</f>
        <v>0.5</v>
      </c>
      <c r="BE68" s="24">
        <f>VLOOKUP($BC68,小兵属性!$B:$P,7,FALSE)</f>
        <v>0.2</v>
      </c>
      <c r="BF68" s="24">
        <f>VLOOKUP($BC68,小兵属性!$B:$P,8,FALSE)</f>
        <v>0</v>
      </c>
      <c r="BG68" s="24">
        <f>VLOOKUP($BC68,小兵属性!$B:$P,9,FALSE)</f>
        <v>0.3</v>
      </c>
      <c r="BH68" s="24">
        <f>VLOOKUP($BC68,小兵属性!$B:$P,10,FALSE)</f>
        <v>0.2</v>
      </c>
      <c r="BI68" s="34">
        <v>12000</v>
      </c>
      <c r="BJ68" s="34">
        <v>11</v>
      </c>
      <c r="BK68" s="34"/>
      <c r="BL68" s="34"/>
      <c r="BM68" s="34">
        <v>700</v>
      </c>
      <c r="BN68" s="34">
        <v>600</v>
      </c>
      <c r="BO68" s="36">
        <v>0.6</v>
      </c>
      <c r="BP68" s="35">
        <v>1200</v>
      </c>
      <c r="BQ68" s="34">
        <v>11</v>
      </c>
      <c r="BR68" s="34"/>
      <c r="BS68" s="34">
        <v>700</v>
      </c>
      <c r="BT68" s="34">
        <v>600</v>
      </c>
      <c r="BU68" s="36">
        <v>0.6</v>
      </c>
      <c r="BV68" s="34"/>
      <c r="BW68" s="34"/>
      <c r="BX68" s="36">
        <v>0</v>
      </c>
      <c r="BY68" s="36">
        <v>0</v>
      </c>
      <c r="BZ68" s="43">
        <f>(VLOOKUP(A68,属性表!A:F,3,FALSE)*(1+AI68+S68)+AJ68+AK68)*(1+B68+AU68+T68)</f>
        <v>2756.3086337280001</v>
      </c>
      <c r="CA68" s="13">
        <f t="shared" si="8"/>
        <v>0</v>
      </c>
      <c r="CB68" s="13">
        <f t="shared" si="10"/>
        <v>0</v>
      </c>
      <c r="CC68" s="13">
        <f t="shared" si="11"/>
        <v>0</v>
      </c>
      <c r="CD68" s="50">
        <v>0</v>
      </c>
      <c r="CE68" s="13">
        <f t="shared" si="12"/>
        <v>0</v>
      </c>
      <c r="CF68" s="13">
        <v>0</v>
      </c>
      <c r="CG68" s="13">
        <f>IFERROR(VLOOKUP(VLOOKUP(A68,属性表!A:AO,41,FALSE)&amp;BJ68,杂项!AW:BC,4,0),0)/100+K68+AH68</f>
        <v>0</v>
      </c>
      <c r="CH68" s="43">
        <f>VLOOKUP(BC68,小兵属性!B:F,3,FALSE)*(1+B68+BD68)*(1+VLOOKUP(A68,属性表!A:AN,38,FALSE))</f>
        <v>2509.0659999999998</v>
      </c>
      <c r="CI68" s="50">
        <v>0</v>
      </c>
      <c r="CJ68" s="13">
        <f t="shared" si="13"/>
        <v>0</v>
      </c>
      <c r="CK68" s="13">
        <v>0</v>
      </c>
      <c r="CL68" s="13">
        <f>IFERROR(VLOOKUP(VLOOKUP(BC68,小兵属性!B:X,23,FALSE)&amp;BQ68,杂项!AW:BC,4,0),0)/100+K68</f>
        <v>0</v>
      </c>
      <c r="CM68" s="54" t="s">
        <v>4816</v>
      </c>
      <c r="CN68" s="29" t="s">
        <v>5027</v>
      </c>
      <c r="CO68" s="55" t="str">
        <f>VLOOKUP($BC68,小兵属性!$B:$Q,16,FALSE)</f>
        <v>物理</v>
      </c>
      <c r="CP68" s="43">
        <f t="shared" si="14"/>
        <v>1022.6928960800001</v>
      </c>
      <c r="CQ68" s="43">
        <f t="shared" si="15"/>
        <v>902.89289999999994</v>
      </c>
      <c r="CR68" s="43">
        <f t="shared" si="9"/>
        <v>1925.5857960799999</v>
      </c>
      <c r="CS68" s="58" t="s">
        <v>5064</v>
      </c>
    </row>
    <row r="69" spans="1:97" customFormat="1" x14ac:dyDescent="0.15">
      <c r="A69" s="9" t="s">
        <v>220</v>
      </c>
      <c r="B69" s="13">
        <v>1.04</v>
      </c>
      <c r="C69" s="13">
        <v>1</v>
      </c>
      <c r="D69" s="13">
        <v>0.93</v>
      </c>
      <c r="E69" s="13">
        <v>1</v>
      </c>
      <c r="F69" s="13">
        <v>0</v>
      </c>
      <c r="G69" s="14">
        <v>0</v>
      </c>
      <c r="H69" s="14">
        <v>0</v>
      </c>
      <c r="I69" s="13"/>
      <c r="J69" s="13"/>
      <c r="K69" s="13">
        <v>0</v>
      </c>
      <c r="L69" s="13">
        <v>0</v>
      </c>
      <c r="M69" s="13">
        <v>0</v>
      </c>
      <c r="N69" s="13"/>
      <c r="O69" s="13"/>
      <c r="P69" s="13"/>
      <c r="Q69" s="26" t="s">
        <v>614</v>
      </c>
      <c r="R69" s="25">
        <f>VLOOKUP($Q69,杂项!$AF:$AT,2,FALSE)</f>
        <v>0</v>
      </c>
      <c r="S69" s="25">
        <f>VLOOKUP($Q69,杂项!$AF:$AT,3,FALSE)</f>
        <v>0</v>
      </c>
      <c r="T69" s="25">
        <f>VLOOKUP($Q69,杂项!$AF:$AT,4,FALSE)</f>
        <v>0</v>
      </c>
      <c r="U69" s="25">
        <f>VLOOKUP($Q69,杂项!$AF:$AT,5,FALSE)</f>
        <v>0</v>
      </c>
      <c r="V69" s="25">
        <f>VLOOKUP($Q69,杂项!$AF:$AT,6,FALSE)</f>
        <v>0</v>
      </c>
      <c r="W69" s="25">
        <f>VLOOKUP($Q69,杂项!$AF:$AT,7,FALSE)</f>
        <v>0</v>
      </c>
      <c r="X69" s="25">
        <f>VLOOKUP($Q69,杂项!$AF:$AT,8,FALSE)</f>
        <v>0</v>
      </c>
      <c r="Y69" s="25">
        <f>VLOOKUP($Q69,杂项!$AF:$AT,9,FALSE)</f>
        <v>0</v>
      </c>
      <c r="Z69" s="25">
        <f>VLOOKUP($Q69,杂项!$AF:$AT,10,FALSE)</f>
        <v>0</v>
      </c>
      <c r="AA69" s="25">
        <f>VLOOKUP($Q69,杂项!$AF:$AT,11,FALSE)</f>
        <v>0</v>
      </c>
      <c r="AB69" s="25">
        <f>VLOOKUP($Q69,杂项!$AF:$AT,12,FALSE)</f>
        <v>0.2</v>
      </c>
      <c r="AC69" s="25">
        <f>VLOOKUP($Q69,杂项!$AF:$AT,13,FALSE)</f>
        <v>0</v>
      </c>
      <c r="AD69" s="25">
        <f>VLOOKUP($Q69,杂项!$AF:$AT,14,FALSE)</f>
        <v>0</v>
      </c>
      <c r="AE69" s="25">
        <f>VLOOKUP($Q69,杂项!$AF:$AT,15,FALSE)</f>
        <v>0</v>
      </c>
      <c r="AF69" s="25">
        <f>VLOOKUP($Q69,杂项!$AF:$AU,16,FALSE)</f>
        <v>0</v>
      </c>
      <c r="AG69" s="30">
        <v>1.5</v>
      </c>
      <c r="AH69" s="13">
        <v>0</v>
      </c>
      <c r="AI69" s="13">
        <v>0.35</v>
      </c>
      <c r="AJ69" s="29">
        <v>80</v>
      </c>
      <c r="AK69" s="29">
        <v>182</v>
      </c>
      <c r="AL69" s="13"/>
      <c r="AM69" s="29"/>
      <c r="AN69" s="29"/>
      <c r="AO69" s="13"/>
      <c r="AP69" s="29"/>
      <c r="AQ69" s="29"/>
      <c r="AR69" s="13"/>
      <c r="AS69" s="29"/>
      <c r="AT69" s="29"/>
      <c r="AU69" s="13">
        <v>0.38</v>
      </c>
      <c r="AV69" s="13"/>
      <c r="AW69" s="13"/>
      <c r="AX69" s="13"/>
      <c r="AY69" s="13">
        <v>0</v>
      </c>
      <c r="AZ69" s="13">
        <v>0</v>
      </c>
      <c r="BA69" s="13">
        <v>0</v>
      </c>
      <c r="BB69" s="13"/>
      <c r="BC69" s="22" t="s">
        <v>4966</v>
      </c>
      <c r="BD69" s="24">
        <f>VLOOKUP($BC69,小兵属性!$B:$P,6,FALSE)</f>
        <v>0.2</v>
      </c>
      <c r="BE69" s="24">
        <f>VLOOKUP($BC69,小兵属性!$B:$P,7,FALSE)</f>
        <v>0</v>
      </c>
      <c r="BF69" s="24">
        <f>VLOOKUP($BC69,小兵属性!$B:$P,8,FALSE)</f>
        <v>0</v>
      </c>
      <c r="BG69" s="24">
        <f>VLOOKUP($BC69,小兵属性!$B:$P,9,FALSE)</f>
        <v>0</v>
      </c>
      <c r="BH69" s="24">
        <f>VLOOKUP($BC69,小兵属性!$B:$P,10,FALSE)</f>
        <v>0</v>
      </c>
      <c r="BI69" s="34">
        <v>12000</v>
      </c>
      <c r="BJ69" s="34">
        <v>11</v>
      </c>
      <c r="BK69" s="34"/>
      <c r="BL69" s="34"/>
      <c r="BM69" s="34">
        <v>700</v>
      </c>
      <c r="BN69" s="34">
        <v>600</v>
      </c>
      <c r="BO69" s="36">
        <v>0.6</v>
      </c>
      <c r="BP69" s="35">
        <v>1200</v>
      </c>
      <c r="BQ69" s="34">
        <v>11</v>
      </c>
      <c r="BR69" s="34"/>
      <c r="BS69" s="34">
        <v>700</v>
      </c>
      <c r="BT69" s="34">
        <v>600</v>
      </c>
      <c r="BU69" s="36">
        <v>0.6</v>
      </c>
      <c r="BV69" s="34"/>
      <c r="BW69" s="34"/>
      <c r="BX69" s="36">
        <v>0</v>
      </c>
      <c r="BY69" s="36">
        <v>0</v>
      </c>
      <c r="BZ69" s="43">
        <f>(VLOOKUP(A69,属性表!A:F,3,FALSE)*(1+AI69+S69)+AJ69+AK69)*(1+B69+AU69+T69)</f>
        <v>2333.4052290559998</v>
      </c>
      <c r="CA69" s="13">
        <f t="shared" si="8"/>
        <v>0.2</v>
      </c>
      <c r="CB69" s="13">
        <f t="shared" si="10"/>
        <v>0</v>
      </c>
      <c r="CC69" s="13">
        <f t="shared" si="11"/>
        <v>0</v>
      </c>
      <c r="CD69" s="50">
        <v>1</v>
      </c>
      <c r="CE69" s="13">
        <f t="shared" si="12"/>
        <v>0</v>
      </c>
      <c r="CF69" s="13">
        <v>0</v>
      </c>
      <c r="CG69" s="13">
        <f>IFERROR(VLOOKUP(VLOOKUP(A69,属性表!A:AO,41,FALSE)&amp;BJ69,杂项!AW:BC,4,0),0)/100+K69+AH69</f>
        <v>0</v>
      </c>
      <c r="CH69" s="43">
        <f>VLOOKUP(BC69,小兵属性!B:F,3,FALSE)*(1+B69+BD69)*(1+VLOOKUP(A69,属性表!A:AN,38,FALSE))</f>
        <v>2028.9920000000002</v>
      </c>
      <c r="CI69" s="50">
        <v>0</v>
      </c>
      <c r="CJ69" s="13">
        <f t="shared" si="13"/>
        <v>0</v>
      </c>
      <c r="CK69" s="13">
        <v>0</v>
      </c>
      <c r="CL69" s="13">
        <f>IFERROR(VLOOKUP(VLOOKUP(BC69,小兵属性!B:X,23,FALSE)&amp;BQ69,杂项!AW:BC,4,0),0)/100+K69</f>
        <v>0</v>
      </c>
      <c r="CM69" s="54" t="s">
        <v>4816</v>
      </c>
      <c r="CN69" s="29" t="s">
        <v>5027</v>
      </c>
      <c r="CO69" s="55" t="str">
        <f>VLOOKUP($BC69,小兵属性!$B:$Q,16,FALSE)</f>
        <v>物理</v>
      </c>
      <c r="CP69" s="43">
        <f t="shared" si="14"/>
        <v>1419.68411799552</v>
      </c>
      <c r="CQ69" s="43">
        <f t="shared" si="15"/>
        <v>454.49600000000009</v>
      </c>
      <c r="CR69" s="43">
        <f t="shared" si="9"/>
        <v>1874.18011799552</v>
      </c>
      <c r="CS69" s="58" t="s">
        <v>5065</v>
      </c>
    </row>
    <row r="70" spans="1:97" customFormat="1" x14ac:dyDescent="0.15">
      <c r="A70" s="9" t="s">
        <v>1249</v>
      </c>
      <c r="B70" s="13">
        <v>1</v>
      </c>
      <c r="C70" s="13">
        <v>1</v>
      </c>
      <c r="D70" s="13">
        <v>1</v>
      </c>
      <c r="E70" s="13">
        <v>1</v>
      </c>
      <c r="F70" s="13">
        <v>0.1</v>
      </c>
      <c r="G70" s="14">
        <v>0</v>
      </c>
      <c r="H70" s="14">
        <v>0</v>
      </c>
      <c r="I70" s="13"/>
      <c r="J70" s="13"/>
      <c r="K70" s="13">
        <v>0</v>
      </c>
      <c r="L70" s="13">
        <v>0</v>
      </c>
      <c r="M70" s="13">
        <v>0</v>
      </c>
      <c r="N70" s="13">
        <v>0.09</v>
      </c>
      <c r="O70" s="13"/>
      <c r="P70" s="13"/>
      <c r="Q70" s="26" t="s">
        <v>528</v>
      </c>
      <c r="R70" s="25">
        <f>VLOOKUP($Q70,杂项!$AF:$AT,2,FALSE)</f>
        <v>0</v>
      </c>
      <c r="S70" s="25">
        <f>VLOOKUP($Q70,杂项!$AF:$AT,3,FALSE)</f>
        <v>0.05</v>
      </c>
      <c r="T70" s="25">
        <f>VLOOKUP($Q70,杂项!$AF:$AT,4,FALSE)</f>
        <v>0.1</v>
      </c>
      <c r="U70" s="25">
        <f>VLOOKUP($Q70,杂项!$AF:$AT,5,FALSE)</f>
        <v>0.05</v>
      </c>
      <c r="V70" s="25">
        <f>VLOOKUP($Q70,杂项!$AF:$AT,6,FALSE)</f>
        <v>0.1</v>
      </c>
      <c r="W70" s="25">
        <f>VLOOKUP($Q70,杂项!$AF:$AT,7,FALSE)</f>
        <v>0</v>
      </c>
      <c r="X70" s="25">
        <f>VLOOKUP($Q70,杂项!$AF:$AT,8,FALSE)</f>
        <v>0.1</v>
      </c>
      <c r="Y70" s="25">
        <f>VLOOKUP($Q70,杂项!$AF:$AT,9,FALSE)</f>
        <v>0</v>
      </c>
      <c r="Z70" s="25">
        <f>VLOOKUP($Q70,杂项!$AF:$AT,10,FALSE)</f>
        <v>0.1</v>
      </c>
      <c r="AA70" s="25">
        <f>VLOOKUP($Q70,杂项!$AF:$AT,11,FALSE)</f>
        <v>0</v>
      </c>
      <c r="AB70" s="25">
        <f>VLOOKUP($Q70,杂项!$AF:$AT,12,FALSE)</f>
        <v>0</v>
      </c>
      <c r="AC70" s="25">
        <f>VLOOKUP($Q70,杂项!$AF:$AT,13,FALSE)</f>
        <v>0</v>
      </c>
      <c r="AD70" s="25">
        <f>VLOOKUP($Q70,杂项!$AF:$AT,14,FALSE)</f>
        <v>0</v>
      </c>
      <c r="AE70" s="25">
        <f>VLOOKUP($Q70,杂项!$AF:$AT,15,FALSE)</f>
        <v>0</v>
      </c>
      <c r="AF70" s="25">
        <f>VLOOKUP($Q70,杂项!$AF:$AU,16,FALSE)</f>
        <v>0</v>
      </c>
      <c r="AG70" s="30">
        <v>1.5</v>
      </c>
      <c r="AH70" s="13">
        <v>0</v>
      </c>
      <c r="AI70" s="13">
        <v>0.35</v>
      </c>
      <c r="AJ70" s="29">
        <v>80</v>
      </c>
      <c r="AK70" s="29">
        <v>182</v>
      </c>
      <c r="AL70" s="13"/>
      <c r="AM70" s="29"/>
      <c r="AN70" s="29"/>
      <c r="AO70" s="13"/>
      <c r="AP70" s="29"/>
      <c r="AQ70" s="29"/>
      <c r="AR70" s="13"/>
      <c r="AS70" s="29"/>
      <c r="AT70" s="29"/>
      <c r="AU70" s="13">
        <v>0.33</v>
      </c>
      <c r="AV70" s="13"/>
      <c r="AW70" s="13"/>
      <c r="AX70" s="13"/>
      <c r="AY70" s="13">
        <v>0</v>
      </c>
      <c r="AZ70" s="13">
        <v>0</v>
      </c>
      <c r="BA70" s="13">
        <v>0</v>
      </c>
      <c r="BB70" s="13"/>
      <c r="BC70" s="22" t="s">
        <v>4880</v>
      </c>
      <c r="BD70" s="24">
        <f>VLOOKUP($BC70,小兵属性!$B:$P,6,FALSE)</f>
        <v>0.65</v>
      </c>
      <c r="BE70" s="24">
        <f>VLOOKUP($BC70,小兵属性!$B:$P,7,FALSE)</f>
        <v>0.2</v>
      </c>
      <c r="BF70" s="24">
        <f>VLOOKUP($BC70,小兵属性!$B:$P,8,FALSE)</f>
        <v>0</v>
      </c>
      <c r="BG70" s="24">
        <f>VLOOKUP($BC70,小兵属性!$B:$P,9,FALSE)</f>
        <v>0.24</v>
      </c>
      <c r="BH70" s="24">
        <f>VLOOKUP($BC70,小兵属性!$B:$P,10,FALSE)</f>
        <v>0.2</v>
      </c>
      <c r="BI70" s="34">
        <v>12000</v>
      </c>
      <c r="BJ70" s="34">
        <v>11</v>
      </c>
      <c r="BK70" s="34"/>
      <c r="BL70" s="34"/>
      <c r="BM70" s="34">
        <v>700</v>
      </c>
      <c r="BN70" s="34">
        <v>600</v>
      </c>
      <c r="BO70" s="36">
        <v>0.6</v>
      </c>
      <c r="BP70" s="35">
        <v>1200</v>
      </c>
      <c r="BQ70" s="34">
        <v>11</v>
      </c>
      <c r="BR70" s="34"/>
      <c r="BS70" s="34">
        <v>700</v>
      </c>
      <c r="BT70" s="34">
        <v>600</v>
      </c>
      <c r="BU70" s="36">
        <v>0.6</v>
      </c>
      <c r="BV70" s="34"/>
      <c r="BW70" s="34"/>
      <c r="BX70" s="36">
        <v>0</v>
      </c>
      <c r="BY70" s="36">
        <v>0</v>
      </c>
      <c r="BZ70" s="43">
        <f>(VLOOKUP(A70,属性表!A:F,3,FALSE)*(1+AI70+S70)+AJ70+AK70)*(1+B70+AU70+T70)</f>
        <v>2169.4400812800004</v>
      </c>
      <c r="CA70" s="13">
        <f t="shared" si="8"/>
        <v>0.19</v>
      </c>
      <c r="CB70" s="13">
        <f t="shared" si="10"/>
        <v>0</v>
      </c>
      <c r="CC70" s="13">
        <f t="shared" si="11"/>
        <v>0</v>
      </c>
      <c r="CD70" s="50">
        <v>0</v>
      </c>
      <c r="CE70" s="13">
        <f t="shared" si="12"/>
        <v>0</v>
      </c>
      <c r="CF70" s="13">
        <v>0</v>
      </c>
      <c r="CG70" s="13">
        <f>IFERROR(VLOOKUP(VLOOKUP(A70,属性表!A:AO,41,FALSE)&amp;BJ70,杂项!AW:BC,4,0),0)/100+K70+AH70</f>
        <v>0</v>
      </c>
      <c r="CH70" s="43">
        <f>VLOOKUP(BC70,小兵属性!B:F,3,FALSE)*(1+B70+BD70)*(1+VLOOKUP(A70,属性表!A:AN,38,FALSE))</f>
        <v>2473.4834999999998</v>
      </c>
      <c r="CI70" s="50">
        <v>0</v>
      </c>
      <c r="CJ70" s="13">
        <f t="shared" si="13"/>
        <v>0</v>
      </c>
      <c r="CK70" s="13">
        <v>0</v>
      </c>
      <c r="CL70" s="13">
        <f>IFERROR(VLOOKUP(VLOOKUP(BC70,小兵属性!B:X,23,FALSE)&amp;BQ70,杂项!AW:BC,4,0),0)/100+K70</f>
        <v>0</v>
      </c>
      <c r="CM70" s="54" t="s">
        <v>4816</v>
      </c>
      <c r="CN70" s="29" t="s">
        <v>5027</v>
      </c>
      <c r="CO70" s="55" t="str">
        <f>VLOOKUP($BC70,小兵属性!$B:$Q,16,FALSE)</f>
        <v>物理</v>
      </c>
      <c r="CP70" s="43">
        <f t="shared" si="14"/>
        <v>936.62527254240035</v>
      </c>
      <c r="CQ70" s="43">
        <f t="shared" si="15"/>
        <v>906.83394499999997</v>
      </c>
      <c r="CR70" s="43">
        <f t="shared" si="9"/>
        <v>1843.4592175424004</v>
      </c>
      <c r="CS70" s="58" t="s">
        <v>5066</v>
      </c>
    </row>
    <row r="71" spans="1:97" customFormat="1" x14ac:dyDescent="0.15">
      <c r="A71" s="9" t="s">
        <v>1185</v>
      </c>
      <c r="B71" s="13">
        <v>1</v>
      </c>
      <c r="C71" s="13">
        <v>1.3</v>
      </c>
      <c r="D71" s="13">
        <v>1</v>
      </c>
      <c r="E71" s="13">
        <v>1</v>
      </c>
      <c r="F71" s="13">
        <v>0</v>
      </c>
      <c r="G71" s="14">
        <v>0</v>
      </c>
      <c r="H71" s="14">
        <v>0</v>
      </c>
      <c r="I71" s="13"/>
      <c r="J71" s="13"/>
      <c r="K71" s="13">
        <v>0</v>
      </c>
      <c r="L71" s="13">
        <v>0</v>
      </c>
      <c r="M71" s="13">
        <v>0</v>
      </c>
      <c r="N71" s="13">
        <v>0.1</v>
      </c>
      <c r="O71" s="13"/>
      <c r="P71" s="13"/>
      <c r="Q71" s="26" t="s">
        <v>622</v>
      </c>
      <c r="R71" s="25">
        <f>VLOOKUP($Q71,杂项!$AF:$AT,2,FALSE)</f>
        <v>0</v>
      </c>
      <c r="S71" s="25">
        <f>VLOOKUP($Q71,杂项!$AF:$AT,3,FALSE)</f>
        <v>0.05</v>
      </c>
      <c r="T71" s="25">
        <f>VLOOKUP($Q71,杂项!$AF:$AT,4,FALSE)</f>
        <v>0</v>
      </c>
      <c r="U71" s="25">
        <f>VLOOKUP($Q71,杂项!$AF:$AT,5,FALSE)</f>
        <v>0.05</v>
      </c>
      <c r="V71" s="25">
        <f>VLOOKUP($Q71,杂项!$AF:$AT,6,FALSE)</f>
        <v>0</v>
      </c>
      <c r="W71" s="25">
        <f>VLOOKUP($Q71,杂项!$AF:$AT,7,FALSE)</f>
        <v>0</v>
      </c>
      <c r="X71" s="25">
        <f>VLOOKUP($Q71,杂项!$AF:$AT,8,FALSE)</f>
        <v>0</v>
      </c>
      <c r="Y71" s="25">
        <f>VLOOKUP($Q71,杂项!$AF:$AT,9,FALSE)</f>
        <v>0</v>
      </c>
      <c r="Z71" s="25">
        <f>VLOOKUP($Q71,杂项!$AF:$AT,10,FALSE)</f>
        <v>0</v>
      </c>
      <c r="AA71" s="25">
        <f>VLOOKUP($Q71,杂项!$AF:$AT,11,FALSE)</f>
        <v>0</v>
      </c>
      <c r="AB71" s="25">
        <f>VLOOKUP($Q71,杂项!$AF:$AT,12,FALSE)</f>
        <v>0</v>
      </c>
      <c r="AC71" s="25">
        <f>VLOOKUP($Q71,杂项!$AF:$AT,13,FALSE)</f>
        <v>0.1</v>
      </c>
      <c r="AD71" s="25">
        <f>VLOOKUP($Q71,杂项!$AF:$AT,14,FALSE)</f>
        <v>0.15</v>
      </c>
      <c r="AE71" s="25">
        <f>VLOOKUP($Q71,杂项!$AF:$AT,15,FALSE)</f>
        <v>0</v>
      </c>
      <c r="AF71" s="25">
        <f>VLOOKUP($Q71,杂项!$AF:$AU,16,FALSE)</f>
        <v>0</v>
      </c>
      <c r="AG71" s="30">
        <v>1.5</v>
      </c>
      <c r="AH71" s="13">
        <v>0</v>
      </c>
      <c r="AI71" s="13">
        <v>0</v>
      </c>
      <c r="AJ71" s="29">
        <v>0</v>
      </c>
      <c r="AK71" s="29">
        <v>0</v>
      </c>
      <c r="AL71" s="13">
        <v>0.35</v>
      </c>
      <c r="AM71" s="29">
        <v>80</v>
      </c>
      <c r="AN71" s="29">
        <v>182</v>
      </c>
      <c r="AO71" s="13"/>
      <c r="AP71" s="29"/>
      <c r="AQ71" s="29"/>
      <c r="AR71" s="13"/>
      <c r="AS71" s="29"/>
      <c r="AT71" s="29"/>
      <c r="AU71" s="13"/>
      <c r="AV71" s="13">
        <v>0.18</v>
      </c>
      <c r="AW71" s="13"/>
      <c r="AX71" s="13"/>
      <c r="AY71" s="13">
        <v>0</v>
      </c>
      <c r="AZ71" s="13">
        <v>0</v>
      </c>
      <c r="BA71" s="13">
        <v>0</v>
      </c>
      <c r="BB71" s="13"/>
      <c r="BC71" s="22" t="s">
        <v>4923</v>
      </c>
      <c r="BD71" s="24">
        <f>VLOOKUP($BC71,小兵属性!$B:$P,6,FALSE)</f>
        <v>0.3</v>
      </c>
      <c r="BE71" s="24">
        <f>VLOOKUP($BC71,小兵属性!$B:$P,7,FALSE)</f>
        <v>0</v>
      </c>
      <c r="BF71" s="24">
        <f>VLOOKUP($BC71,小兵属性!$B:$P,8,FALSE)</f>
        <v>0</v>
      </c>
      <c r="BG71" s="24">
        <f>VLOOKUP($BC71,小兵属性!$B:$P,9,FALSE)</f>
        <v>0</v>
      </c>
      <c r="BH71" s="24">
        <f>VLOOKUP($BC71,小兵属性!$B:$P,10,FALSE)</f>
        <v>0</v>
      </c>
      <c r="BI71" s="34">
        <v>12000</v>
      </c>
      <c r="BJ71" s="34">
        <v>11</v>
      </c>
      <c r="BK71" s="34"/>
      <c r="BL71" s="34"/>
      <c r="BM71" s="34">
        <v>700</v>
      </c>
      <c r="BN71" s="34">
        <v>600</v>
      </c>
      <c r="BO71" s="36">
        <v>0.6</v>
      </c>
      <c r="BP71" s="35">
        <v>1200</v>
      </c>
      <c r="BQ71" s="34">
        <v>11</v>
      </c>
      <c r="BR71" s="34"/>
      <c r="BS71" s="34">
        <v>700</v>
      </c>
      <c r="BT71" s="34">
        <v>600</v>
      </c>
      <c r="BU71" s="36">
        <v>0.6</v>
      </c>
      <c r="BV71" s="34"/>
      <c r="BW71" s="34"/>
      <c r="BX71" s="36">
        <v>0</v>
      </c>
      <c r="BY71" s="36">
        <v>0</v>
      </c>
      <c r="BZ71" s="43">
        <f>(VLOOKUP(A71,属性表!A:F,4,FALSE)*(1+AL71+U71)+AM71+AN71)*(1+C71+AV71+V71)</f>
        <v>2455.5444224000003</v>
      </c>
      <c r="CA71" s="13">
        <f t="shared" si="8"/>
        <v>0.1</v>
      </c>
      <c r="CB71" s="13">
        <f t="shared" si="10"/>
        <v>0.1</v>
      </c>
      <c r="CC71" s="13">
        <f t="shared" si="11"/>
        <v>0.15</v>
      </c>
      <c r="CD71" s="50">
        <v>0</v>
      </c>
      <c r="CE71" s="13">
        <f t="shared" si="12"/>
        <v>0</v>
      </c>
      <c r="CF71" s="13">
        <v>0</v>
      </c>
      <c r="CG71" s="13">
        <f>IFERROR(VLOOKUP(VLOOKUP(A71,属性表!A:AO,41,FALSE)&amp;BJ71,杂项!AW:BC,4,0),0)/100+K71+AH71</f>
        <v>0</v>
      </c>
      <c r="CH71" s="43">
        <f>VLOOKUP(BC71,小兵属性!B:F,3,FALSE)*(1+B71+BD71)*(1+VLOOKUP(A71,属性表!A:AN,38,FALSE))</f>
        <v>2083.3399999999997</v>
      </c>
      <c r="CI71" s="50">
        <v>0</v>
      </c>
      <c r="CJ71" s="13">
        <f t="shared" si="13"/>
        <v>0</v>
      </c>
      <c r="CK71" s="13">
        <v>0</v>
      </c>
      <c r="CL71" s="13">
        <f>IFERROR(VLOOKUP(VLOOKUP(BC71,小兵属性!B:X,23,FALSE)&amp;BQ71,杂项!AW:BC,4,0),0)/100+K71</f>
        <v>0</v>
      </c>
      <c r="CM71" s="54" t="s">
        <v>4886</v>
      </c>
      <c r="CN71" s="29" t="s">
        <v>5032</v>
      </c>
      <c r="CO71" s="55" t="str">
        <f>VLOOKUP($BC71,小兵属性!$B:$Q,16,FALSE)</f>
        <v>物理</v>
      </c>
      <c r="CP71" s="57">
        <f t="shared" si="14"/>
        <v>1357.2065633280004</v>
      </c>
      <c r="CQ71" s="57">
        <f t="shared" si="15"/>
        <v>481.66999999999985</v>
      </c>
      <c r="CR71" s="57">
        <f t="shared" si="9"/>
        <v>1838.8765633280002</v>
      </c>
      <c r="CS71" s="58" t="s">
        <v>5067</v>
      </c>
    </row>
    <row r="72" spans="1:97" customFormat="1" x14ac:dyDescent="0.15">
      <c r="A72" s="9" t="s">
        <v>1219</v>
      </c>
      <c r="B72" s="13">
        <v>1.2</v>
      </c>
      <c r="C72" s="13">
        <v>1</v>
      </c>
      <c r="D72" s="13">
        <v>1</v>
      </c>
      <c r="E72" s="13">
        <v>1</v>
      </c>
      <c r="F72" s="13">
        <v>0</v>
      </c>
      <c r="G72" s="14">
        <v>0</v>
      </c>
      <c r="H72" s="14">
        <v>0</v>
      </c>
      <c r="I72" s="13"/>
      <c r="J72" s="13"/>
      <c r="K72" s="13">
        <v>0</v>
      </c>
      <c r="L72" s="13">
        <v>0</v>
      </c>
      <c r="M72" s="13">
        <v>0</v>
      </c>
      <c r="N72" s="13">
        <v>0.1</v>
      </c>
      <c r="O72" s="13"/>
      <c r="P72" s="13"/>
      <c r="Q72" s="26" t="s">
        <v>528</v>
      </c>
      <c r="R72" s="25">
        <f>VLOOKUP($Q72,杂项!$AF:$AT,2,FALSE)</f>
        <v>0</v>
      </c>
      <c r="S72" s="25">
        <f>VLOOKUP($Q72,杂项!$AF:$AT,3,FALSE)</f>
        <v>0.05</v>
      </c>
      <c r="T72" s="25">
        <f>VLOOKUP($Q72,杂项!$AF:$AT,4,FALSE)</f>
        <v>0.1</v>
      </c>
      <c r="U72" s="25">
        <f>VLOOKUP($Q72,杂项!$AF:$AT,5,FALSE)</f>
        <v>0.05</v>
      </c>
      <c r="V72" s="25">
        <f>VLOOKUP($Q72,杂项!$AF:$AT,6,FALSE)</f>
        <v>0.1</v>
      </c>
      <c r="W72" s="25">
        <f>VLOOKUP($Q72,杂项!$AF:$AT,7,FALSE)</f>
        <v>0</v>
      </c>
      <c r="X72" s="25">
        <f>VLOOKUP($Q72,杂项!$AF:$AT,8,FALSE)</f>
        <v>0.1</v>
      </c>
      <c r="Y72" s="25">
        <f>VLOOKUP($Q72,杂项!$AF:$AT,9,FALSE)</f>
        <v>0</v>
      </c>
      <c r="Z72" s="25">
        <f>VLOOKUP($Q72,杂项!$AF:$AT,10,FALSE)</f>
        <v>0.1</v>
      </c>
      <c r="AA72" s="25">
        <f>VLOOKUP($Q72,杂项!$AF:$AT,11,FALSE)</f>
        <v>0</v>
      </c>
      <c r="AB72" s="25">
        <f>VLOOKUP($Q72,杂项!$AF:$AT,12,FALSE)</f>
        <v>0</v>
      </c>
      <c r="AC72" s="25">
        <f>VLOOKUP($Q72,杂项!$AF:$AT,13,FALSE)</f>
        <v>0</v>
      </c>
      <c r="AD72" s="25">
        <f>VLOOKUP($Q72,杂项!$AF:$AT,14,FALSE)</f>
        <v>0</v>
      </c>
      <c r="AE72" s="25">
        <f>VLOOKUP($Q72,杂项!$AF:$AT,15,FALSE)</f>
        <v>0</v>
      </c>
      <c r="AF72" s="25">
        <f>VLOOKUP($Q72,杂项!$AF:$AU,16,FALSE)</f>
        <v>0</v>
      </c>
      <c r="AG72" s="30">
        <v>1.5</v>
      </c>
      <c r="AH72" s="13">
        <v>0</v>
      </c>
      <c r="AI72" s="13">
        <v>0.35</v>
      </c>
      <c r="AJ72" s="29">
        <v>80</v>
      </c>
      <c r="AK72" s="29">
        <v>193</v>
      </c>
      <c r="AL72" s="13"/>
      <c r="AM72" s="29"/>
      <c r="AN72" s="29"/>
      <c r="AO72" s="13"/>
      <c r="AP72" s="29"/>
      <c r="AQ72" s="29"/>
      <c r="AR72" s="13"/>
      <c r="AS72" s="29"/>
      <c r="AT72" s="29"/>
      <c r="AU72" s="13">
        <v>0.18</v>
      </c>
      <c r="AV72" s="13"/>
      <c r="AW72" s="13"/>
      <c r="AX72" s="13"/>
      <c r="AY72" s="13">
        <v>0</v>
      </c>
      <c r="AZ72" s="13">
        <v>0</v>
      </c>
      <c r="BA72" s="13">
        <v>0</v>
      </c>
      <c r="BB72" s="13"/>
      <c r="BC72" s="22" t="s">
        <v>4903</v>
      </c>
      <c r="BD72" s="24">
        <f>VLOOKUP($BC72,小兵属性!$B:$P,6,FALSE)</f>
        <v>0.5</v>
      </c>
      <c r="BE72" s="24">
        <f>VLOOKUP($BC72,小兵属性!$B:$P,7,FALSE)</f>
        <v>0.5</v>
      </c>
      <c r="BF72" s="24">
        <f>VLOOKUP($BC72,小兵属性!$B:$P,8,FALSE)</f>
        <v>0</v>
      </c>
      <c r="BG72" s="24">
        <f>VLOOKUP($BC72,小兵属性!$B:$P,9,FALSE)</f>
        <v>0.3</v>
      </c>
      <c r="BH72" s="24">
        <f>VLOOKUP($BC72,小兵属性!$B:$P,10,FALSE)</f>
        <v>0</v>
      </c>
      <c r="BI72" s="34">
        <v>12000</v>
      </c>
      <c r="BJ72" s="34">
        <v>11</v>
      </c>
      <c r="BK72" s="34"/>
      <c r="BL72" s="34"/>
      <c r="BM72" s="34">
        <v>700</v>
      </c>
      <c r="BN72" s="34">
        <v>600</v>
      </c>
      <c r="BO72" s="36">
        <v>0.6</v>
      </c>
      <c r="BP72" s="35">
        <v>1200</v>
      </c>
      <c r="BQ72" s="34">
        <v>11</v>
      </c>
      <c r="BR72" s="34"/>
      <c r="BS72" s="34">
        <v>700</v>
      </c>
      <c r="BT72" s="34">
        <v>600</v>
      </c>
      <c r="BU72" s="36">
        <v>0.6</v>
      </c>
      <c r="BV72" s="34"/>
      <c r="BW72" s="34"/>
      <c r="BX72" s="36">
        <v>0</v>
      </c>
      <c r="BY72" s="36">
        <v>0</v>
      </c>
      <c r="BZ72" s="43">
        <f>(VLOOKUP(A72,属性表!A:F,3,FALSE)*(1+AI72+S72)+AJ72+AK72)*(1+B72+AU72+T72)</f>
        <v>2548.213259468801</v>
      </c>
      <c r="CA72" s="13">
        <f t="shared" si="8"/>
        <v>0.1</v>
      </c>
      <c r="CB72" s="13">
        <f t="shared" si="10"/>
        <v>0</v>
      </c>
      <c r="CC72" s="13">
        <f t="shared" si="11"/>
        <v>0</v>
      </c>
      <c r="CD72" s="50">
        <v>0</v>
      </c>
      <c r="CE72" s="13">
        <f t="shared" si="12"/>
        <v>0</v>
      </c>
      <c r="CF72" s="13">
        <v>0</v>
      </c>
      <c r="CG72" s="13">
        <f>IFERROR(VLOOKUP(VLOOKUP(A72,属性表!A:AO,41,FALSE)&amp;BJ72,杂项!AW:BC,4,0),0)/100+K72+AH72</f>
        <v>0</v>
      </c>
      <c r="CH72" s="43">
        <f>VLOOKUP(BC72,小兵属性!B:F,3,FALSE)*(1+B72+BD72)*(1+VLOOKUP(A72,属性表!A:AN,38,FALSE))</f>
        <v>2096.2800000000002</v>
      </c>
      <c r="CI72" s="50">
        <v>0</v>
      </c>
      <c r="CJ72" s="13">
        <f t="shared" si="13"/>
        <v>0</v>
      </c>
      <c r="CK72" s="13">
        <v>0</v>
      </c>
      <c r="CL72" s="13">
        <f>IFERROR(VLOOKUP(VLOOKUP(BC72,小兵属性!B:X,23,FALSE)&amp;BQ72,杂项!AW:BC,4,0),0)/100+K72</f>
        <v>0</v>
      </c>
      <c r="CM72" s="54" t="s">
        <v>4816</v>
      </c>
      <c r="CN72" s="29" t="s">
        <v>5027</v>
      </c>
      <c r="CO72" s="55" t="str">
        <f>VLOOKUP($BC72,小兵属性!$B:$Q,16,FALSE)</f>
        <v>物理</v>
      </c>
      <c r="CP72" s="43">
        <f t="shared" si="14"/>
        <v>1178.2759390617609</v>
      </c>
      <c r="CQ72" s="43">
        <f t="shared" si="15"/>
        <v>634.58200000000011</v>
      </c>
      <c r="CR72" s="43">
        <f t="shared" si="9"/>
        <v>1812.857939061761</v>
      </c>
      <c r="CS72" s="58" t="s">
        <v>5068</v>
      </c>
    </row>
    <row r="73" spans="1:97" customFormat="1" x14ac:dyDescent="0.15">
      <c r="A73" s="9" t="s">
        <v>1195</v>
      </c>
      <c r="B73" s="13">
        <v>1.3</v>
      </c>
      <c r="C73" s="13">
        <v>1</v>
      </c>
      <c r="D73" s="13">
        <v>1</v>
      </c>
      <c r="E73" s="13">
        <v>1</v>
      </c>
      <c r="F73" s="13">
        <v>0</v>
      </c>
      <c r="G73" s="14">
        <v>0</v>
      </c>
      <c r="H73" s="14">
        <v>0</v>
      </c>
      <c r="I73" s="13"/>
      <c r="J73" s="13"/>
      <c r="K73" s="13">
        <v>0</v>
      </c>
      <c r="L73" s="13">
        <v>0</v>
      </c>
      <c r="M73" s="13">
        <v>0</v>
      </c>
      <c r="N73" s="13"/>
      <c r="O73" s="13"/>
      <c r="P73" s="13"/>
      <c r="Q73" s="26" t="s">
        <v>528</v>
      </c>
      <c r="R73" s="25">
        <f>VLOOKUP($Q73,杂项!$AF:$AT,2,FALSE)</f>
        <v>0</v>
      </c>
      <c r="S73" s="25">
        <f>VLOOKUP($Q73,杂项!$AF:$AT,3,FALSE)</f>
        <v>0.05</v>
      </c>
      <c r="T73" s="25">
        <f>VLOOKUP($Q73,杂项!$AF:$AT,4,FALSE)</f>
        <v>0.1</v>
      </c>
      <c r="U73" s="25">
        <f>VLOOKUP($Q73,杂项!$AF:$AT,5,FALSE)</f>
        <v>0.05</v>
      </c>
      <c r="V73" s="25">
        <f>VLOOKUP($Q73,杂项!$AF:$AT,6,FALSE)</f>
        <v>0.1</v>
      </c>
      <c r="W73" s="25">
        <f>VLOOKUP($Q73,杂项!$AF:$AT,7,FALSE)</f>
        <v>0</v>
      </c>
      <c r="X73" s="25">
        <f>VLOOKUP($Q73,杂项!$AF:$AT,8,FALSE)</f>
        <v>0.1</v>
      </c>
      <c r="Y73" s="25">
        <f>VLOOKUP($Q73,杂项!$AF:$AT,9,FALSE)</f>
        <v>0</v>
      </c>
      <c r="Z73" s="25">
        <f>VLOOKUP($Q73,杂项!$AF:$AT,10,FALSE)</f>
        <v>0.1</v>
      </c>
      <c r="AA73" s="25">
        <f>VLOOKUP($Q73,杂项!$AF:$AT,11,FALSE)</f>
        <v>0</v>
      </c>
      <c r="AB73" s="25">
        <f>VLOOKUP($Q73,杂项!$AF:$AT,12,FALSE)</f>
        <v>0</v>
      </c>
      <c r="AC73" s="25">
        <f>VLOOKUP($Q73,杂项!$AF:$AT,13,FALSE)</f>
        <v>0</v>
      </c>
      <c r="AD73" s="25">
        <f>VLOOKUP($Q73,杂项!$AF:$AT,14,FALSE)</f>
        <v>0</v>
      </c>
      <c r="AE73" s="25">
        <f>VLOOKUP($Q73,杂项!$AF:$AT,15,FALSE)</f>
        <v>0</v>
      </c>
      <c r="AF73" s="25">
        <f>VLOOKUP($Q73,杂项!$AF:$AU,16,FALSE)</f>
        <v>0</v>
      </c>
      <c r="AG73" s="30">
        <v>1.5</v>
      </c>
      <c r="AH73" s="13">
        <v>0</v>
      </c>
      <c r="AI73" s="13">
        <v>0.35</v>
      </c>
      <c r="AJ73" s="29">
        <v>80</v>
      </c>
      <c r="AK73" s="29">
        <v>193</v>
      </c>
      <c r="AL73" s="13"/>
      <c r="AM73" s="29"/>
      <c r="AN73" s="29"/>
      <c r="AO73" s="13"/>
      <c r="AP73" s="29"/>
      <c r="AQ73" s="29"/>
      <c r="AR73" s="13"/>
      <c r="AS73" s="29"/>
      <c r="AT73" s="29"/>
      <c r="AU73" s="13">
        <v>0.18</v>
      </c>
      <c r="AV73" s="13"/>
      <c r="AW73" s="13"/>
      <c r="AX73" s="13"/>
      <c r="AY73" s="13">
        <v>0</v>
      </c>
      <c r="AZ73" s="13">
        <v>0</v>
      </c>
      <c r="BA73" s="13">
        <v>0</v>
      </c>
      <c r="BB73" s="13"/>
      <c r="BC73" s="22" t="s">
        <v>4893</v>
      </c>
      <c r="BD73" s="24">
        <f>VLOOKUP($BC73,小兵属性!$B:$P,6,FALSE)</f>
        <v>0.4</v>
      </c>
      <c r="BE73" s="24">
        <f>VLOOKUP($BC73,小兵属性!$B:$P,7,FALSE)</f>
        <v>0.4</v>
      </c>
      <c r="BF73" s="24">
        <f>VLOOKUP($BC73,小兵属性!$B:$P,8,FALSE)</f>
        <v>0</v>
      </c>
      <c r="BG73" s="24">
        <f>VLOOKUP($BC73,小兵属性!$B:$P,9,FALSE)</f>
        <v>0</v>
      </c>
      <c r="BH73" s="24">
        <f>VLOOKUP($BC73,小兵属性!$B:$P,10,FALSE)</f>
        <v>0</v>
      </c>
      <c r="BI73" s="34">
        <v>12000</v>
      </c>
      <c r="BJ73" s="34">
        <v>11</v>
      </c>
      <c r="BK73" s="34"/>
      <c r="BL73" s="34"/>
      <c r="BM73" s="34">
        <v>700</v>
      </c>
      <c r="BN73" s="34">
        <v>600</v>
      </c>
      <c r="BO73" s="36">
        <v>0.6</v>
      </c>
      <c r="BP73" s="35">
        <v>1200</v>
      </c>
      <c r="BQ73" s="34">
        <v>11</v>
      </c>
      <c r="BR73" s="34"/>
      <c r="BS73" s="34">
        <v>700</v>
      </c>
      <c r="BT73" s="34">
        <v>600</v>
      </c>
      <c r="BU73" s="36">
        <v>0.6</v>
      </c>
      <c r="BV73" s="34"/>
      <c r="BW73" s="34"/>
      <c r="BX73" s="36">
        <v>0</v>
      </c>
      <c r="BY73" s="36">
        <v>0</v>
      </c>
      <c r="BZ73" s="43">
        <f>(VLOOKUP(A73,属性表!A:F,3,FALSE)*(1+AI73+S73)+AJ73+AK73)*(1+B73+AU73+T73)</f>
        <v>2759.4633271296002</v>
      </c>
      <c r="CA73" s="13">
        <f t="shared" si="8"/>
        <v>0</v>
      </c>
      <c r="CB73" s="13">
        <f t="shared" si="10"/>
        <v>0</v>
      </c>
      <c r="CC73" s="13">
        <f t="shared" si="11"/>
        <v>0</v>
      </c>
      <c r="CD73" s="50">
        <v>0</v>
      </c>
      <c r="CE73" s="13">
        <f t="shared" si="12"/>
        <v>0</v>
      </c>
      <c r="CF73" s="13">
        <v>0</v>
      </c>
      <c r="CG73" s="13">
        <f>IFERROR(VLOOKUP(VLOOKUP(A73,属性表!A:AO,41,FALSE)&amp;BJ73,杂项!AW:BC,4,0),0)/100+K73+AH73</f>
        <v>0</v>
      </c>
      <c r="CH73" s="43">
        <f>VLOOKUP(BC73,小兵属性!B:F,3,FALSE)*(1+B73+BD73)*(1+VLOOKUP(A73,属性表!A:AN,38,FALSE))</f>
        <v>2240.1359999999995</v>
      </c>
      <c r="CI73" s="50">
        <v>0</v>
      </c>
      <c r="CJ73" s="13">
        <f t="shared" si="13"/>
        <v>0</v>
      </c>
      <c r="CK73" s="13">
        <v>0</v>
      </c>
      <c r="CL73" s="13">
        <f>IFERROR(VLOOKUP(VLOOKUP(BC73,小兵属性!B:X,23,FALSE)&amp;BQ73,杂项!AW:BC,4,0),0)/100+K73</f>
        <v>0</v>
      </c>
      <c r="CM73" s="54" t="s">
        <v>4816</v>
      </c>
      <c r="CN73" s="29" t="s">
        <v>5027</v>
      </c>
      <c r="CO73" s="55" t="str">
        <f>VLOOKUP($BC73,小兵属性!$B:$Q,16,FALSE)</f>
        <v>物理</v>
      </c>
      <c r="CP73" s="43">
        <f t="shared" si="14"/>
        <v>1229.5974953472</v>
      </c>
      <c r="CQ73" s="43">
        <f t="shared" si="15"/>
        <v>560.06799999999976</v>
      </c>
      <c r="CR73" s="43">
        <f t="shared" si="9"/>
        <v>1789.6654953471998</v>
      </c>
      <c r="CS73" s="58" t="s">
        <v>5069</v>
      </c>
    </row>
    <row r="74" spans="1:97" customFormat="1" x14ac:dyDescent="0.15">
      <c r="A74" s="9" t="s">
        <v>1155</v>
      </c>
      <c r="B74" s="13">
        <v>1.1000000000000001</v>
      </c>
      <c r="C74" s="13">
        <v>1</v>
      </c>
      <c r="D74" s="13">
        <v>1.1000000000000001</v>
      </c>
      <c r="E74" s="13">
        <v>1</v>
      </c>
      <c r="F74" s="13">
        <v>0</v>
      </c>
      <c r="G74" s="14">
        <v>0</v>
      </c>
      <c r="H74" s="14">
        <v>0</v>
      </c>
      <c r="I74" s="13"/>
      <c r="J74" s="13"/>
      <c r="K74" s="13">
        <v>0</v>
      </c>
      <c r="L74" s="13">
        <v>0</v>
      </c>
      <c r="M74" s="13">
        <v>0</v>
      </c>
      <c r="N74" s="13"/>
      <c r="O74" s="13"/>
      <c r="P74" s="13"/>
      <c r="Q74" s="26" t="s">
        <v>528</v>
      </c>
      <c r="R74" s="25">
        <f>VLOOKUP($Q74,杂项!$AF:$AT,2,FALSE)</f>
        <v>0</v>
      </c>
      <c r="S74" s="25">
        <f>VLOOKUP($Q74,杂项!$AF:$AT,3,FALSE)</f>
        <v>0.05</v>
      </c>
      <c r="T74" s="25">
        <f>VLOOKUP($Q74,杂项!$AF:$AT,4,FALSE)</f>
        <v>0.1</v>
      </c>
      <c r="U74" s="25">
        <f>VLOOKUP($Q74,杂项!$AF:$AT,5,FALSE)</f>
        <v>0.05</v>
      </c>
      <c r="V74" s="25">
        <f>VLOOKUP($Q74,杂项!$AF:$AT,6,FALSE)</f>
        <v>0.1</v>
      </c>
      <c r="W74" s="25">
        <f>VLOOKUP($Q74,杂项!$AF:$AT,7,FALSE)</f>
        <v>0</v>
      </c>
      <c r="X74" s="25">
        <f>VLOOKUP($Q74,杂项!$AF:$AT,8,FALSE)</f>
        <v>0.1</v>
      </c>
      <c r="Y74" s="25">
        <f>VLOOKUP($Q74,杂项!$AF:$AT,9,FALSE)</f>
        <v>0</v>
      </c>
      <c r="Z74" s="25">
        <f>VLOOKUP($Q74,杂项!$AF:$AT,10,FALSE)</f>
        <v>0.1</v>
      </c>
      <c r="AA74" s="25">
        <f>VLOOKUP($Q74,杂项!$AF:$AT,11,FALSE)</f>
        <v>0</v>
      </c>
      <c r="AB74" s="25">
        <f>VLOOKUP($Q74,杂项!$AF:$AT,12,FALSE)</f>
        <v>0</v>
      </c>
      <c r="AC74" s="25">
        <f>VLOOKUP($Q74,杂项!$AF:$AT,13,FALSE)</f>
        <v>0</v>
      </c>
      <c r="AD74" s="25">
        <f>VLOOKUP($Q74,杂项!$AF:$AT,14,FALSE)</f>
        <v>0</v>
      </c>
      <c r="AE74" s="25">
        <f>VLOOKUP($Q74,杂项!$AF:$AT,15,FALSE)</f>
        <v>0</v>
      </c>
      <c r="AF74" s="25">
        <f>VLOOKUP($Q74,杂项!$AF:$AU,16,FALSE)</f>
        <v>0</v>
      </c>
      <c r="AG74" s="30">
        <v>1.6</v>
      </c>
      <c r="AH74" s="13">
        <v>0</v>
      </c>
      <c r="AI74" s="13">
        <v>0.35</v>
      </c>
      <c r="AJ74" s="29">
        <v>80</v>
      </c>
      <c r="AK74" s="29">
        <v>193</v>
      </c>
      <c r="AL74" s="13"/>
      <c r="AM74" s="29"/>
      <c r="AN74" s="29"/>
      <c r="AO74" s="13"/>
      <c r="AP74" s="29"/>
      <c r="AQ74" s="29"/>
      <c r="AR74" s="13"/>
      <c r="AS74" s="29"/>
      <c r="AT74" s="29"/>
      <c r="AU74" s="13">
        <v>0.18</v>
      </c>
      <c r="AV74" s="13"/>
      <c r="AW74" s="13"/>
      <c r="AX74" s="13"/>
      <c r="AY74" s="13">
        <v>0</v>
      </c>
      <c r="AZ74" s="13">
        <v>0</v>
      </c>
      <c r="BA74" s="13">
        <v>0</v>
      </c>
      <c r="BB74" s="13"/>
      <c r="BC74" s="22" t="s">
        <v>4890</v>
      </c>
      <c r="BD74" s="24">
        <f>VLOOKUP($BC74,小兵属性!$B:$P,6,FALSE)</f>
        <v>0.5</v>
      </c>
      <c r="BE74" s="24">
        <f>VLOOKUP($BC74,小兵属性!$B:$P,7,FALSE)</f>
        <v>0.5</v>
      </c>
      <c r="BF74" s="24">
        <f>VLOOKUP($BC74,小兵属性!$B:$P,8,FALSE)</f>
        <v>0</v>
      </c>
      <c r="BG74" s="24">
        <f>VLOOKUP($BC74,小兵属性!$B:$P,9,FALSE)</f>
        <v>0</v>
      </c>
      <c r="BH74" s="24">
        <f>VLOOKUP($BC74,小兵属性!$B:$P,10,FALSE)</f>
        <v>0</v>
      </c>
      <c r="BI74" s="34">
        <v>12000</v>
      </c>
      <c r="BJ74" s="34">
        <v>11</v>
      </c>
      <c r="BK74" s="34"/>
      <c r="BL74" s="34"/>
      <c r="BM74" s="34">
        <v>700</v>
      </c>
      <c r="BN74" s="34">
        <v>600</v>
      </c>
      <c r="BO74" s="36">
        <v>0.6</v>
      </c>
      <c r="BP74" s="35">
        <v>1200</v>
      </c>
      <c r="BQ74" s="34">
        <v>11</v>
      </c>
      <c r="BR74" s="34"/>
      <c r="BS74" s="34">
        <v>700</v>
      </c>
      <c r="BT74" s="34">
        <v>600</v>
      </c>
      <c r="BU74" s="36">
        <v>0.6</v>
      </c>
      <c r="BV74" s="34"/>
      <c r="BW74" s="34"/>
      <c r="BX74" s="36">
        <v>0</v>
      </c>
      <c r="BY74" s="36">
        <v>0</v>
      </c>
      <c r="BZ74" s="43">
        <f>(VLOOKUP(A74,属性表!A:F,3,FALSE)*(1+AI74+S74)+AJ74+AK74)*(1+B74+AU74+T74)</f>
        <v>2643.9026557440006</v>
      </c>
      <c r="CA74" s="13">
        <f t="shared" si="8"/>
        <v>0</v>
      </c>
      <c r="CB74" s="13">
        <f t="shared" si="10"/>
        <v>0</v>
      </c>
      <c r="CC74" s="13">
        <f t="shared" si="11"/>
        <v>0</v>
      </c>
      <c r="CD74" s="50">
        <v>0</v>
      </c>
      <c r="CE74" s="13">
        <f t="shared" si="12"/>
        <v>0</v>
      </c>
      <c r="CF74" s="13">
        <v>0</v>
      </c>
      <c r="CG74" s="13">
        <f>IFERROR(VLOOKUP(VLOOKUP(A74,属性表!A:AO,41,FALSE)&amp;BJ74,杂项!AW:BC,4,0),0)/100+K74+AH74</f>
        <v>0</v>
      </c>
      <c r="CH74" s="43">
        <f>VLOOKUP(BC74,小兵属性!B:F,3,FALSE)*(1+B74+BD74)*(1+VLOOKUP(A74,属性表!A:AN,38,FALSE))</f>
        <v>2249.52</v>
      </c>
      <c r="CI74" s="50">
        <v>0</v>
      </c>
      <c r="CJ74" s="13">
        <f t="shared" si="13"/>
        <v>0</v>
      </c>
      <c r="CK74" s="13">
        <v>0</v>
      </c>
      <c r="CL74" s="13">
        <f>IFERROR(VLOOKUP(VLOOKUP(BC74,小兵属性!B:X,23,FALSE)&amp;BQ74,杂项!AW:BC,4,0),0)/100+K74</f>
        <v>0</v>
      </c>
      <c r="CM74" s="54" t="s">
        <v>4816</v>
      </c>
      <c r="CN74" s="29" t="s">
        <v>5027</v>
      </c>
      <c r="CO74" s="55" t="str">
        <f>VLOOKUP($BC74,小兵属性!$B:$Q,16,FALSE)</f>
        <v>物理</v>
      </c>
      <c r="CP74" s="43">
        <f t="shared" si="14"/>
        <v>1219.1221245952006</v>
      </c>
      <c r="CQ74" s="43">
        <f t="shared" si="15"/>
        <v>564.76</v>
      </c>
      <c r="CR74" s="43">
        <f t="shared" si="9"/>
        <v>1783.8821245952006</v>
      </c>
      <c r="CS74" s="58" t="s">
        <v>5070</v>
      </c>
    </row>
    <row r="75" spans="1:97" customFormat="1" x14ac:dyDescent="0.15">
      <c r="A75" s="9" t="s">
        <v>1187</v>
      </c>
      <c r="B75" s="13">
        <v>1</v>
      </c>
      <c r="C75" s="13">
        <v>1</v>
      </c>
      <c r="D75" s="13">
        <v>1</v>
      </c>
      <c r="E75" s="13">
        <v>1</v>
      </c>
      <c r="F75" s="13">
        <v>0</v>
      </c>
      <c r="G75" s="14">
        <v>0</v>
      </c>
      <c r="H75" s="14">
        <v>0</v>
      </c>
      <c r="I75" s="13"/>
      <c r="J75" s="13"/>
      <c r="K75" s="13">
        <v>0</v>
      </c>
      <c r="L75" s="13">
        <v>0</v>
      </c>
      <c r="M75" s="13">
        <v>0.15</v>
      </c>
      <c r="N75" s="13"/>
      <c r="O75" s="13"/>
      <c r="P75" s="13"/>
      <c r="Q75" s="26" t="s">
        <v>528</v>
      </c>
      <c r="R75" s="25">
        <f>VLOOKUP($Q75,杂项!$AF:$AT,2,FALSE)</f>
        <v>0</v>
      </c>
      <c r="S75" s="25">
        <f>VLOOKUP($Q75,杂项!$AF:$AT,3,FALSE)</f>
        <v>0.05</v>
      </c>
      <c r="T75" s="25">
        <f>VLOOKUP($Q75,杂项!$AF:$AT,4,FALSE)</f>
        <v>0.1</v>
      </c>
      <c r="U75" s="25">
        <f>VLOOKUP($Q75,杂项!$AF:$AT,5,FALSE)</f>
        <v>0.05</v>
      </c>
      <c r="V75" s="25">
        <f>VLOOKUP($Q75,杂项!$AF:$AT,6,FALSE)</f>
        <v>0.1</v>
      </c>
      <c r="W75" s="25">
        <f>VLOOKUP($Q75,杂项!$AF:$AT,7,FALSE)</f>
        <v>0</v>
      </c>
      <c r="X75" s="25">
        <f>VLOOKUP($Q75,杂项!$AF:$AT,8,FALSE)</f>
        <v>0.1</v>
      </c>
      <c r="Y75" s="25">
        <f>VLOOKUP($Q75,杂项!$AF:$AT,9,FALSE)</f>
        <v>0</v>
      </c>
      <c r="Z75" s="25">
        <f>VLOOKUP($Q75,杂项!$AF:$AT,10,FALSE)</f>
        <v>0.1</v>
      </c>
      <c r="AA75" s="25">
        <f>VLOOKUP($Q75,杂项!$AF:$AT,11,FALSE)</f>
        <v>0</v>
      </c>
      <c r="AB75" s="25">
        <f>VLOOKUP($Q75,杂项!$AF:$AT,12,FALSE)</f>
        <v>0</v>
      </c>
      <c r="AC75" s="25">
        <f>VLOOKUP($Q75,杂项!$AF:$AT,13,FALSE)</f>
        <v>0</v>
      </c>
      <c r="AD75" s="25">
        <f>VLOOKUP($Q75,杂项!$AF:$AT,14,FALSE)</f>
        <v>0</v>
      </c>
      <c r="AE75" s="25">
        <f>VLOOKUP($Q75,杂项!$AF:$AT,15,FALSE)</f>
        <v>0</v>
      </c>
      <c r="AF75" s="25">
        <f>VLOOKUP($Q75,杂项!$AF:$AU,16,FALSE)</f>
        <v>0</v>
      </c>
      <c r="AG75" s="30">
        <v>1.7</v>
      </c>
      <c r="AH75" s="13">
        <v>0</v>
      </c>
      <c r="AI75" s="13">
        <v>0.35</v>
      </c>
      <c r="AJ75" s="29">
        <v>80</v>
      </c>
      <c r="AK75" s="29">
        <v>182</v>
      </c>
      <c r="AL75" s="13"/>
      <c r="AM75" s="29"/>
      <c r="AN75" s="29"/>
      <c r="AO75" s="13"/>
      <c r="AP75" s="29"/>
      <c r="AQ75" s="29"/>
      <c r="AR75" s="13"/>
      <c r="AS75" s="29"/>
      <c r="AT75" s="29"/>
      <c r="AU75" s="13">
        <v>0.18</v>
      </c>
      <c r="AV75" s="13"/>
      <c r="AW75" s="13"/>
      <c r="AX75" s="13"/>
      <c r="AY75" s="13">
        <v>0</v>
      </c>
      <c r="AZ75" s="13">
        <v>0</v>
      </c>
      <c r="BA75" s="13">
        <v>0</v>
      </c>
      <c r="BB75" s="13"/>
      <c r="BC75" s="22" t="s">
        <v>4890</v>
      </c>
      <c r="BD75" s="24">
        <f>VLOOKUP($BC75,小兵属性!$B:$P,6,FALSE)</f>
        <v>0.5</v>
      </c>
      <c r="BE75" s="24">
        <f>VLOOKUP($BC75,小兵属性!$B:$P,7,FALSE)</f>
        <v>0.5</v>
      </c>
      <c r="BF75" s="24">
        <f>VLOOKUP($BC75,小兵属性!$B:$P,8,FALSE)</f>
        <v>0</v>
      </c>
      <c r="BG75" s="24">
        <f>VLOOKUP($BC75,小兵属性!$B:$P,9,FALSE)</f>
        <v>0</v>
      </c>
      <c r="BH75" s="24">
        <f>VLOOKUP($BC75,小兵属性!$B:$P,10,FALSE)</f>
        <v>0</v>
      </c>
      <c r="BI75" s="34">
        <v>12000</v>
      </c>
      <c r="BJ75" s="34">
        <v>11</v>
      </c>
      <c r="BK75" s="34"/>
      <c r="BL75" s="34"/>
      <c r="BM75" s="34">
        <v>700</v>
      </c>
      <c r="BN75" s="34">
        <v>600</v>
      </c>
      <c r="BO75" s="36">
        <v>0.6</v>
      </c>
      <c r="BP75" s="35">
        <v>1200</v>
      </c>
      <c r="BQ75" s="34">
        <v>11</v>
      </c>
      <c r="BR75" s="34"/>
      <c r="BS75" s="34">
        <v>700</v>
      </c>
      <c r="BT75" s="34">
        <v>600</v>
      </c>
      <c r="BU75" s="36">
        <v>0.6</v>
      </c>
      <c r="BV75" s="34"/>
      <c r="BW75" s="34"/>
      <c r="BX75" s="36">
        <v>0</v>
      </c>
      <c r="BY75" s="36">
        <v>0</v>
      </c>
      <c r="BZ75" s="43">
        <f>(VLOOKUP(A75,属性表!A:F,3,FALSE)*(1+AI75+S75)+AJ75+AK75)*(1+B75+AU75+T75)</f>
        <v>2428.1101599744002</v>
      </c>
      <c r="CA75" s="13">
        <f t="shared" si="8"/>
        <v>0</v>
      </c>
      <c r="CB75" s="13">
        <f t="shared" si="10"/>
        <v>0</v>
      </c>
      <c r="CC75" s="13">
        <f t="shared" si="11"/>
        <v>0</v>
      </c>
      <c r="CD75" s="50">
        <v>0</v>
      </c>
      <c r="CE75" s="13">
        <f t="shared" si="12"/>
        <v>0.15</v>
      </c>
      <c r="CF75" s="13">
        <v>0</v>
      </c>
      <c r="CG75" s="13">
        <f>IFERROR(VLOOKUP(VLOOKUP(A75,属性表!A:AO,41,FALSE)&amp;BJ75,杂项!AW:BC,4,0),0)/100+K75+AH75</f>
        <v>0</v>
      </c>
      <c r="CH75" s="43">
        <f>VLOOKUP(BC75,小兵属性!B:F,3,FALSE)*(1+B75+BD75)*(1+VLOOKUP(A75,属性表!A:AN,38,FALSE))</f>
        <v>2433.375</v>
      </c>
      <c r="CI75" s="50">
        <v>0</v>
      </c>
      <c r="CJ75" s="13">
        <f t="shared" si="13"/>
        <v>0.15</v>
      </c>
      <c r="CK75" s="13">
        <v>0</v>
      </c>
      <c r="CL75" s="13">
        <f>IFERROR(VLOOKUP(VLOOKUP(BC75,小兵属性!B:X,23,FALSE)&amp;BQ75,杂项!AW:BC,4,0),0)/100+K75</f>
        <v>0</v>
      </c>
      <c r="CM75" s="54" t="s">
        <v>4816</v>
      </c>
      <c r="CN75" s="29" t="s">
        <v>5027</v>
      </c>
      <c r="CO75" s="55" t="str">
        <f>VLOOKUP($BC75,小兵属性!$B:$Q,16,FALSE)</f>
        <v>物理</v>
      </c>
      <c r="CP75" s="43">
        <f t="shared" si="14"/>
        <v>1111.8936359782401</v>
      </c>
      <c r="CQ75" s="43">
        <f t="shared" si="15"/>
        <v>656.6875</v>
      </c>
      <c r="CR75" s="43">
        <f t="shared" si="9"/>
        <v>1768.5811359782401</v>
      </c>
      <c r="CS75" s="58" t="s">
        <v>5071</v>
      </c>
    </row>
    <row r="76" spans="1:97" customFormat="1" x14ac:dyDescent="0.15">
      <c r="A76" s="9" t="s">
        <v>1250</v>
      </c>
      <c r="B76" s="13">
        <v>1.3</v>
      </c>
      <c r="C76" s="13">
        <v>1</v>
      </c>
      <c r="D76" s="13">
        <v>1.3</v>
      </c>
      <c r="E76" s="13">
        <v>1</v>
      </c>
      <c r="F76" s="13">
        <v>0</v>
      </c>
      <c r="G76" s="14">
        <v>0</v>
      </c>
      <c r="H76" s="14">
        <v>0</v>
      </c>
      <c r="I76" s="13"/>
      <c r="J76" s="13"/>
      <c r="K76" s="13">
        <v>0</v>
      </c>
      <c r="L76" s="13">
        <v>0</v>
      </c>
      <c r="M76" s="13">
        <v>0</v>
      </c>
      <c r="N76" s="13">
        <v>0.09</v>
      </c>
      <c r="O76" s="13"/>
      <c r="P76" s="13"/>
      <c r="Q76" s="26" t="s">
        <v>528</v>
      </c>
      <c r="R76" s="25">
        <f>VLOOKUP($Q76,杂项!$AF:$AT,2,FALSE)</f>
        <v>0</v>
      </c>
      <c r="S76" s="25">
        <f>VLOOKUP($Q76,杂项!$AF:$AT,3,FALSE)</f>
        <v>0.05</v>
      </c>
      <c r="T76" s="25">
        <f>VLOOKUP($Q76,杂项!$AF:$AT,4,FALSE)</f>
        <v>0.1</v>
      </c>
      <c r="U76" s="25">
        <f>VLOOKUP($Q76,杂项!$AF:$AT,5,FALSE)</f>
        <v>0.05</v>
      </c>
      <c r="V76" s="25">
        <f>VLOOKUP($Q76,杂项!$AF:$AT,6,FALSE)</f>
        <v>0.1</v>
      </c>
      <c r="W76" s="25">
        <f>VLOOKUP($Q76,杂项!$AF:$AT,7,FALSE)</f>
        <v>0</v>
      </c>
      <c r="X76" s="25">
        <f>VLOOKUP($Q76,杂项!$AF:$AT,8,FALSE)</f>
        <v>0.1</v>
      </c>
      <c r="Y76" s="25">
        <f>VLOOKUP($Q76,杂项!$AF:$AT,9,FALSE)</f>
        <v>0</v>
      </c>
      <c r="Z76" s="25">
        <f>VLOOKUP($Q76,杂项!$AF:$AT,10,FALSE)</f>
        <v>0.1</v>
      </c>
      <c r="AA76" s="25">
        <f>VLOOKUP($Q76,杂项!$AF:$AT,11,FALSE)</f>
        <v>0</v>
      </c>
      <c r="AB76" s="25">
        <f>VLOOKUP($Q76,杂项!$AF:$AT,12,FALSE)</f>
        <v>0</v>
      </c>
      <c r="AC76" s="25">
        <f>VLOOKUP($Q76,杂项!$AF:$AT,13,FALSE)</f>
        <v>0</v>
      </c>
      <c r="AD76" s="25">
        <f>VLOOKUP($Q76,杂项!$AF:$AT,14,FALSE)</f>
        <v>0</v>
      </c>
      <c r="AE76" s="25">
        <f>VLOOKUP($Q76,杂项!$AF:$AT,15,FALSE)</f>
        <v>0</v>
      </c>
      <c r="AF76" s="25">
        <f>VLOOKUP($Q76,杂项!$AF:$AU,16,FALSE)</f>
        <v>0</v>
      </c>
      <c r="AG76" s="30">
        <v>1.4</v>
      </c>
      <c r="AH76" s="13">
        <v>0</v>
      </c>
      <c r="AI76" s="13">
        <v>0.35</v>
      </c>
      <c r="AJ76" s="29">
        <v>80</v>
      </c>
      <c r="AK76" s="29">
        <v>182</v>
      </c>
      <c r="AL76" s="13"/>
      <c r="AM76" s="29"/>
      <c r="AN76" s="29"/>
      <c r="AO76" s="13"/>
      <c r="AP76" s="29"/>
      <c r="AQ76" s="29"/>
      <c r="AR76" s="13"/>
      <c r="AS76" s="29"/>
      <c r="AT76" s="29"/>
      <c r="AU76" s="13">
        <v>0.18</v>
      </c>
      <c r="AV76" s="13"/>
      <c r="AW76" s="13"/>
      <c r="AX76" s="13"/>
      <c r="AY76" s="13">
        <v>0</v>
      </c>
      <c r="AZ76" s="13">
        <v>0</v>
      </c>
      <c r="BA76" s="13">
        <v>0</v>
      </c>
      <c r="BB76" s="13"/>
      <c r="BC76" s="22" t="s">
        <v>4897</v>
      </c>
      <c r="BD76" s="24">
        <f>VLOOKUP($BC76,小兵属性!$B:$P,6,FALSE)</f>
        <v>0.5</v>
      </c>
      <c r="BE76" s="24">
        <f>VLOOKUP($BC76,小兵属性!$B:$P,7,FALSE)</f>
        <v>0.2</v>
      </c>
      <c r="BF76" s="24">
        <f>VLOOKUP($BC76,小兵属性!$B:$P,8,FALSE)</f>
        <v>0</v>
      </c>
      <c r="BG76" s="24">
        <f>VLOOKUP($BC76,小兵属性!$B:$P,9,FALSE)</f>
        <v>0</v>
      </c>
      <c r="BH76" s="24">
        <f>VLOOKUP($BC76,小兵属性!$B:$P,10,FALSE)</f>
        <v>0</v>
      </c>
      <c r="BI76" s="34">
        <v>12000</v>
      </c>
      <c r="BJ76" s="34">
        <v>11</v>
      </c>
      <c r="BK76" s="34"/>
      <c r="BL76" s="34"/>
      <c r="BM76" s="34">
        <v>700</v>
      </c>
      <c r="BN76" s="34">
        <v>600</v>
      </c>
      <c r="BO76" s="36">
        <v>0.6</v>
      </c>
      <c r="BP76" s="35">
        <v>1200</v>
      </c>
      <c r="BQ76" s="34">
        <v>11</v>
      </c>
      <c r="BR76" s="34"/>
      <c r="BS76" s="34">
        <v>700</v>
      </c>
      <c r="BT76" s="34">
        <v>600</v>
      </c>
      <c r="BU76" s="36">
        <v>0.6</v>
      </c>
      <c r="BV76" s="34"/>
      <c r="BW76" s="34"/>
      <c r="BX76" s="36">
        <v>0</v>
      </c>
      <c r="BY76" s="36">
        <v>0</v>
      </c>
      <c r="BZ76" s="43">
        <f>(VLOOKUP(A76,属性表!A:F,3,FALSE)*(1+AI76+S76)+AJ76+AK76)*(1+B76+AU76+T76)</f>
        <v>2372.2835907072003</v>
      </c>
      <c r="CA76" s="13">
        <f t="shared" si="8"/>
        <v>0.09</v>
      </c>
      <c r="CB76" s="13">
        <f t="shared" si="10"/>
        <v>0</v>
      </c>
      <c r="CC76" s="13">
        <f t="shared" si="11"/>
        <v>0</v>
      </c>
      <c r="CD76" s="50">
        <v>0</v>
      </c>
      <c r="CE76" s="13">
        <f t="shared" si="12"/>
        <v>0</v>
      </c>
      <c r="CF76" s="13">
        <v>0</v>
      </c>
      <c r="CG76" s="13">
        <f>IFERROR(VLOOKUP(VLOOKUP(A76,属性表!A:AO,41,FALSE)&amp;BJ76,杂项!AW:BC,4,0),0)/100+K76+AH76</f>
        <v>0</v>
      </c>
      <c r="CH76" s="43">
        <f>VLOOKUP(BC76,小兵属性!B:F,3,FALSE)*(1+B76+BD76)*(1+VLOOKUP(A76,属性表!A:AN,38,FALSE))</f>
        <v>2725.38</v>
      </c>
      <c r="CI76" s="50">
        <v>0</v>
      </c>
      <c r="CJ76" s="13">
        <f t="shared" si="13"/>
        <v>0</v>
      </c>
      <c r="CK76" s="13">
        <v>0</v>
      </c>
      <c r="CL76" s="13">
        <f>IFERROR(VLOOKUP(VLOOKUP(BC76,小兵属性!B:X,23,FALSE)&amp;BQ76,杂项!AW:BC,4,0),0)/100+K76</f>
        <v>0</v>
      </c>
      <c r="CM76" s="54" t="s">
        <v>4816</v>
      </c>
      <c r="CN76" s="29" t="s">
        <v>5027</v>
      </c>
      <c r="CO76" s="55" t="str">
        <f>VLOOKUP($BC76,小兵属性!$B:$Q,16,FALSE)</f>
        <v>物理</v>
      </c>
      <c r="CP76" s="43">
        <f t="shared" si="14"/>
        <v>955.49237970959382</v>
      </c>
      <c r="CQ76" s="43">
        <f t="shared" si="15"/>
        <v>802.69</v>
      </c>
      <c r="CR76" s="43">
        <f t="shared" si="9"/>
        <v>1758.182379709594</v>
      </c>
      <c r="CS76" s="58" t="s">
        <v>5072</v>
      </c>
    </row>
    <row r="77" spans="1:97" customFormat="1" x14ac:dyDescent="0.15">
      <c r="A77" s="9" t="s">
        <v>1238</v>
      </c>
      <c r="B77" s="13">
        <v>1.1000000000000001</v>
      </c>
      <c r="C77" s="13">
        <v>1</v>
      </c>
      <c r="D77" s="13">
        <v>1</v>
      </c>
      <c r="E77" s="13">
        <v>1</v>
      </c>
      <c r="F77" s="13">
        <v>0</v>
      </c>
      <c r="G77" s="14">
        <v>0</v>
      </c>
      <c r="H77" s="14">
        <v>0</v>
      </c>
      <c r="I77" s="13"/>
      <c r="J77" s="13"/>
      <c r="K77" s="13">
        <v>0</v>
      </c>
      <c r="L77" s="13">
        <v>0</v>
      </c>
      <c r="M77" s="13">
        <v>0</v>
      </c>
      <c r="N77" s="13">
        <v>0.1</v>
      </c>
      <c r="O77" s="13"/>
      <c r="P77" s="13"/>
      <c r="Q77" s="26" t="s">
        <v>528</v>
      </c>
      <c r="R77" s="25">
        <f>VLOOKUP($Q77,杂项!$AF:$AT,2,FALSE)</f>
        <v>0</v>
      </c>
      <c r="S77" s="25">
        <f>VLOOKUP($Q77,杂项!$AF:$AT,3,FALSE)</f>
        <v>0.05</v>
      </c>
      <c r="T77" s="25">
        <f>VLOOKUP($Q77,杂项!$AF:$AT,4,FALSE)</f>
        <v>0.1</v>
      </c>
      <c r="U77" s="25">
        <f>VLOOKUP($Q77,杂项!$AF:$AT,5,FALSE)</f>
        <v>0.05</v>
      </c>
      <c r="V77" s="25">
        <f>VLOOKUP($Q77,杂项!$AF:$AT,6,FALSE)</f>
        <v>0.1</v>
      </c>
      <c r="W77" s="25">
        <f>VLOOKUP($Q77,杂项!$AF:$AT,7,FALSE)</f>
        <v>0</v>
      </c>
      <c r="X77" s="25">
        <f>VLOOKUP($Q77,杂项!$AF:$AT,8,FALSE)</f>
        <v>0.1</v>
      </c>
      <c r="Y77" s="25">
        <f>VLOOKUP($Q77,杂项!$AF:$AT,9,FALSE)</f>
        <v>0</v>
      </c>
      <c r="Z77" s="25">
        <f>VLOOKUP($Q77,杂项!$AF:$AT,10,FALSE)</f>
        <v>0.1</v>
      </c>
      <c r="AA77" s="25">
        <f>VLOOKUP($Q77,杂项!$AF:$AT,11,FALSE)</f>
        <v>0</v>
      </c>
      <c r="AB77" s="25">
        <f>VLOOKUP($Q77,杂项!$AF:$AT,12,FALSE)</f>
        <v>0</v>
      </c>
      <c r="AC77" s="25">
        <f>VLOOKUP($Q77,杂项!$AF:$AT,13,FALSE)</f>
        <v>0</v>
      </c>
      <c r="AD77" s="25">
        <f>VLOOKUP($Q77,杂项!$AF:$AT,14,FALSE)</f>
        <v>0</v>
      </c>
      <c r="AE77" s="25">
        <f>VLOOKUP($Q77,杂项!$AF:$AT,15,FALSE)</f>
        <v>0</v>
      </c>
      <c r="AF77" s="25">
        <f>VLOOKUP($Q77,杂项!$AF:$AU,16,FALSE)</f>
        <v>0</v>
      </c>
      <c r="AG77" s="30">
        <v>1.5</v>
      </c>
      <c r="AH77" s="13">
        <v>0</v>
      </c>
      <c r="AI77" s="13">
        <v>0.35</v>
      </c>
      <c r="AJ77" s="29">
        <v>80</v>
      </c>
      <c r="AK77" s="29">
        <v>193</v>
      </c>
      <c r="AL77" s="13"/>
      <c r="AM77" s="29"/>
      <c r="AN77" s="29"/>
      <c r="AO77" s="13"/>
      <c r="AP77" s="29"/>
      <c r="AQ77" s="29"/>
      <c r="AR77" s="13"/>
      <c r="AS77" s="29"/>
      <c r="AT77" s="29"/>
      <c r="AU77" s="13">
        <v>0.33</v>
      </c>
      <c r="AV77" s="13"/>
      <c r="AW77" s="13"/>
      <c r="AX77" s="13"/>
      <c r="AY77" s="13">
        <v>0</v>
      </c>
      <c r="AZ77" s="13">
        <v>0</v>
      </c>
      <c r="BA77" s="13">
        <v>0</v>
      </c>
      <c r="BB77" s="13"/>
      <c r="BC77" s="22" t="s">
        <v>4890</v>
      </c>
      <c r="BD77" s="24">
        <f>VLOOKUP($BC77,小兵属性!$B:$P,6,FALSE)</f>
        <v>0.5</v>
      </c>
      <c r="BE77" s="24">
        <f>VLOOKUP($BC77,小兵属性!$B:$P,7,FALSE)</f>
        <v>0.5</v>
      </c>
      <c r="BF77" s="24">
        <f>VLOOKUP($BC77,小兵属性!$B:$P,8,FALSE)</f>
        <v>0</v>
      </c>
      <c r="BG77" s="24">
        <f>VLOOKUP($BC77,小兵属性!$B:$P,9,FALSE)</f>
        <v>0</v>
      </c>
      <c r="BH77" s="24">
        <f>VLOOKUP($BC77,小兵属性!$B:$P,10,FALSE)</f>
        <v>0</v>
      </c>
      <c r="BI77" s="34">
        <v>12000</v>
      </c>
      <c r="BJ77" s="34">
        <v>11</v>
      </c>
      <c r="BK77" s="34"/>
      <c r="BL77" s="34"/>
      <c r="BM77" s="34">
        <v>700</v>
      </c>
      <c r="BN77" s="34">
        <v>600</v>
      </c>
      <c r="BO77" s="36">
        <v>0.6</v>
      </c>
      <c r="BP77" s="35">
        <v>1200</v>
      </c>
      <c r="BQ77" s="34">
        <v>11</v>
      </c>
      <c r="BR77" s="34"/>
      <c r="BS77" s="34">
        <v>700</v>
      </c>
      <c r="BT77" s="34">
        <v>600</v>
      </c>
      <c r="BU77" s="36">
        <v>0.6</v>
      </c>
      <c r="BV77" s="34"/>
      <c r="BW77" s="34"/>
      <c r="BX77" s="36">
        <v>0</v>
      </c>
      <c r="BY77" s="36">
        <v>0</v>
      </c>
      <c r="BZ77" s="43">
        <f>(VLOOKUP(A77,属性表!A:F,3,FALSE)*(1+AI77+S77)+AJ77+AK77)*(1+B77+AU77+T77)</f>
        <v>2614.9552982783998</v>
      </c>
      <c r="CA77" s="13">
        <f t="shared" si="8"/>
        <v>0.1</v>
      </c>
      <c r="CB77" s="13">
        <f t="shared" si="10"/>
        <v>0</v>
      </c>
      <c r="CC77" s="13">
        <f t="shared" si="11"/>
        <v>0</v>
      </c>
      <c r="CD77" s="50">
        <v>0</v>
      </c>
      <c r="CE77" s="13">
        <f t="shared" si="12"/>
        <v>0</v>
      </c>
      <c r="CF77" s="13">
        <v>0</v>
      </c>
      <c r="CG77" s="13">
        <f>IFERROR(VLOOKUP(VLOOKUP(A77,属性表!A:AO,41,FALSE)&amp;BJ77,杂项!AW:BC,4,0),0)/100+K77+AH77</f>
        <v>0</v>
      </c>
      <c r="CH77" s="43">
        <f>VLOOKUP(BC77,小兵属性!B:F,3,FALSE)*(1+B77+BD77)*(1+VLOOKUP(A77,属性表!A:AN,38,FALSE))</f>
        <v>2155.79</v>
      </c>
      <c r="CI77" s="50">
        <v>0</v>
      </c>
      <c r="CJ77" s="13">
        <f t="shared" si="13"/>
        <v>0</v>
      </c>
      <c r="CK77" s="13">
        <v>0</v>
      </c>
      <c r="CL77" s="13">
        <f>IFERROR(VLOOKUP(VLOOKUP(BC77,小兵属性!B:X,23,FALSE)&amp;BQ77,杂项!AW:BC,4,0),0)/100+K77</f>
        <v>0</v>
      </c>
      <c r="CM77" s="54" t="s">
        <v>4816</v>
      </c>
      <c r="CN77" s="29" t="s">
        <v>5027</v>
      </c>
      <c r="CO77" s="55" t="str">
        <f>VLOOKUP($BC77,小兵属性!$B:$Q,16,FALSE)</f>
        <v>物理</v>
      </c>
      <c r="CP77" s="43">
        <f t="shared" si="14"/>
        <v>1233.3381210796799</v>
      </c>
      <c r="CQ77" s="43">
        <f t="shared" si="15"/>
        <v>517.89499999999998</v>
      </c>
      <c r="CR77" s="43">
        <f t="shared" si="9"/>
        <v>1751.2331210796799</v>
      </c>
      <c r="CS77" s="58" t="s">
        <v>5073</v>
      </c>
    </row>
    <row r="78" spans="1:97" customFormat="1" x14ac:dyDescent="0.15">
      <c r="A78" s="9" t="s">
        <v>1193</v>
      </c>
      <c r="B78" s="13">
        <v>1</v>
      </c>
      <c r="C78" s="13">
        <v>1</v>
      </c>
      <c r="D78" s="13">
        <v>1</v>
      </c>
      <c r="E78" s="13">
        <v>1</v>
      </c>
      <c r="F78" s="13">
        <v>0.2</v>
      </c>
      <c r="G78" s="14">
        <v>0</v>
      </c>
      <c r="H78" s="14">
        <v>0</v>
      </c>
      <c r="I78" s="13"/>
      <c r="J78" s="13"/>
      <c r="K78" s="13">
        <v>0</v>
      </c>
      <c r="L78" s="13">
        <v>0</v>
      </c>
      <c r="M78" s="13">
        <v>0</v>
      </c>
      <c r="N78" s="13">
        <v>0.1</v>
      </c>
      <c r="O78" s="13"/>
      <c r="P78" s="13"/>
      <c r="Q78" s="26" t="s">
        <v>622</v>
      </c>
      <c r="R78" s="25">
        <f>VLOOKUP($Q78,杂项!$AF:$AT,2,FALSE)</f>
        <v>0</v>
      </c>
      <c r="S78" s="25">
        <f>VLOOKUP($Q78,杂项!$AF:$AT,3,FALSE)</f>
        <v>0.05</v>
      </c>
      <c r="T78" s="25">
        <f>VLOOKUP($Q78,杂项!$AF:$AT,4,FALSE)</f>
        <v>0</v>
      </c>
      <c r="U78" s="25">
        <f>VLOOKUP($Q78,杂项!$AF:$AT,5,FALSE)</f>
        <v>0.05</v>
      </c>
      <c r="V78" s="25">
        <f>VLOOKUP($Q78,杂项!$AF:$AT,6,FALSE)</f>
        <v>0</v>
      </c>
      <c r="W78" s="25">
        <f>VLOOKUP($Q78,杂项!$AF:$AT,7,FALSE)</f>
        <v>0</v>
      </c>
      <c r="X78" s="25">
        <f>VLOOKUP($Q78,杂项!$AF:$AT,8,FALSE)</f>
        <v>0</v>
      </c>
      <c r="Y78" s="25">
        <f>VLOOKUP($Q78,杂项!$AF:$AT,9,FALSE)</f>
        <v>0</v>
      </c>
      <c r="Z78" s="25">
        <f>VLOOKUP($Q78,杂项!$AF:$AT,10,FALSE)</f>
        <v>0</v>
      </c>
      <c r="AA78" s="25">
        <f>VLOOKUP($Q78,杂项!$AF:$AT,11,FALSE)</f>
        <v>0</v>
      </c>
      <c r="AB78" s="25">
        <f>VLOOKUP($Q78,杂项!$AF:$AT,12,FALSE)</f>
        <v>0</v>
      </c>
      <c r="AC78" s="25">
        <f>VLOOKUP($Q78,杂项!$AF:$AT,13,FALSE)</f>
        <v>0.1</v>
      </c>
      <c r="AD78" s="25">
        <f>VLOOKUP($Q78,杂项!$AF:$AT,14,FALSE)</f>
        <v>0.15</v>
      </c>
      <c r="AE78" s="25">
        <f>VLOOKUP($Q78,杂项!$AF:$AT,15,FALSE)</f>
        <v>0</v>
      </c>
      <c r="AF78" s="25">
        <f>VLOOKUP($Q78,杂项!$AF:$AU,16,FALSE)</f>
        <v>0</v>
      </c>
      <c r="AG78" s="30">
        <v>1.5</v>
      </c>
      <c r="AH78" s="13">
        <v>0</v>
      </c>
      <c r="AI78" s="13">
        <v>0</v>
      </c>
      <c r="AJ78" s="29">
        <v>0</v>
      </c>
      <c r="AK78" s="29">
        <v>0</v>
      </c>
      <c r="AL78" s="13">
        <v>0.35</v>
      </c>
      <c r="AM78" s="29">
        <v>80</v>
      </c>
      <c r="AN78" s="29">
        <v>182</v>
      </c>
      <c r="AO78" s="13"/>
      <c r="AP78" s="29"/>
      <c r="AQ78" s="29"/>
      <c r="AR78" s="13"/>
      <c r="AS78" s="29"/>
      <c r="AT78" s="29"/>
      <c r="AU78" s="13"/>
      <c r="AV78" s="13">
        <v>0.18</v>
      </c>
      <c r="AW78" s="13"/>
      <c r="AX78" s="13"/>
      <c r="AY78" s="13">
        <v>0</v>
      </c>
      <c r="AZ78" s="13">
        <v>0</v>
      </c>
      <c r="BA78" s="13">
        <v>0</v>
      </c>
      <c r="BB78" s="13"/>
      <c r="BC78" s="22" t="s">
        <v>4952</v>
      </c>
      <c r="BD78" s="24">
        <f>VLOOKUP($BC78,小兵属性!$B:$P,6,FALSE)</f>
        <v>0.65</v>
      </c>
      <c r="BE78" s="24">
        <f>VLOOKUP($BC78,小兵属性!$B:$P,7,FALSE)</f>
        <v>0.65</v>
      </c>
      <c r="BF78" s="24">
        <f>VLOOKUP($BC78,小兵属性!$B:$P,8,FALSE)</f>
        <v>0.45</v>
      </c>
      <c r="BG78" s="24">
        <f>VLOOKUP($BC78,小兵属性!$B:$P,9,FALSE)</f>
        <v>0.3</v>
      </c>
      <c r="BH78" s="24">
        <f>VLOOKUP($BC78,小兵属性!$B:$P,10,FALSE)</f>
        <v>0.3</v>
      </c>
      <c r="BI78" s="34">
        <v>12000</v>
      </c>
      <c r="BJ78" s="34">
        <v>11</v>
      </c>
      <c r="BK78" s="34"/>
      <c r="BL78" s="34"/>
      <c r="BM78" s="34">
        <v>700</v>
      </c>
      <c r="BN78" s="34">
        <v>600</v>
      </c>
      <c r="BO78" s="36">
        <v>0.6</v>
      </c>
      <c r="BP78" s="35">
        <v>1200</v>
      </c>
      <c r="BQ78" s="34">
        <v>11</v>
      </c>
      <c r="BR78" s="34"/>
      <c r="BS78" s="34">
        <v>700</v>
      </c>
      <c r="BT78" s="34">
        <v>600</v>
      </c>
      <c r="BU78" s="36">
        <v>0.6</v>
      </c>
      <c r="BV78" s="34"/>
      <c r="BW78" s="34"/>
      <c r="BX78" s="36">
        <v>0</v>
      </c>
      <c r="BY78" s="36">
        <v>0</v>
      </c>
      <c r="BZ78" s="43">
        <f>(VLOOKUP(A78,属性表!A:F,4,FALSE)*(1+AL78+U78)+AM78+AN78)*(1+C78+AV78+V78)</f>
        <v>2011.2415804928003</v>
      </c>
      <c r="CA78" s="13">
        <f t="shared" si="8"/>
        <v>0.30000000000000004</v>
      </c>
      <c r="CB78" s="13">
        <f t="shared" si="10"/>
        <v>0.1</v>
      </c>
      <c r="CC78" s="13">
        <f t="shared" si="11"/>
        <v>0.15</v>
      </c>
      <c r="CD78" s="50">
        <v>0</v>
      </c>
      <c r="CE78" s="13">
        <f t="shared" si="12"/>
        <v>0</v>
      </c>
      <c r="CF78" s="13">
        <v>0</v>
      </c>
      <c r="CG78" s="13">
        <f>IFERROR(VLOOKUP(VLOOKUP(A78,属性表!A:AO,41,FALSE)&amp;BJ78,杂项!AW:BC,4,0),0)/100+K78+AH78</f>
        <v>0</v>
      </c>
      <c r="CH78" s="43">
        <f>VLOOKUP(BC78,小兵属性!B:F,3,FALSE)*(1+B78+BD78)*(1+VLOOKUP(A78,属性表!A:AN,38,FALSE))</f>
        <v>1886.0050000000001</v>
      </c>
      <c r="CI78" s="50">
        <v>0</v>
      </c>
      <c r="CJ78" s="13">
        <f t="shared" si="13"/>
        <v>0</v>
      </c>
      <c r="CK78" s="13">
        <v>0</v>
      </c>
      <c r="CL78" s="13">
        <f>IFERROR(VLOOKUP(VLOOKUP(BC78,小兵属性!B:X,23,FALSE)&amp;BQ78,杂项!AW:BC,4,0),0)/100+K78</f>
        <v>0</v>
      </c>
      <c r="CM78" s="54" t="s">
        <v>4886</v>
      </c>
      <c r="CN78" s="29" t="s">
        <v>5032</v>
      </c>
      <c r="CO78" s="55" t="str">
        <f>VLOOKUP($BC78,小兵属性!$B:$Q,16,FALSE)</f>
        <v>物理</v>
      </c>
      <c r="CP78" s="57">
        <f t="shared" si="14"/>
        <v>1127.4565950785282</v>
      </c>
      <c r="CQ78" s="57">
        <f t="shared" si="15"/>
        <v>574.50375000000008</v>
      </c>
      <c r="CR78" s="57">
        <f t="shared" si="9"/>
        <v>1701.9603450785282</v>
      </c>
      <c r="CS78" s="58" t="s">
        <v>5074</v>
      </c>
    </row>
    <row r="79" spans="1:97" customFormat="1" x14ac:dyDescent="0.15">
      <c r="A79" s="9" t="s">
        <v>1199</v>
      </c>
      <c r="B79" s="13">
        <v>1</v>
      </c>
      <c r="C79" s="13">
        <v>1</v>
      </c>
      <c r="D79" s="13">
        <v>1</v>
      </c>
      <c r="E79" s="13">
        <v>1</v>
      </c>
      <c r="F79" s="13">
        <v>0.2</v>
      </c>
      <c r="G79" s="14">
        <v>0</v>
      </c>
      <c r="H79" s="14">
        <v>0</v>
      </c>
      <c r="I79" s="13"/>
      <c r="J79" s="13"/>
      <c r="K79" s="13">
        <v>0</v>
      </c>
      <c r="L79" s="13">
        <v>0</v>
      </c>
      <c r="M79" s="13">
        <v>0</v>
      </c>
      <c r="N79" s="13"/>
      <c r="O79" s="13"/>
      <c r="P79" s="13"/>
      <c r="Q79" s="26" t="s">
        <v>622</v>
      </c>
      <c r="R79" s="25">
        <f>VLOOKUP($Q79,杂项!$AF:$AT,2,FALSE)</f>
        <v>0</v>
      </c>
      <c r="S79" s="25">
        <f>VLOOKUP($Q79,杂项!$AF:$AT,3,FALSE)</f>
        <v>0.05</v>
      </c>
      <c r="T79" s="25">
        <f>VLOOKUP($Q79,杂项!$AF:$AT,4,FALSE)</f>
        <v>0</v>
      </c>
      <c r="U79" s="25">
        <f>VLOOKUP($Q79,杂项!$AF:$AT,5,FALSE)</f>
        <v>0.05</v>
      </c>
      <c r="V79" s="25">
        <f>VLOOKUP($Q79,杂项!$AF:$AT,6,FALSE)</f>
        <v>0</v>
      </c>
      <c r="W79" s="25">
        <f>VLOOKUP($Q79,杂项!$AF:$AT,7,FALSE)</f>
        <v>0</v>
      </c>
      <c r="X79" s="25">
        <f>VLOOKUP($Q79,杂项!$AF:$AT,8,FALSE)</f>
        <v>0</v>
      </c>
      <c r="Y79" s="25">
        <f>VLOOKUP($Q79,杂项!$AF:$AT,9,FALSE)</f>
        <v>0</v>
      </c>
      <c r="Z79" s="25">
        <f>VLOOKUP($Q79,杂项!$AF:$AT,10,FALSE)</f>
        <v>0</v>
      </c>
      <c r="AA79" s="25">
        <f>VLOOKUP($Q79,杂项!$AF:$AT,11,FALSE)</f>
        <v>0</v>
      </c>
      <c r="AB79" s="25">
        <f>VLOOKUP($Q79,杂项!$AF:$AT,12,FALSE)</f>
        <v>0</v>
      </c>
      <c r="AC79" s="25">
        <f>VLOOKUP($Q79,杂项!$AF:$AT,13,FALSE)</f>
        <v>0.1</v>
      </c>
      <c r="AD79" s="25">
        <f>VLOOKUP($Q79,杂项!$AF:$AT,14,FALSE)</f>
        <v>0.15</v>
      </c>
      <c r="AE79" s="25">
        <f>VLOOKUP($Q79,杂项!$AF:$AT,15,FALSE)</f>
        <v>0</v>
      </c>
      <c r="AF79" s="25">
        <f>VLOOKUP($Q79,杂项!$AF:$AU,16,FALSE)</f>
        <v>0</v>
      </c>
      <c r="AG79" s="30">
        <v>1.5</v>
      </c>
      <c r="AH79" s="13">
        <v>0</v>
      </c>
      <c r="AI79" s="13">
        <v>0</v>
      </c>
      <c r="AJ79" s="29">
        <v>0</v>
      </c>
      <c r="AK79" s="29">
        <v>0</v>
      </c>
      <c r="AL79" s="13">
        <v>0.35</v>
      </c>
      <c r="AM79" s="29">
        <v>80</v>
      </c>
      <c r="AN79" s="29">
        <v>182</v>
      </c>
      <c r="AO79" s="13"/>
      <c r="AP79" s="29"/>
      <c r="AQ79" s="29"/>
      <c r="AR79" s="13"/>
      <c r="AS79" s="29"/>
      <c r="AT79" s="29"/>
      <c r="AU79" s="13"/>
      <c r="AV79" s="13">
        <v>0.18</v>
      </c>
      <c r="AW79" s="13"/>
      <c r="AX79" s="13"/>
      <c r="AY79" s="13">
        <v>0</v>
      </c>
      <c r="AZ79" s="13">
        <v>0</v>
      </c>
      <c r="BA79" s="13">
        <v>0</v>
      </c>
      <c r="BB79" s="13"/>
      <c r="BC79" s="22" t="s">
        <v>4952</v>
      </c>
      <c r="BD79" s="24">
        <f>VLOOKUP($BC79,小兵属性!$B:$P,6,FALSE)</f>
        <v>0.65</v>
      </c>
      <c r="BE79" s="24">
        <f>VLOOKUP($BC79,小兵属性!$B:$P,7,FALSE)</f>
        <v>0.65</v>
      </c>
      <c r="BF79" s="24">
        <f>VLOOKUP($BC79,小兵属性!$B:$P,8,FALSE)</f>
        <v>0.45</v>
      </c>
      <c r="BG79" s="24">
        <f>VLOOKUP($BC79,小兵属性!$B:$P,9,FALSE)</f>
        <v>0.3</v>
      </c>
      <c r="BH79" s="24">
        <f>VLOOKUP($BC79,小兵属性!$B:$P,10,FALSE)</f>
        <v>0.3</v>
      </c>
      <c r="BI79" s="34">
        <v>12000</v>
      </c>
      <c r="BJ79" s="34">
        <v>11</v>
      </c>
      <c r="BK79" s="34"/>
      <c r="BL79" s="34"/>
      <c r="BM79" s="34">
        <v>700</v>
      </c>
      <c r="BN79" s="34">
        <v>600</v>
      </c>
      <c r="BO79" s="36">
        <v>0.6</v>
      </c>
      <c r="BP79" s="35">
        <v>1200</v>
      </c>
      <c r="BQ79" s="34">
        <v>11</v>
      </c>
      <c r="BR79" s="34"/>
      <c r="BS79" s="34">
        <v>700</v>
      </c>
      <c r="BT79" s="34">
        <v>600</v>
      </c>
      <c r="BU79" s="36">
        <v>0.6</v>
      </c>
      <c r="BV79" s="34"/>
      <c r="BW79" s="34"/>
      <c r="BX79" s="36">
        <v>0</v>
      </c>
      <c r="BY79" s="36">
        <v>0</v>
      </c>
      <c r="BZ79" s="43">
        <f>(VLOOKUP(A79,属性表!A:F,4,FALSE)*(1+AL79+U79)+AM79+AN79)*(1+C79+AV79+V79)</f>
        <v>2096.2724295680005</v>
      </c>
      <c r="CA79" s="13">
        <f t="shared" si="8"/>
        <v>0.2</v>
      </c>
      <c r="CB79" s="13">
        <f t="shared" si="10"/>
        <v>0.1</v>
      </c>
      <c r="CC79" s="13">
        <f t="shared" si="11"/>
        <v>0.15</v>
      </c>
      <c r="CD79" s="50">
        <v>0</v>
      </c>
      <c r="CE79" s="13">
        <f t="shared" si="12"/>
        <v>0</v>
      </c>
      <c r="CF79" s="13">
        <v>0</v>
      </c>
      <c r="CG79" s="13">
        <f>IFERROR(VLOOKUP(VLOOKUP(A79,属性表!A:AO,41,FALSE)&amp;BJ79,杂项!AW:BC,4,0),0)/100+K79+AH79</f>
        <v>0</v>
      </c>
      <c r="CH79" s="43">
        <f>VLOOKUP(BC79,小兵属性!B:F,3,FALSE)*(1+B79+BD79)*(1+VLOOKUP(A79,属性表!A:AN,38,FALSE))</f>
        <v>1886.0050000000001</v>
      </c>
      <c r="CI79" s="50">
        <v>0</v>
      </c>
      <c r="CJ79" s="13">
        <f t="shared" si="13"/>
        <v>0</v>
      </c>
      <c r="CK79" s="13">
        <v>0</v>
      </c>
      <c r="CL79" s="13">
        <f>IFERROR(VLOOKUP(VLOOKUP(BC79,小兵属性!B:X,23,FALSE)&amp;BQ79,杂项!AW:BC,4,0),0)/100+K79</f>
        <v>0</v>
      </c>
      <c r="CM79" s="54" t="s">
        <v>4886</v>
      </c>
      <c r="CN79" s="29" t="s">
        <v>5032</v>
      </c>
      <c r="CO79" s="55" t="str">
        <f>VLOOKUP($BC79,小兵属性!$B:$Q,16,FALSE)</f>
        <v>物理</v>
      </c>
      <c r="CP79" s="57">
        <f t="shared" si="14"/>
        <v>1124.9097052723205</v>
      </c>
      <c r="CQ79" s="57">
        <f t="shared" si="15"/>
        <v>574.50375000000008</v>
      </c>
      <c r="CR79" s="57">
        <f t="shared" si="9"/>
        <v>1699.4134552723206</v>
      </c>
      <c r="CS79" s="58" t="s">
        <v>5074</v>
      </c>
    </row>
    <row r="80" spans="1:97" customFormat="1" x14ac:dyDescent="0.15">
      <c r="A80" s="9" t="s">
        <v>1208</v>
      </c>
      <c r="B80" s="13">
        <v>1</v>
      </c>
      <c r="C80" s="13">
        <v>1</v>
      </c>
      <c r="D80" s="13">
        <v>1</v>
      </c>
      <c r="E80" s="13">
        <v>1</v>
      </c>
      <c r="F80" s="13">
        <v>0.2</v>
      </c>
      <c r="G80" s="14">
        <v>0</v>
      </c>
      <c r="H80" s="14">
        <v>0</v>
      </c>
      <c r="I80" s="13"/>
      <c r="J80" s="13"/>
      <c r="K80" s="13">
        <v>0</v>
      </c>
      <c r="L80" s="13">
        <v>0</v>
      </c>
      <c r="M80" s="13">
        <v>0</v>
      </c>
      <c r="N80" s="13"/>
      <c r="O80" s="13"/>
      <c r="P80" s="13"/>
      <c r="Q80" s="26" t="s">
        <v>622</v>
      </c>
      <c r="R80" s="25">
        <f>VLOOKUP($Q80,杂项!$AF:$AT,2,FALSE)</f>
        <v>0</v>
      </c>
      <c r="S80" s="25">
        <f>VLOOKUP($Q80,杂项!$AF:$AT,3,FALSE)</f>
        <v>0.05</v>
      </c>
      <c r="T80" s="25">
        <f>VLOOKUP($Q80,杂项!$AF:$AT,4,FALSE)</f>
        <v>0</v>
      </c>
      <c r="U80" s="25">
        <f>VLOOKUP($Q80,杂项!$AF:$AT,5,FALSE)</f>
        <v>0.05</v>
      </c>
      <c r="V80" s="25">
        <f>VLOOKUP($Q80,杂项!$AF:$AT,6,FALSE)</f>
        <v>0</v>
      </c>
      <c r="W80" s="25">
        <f>VLOOKUP($Q80,杂项!$AF:$AT,7,FALSE)</f>
        <v>0</v>
      </c>
      <c r="X80" s="25">
        <f>VLOOKUP($Q80,杂项!$AF:$AT,8,FALSE)</f>
        <v>0</v>
      </c>
      <c r="Y80" s="25">
        <f>VLOOKUP($Q80,杂项!$AF:$AT,9,FALSE)</f>
        <v>0</v>
      </c>
      <c r="Z80" s="25">
        <f>VLOOKUP($Q80,杂项!$AF:$AT,10,FALSE)</f>
        <v>0</v>
      </c>
      <c r="AA80" s="25">
        <f>VLOOKUP($Q80,杂项!$AF:$AT,11,FALSE)</f>
        <v>0</v>
      </c>
      <c r="AB80" s="25">
        <f>VLOOKUP($Q80,杂项!$AF:$AT,12,FALSE)</f>
        <v>0</v>
      </c>
      <c r="AC80" s="25">
        <f>VLOOKUP($Q80,杂项!$AF:$AT,13,FALSE)</f>
        <v>0.1</v>
      </c>
      <c r="AD80" s="25">
        <f>VLOOKUP($Q80,杂项!$AF:$AT,14,FALSE)</f>
        <v>0.15</v>
      </c>
      <c r="AE80" s="25">
        <f>VLOOKUP($Q80,杂项!$AF:$AT,15,FALSE)</f>
        <v>0</v>
      </c>
      <c r="AF80" s="25">
        <f>VLOOKUP($Q80,杂项!$AF:$AU,16,FALSE)</f>
        <v>0</v>
      </c>
      <c r="AG80" s="30">
        <v>1.5</v>
      </c>
      <c r="AH80" s="13">
        <v>0</v>
      </c>
      <c r="AI80" s="13">
        <v>0</v>
      </c>
      <c r="AJ80" s="29">
        <v>0</v>
      </c>
      <c r="AK80" s="29">
        <v>0</v>
      </c>
      <c r="AL80" s="13">
        <v>0.35</v>
      </c>
      <c r="AM80" s="29">
        <v>80</v>
      </c>
      <c r="AN80" s="29">
        <v>182</v>
      </c>
      <c r="AO80" s="13"/>
      <c r="AP80" s="29"/>
      <c r="AQ80" s="29"/>
      <c r="AR80" s="13"/>
      <c r="AS80" s="29"/>
      <c r="AT80" s="29"/>
      <c r="AU80" s="13"/>
      <c r="AV80" s="13">
        <v>0.18</v>
      </c>
      <c r="AW80" s="13"/>
      <c r="AX80" s="13"/>
      <c r="AY80" s="13">
        <v>0</v>
      </c>
      <c r="AZ80" s="13">
        <v>0</v>
      </c>
      <c r="BA80" s="13">
        <v>0</v>
      </c>
      <c r="BB80" s="13"/>
      <c r="BC80" s="22" t="s">
        <v>4923</v>
      </c>
      <c r="BD80" s="24">
        <f>VLOOKUP($BC80,小兵属性!$B:$P,6,FALSE)</f>
        <v>0.3</v>
      </c>
      <c r="BE80" s="24">
        <f>VLOOKUP($BC80,小兵属性!$B:$P,7,FALSE)</f>
        <v>0</v>
      </c>
      <c r="BF80" s="24">
        <f>VLOOKUP($BC80,小兵属性!$B:$P,8,FALSE)</f>
        <v>0</v>
      </c>
      <c r="BG80" s="24">
        <f>VLOOKUP($BC80,小兵属性!$B:$P,9,FALSE)</f>
        <v>0</v>
      </c>
      <c r="BH80" s="24">
        <f>VLOOKUP($BC80,小兵属性!$B:$P,10,FALSE)</f>
        <v>0</v>
      </c>
      <c r="BI80" s="34">
        <v>12000</v>
      </c>
      <c r="BJ80" s="34">
        <v>11</v>
      </c>
      <c r="BK80" s="34"/>
      <c r="BL80" s="34"/>
      <c r="BM80" s="34">
        <v>700</v>
      </c>
      <c r="BN80" s="34">
        <v>600</v>
      </c>
      <c r="BO80" s="36">
        <v>0.6</v>
      </c>
      <c r="BP80" s="35">
        <v>1200</v>
      </c>
      <c r="BQ80" s="34">
        <v>11</v>
      </c>
      <c r="BR80" s="34"/>
      <c r="BS80" s="34">
        <v>700</v>
      </c>
      <c r="BT80" s="34">
        <v>600</v>
      </c>
      <c r="BU80" s="36">
        <v>0.6</v>
      </c>
      <c r="BV80" s="34"/>
      <c r="BW80" s="34"/>
      <c r="BX80" s="36">
        <v>0</v>
      </c>
      <c r="BY80" s="36">
        <v>0</v>
      </c>
      <c r="BZ80" s="43">
        <f>(VLOOKUP(A80,属性表!A:F,4,FALSE)*(1+AL80+U80)+AM80+AN80)*(1+C80+AV80+V80)</f>
        <v>2086.2243665920005</v>
      </c>
      <c r="CA80" s="13">
        <f t="shared" si="8"/>
        <v>0.2</v>
      </c>
      <c r="CB80" s="13">
        <f t="shared" si="10"/>
        <v>0.1</v>
      </c>
      <c r="CC80" s="13">
        <f t="shared" si="11"/>
        <v>0.15</v>
      </c>
      <c r="CD80" s="50">
        <v>0</v>
      </c>
      <c r="CE80" s="13">
        <f t="shared" si="12"/>
        <v>0</v>
      </c>
      <c r="CF80" s="13">
        <v>0</v>
      </c>
      <c r="CG80" s="13">
        <f>IFERROR(VLOOKUP(VLOOKUP(A80,属性表!A:AO,41,FALSE)&amp;BJ80,杂项!AW:BC,4,0),0)/100+K80+AH80</f>
        <v>0</v>
      </c>
      <c r="CH80" s="43">
        <f>VLOOKUP(BC80,小兵属性!B:F,3,FALSE)*(1+B80+BD80)*(1+VLOOKUP(A80,属性表!A:AN,38,FALSE))</f>
        <v>2083.3399999999997</v>
      </c>
      <c r="CI80" s="50">
        <v>0</v>
      </c>
      <c r="CJ80" s="13">
        <f t="shared" si="13"/>
        <v>0</v>
      </c>
      <c r="CK80" s="13">
        <v>0</v>
      </c>
      <c r="CL80" s="13">
        <f>IFERROR(VLOOKUP(VLOOKUP(BC80,小兵属性!B:X,23,FALSE)&amp;BQ80,杂项!AW:BC,4,0),0)/100+K80</f>
        <v>0</v>
      </c>
      <c r="CM80" s="54" t="s">
        <v>4886</v>
      </c>
      <c r="CN80" s="29" t="s">
        <v>5032</v>
      </c>
      <c r="CO80" s="55" t="str">
        <f>VLOOKUP($BC80,小兵属性!$B:$Q,16,FALSE)</f>
        <v>物理</v>
      </c>
      <c r="CP80" s="57">
        <f t="shared" si="14"/>
        <v>1114.9621229260806</v>
      </c>
      <c r="CQ80" s="57">
        <f t="shared" si="15"/>
        <v>578.00399999999979</v>
      </c>
      <c r="CR80" s="57">
        <f t="shared" si="9"/>
        <v>1692.9661229260805</v>
      </c>
      <c r="CS80" s="58" t="s">
        <v>5075</v>
      </c>
    </row>
    <row r="81" spans="1:97" customFormat="1" x14ac:dyDescent="0.15">
      <c r="A81" s="9" t="s">
        <v>1198</v>
      </c>
      <c r="B81" s="13">
        <v>1.27</v>
      </c>
      <c r="C81" s="13">
        <v>1</v>
      </c>
      <c r="D81" s="13">
        <v>1</v>
      </c>
      <c r="E81" s="13">
        <v>1</v>
      </c>
      <c r="F81" s="13">
        <v>0</v>
      </c>
      <c r="G81" s="14">
        <v>0</v>
      </c>
      <c r="H81" s="14">
        <v>0</v>
      </c>
      <c r="I81" s="13"/>
      <c r="J81" s="13"/>
      <c r="K81" s="13">
        <v>0</v>
      </c>
      <c r="L81" s="13">
        <v>0</v>
      </c>
      <c r="M81" s="13">
        <v>0</v>
      </c>
      <c r="N81" s="13"/>
      <c r="O81" s="13"/>
      <c r="P81" s="13"/>
      <c r="Q81" s="26" t="s">
        <v>528</v>
      </c>
      <c r="R81" s="25">
        <f>VLOOKUP($Q81,杂项!$AF:$AT,2,FALSE)</f>
        <v>0</v>
      </c>
      <c r="S81" s="25">
        <f>VLOOKUP($Q81,杂项!$AF:$AT,3,FALSE)</f>
        <v>0.05</v>
      </c>
      <c r="T81" s="25">
        <f>VLOOKUP($Q81,杂项!$AF:$AT,4,FALSE)</f>
        <v>0.1</v>
      </c>
      <c r="U81" s="25">
        <f>VLOOKUP($Q81,杂项!$AF:$AT,5,FALSE)</f>
        <v>0.05</v>
      </c>
      <c r="V81" s="25">
        <f>VLOOKUP($Q81,杂项!$AF:$AT,6,FALSE)</f>
        <v>0.1</v>
      </c>
      <c r="W81" s="25">
        <f>VLOOKUP($Q81,杂项!$AF:$AT,7,FALSE)</f>
        <v>0</v>
      </c>
      <c r="X81" s="25">
        <f>VLOOKUP($Q81,杂项!$AF:$AT,8,FALSE)</f>
        <v>0.1</v>
      </c>
      <c r="Y81" s="25">
        <f>VLOOKUP($Q81,杂项!$AF:$AT,9,FALSE)</f>
        <v>0</v>
      </c>
      <c r="Z81" s="25">
        <f>VLOOKUP($Q81,杂项!$AF:$AT,10,FALSE)</f>
        <v>0.1</v>
      </c>
      <c r="AA81" s="25">
        <f>VLOOKUP($Q81,杂项!$AF:$AT,11,FALSE)</f>
        <v>0</v>
      </c>
      <c r="AB81" s="25">
        <f>VLOOKUP($Q81,杂项!$AF:$AT,12,FALSE)</f>
        <v>0</v>
      </c>
      <c r="AC81" s="25">
        <f>VLOOKUP($Q81,杂项!$AF:$AT,13,FALSE)</f>
        <v>0</v>
      </c>
      <c r="AD81" s="25">
        <f>VLOOKUP($Q81,杂项!$AF:$AT,14,FALSE)</f>
        <v>0</v>
      </c>
      <c r="AE81" s="25">
        <f>VLOOKUP($Q81,杂项!$AF:$AT,15,FALSE)</f>
        <v>0</v>
      </c>
      <c r="AF81" s="25">
        <f>VLOOKUP($Q81,杂项!$AF:$AU,16,FALSE)</f>
        <v>0</v>
      </c>
      <c r="AG81" s="30">
        <v>0.8</v>
      </c>
      <c r="AH81" s="13">
        <v>0</v>
      </c>
      <c r="AI81" s="13">
        <v>0.35</v>
      </c>
      <c r="AJ81" s="29">
        <v>80</v>
      </c>
      <c r="AK81" s="29">
        <v>182</v>
      </c>
      <c r="AL81" s="13"/>
      <c r="AM81" s="29"/>
      <c r="AN81" s="29"/>
      <c r="AO81" s="13"/>
      <c r="AP81" s="29"/>
      <c r="AQ81" s="29"/>
      <c r="AR81" s="13"/>
      <c r="AS81" s="29"/>
      <c r="AT81" s="29"/>
      <c r="AU81" s="13">
        <v>0.18</v>
      </c>
      <c r="AV81" s="13"/>
      <c r="AW81" s="13"/>
      <c r="AX81" s="13"/>
      <c r="AY81" s="13">
        <v>0.6</v>
      </c>
      <c r="AZ81" s="13">
        <v>0</v>
      </c>
      <c r="BA81" s="13">
        <v>0</v>
      </c>
      <c r="BB81" s="13"/>
      <c r="BC81" s="22" t="s">
        <v>4921</v>
      </c>
      <c r="BD81" s="24">
        <f>VLOOKUP($BC81,小兵属性!$B:$P,6,FALSE)</f>
        <v>0.45</v>
      </c>
      <c r="BE81" s="24">
        <f>VLOOKUP($BC81,小兵属性!$B:$P,7,FALSE)</f>
        <v>0.45</v>
      </c>
      <c r="BF81" s="24">
        <f>VLOOKUP($BC81,小兵属性!$B:$P,8,FALSE)</f>
        <v>0</v>
      </c>
      <c r="BG81" s="24">
        <f>VLOOKUP($BC81,小兵属性!$B:$P,9,FALSE)</f>
        <v>0</v>
      </c>
      <c r="BH81" s="24">
        <f>VLOOKUP($BC81,小兵属性!$B:$P,10,FALSE)</f>
        <v>0</v>
      </c>
      <c r="BI81" s="34">
        <v>12000</v>
      </c>
      <c r="BJ81" s="34">
        <v>11</v>
      </c>
      <c r="BK81" s="34"/>
      <c r="BL81" s="34"/>
      <c r="BM81" s="34">
        <v>700</v>
      </c>
      <c r="BN81" s="34">
        <v>600</v>
      </c>
      <c r="BO81" s="36">
        <v>0.6</v>
      </c>
      <c r="BP81" s="35">
        <v>1200</v>
      </c>
      <c r="BQ81" s="34">
        <v>11</v>
      </c>
      <c r="BR81" s="34"/>
      <c r="BS81" s="34">
        <v>700</v>
      </c>
      <c r="BT81" s="34">
        <v>600</v>
      </c>
      <c r="BU81" s="36">
        <v>0.6</v>
      </c>
      <c r="BV81" s="34"/>
      <c r="BW81" s="34"/>
      <c r="BX81" s="36">
        <v>0</v>
      </c>
      <c r="BY81" s="36">
        <v>0</v>
      </c>
      <c r="BZ81" s="43">
        <f>(VLOOKUP(A81,属性表!A:F,3,FALSE)*(1+AI81+S81)+AJ81+AK81)*(1+B81+AU81+T81)</f>
        <v>2657.3837395200007</v>
      </c>
      <c r="CA81" s="13">
        <f t="shared" si="8"/>
        <v>0.6</v>
      </c>
      <c r="CB81" s="13">
        <f t="shared" si="10"/>
        <v>0</v>
      </c>
      <c r="CC81" s="13">
        <f t="shared" si="11"/>
        <v>0</v>
      </c>
      <c r="CD81" s="50">
        <v>0</v>
      </c>
      <c r="CE81" s="13">
        <f t="shared" si="12"/>
        <v>0</v>
      </c>
      <c r="CF81" s="13">
        <v>0</v>
      </c>
      <c r="CG81" s="13">
        <f>IFERROR(VLOOKUP(VLOOKUP(A81,属性表!A:AO,41,FALSE)&amp;BJ81,杂项!AW:BC,4,0),0)/100+K81+AH81</f>
        <v>0</v>
      </c>
      <c r="CH81" s="43">
        <f>VLOOKUP(BC81,小兵属性!B:F,3,FALSE)*(1+B81+BD81)*(1+VLOOKUP(A81,属性表!A:AN,38,FALSE))</f>
        <v>2463.7759999999998</v>
      </c>
      <c r="CI81" s="50">
        <v>0</v>
      </c>
      <c r="CJ81" s="13">
        <f t="shared" si="13"/>
        <v>0</v>
      </c>
      <c r="CK81" s="13">
        <v>0</v>
      </c>
      <c r="CL81" s="13">
        <f>IFERROR(VLOOKUP(VLOOKUP(BC81,小兵属性!B:X,23,FALSE)&amp;BQ81,杂项!AW:BC,4,0),0)/100+K81</f>
        <v>0</v>
      </c>
      <c r="CM81" s="54" t="s">
        <v>4816</v>
      </c>
      <c r="CN81" s="29" t="s">
        <v>5027</v>
      </c>
      <c r="CO81" s="55" t="str">
        <f>VLOOKUP($BC81,小兵属性!$B:$Q,16,FALSE)</f>
        <v>物理</v>
      </c>
      <c r="CP81" s="43">
        <f t="shared" si="14"/>
        <v>983.9255932928005</v>
      </c>
      <c r="CQ81" s="43">
        <f t="shared" si="15"/>
        <v>671.88799999999992</v>
      </c>
      <c r="CR81" s="43">
        <f t="shared" si="9"/>
        <v>1655.8135932928003</v>
      </c>
      <c r="CS81" s="58" t="s">
        <v>5076</v>
      </c>
    </row>
    <row r="82" spans="1:97" customFormat="1" x14ac:dyDescent="0.15">
      <c r="A82" s="9" t="s">
        <v>1221</v>
      </c>
      <c r="B82" s="13">
        <v>1.1499999999999999</v>
      </c>
      <c r="C82" s="13">
        <v>1.1499999999999999</v>
      </c>
      <c r="D82" s="13">
        <v>1.1499999999999999</v>
      </c>
      <c r="E82" s="13">
        <v>1.1499999999999999</v>
      </c>
      <c r="F82" s="13">
        <v>0</v>
      </c>
      <c r="G82" s="14">
        <v>0</v>
      </c>
      <c r="H82" s="14">
        <v>0</v>
      </c>
      <c r="I82" s="13"/>
      <c r="J82" s="13"/>
      <c r="K82" s="13">
        <v>0</v>
      </c>
      <c r="L82" s="13">
        <v>0</v>
      </c>
      <c r="M82" s="13">
        <v>0</v>
      </c>
      <c r="N82" s="13"/>
      <c r="O82" s="13"/>
      <c r="P82" s="13"/>
      <c r="Q82" s="26" t="s">
        <v>528</v>
      </c>
      <c r="R82" s="25">
        <f>VLOOKUP($Q82,杂项!$AF:$AT,2,FALSE)</f>
        <v>0</v>
      </c>
      <c r="S82" s="25">
        <f>VLOOKUP($Q82,杂项!$AF:$AT,3,FALSE)</f>
        <v>0.05</v>
      </c>
      <c r="T82" s="25">
        <f>VLOOKUP($Q82,杂项!$AF:$AT,4,FALSE)</f>
        <v>0.1</v>
      </c>
      <c r="U82" s="25">
        <f>VLOOKUP($Q82,杂项!$AF:$AT,5,FALSE)</f>
        <v>0.05</v>
      </c>
      <c r="V82" s="25">
        <f>VLOOKUP($Q82,杂项!$AF:$AT,6,FALSE)</f>
        <v>0.1</v>
      </c>
      <c r="W82" s="25">
        <f>VLOOKUP($Q82,杂项!$AF:$AT,7,FALSE)</f>
        <v>0</v>
      </c>
      <c r="X82" s="25">
        <f>VLOOKUP($Q82,杂项!$AF:$AT,8,FALSE)</f>
        <v>0.1</v>
      </c>
      <c r="Y82" s="25">
        <f>VLOOKUP($Q82,杂项!$AF:$AT,9,FALSE)</f>
        <v>0</v>
      </c>
      <c r="Z82" s="25">
        <f>VLOOKUP($Q82,杂项!$AF:$AT,10,FALSE)</f>
        <v>0.1</v>
      </c>
      <c r="AA82" s="25">
        <f>VLOOKUP($Q82,杂项!$AF:$AT,11,FALSE)</f>
        <v>0</v>
      </c>
      <c r="AB82" s="25">
        <f>VLOOKUP($Q82,杂项!$AF:$AT,12,FALSE)</f>
        <v>0</v>
      </c>
      <c r="AC82" s="25">
        <f>VLOOKUP($Q82,杂项!$AF:$AT,13,FALSE)</f>
        <v>0</v>
      </c>
      <c r="AD82" s="25">
        <f>VLOOKUP($Q82,杂项!$AF:$AT,14,FALSE)</f>
        <v>0</v>
      </c>
      <c r="AE82" s="25">
        <f>VLOOKUP($Q82,杂项!$AF:$AT,15,FALSE)</f>
        <v>0</v>
      </c>
      <c r="AF82" s="25">
        <f>VLOOKUP($Q82,杂项!$AF:$AU,16,FALSE)</f>
        <v>0</v>
      </c>
      <c r="AG82" s="30">
        <v>0.8</v>
      </c>
      <c r="AH82" s="13">
        <v>0</v>
      </c>
      <c r="AI82" s="13">
        <v>0.35</v>
      </c>
      <c r="AJ82" s="29">
        <v>80</v>
      </c>
      <c r="AK82" s="29">
        <v>182</v>
      </c>
      <c r="AL82" s="13"/>
      <c r="AM82" s="29"/>
      <c r="AN82" s="29"/>
      <c r="AO82" s="13"/>
      <c r="AP82" s="29"/>
      <c r="AQ82" s="29"/>
      <c r="AR82" s="13"/>
      <c r="AS82" s="29"/>
      <c r="AT82" s="29"/>
      <c r="AU82" s="13">
        <v>0.18</v>
      </c>
      <c r="AV82" s="13"/>
      <c r="AW82" s="13"/>
      <c r="AX82" s="13"/>
      <c r="AY82" s="13">
        <v>0.6</v>
      </c>
      <c r="AZ82" s="13">
        <v>0</v>
      </c>
      <c r="BA82" s="13">
        <v>0</v>
      </c>
      <c r="BB82" s="13"/>
      <c r="BC82" s="22" t="s">
        <v>4890</v>
      </c>
      <c r="BD82" s="24">
        <f>VLOOKUP($BC82,小兵属性!$B:$P,6,FALSE)</f>
        <v>0.5</v>
      </c>
      <c r="BE82" s="24">
        <f>VLOOKUP($BC82,小兵属性!$B:$P,7,FALSE)</f>
        <v>0.5</v>
      </c>
      <c r="BF82" s="24">
        <f>VLOOKUP($BC82,小兵属性!$B:$P,8,FALSE)</f>
        <v>0</v>
      </c>
      <c r="BG82" s="24">
        <f>VLOOKUP($BC82,小兵属性!$B:$P,9,FALSE)</f>
        <v>0</v>
      </c>
      <c r="BH82" s="24">
        <f>VLOOKUP($BC82,小兵属性!$B:$P,10,FALSE)</f>
        <v>0</v>
      </c>
      <c r="BI82" s="34">
        <v>12000</v>
      </c>
      <c r="BJ82" s="34">
        <v>11</v>
      </c>
      <c r="BK82" s="34"/>
      <c r="BL82" s="34"/>
      <c r="BM82" s="34">
        <v>700</v>
      </c>
      <c r="BN82" s="34">
        <v>600</v>
      </c>
      <c r="BO82" s="36">
        <v>0.6</v>
      </c>
      <c r="BP82" s="35">
        <v>1200</v>
      </c>
      <c r="BQ82" s="34">
        <v>11</v>
      </c>
      <c r="BR82" s="34"/>
      <c r="BS82" s="34">
        <v>700</v>
      </c>
      <c r="BT82" s="34">
        <v>600</v>
      </c>
      <c r="BU82" s="36">
        <v>0.6</v>
      </c>
      <c r="BV82" s="34"/>
      <c r="BW82" s="34"/>
      <c r="BX82" s="36">
        <v>0</v>
      </c>
      <c r="BY82" s="36">
        <v>0</v>
      </c>
      <c r="BZ82" s="43">
        <f>(VLOOKUP(A82,属性表!A:F,3,FALSE)*(1+AI82+S82)+AJ82+AK82)*(1+B82+AU82+T82)</f>
        <v>2483.9980369920004</v>
      </c>
      <c r="CA82" s="13">
        <f t="shared" si="8"/>
        <v>0.6</v>
      </c>
      <c r="CB82" s="13">
        <f t="shared" si="10"/>
        <v>0</v>
      </c>
      <c r="CC82" s="13">
        <f t="shared" si="11"/>
        <v>0</v>
      </c>
      <c r="CD82" s="50">
        <v>0</v>
      </c>
      <c r="CE82" s="13">
        <f t="shared" si="12"/>
        <v>0</v>
      </c>
      <c r="CF82" s="13">
        <v>0</v>
      </c>
      <c r="CG82" s="13">
        <f>IFERROR(VLOOKUP(VLOOKUP(A82,属性表!A:AO,41,FALSE)&amp;BJ82,杂项!AW:BC,4,0),0)/100+K82+AH82</f>
        <v>0</v>
      </c>
      <c r="CH82" s="43">
        <f>VLOOKUP(BC82,小兵属性!B:F,3,FALSE)*(1+B82+BD82)*(1+VLOOKUP(A82,属性表!A:AN,38,FALSE))</f>
        <v>2674.91</v>
      </c>
      <c r="CI82" s="50">
        <v>0</v>
      </c>
      <c r="CJ82" s="13">
        <f t="shared" si="13"/>
        <v>0</v>
      </c>
      <c r="CK82" s="13">
        <v>0</v>
      </c>
      <c r="CL82" s="13">
        <f>IFERROR(VLOOKUP(VLOOKUP(BC82,小兵属性!B:X,23,FALSE)&amp;BQ82,杂项!AW:BC,4,0),0)/100+K82</f>
        <v>0</v>
      </c>
      <c r="CM82" s="54" t="s">
        <v>4816</v>
      </c>
      <c r="CN82" s="29" t="s">
        <v>5027</v>
      </c>
      <c r="CO82" s="55" t="str">
        <f>VLOOKUP($BC82,小兵属性!$B:$Q,16,FALSE)</f>
        <v>物理</v>
      </c>
      <c r="CP82" s="43">
        <f t="shared" si="14"/>
        <v>872.95874367488034</v>
      </c>
      <c r="CQ82" s="43">
        <f t="shared" si="15"/>
        <v>777.45499999999993</v>
      </c>
      <c r="CR82" s="43">
        <f t="shared" si="9"/>
        <v>1650.4137436748802</v>
      </c>
      <c r="CS82" s="58" t="s">
        <v>5077</v>
      </c>
    </row>
    <row r="83" spans="1:97" customFormat="1" x14ac:dyDescent="0.15">
      <c r="A83" s="9" t="s">
        <v>1166</v>
      </c>
      <c r="B83" s="13">
        <v>1.32</v>
      </c>
      <c r="C83" s="13">
        <v>1</v>
      </c>
      <c r="D83" s="13">
        <v>1</v>
      </c>
      <c r="E83" s="13">
        <v>1</v>
      </c>
      <c r="F83" s="13">
        <v>0</v>
      </c>
      <c r="G83" s="14">
        <v>0</v>
      </c>
      <c r="H83" s="14">
        <v>0</v>
      </c>
      <c r="I83" s="13"/>
      <c r="J83" s="13"/>
      <c r="K83" s="13">
        <v>0</v>
      </c>
      <c r="L83" s="13">
        <v>0</v>
      </c>
      <c r="M83" s="13">
        <v>0</v>
      </c>
      <c r="N83" s="13"/>
      <c r="O83" s="13"/>
      <c r="P83" s="13"/>
      <c r="Q83" s="26" t="s">
        <v>528</v>
      </c>
      <c r="R83" s="25">
        <f>VLOOKUP($Q83,杂项!$AF:$AT,2,FALSE)</f>
        <v>0</v>
      </c>
      <c r="S83" s="25">
        <f>VLOOKUP($Q83,杂项!$AF:$AT,3,FALSE)</f>
        <v>0.05</v>
      </c>
      <c r="T83" s="25">
        <f>VLOOKUP($Q83,杂项!$AF:$AT,4,FALSE)</f>
        <v>0.1</v>
      </c>
      <c r="U83" s="25">
        <f>VLOOKUP($Q83,杂项!$AF:$AT,5,FALSE)</f>
        <v>0.05</v>
      </c>
      <c r="V83" s="25">
        <f>VLOOKUP($Q83,杂项!$AF:$AT,6,FALSE)</f>
        <v>0.1</v>
      </c>
      <c r="W83" s="25">
        <f>VLOOKUP($Q83,杂项!$AF:$AT,7,FALSE)</f>
        <v>0</v>
      </c>
      <c r="X83" s="25">
        <f>VLOOKUP($Q83,杂项!$AF:$AT,8,FALSE)</f>
        <v>0.1</v>
      </c>
      <c r="Y83" s="25">
        <f>VLOOKUP($Q83,杂项!$AF:$AT,9,FALSE)</f>
        <v>0</v>
      </c>
      <c r="Z83" s="25">
        <f>VLOOKUP($Q83,杂项!$AF:$AT,10,FALSE)</f>
        <v>0.1</v>
      </c>
      <c r="AA83" s="25">
        <f>VLOOKUP($Q83,杂项!$AF:$AT,11,FALSE)</f>
        <v>0</v>
      </c>
      <c r="AB83" s="25">
        <f>VLOOKUP($Q83,杂项!$AF:$AT,12,FALSE)</f>
        <v>0</v>
      </c>
      <c r="AC83" s="25">
        <f>VLOOKUP($Q83,杂项!$AF:$AT,13,FALSE)</f>
        <v>0</v>
      </c>
      <c r="AD83" s="25">
        <f>VLOOKUP($Q83,杂项!$AF:$AT,14,FALSE)</f>
        <v>0</v>
      </c>
      <c r="AE83" s="25">
        <f>VLOOKUP($Q83,杂项!$AF:$AT,15,FALSE)</f>
        <v>0</v>
      </c>
      <c r="AF83" s="25">
        <f>VLOOKUP($Q83,杂项!$AF:$AU,16,FALSE)</f>
        <v>0</v>
      </c>
      <c r="AG83" s="30">
        <v>1.4</v>
      </c>
      <c r="AH83" s="13">
        <v>0</v>
      </c>
      <c r="AI83" s="13">
        <v>0.35</v>
      </c>
      <c r="AJ83" s="29">
        <v>80</v>
      </c>
      <c r="AK83" s="29">
        <v>182</v>
      </c>
      <c r="AL83" s="13"/>
      <c r="AM83" s="29"/>
      <c r="AN83" s="29"/>
      <c r="AO83" s="13"/>
      <c r="AP83" s="29"/>
      <c r="AQ83" s="29"/>
      <c r="AR83" s="13"/>
      <c r="AS83" s="29"/>
      <c r="AT83" s="29"/>
      <c r="AU83" s="13">
        <v>0.18</v>
      </c>
      <c r="AV83" s="13"/>
      <c r="AW83" s="13"/>
      <c r="AX83" s="13"/>
      <c r="AY83" s="13">
        <v>0</v>
      </c>
      <c r="AZ83" s="13">
        <v>0</v>
      </c>
      <c r="BA83" s="13">
        <v>0</v>
      </c>
      <c r="BB83" s="13"/>
      <c r="BC83" s="22" t="s">
        <v>4930</v>
      </c>
      <c r="BD83" s="24">
        <f>VLOOKUP($BC83,小兵属性!$B:$P,6,FALSE)</f>
        <v>0.85</v>
      </c>
      <c r="BE83" s="24">
        <f>VLOOKUP($BC83,小兵属性!$B:$P,7,FALSE)</f>
        <v>0.4</v>
      </c>
      <c r="BF83" s="24">
        <f>VLOOKUP($BC83,小兵属性!$B:$P,8,FALSE)</f>
        <v>0.65</v>
      </c>
      <c r="BG83" s="24">
        <f>VLOOKUP($BC83,小兵属性!$B:$P,9,FALSE)</f>
        <v>0</v>
      </c>
      <c r="BH83" s="24">
        <f>VLOOKUP($BC83,小兵属性!$B:$P,10,FALSE)</f>
        <v>0.3</v>
      </c>
      <c r="BI83" s="34">
        <v>12000</v>
      </c>
      <c r="BJ83" s="34">
        <v>11</v>
      </c>
      <c r="BK83" s="34"/>
      <c r="BL83" s="34"/>
      <c r="BM83" s="34">
        <v>700</v>
      </c>
      <c r="BN83" s="34">
        <v>600</v>
      </c>
      <c r="BO83" s="36">
        <v>0.6</v>
      </c>
      <c r="BP83" s="35">
        <v>1200</v>
      </c>
      <c r="BQ83" s="34">
        <v>11</v>
      </c>
      <c r="BR83" s="34"/>
      <c r="BS83" s="34">
        <v>700</v>
      </c>
      <c r="BT83" s="34">
        <v>600</v>
      </c>
      <c r="BU83" s="36">
        <v>0.6</v>
      </c>
      <c r="BV83" s="34"/>
      <c r="BW83" s="34"/>
      <c r="BX83" s="36">
        <v>0</v>
      </c>
      <c r="BY83" s="36">
        <v>0</v>
      </c>
      <c r="BZ83" s="43">
        <f>(VLOOKUP(A83,属性表!A:F,3,FALSE)*(1+AI83+S83)+AJ83+AK83)*(1+B83+AU83+T83)</f>
        <v>2462.453393920001</v>
      </c>
      <c r="CA83" s="13">
        <f t="shared" si="8"/>
        <v>0</v>
      </c>
      <c r="CB83" s="13">
        <f t="shared" si="10"/>
        <v>0</v>
      </c>
      <c r="CC83" s="13">
        <f t="shared" si="11"/>
        <v>0</v>
      </c>
      <c r="CD83" s="50">
        <v>0</v>
      </c>
      <c r="CE83" s="13">
        <f t="shared" si="12"/>
        <v>0</v>
      </c>
      <c r="CF83" s="13">
        <v>0</v>
      </c>
      <c r="CG83" s="13">
        <f>IFERROR(VLOOKUP(VLOOKUP(A83,属性表!A:AO,41,FALSE)&amp;BJ83,杂项!AW:BC,4,0),0)/100+K83+AH83</f>
        <v>0</v>
      </c>
      <c r="CH83" s="43">
        <f>VLOOKUP(BC83,小兵属性!B:F,3,FALSE)*(1+B83+BD83)*(1+VLOOKUP(A83,属性表!A:AN,38,FALSE))</f>
        <v>2358.6385</v>
      </c>
      <c r="CI83" s="50">
        <v>0</v>
      </c>
      <c r="CJ83" s="13">
        <f t="shared" si="13"/>
        <v>0</v>
      </c>
      <c r="CK83" s="13">
        <v>0</v>
      </c>
      <c r="CL83" s="13">
        <f>IFERROR(VLOOKUP(VLOOKUP(BC83,小兵属性!B:X,23,FALSE)&amp;BQ83,杂项!AW:BC,4,0),0)/100+K83</f>
        <v>0</v>
      </c>
      <c r="CM83" s="54" t="s">
        <v>4816</v>
      </c>
      <c r="CN83" s="29" t="s">
        <v>5027</v>
      </c>
      <c r="CO83" s="55" t="str">
        <f>VLOOKUP($BC83,小兵属性!$B:$Q,16,FALSE)</f>
        <v>魔法</v>
      </c>
      <c r="CP83" s="43">
        <f t="shared" si="14"/>
        <v>939.71737574400061</v>
      </c>
      <c r="CQ83" s="43">
        <f t="shared" si="15"/>
        <v>699.31925000000001</v>
      </c>
      <c r="CR83" s="43">
        <f t="shared" si="9"/>
        <v>1639.0366257440005</v>
      </c>
      <c r="CS83" s="58" t="s">
        <v>5078</v>
      </c>
    </row>
    <row r="84" spans="1:97" customFormat="1" x14ac:dyDescent="0.15">
      <c r="A84" s="9" t="s">
        <v>1206</v>
      </c>
      <c r="B84" s="13">
        <v>1.32</v>
      </c>
      <c r="C84" s="13">
        <v>1</v>
      </c>
      <c r="D84" s="13">
        <v>1</v>
      </c>
      <c r="E84" s="13">
        <v>1</v>
      </c>
      <c r="F84" s="13">
        <v>0</v>
      </c>
      <c r="G84" s="14">
        <v>0</v>
      </c>
      <c r="H84" s="14">
        <v>0</v>
      </c>
      <c r="I84" s="13"/>
      <c r="J84" s="13"/>
      <c r="K84" s="13">
        <v>0</v>
      </c>
      <c r="L84" s="13">
        <v>0</v>
      </c>
      <c r="M84" s="13">
        <v>0</v>
      </c>
      <c r="N84" s="13"/>
      <c r="O84" s="13"/>
      <c r="P84" s="13"/>
      <c r="Q84" s="26" t="s">
        <v>528</v>
      </c>
      <c r="R84" s="25">
        <f>VLOOKUP($Q84,杂项!$AF:$AT,2,FALSE)</f>
        <v>0</v>
      </c>
      <c r="S84" s="25">
        <f>VLOOKUP($Q84,杂项!$AF:$AT,3,FALSE)</f>
        <v>0.05</v>
      </c>
      <c r="T84" s="25">
        <f>VLOOKUP($Q84,杂项!$AF:$AT,4,FALSE)</f>
        <v>0.1</v>
      </c>
      <c r="U84" s="25">
        <f>VLOOKUP($Q84,杂项!$AF:$AT,5,FALSE)</f>
        <v>0.05</v>
      </c>
      <c r="V84" s="25">
        <f>VLOOKUP($Q84,杂项!$AF:$AT,6,FALSE)</f>
        <v>0.1</v>
      </c>
      <c r="W84" s="25">
        <f>VLOOKUP($Q84,杂项!$AF:$AT,7,FALSE)</f>
        <v>0</v>
      </c>
      <c r="X84" s="25">
        <f>VLOOKUP($Q84,杂项!$AF:$AT,8,FALSE)</f>
        <v>0.1</v>
      </c>
      <c r="Y84" s="25">
        <f>VLOOKUP($Q84,杂项!$AF:$AT,9,FALSE)</f>
        <v>0</v>
      </c>
      <c r="Z84" s="25">
        <f>VLOOKUP($Q84,杂项!$AF:$AT,10,FALSE)</f>
        <v>0.1</v>
      </c>
      <c r="AA84" s="25">
        <f>VLOOKUP($Q84,杂项!$AF:$AT,11,FALSE)</f>
        <v>0</v>
      </c>
      <c r="AB84" s="25">
        <f>VLOOKUP($Q84,杂项!$AF:$AT,12,FALSE)</f>
        <v>0</v>
      </c>
      <c r="AC84" s="25">
        <f>VLOOKUP($Q84,杂项!$AF:$AT,13,FALSE)</f>
        <v>0</v>
      </c>
      <c r="AD84" s="25">
        <f>VLOOKUP($Q84,杂项!$AF:$AT,14,FALSE)</f>
        <v>0</v>
      </c>
      <c r="AE84" s="25">
        <f>VLOOKUP($Q84,杂项!$AF:$AT,15,FALSE)</f>
        <v>0</v>
      </c>
      <c r="AF84" s="25">
        <f>VLOOKUP($Q84,杂项!$AF:$AU,16,FALSE)</f>
        <v>0</v>
      </c>
      <c r="AG84" s="30">
        <v>1.4</v>
      </c>
      <c r="AH84" s="13">
        <v>0</v>
      </c>
      <c r="AI84" s="13">
        <v>0.35</v>
      </c>
      <c r="AJ84" s="29">
        <v>80</v>
      </c>
      <c r="AK84" s="29">
        <v>182</v>
      </c>
      <c r="AL84" s="13"/>
      <c r="AM84" s="29"/>
      <c r="AN84" s="29"/>
      <c r="AO84" s="13"/>
      <c r="AP84" s="29"/>
      <c r="AQ84" s="29"/>
      <c r="AR84" s="13"/>
      <c r="AS84" s="29"/>
      <c r="AT84" s="29"/>
      <c r="AU84" s="13">
        <v>0.18</v>
      </c>
      <c r="AV84" s="13"/>
      <c r="AW84" s="13"/>
      <c r="AX84" s="13"/>
      <c r="AY84" s="13">
        <v>0</v>
      </c>
      <c r="AZ84" s="13">
        <v>0</v>
      </c>
      <c r="BA84" s="13">
        <v>0</v>
      </c>
      <c r="BB84" s="13"/>
      <c r="BC84" s="22" t="s">
        <v>4930</v>
      </c>
      <c r="BD84" s="24">
        <f>VLOOKUP($BC84,小兵属性!$B:$P,6,FALSE)</f>
        <v>0.85</v>
      </c>
      <c r="BE84" s="24">
        <f>VLOOKUP($BC84,小兵属性!$B:$P,7,FALSE)</f>
        <v>0.4</v>
      </c>
      <c r="BF84" s="24">
        <f>VLOOKUP($BC84,小兵属性!$B:$P,8,FALSE)</f>
        <v>0.65</v>
      </c>
      <c r="BG84" s="24">
        <f>VLOOKUP($BC84,小兵属性!$B:$P,9,FALSE)</f>
        <v>0</v>
      </c>
      <c r="BH84" s="24">
        <f>VLOOKUP($BC84,小兵属性!$B:$P,10,FALSE)</f>
        <v>0.3</v>
      </c>
      <c r="BI84" s="34">
        <v>12000</v>
      </c>
      <c r="BJ84" s="34">
        <v>11</v>
      </c>
      <c r="BK84" s="34"/>
      <c r="BL84" s="34"/>
      <c r="BM84" s="34">
        <v>700</v>
      </c>
      <c r="BN84" s="34">
        <v>600</v>
      </c>
      <c r="BO84" s="36">
        <v>0.6</v>
      </c>
      <c r="BP84" s="35">
        <v>1200</v>
      </c>
      <c r="BQ84" s="34">
        <v>11</v>
      </c>
      <c r="BR84" s="34"/>
      <c r="BS84" s="34">
        <v>700</v>
      </c>
      <c r="BT84" s="34">
        <v>600</v>
      </c>
      <c r="BU84" s="36">
        <v>0.6</v>
      </c>
      <c r="BV84" s="34"/>
      <c r="BW84" s="34"/>
      <c r="BX84" s="36">
        <v>0</v>
      </c>
      <c r="BY84" s="36">
        <v>0</v>
      </c>
      <c r="BZ84" s="43">
        <f>(VLOOKUP(A84,属性表!A:F,3,FALSE)*(1+AI84+S84)+AJ84+AK84)*(1+B84+AU84+T84)</f>
        <v>2462.453393920001</v>
      </c>
      <c r="CA84" s="13">
        <f t="shared" si="8"/>
        <v>0</v>
      </c>
      <c r="CB84" s="13">
        <f t="shared" si="10"/>
        <v>0</v>
      </c>
      <c r="CC84" s="13">
        <f t="shared" si="11"/>
        <v>0</v>
      </c>
      <c r="CD84" s="50">
        <v>0</v>
      </c>
      <c r="CE84" s="13">
        <f t="shared" si="12"/>
        <v>0</v>
      </c>
      <c r="CF84" s="13">
        <v>0</v>
      </c>
      <c r="CG84" s="13">
        <f>IFERROR(VLOOKUP(VLOOKUP(A84,属性表!A:AO,41,FALSE)&amp;BJ84,杂项!AW:BC,4,0),0)/100+K84+AH84</f>
        <v>0</v>
      </c>
      <c r="CH84" s="43">
        <f>VLOOKUP(BC84,小兵属性!B:F,3,FALSE)*(1+B84+BD84)*(1+VLOOKUP(A84,属性表!A:AN,38,FALSE))</f>
        <v>2358.6385</v>
      </c>
      <c r="CI84" s="50">
        <v>0</v>
      </c>
      <c r="CJ84" s="13">
        <f t="shared" si="13"/>
        <v>0</v>
      </c>
      <c r="CK84" s="13">
        <v>0</v>
      </c>
      <c r="CL84" s="13">
        <f>IFERROR(VLOOKUP(VLOOKUP(BC84,小兵属性!B:X,23,FALSE)&amp;BQ84,杂项!AW:BC,4,0),0)/100+K84</f>
        <v>0</v>
      </c>
      <c r="CM84" s="54" t="s">
        <v>4816</v>
      </c>
      <c r="CN84" s="29" t="s">
        <v>5027</v>
      </c>
      <c r="CO84" s="55" t="str">
        <f>VLOOKUP($BC84,小兵属性!$B:$Q,16,FALSE)</f>
        <v>魔法</v>
      </c>
      <c r="CP84" s="43">
        <f t="shared" si="14"/>
        <v>939.71737574400061</v>
      </c>
      <c r="CQ84" s="43">
        <f t="shared" si="15"/>
        <v>699.31925000000001</v>
      </c>
      <c r="CR84" s="43">
        <f t="shared" si="9"/>
        <v>1639.0366257440005</v>
      </c>
      <c r="CS84" s="58" t="s">
        <v>5078</v>
      </c>
    </row>
    <row r="85" spans="1:97" customFormat="1" x14ac:dyDescent="0.15">
      <c r="A85" s="9" t="s">
        <v>1233</v>
      </c>
      <c r="B85" s="13">
        <v>1</v>
      </c>
      <c r="C85" s="13">
        <v>1.1499999999999999</v>
      </c>
      <c r="D85" s="13">
        <v>1</v>
      </c>
      <c r="E85" s="13">
        <v>1</v>
      </c>
      <c r="F85" s="13">
        <v>0</v>
      </c>
      <c r="G85" s="14">
        <v>0</v>
      </c>
      <c r="H85" s="14">
        <v>0</v>
      </c>
      <c r="I85" s="13"/>
      <c r="J85" s="13"/>
      <c r="K85" s="13">
        <v>0</v>
      </c>
      <c r="L85" s="13">
        <v>0</v>
      </c>
      <c r="M85" s="13">
        <v>0</v>
      </c>
      <c r="N85" s="13">
        <v>0.1</v>
      </c>
      <c r="O85" s="13"/>
      <c r="P85" s="13"/>
      <c r="Q85" s="26" t="s">
        <v>622</v>
      </c>
      <c r="R85" s="25">
        <f>VLOOKUP($Q85,杂项!$AF:$AT,2,FALSE)</f>
        <v>0</v>
      </c>
      <c r="S85" s="25">
        <f>VLOOKUP($Q85,杂项!$AF:$AT,3,FALSE)</f>
        <v>0.05</v>
      </c>
      <c r="T85" s="25">
        <f>VLOOKUP($Q85,杂项!$AF:$AT,4,FALSE)</f>
        <v>0</v>
      </c>
      <c r="U85" s="25">
        <f>VLOOKUP($Q85,杂项!$AF:$AT,5,FALSE)</f>
        <v>0.05</v>
      </c>
      <c r="V85" s="25">
        <f>VLOOKUP($Q85,杂项!$AF:$AT,6,FALSE)</f>
        <v>0</v>
      </c>
      <c r="W85" s="25">
        <f>VLOOKUP($Q85,杂项!$AF:$AT,7,FALSE)</f>
        <v>0</v>
      </c>
      <c r="X85" s="25">
        <f>VLOOKUP($Q85,杂项!$AF:$AT,8,FALSE)</f>
        <v>0</v>
      </c>
      <c r="Y85" s="25">
        <f>VLOOKUP($Q85,杂项!$AF:$AT,9,FALSE)</f>
        <v>0</v>
      </c>
      <c r="Z85" s="25">
        <f>VLOOKUP($Q85,杂项!$AF:$AT,10,FALSE)</f>
        <v>0</v>
      </c>
      <c r="AA85" s="25">
        <f>VLOOKUP($Q85,杂项!$AF:$AT,11,FALSE)</f>
        <v>0</v>
      </c>
      <c r="AB85" s="25">
        <f>VLOOKUP($Q85,杂项!$AF:$AT,12,FALSE)</f>
        <v>0</v>
      </c>
      <c r="AC85" s="25">
        <f>VLOOKUP($Q85,杂项!$AF:$AT,13,FALSE)</f>
        <v>0.1</v>
      </c>
      <c r="AD85" s="25">
        <f>VLOOKUP($Q85,杂项!$AF:$AT,14,FALSE)</f>
        <v>0.15</v>
      </c>
      <c r="AE85" s="25">
        <f>VLOOKUP($Q85,杂项!$AF:$AT,15,FALSE)</f>
        <v>0</v>
      </c>
      <c r="AF85" s="25">
        <f>VLOOKUP($Q85,杂项!$AF:$AU,16,FALSE)</f>
        <v>0</v>
      </c>
      <c r="AG85" s="30">
        <v>1.5</v>
      </c>
      <c r="AH85" s="13">
        <v>0</v>
      </c>
      <c r="AI85" s="13">
        <v>0</v>
      </c>
      <c r="AJ85" s="29">
        <v>0</v>
      </c>
      <c r="AK85" s="29">
        <v>0</v>
      </c>
      <c r="AL85" s="13">
        <v>0.35</v>
      </c>
      <c r="AM85" s="29">
        <v>80</v>
      </c>
      <c r="AN85" s="29">
        <v>182</v>
      </c>
      <c r="AO85" s="13"/>
      <c r="AP85" s="29"/>
      <c r="AQ85" s="29"/>
      <c r="AR85" s="13"/>
      <c r="AS85" s="29"/>
      <c r="AT85" s="29"/>
      <c r="AU85" s="13"/>
      <c r="AV85" s="13">
        <v>0.18</v>
      </c>
      <c r="AW85" s="13"/>
      <c r="AX85" s="13"/>
      <c r="AY85" s="13">
        <v>0</v>
      </c>
      <c r="AZ85" s="13">
        <v>0</v>
      </c>
      <c r="BA85" s="13">
        <v>0</v>
      </c>
      <c r="BB85" s="13"/>
      <c r="BC85" s="22" t="s">
        <v>4930</v>
      </c>
      <c r="BD85" s="24">
        <f>VLOOKUP($BC85,小兵属性!$B:$P,6,FALSE)</f>
        <v>0.85</v>
      </c>
      <c r="BE85" s="24">
        <f>VLOOKUP($BC85,小兵属性!$B:$P,7,FALSE)</f>
        <v>0.4</v>
      </c>
      <c r="BF85" s="24">
        <f>VLOOKUP($BC85,小兵属性!$B:$P,8,FALSE)</f>
        <v>0.65</v>
      </c>
      <c r="BG85" s="24">
        <f>VLOOKUP($BC85,小兵属性!$B:$P,9,FALSE)</f>
        <v>0</v>
      </c>
      <c r="BH85" s="24">
        <f>VLOOKUP($BC85,小兵属性!$B:$P,10,FALSE)</f>
        <v>0.3</v>
      </c>
      <c r="BI85" s="34">
        <v>12000</v>
      </c>
      <c r="BJ85" s="34">
        <v>11</v>
      </c>
      <c r="BK85" s="34"/>
      <c r="BL85" s="34"/>
      <c r="BM85" s="34">
        <v>700</v>
      </c>
      <c r="BN85" s="34">
        <v>600</v>
      </c>
      <c r="BO85" s="36">
        <v>0.6</v>
      </c>
      <c r="BP85" s="35">
        <v>1200</v>
      </c>
      <c r="BQ85" s="34">
        <v>11</v>
      </c>
      <c r="BR85" s="34"/>
      <c r="BS85" s="34">
        <v>700</v>
      </c>
      <c r="BT85" s="34">
        <v>600</v>
      </c>
      <c r="BU85" s="36">
        <v>0.6</v>
      </c>
      <c r="BV85" s="34"/>
      <c r="BW85" s="34"/>
      <c r="BX85" s="36">
        <v>0</v>
      </c>
      <c r="BY85" s="36">
        <v>0</v>
      </c>
      <c r="BZ85" s="43">
        <f>(VLOOKUP(A85,属性表!A:F,4,FALSE)*(1+AL85+U85)+AM85+AN85)*(1+C85+AV85+V85)</f>
        <v>2126.223404288</v>
      </c>
      <c r="CA85" s="13">
        <f t="shared" si="8"/>
        <v>0.1</v>
      </c>
      <c r="CB85" s="13">
        <f t="shared" si="10"/>
        <v>0.1</v>
      </c>
      <c r="CC85" s="13">
        <f t="shared" si="11"/>
        <v>0.15</v>
      </c>
      <c r="CD85" s="50">
        <v>0</v>
      </c>
      <c r="CE85" s="13">
        <f t="shared" si="12"/>
        <v>0</v>
      </c>
      <c r="CF85" s="13">
        <v>0</v>
      </c>
      <c r="CG85" s="13">
        <f>IFERROR(VLOOKUP(VLOOKUP(A85,属性表!A:AO,41,FALSE)&amp;BJ85,杂项!AW:BC,4,0),0)/100+K85+AH85</f>
        <v>0</v>
      </c>
      <c r="CH85" s="43">
        <f>VLOOKUP(BC85,小兵属性!B:F,3,FALSE)*(1+B85+BD85)*(1+VLOOKUP(A85,属性表!A:AN,38,FALSE))</f>
        <v>2120.5425</v>
      </c>
      <c r="CI85" s="50">
        <v>0</v>
      </c>
      <c r="CJ85" s="13">
        <f t="shared" si="13"/>
        <v>0</v>
      </c>
      <c r="CK85" s="13">
        <v>0</v>
      </c>
      <c r="CL85" s="13">
        <f>IFERROR(VLOOKUP(VLOOKUP(BC85,小兵属性!B:X,23,FALSE)&amp;BQ85,杂项!AW:BC,4,0),0)/100+K85</f>
        <v>0</v>
      </c>
      <c r="CM85" s="54" t="s">
        <v>4886</v>
      </c>
      <c r="CN85" s="29" t="s">
        <v>5032</v>
      </c>
      <c r="CO85" s="55" t="str">
        <f>VLOOKUP($BC85,小兵属性!$B:$Q,16,FALSE)</f>
        <v>魔法</v>
      </c>
      <c r="CP85" s="57">
        <f t="shared" si="14"/>
        <v>1058.3477393913602</v>
      </c>
      <c r="CQ85" s="57">
        <f t="shared" si="15"/>
        <v>580.27125000000001</v>
      </c>
      <c r="CR85" s="57">
        <f t="shared" si="9"/>
        <v>1638.6189893913602</v>
      </c>
      <c r="CS85" s="58" t="s">
        <v>5079</v>
      </c>
    </row>
    <row r="86" spans="1:97" customFormat="1" x14ac:dyDescent="0.15">
      <c r="A86" s="9" t="s">
        <v>1178</v>
      </c>
      <c r="B86" s="13">
        <v>1.32</v>
      </c>
      <c r="C86" s="13">
        <v>1</v>
      </c>
      <c r="D86" s="13">
        <v>1</v>
      </c>
      <c r="E86" s="13">
        <v>1</v>
      </c>
      <c r="F86" s="13">
        <v>0</v>
      </c>
      <c r="G86" s="14">
        <v>0</v>
      </c>
      <c r="H86" s="14">
        <v>0</v>
      </c>
      <c r="I86" s="13"/>
      <c r="J86" s="13"/>
      <c r="K86" s="13">
        <v>0</v>
      </c>
      <c r="L86" s="13">
        <v>0</v>
      </c>
      <c r="M86" s="13">
        <v>0</v>
      </c>
      <c r="N86" s="13">
        <v>0.1</v>
      </c>
      <c r="O86" s="13"/>
      <c r="P86" s="13"/>
      <c r="Q86" s="26" t="s">
        <v>528</v>
      </c>
      <c r="R86" s="25">
        <f>VLOOKUP($Q86,杂项!$AF:$AT,2,FALSE)</f>
        <v>0</v>
      </c>
      <c r="S86" s="25">
        <f>VLOOKUP($Q86,杂项!$AF:$AT,3,FALSE)</f>
        <v>0.05</v>
      </c>
      <c r="T86" s="25">
        <f>VLOOKUP($Q86,杂项!$AF:$AT,4,FALSE)</f>
        <v>0.1</v>
      </c>
      <c r="U86" s="25">
        <f>VLOOKUP($Q86,杂项!$AF:$AT,5,FALSE)</f>
        <v>0.05</v>
      </c>
      <c r="V86" s="25">
        <f>VLOOKUP($Q86,杂项!$AF:$AT,6,FALSE)</f>
        <v>0.1</v>
      </c>
      <c r="W86" s="25">
        <f>VLOOKUP($Q86,杂项!$AF:$AT,7,FALSE)</f>
        <v>0</v>
      </c>
      <c r="X86" s="25">
        <f>VLOOKUP($Q86,杂项!$AF:$AT,8,FALSE)</f>
        <v>0.1</v>
      </c>
      <c r="Y86" s="25">
        <f>VLOOKUP($Q86,杂项!$AF:$AT,9,FALSE)</f>
        <v>0</v>
      </c>
      <c r="Z86" s="25">
        <f>VLOOKUP($Q86,杂项!$AF:$AT,10,FALSE)</f>
        <v>0.1</v>
      </c>
      <c r="AA86" s="25">
        <f>VLOOKUP($Q86,杂项!$AF:$AT,11,FALSE)</f>
        <v>0</v>
      </c>
      <c r="AB86" s="25">
        <f>VLOOKUP($Q86,杂项!$AF:$AT,12,FALSE)</f>
        <v>0</v>
      </c>
      <c r="AC86" s="25">
        <f>VLOOKUP($Q86,杂项!$AF:$AT,13,FALSE)</f>
        <v>0</v>
      </c>
      <c r="AD86" s="25">
        <f>VLOOKUP($Q86,杂项!$AF:$AT,14,FALSE)</f>
        <v>0</v>
      </c>
      <c r="AE86" s="25">
        <f>VLOOKUP($Q86,杂项!$AF:$AT,15,FALSE)</f>
        <v>0</v>
      </c>
      <c r="AF86" s="25">
        <f>VLOOKUP($Q86,杂项!$AF:$AU,16,FALSE)</f>
        <v>0</v>
      </c>
      <c r="AG86" s="30">
        <v>1</v>
      </c>
      <c r="AH86" s="13">
        <v>0</v>
      </c>
      <c r="AI86" s="13">
        <v>0.35</v>
      </c>
      <c r="AJ86" s="29">
        <v>80</v>
      </c>
      <c r="AK86" s="29">
        <v>182</v>
      </c>
      <c r="AL86" s="13"/>
      <c r="AM86" s="29"/>
      <c r="AN86" s="29"/>
      <c r="AO86" s="13"/>
      <c r="AP86" s="29"/>
      <c r="AQ86" s="29"/>
      <c r="AR86" s="13"/>
      <c r="AS86" s="29"/>
      <c r="AT86" s="29"/>
      <c r="AU86" s="13">
        <v>0.18</v>
      </c>
      <c r="AV86" s="13"/>
      <c r="AW86" s="13"/>
      <c r="AX86" s="13"/>
      <c r="AY86" s="13">
        <v>0</v>
      </c>
      <c r="AZ86" s="13">
        <v>0</v>
      </c>
      <c r="BA86" s="13">
        <v>0</v>
      </c>
      <c r="BB86" s="13"/>
      <c r="BC86" s="22" t="s">
        <v>4878</v>
      </c>
      <c r="BD86" s="24">
        <f>VLOOKUP($BC86,小兵属性!$B:$P,6,FALSE)</f>
        <v>0.2</v>
      </c>
      <c r="BE86" s="24">
        <f>VLOOKUP($BC86,小兵属性!$B:$P,7,FALSE)</f>
        <v>0.2</v>
      </c>
      <c r="BF86" s="24">
        <f>VLOOKUP($BC86,小兵属性!$B:$P,8,FALSE)</f>
        <v>0</v>
      </c>
      <c r="BG86" s="24">
        <f>VLOOKUP($BC86,小兵属性!$B:$P,9,FALSE)</f>
        <v>0.24</v>
      </c>
      <c r="BH86" s="24">
        <f>VLOOKUP($BC86,小兵属性!$B:$P,10,FALSE)</f>
        <v>0.65</v>
      </c>
      <c r="BI86" s="34">
        <v>12000</v>
      </c>
      <c r="BJ86" s="34">
        <v>11</v>
      </c>
      <c r="BK86" s="34"/>
      <c r="BL86" s="34"/>
      <c r="BM86" s="34">
        <v>700</v>
      </c>
      <c r="BN86" s="34">
        <v>600</v>
      </c>
      <c r="BO86" s="36">
        <v>0.6</v>
      </c>
      <c r="BP86" s="35">
        <v>1200</v>
      </c>
      <c r="BQ86" s="34">
        <v>11</v>
      </c>
      <c r="BR86" s="34"/>
      <c r="BS86" s="34">
        <v>700</v>
      </c>
      <c r="BT86" s="34">
        <v>600</v>
      </c>
      <c r="BU86" s="36">
        <v>0.6</v>
      </c>
      <c r="BV86" s="34"/>
      <c r="BW86" s="34"/>
      <c r="BX86" s="36">
        <v>0</v>
      </c>
      <c r="BY86" s="36">
        <v>0</v>
      </c>
      <c r="BZ86" s="43">
        <f>(VLOOKUP(A86,属性表!A:F,3,FALSE)*(1+AI86+S86)+AJ86+AK86)*(1+B86+AU86+T86)</f>
        <v>2701.4556774400007</v>
      </c>
      <c r="CA86" s="13">
        <f t="shared" si="8"/>
        <v>0.1</v>
      </c>
      <c r="CB86" s="13">
        <f t="shared" si="10"/>
        <v>0</v>
      </c>
      <c r="CC86" s="13">
        <f t="shared" si="11"/>
        <v>0</v>
      </c>
      <c r="CD86" s="50">
        <v>0</v>
      </c>
      <c r="CE86" s="13">
        <f t="shared" si="12"/>
        <v>0</v>
      </c>
      <c r="CF86" s="13">
        <v>0</v>
      </c>
      <c r="CG86" s="13">
        <f>IFERROR(VLOOKUP(VLOOKUP(A86,属性表!A:AO,41,FALSE)&amp;BJ86,杂项!AW:BC,4,0),0)/100+K86+AH86</f>
        <v>0</v>
      </c>
      <c r="CH86" s="43">
        <f>VLOOKUP(BC86,小兵属性!B:F,3,FALSE)*(1+B86+BD86)*(1+VLOOKUP(A86,属性表!A:AN,38,FALSE))</f>
        <v>2352.1428000000005</v>
      </c>
      <c r="CI86" s="50">
        <v>0</v>
      </c>
      <c r="CJ86" s="13">
        <f t="shared" si="13"/>
        <v>0</v>
      </c>
      <c r="CK86" s="13">
        <v>0</v>
      </c>
      <c r="CL86" s="13">
        <f>IFERROR(VLOOKUP(VLOOKUP(BC86,小兵属性!B:X,23,FALSE)&amp;BQ86,杂项!AW:BC,4,0),0)/100+K86</f>
        <v>0</v>
      </c>
      <c r="CM86" s="54" t="s">
        <v>4816</v>
      </c>
      <c r="CN86" s="29" t="s">
        <v>5027</v>
      </c>
      <c r="CO86" s="55" t="str">
        <f>VLOOKUP($BC86,小兵属性!$B:$Q,16,FALSE)</f>
        <v>物理</v>
      </c>
      <c r="CP86" s="43">
        <f t="shared" si="14"/>
        <v>869.80062259200042</v>
      </c>
      <c r="CQ86" s="43">
        <f t="shared" si="15"/>
        <v>763.92853600000035</v>
      </c>
      <c r="CR86" s="43">
        <f t="shared" si="9"/>
        <v>1633.7291585920007</v>
      </c>
      <c r="CS86" s="58" t="s">
        <v>5080</v>
      </c>
    </row>
    <row r="87" spans="1:97" customFormat="1" x14ac:dyDescent="0.15">
      <c r="A87" s="9" t="s">
        <v>1213</v>
      </c>
      <c r="B87" s="13">
        <v>1</v>
      </c>
      <c r="C87" s="13">
        <v>1.3</v>
      </c>
      <c r="D87" s="13">
        <v>1</v>
      </c>
      <c r="E87" s="13">
        <v>1</v>
      </c>
      <c r="F87" s="13">
        <v>0</v>
      </c>
      <c r="G87" s="14">
        <v>0</v>
      </c>
      <c r="H87" s="14">
        <v>0</v>
      </c>
      <c r="I87" s="13"/>
      <c r="J87" s="13"/>
      <c r="K87" s="13">
        <v>0</v>
      </c>
      <c r="L87" s="13">
        <v>0</v>
      </c>
      <c r="M87" s="13">
        <v>0</v>
      </c>
      <c r="N87" s="13"/>
      <c r="O87" s="13"/>
      <c r="P87" s="13"/>
      <c r="Q87" s="26" t="s">
        <v>622</v>
      </c>
      <c r="R87" s="25">
        <f>VLOOKUP($Q87,杂项!$AF:$AT,2,FALSE)</f>
        <v>0</v>
      </c>
      <c r="S87" s="25">
        <f>VLOOKUP($Q87,杂项!$AF:$AT,3,FALSE)</f>
        <v>0.05</v>
      </c>
      <c r="T87" s="25">
        <f>VLOOKUP($Q87,杂项!$AF:$AT,4,FALSE)</f>
        <v>0</v>
      </c>
      <c r="U87" s="25">
        <f>VLOOKUP($Q87,杂项!$AF:$AT,5,FALSE)</f>
        <v>0.05</v>
      </c>
      <c r="V87" s="25">
        <f>VLOOKUP($Q87,杂项!$AF:$AT,6,FALSE)</f>
        <v>0</v>
      </c>
      <c r="W87" s="25">
        <f>VLOOKUP($Q87,杂项!$AF:$AT,7,FALSE)</f>
        <v>0</v>
      </c>
      <c r="X87" s="25">
        <f>VLOOKUP($Q87,杂项!$AF:$AT,8,FALSE)</f>
        <v>0</v>
      </c>
      <c r="Y87" s="25">
        <f>VLOOKUP($Q87,杂项!$AF:$AT,9,FALSE)</f>
        <v>0</v>
      </c>
      <c r="Z87" s="25">
        <f>VLOOKUP($Q87,杂项!$AF:$AT,10,FALSE)</f>
        <v>0</v>
      </c>
      <c r="AA87" s="25">
        <f>VLOOKUP($Q87,杂项!$AF:$AT,11,FALSE)</f>
        <v>0</v>
      </c>
      <c r="AB87" s="25">
        <f>VLOOKUP($Q87,杂项!$AF:$AT,12,FALSE)</f>
        <v>0</v>
      </c>
      <c r="AC87" s="25">
        <f>VLOOKUP($Q87,杂项!$AF:$AT,13,FALSE)</f>
        <v>0.1</v>
      </c>
      <c r="AD87" s="25">
        <f>VLOOKUP($Q87,杂项!$AF:$AT,14,FALSE)</f>
        <v>0.15</v>
      </c>
      <c r="AE87" s="25">
        <f>VLOOKUP($Q87,杂项!$AF:$AT,15,FALSE)</f>
        <v>0</v>
      </c>
      <c r="AF87" s="25">
        <f>VLOOKUP($Q87,杂项!$AF:$AU,16,FALSE)</f>
        <v>0</v>
      </c>
      <c r="AG87" s="30">
        <v>1.5</v>
      </c>
      <c r="AH87" s="13">
        <v>0</v>
      </c>
      <c r="AI87" s="13">
        <v>0</v>
      </c>
      <c r="AJ87" s="29">
        <v>0</v>
      </c>
      <c r="AK87" s="29">
        <v>0</v>
      </c>
      <c r="AL87" s="13">
        <v>0.35</v>
      </c>
      <c r="AM87" s="29">
        <v>80</v>
      </c>
      <c r="AN87" s="29">
        <v>182</v>
      </c>
      <c r="AO87" s="13"/>
      <c r="AP87" s="29"/>
      <c r="AQ87" s="29"/>
      <c r="AR87" s="13"/>
      <c r="AS87" s="29"/>
      <c r="AT87" s="29"/>
      <c r="AU87" s="13"/>
      <c r="AV87" s="13">
        <v>0.18</v>
      </c>
      <c r="AW87" s="13"/>
      <c r="AX87" s="13"/>
      <c r="AY87" s="13">
        <v>0</v>
      </c>
      <c r="AZ87" s="13">
        <v>0</v>
      </c>
      <c r="BA87" s="13">
        <v>0</v>
      </c>
      <c r="BB87" s="13"/>
      <c r="BC87" s="22" t="s">
        <v>4923</v>
      </c>
      <c r="BD87" s="24">
        <f>VLOOKUP($BC87,小兵属性!$B:$P,6,FALSE)</f>
        <v>0.3</v>
      </c>
      <c r="BE87" s="24">
        <f>VLOOKUP($BC87,小兵属性!$B:$P,7,FALSE)</f>
        <v>0</v>
      </c>
      <c r="BF87" s="24">
        <f>VLOOKUP($BC87,小兵属性!$B:$P,8,FALSE)</f>
        <v>0</v>
      </c>
      <c r="BG87" s="24">
        <f>VLOOKUP($BC87,小兵属性!$B:$P,9,FALSE)</f>
        <v>0</v>
      </c>
      <c r="BH87" s="24">
        <f>VLOOKUP($BC87,小兵属性!$B:$P,10,FALSE)</f>
        <v>0</v>
      </c>
      <c r="BI87" s="34">
        <v>12000</v>
      </c>
      <c r="BJ87" s="34">
        <v>11</v>
      </c>
      <c r="BK87" s="34"/>
      <c r="BL87" s="34"/>
      <c r="BM87" s="34">
        <v>700</v>
      </c>
      <c r="BN87" s="34">
        <v>600</v>
      </c>
      <c r="BO87" s="36">
        <v>0.6</v>
      </c>
      <c r="BP87" s="35">
        <v>1200</v>
      </c>
      <c r="BQ87" s="34">
        <v>11</v>
      </c>
      <c r="BR87" s="34"/>
      <c r="BS87" s="34">
        <v>700</v>
      </c>
      <c r="BT87" s="34">
        <v>600</v>
      </c>
      <c r="BU87" s="36">
        <v>0.6</v>
      </c>
      <c r="BV87" s="34"/>
      <c r="BW87" s="34"/>
      <c r="BX87" s="36">
        <v>0</v>
      </c>
      <c r="BY87" s="36">
        <v>0</v>
      </c>
      <c r="BZ87" s="43">
        <f>(VLOOKUP(A87,属性表!A:F,4,FALSE)*(1+AL87+U87)+AM87+AN87)*(1+C87+AV87+V87)</f>
        <v>2355.7908070400003</v>
      </c>
      <c r="CA87" s="13">
        <f t="shared" si="8"/>
        <v>0</v>
      </c>
      <c r="CB87" s="13">
        <f t="shared" si="10"/>
        <v>0.1</v>
      </c>
      <c r="CC87" s="13">
        <f t="shared" si="11"/>
        <v>0.15</v>
      </c>
      <c r="CD87" s="50">
        <v>0</v>
      </c>
      <c r="CE87" s="13">
        <f t="shared" si="12"/>
        <v>0</v>
      </c>
      <c r="CF87" s="13">
        <v>0</v>
      </c>
      <c r="CG87" s="13">
        <f>IFERROR(VLOOKUP(VLOOKUP(A87,属性表!A:AO,41,FALSE)&amp;BJ87,杂项!AW:BC,4,0),0)/100+K87+AH87</f>
        <v>0</v>
      </c>
      <c r="CH87" s="43">
        <f>VLOOKUP(BC87,小兵属性!B:F,3,FALSE)*(1+B87+BD87)*(1+VLOOKUP(A87,属性表!A:AN,38,FALSE))</f>
        <v>2083.3399999999997</v>
      </c>
      <c r="CI87" s="50">
        <v>0</v>
      </c>
      <c r="CJ87" s="13">
        <f t="shared" si="13"/>
        <v>0</v>
      </c>
      <c r="CK87" s="13">
        <v>0</v>
      </c>
      <c r="CL87" s="13">
        <f>IFERROR(VLOOKUP(VLOOKUP(BC87,小兵属性!B:X,23,FALSE)&amp;BQ87,杂项!AW:BC,4,0),0)/100+K87</f>
        <v>0</v>
      </c>
      <c r="CM87" s="54" t="s">
        <v>4886</v>
      </c>
      <c r="CN87" s="29" t="s">
        <v>5032</v>
      </c>
      <c r="CO87" s="55" t="str">
        <f>VLOOKUP($BC87,小兵属性!$B:$Q,16,FALSE)</f>
        <v>物理</v>
      </c>
      <c r="CP87" s="57">
        <f t="shared" si="14"/>
        <v>1151.5274158080003</v>
      </c>
      <c r="CQ87" s="57">
        <f t="shared" si="15"/>
        <v>481.66999999999985</v>
      </c>
      <c r="CR87" s="57">
        <f t="shared" si="9"/>
        <v>1633.1974158080002</v>
      </c>
      <c r="CS87" s="58" t="s">
        <v>5067</v>
      </c>
    </row>
    <row r="88" spans="1:97" customFormat="1" x14ac:dyDescent="0.15">
      <c r="A88" s="9" t="s">
        <v>1170</v>
      </c>
      <c r="B88" s="13">
        <v>1.3</v>
      </c>
      <c r="C88" s="13">
        <v>1.1000000000000001</v>
      </c>
      <c r="D88" s="13">
        <v>1.3</v>
      </c>
      <c r="E88" s="13">
        <v>1</v>
      </c>
      <c r="F88" s="13">
        <v>0</v>
      </c>
      <c r="G88" s="14">
        <v>0</v>
      </c>
      <c r="H88" s="14">
        <v>0</v>
      </c>
      <c r="I88" s="13"/>
      <c r="J88" s="13"/>
      <c r="K88" s="13">
        <v>0</v>
      </c>
      <c r="L88" s="13">
        <v>0</v>
      </c>
      <c r="M88" s="13">
        <v>0</v>
      </c>
      <c r="N88" s="13"/>
      <c r="O88" s="13"/>
      <c r="P88" s="13"/>
      <c r="Q88" s="26" t="s">
        <v>528</v>
      </c>
      <c r="R88" s="25">
        <f>VLOOKUP($Q88,杂项!$AF:$AT,2,FALSE)</f>
        <v>0</v>
      </c>
      <c r="S88" s="25">
        <f>VLOOKUP($Q88,杂项!$AF:$AT,3,FALSE)</f>
        <v>0.05</v>
      </c>
      <c r="T88" s="25">
        <f>VLOOKUP($Q88,杂项!$AF:$AT,4,FALSE)</f>
        <v>0.1</v>
      </c>
      <c r="U88" s="25">
        <f>VLOOKUP($Q88,杂项!$AF:$AT,5,FALSE)</f>
        <v>0.05</v>
      </c>
      <c r="V88" s="25">
        <f>VLOOKUP($Q88,杂项!$AF:$AT,6,FALSE)</f>
        <v>0.1</v>
      </c>
      <c r="W88" s="25">
        <f>VLOOKUP($Q88,杂项!$AF:$AT,7,FALSE)</f>
        <v>0</v>
      </c>
      <c r="X88" s="25">
        <f>VLOOKUP($Q88,杂项!$AF:$AT,8,FALSE)</f>
        <v>0.1</v>
      </c>
      <c r="Y88" s="25">
        <f>VLOOKUP($Q88,杂项!$AF:$AT,9,FALSE)</f>
        <v>0</v>
      </c>
      <c r="Z88" s="25">
        <f>VLOOKUP($Q88,杂项!$AF:$AT,10,FALSE)</f>
        <v>0.1</v>
      </c>
      <c r="AA88" s="25">
        <f>VLOOKUP($Q88,杂项!$AF:$AT,11,FALSE)</f>
        <v>0</v>
      </c>
      <c r="AB88" s="25">
        <f>VLOOKUP($Q88,杂项!$AF:$AT,12,FALSE)</f>
        <v>0</v>
      </c>
      <c r="AC88" s="25">
        <f>VLOOKUP($Q88,杂项!$AF:$AT,13,FALSE)</f>
        <v>0</v>
      </c>
      <c r="AD88" s="25">
        <f>VLOOKUP($Q88,杂项!$AF:$AT,14,FALSE)</f>
        <v>0</v>
      </c>
      <c r="AE88" s="25">
        <f>VLOOKUP($Q88,杂项!$AF:$AT,15,FALSE)</f>
        <v>0</v>
      </c>
      <c r="AF88" s="25">
        <f>VLOOKUP($Q88,杂项!$AF:$AU,16,FALSE)</f>
        <v>0</v>
      </c>
      <c r="AG88" s="30">
        <v>1.5</v>
      </c>
      <c r="AH88" s="13">
        <v>0</v>
      </c>
      <c r="AI88" s="13">
        <v>0.35</v>
      </c>
      <c r="AJ88" s="29">
        <v>80</v>
      </c>
      <c r="AK88" s="29">
        <v>182</v>
      </c>
      <c r="AL88" s="13"/>
      <c r="AM88" s="29"/>
      <c r="AN88" s="29"/>
      <c r="AO88" s="13"/>
      <c r="AP88" s="29"/>
      <c r="AQ88" s="29"/>
      <c r="AR88" s="13"/>
      <c r="AS88" s="29"/>
      <c r="AT88" s="29"/>
      <c r="AU88" s="13">
        <v>0.2</v>
      </c>
      <c r="AV88" s="13"/>
      <c r="AW88" s="13"/>
      <c r="AX88" s="13"/>
      <c r="AY88" s="13">
        <v>0</v>
      </c>
      <c r="AZ88" s="13">
        <v>0</v>
      </c>
      <c r="BA88" s="13">
        <v>0</v>
      </c>
      <c r="BB88" s="13"/>
      <c r="BC88" s="22" t="s">
        <v>4923</v>
      </c>
      <c r="BD88" s="24">
        <f>VLOOKUP($BC88,小兵属性!$B:$P,6,FALSE)</f>
        <v>0.3</v>
      </c>
      <c r="BE88" s="24">
        <f>VLOOKUP($BC88,小兵属性!$B:$P,7,FALSE)</f>
        <v>0</v>
      </c>
      <c r="BF88" s="24">
        <f>VLOOKUP($BC88,小兵属性!$B:$P,8,FALSE)</f>
        <v>0</v>
      </c>
      <c r="BG88" s="24">
        <f>VLOOKUP($BC88,小兵属性!$B:$P,9,FALSE)</f>
        <v>0</v>
      </c>
      <c r="BH88" s="24">
        <f>VLOOKUP($BC88,小兵属性!$B:$P,10,FALSE)</f>
        <v>0</v>
      </c>
      <c r="BI88" s="34">
        <v>12000</v>
      </c>
      <c r="BJ88" s="34">
        <v>11</v>
      </c>
      <c r="BK88" s="34"/>
      <c r="BL88" s="34"/>
      <c r="BM88" s="34">
        <v>700</v>
      </c>
      <c r="BN88" s="34">
        <v>600</v>
      </c>
      <c r="BO88" s="36">
        <v>0.6</v>
      </c>
      <c r="BP88" s="35">
        <v>1200</v>
      </c>
      <c r="BQ88" s="34">
        <v>11</v>
      </c>
      <c r="BR88" s="34"/>
      <c r="BS88" s="34">
        <v>700</v>
      </c>
      <c r="BT88" s="34">
        <v>600</v>
      </c>
      <c r="BU88" s="36">
        <v>0.6</v>
      </c>
      <c r="BV88" s="34"/>
      <c r="BW88" s="34"/>
      <c r="BX88" s="36">
        <v>0</v>
      </c>
      <c r="BY88" s="36">
        <v>0</v>
      </c>
      <c r="BZ88" s="43">
        <f>(VLOOKUP(A88,属性表!A:F,3,FALSE)*(1+AI88+S88)+AJ88+AK88)*(1+B88+AU88+T88)</f>
        <v>2515.7443916800003</v>
      </c>
      <c r="CA88" s="13">
        <f t="shared" si="8"/>
        <v>0</v>
      </c>
      <c r="CB88" s="13">
        <f t="shared" si="10"/>
        <v>0</v>
      </c>
      <c r="CC88" s="13">
        <f t="shared" si="11"/>
        <v>0</v>
      </c>
      <c r="CD88" s="50">
        <v>0</v>
      </c>
      <c r="CE88" s="13">
        <f t="shared" si="12"/>
        <v>0</v>
      </c>
      <c r="CF88" s="13">
        <v>0</v>
      </c>
      <c r="CG88" s="13">
        <f>IFERROR(VLOOKUP(VLOOKUP(A88,属性表!A:AO,41,FALSE)&amp;BJ88,杂项!AW:BC,4,0),0)/100+K88+AH88</f>
        <v>0</v>
      </c>
      <c r="CH88" s="43">
        <f>VLOOKUP(BC88,小兵属性!B:F,3,FALSE)*(1+B88+BD88)*(1+VLOOKUP(A88,属性表!A:AN,38,FALSE))</f>
        <v>2270.9699999999998</v>
      </c>
      <c r="CI88" s="50">
        <v>0</v>
      </c>
      <c r="CJ88" s="13">
        <f t="shared" si="13"/>
        <v>0</v>
      </c>
      <c r="CK88" s="13">
        <v>0</v>
      </c>
      <c r="CL88" s="13">
        <f>IFERROR(VLOOKUP(VLOOKUP(BC88,小兵属性!B:X,23,FALSE)&amp;BQ88,杂项!AW:BC,4,0),0)/100+K88</f>
        <v>0</v>
      </c>
      <c r="CM88" s="54" t="s">
        <v>4816</v>
      </c>
      <c r="CN88" s="29" t="s">
        <v>5027</v>
      </c>
      <c r="CO88" s="55" t="str">
        <f>VLOOKUP($BC88,小兵属性!$B:$Q,16,FALSE)</f>
        <v>物理</v>
      </c>
      <c r="CP88" s="43">
        <f t="shared" si="14"/>
        <v>1046.8082937600002</v>
      </c>
      <c r="CQ88" s="43">
        <f t="shared" si="15"/>
        <v>575.4849999999999</v>
      </c>
      <c r="CR88" s="43">
        <f t="shared" si="9"/>
        <v>1622.2932937600001</v>
      </c>
      <c r="CS88" s="58" t="s">
        <v>5081</v>
      </c>
    </row>
    <row r="89" spans="1:97" customFormat="1" x14ac:dyDescent="0.15">
      <c r="A89" s="9" t="s">
        <v>1248</v>
      </c>
      <c r="B89" s="13">
        <v>1</v>
      </c>
      <c r="C89" s="13">
        <v>1</v>
      </c>
      <c r="D89" s="13">
        <v>1</v>
      </c>
      <c r="E89" s="13">
        <v>1</v>
      </c>
      <c r="F89" s="13">
        <v>0.1</v>
      </c>
      <c r="G89" s="14">
        <v>0</v>
      </c>
      <c r="H89" s="14">
        <v>0</v>
      </c>
      <c r="I89" s="13"/>
      <c r="J89" s="13"/>
      <c r="K89" s="13">
        <v>0</v>
      </c>
      <c r="L89" s="13">
        <v>0</v>
      </c>
      <c r="M89" s="13">
        <v>0</v>
      </c>
      <c r="N89" s="13"/>
      <c r="O89" s="13"/>
      <c r="P89" s="13"/>
      <c r="Q89" s="26" t="s">
        <v>528</v>
      </c>
      <c r="R89" s="25">
        <f>VLOOKUP($Q89,杂项!$AF:$AT,2,FALSE)</f>
        <v>0</v>
      </c>
      <c r="S89" s="25">
        <f>VLOOKUP($Q89,杂项!$AF:$AT,3,FALSE)</f>
        <v>0.05</v>
      </c>
      <c r="T89" s="25">
        <f>VLOOKUP($Q89,杂项!$AF:$AT,4,FALSE)</f>
        <v>0.1</v>
      </c>
      <c r="U89" s="25">
        <f>VLOOKUP($Q89,杂项!$AF:$AT,5,FALSE)</f>
        <v>0.05</v>
      </c>
      <c r="V89" s="25">
        <f>VLOOKUP($Q89,杂项!$AF:$AT,6,FALSE)</f>
        <v>0.1</v>
      </c>
      <c r="W89" s="25">
        <f>VLOOKUP($Q89,杂项!$AF:$AT,7,FALSE)</f>
        <v>0</v>
      </c>
      <c r="X89" s="25">
        <f>VLOOKUP($Q89,杂项!$AF:$AT,8,FALSE)</f>
        <v>0.1</v>
      </c>
      <c r="Y89" s="25">
        <f>VLOOKUP($Q89,杂项!$AF:$AT,9,FALSE)</f>
        <v>0</v>
      </c>
      <c r="Z89" s="25">
        <f>VLOOKUP($Q89,杂项!$AF:$AT,10,FALSE)</f>
        <v>0.1</v>
      </c>
      <c r="AA89" s="25">
        <f>VLOOKUP($Q89,杂项!$AF:$AT,11,FALSE)</f>
        <v>0</v>
      </c>
      <c r="AB89" s="25">
        <f>VLOOKUP($Q89,杂项!$AF:$AT,12,FALSE)</f>
        <v>0</v>
      </c>
      <c r="AC89" s="25">
        <f>VLOOKUP($Q89,杂项!$AF:$AT,13,FALSE)</f>
        <v>0</v>
      </c>
      <c r="AD89" s="25">
        <f>VLOOKUP($Q89,杂项!$AF:$AT,14,FALSE)</f>
        <v>0</v>
      </c>
      <c r="AE89" s="25">
        <f>VLOOKUP($Q89,杂项!$AF:$AT,15,FALSE)</f>
        <v>0</v>
      </c>
      <c r="AF89" s="25">
        <f>VLOOKUP($Q89,杂项!$AF:$AU,16,FALSE)</f>
        <v>0</v>
      </c>
      <c r="AG89" s="30">
        <v>1</v>
      </c>
      <c r="AH89" s="13">
        <v>0</v>
      </c>
      <c r="AI89" s="13">
        <v>0.35</v>
      </c>
      <c r="AJ89" s="29">
        <v>80</v>
      </c>
      <c r="AK89" s="29">
        <v>182</v>
      </c>
      <c r="AL89" s="13"/>
      <c r="AM89" s="29"/>
      <c r="AN89" s="29"/>
      <c r="AO89" s="13"/>
      <c r="AP89" s="29"/>
      <c r="AQ89" s="29"/>
      <c r="AR89" s="13"/>
      <c r="AS89" s="29"/>
      <c r="AT89" s="29"/>
      <c r="AU89" s="13">
        <v>0.33</v>
      </c>
      <c r="AV89" s="13"/>
      <c r="AW89" s="13"/>
      <c r="AX89" s="13"/>
      <c r="AY89" s="13">
        <v>0.6</v>
      </c>
      <c r="AZ89" s="13">
        <v>0</v>
      </c>
      <c r="BA89" s="13">
        <v>0</v>
      </c>
      <c r="BB89" s="13"/>
      <c r="BC89" s="22" t="s">
        <v>4890</v>
      </c>
      <c r="BD89" s="24">
        <f>VLOOKUP($BC89,小兵属性!$B:$P,6,FALSE)</f>
        <v>0.5</v>
      </c>
      <c r="BE89" s="24">
        <f>VLOOKUP($BC89,小兵属性!$B:$P,7,FALSE)</f>
        <v>0.5</v>
      </c>
      <c r="BF89" s="24">
        <f>VLOOKUP($BC89,小兵属性!$B:$P,8,FALSE)</f>
        <v>0</v>
      </c>
      <c r="BG89" s="24">
        <f>VLOOKUP($BC89,小兵属性!$B:$P,9,FALSE)</f>
        <v>0</v>
      </c>
      <c r="BH89" s="24">
        <f>VLOOKUP($BC89,小兵属性!$B:$P,10,FALSE)</f>
        <v>0</v>
      </c>
      <c r="BI89" s="34">
        <v>12000</v>
      </c>
      <c r="BJ89" s="34">
        <v>11</v>
      </c>
      <c r="BK89" s="34"/>
      <c r="BL89" s="34"/>
      <c r="BM89" s="34">
        <v>700</v>
      </c>
      <c r="BN89" s="34">
        <v>600</v>
      </c>
      <c r="BO89" s="36">
        <v>0.6</v>
      </c>
      <c r="BP89" s="35">
        <v>1200</v>
      </c>
      <c r="BQ89" s="34">
        <v>11</v>
      </c>
      <c r="BR89" s="34"/>
      <c r="BS89" s="34">
        <v>700</v>
      </c>
      <c r="BT89" s="34">
        <v>600</v>
      </c>
      <c r="BU89" s="36">
        <v>0.6</v>
      </c>
      <c r="BV89" s="34"/>
      <c r="BW89" s="34"/>
      <c r="BX89" s="36">
        <v>0</v>
      </c>
      <c r="BY89" s="36">
        <v>0</v>
      </c>
      <c r="BZ89" s="43">
        <f>(VLOOKUP(A89,属性表!A:F,3,FALSE)*(1+AI89+S89)+AJ89+AK89)*(1+B89+AU89+T89)</f>
        <v>2198.0786289408006</v>
      </c>
      <c r="CA89" s="13">
        <f t="shared" ref="CA89:CA120" si="16">F89+AB89+AY89+N89</f>
        <v>0.7</v>
      </c>
      <c r="CB89" s="13">
        <f t="shared" si="10"/>
        <v>0</v>
      </c>
      <c r="CC89" s="13">
        <f t="shared" si="11"/>
        <v>0</v>
      </c>
      <c r="CD89" s="50">
        <v>0</v>
      </c>
      <c r="CE89" s="13">
        <f t="shared" si="12"/>
        <v>0</v>
      </c>
      <c r="CF89" s="13">
        <v>0</v>
      </c>
      <c r="CG89" s="13">
        <f>IFERROR(VLOOKUP(VLOOKUP(A89,属性表!A:AO,41,FALSE)&amp;BJ89,杂项!AW:BC,4,0),0)/100+K89+AH89</f>
        <v>0</v>
      </c>
      <c r="CH89" s="43">
        <f>VLOOKUP(BC89,小兵属性!B:F,3,FALSE)*(1+B89+BD89)*(1+VLOOKUP(A89,属性表!A:AN,38,FALSE))</f>
        <v>2343.25</v>
      </c>
      <c r="CI89" s="50">
        <v>0</v>
      </c>
      <c r="CJ89" s="13">
        <f t="shared" si="13"/>
        <v>0</v>
      </c>
      <c r="CK89" s="13">
        <v>0</v>
      </c>
      <c r="CL89" s="13">
        <f>IFERROR(VLOOKUP(VLOOKUP(BC89,小兵属性!B:X,23,FALSE)&amp;BQ89,杂项!AW:BC,4,0),0)/100+K89</f>
        <v>0</v>
      </c>
      <c r="CM89" s="54" t="s">
        <v>4816</v>
      </c>
      <c r="CN89" s="29" t="s">
        <v>5027</v>
      </c>
      <c r="CO89" s="55" t="str">
        <f>VLOOKUP($BC89,小兵属性!$B:$Q,16,FALSE)</f>
        <v>物理</v>
      </c>
      <c r="CP89" s="43">
        <f t="shared" si="14"/>
        <v>916.36683459968049</v>
      </c>
      <c r="CQ89" s="43">
        <f t="shared" si="15"/>
        <v>672.78750000000002</v>
      </c>
      <c r="CR89" s="43">
        <f t="shared" si="9"/>
        <v>1589.1543345996806</v>
      </c>
      <c r="CS89" s="58" t="s">
        <v>5066</v>
      </c>
    </row>
    <row r="90" spans="1:97" customFormat="1" x14ac:dyDescent="0.15">
      <c r="A90" s="9" t="s">
        <v>1244</v>
      </c>
      <c r="B90" s="13">
        <v>1.1000000000000001</v>
      </c>
      <c r="C90" s="13">
        <v>1</v>
      </c>
      <c r="D90" s="13">
        <v>1</v>
      </c>
      <c r="E90" s="13">
        <v>1</v>
      </c>
      <c r="F90" s="13">
        <v>0</v>
      </c>
      <c r="G90" s="14">
        <v>0</v>
      </c>
      <c r="H90" s="14">
        <v>0</v>
      </c>
      <c r="I90" s="13"/>
      <c r="J90" s="13"/>
      <c r="K90" s="13">
        <v>0</v>
      </c>
      <c r="L90" s="13">
        <v>0</v>
      </c>
      <c r="M90" s="13">
        <v>0</v>
      </c>
      <c r="N90" s="13"/>
      <c r="O90" s="13"/>
      <c r="P90" s="13"/>
      <c r="Q90" s="26" t="s">
        <v>528</v>
      </c>
      <c r="R90" s="25">
        <f>VLOOKUP($Q90,杂项!$AF:$AT,2,FALSE)</f>
        <v>0</v>
      </c>
      <c r="S90" s="25">
        <f>VLOOKUP($Q90,杂项!$AF:$AT,3,FALSE)</f>
        <v>0.05</v>
      </c>
      <c r="T90" s="25">
        <f>VLOOKUP($Q90,杂项!$AF:$AT,4,FALSE)</f>
        <v>0.1</v>
      </c>
      <c r="U90" s="25">
        <f>VLOOKUP($Q90,杂项!$AF:$AT,5,FALSE)</f>
        <v>0.05</v>
      </c>
      <c r="V90" s="25">
        <f>VLOOKUP($Q90,杂项!$AF:$AT,6,FALSE)</f>
        <v>0.1</v>
      </c>
      <c r="W90" s="25">
        <f>VLOOKUP($Q90,杂项!$AF:$AT,7,FALSE)</f>
        <v>0</v>
      </c>
      <c r="X90" s="25">
        <f>VLOOKUP($Q90,杂项!$AF:$AT,8,FALSE)</f>
        <v>0.1</v>
      </c>
      <c r="Y90" s="25">
        <f>VLOOKUP($Q90,杂项!$AF:$AT,9,FALSE)</f>
        <v>0</v>
      </c>
      <c r="Z90" s="25">
        <f>VLOOKUP($Q90,杂项!$AF:$AT,10,FALSE)</f>
        <v>0.1</v>
      </c>
      <c r="AA90" s="25">
        <f>VLOOKUP($Q90,杂项!$AF:$AT,11,FALSE)</f>
        <v>0</v>
      </c>
      <c r="AB90" s="25">
        <f>VLOOKUP($Q90,杂项!$AF:$AT,12,FALSE)</f>
        <v>0</v>
      </c>
      <c r="AC90" s="25">
        <f>VLOOKUP($Q90,杂项!$AF:$AT,13,FALSE)</f>
        <v>0</v>
      </c>
      <c r="AD90" s="25">
        <f>VLOOKUP($Q90,杂项!$AF:$AT,14,FALSE)</f>
        <v>0</v>
      </c>
      <c r="AE90" s="25">
        <f>VLOOKUP($Q90,杂项!$AF:$AT,15,FALSE)</f>
        <v>0</v>
      </c>
      <c r="AF90" s="25">
        <f>VLOOKUP($Q90,杂项!$AF:$AU,16,FALSE)</f>
        <v>0</v>
      </c>
      <c r="AG90" s="30">
        <v>1.5</v>
      </c>
      <c r="AH90" s="13">
        <v>0</v>
      </c>
      <c r="AI90" s="13">
        <v>0.35</v>
      </c>
      <c r="AJ90" s="29">
        <v>80</v>
      </c>
      <c r="AK90" s="29">
        <v>182</v>
      </c>
      <c r="AL90" s="13"/>
      <c r="AM90" s="29"/>
      <c r="AN90" s="29"/>
      <c r="AO90" s="13"/>
      <c r="AP90" s="29"/>
      <c r="AQ90" s="29"/>
      <c r="AR90" s="13"/>
      <c r="AS90" s="29"/>
      <c r="AT90" s="29"/>
      <c r="AU90" s="13">
        <v>0.33</v>
      </c>
      <c r="AV90" s="13"/>
      <c r="AW90" s="13"/>
      <c r="AX90" s="13"/>
      <c r="AY90" s="13">
        <v>0</v>
      </c>
      <c r="AZ90" s="13">
        <v>0</v>
      </c>
      <c r="BA90" s="13">
        <v>0</v>
      </c>
      <c r="BB90" s="13"/>
      <c r="BC90" s="22" t="s">
        <v>4890</v>
      </c>
      <c r="BD90" s="24">
        <f>VLOOKUP($BC90,小兵属性!$B:$P,6,FALSE)</f>
        <v>0.5</v>
      </c>
      <c r="BE90" s="24">
        <f>VLOOKUP($BC90,小兵属性!$B:$P,7,FALSE)</f>
        <v>0.5</v>
      </c>
      <c r="BF90" s="24">
        <f>VLOOKUP($BC90,小兵属性!$B:$P,8,FALSE)</f>
        <v>0</v>
      </c>
      <c r="BG90" s="24">
        <f>VLOOKUP($BC90,小兵属性!$B:$P,9,FALSE)</f>
        <v>0</v>
      </c>
      <c r="BH90" s="24">
        <f>VLOOKUP($BC90,小兵属性!$B:$P,10,FALSE)</f>
        <v>0</v>
      </c>
      <c r="BI90" s="34">
        <v>12000</v>
      </c>
      <c r="BJ90" s="34">
        <v>11</v>
      </c>
      <c r="BK90" s="34"/>
      <c r="BL90" s="34"/>
      <c r="BM90" s="34">
        <v>700</v>
      </c>
      <c r="BN90" s="34">
        <v>600</v>
      </c>
      <c r="BO90" s="36">
        <v>0.6</v>
      </c>
      <c r="BP90" s="35">
        <v>1200</v>
      </c>
      <c r="BQ90" s="34">
        <v>11</v>
      </c>
      <c r="BR90" s="34"/>
      <c r="BS90" s="34">
        <v>700</v>
      </c>
      <c r="BT90" s="34">
        <v>600</v>
      </c>
      <c r="BU90" s="36">
        <v>0.6</v>
      </c>
      <c r="BV90" s="34"/>
      <c r="BW90" s="34"/>
      <c r="BX90" s="36">
        <v>0</v>
      </c>
      <c r="BY90" s="36">
        <v>0</v>
      </c>
      <c r="BZ90" s="43">
        <f>(VLOOKUP(A90,属性表!A:F,3,FALSE)*(1+AI90+S90)+AJ90+AK90)*(1+B90+AU90+T90)</f>
        <v>2488.4427073792008</v>
      </c>
      <c r="CA90" s="13">
        <f t="shared" si="16"/>
        <v>0</v>
      </c>
      <c r="CB90" s="13">
        <f t="shared" si="10"/>
        <v>0</v>
      </c>
      <c r="CC90" s="13">
        <f t="shared" si="11"/>
        <v>0</v>
      </c>
      <c r="CD90" s="50">
        <v>0</v>
      </c>
      <c r="CE90" s="13">
        <f t="shared" si="12"/>
        <v>0</v>
      </c>
      <c r="CF90" s="13">
        <v>0</v>
      </c>
      <c r="CG90" s="13">
        <f>IFERROR(VLOOKUP(VLOOKUP(A90,属性表!A:AO,41,FALSE)&amp;BJ90,杂项!AW:BC,4,0),0)/100+K90+AH90</f>
        <v>0</v>
      </c>
      <c r="CH90" s="43">
        <f>VLOOKUP(BC90,小兵属性!B:F,3,FALSE)*(1+B90+BD90)*(1+VLOOKUP(A90,属性表!A:AN,38,FALSE))</f>
        <v>2155.79</v>
      </c>
      <c r="CI90" s="50">
        <v>0</v>
      </c>
      <c r="CJ90" s="13">
        <f t="shared" si="13"/>
        <v>0</v>
      </c>
      <c r="CK90" s="13">
        <v>0</v>
      </c>
      <c r="CL90" s="13">
        <f>IFERROR(VLOOKUP(VLOOKUP(BC90,小兵属性!B:X,23,FALSE)&amp;BQ90,杂项!AW:BC,4,0),0)/100+K90</f>
        <v>0</v>
      </c>
      <c r="CM90" s="54" t="s">
        <v>4816</v>
      </c>
      <c r="CN90" s="29" t="s">
        <v>5027</v>
      </c>
      <c r="CO90" s="55" t="str">
        <f>VLOOKUP($BC90,小兵属性!$B:$Q,16,FALSE)</f>
        <v>物理</v>
      </c>
      <c r="CP90" s="43">
        <f t="shared" si="14"/>
        <v>1026.3320305344005</v>
      </c>
      <c r="CQ90" s="43">
        <f t="shared" si="15"/>
        <v>517.89499999999998</v>
      </c>
      <c r="CR90" s="43">
        <f t="shared" si="9"/>
        <v>1544.2270305344005</v>
      </c>
      <c r="CS90" s="58" t="s">
        <v>5082</v>
      </c>
    </row>
    <row r="91" spans="1:97" customFormat="1" x14ac:dyDescent="0.15">
      <c r="A91" s="9" t="s">
        <v>1152</v>
      </c>
      <c r="B91" s="13">
        <v>1.32</v>
      </c>
      <c r="C91" s="13">
        <v>1</v>
      </c>
      <c r="D91" s="13">
        <v>1</v>
      </c>
      <c r="E91" s="13">
        <v>1</v>
      </c>
      <c r="F91" s="13">
        <v>0</v>
      </c>
      <c r="G91" s="14">
        <v>0</v>
      </c>
      <c r="H91" s="14">
        <v>0</v>
      </c>
      <c r="I91" s="13"/>
      <c r="J91" s="13"/>
      <c r="K91" s="13">
        <v>0</v>
      </c>
      <c r="L91" s="13">
        <v>0</v>
      </c>
      <c r="M91" s="13">
        <v>0</v>
      </c>
      <c r="N91" s="13"/>
      <c r="O91" s="13"/>
      <c r="P91" s="13"/>
      <c r="Q91" s="26" t="s">
        <v>528</v>
      </c>
      <c r="R91" s="25">
        <f>VLOOKUP($Q91,杂项!$AF:$AT,2,FALSE)</f>
        <v>0</v>
      </c>
      <c r="S91" s="25">
        <f>VLOOKUP($Q91,杂项!$AF:$AT,3,FALSE)</f>
        <v>0.05</v>
      </c>
      <c r="T91" s="25">
        <f>VLOOKUP($Q91,杂项!$AF:$AT,4,FALSE)</f>
        <v>0.1</v>
      </c>
      <c r="U91" s="25">
        <f>VLOOKUP($Q91,杂项!$AF:$AT,5,FALSE)</f>
        <v>0.05</v>
      </c>
      <c r="V91" s="25">
        <f>VLOOKUP($Q91,杂项!$AF:$AT,6,FALSE)</f>
        <v>0.1</v>
      </c>
      <c r="W91" s="25">
        <f>VLOOKUP($Q91,杂项!$AF:$AT,7,FALSE)</f>
        <v>0</v>
      </c>
      <c r="X91" s="25">
        <f>VLOOKUP($Q91,杂项!$AF:$AT,8,FALSE)</f>
        <v>0.1</v>
      </c>
      <c r="Y91" s="25">
        <f>VLOOKUP($Q91,杂项!$AF:$AT,9,FALSE)</f>
        <v>0</v>
      </c>
      <c r="Z91" s="25">
        <f>VLOOKUP($Q91,杂项!$AF:$AT,10,FALSE)</f>
        <v>0.1</v>
      </c>
      <c r="AA91" s="25">
        <f>VLOOKUP($Q91,杂项!$AF:$AT,11,FALSE)</f>
        <v>0</v>
      </c>
      <c r="AB91" s="25">
        <f>VLOOKUP($Q91,杂项!$AF:$AT,12,FALSE)</f>
        <v>0</v>
      </c>
      <c r="AC91" s="25">
        <f>VLOOKUP($Q91,杂项!$AF:$AT,13,FALSE)</f>
        <v>0</v>
      </c>
      <c r="AD91" s="25">
        <f>VLOOKUP($Q91,杂项!$AF:$AT,14,FALSE)</f>
        <v>0</v>
      </c>
      <c r="AE91" s="25">
        <f>VLOOKUP($Q91,杂项!$AF:$AT,15,FALSE)</f>
        <v>0</v>
      </c>
      <c r="AF91" s="25">
        <f>VLOOKUP($Q91,杂项!$AF:$AU,16,FALSE)</f>
        <v>0</v>
      </c>
      <c r="AG91" s="30">
        <v>1</v>
      </c>
      <c r="AH91" s="13">
        <v>0</v>
      </c>
      <c r="AI91" s="13">
        <v>0.35</v>
      </c>
      <c r="AJ91" s="29">
        <v>80</v>
      </c>
      <c r="AK91" s="29">
        <v>182</v>
      </c>
      <c r="AL91" s="13"/>
      <c r="AM91" s="29"/>
      <c r="AN91" s="29"/>
      <c r="AO91" s="13"/>
      <c r="AP91" s="29"/>
      <c r="AQ91" s="29"/>
      <c r="AR91" s="13"/>
      <c r="AS91" s="29"/>
      <c r="AT91" s="29"/>
      <c r="AU91" s="13">
        <v>0.18</v>
      </c>
      <c r="AV91" s="13"/>
      <c r="AW91" s="13"/>
      <c r="AX91" s="13"/>
      <c r="AY91" s="13">
        <v>0</v>
      </c>
      <c r="AZ91" s="13">
        <v>0</v>
      </c>
      <c r="BA91" s="13">
        <v>0</v>
      </c>
      <c r="BB91" s="13"/>
      <c r="BC91" s="22" t="s">
        <v>4878</v>
      </c>
      <c r="BD91" s="24">
        <f>VLOOKUP($BC91,小兵属性!$B:$P,6,FALSE)</f>
        <v>0.2</v>
      </c>
      <c r="BE91" s="24">
        <f>VLOOKUP($BC91,小兵属性!$B:$P,7,FALSE)</f>
        <v>0.2</v>
      </c>
      <c r="BF91" s="24">
        <f>VLOOKUP($BC91,小兵属性!$B:$P,8,FALSE)</f>
        <v>0</v>
      </c>
      <c r="BG91" s="24">
        <f>VLOOKUP($BC91,小兵属性!$B:$P,9,FALSE)</f>
        <v>0.24</v>
      </c>
      <c r="BH91" s="24">
        <f>VLOOKUP($BC91,小兵属性!$B:$P,10,FALSE)</f>
        <v>0.65</v>
      </c>
      <c r="BI91" s="34">
        <v>12000</v>
      </c>
      <c r="BJ91" s="34">
        <v>11</v>
      </c>
      <c r="BK91" s="34"/>
      <c r="BL91" s="34"/>
      <c r="BM91" s="34">
        <v>700</v>
      </c>
      <c r="BN91" s="34">
        <v>600</v>
      </c>
      <c r="BO91" s="36">
        <v>0.6</v>
      </c>
      <c r="BP91" s="35">
        <v>1200</v>
      </c>
      <c r="BQ91" s="34">
        <v>11</v>
      </c>
      <c r="BR91" s="34"/>
      <c r="BS91" s="34">
        <v>700</v>
      </c>
      <c r="BT91" s="34">
        <v>600</v>
      </c>
      <c r="BU91" s="36">
        <v>0.6</v>
      </c>
      <c r="BV91" s="34"/>
      <c r="BW91" s="34"/>
      <c r="BX91" s="36">
        <v>0</v>
      </c>
      <c r="BY91" s="36">
        <v>0</v>
      </c>
      <c r="BZ91" s="43">
        <f>(VLOOKUP(A91,属性表!A:F,3,FALSE)*(1+AI91+S91)+AJ91+AK91)*(1+B91+AU91+T91)</f>
        <v>2599.1328896000005</v>
      </c>
      <c r="CA91" s="13">
        <f t="shared" si="16"/>
        <v>0</v>
      </c>
      <c r="CB91" s="13">
        <f t="shared" si="10"/>
        <v>0</v>
      </c>
      <c r="CC91" s="13">
        <f t="shared" si="11"/>
        <v>0</v>
      </c>
      <c r="CD91" s="50">
        <v>0</v>
      </c>
      <c r="CE91" s="13">
        <f t="shared" si="12"/>
        <v>0</v>
      </c>
      <c r="CF91" s="13">
        <v>0</v>
      </c>
      <c r="CG91" s="13">
        <f>IFERROR(VLOOKUP(VLOOKUP(A91,属性表!A:AO,41,FALSE)&amp;BJ91,杂项!AW:BC,4,0),0)/100+K91+AH91</f>
        <v>0</v>
      </c>
      <c r="CH91" s="43">
        <f>VLOOKUP(BC91,小兵属性!B:F,3,FALSE)*(1+B91+BD91)*(1+VLOOKUP(A91,属性表!A:AN,38,FALSE))</f>
        <v>2352.1428000000005</v>
      </c>
      <c r="CI91" s="50">
        <v>0</v>
      </c>
      <c r="CJ91" s="13">
        <f t="shared" si="13"/>
        <v>0</v>
      </c>
      <c r="CK91" s="13">
        <v>0</v>
      </c>
      <c r="CL91" s="13">
        <f>IFERROR(VLOOKUP(VLOOKUP(BC91,小兵属性!B:X,23,FALSE)&amp;BQ91,杂项!AW:BC,4,0),0)/100+K91</f>
        <v>0</v>
      </c>
      <c r="CM91" s="54" t="s">
        <v>4816</v>
      </c>
      <c r="CN91" s="29" t="s">
        <v>5027</v>
      </c>
      <c r="CO91" s="55" t="str">
        <f>VLOOKUP($BC91,小兵属性!$B:$Q,16,FALSE)</f>
        <v>物理</v>
      </c>
      <c r="CP91" s="43">
        <f t="shared" si="14"/>
        <v>739.56644480000023</v>
      </c>
      <c r="CQ91" s="43">
        <f t="shared" si="15"/>
        <v>763.92853600000035</v>
      </c>
      <c r="CR91" s="43">
        <f t="shared" si="9"/>
        <v>1503.4949808000006</v>
      </c>
      <c r="CS91" s="58" t="s">
        <v>5080</v>
      </c>
    </row>
    <row r="92" spans="1:97" customFormat="1" x14ac:dyDescent="0.15">
      <c r="A92" s="9" t="s">
        <v>1203</v>
      </c>
      <c r="B92" s="13">
        <v>1</v>
      </c>
      <c r="C92" s="13">
        <v>1</v>
      </c>
      <c r="D92" s="13">
        <v>1</v>
      </c>
      <c r="E92" s="13">
        <v>1</v>
      </c>
      <c r="F92" s="13">
        <v>0</v>
      </c>
      <c r="G92" s="14">
        <v>0</v>
      </c>
      <c r="H92" s="14">
        <v>0</v>
      </c>
      <c r="I92" s="13"/>
      <c r="J92" s="13"/>
      <c r="K92" s="13">
        <v>0</v>
      </c>
      <c r="L92" s="13">
        <v>0</v>
      </c>
      <c r="M92" s="13">
        <v>0</v>
      </c>
      <c r="N92" s="13"/>
      <c r="O92" s="13"/>
      <c r="P92" s="13"/>
      <c r="Q92" s="26" t="s">
        <v>642</v>
      </c>
      <c r="R92" s="25">
        <f>VLOOKUP($Q92,杂项!$AF:$AT,2,FALSE)</f>
        <v>0</v>
      </c>
      <c r="S92" s="25">
        <f>VLOOKUP($Q92,杂项!$AF:$AT,3,FALSE)</f>
        <v>0</v>
      </c>
      <c r="T92" s="25">
        <f>VLOOKUP($Q92,杂项!$AF:$AT,4,FALSE)</f>
        <v>0</v>
      </c>
      <c r="U92" s="25">
        <f>VLOOKUP($Q92,杂项!$AF:$AT,5,FALSE)</f>
        <v>0</v>
      </c>
      <c r="V92" s="25">
        <f>VLOOKUP($Q92,杂项!$AF:$AT,6,FALSE)</f>
        <v>0</v>
      </c>
      <c r="W92" s="25">
        <f>VLOOKUP($Q92,杂项!$AF:$AT,7,FALSE)</f>
        <v>0.1</v>
      </c>
      <c r="X92" s="25">
        <f>VLOOKUP($Q92,杂项!$AF:$AT,8,FALSE)</f>
        <v>0</v>
      </c>
      <c r="Y92" s="25">
        <f>VLOOKUP($Q92,杂项!$AF:$AT,9,FALSE)</f>
        <v>0.1</v>
      </c>
      <c r="Z92" s="25">
        <f>VLOOKUP($Q92,杂项!$AF:$AT,10,FALSE)</f>
        <v>0</v>
      </c>
      <c r="AA92" s="25">
        <f>VLOOKUP($Q92,杂项!$AF:$AT,11,FALSE)</f>
        <v>0</v>
      </c>
      <c r="AB92" s="25">
        <f>VLOOKUP($Q92,杂项!$AF:$AT,12,FALSE)</f>
        <v>0</v>
      </c>
      <c r="AC92" s="25">
        <f>VLOOKUP($Q92,杂项!$AF:$AT,13,FALSE)</f>
        <v>0</v>
      </c>
      <c r="AD92" s="25">
        <f>VLOOKUP($Q92,杂项!$AF:$AT,14,FALSE)</f>
        <v>0</v>
      </c>
      <c r="AE92" s="25">
        <f>VLOOKUP($Q92,杂项!$AF:$AT,15,FALSE)</f>
        <v>0</v>
      </c>
      <c r="AF92" s="25">
        <f>VLOOKUP($Q92,杂项!$AF:$AU,16,FALSE)</f>
        <v>0</v>
      </c>
      <c r="AG92" s="30">
        <v>1.5</v>
      </c>
      <c r="AH92" s="13">
        <v>0</v>
      </c>
      <c r="AI92" s="13">
        <v>0</v>
      </c>
      <c r="AJ92" s="29">
        <v>0</v>
      </c>
      <c r="AK92" s="29">
        <v>0</v>
      </c>
      <c r="AL92" s="13"/>
      <c r="AM92" s="29"/>
      <c r="AN92" s="29"/>
      <c r="AO92" s="13">
        <v>0.45</v>
      </c>
      <c r="AP92" s="29">
        <v>60</v>
      </c>
      <c r="AQ92" s="29">
        <v>113</v>
      </c>
      <c r="AR92" s="13">
        <v>0</v>
      </c>
      <c r="AS92" s="29">
        <v>0</v>
      </c>
      <c r="AT92" s="29">
        <v>0</v>
      </c>
      <c r="AU92" s="13">
        <v>0</v>
      </c>
      <c r="AV92" s="13"/>
      <c r="AW92" s="13">
        <v>0.4</v>
      </c>
      <c r="AX92" s="13">
        <v>0</v>
      </c>
      <c r="AY92" s="13">
        <v>0</v>
      </c>
      <c r="AZ92" s="13">
        <v>0</v>
      </c>
      <c r="BA92" s="13">
        <v>0</v>
      </c>
      <c r="BB92" s="13"/>
      <c r="BC92" s="22" t="s">
        <v>4815</v>
      </c>
      <c r="BD92" s="24">
        <f>VLOOKUP($BC92,小兵属性!$B:$P,6,FALSE)</f>
        <v>0.2</v>
      </c>
      <c r="BE92" s="24">
        <f>VLOOKUP($BC92,小兵属性!$B:$P,7,FALSE)</f>
        <v>0.2</v>
      </c>
      <c r="BF92" s="24">
        <f>VLOOKUP($BC92,小兵属性!$B:$P,8,FALSE)</f>
        <v>0.2</v>
      </c>
      <c r="BG92" s="24">
        <f>VLOOKUP($BC92,小兵属性!$B:$P,9,FALSE)</f>
        <v>0</v>
      </c>
      <c r="BH92" s="24">
        <f>VLOOKUP($BC92,小兵属性!$B:$P,10,FALSE)</f>
        <v>0.3</v>
      </c>
      <c r="BI92" s="34">
        <v>12000</v>
      </c>
      <c r="BJ92" s="34">
        <v>11</v>
      </c>
      <c r="BK92" s="34"/>
      <c r="BL92" s="34"/>
      <c r="BM92" s="34">
        <v>700</v>
      </c>
      <c r="BN92" s="34">
        <v>600</v>
      </c>
      <c r="BO92" s="36">
        <v>0.6</v>
      </c>
      <c r="BP92" s="35">
        <v>1200</v>
      </c>
      <c r="BQ92" s="34">
        <v>11</v>
      </c>
      <c r="BR92" s="34"/>
      <c r="BS92" s="34">
        <v>700</v>
      </c>
      <c r="BT92" s="34">
        <v>600</v>
      </c>
      <c r="BU92" s="36">
        <v>0.6</v>
      </c>
      <c r="BV92" s="34"/>
      <c r="BW92" s="34"/>
      <c r="BX92" s="36">
        <v>0</v>
      </c>
      <c r="BY92" s="36">
        <v>0</v>
      </c>
      <c r="BZ92" s="43">
        <f>(VLOOKUP(A92,属性表!A:F,5,FALSE)*(1+AO92+W92)+AP92+AQ92)*(1+D92+AW92+X92)*1.6</f>
        <v>2724.2163486720001</v>
      </c>
      <c r="CA92" s="13">
        <f t="shared" si="16"/>
        <v>0</v>
      </c>
      <c r="CB92" s="13">
        <f t="shared" si="10"/>
        <v>0</v>
      </c>
      <c r="CC92" s="13">
        <f t="shared" si="11"/>
        <v>0</v>
      </c>
      <c r="CD92" s="50">
        <v>0</v>
      </c>
      <c r="CE92" s="13">
        <f t="shared" si="12"/>
        <v>0</v>
      </c>
      <c r="CF92" s="13">
        <v>-0.15</v>
      </c>
      <c r="CG92" s="13">
        <f>IFERROR(VLOOKUP(VLOOKUP(A92,属性表!A:AO,41,FALSE)&amp;BJ92,杂项!AW:BC,4,0),0)/100+K92+AH92</f>
        <v>0</v>
      </c>
      <c r="CH92" s="43">
        <f>VLOOKUP(BC92,小兵属性!B:F,3,FALSE)*(1+B92+BD92)*(1+VLOOKUP(A92,属性表!A:AN,38,FALSE))</f>
        <v>1458.2920000000004</v>
      </c>
      <c r="CI92" s="50">
        <v>0</v>
      </c>
      <c r="CJ92" s="13">
        <f t="shared" si="13"/>
        <v>0</v>
      </c>
      <c r="CK92" s="13">
        <v>0</v>
      </c>
      <c r="CL92" s="13">
        <f>IFERROR(VLOOKUP(VLOOKUP(BC92,小兵属性!B:X,23,FALSE)&amp;BQ92,杂项!AW:BC,4,0),0)/100+K92</f>
        <v>0</v>
      </c>
      <c r="CM92" s="54" t="s">
        <v>5026</v>
      </c>
      <c r="CN92" s="29" t="s">
        <v>5027</v>
      </c>
      <c r="CO92" s="55" t="str">
        <f>VLOOKUP($BC92,小兵属性!$B:$Q,16,FALSE)</f>
        <v>物理</v>
      </c>
      <c r="CP92" s="43">
        <f t="shared" si="14"/>
        <v>1281.9122615040001</v>
      </c>
      <c r="CQ92" s="43">
        <f t="shared" si="15"/>
        <v>169.14600000000019</v>
      </c>
      <c r="CR92" s="43">
        <f t="shared" si="9"/>
        <v>1451.0582615040003</v>
      </c>
      <c r="CS92" s="58" t="s">
        <v>5066</v>
      </c>
    </row>
    <row r="93" spans="1:97" customFormat="1" x14ac:dyDescent="0.15">
      <c r="A93" s="9" t="s">
        <v>1226</v>
      </c>
      <c r="B93" s="13">
        <v>1</v>
      </c>
      <c r="C93" s="13">
        <v>1</v>
      </c>
      <c r="D93" s="13">
        <v>1</v>
      </c>
      <c r="E93" s="13">
        <v>1</v>
      </c>
      <c r="F93" s="13">
        <v>0.2</v>
      </c>
      <c r="G93" s="14">
        <v>0</v>
      </c>
      <c r="H93" s="14">
        <v>0</v>
      </c>
      <c r="I93" s="13"/>
      <c r="J93" s="13"/>
      <c r="K93" s="13">
        <v>0</v>
      </c>
      <c r="L93" s="13">
        <v>0</v>
      </c>
      <c r="M93" s="13">
        <v>0</v>
      </c>
      <c r="N93" s="13">
        <v>0.1</v>
      </c>
      <c r="O93" s="13"/>
      <c r="P93" s="13"/>
      <c r="Q93" s="26" t="s">
        <v>622</v>
      </c>
      <c r="R93" s="25">
        <f>VLOOKUP($Q93,杂项!$AF:$AT,2,FALSE)</f>
        <v>0</v>
      </c>
      <c r="S93" s="25">
        <f>VLOOKUP($Q93,杂项!$AF:$AT,3,FALSE)</f>
        <v>0.05</v>
      </c>
      <c r="T93" s="25">
        <f>VLOOKUP($Q93,杂项!$AF:$AT,4,FALSE)</f>
        <v>0</v>
      </c>
      <c r="U93" s="25">
        <f>VLOOKUP($Q93,杂项!$AF:$AT,5,FALSE)</f>
        <v>0.05</v>
      </c>
      <c r="V93" s="25">
        <f>VLOOKUP($Q93,杂项!$AF:$AT,6,FALSE)</f>
        <v>0</v>
      </c>
      <c r="W93" s="25">
        <f>VLOOKUP($Q93,杂项!$AF:$AT,7,FALSE)</f>
        <v>0</v>
      </c>
      <c r="X93" s="25">
        <f>VLOOKUP($Q93,杂项!$AF:$AT,8,FALSE)</f>
        <v>0</v>
      </c>
      <c r="Y93" s="25">
        <f>VLOOKUP($Q93,杂项!$AF:$AT,9,FALSE)</f>
        <v>0</v>
      </c>
      <c r="Z93" s="25">
        <f>VLOOKUP($Q93,杂项!$AF:$AT,10,FALSE)</f>
        <v>0</v>
      </c>
      <c r="AA93" s="25">
        <f>VLOOKUP($Q93,杂项!$AF:$AT,11,FALSE)</f>
        <v>0</v>
      </c>
      <c r="AB93" s="25">
        <f>VLOOKUP($Q93,杂项!$AF:$AT,12,FALSE)</f>
        <v>0</v>
      </c>
      <c r="AC93" s="25">
        <f>VLOOKUP($Q93,杂项!$AF:$AT,13,FALSE)</f>
        <v>0.1</v>
      </c>
      <c r="AD93" s="25">
        <f>VLOOKUP($Q93,杂项!$AF:$AT,14,FALSE)</f>
        <v>0.15</v>
      </c>
      <c r="AE93" s="25">
        <f>VLOOKUP($Q93,杂项!$AF:$AT,15,FALSE)</f>
        <v>0</v>
      </c>
      <c r="AF93" s="25">
        <f>VLOOKUP($Q93,杂项!$AF:$AU,16,FALSE)</f>
        <v>0</v>
      </c>
      <c r="AG93" s="30">
        <v>1.5</v>
      </c>
      <c r="AH93" s="13">
        <v>0</v>
      </c>
      <c r="AI93" s="13">
        <v>0</v>
      </c>
      <c r="AJ93" s="29">
        <v>0</v>
      </c>
      <c r="AK93" s="29">
        <v>0</v>
      </c>
      <c r="AL93" s="13">
        <v>0.35</v>
      </c>
      <c r="AM93" s="29">
        <v>80</v>
      </c>
      <c r="AN93" s="29">
        <v>182</v>
      </c>
      <c r="AO93" s="13"/>
      <c r="AP93" s="29"/>
      <c r="AQ93" s="29"/>
      <c r="AR93" s="13"/>
      <c r="AS93" s="29"/>
      <c r="AT93" s="29"/>
      <c r="AU93" s="13"/>
      <c r="AV93" s="13">
        <v>0</v>
      </c>
      <c r="AW93" s="13"/>
      <c r="AX93" s="13"/>
      <c r="AY93" s="13">
        <v>0</v>
      </c>
      <c r="AZ93" s="13">
        <v>0</v>
      </c>
      <c r="BA93" s="13">
        <v>0</v>
      </c>
      <c r="BB93" s="13"/>
      <c r="BC93" s="22" t="s">
        <v>4923</v>
      </c>
      <c r="BD93" s="24">
        <f>VLOOKUP($BC93,小兵属性!$B:$P,6,FALSE)</f>
        <v>0.3</v>
      </c>
      <c r="BE93" s="24">
        <f>VLOOKUP($BC93,小兵属性!$B:$P,7,FALSE)</f>
        <v>0</v>
      </c>
      <c r="BF93" s="24">
        <f>VLOOKUP($BC93,小兵属性!$B:$P,8,FALSE)</f>
        <v>0</v>
      </c>
      <c r="BG93" s="24">
        <f>VLOOKUP($BC93,小兵属性!$B:$P,9,FALSE)</f>
        <v>0</v>
      </c>
      <c r="BH93" s="24">
        <f>VLOOKUP($BC93,小兵属性!$B:$P,10,FALSE)</f>
        <v>0</v>
      </c>
      <c r="BI93" s="34">
        <v>12000</v>
      </c>
      <c r="BJ93" s="34">
        <v>11</v>
      </c>
      <c r="BK93" s="34"/>
      <c r="BL93" s="34"/>
      <c r="BM93" s="34">
        <v>700</v>
      </c>
      <c r="BN93" s="34">
        <v>600</v>
      </c>
      <c r="BO93" s="36">
        <v>0.6</v>
      </c>
      <c r="BP93" s="35">
        <v>1200</v>
      </c>
      <c r="BQ93" s="34">
        <v>11</v>
      </c>
      <c r="BR93" s="34"/>
      <c r="BS93" s="34">
        <v>700</v>
      </c>
      <c r="BT93" s="34">
        <v>600</v>
      </c>
      <c r="BU93" s="36">
        <v>0.6</v>
      </c>
      <c r="BV93" s="34"/>
      <c r="BW93" s="34"/>
      <c r="BX93" s="36">
        <v>0</v>
      </c>
      <c r="BY93" s="36">
        <v>0</v>
      </c>
      <c r="BZ93" s="43">
        <f>(VLOOKUP(A93,属性表!A:F,4,FALSE)*(1+AL93+U93)+AM93+AN93)*(1+C93+AV93+V93)</f>
        <v>1834.7367884800001</v>
      </c>
      <c r="CA93" s="13">
        <f t="shared" si="16"/>
        <v>0.30000000000000004</v>
      </c>
      <c r="CB93" s="13">
        <f t="shared" si="10"/>
        <v>0.1</v>
      </c>
      <c r="CC93" s="13">
        <f t="shared" si="11"/>
        <v>0.15</v>
      </c>
      <c r="CD93" s="50">
        <v>0</v>
      </c>
      <c r="CE93" s="13">
        <f t="shared" si="12"/>
        <v>0</v>
      </c>
      <c r="CF93" s="13">
        <v>0</v>
      </c>
      <c r="CG93" s="13">
        <f>IFERROR(VLOOKUP(VLOOKUP(A93,属性表!A:AO,41,FALSE)&amp;BJ93,杂项!AW:BC,4,0),0)/100+K93+AH93</f>
        <v>0</v>
      </c>
      <c r="CH93" s="43">
        <f>VLOOKUP(BC93,小兵属性!B:F,3,FALSE)*(1+B93+BD93)*(1+VLOOKUP(A93,属性表!A:AN,38,FALSE))</f>
        <v>2083.3399999999997</v>
      </c>
      <c r="CI93" s="50">
        <v>0</v>
      </c>
      <c r="CJ93" s="13">
        <f t="shared" si="13"/>
        <v>0</v>
      </c>
      <c r="CK93" s="13">
        <v>0</v>
      </c>
      <c r="CL93" s="13">
        <f>IFERROR(VLOOKUP(VLOOKUP(BC93,小兵属性!B:X,23,FALSE)&amp;BQ93,杂项!AW:BC,4,0),0)/100+K93</f>
        <v>0</v>
      </c>
      <c r="CM93" s="54" t="s">
        <v>4886</v>
      </c>
      <c r="CN93" s="29" t="s">
        <v>5032</v>
      </c>
      <c r="CO93" s="55" t="str">
        <f>VLOOKUP($BC93,小兵属性!$B:$Q,16,FALSE)</f>
        <v>物理</v>
      </c>
      <c r="CP93" s="57">
        <f t="shared" si="14"/>
        <v>938.15520564480016</v>
      </c>
      <c r="CQ93" s="57">
        <f t="shared" si="15"/>
        <v>578.00399999999979</v>
      </c>
      <c r="CR93" s="57">
        <f t="shared" si="9"/>
        <v>1516.1592056447998</v>
      </c>
      <c r="CS93" s="58" t="s">
        <v>5075</v>
      </c>
    </row>
    <row r="94" spans="1:97" customFormat="1" x14ac:dyDescent="0.15">
      <c r="A94" s="9" t="s">
        <v>1148</v>
      </c>
      <c r="B94" s="13">
        <v>1</v>
      </c>
      <c r="C94" s="13">
        <v>1</v>
      </c>
      <c r="D94" s="13">
        <v>1</v>
      </c>
      <c r="E94" s="13">
        <v>1</v>
      </c>
      <c r="F94" s="13">
        <v>0.05</v>
      </c>
      <c r="G94" s="14">
        <v>0</v>
      </c>
      <c r="H94" s="14">
        <v>0</v>
      </c>
      <c r="I94" s="13"/>
      <c r="J94" s="13"/>
      <c r="K94" s="13">
        <v>0</v>
      </c>
      <c r="L94" s="13">
        <v>0</v>
      </c>
      <c r="M94" s="13">
        <v>0</v>
      </c>
      <c r="N94" s="13"/>
      <c r="O94" s="13"/>
      <c r="P94" s="13"/>
      <c r="Q94" s="26" t="s">
        <v>528</v>
      </c>
      <c r="R94" s="25">
        <f>VLOOKUP($Q94,杂项!$AF:$AT,2,FALSE)</f>
        <v>0</v>
      </c>
      <c r="S94" s="25">
        <f>VLOOKUP($Q94,杂项!$AF:$AT,3,FALSE)</f>
        <v>0.05</v>
      </c>
      <c r="T94" s="25">
        <f>VLOOKUP($Q94,杂项!$AF:$AT,4,FALSE)</f>
        <v>0.1</v>
      </c>
      <c r="U94" s="25">
        <f>VLOOKUP($Q94,杂项!$AF:$AT,5,FALSE)</f>
        <v>0.05</v>
      </c>
      <c r="V94" s="25">
        <f>VLOOKUP($Q94,杂项!$AF:$AT,6,FALSE)</f>
        <v>0.1</v>
      </c>
      <c r="W94" s="25">
        <f>VLOOKUP($Q94,杂项!$AF:$AT,7,FALSE)</f>
        <v>0</v>
      </c>
      <c r="X94" s="25">
        <f>VLOOKUP($Q94,杂项!$AF:$AT,8,FALSE)</f>
        <v>0.1</v>
      </c>
      <c r="Y94" s="25">
        <f>VLOOKUP($Q94,杂项!$AF:$AT,9,FALSE)</f>
        <v>0</v>
      </c>
      <c r="Z94" s="25">
        <f>VLOOKUP($Q94,杂项!$AF:$AT,10,FALSE)</f>
        <v>0.1</v>
      </c>
      <c r="AA94" s="25">
        <f>VLOOKUP($Q94,杂项!$AF:$AT,11,FALSE)</f>
        <v>0</v>
      </c>
      <c r="AB94" s="25">
        <f>VLOOKUP($Q94,杂项!$AF:$AT,12,FALSE)</f>
        <v>0</v>
      </c>
      <c r="AC94" s="25">
        <f>VLOOKUP($Q94,杂项!$AF:$AT,13,FALSE)</f>
        <v>0</v>
      </c>
      <c r="AD94" s="25">
        <f>VLOOKUP($Q94,杂项!$AF:$AT,14,FALSE)</f>
        <v>0</v>
      </c>
      <c r="AE94" s="25">
        <f>VLOOKUP($Q94,杂项!$AF:$AT,15,FALSE)</f>
        <v>0</v>
      </c>
      <c r="AF94" s="25">
        <f>VLOOKUP($Q94,杂项!$AF:$AU,16,FALSE)</f>
        <v>0</v>
      </c>
      <c r="AG94" s="30">
        <v>1</v>
      </c>
      <c r="AH94" s="13">
        <v>0</v>
      </c>
      <c r="AI94" s="13">
        <v>0.35</v>
      </c>
      <c r="AJ94" s="29">
        <v>80</v>
      </c>
      <c r="AK94" s="29">
        <v>182</v>
      </c>
      <c r="AL94" s="13"/>
      <c r="AM94" s="29"/>
      <c r="AN94" s="29"/>
      <c r="AO94" s="13"/>
      <c r="AP94" s="29"/>
      <c r="AQ94" s="29"/>
      <c r="AR94" s="13"/>
      <c r="AS94" s="29"/>
      <c r="AT94" s="29"/>
      <c r="AU94" s="13">
        <v>0.18</v>
      </c>
      <c r="AV94" s="13"/>
      <c r="AW94" s="13"/>
      <c r="AX94" s="13"/>
      <c r="AY94" s="13">
        <v>0</v>
      </c>
      <c r="AZ94" s="13">
        <v>0</v>
      </c>
      <c r="BA94" s="13">
        <v>0</v>
      </c>
      <c r="BB94" s="13"/>
      <c r="BC94" s="22" t="s">
        <v>4958</v>
      </c>
      <c r="BD94" s="24">
        <f>VLOOKUP($BC94,小兵属性!$B:$P,6,FALSE)</f>
        <v>0.7</v>
      </c>
      <c r="BE94" s="24">
        <f>VLOOKUP($BC94,小兵属性!$B:$P,7,FALSE)</f>
        <v>0.4</v>
      </c>
      <c r="BF94" s="24">
        <f>VLOOKUP($BC94,小兵属性!$B:$P,8,FALSE)</f>
        <v>0</v>
      </c>
      <c r="BG94" s="24">
        <f>VLOOKUP($BC94,小兵属性!$B:$P,9,FALSE)</f>
        <v>0</v>
      </c>
      <c r="BH94" s="24">
        <f>VLOOKUP($BC94,小兵属性!$B:$P,10,FALSE)</f>
        <v>0</v>
      </c>
      <c r="BI94" s="34">
        <v>12000</v>
      </c>
      <c r="BJ94" s="34">
        <v>11</v>
      </c>
      <c r="BK94" s="34"/>
      <c r="BL94" s="34"/>
      <c r="BM94" s="34">
        <v>700</v>
      </c>
      <c r="BN94" s="34">
        <v>600</v>
      </c>
      <c r="BO94" s="36">
        <v>0.6</v>
      </c>
      <c r="BP94" s="35">
        <v>1200</v>
      </c>
      <c r="BQ94" s="34">
        <v>11</v>
      </c>
      <c r="BR94" s="34"/>
      <c r="BS94" s="34">
        <v>700</v>
      </c>
      <c r="BT94" s="34">
        <v>600</v>
      </c>
      <c r="BU94" s="36">
        <v>0.6</v>
      </c>
      <c r="BV94" s="34"/>
      <c r="BW94" s="34"/>
      <c r="BX94" s="36">
        <v>0</v>
      </c>
      <c r="BY94" s="36">
        <v>0</v>
      </c>
      <c r="BZ94" s="43">
        <f>(VLOOKUP(A94,属性表!A:F,3,FALSE)*(1+AI94+S94)+AJ94+AK94)*(1+B94+AU94+T94)</f>
        <v>2230.0335774720002</v>
      </c>
      <c r="CA94" s="13">
        <f t="shared" si="16"/>
        <v>0.05</v>
      </c>
      <c r="CB94" s="13">
        <f t="shared" si="10"/>
        <v>0</v>
      </c>
      <c r="CC94" s="13">
        <f t="shared" si="11"/>
        <v>0</v>
      </c>
      <c r="CD94" s="50">
        <v>0</v>
      </c>
      <c r="CE94" s="13">
        <f t="shared" si="12"/>
        <v>0</v>
      </c>
      <c r="CF94" s="13">
        <v>-0.15</v>
      </c>
      <c r="CG94" s="13">
        <f>IFERROR(VLOOKUP(VLOOKUP(A94,属性表!A:AO,41,FALSE)&amp;BJ94,杂项!AW:BC,4,0),0)/100+K94+AH94</f>
        <v>0</v>
      </c>
      <c r="CH94" s="43">
        <f>VLOOKUP(BC94,小兵属性!B:F,3,FALSE)*(1+B94+BD94)*(1+VLOOKUP(A94,属性表!A:AN,38,FALSE))</f>
        <v>2466.2070000000003</v>
      </c>
      <c r="CI94" s="50">
        <v>0</v>
      </c>
      <c r="CJ94" s="13">
        <f t="shared" si="13"/>
        <v>0</v>
      </c>
      <c r="CK94" s="13">
        <v>-0.15</v>
      </c>
      <c r="CL94" s="13">
        <f>IFERROR(VLOOKUP(VLOOKUP(BC94,小兵属性!B:X,23,FALSE)&amp;BQ94,杂项!AW:BC,4,0),0)/100+K94</f>
        <v>0</v>
      </c>
      <c r="CM94" s="54" t="s">
        <v>4816</v>
      </c>
      <c r="CN94" s="29" t="s">
        <v>5027</v>
      </c>
      <c r="CO94" s="55" t="str">
        <f>VLOOKUP($BC94,小兵属性!$B:$Q,16,FALSE)</f>
        <v>物理</v>
      </c>
      <c r="CP94" s="43">
        <f t="shared" si="14"/>
        <v>637.89262817280007</v>
      </c>
      <c r="CQ94" s="43">
        <f t="shared" si="15"/>
        <v>761.88367500000015</v>
      </c>
      <c r="CR94" s="43">
        <f t="shared" si="9"/>
        <v>1399.7763031728002</v>
      </c>
      <c r="CS94" s="58" t="s">
        <v>5083</v>
      </c>
    </row>
    <row r="95" spans="1:97" customFormat="1" x14ac:dyDescent="0.15">
      <c r="A95" s="9" t="s">
        <v>1215</v>
      </c>
      <c r="B95" s="13">
        <v>1</v>
      </c>
      <c r="C95" s="13">
        <v>1</v>
      </c>
      <c r="D95" s="13">
        <v>1</v>
      </c>
      <c r="E95" s="13">
        <v>1</v>
      </c>
      <c r="F95" s="13">
        <v>0</v>
      </c>
      <c r="G95" s="14">
        <v>0</v>
      </c>
      <c r="H95" s="14">
        <v>0</v>
      </c>
      <c r="I95" s="13"/>
      <c r="J95" s="13"/>
      <c r="K95" s="13">
        <v>0</v>
      </c>
      <c r="L95" s="13">
        <v>0</v>
      </c>
      <c r="M95" s="13">
        <v>0</v>
      </c>
      <c r="N95" s="13"/>
      <c r="O95" s="13"/>
      <c r="P95" s="13"/>
      <c r="Q95" s="26" t="s">
        <v>594</v>
      </c>
      <c r="R95" s="25">
        <f>VLOOKUP($Q95,杂项!$AF:$AT,2,FALSE)</f>
        <v>0.1</v>
      </c>
      <c r="S95" s="25">
        <f>VLOOKUP($Q95,杂项!$AF:$AT,3,FALSE)</f>
        <v>0</v>
      </c>
      <c r="T95" s="25">
        <f>VLOOKUP($Q95,杂项!$AF:$AT,4,FALSE)</f>
        <v>0</v>
      </c>
      <c r="U95" s="25">
        <f>VLOOKUP($Q95,杂项!$AF:$AT,5,FALSE)</f>
        <v>0</v>
      </c>
      <c r="V95" s="25">
        <f>VLOOKUP($Q95,杂项!$AF:$AT,6,FALSE)</f>
        <v>0</v>
      </c>
      <c r="W95" s="25">
        <f>VLOOKUP($Q95,杂项!$AF:$AT,7,FALSE)</f>
        <v>0</v>
      </c>
      <c r="X95" s="25">
        <f>VLOOKUP($Q95,杂项!$AF:$AT,8,FALSE)</f>
        <v>0</v>
      </c>
      <c r="Y95" s="25">
        <f>VLOOKUP($Q95,杂项!$AF:$AT,9,FALSE)</f>
        <v>0</v>
      </c>
      <c r="Z95" s="25">
        <f>VLOOKUP($Q95,杂项!$AF:$AT,10,FALSE)</f>
        <v>0</v>
      </c>
      <c r="AA95" s="25">
        <f>VLOOKUP($Q95,杂项!$AF:$AT,11,FALSE)</f>
        <v>0</v>
      </c>
      <c r="AB95" s="25">
        <f>VLOOKUP($Q95,杂项!$AF:$AT,12,FALSE)</f>
        <v>0</v>
      </c>
      <c r="AC95" s="25">
        <f>VLOOKUP($Q95,杂项!$AF:$AT,13,FALSE)</f>
        <v>0</v>
      </c>
      <c r="AD95" s="25">
        <f>VLOOKUP($Q95,杂项!$AF:$AT,14,FALSE)</f>
        <v>0</v>
      </c>
      <c r="AE95" s="25">
        <f>VLOOKUP($Q95,杂项!$AF:$AT,15,FALSE)</f>
        <v>0</v>
      </c>
      <c r="AF95" s="25">
        <f>VLOOKUP($Q95,杂项!$AF:$AU,16,FALSE)</f>
        <v>0</v>
      </c>
      <c r="AG95" s="30">
        <v>1.5</v>
      </c>
      <c r="AH95" s="13">
        <v>0</v>
      </c>
      <c r="AI95" s="13">
        <v>0</v>
      </c>
      <c r="AJ95" s="29">
        <v>0</v>
      </c>
      <c r="AK95" s="29">
        <v>0</v>
      </c>
      <c r="AL95" s="13"/>
      <c r="AM95" s="29"/>
      <c r="AN95" s="29"/>
      <c r="AO95" s="13">
        <v>0</v>
      </c>
      <c r="AP95" s="29">
        <v>0</v>
      </c>
      <c r="AQ95" s="29">
        <v>0</v>
      </c>
      <c r="AR95" s="13">
        <v>0.45</v>
      </c>
      <c r="AS95" s="55">
        <v>60</v>
      </c>
      <c r="AT95" s="29">
        <v>107</v>
      </c>
      <c r="AU95" s="13">
        <v>0</v>
      </c>
      <c r="AV95" s="13"/>
      <c r="AW95" s="13">
        <v>0</v>
      </c>
      <c r="AX95" s="13">
        <v>0.26</v>
      </c>
      <c r="AY95" s="13">
        <v>0</v>
      </c>
      <c r="AZ95" s="13">
        <v>0</v>
      </c>
      <c r="BA95" s="13">
        <v>0</v>
      </c>
      <c r="BB95" s="13"/>
      <c r="BC95" s="22" t="s">
        <v>4897</v>
      </c>
      <c r="BD95" s="24">
        <f>VLOOKUP($BC95,小兵属性!$B:$P,6,FALSE)</f>
        <v>0.5</v>
      </c>
      <c r="BE95" s="24">
        <f>VLOOKUP($BC95,小兵属性!$B:$P,7,FALSE)</f>
        <v>0.2</v>
      </c>
      <c r="BF95" s="24">
        <f>VLOOKUP($BC95,小兵属性!$B:$P,8,FALSE)</f>
        <v>0</v>
      </c>
      <c r="BG95" s="24">
        <f>VLOOKUP($BC95,小兵属性!$B:$P,9,FALSE)</f>
        <v>0</v>
      </c>
      <c r="BH95" s="24">
        <f>VLOOKUP($BC95,小兵属性!$B:$P,10,FALSE)</f>
        <v>0</v>
      </c>
      <c r="BI95" s="34">
        <v>12000</v>
      </c>
      <c r="BJ95" s="34">
        <v>11</v>
      </c>
      <c r="BK95" s="34"/>
      <c r="BL95" s="34"/>
      <c r="BM95" s="34">
        <v>700</v>
      </c>
      <c r="BN95" s="34">
        <v>600</v>
      </c>
      <c r="BO95" s="36">
        <v>0.6</v>
      </c>
      <c r="BP95" s="35">
        <v>1200</v>
      </c>
      <c r="BQ95" s="34">
        <v>11</v>
      </c>
      <c r="BR95" s="34"/>
      <c r="BS95" s="34">
        <v>700</v>
      </c>
      <c r="BT95" s="34">
        <v>600</v>
      </c>
      <c r="BU95" s="36">
        <v>0.6</v>
      </c>
      <c r="BV95" s="34"/>
      <c r="BW95" s="34"/>
      <c r="BX95" s="36">
        <v>0</v>
      </c>
      <c r="BY95" s="36">
        <v>0</v>
      </c>
      <c r="BZ95" s="43">
        <f>(VLOOKUP(A95,属性表!A:F,6,FALSE)*(1+AR95+Y95)+AS95+AT95)*(1+E95+AX95+Z95)*1.4</f>
        <v>2227.6462854911997</v>
      </c>
      <c r="CA95" s="13">
        <f t="shared" si="16"/>
        <v>0</v>
      </c>
      <c r="CB95" s="13">
        <f t="shared" si="10"/>
        <v>0</v>
      </c>
      <c r="CC95" s="13">
        <f t="shared" si="11"/>
        <v>0</v>
      </c>
      <c r="CD95" s="50">
        <v>0</v>
      </c>
      <c r="CE95" s="13">
        <f t="shared" si="12"/>
        <v>0</v>
      </c>
      <c r="CF95" s="13">
        <v>0</v>
      </c>
      <c r="CG95" s="13">
        <f>IFERROR(VLOOKUP(VLOOKUP(A95,属性表!A:AO,41,FALSE)&amp;BJ95,杂项!AW:BC,4,0),0)/100+K95+AH95</f>
        <v>0</v>
      </c>
      <c r="CH95" s="43">
        <f>VLOOKUP(BC95,小兵属性!B:F,3,FALSE)*(1+B95+BD95)*(1+VLOOKUP(A95,属性表!A:AN,38,FALSE))</f>
        <v>1982.7500000000002</v>
      </c>
      <c r="CI95" s="50">
        <v>0</v>
      </c>
      <c r="CJ95" s="13">
        <f t="shared" si="13"/>
        <v>0</v>
      </c>
      <c r="CK95" s="13">
        <v>0</v>
      </c>
      <c r="CL95" s="13">
        <f>IFERROR(VLOOKUP(VLOOKUP(BC95,小兵属性!B:X,23,FALSE)&amp;BQ95,杂项!AW:BC,4,0),0)/100+K95</f>
        <v>0</v>
      </c>
      <c r="CM95" s="54" t="s">
        <v>1131</v>
      </c>
      <c r="CN95" s="29" t="s">
        <v>5032</v>
      </c>
      <c r="CO95" s="55" t="str">
        <f>VLOOKUP($BC95,小兵属性!$B:$Q,16,FALSE)</f>
        <v>物理</v>
      </c>
      <c r="CP95" s="57">
        <f t="shared" si="14"/>
        <v>950.73471411839978</v>
      </c>
      <c r="CQ95" s="57">
        <f t="shared" si="15"/>
        <v>431.37500000000011</v>
      </c>
      <c r="CR95" s="57">
        <f t="shared" si="9"/>
        <v>1382.1097141184</v>
      </c>
      <c r="CS95" s="58" t="s">
        <v>5084</v>
      </c>
    </row>
    <row r="96" spans="1:97" customFormat="1" x14ac:dyDescent="0.15">
      <c r="A96" s="9" t="s">
        <v>1168</v>
      </c>
      <c r="B96" s="13">
        <v>1</v>
      </c>
      <c r="C96" s="13">
        <v>1</v>
      </c>
      <c r="D96" s="13">
        <v>1</v>
      </c>
      <c r="E96" s="13">
        <v>1</v>
      </c>
      <c r="F96" s="13">
        <v>0</v>
      </c>
      <c r="G96" s="14">
        <v>0</v>
      </c>
      <c r="H96" s="14">
        <v>0</v>
      </c>
      <c r="I96" s="13"/>
      <c r="J96" s="13"/>
      <c r="K96" s="13">
        <v>0</v>
      </c>
      <c r="L96" s="13">
        <v>0</v>
      </c>
      <c r="M96" s="13">
        <v>0</v>
      </c>
      <c r="N96" s="13"/>
      <c r="O96" s="13"/>
      <c r="P96" s="13"/>
      <c r="Q96" s="26" t="s">
        <v>528</v>
      </c>
      <c r="R96" s="25">
        <f>VLOOKUP($Q96,杂项!$AF:$AT,2,FALSE)</f>
        <v>0</v>
      </c>
      <c r="S96" s="25">
        <f>VLOOKUP($Q96,杂项!$AF:$AT,3,FALSE)</f>
        <v>0.05</v>
      </c>
      <c r="T96" s="25">
        <f>VLOOKUP($Q96,杂项!$AF:$AT,4,FALSE)</f>
        <v>0.1</v>
      </c>
      <c r="U96" s="25">
        <f>VLOOKUP($Q96,杂项!$AF:$AT,5,FALSE)</f>
        <v>0.05</v>
      </c>
      <c r="V96" s="25">
        <f>VLOOKUP($Q96,杂项!$AF:$AT,6,FALSE)</f>
        <v>0.1</v>
      </c>
      <c r="W96" s="25">
        <f>VLOOKUP($Q96,杂项!$AF:$AT,7,FALSE)</f>
        <v>0</v>
      </c>
      <c r="X96" s="25">
        <f>VLOOKUP($Q96,杂项!$AF:$AT,8,FALSE)</f>
        <v>0.1</v>
      </c>
      <c r="Y96" s="25">
        <f>VLOOKUP($Q96,杂项!$AF:$AT,9,FALSE)</f>
        <v>0</v>
      </c>
      <c r="Z96" s="25">
        <f>VLOOKUP($Q96,杂项!$AF:$AT,10,FALSE)</f>
        <v>0.1</v>
      </c>
      <c r="AA96" s="25">
        <f>VLOOKUP($Q96,杂项!$AF:$AT,11,FALSE)</f>
        <v>0</v>
      </c>
      <c r="AB96" s="25">
        <f>VLOOKUP($Q96,杂项!$AF:$AT,12,FALSE)</f>
        <v>0</v>
      </c>
      <c r="AC96" s="25">
        <f>VLOOKUP($Q96,杂项!$AF:$AT,13,FALSE)</f>
        <v>0</v>
      </c>
      <c r="AD96" s="25">
        <f>VLOOKUP($Q96,杂项!$AF:$AT,14,FALSE)</f>
        <v>0</v>
      </c>
      <c r="AE96" s="25">
        <f>VLOOKUP($Q96,杂项!$AF:$AT,15,FALSE)</f>
        <v>0</v>
      </c>
      <c r="AF96" s="25">
        <f>VLOOKUP($Q96,杂项!$AF:$AU,16,FALSE)</f>
        <v>0</v>
      </c>
      <c r="AG96" s="30">
        <v>1</v>
      </c>
      <c r="AH96" s="13">
        <v>0</v>
      </c>
      <c r="AI96" s="13">
        <v>0.35</v>
      </c>
      <c r="AJ96" s="29">
        <v>80</v>
      </c>
      <c r="AK96" s="29">
        <v>182</v>
      </c>
      <c r="AL96" s="13"/>
      <c r="AM96" s="29"/>
      <c r="AN96" s="29"/>
      <c r="AO96" s="13"/>
      <c r="AP96" s="29"/>
      <c r="AQ96" s="29"/>
      <c r="AR96" s="13"/>
      <c r="AS96" s="29"/>
      <c r="AT96" s="29"/>
      <c r="AU96" s="13">
        <v>0.18</v>
      </c>
      <c r="AV96" s="13"/>
      <c r="AW96" s="13"/>
      <c r="AX96" s="13"/>
      <c r="AY96" s="13">
        <v>0</v>
      </c>
      <c r="AZ96" s="13">
        <v>0</v>
      </c>
      <c r="BA96" s="13">
        <v>0</v>
      </c>
      <c r="BB96" s="13"/>
      <c r="BC96" s="22" t="s">
        <v>4958</v>
      </c>
      <c r="BD96" s="24">
        <f>VLOOKUP($BC96,小兵属性!$B:$P,6,FALSE)</f>
        <v>0.7</v>
      </c>
      <c r="BE96" s="24">
        <f>VLOOKUP($BC96,小兵属性!$B:$P,7,FALSE)</f>
        <v>0.4</v>
      </c>
      <c r="BF96" s="24">
        <f>VLOOKUP($BC96,小兵属性!$B:$P,8,FALSE)</f>
        <v>0</v>
      </c>
      <c r="BG96" s="24">
        <f>VLOOKUP($BC96,小兵属性!$B:$P,9,FALSE)</f>
        <v>0</v>
      </c>
      <c r="BH96" s="24">
        <f>VLOOKUP($BC96,小兵属性!$B:$P,10,FALSE)</f>
        <v>0</v>
      </c>
      <c r="BI96" s="34">
        <v>12000</v>
      </c>
      <c r="BJ96" s="34">
        <v>11</v>
      </c>
      <c r="BK96" s="34"/>
      <c r="BL96" s="34"/>
      <c r="BM96" s="34">
        <v>700</v>
      </c>
      <c r="BN96" s="34">
        <v>600</v>
      </c>
      <c r="BO96" s="36">
        <v>0.6</v>
      </c>
      <c r="BP96" s="35">
        <v>1200</v>
      </c>
      <c r="BQ96" s="34">
        <v>11</v>
      </c>
      <c r="BR96" s="34"/>
      <c r="BS96" s="34">
        <v>700</v>
      </c>
      <c r="BT96" s="34">
        <v>600</v>
      </c>
      <c r="BU96" s="36">
        <v>0.6</v>
      </c>
      <c r="BV96" s="34"/>
      <c r="BW96" s="34"/>
      <c r="BX96" s="36">
        <v>0</v>
      </c>
      <c r="BY96" s="36">
        <v>0</v>
      </c>
      <c r="BZ96" s="43">
        <f>(VLOOKUP(A96,属性表!A:F,3,FALSE)*(1+AI96+S96)+AJ96+AK96)*(1+B96+AU96+T96)</f>
        <v>2317.1956267008004</v>
      </c>
      <c r="CA96" s="13">
        <f t="shared" si="16"/>
        <v>0</v>
      </c>
      <c r="CB96" s="13">
        <f t="shared" si="10"/>
        <v>0</v>
      </c>
      <c r="CC96" s="13">
        <f t="shared" si="11"/>
        <v>0</v>
      </c>
      <c r="CD96" s="50">
        <v>0</v>
      </c>
      <c r="CE96" s="13">
        <f t="shared" si="12"/>
        <v>0</v>
      </c>
      <c r="CF96" s="13">
        <v>-0.15</v>
      </c>
      <c r="CG96" s="13">
        <f>IFERROR(VLOOKUP(VLOOKUP(A96,属性表!A:AO,41,FALSE)&amp;BJ96,杂项!AW:BC,4,0),0)/100+K96+AH96</f>
        <v>0</v>
      </c>
      <c r="CH96" s="43">
        <f>VLOOKUP(BC96,小兵属性!B:F,3,FALSE)*(1+B96+BD96)*(1+VLOOKUP(A96,属性表!A:AN,38,FALSE))</f>
        <v>2466.2070000000003</v>
      </c>
      <c r="CI96" s="50">
        <v>0</v>
      </c>
      <c r="CJ96" s="13">
        <f t="shared" si="13"/>
        <v>0</v>
      </c>
      <c r="CK96" s="13">
        <v>-0.15</v>
      </c>
      <c r="CL96" s="13">
        <f>IFERROR(VLOOKUP(VLOOKUP(BC96,小兵属性!B:X,23,FALSE)&amp;BQ96,杂项!AW:BC,4,0),0)/100+K96</f>
        <v>0</v>
      </c>
      <c r="CM96" s="54" t="s">
        <v>4816</v>
      </c>
      <c r="CN96" s="29" t="s">
        <v>5027</v>
      </c>
      <c r="CO96" s="55" t="str">
        <f>VLOOKUP($BC96,小兵属性!$B:$Q,16,FALSE)</f>
        <v>物理</v>
      </c>
      <c r="CP96" s="43">
        <f t="shared" si="14"/>
        <v>651.0978133504002</v>
      </c>
      <c r="CQ96" s="43">
        <f t="shared" si="15"/>
        <v>725.60350000000017</v>
      </c>
      <c r="CR96" s="43">
        <f t="shared" si="9"/>
        <v>1376.7013133504004</v>
      </c>
      <c r="CS96" s="58" t="s">
        <v>5083</v>
      </c>
    </row>
    <row r="97" spans="1:97" customFormat="1" x14ac:dyDescent="0.15">
      <c r="A97" s="9" t="s">
        <v>1242</v>
      </c>
      <c r="B97" s="13">
        <v>1.1499999999999999</v>
      </c>
      <c r="C97" s="13">
        <v>1</v>
      </c>
      <c r="D97" s="13">
        <v>1</v>
      </c>
      <c r="E97" s="13">
        <v>1</v>
      </c>
      <c r="F97" s="13">
        <v>0</v>
      </c>
      <c r="G97" s="14">
        <v>0</v>
      </c>
      <c r="H97" s="14">
        <v>0</v>
      </c>
      <c r="I97" s="13"/>
      <c r="J97" s="13"/>
      <c r="K97" s="13">
        <v>0</v>
      </c>
      <c r="L97" s="13">
        <v>0</v>
      </c>
      <c r="M97" s="13">
        <v>0</v>
      </c>
      <c r="N97" s="13"/>
      <c r="O97" s="13"/>
      <c r="P97" s="13"/>
      <c r="Q97" s="26" t="s">
        <v>528</v>
      </c>
      <c r="R97" s="25">
        <f>VLOOKUP($Q97,杂项!$AF:$AT,2,FALSE)</f>
        <v>0</v>
      </c>
      <c r="S97" s="25">
        <f>VLOOKUP($Q97,杂项!$AF:$AT,3,FALSE)</f>
        <v>0.05</v>
      </c>
      <c r="T97" s="25">
        <f>VLOOKUP($Q97,杂项!$AF:$AT,4,FALSE)</f>
        <v>0.1</v>
      </c>
      <c r="U97" s="25">
        <f>VLOOKUP($Q97,杂项!$AF:$AT,5,FALSE)</f>
        <v>0.05</v>
      </c>
      <c r="V97" s="25">
        <f>VLOOKUP($Q97,杂项!$AF:$AT,6,FALSE)</f>
        <v>0.1</v>
      </c>
      <c r="W97" s="25">
        <f>VLOOKUP($Q97,杂项!$AF:$AT,7,FALSE)</f>
        <v>0</v>
      </c>
      <c r="X97" s="25">
        <f>VLOOKUP($Q97,杂项!$AF:$AT,8,FALSE)</f>
        <v>0.1</v>
      </c>
      <c r="Y97" s="25">
        <f>VLOOKUP($Q97,杂项!$AF:$AT,9,FALSE)</f>
        <v>0</v>
      </c>
      <c r="Z97" s="25">
        <f>VLOOKUP($Q97,杂项!$AF:$AT,10,FALSE)</f>
        <v>0.1</v>
      </c>
      <c r="AA97" s="25">
        <f>VLOOKUP($Q97,杂项!$AF:$AT,11,FALSE)</f>
        <v>0</v>
      </c>
      <c r="AB97" s="25">
        <f>VLOOKUP($Q97,杂项!$AF:$AT,12,FALSE)</f>
        <v>0</v>
      </c>
      <c r="AC97" s="25">
        <f>VLOOKUP($Q97,杂项!$AF:$AT,13,FALSE)</f>
        <v>0</v>
      </c>
      <c r="AD97" s="25">
        <f>VLOOKUP($Q97,杂项!$AF:$AT,14,FALSE)</f>
        <v>0</v>
      </c>
      <c r="AE97" s="25">
        <f>VLOOKUP($Q97,杂项!$AF:$AT,15,FALSE)</f>
        <v>0</v>
      </c>
      <c r="AF97" s="25">
        <f>VLOOKUP($Q97,杂项!$AF:$AU,16,FALSE)</f>
        <v>0</v>
      </c>
      <c r="AG97" s="30">
        <v>1.5</v>
      </c>
      <c r="AH97" s="13">
        <v>0</v>
      </c>
      <c r="AI97" s="13">
        <v>0.35</v>
      </c>
      <c r="AJ97" s="29">
        <v>80</v>
      </c>
      <c r="AK97" s="29">
        <v>193</v>
      </c>
      <c r="AL97" s="13"/>
      <c r="AM97" s="29"/>
      <c r="AN97" s="29"/>
      <c r="AO97" s="13"/>
      <c r="AP97" s="29"/>
      <c r="AQ97" s="29"/>
      <c r="AR97" s="13"/>
      <c r="AS97" s="29"/>
      <c r="AT97" s="29"/>
      <c r="AU97" s="13">
        <v>0.18</v>
      </c>
      <c r="AV97" s="13"/>
      <c r="AW97" s="13"/>
      <c r="AX97" s="13"/>
      <c r="AY97" s="13">
        <v>0</v>
      </c>
      <c r="AZ97" s="13">
        <v>0</v>
      </c>
      <c r="BA97" s="13">
        <v>0</v>
      </c>
      <c r="BB97" s="13"/>
      <c r="BC97" s="22" t="s">
        <v>4890</v>
      </c>
      <c r="BD97" s="24">
        <f>VLOOKUP($BC97,小兵属性!$B:$P,6,FALSE)</f>
        <v>0.5</v>
      </c>
      <c r="BE97" s="24">
        <f>VLOOKUP($BC97,小兵属性!$B:$P,7,FALSE)</f>
        <v>0.5</v>
      </c>
      <c r="BF97" s="24">
        <f>VLOOKUP($BC97,小兵属性!$B:$P,8,FALSE)</f>
        <v>0</v>
      </c>
      <c r="BG97" s="24">
        <f>VLOOKUP($BC97,小兵属性!$B:$P,9,FALSE)</f>
        <v>0</v>
      </c>
      <c r="BH97" s="24">
        <f>VLOOKUP($BC97,小兵属性!$B:$P,10,FALSE)</f>
        <v>0</v>
      </c>
      <c r="BI97" s="34">
        <v>12000</v>
      </c>
      <c r="BJ97" s="34">
        <v>11</v>
      </c>
      <c r="BK97" s="34"/>
      <c r="BL97" s="34"/>
      <c r="BM97" s="34">
        <v>700</v>
      </c>
      <c r="BN97" s="34">
        <v>600</v>
      </c>
      <c r="BO97" s="36">
        <v>0.6</v>
      </c>
      <c r="BP97" s="35">
        <v>1200</v>
      </c>
      <c r="BQ97" s="34">
        <v>11</v>
      </c>
      <c r="BR97" s="34"/>
      <c r="BS97" s="34">
        <v>700</v>
      </c>
      <c r="BT97" s="34">
        <v>600</v>
      </c>
      <c r="BU97" s="36">
        <v>0.6</v>
      </c>
      <c r="BV97" s="34"/>
      <c r="BW97" s="34"/>
      <c r="BX97" s="36">
        <v>0</v>
      </c>
      <c r="BY97" s="36">
        <v>0</v>
      </c>
      <c r="BZ97" s="43">
        <f>(VLOOKUP(A97,属性表!A:F,3,FALSE)*(1+AI97+S97)+AJ97+AK97)*(1+B97+AU97+T97)</f>
        <v>2293.8053693184006</v>
      </c>
      <c r="CA97" s="13">
        <f t="shared" si="16"/>
        <v>0</v>
      </c>
      <c r="CB97" s="13">
        <f t="shared" si="10"/>
        <v>0</v>
      </c>
      <c r="CC97" s="13">
        <f t="shared" si="11"/>
        <v>0</v>
      </c>
      <c r="CD97" s="50">
        <v>0</v>
      </c>
      <c r="CE97" s="13">
        <f t="shared" si="12"/>
        <v>0</v>
      </c>
      <c r="CF97" s="13">
        <v>0</v>
      </c>
      <c r="CG97" s="13">
        <f>IFERROR(VLOOKUP(VLOOKUP(A97,属性表!A:AO,41,FALSE)&amp;BJ97,杂项!AW:BC,4,0),0)/100+K97+AH97</f>
        <v>0</v>
      </c>
      <c r="CH97" s="43">
        <f>VLOOKUP(BC97,小兵属性!B:F,3,FALSE)*(1+B97+BD97)*(1+VLOOKUP(A97,属性表!A:AN,38,FALSE))</f>
        <v>2101.7150000000001</v>
      </c>
      <c r="CI97" s="50">
        <v>0</v>
      </c>
      <c r="CJ97" s="13">
        <f t="shared" si="13"/>
        <v>0</v>
      </c>
      <c r="CK97" s="13">
        <v>0</v>
      </c>
      <c r="CL97" s="13">
        <f>IFERROR(VLOOKUP(VLOOKUP(BC97,小兵属性!B:X,23,FALSE)&amp;BQ97,杂项!AW:BC,4,0),0)/100+K97</f>
        <v>0</v>
      </c>
      <c r="CM97" s="54" t="s">
        <v>4816</v>
      </c>
      <c r="CN97" s="29" t="s">
        <v>5027</v>
      </c>
      <c r="CO97" s="55" t="str">
        <f>VLOOKUP($BC97,小兵属性!$B:$Q,16,FALSE)</f>
        <v>物理</v>
      </c>
      <c r="CP97" s="43">
        <f t="shared" si="14"/>
        <v>880.35402698880046</v>
      </c>
      <c r="CQ97" s="43">
        <f t="shared" si="15"/>
        <v>490.85750000000007</v>
      </c>
      <c r="CR97" s="43">
        <f t="shared" si="9"/>
        <v>1371.2115269888004</v>
      </c>
      <c r="CS97" s="58" t="s">
        <v>5066</v>
      </c>
    </row>
    <row r="98" spans="1:97" customFormat="1" x14ac:dyDescent="0.15">
      <c r="A98" s="9" t="s">
        <v>1184</v>
      </c>
      <c r="B98" s="13">
        <v>1</v>
      </c>
      <c r="C98" s="13">
        <v>1</v>
      </c>
      <c r="D98" s="13">
        <v>1</v>
      </c>
      <c r="E98" s="13">
        <v>1</v>
      </c>
      <c r="F98" s="13">
        <v>0</v>
      </c>
      <c r="G98" s="14">
        <v>0</v>
      </c>
      <c r="H98" s="14">
        <v>0</v>
      </c>
      <c r="I98" s="13"/>
      <c r="J98" s="13"/>
      <c r="K98" s="13">
        <v>0</v>
      </c>
      <c r="L98" s="13">
        <v>0</v>
      </c>
      <c r="M98" s="13">
        <v>0</v>
      </c>
      <c r="N98" s="13">
        <v>0.1</v>
      </c>
      <c r="O98" s="13">
        <v>0.1</v>
      </c>
      <c r="P98" s="13"/>
      <c r="Q98" s="26" t="s">
        <v>528</v>
      </c>
      <c r="R98" s="25">
        <f>VLOOKUP($Q98,杂项!$AF:$AT,2,FALSE)</f>
        <v>0</v>
      </c>
      <c r="S98" s="25">
        <f>VLOOKUP($Q98,杂项!$AF:$AT,3,FALSE)</f>
        <v>0.05</v>
      </c>
      <c r="T98" s="25">
        <f>VLOOKUP($Q98,杂项!$AF:$AT,4,FALSE)</f>
        <v>0.1</v>
      </c>
      <c r="U98" s="25">
        <f>VLOOKUP($Q98,杂项!$AF:$AT,5,FALSE)</f>
        <v>0.05</v>
      </c>
      <c r="V98" s="25">
        <f>VLOOKUP($Q98,杂项!$AF:$AT,6,FALSE)</f>
        <v>0.1</v>
      </c>
      <c r="W98" s="25">
        <f>VLOOKUP($Q98,杂项!$AF:$AT,7,FALSE)</f>
        <v>0</v>
      </c>
      <c r="X98" s="25">
        <f>VLOOKUP($Q98,杂项!$AF:$AT,8,FALSE)</f>
        <v>0.1</v>
      </c>
      <c r="Y98" s="25">
        <f>VLOOKUP($Q98,杂项!$AF:$AT,9,FALSE)</f>
        <v>0</v>
      </c>
      <c r="Z98" s="25">
        <f>VLOOKUP($Q98,杂项!$AF:$AT,10,FALSE)</f>
        <v>0.1</v>
      </c>
      <c r="AA98" s="25">
        <f>VLOOKUP($Q98,杂项!$AF:$AT,11,FALSE)</f>
        <v>0</v>
      </c>
      <c r="AB98" s="25">
        <f>VLOOKUP($Q98,杂项!$AF:$AT,12,FALSE)</f>
        <v>0</v>
      </c>
      <c r="AC98" s="25">
        <f>VLOOKUP($Q98,杂项!$AF:$AT,13,FALSE)</f>
        <v>0</v>
      </c>
      <c r="AD98" s="25">
        <f>VLOOKUP($Q98,杂项!$AF:$AT,14,FALSE)</f>
        <v>0</v>
      </c>
      <c r="AE98" s="25">
        <f>VLOOKUP($Q98,杂项!$AF:$AT,15,FALSE)</f>
        <v>0</v>
      </c>
      <c r="AF98" s="25">
        <f>VLOOKUP($Q98,杂项!$AF:$AU,16,FALSE)</f>
        <v>0</v>
      </c>
      <c r="AG98" s="30">
        <v>1.5</v>
      </c>
      <c r="AH98" s="13">
        <v>0</v>
      </c>
      <c r="AI98" s="13">
        <v>0.35</v>
      </c>
      <c r="AJ98" s="55">
        <v>80</v>
      </c>
      <c r="AK98" s="29">
        <v>182</v>
      </c>
      <c r="AL98" s="13"/>
      <c r="AM98" s="29"/>
      <c r="AN98" s="29"/>
      <c r="AO98" s="13"/>
      <c r="AP98" s="29"/>
      <c r="AQ98" s="29"/>
      <c r="AR98" s="13"/>
      <c r="AS98" s="29"/>
      <c r="AT98" s="29"/>
      <c r="AU98" s="13">
        <v>0.33</v>
      </c>
      <c r="AV98" s="13"/>
      <c r="AW98" s="13"/>
      <c r="AX98" s="13"/>
      <c r="AY98" s="13">
        <v>0</v>
      </c>
      <c r="AZ98" s="13">
        <v>0</v>
      </c>
      <c r="BA98" s="13">
        <v>0</v>
      </c>
      <c r="BB98" s="13"/>
      <c r="BC98" s="22" t="s">
        <v>4890</v>
      </c>
      <c r="BD98" s="24">
        <f>VLOOKUP($BC98,小兵属性!$B:$P,6,FALSE)</f>
        <v>0.5</v>
      </c>
      <c r="BE98" s="24">
        <f>VLOOKUP($BC98,小兵属性!$B:$P,7,FALSE)</f>
        <v>0.5</v>
      </c>
      <c r="BF98" s="24">
        <f>VLOOKUP($BC98,小兵属性!$B:$P,8,FALSE)</f>
        <v>0</v>
      </c>
      <c r="BG98" s="24">
        <f>VLOOKUP($BC98,小兵属性!$B:$P,9,FALSE)</f>
        <v>0</v>
      </c>
      <c r="BH98" s="24">
        <f>VLOOKUP($BC98,小兵属性!$B:$P,10,FALSE)</f>
        <v>0</v>
      </c>
      <c r="BI98" s="34">
        <v>12000</v>
      </c>
      <c r="BJ98" s="34">
        <v>11</v>
      </c>
      <c r="BK98" s="34"/>
      <c r="BL98" s="34"/>
      <c r="BM98" s="34">
        <v>700</v>
      </c>
      <c r="BN98" s="34">
        <v>600</v>
      </c>
      <c r="BO98" s="36">
        <v>0.6</v>
      </c>
      <c r="BP98" s="35">
        <v>1200</v>
      </c>
      <c r="BQ98" s="34">
        <v>11</v>
      </c>
      <c r="BR98" s="34"/>
      <c r="BS98" s="34">
        <v>700</v>
      </c>
      <c r="BT98" s="34">
        <v>600</v>
      </c>
      <c r="BU98" s="36">
        <v>0.6</v>
      </c>
      <c r="BV98" s="34"/>
      <c r="BW98" s="34"/>
      <c r="BX98" s="36">
        <v>0</v>
      </c>
      <c r="BY98" s="36">
        <v>0</v>
      </c>
      <c r="BZ98" s="43">
        <f>(VLOOKUP(A98,属性表!A:F,3,FALSE)*(1+AI98+S98)+AJ98+AK98)*(1+B98+AU98+T98)</f>
        <v>2172.9557352960001</v>
      </c>
      <c r="CA98" s="13">
        <f t="shared" si="16"/>
        <v>0.1</v>
      </c>
      <c r="CB98" s="13">
        <f t="shared" si="10"/>
        <v>0</v>
      </c>
      <c r="CC98" s="13">
        <f t="shared" si="11"/>
        <v>0</v>
      </c>
      <c r="CD98" s="50">
        <v>0</v>
      </c>
      <c r="CE98" s="13">
        <f t="shared" si="12"/>
        <v>0</v>
      </c>
      <c r="CF98" s="13">
        <v>0</v>
      </c>
      <c r="CG98" s="13">
        <f>IFERROR(VLOOKUP(VLOOKUP(A98,属性表!A:AO,41,FALSE)&amp;BJ98,杂项!AW:BC,4,0),0)/100+K98+AH98</f>
        <v>0</v>
      </c>
      <c r="CH98" s="43">
        <f>VLOOKUP(BC98,小兵属性!B:F,3,FALSE)*(1+B98+BD98)*(1+VLOOKUP(A98,属性表!A:AN,38,FALSE))</f>
        <v>2072.875</v>
      </c>
      <c r="CI98" s="50">
        <v>0</v>
      </c>
      <c r="CJ98" s="13">
        <f t="shared" si="13"/>
        <v>0</v>
      </c>
      <c r="CK98" s="13">
        <v>0</v>
      </c>
      <c r="CL98" s="13">
        <f>IFERROR(VLOOKUP(VLOOKUP(BC98,小兵属性!B:X,23,FALSE)&amp;BQ98,杂项!AW:BC,4,0),0)/100+K98</f>
        <v>0</v>
      </c>
      <c r="CM98" s="54" t="s">
        <v>4816</v>
      </c>
      <c r="CN98" s="29" t="s">
        <v>5027</v>
      </c>
      <c r="CO98" s="55" t="str">
        <f>VLOOKUP($BC98,小兵属性!$B:$Q,16,FALSE)</f>
        <v>物理</v>
      </c>
      <c r="CP98" s="43">
        <f t="shared" si="14"/>
        <v>868.68848161920016</v>
      </c>
      <c r="CQ98" s="43">
        <f t="shared" si="15"/>
        <v>476.4375</v>
      </c>
      <c r="CR98" s="43">
        <f t="shared" si="9"/>
        <v>1345.1259816192</v>
      </c>
      <c r="CS98" s="58" t="s">
        <v>5066</v>
      </c>
    </row>
    <row r="99" spans="1:97" customFormat="1" x14ac:dyDescent="0.15">
      <c r="A99" s="9" t="s">
        <v>1214</v>
      </c>
      <c r="B99" s="13">
        <v>1</v>
      </c>
      <c r="C99" s="13">
        <v>1</v>
      </c>
      <c r="D99" s="13">
        <v>1</v>
      </c>
      <c r="E99" s="13">
        <v>1</v>
      </c>
      <c r="F99" s="13">
        <v>0</v>
      </c>
      <c r="G99" s="14">
        <v>0</v>
      </c>
      <c r="H99" s="14">
        <v>0</v>
      </c>
      <c r="I99" s="13"/>
      <c r="J99" s="13"/>
      <c r="K99" s="13">
        <v>0</v>
      </c>
      <c r="L99" s="13">
        <v>0</v>
      </c>
      <c r="M99" s="13">
        <v>0</v>
      </c>
      <c r="N99" s="13"/>
      <c r="O99" s="13"/>
      <c r="P99" s="13"/>
      <c r="Q99" s="26" t="s">
        <v>594</v>
      </c>
      <c r="R99" s="25">
        <f>VLOOKUP($Q99,杂项!$AF:$AT,2,FALSE)</f>
        <v>0.1</v>
      </c>
      <c r="S99" s="25">
        <f>VLOOKUP($Q99,杂项!$AF:$AT,3,FALSE)</f>
        <v>0</v>
      </c>
      <c r="T99" s="25">
        <f>VLOOKUP($Q99,杂项!$AF:$AT,4,FALSE)</f>
        <v>0</v>
      </c>
      <c r="U99" s="25">
        <f>VLOOKUP($Q99,杂项!$AF:$AT,5,FALSE)</f>
        <v>0</v>
      </c>
      <c r="V99" s="25">
        <f>VLOOKUP($Q99,杂项!$AF:$AT,6,FALSE)</f>
        <v>0</v>
      </c>
      <c r="W99" s="25">
        <f>VLOOKUP($Q99,杂项!$AF:$AT,7,FALSE)</f>
        <v>0</v>
      </c>
      <c r="X99" s="25">
        <f>VLOOKUP($Q99,杂项!$AF:$AT,8,FALSE)</f>
        <v>0</v>
      </c>
      <c r="Y99" s="25">
        <f>VLOOKUP($Q99,杂项!$AF:$AT,9,FALSE)</f>
        <v>0</v>
      </c>
      <c r="Z99" s="25">
        <f>VLOOKUP($Q99,杂项!$AF:$AT,10,FALSE)</f>
        <v>0</v>
      </c>
      <c r="AA99" s="25">
        <f>VLOOKUP($Q99,杂项!$AF:$AT,11,FALSE)</f>
        <v>0</v>
      </c>
      <c r="AB99" s="25">
        <f>VLOOKUP($Q99,杂项!$AF:$AT,12,FALSE)</f>
        <v>0</v>
      </c>
      <c r="AC99" s="25">
        <f>VLOOKUP($Q99,杂项!$AF:$AT,13,FALSE)</f>
        <v>0</v>
      </c>
      <c r="AD99" s="25">
        <f>VLOOKUP($Q99,杂项!$AF:$AT,14,FALSE)</f>
        <v>0</v>
      </c>
      <c r="AE99" s="25">
        <f>VLOOKUP($Q99,杂项!$AF:$AT,15,FALSE)</f>
        <v>0</v>
      </c>
      <c r="AF99" s="25">
        <f>VLOOKUP($Q99,杂项!$AF:$AU,16,FALSE)</f>
        <v>0</v>
      </c>
      <c r="AG99" s="30">
        <v>1.5</v>
      </c>
      <c r="AH99" s="13">
        <v>0</v>
      </c>
      <c r="AI99" s="13">
        <v>0</v>
      </c>
      <c r="AJ99" s="29">
        <v>0</v>
      </c>
      <c r="AK99" s="29">
        <v>0</v>
      </c>
      <c r="AL99" s="13"/>
      <c r="AM99" s="29"/>
      <c r="AN99" s="29"/>
      <c r="AO99" s="13">
        <v>0</v>
      </c>
      <c r="AP99" s="29">
        <v>0</v>
      </c>
      <c r="AQ99" s="29">
        <v>0</v>
      </c>
      <c r="AR99" s="13">
        <v>0.45</v>
      </c>
      <c r="AS99" s="29">
        <v>60</v>
      </c>
      <c r="AT99" s="29">
        <v>107</v>
      </c>
      <c r="AU99" s="13">
        <v>0</v>
      </c>
      <c r="AV99" s="13"/>
      <c r="AW99" s="13">
        <v>0</v>
      </c>
      <c r="AX99" s="13">
        <v>0.26</v>
      </c>
      <c r="AY99" s="13">
        <v>0</v>
      </c>
      <c r="AZ99" s="13">
        <v>0</v>
      </c>
      <c r="BA99" s="13">
        <v>0</v>
      </c>
      <c r="BB99" s="13"/>
      <c r="BC99" s="22" t="s">
        <v>4897</v>
      </c>
      <c r="BD99" s="24">
        <f>VLOOKUP($BC99,小兵属性!$B:$P,6,FALSE)</f>
        <v>0.5</v>
      </c>
      <c r="BE99" s="24">
        <f>VLOOKUP($BC99,小兵属性!$B:$P,7,FALSE)</f>
        <v>0.2</v>
      </c>
      <c r="BF99" s="24">
        <f>VLOOKUP($BC99,小兵属性!$B:$P,8,FALSE)</f>
        <v>0</v>
      </c>
      <c r="BG99" s="24">
        <f>VLOOKUP($BC99,小兵属性!$B:$P,9,FALSE)</f>
        <v>0</v>
      </c>
      <c r="BH99" s="24">
        <f>VLOOKUP($BC99,小兵属性!$B:$P,10,FALSE)</f>
        <v>0</v>
      </c>
      <c r="BI99" s="34">
        <v>12000</v>
      </c>
      <c r="BJ99" s="34">
        <v>11</v>
      </c>
      <c r="BK99" s="34"/>
      <c r="BL99" s="34"/>
      <c r="BM99" s="34">
        <v>700</v>
      </c>
      <c r="BN99" s="34">
        <v>600</v>
      </c>
      <c r="BO99" s="36">
        <v>0.6</v>
      </c>
      <c r="BP99" s="35">
        <v>1200</v>
      </c>
      <c r="BQ99" s="34">
        <v>11</v>
      </c>
      <c r="BR99" s="34"/>
      <c r="BS99" s="34">
        <v>700</v>
      </c>
      <c r="BT99" s="34">
        <v>600</v>
      </c>
      <c r="BU99" s="36">
        <v>0.6</v>
      </c>
      <c r="BV99" s="34"/>
      <c r="BW99" s="34"/>
      <c r="BX99" s="36">
        <v>0</v>
      </c>
      <c r="BY99" s="36">
        <v>0</v>
      </c>
      <c r="BZ99" s="43">
        <f>(VLOOKUP(A99,属性表!A:F,6,FALSE)*(1+AR99+Y99)+AS99+AT99)*(1+E99+AX99+Z99)*1.4</f>
        <v>2121.8841798604794</v>
      </c>
      <c r="CA99" s="13">
        <f t="shared" si="16"/>
        <v>0</v>
      </c>
      <c r="CB99" s="13">
        <f t="shared" si="10"/>
        <v>0</v>
      </c>
      <c r="CC99" s="13">
        <f t="shared" si="11"/>
        <v>0</v>
      </c>
      <c r="CD99" s="50">
        <v>0</v>
      </c>
      <c r="CE99" s="13">
        <f t="shared" si="12"/>
        <v>0</v>
      </c>
      <c r="CF99" s="13">
        <v>0</v>
      </c>
      <c r="CG99" s="13">
        <f>IFERROR(VLOOKUP(VLOOKUP(A99,属性表!A:AO,41,FALSE)&amp;BJ99,杂项!AW:BC,4,0),0)/100+K99+AH99</f>
        <v>0</v>
      </c>
      <c r="CH99" s="43">
        <f>VLOOKUP(BC99,小兵属性!B:F,3,FALSE)*(1+B99+BD99)*(1+VLOOKUP(A99,属性表!A:AN,38,FALSE))</f>
        <v>1982.7500000000002</v>
      </c>
      <c r="CI99" s="50">
        <v>0</v>
      </c>
      <c r="CJ99" s="13">
        <f t="shared" si="13"/>
        <v>0</v>
      </c>
      <c r="CK99" s="13">
        <v>0</v>
      </c>
      <c r="CL99" s="13">
        <f>IFERROR(VLOOKUP(VLOOKUP(BC99,小兵属性!B:X,23,FALSE)&amp;BQ99,杂项!AW:BC,4,0),0)/100+K99</f>
        <v>0</v>
      </c>
      <c r="CM99" s="54" t="s">
        <v>1131</v>
      </c>
      <c r="CN99" s="29" t="s">
        <v>5032</v>
      </c>
      <c r="CO99" s="55" t="str">
        <f>VLOOKUP($BC99,小兵属性!$B:$Q,16,FALSE)</f>
        <v>物理</v>
      </c>
      <c r="CP99" s="57">
        <f t="shared" si="14"/>
        <v>871.41313489535958</v>
      </c>
      <c r="CQ99" s="57">
        <f t="shared" si="15"/>
        <v>431.37500000000011</v>
      </c>
      <c r="CR99" s="57">
        <f t="shared" si="9"/>
        <v>1302.7881348953597</v>
      </c>
      <c r="CS99" s="58" t="s">
        <v>5084</v>
      </c>
    </row>
    <row r="100" spans="1:97" customFormat="1" x14ac:dyDescent="0.15">
      <c r="A100" s="9" t="s">
        <v>1241</v>
      </c>
      <c r="B100" s="13">
        <v>1</v>
      </c>
      <c r="C100" s="13">
        <v>1</v>
      </c>
      <c r="D100" s="13">
        <v>1</v>
      </c>
      <c r="E100" s="13">
        <v>1</v>
      </c>
      <c r="F100" s="13">
        <v>0</v>
      </c>
      <c r="G100" s="14">
        <v>0</v>
      </c>
      <c r="H100" s="14">
        <v>0</v>
      </c>
      <c r="I100" s="13"/>
      <c r="J100" s="13"/>
      <c r="K100" s="13">
        <v>0</v>
      </c>
      <c r="L100" s="13">
        <v>0</v>
      </c>
      <c r="M100" s="13">
        <v>0</v>
      </c>
      <c r="N100" s="13"/>
      <c r="O100" s="13"/>
      <c r="P100" s="13"/>
      <c r="Q100" s="26" t="s">
        <v>528</v>
      </c>
      <c r="R100" s="25">
        <f>VLOOKUP($Q100,杂项!$AF:$AT,2,FALSE)</f>
        <v>0</v>
      </c>
      <c r="S100" s="25">
        <f>VLOOKUP($Q100,杂项!$AF:$AT,3,FALSE)</f>
        <v>0.05</v>
      </c>
      <c r="T100" s="25">
        <f>VLOOKUP($Q100,杂项!$AF:$AT,4,FALSE)</f>
        <v>0.1</v>
      </c>
      <c r="U100" s="25">
        <f>VLOOKUP($Q100,杂项!$AF:$AT,5,FALSE)</f>
        <v>0.05</v>
      </c>
      <c r="V100" s="25">
        <f>VLOOKUP($Q100,杂项!$AF:$AT,6,FALSE)</f>
        <v>0.1</v>
      </c>
      <c r="W100" s="25">
        <f>VLOOKUP($Q100,杂项!$AF:$AT,7,FALSE)</f>
        <v>0</v>
      </c>
      <c r="X100" s="25">
        <f>VLOOKUP($Q100,杂项!$AF:$AT,8,FALSE)</f>
        <v>0.1</v>
      </c>
      <c r="Y100" s="25">
        <f>VLOOKUP($Q100,杂项!$AF:$AT,9,FALSE)</f>
        <v>0</v>
      </c>
      <c r="Z100" s="25">
        <f>VLOOKUP($Q100,杂项!$AF:$AT,10,FALSE)</f>
        <v>0.1</v>
      </c>
      <c r="AA100" s="25">
        <f>VLOOKUP($Q100,杂项!$AF:$AT,11,FALSE)</f>
        <v>0</v>
      </c>
      <c r="AB100" s="25">
        <f>VLOOKUP($Q100,杂项!$AF:$AT,12,FALSE)</f>
        <v>0</v>
      </c>
      <c r="AC100" s="25">
        <f>VLOOKUP($Q100,杂项!$AF:$AT,13,FALSE)</f>
        <v>0</v>
      </c>
      <c r="AD100" s="25">
        <f>VLOOKUP($Q100,杂项!$AF:$AT,14,FALSE)</f>
        <v>0</v>
      </c>
      <c r="AE100" s="25">
        <f>VLOOKUP($Q100,杂项!$AF:$AT,15,FALSE)</f>
        <v>0</v>
      </c>
      <c r="AF100" s="25">
        <f>VLOOKUP($Q100,杂项!$AF:$AU,16,FALSE)</f>
        <v>0</v>
      </c>
      <c r="AG100" s="30">
        <v>1.5</v>
      </c>
      <c r="AH100" s="13">
        <v>0</v>
      </c>
      <c r="AI100" s="13">
        <v>0.35</v>
      </c>
      <c r="AJ100" s="29">
        <v>80</v>
      </c>
      <c r="AK100" s="29">
        <v>182</v>
      </c>
      <c r="AL100" s="13"/>
      <c r="AM100" s="29"/>
      <c r="AN100" s="29"/>
      <c r="AO100" s="13"/>
      <c r="AP100" s="29"/>
      <c r="AQ100" s="29"/>
      <c r="AR100" s="13"/>
      <c r="AS100" s="29"/>
      <c r="AT100" s="29"/>
      <c r="AU100" s="13">
        <v>0.33</v>
      </c>
      <c r="AV100" s="13"/>
      <c r="AW100" s="13"/>
      <c r="AX100" s="13"/>
      <c r="AY100" s="13">
        <v>0</v>
      </c>
      <c r="AZ100" s="13">
        <v>0</v>
      </c>
      <c r="BA100" s="13">
        <v>0</v>
      </c>
      <c r="BB100" s="13"/>
      <c r="BC100" s="22" t="s">
        <v>4878</v>
      </c>
      <c r="BD100" s="24">
        <f>VLOOKUP($BC100,小兵属性!$B:$P,6,FALSE)</f>
        <v>0.2</v>
      </c>
      <c r="BE100" s="24">
        <f>VLOOKUP($BC100,小兵属性!$B:$P,7,FALSE)</f>
        <v>0.2</v>
      </c>
      <c r="BF100" s="24">
        <f>VLOOKUP($BC100,小兵属性!$B:$P,8,FALSE)</f>
        <v>0</v>
      </c>
      <c r="BG100" s="24">
        <f>VLOOKUP($BC100,小兵属性!$B:$P,9,FALSE)</f>
        <v>0.24</v>
      </c>
      <c r="BH100" s="24">
        <f>VLOOKUP($BC100,小兵属性!$B:$P,10,FALSE)</f>
        <v>0.65</v>
      </c>
      <c r="BI100" s="34">
        <v>12000</v>
      </c>
      <c r="BJ100" s="34">
        <v>11</v>
      </c>
      <c r="BK100" s="34"/>
      <c r="BL100" s="34"/>
      <c r="BM100" s="34">
        <v>700</v>
      </c>
      <c r="BN100" s="34">
        <v>600</v>
      </c>
      <c r="BO100" s="36">
        <v>0.6</v>
      </c>
      <c r="BP100" s="35">
        <v>1200</v>
      </c>
      <c r="BQ100" s="34">
        <v>11</v>
      </c>
      <c r="BR100" s="34"/>
      <c r="BS100" s="34">
        <v>700</v>
      </c>
      <c r="BT100" s="34">
        <v>600</v>
      </c>
      <c r="BU100" s="36">
        <v>0.6</v>
      </c>
      <c r="BV100" s="34"/>
      <c r="BW100" s="34"/>
      <c r="BX100" s="36">
        <v>0</v>
      </c>
      <c r="BY100" s="36">
        <v>0</v>
      </c>
      <c r="BZ100" s="43">
        <f>(VLOOKUP(A100,属性表!A:F,3,FALSE)*(1+AI100+S100)+AJ100+AK100)*(1+B100+AU100+T100)</f>
        <v>2256.2862937344003</v>
      </c>
      <c r="CA100" s="13">
        <f t="shared" si="16"/>
        <v>0</v>
      </c>
      <c r="CB100" s="13">
        <f t="shared" si="10"/>
        <v>0</v>
      </c>
      <c r="CC100" s="13">
        <f t="shared" si="11"/>
        <v>0</v>
      </c>
      <c r="CD100" s="50">
        <v>0</v>
      </c>
      <c r="CE100" s="13">
        <f t="shared" si="12"/>
        <v>0</v>
      </c>
      <c r="CF100" s="13">
        <v>0</v>
      </c>
      <c r="CG100" s="13">
        <f>IFERROR(VLOOKUP(VLOOKUP(A100,属性表!A:AO,41,FALSE)&amp;BJ100,杂项!AW:BC,4,0),0)/100+K100+AH100</f>
        <v>0</v>
      </c>
      <c r="CH100" s="43">
        <f>VLOOKUP(BC100,小兵属性!B:F,3,FALSE)*(1+B100+BD100)*(1+VLOOKUP(A100,属性表!A:AN,38,FALSE))</f>
        <v>1749.242</v>
      </c>
      <c r="CI100" s="50">
        <v>0</v>
      </c>
      <c r="CJ100" s="13">
        <f t="shared" si="13"/>
        <v>0</v>
      </c>
      <c r="CK100" s="13">
        <v>0</v>
      </c>
      <c r="CL100" s="13">
        <f>IFERROR(VLOOKUP(VLOOKUP(BC100,小兵属性!B:X,23,FALSE)&amp;BQ100,杂项!AW:BC,4,0),0)/100+K100</f>
        <v>0</v>
      </c>
      <c r="CM100" s="54" t="s">
        <v>4816</v>
      </c>
      <c r="CN100" s="29" t="s">
        <v>5027</v>
      </c>
      <c r="CO100" s="55" t="str">
        <f>VLOOKUP($BC100,小兵属性!$B:$Q,16,FALSE)</f>
        <v>物理</v>
      </c>
      <c r="CP100" s="43">
        <f t="shared" si="14"/>
        <v>852.2147203008002</v>
      </c>
      <c r="CQ100" s="43">
        <f t="shared" si="15"/>
        <v>390.13003999999995</v>
      </c>
      <c r="CR100" s="43">
        <f t="shared" si="9"/>
        <v>1242.3447603008001</v>
      </c>
      <c r="CS100" s="58" t="s">
        <v>5066</v>
      </c>
    </row>
    <row r="101" spans="1:97" customFormat="1" x14ac:dyDescent="0.15">
      <c r="A101" s="9" t="s">
        <v>1175</v>
      </c>
      <c r="B101" s="13">
        <v>1.24</v>
      </c>
      <c r="C101" s="13">
        <v>1</v>
      </c>
      <c r="D101" s="13">
        <v>0.93</v>
      </c>
      <c r="E101" s="13">
        <v>1</v>
      </c>
      <c r="F101" s="13">
        <v>0</v>
      </c>
      <c r="G101" s="14">
        <v>0</v>
      </c>
      <c r="H101" s="14">
        <v>0</v>
      </c>
      <c r="I101" s="13"/>
      <c r="J101" s="13"/>
      <c r="K101" s="13">
        <v>0</v>
      </c>
      <c r="L101" s="13">
        <v>0</v>
      </c>
      <c r="M101" s="13">
        <v>0.2</v>
      </c>
      <c r="N101" s="13">
        <v>0.1</v>
      </c>
      <c r="O101" s="13"/>
      <c r="P101" s="13"/>
      <c r="Q101" s="26" t="s">
        <v>528</v>
      </c>
      <c r="R101" s="25">
        <f>VLOOKUP($Q101,杂项!$AF:$AT,2,FALSE)</f>
        <v>0</v>
      </c>
      <c r="S101" s="25">
        <f>VLOOKUP($Q101,杂项!$AF:$AT,3,FALSE)</f>
        <v>0.05</v>
      </c>
      <c r="T101" s="25">
        <f>VLOOKUP($Q101,杂项!$AF:$AT,4,FALSE)</f>
        <v>0.1</v>
      </c>
      <c r="U101" s="25">
        <f>VLOOKUP($Q101,杂项!$AF:$AT,5,FALSE)</f>
        <v>0.05</v>
      </c>
      <c r="V101" s="25">
        <f>VLOOKUP($Q101,杂项!$AF:$AT,6,FALSE)</f>
        <v>0.1</v>
      </c>
      <c r="W101" s="25">
        <f>VLOOKUP($Q101,杂项!$AF:$AT,7,FALSE)</f>
        <v>0</v>
      </c>
      <c r="X101" s="25">
        <f>VLOOKUP($Q101,杂项!$AF:$AT,8,FALSE)</f>
        <v>0.1</v>
      </c>
      <c r="Y101" s="25">
        <f>VLOOKUP($Q101,杂项!$AF:$AT,9,FALSE)</f>
        <v>0</v>
      </c>
      <c r="Z101" s="25">
        <f>VLOOKUP($Q101,杂项!$AF:$AT,10,FALSE)</f>
        <v>0.1</v>
      </c>
      <c r="AA101" s="25">
        <f>VLOOKUP($Q101,杂项!$AF:$AT,11,FALSE)</f>
        <v>0</v>
      </c>
      <c r="AB101" s="25">
        <f>VLOOKUP($Q101,杂项!$AF:$AT,12,FALSE)</f>
        <v>0</v>
      </c>
      <c r="AC101" s="25">
        <f>VLOOKUP($Q101,杂项!$AF:$AT,13,FALSE)</f>
        <v>0</v>
      </c>
      <c r="AD101" s="25">
        <f>VLOOKUP($Q101,杂项!$AF:$AT,14,FALSE)</f>
        <v>0</v>
      </c>
      <c r="AE101" s="25">
        <f>VLOOKUP($Q101,杂项!$AF:$AT,15,FALSE)</f>
        <v>0</v>
      </c>
      <c r="AF101" s="25">
        <f>VLOOKUP($Q101,杂项!$AF:$AU,16,FALSE)</f>
        <v>0</v>
      </c>
      <c r="AG101" s="30">
        <v>1</v>
      </c>
      <c r="AH101" s="13">
        <v>0</v>
      </c>
      <c r="AI101" s="13">
        <v>0.35</v>
      </c>
      <c r="AJ101" s="29">
        <v>80</v>
      </c>
      <c r="AK101" s="29">
        <v>182</v>
      </c>
      <c r="AL101" s="13"/>
      <c r="AM101" s="29"/>
      <c r="AN101" s="29"/>
      <c r="AO101" s="13"/>
      <c r="AP101" s="29"/>
      <c r="AQ101" s="29"/>
      <c r="AR101" s="13"/>
      <c r="AS101" s="29"/>
      <c r="AT101" s="29"/>
      <c r="AU101" s="13">
        <v>0.18</v>
      </c>
      <c r="AV101" s="13"/>
      <c r="AW101" s="13"/>
      <c r="AX101" s="13"/>
      <c r="AY101" s="13">
        <v>0</v>
      </c>
      <c r="AZ101" s="13">
        <v>0</v>
      </c>
      <c r="BA101" s="13">
        <v>0</v>
      </c>
      <c r="BB101" s="13"/>
      <c r="BC101" s="22" t="s">
        <v>4919</v>
      </c>
      <c r="BD101" s="24">
        <f>VLOOKUP($BC101,小兵属性!$B:$P,6,FALSE)</f>
        <v>0.3</v>
      </c>
      <c r="BE101" s="24">
        <f>VLOOKUP($BC101,小兵属性!$B:$P,7,FALSE)</f>
        <v>0</v>
      </c>
      <c r="BF101" s="24">
        <f>VLOOKUP($BC101,小兵属性!$B:$P,8,FALSE)</f>
        <v>0</v>
      </c>
      <c r="BG101" s="24">
        <f>VLOOKUP($BC101,小兵属性!$B:$P,9,FALSE)</f>
        <v>0</v>
      </c>
      <c r="BH101" s="24">
        <f>VLOOKUP($BC101,小兵属性!$B:$P,10,FALSE)</f>
        <v>0</v>
      </c>
      <c r="BI101" s="34">
        <v>12000</v>
      </c>
      <c r="BJ101" s="34">
        <v>11</v>
      </c>
      <c r="BK101" s="34"/>
      <c r="BL101" s="34"/>
      <c r="BM101" s="34">
        <v>700</v>
      </c>
      <c r="BN101" s="34">
        <v>600</v>
      </c>
      <c r="BO101" s="36">
        <v>0.6</v>
      </c>
      <c r="BP101" s="35">
        <v>1200</v>
      </c>
      <c r="BQ101" s="34">
        <v>11</v>
      </c>
      <c r="BR101" s="34"/>
      <c r="BS101" s="34">
        <v>700</v>
      </c>
      <c r="BT101" s="34">
        <v>600</v>
      </c>
      <c r="BU101" s="36">
        <v>0.6</v>
      </c>
      <c r="BV101" s="34"/>
      <c r="BW101" s="34"/>
      <c r="BX101" s="36">
        <v>0</v>
      </c>
      <c r="BY101" s="36">
        <v>0</v>
      </c>
      <c r="BZ101" s="43">
        <f>(VLOOKUP(A101,属性表!A:F,3,FALSE)*(1+AI101+S101)+AJ101+AK101)*(1+B101+AU101+T101)</f>
        <v>2274.6035773440003</v>
      </c>
      <c r="CA101" s="13">
        <f t="shared" si="16"/>
        <v>0.1</v>
      </c>
      <c r="CB101" s="13">
        <f t="shared" si="10"/>
        <v>0</v>
      </c>
      <c r="CC101" s="13">
        <f t="shared" si="11"/>
        <v>0</v>
      </c>
      <c r="CD101" s="50">
        <v>0</v>
      </c>
      <c r="CE101" s="13">
        <f t="shared" si="12"/>
        <v>0.2</v>
      </c>
      <c r="CF101" s="13">
        <v>0</v>
      </c>
      <c r="CG101" s="13">
        <f>IFERROR(VLOOKUP(VLOOKUP(A101,属性表!A:AO,41,FALSE)&amp;BJ101,杂项!AW:BC,4,0),0)/100+K101+AH101</f>
        <v>0</v>
      </c>
      <c r="CH101" s="43">
        <f>VLOOKUP(BC101,小兵属性!B:F,3,FALSE)*(1+B101+BD101)*(1+VLOOKUP(A101,属性表!A:AN,38,FALSE))</f>
        <v>2218.5630000000001</v>
      </c>
      <c r="CI101" s="50">
        <v>0</v>
      </c>
      <c r="CJ101" s="13">
        <f t="shared" si="13"/>
        <v>0.2</v>
      </c>
      <c r="CK101" s="13">
        <v>0</v>
      </c>
      <c r="CL101" s="13">
        <f>IFERROR(VLOOKUP(VLOOKUP(BC101,小兵属性!B:X,23,FALSE)&amp;BQ101,杂项!AW:BC,4,0),0)/100+K101</f>
        <v>0</v>
      </c>
      <c r="CM101" s="54" t="s">
        <v>4816</v>
      </c>
      <c r="CN101" s="29" t="s">
        <v>5027</v>
      </c>
      <c r="CO101" s="55" t="str">
        <f>VLOOKUP($BC101,小兵属性!$B:$Q,16,FALSE)</f>
        <v>物理</v>
      </c>
      <c r="CP101" s="43">
        <f t="shared" si="14"/>
        <v>635.0319675392002</v>
      </c>
      <c r="CQ101" s="43">
        <f t="shared" si="15"/>
        <v>549.28150000000005</v>
      </c>
      <c r="CR101" s="43">
        <f t="shared" si="9"/>
        <v>1184.3134675392002</v>
      </c>
      <c r="CS101" s="58" t="s">
        <v>5085</v>
      </c>
    </row>
    <row r="102" spans="1:97" customFormat="1" x14ac:dyDescent="0.15">
      <c r="A102" s="9" t="s">
        <v>1160</v>
      </c>
      <c r="B102" s="13">
        <v>1</v>
      </c>
      <c r="C102" s="13">
        <v>1</v>
      </c>
      <c r="D102" s="13">
        <v>1</v>
      </c>
      <c r="E102" s="13">
        <v>1</v>
      </c>
      <c r="F102" s="13">
        <v>0</v>
      </c>
      <c r="G102" s="14">
        <v>0</v>
      </c>
      <c r="H102" s="14">
        <v>0</v>
      </c>
      <c r="I102" s="13"/>
      <c r="J102" s="13"/>
      <c r="K102" s="13">
        <v>0</v>
      </c>
      <c r="L102" s="13">
        <v>0</v>
      </c>
      <c r="M102" s="13">
        <v>0.15</v>
      </c>
      <c r="N102" s="13"/>
      <c r="O102" s="13"/>
      <c r="P102" s="13"/>
      <c r="Q102" s="26" t="s">
        <v>528</v>
      </c>
      <c r="R102" s="25">
        <f>VLOOKUP($Q102,杂项!$AF:$AT,2,FALSE)</f>
        <v>0</v>
      </c>
      <c r="S102" s="25">
        <f>VLOOKUP($Q102,杂项!$AF:$AT,3,FALSE)</f>
        <v>0.05</v>
      </c>
      <c r="T102" s="25">
        <f>VLOOKUP($Q102,杂项!$AF:$AT,4,FALSE)</f>
        <v>0.1</v>
      </c>
      <c r="U102" s="25">
        <f>VLOOKUP($Q102,杂项!$AF:$AT,5,FALSE)</f>
        <v>0.05</v>
      </c>
      <c r="V102" s="25">
        <f>VLOOKUP($Q102,杂项!$AF:$AT,6,FALSE)</f>
        <v>0.1</v>
      </c>
      <c r="W102" s="25">
        <f>VLOOKUP($Q102,杂项!$AF:$AT,7,FALSE)</f>
        <v>0</v>
      </c>
      <c r="X102" s="25">
        <f>VLOOKUP($Q102,杂项!$AF:$AT,8,FALSE)</f>
        <v>0.1</v>
      </c>
      <c r="Y102" s="25">
        <f>VLOOKUP($Q102,杂项!$AF:$AT,9,FALSE)</f>
        <v>0</v>
      </c>
      <c r="Z102" s="25">
        <f>VLOOKUP($Q102,杂项!$AF:$AT,10,FALSE)</f>
        <v>0.1</v>
      </c>
      <c r="AA102" s="25">
        <f>VLOOKUP($Q102,杂项!$AF:$AT,11,FALSE)</f>
        <v>0</v>
      </c>
      <c r="AB102" s="25">
        <f>VLOOKUP($Q102,杂项!$AF:$AT,12,FALSE)</f>
        <v>0</v>
      </c>
      <c r="AC102" s="25">
        <f>VLOOKUP($Q102,杂项!$AF:$AT,13,FALSE)</f>
        <v>0</v>
      </c>
      <c r="AD102" s="25">
        <f>VLOOKUP($Q102,杂项!$AF:$AT,14,FALSE)</f>
        <v>0</v>
      </c>
      <c r="AE102" s="25">
        <f>VLOOKUP($Q102,杂项!$AF:$AT,15,FALSE)</f>
        <v>0</v>
      </c>
      <c r="AF102" s="25">
        <f>VLOOKUP($Q102,杂项!$AF:$AU,16,FALSE)</f>
        <v>0</v>
      </c>
      <c r="AG102" s="30">
        <v>1.3</v>
      </c>
      <c r="AH102" s="13">
        <v>0</v>
      </c>
      <c r="AI102" s="13">
        <v>0.35</v>
      </c>
      <c r="AJ102" s="29">
        <v>80</v>
      </c>
      <c r="AK102" s="29">
        <v>182</v>
      </c>
      <c r="AL102" s="13"/>
      <c r="AM102" s="29"/>
      <c r="AN102" s="29"/>
      <c r="AO102" s="13"/>
      <c r="AP102" s="29"/>
      <c r="AQ102" s="29"/>
      <c r="AR102" s="13"/>
      <c r="AS102" s="29"/>
      <c r="AT102" s="29"/>
      <c r="AU102" s="13">
        <v>0.18</v>
      </c>
      <c r="AV102" s="13"/>
      <c r="AW102" s="13"/>
      <c r="AX102" s="13"/>
      <c r="AY102" s="13">
        <v>0</v>
      </c>
      <c r="AZ102" s="13">
        <v>0</v>
      </c>
      <c r="BA102" s="13">
        <v>0</v>
      </c>
      <c r="BB102" s="13"/>
      <c r="BC102" s="22" t="s">
        <v>4964</v>
      </c>
      <c r="BD102" s="24">
        <f>VLOOKUP($BC102,小兵属性!$B:$P,6,FALSE)</f>
        <v>0.15</v>
      </c>
      <c r="BE102" s="24">
        <f>VLOOKUP($BC102,小兵属性!$B:$P,7,FALSE)</f>
        <v>0</v>
      </c>
      <c r="BF102" s="24">
        <f>VLOOKUP($BC102,小兵属性!$B:$P,8,FALSE)</f>
        <v>0</v>
      </c>
      <c r="BG102" s="24">
        <f>VLOOKUP($BC102,小兵属性!$B:$P,9,FALSE)</f>
        <v>0</v>
      </c>
      <c r="BH102" s="24">
        <f>VLOOKUP($BC102,小兵属性!$B:$P,10,FALSE)</f>
        <v>0</v>
      </c>
      <c r="BI102" s="34">
        <v>12000</v>
      </c>
      <c r="BJ102" s="34">
        <v>11</v>
      </c>
      <c r="BK102" s="34"/>
      <c r="BL102" s="34"/>
      <c r="BM102" s="34">
        <v>700</v>
      </c>
      <c r="BN102" s="34">
        <v>600</v>
      </c>
      <c r="BO102" s="36">
        <v>0.6</v>
      </c>
      <c r="BP102" s="35">
        <v>1200</v>
      </c>
      <c r="BQ102" s="34">
        <v>11</v>
      </c>
      <c r="BR102" s="34"/>
      <c r="BS102" s="34">
        <v>700</v>
      </c>
      <c r="BT102" s="34">
        <v>600</v>
      </c>
      <c r="BU102" s="36">
        <v>0.6</v>
      </c>
      <c r="BV102" s="34"/>
      <c r="BW102" s="34"/>
      <c r="BX102" s="36">
        <v>0</v>
      </c>
      <c r="BY102" s="36">
        <v>0</v>
      </c>
      <c r="BZ102" s="43">
        <f>(VLOOKUP(A102,属性表!A:F,3,FALSE)*(1+AI102+S102)+AJ102+AK102)*(1+B102+AU102+T102)</f>
        <v>2337.7440168960002</v>
      </c>
      <c r="CA102" s="13">
        <f t="shared" si="16"/>
        <v>0</v>
      </c>
      <c r="CB102" s="13">
        <f t="shared" si="10"/>
        <v>0</v>
      </c>
      <c r="CC102" s="13">
        <f t="shared" si="11"/>
        <v>0</v>
      </c>
      <c r="CD102" s="50">
        <v>0</v>
      </c>
      <c r="CE102" s="13">
        <f t="shared" si="12"/>
        <v>0.15</v>
      </c>
      <c r="CF102" s="13">
        <v>0</v>
      </c>
      <c r="CG102" s="13">
        <f>IFERROR(VLOOKUP(VLOOKUP(A102,属性表!A:AO,41,FALSE)&amp;BJ102,杂项!AW:BC,4,0),0)/100+K102+AH102</f>
        <v>0</v>
      </c>
      <c r="CH102" s="43">
        <f>VLOOKUP(BC102,小兵属性!B:F,3,FALSE)*(1+B102+BD102)*(1+VLOOKUP(A102,属性表!A:AN,38,FALSE))</f>
        <v>1877.9175</v>
      </c>
      <c r="CI102" s="50">
        <v>0</v>
      </c>
      <c r="CJ102" s="13">
        <f t="shared" si="13"/>
        <v>0.15</v>
      </c>
      <c r="CK102" s="13">
        <v>0</v>
      </c>
      <c r="CL102" s="13">
        <f>IFERROR(VLOOKUP(VLOOKUP(BC102,小兵属性!B:X,23,FALSE)&amp;BQ102,杂项!AW:BC,4,0),0)/100+K102</f>
        <v>0</v>
      </c>
      <c r="CM102" s="54" t="s">
        <v>4816</v>
      </c>
      <c r="CN102" s="29" t="s">
        <v>5027</v>
      </c>
      <c r="CO102" s="55" t="str">
        <f>VLOOKUP($BC102,小兵属性!$B:$Q,16,FALSE)</f>
        <v>物理</v>
      </c>
      <c r="CP102" s="43">
        <f t="shared" si="14"/>
        <v>791.53361098240009</v>
      </c>
      <c r="CQ102" s="43">
        <f t="shared" si="15"/>
        <v>378.95875000000001</v>
      </c>
      <c r="CR102" s="43">
        <f t="shared" si="9"/>
        <v>1170.4923609824</v>
      </c>
      <c r="CS102" s="58" t="s">
        <v>5086</v>
      </c>
    </row>
    <row r="103" spans="1:97" customFormat="1" x14ac:dyDescent="0.15">
      <c r="A103" s="9" t="s">
        <v>1150</v>
      </c>
      <c r="B103" s="13">
        <v>1.1000000000000001</v>
      </c>
      <c r="C103" s="13">
        <v>1</v>
      </c>
      <c r="D103" s="13">
        <v>1</v>
      </c>
      <c r="E103" s="13">
        <v>1</v>
      </c>
      <c r="F103" s="13">
        <v>0</v>
      </c>
      <c r="G103" s="14">
        <v>0</v>
      </c>
      <c r="H103" s="14">
        <v>0</v>
      </c>
      <c r="I103" s="13"/>
      <c r="J103" s="13"/>
      <c r="K103" s="13">
        <v>0</v>
      </c>
      <c r="L103" s="13">
        <v>0</v>
      </c>
      <c r="M103" s="13">
        <v>0</v>
      </c>
      <c r="N103" s="13"/>
      <c r="O103" s="13"/>
      <c r="P103" s="13"/>
      <c r="Q103" s="26" t="s">
        <v>528</v>
      </c>
      <c r="R103" s="25">
        <f>VLOOKUP($Q103,杂项!$AF:$AT,2,FALSE)</f>
        <v>0</v>
      </c>
      <c r="S103" s="25">
        <f>VLOOKUP($Q103,杂项!$AF:$AT,3,FALSE)</f>
        <v>0.05</v>
      </c>
      <c r="T103" s="25">
        <f>VLOOKUP($Q103,杂项!$AF:$AT,4,FALSE)</f>
        <v>0.1</v>
      </c>
      <c r="U103" s="25">
        <f>VLOOKUP($Q103,杂项!$AF:$AT,5,FALSE)</f>
        <v>0.05</v>
      </c>
      <c r="V103" s="25">
        <f>VLOOKUP($Q103,杂项!$AF:$AT,6,FALSE)</f>
        <v>0.1</v>
      </c>
      <c r="W103" s="25">
        <f>VLOOKUP($Q103,杂项!$AF:$AT,7,FALSE)</f>
        <v>0</v>
      </c>
      <c r="X103" s="25">
        <f>VLOOKUP($Q103,杂项!$AF:$AT,8,FALSE)</f>
        <v>0.1</v>
      </c>
      <c r="Y103" s="25">
        <f>VLOOKUP($Q103,杂项!$AF:$AT,9,FALSE)</f>
        <v>0</v>
      </c>
      <c r="Z103" s="25">
        <f>VLOOKUP($Q103,杂项!$AF:$AT,10,FALSE)</f>
        <v>0.1</v>
      </c>
      <c r="AA103" s="25">
        <f>VLOOKUP($Q103,杂项!$AF:$AT,11,FALSE)</f>
        <v>0</v>
      </c>
      <c r="AB103" s="25">
        <f>VLOOKUP($Q103,杂项!$AF:$AT,12,FALSE)</f>
        <v>0</v>
      </c>
      <c r="AC103" s="25">
        <f>VLOOKUP($Q103,杂项!$AF:$AT,13,FALSE)</f>
        <v>0</v>
      </c>
      <c r="AD103" s="25">
        <f>VLOOKUP($Q103,杂项!$AF:$AT,14,FALSE)</f>
        <v>0</v>
      </c>
      <c r="AE103" s="25">
        <f>VLOOKUP($Q103,杂项!$AF:$AT,15,FALSE)</f>
        <v>0</v>
      </c>
      <c r="AF103" s="25">
        <f>VLOOKUP($Q103,杂项!$AF:$AU,16,FALSE)</f>
        <v>0</v>
      </c>
      <c r="AG103" s="30">
        <v>1.3</v>
      </c>
      <c r="AH103" s="13">
        <v>0</v>
      </c>
      <c r="AI103" s="13">
        <v>0.35</v>
      </c>
      <c r="AJ103" s="29">
        <v>80</v>
      </c>
      <c r="AK103" s="29">
        <v>182</v>
      </c>
      <c r="AL103" s="13"/>
      <c r="AM103" s="29"/>
      <c r="AN103" s="29"/>
      <c r="AO103" s="13"/>
      <c r="AP103" s="29"/>
      <c r="AQ103" s="29"/>
      <c r="AR103" s="13"/>
      <c r="AS103" s="29"/>
      <c r="AT103" s="29"/>
      <c r="AU103" s="13">
        <v>0.18</v>
      </c>
      <c r="AV103" s="13"/>
      <c r="AW103" s="13"/>
      <c r="AX103" s="13"/>
      <c r="AY103" s="13">
        <v>0</v>
      </c>
      <c r="AZ103" s="13">
        <v>0</v>
      </c>
      <c r="BA103" s="13">
        <v>0</v>
      </c>
      <c r="BB103" s="13"/>
      <c r="BC103" s="22" t="s">
        <v>4964</v>
      </c>
      <c r="BD103" s="24">
        <f>VLOOKUP($BC103,小兵属性!$B:$P,6,FALSE)</f>
        <v>0.15</v>
      </c>
      <c r="BE103" s="24">
        <f>VLOOKUP($BC103,小兵属性!$B:$P,7,FALSE)</f>
        <v>0</v>
      </c>
      <c r="BF103" s="24">
        <f>VLOOKUP($BC103,小兵属性!$B:$P,8,FALSE)</f>
        <v>0</v>
      </c>
      <c r="BG103" s="24">
        <f>VLOOKUP($BC103,小兵属性!$B:$P,9,FALSE)</f>
        <v>0</v>
      </c>
      <c r="BH103" s="24">
        <f>VLOOKUP($BC103,小兵属性!$B:$P,10,FALSE)</f>
        <v>0</v>
      </c>
      <c r="BI103" s="34">
        <v>12000</v>
      </c>
      <c r="BJ103" s="34">
        <v>11</v>
      </c>
      <c r="BK103" s="34"/>
      <c r="BL103" s="34"/>
      <c r="BM103" s="34">
        <v>700</v>
      </c>
      <c r="BN103" s="34">
        <v>600</v>
      </c>
      <c r="BO103" s="36">
        <v>0.6</v>
      </c>
      <c r="BP103" s="35">
        <v>1200</v>
      </c>
      <c r="BQ103" s="34">
        <v>11</v>
      </c>
      <c r="BR103" s="34"/>
      <c r="BS103" s="34">
        <v>700</v>
      </c>
      <c r="BT103" s="34">
        <v>600</v>
      </c>
      <c r="BU103" s="36">
        <v>0.6</v>
      </c>
      <c r="BV103" s="34"/>
      <c r="BW103" s="34"/>
      <c r="BX103" s="36">
        <v>0</v>
      </c>
      <c r="BY103" s="36">
        <v>0</v>
      </c>
      <c r="BZ103" s="43">
        <f>(VLOOKUP(A103,属性表!A:F,3,FALSE)*(1+AI103+S103)+AJ103+AK103)*(1+B103+AU103+T103)</f>
        <v>2422.5222604800001</v>
      </c>
      <c r="CA103" s="13">
        <f t="shared" si="16"/>
        <v>0</v>
      </c>
      <c r="CB103" s="13">
        <f t="shared" si="10"/>
        <v>0</v>
      </c>
      <c r="CC103" s="13">
        <f t="shared" si="11"/>
        <v>0</v>
      </c>
      <c r="CD103" s="50">
        <v>0</v>
      </c>
      <c r="CE103" s="13">
        <f t="shared" si="12"/>
        <v>0</v>
      </c>
      <c r="CF103" s="13">
        <v>0</v>
      </c>
      <c r="CG103" s="13">
        <f>IFERROR(VLOOKUP(VLOOKUP(A103,属性表!A:AO,41,FALSE)&amp;BJ103,杂项!AW:BC,4,0),0)/100+K103+AH103</f>
        <v>0</v>
      </c>
      <c r="CH103" s="43">
        <f>VLOOKUP(BC103,小兵属性!B:F,3,FALSE)*(1+B103+BD103)*(1+VLOOKUP(A103,属性表!A:AN,38,FALSE))</f>
        <v>1746.8999999999999</v>
      </c>
      <c r="CI103" s="50">
        <v>0</v>
      </c>
      <c r="CJ103" s="13">
        <f t="shared" si="13"/>
        <v>0</v>
      </c>
      <c r="CK103" s="13">
        <v>0</v>
      </c>
      <c r="CL103" s="13">
        <f>IFERROR(VLOOKUP(VLOOKUP(BC103,小兵属性!B:X,23,FALSE)&amp;BQ103,杂项!AW:BC,4,0),0)/100+K103</f>
        <v>0</v>
      </c>
      <c r="CM103" s="54" t="s">
        <v>4816</v>
      </c>
      <c r="CN103" s="29" t="s">
        <v>5027</v>
      </c>
      <c r="CO103" s="55" t="str">
        <f>VLOOKUP($BC103,小兵属性!$B:$Q,16,FALSE)</f>
        <v>物理</v>
      </c>
      <c r="CP103" s="43">
        <f t="shared" si="14"/>
        <v>846.63946931200007</v>
      </c>
      <c r="CQ103" s="43">
        <f t="shared" si="15"/>
        <v>313.44999999999993</v>
      </c>
      <c r="CR103" s="43">
        <f t="shared" si="9"/>
        <v>1160.0894693119999</v>
      </c>
      <c r="CS103" s="58" t="s">
        <v>5087</v>
      </c>
    </row>
    <row r="104" spans="1:97" customFormat="1" x14ac:dyDescent="0.15">
      <c r="A104" s="9" t="s">
        <v>1186</v>
      </c>
      <c r="B104" s="13">
        <v>1</v>
      </c>
      <c r="C104" s="13">
        <v>1</v>
      </c>
      <c r="D104" s="13">
        <v>1</v>
      </c>
      <c r="E104" s="13">
        <v>1</v>
      </c>
      <c r="F104" s="13">
        <v>0.2</v>
      </c>
      <c r="G104" s="14">
        <v>0</v>
      </c>
      <c r="H104" s="14">
        <v>0</v>
      </c>
      <c r="I104" s="13"/>
      <c r="J104" s="13"/>
      <c r="K104" s="13">
        <v>0</v>
      </c>
      <c r="L104" s="13">
        <v>0</v>
      </c>
      <c r="M104" s="13">
        <v>0</v>
      </c>
      <c r="N104" s="13">
        <v>-0.2</v>
      </c>
      <c r="O104" s="13"/>
      <c r="P104" s="13"/>
      <c r="Q104" s="26" t="s">
        <v>634</v>
      </c>
      <c r="R104" s="25">
        <f>VLOOKUP($Q104,杂项!$AF:$AT,2,FALSE)</f>
        <v>0</v>
      </c>
      <c r="S104" s="25">
        <f>VLOOKUP($Q104,杂项!$AF:$AT,3,FALSE)</f>
        <v>0</v>
      </c>
      <c r="T104" s="25">
        <f>VLOOKUP($Q104,杂项!$AF:$AT,4,FALSE)</f>
        <v>0</v>
      </c>
      <c r="U104" s="25">
        <f>VLOOKUP($Q104,杂项!$AF:$AT,5,FALSE)</f>
        <v>0</v>
      </c>
      <c r="V104" s="25">
        <f>VLOOKUP($Q104,杂项!$AF:$AT,6,FALSE)</f>
        <v>0</v>
      </c>
      <c r="W104" s="25">
        <f>VLOOKUP($Q104,杂项!$AF:$AT,7,FALSE)</f>
        <v>0.05</v>
      </c>
      <c r="X104" s="25">
        <f>VLOOKUP($Q104,杂项!$AF:$AT,8,FALSE)</f>
        <v>0</v>
      </c>
      <c r="Y104" s="25">
        <f>VLOOKUP($Q104,杂项!$AF:$AT,9,FALSE)</f>
        <v>0</v>
      </c>
      <c r="Z104" s="25">
        <f>VLOOKUP($Q104,杂项!$AF:$AT,10,FALSE)</f>
        <v>0</v>
      </c>
      <c r="AA104" s="25">
        <f>VLOOKUP($Q104,杂项!$AF:$AT,11,FALSE)</f>
        <v>0</v>
      </c>
      <c r="AB104" s="25">
        <f>VLOOKUP($Q104,杂项!$AF:$AT,12,FALSE)</f>
        <v>0</v>
      </c>
      <c r="AC104" s="25">
        <f>VLOOKUP($Q104,杂项!$AF:$AT,13,FALSE)</f>
        <v>0</v>
      </c>
      <c r="AD104" s="25">
        <f>VLOOKUP($Q104,杂项!$AF:$AT,14,FALSE)</f>
        <v>0</v>
      </c>
      <c r="AE104" s="25">
        <f>VLOOKUP($Q104,杂项!$AF:$AT,15,FALSE)</f>
        <v>0</v>
      </c>
      <c r="AF104" s="25">
        <f>VLOOKUP($Q104,杂项!$AF:$AU,16,FALSE)</f>
        <v>0.15</v>
      </c>
      <c r="AG104" s="30">
        <v>1.5</v>
      </c>
      <c r="AH104" s="13">
        <v>0</v>
      </c>
      <c r="AI104" s="13">
        <v>0</v>
      </c>
      <c r="AJ104" s="29">
        <v>0</v>
      </c>
      <c r="AK104" s="29">
        <v>0</v>
      </c>
      <c r="AL104" s="13">
        <v>0.35</v>
      </c>
      <c r="AM104" s="29">
        <v>80</v>
      </c>
      <c r="AN104" s="29">
        <v>182</v>
      </c>
      <c r="AO104" s="13"/>
      <c r="AP104" s="29"/>
      <c r="AQ104" s="29"/>
      <c r="AR104" s="13"/>
      <c r="AS104" s="29"/>
      <c r="AT104" s="29"/>
      <c r="AU104" s="13"/>
      <c r="AV104" s="13">
        <v>0</v>
      </c>
      <c r="AW104" s="13"/>
      <c r="AX104" s="13"/>
      <c r="AY104" s="13">
        <v>0</v>
      </c>
      <c r="AZ104" s="13">
        <v>0</v>
      </c>
      <c r="BA104" s="13">
        <v>0</v>
      </c>
      <c r="BB104" s="13"/>
      <c r="BC104" s="22" t="s">
        <v>4928</v>
      </c>
      <c r="BD104" s="24">
        <f>VLOOKUP($BC104,小兵属性!$B:$P,6,FALSE)</f>
        <v>0.7</v>
      </c>
      <c r="BE104" s="24">
        <f>VLOOKUP($BC104,小兵属性!$B:$P,7,FALSE)</f>
        <v>0.4</v>
      </c>
      <c r="BF104" s="24">
        <f>VLOOKUP($BC104,小兵属性!$B:$P,8,FALSE)</f>
        <v>0</v>
      </c>
      <c r="BG104" s="24">
        <f>VLOOKUP($BC104,小兵属性!$B:$P,9,FALSE)</f>
        <v>0</v>
      </c>
      <c r="BH104" s="24">
        <f>VLOOKUP($BC104,小兵属性!$B:$P,10,FALSE)</f>
        <v>0.3</v>
      </c>
      <c r="BI104" s="34">
        <v>12000</v>
      </c>
      <c r="BJ104" s="34">
        <v>11</v>
      </c>
      <c r="BK104" s="34"/>
      <c r="BL104" s="34"/>
      <c r="BM104" s="34">
        <v>700</v>
      </c>
      <c r="BN104" s="34">
        <v>600</v>
      </c>
      <c r="BO104" s="36">
        <v>0.6</v>
      </c>
      <c r="BP104" s="35">
        <v>1200</v>
      </c>
      <c r="BQ104" s="34">
        <v>11</v>
      </c>
      <c r="BR104" s="34"/>
      <c r="BS104" s="34">
        <v>700</v>
      </c>
      <c r="BT104" s="34">
        <v>600</v>
      </c>
      <c r="BU104" s="36">
        <v>0.6</v>
      </c>
      <c r="BV104" s="34"/>
      <c r="BW104" s="34"/>
      <c r="BX104" s="36">
        <v>0</v>
      </c>
      <c r="BY104" s="36">
        <v>0</v>
      </c>
      <c r="BZ104" s="43">
        <f>(VLOOKUP(A104,属性表!A:F,4,FALSE)*(1+AL104+U104)+AM104+AN104)*(1+C104+AV104+V104)</f>
        <v>1765.2239897600002</v>
      </c>
      <c r="CA104" s="13">
        <f t="shared" si="16"/>
        <v>0</v>
      </c>
      <c r="CB104" s="13">
        <f t="shared" si="10"/>
        <v>0</v>
      </c>
      <c r="CC104" s="13">
        <f t="shared" si="11"/>
        <v>0</v>
      </c>
      <c r="CD104" s="50">
        <v>0</v>
      </c>
      <c r="CE104" s="13">
        <f t="shared" si="12"/>
        <v>0</v>
      </c>
      <c r="CF104" s="13">
        <v>0</v>
      </c>
      <c r="CG104" s="13">
        <f>IFERROR(VLOOKUP(VLOOKUP(A104,属性表!A:AO,41,FALSE)&amp;BJ104,杂项!AW:BC,4,0),0)/100+K104+AH104</f>
        <v>0</v>
      </c>
      <c r="CH104" s="43">
        <f>VLOOKUP(BC104,小兵属性!B:F,3,FALSE)*(1+B104+BD104)*(1+VLOOKUP(A104,属性表!A:AN,38,FALSE))</f>
        <v>1789.7220000000004</v>
      </c>
      <c r="CI104" s="50">
        <v>0</v>
      </c>
      <c r="CJ104" s="13">
        <f t="shared" si="13"/>
        <v>0</v>
      </c>
      <c r="CK104" s="13">
        <v>0</v>
      </c>
      <c r="CL104" s="13">
        <f>IFERROR(VLOOKUP(VLOOKUP(BC104,小兵属性!B:X,23,FALSE)&amp;BQ104,杂项!AW:BC,4,0),0)/100+K104</f>
        <v>0</v>
      </c>
      <c r="CM104" s="54" t="s">
        <v>4886</v>
      </c>
      <c r="CN104" s="29" t="s">
        <v>5032</v>
      </c>
      <c r="CO104" s="55" t="str">
        <f>VLOOKUP($BC104,小兵属性!$B:$Q,16,FALSE)</f>
        <v>魔法</v>
      </c>
      <c r="CP104" s="43">
        <f t="shared" si="14"/>
        <v>603.91799232000017</v>
      </c>
      <c r="CQ104" s="43">
        <f t="shared" si="15"/>
        <v>497.83320000000026</v>
      </c>
      <c r="CR104" s="43">
        <f t="shared" si="9"/>
        <v>1101.7511923200004</v>
      </c>
      <c r="CS104" s="58" t="s">
        <v>5066</v>
      </c>
    </row>
    <row r="105" spans="1:97" customFormat="1" x14ac:dyDescent="0.15">
      <c r="A105" s="9" t="s">
        <v>1243</v>
      </c>
      <c r="B105" s="13">
        <v>1.4</v>
      </c>
      <c r="C105" s="13">
        <v>1.4</v>
      </c>
      <c r="D105" s="13">
        <v>1</v>
      </c>
      <c r="E105" s="13">
        <v>1</v>
      </c>
      <c r="F105" s="13">
        <v>0</v>
      </c>
      <c r="G105" s="14">
        <v>0</v>
      </c>
      <c r="H105" s="14">
        <v>0</v>
      </c>
      <c r="I105" s="13"/>
      <c r="J105" s="13"/>
      <c r="K105" s="13">
        <v>0</v>
      </c>
      <c r="L105" s="13">
        <v>0</v>
      </c>
      <c r="M105" s="13">
        <v>0</v>
      </c>
      <c r="N105" s="13">
        <v>0.1</v>
      </c>
      <c r="O105" s="13"/>
      <c r="P105" s="13"/>
      <c r="Q105" s="26" t="s">
        <v>622</v>
      </c>
      <c r="R105" s="25">
        <f>VLOOKUP($Q105,杂项!$AF:$AT,2,FALSE)</f>
        <v>0</v>
      </c>
      <c r="S105" s="25">
        <f>VLOOKUP($Q105,杂项!$AF:$AT,3,FALSE)</f>
        <v>0.05</v>
      </c>
      <c r="T105" s="25">
        <f>VLOOKUP($Q105,杂项!$AF:$AT,4,FALSE)</f>
        <v>0</v>
      </c>
      <c r="U105" s="25">
        <f>VLOOKUP($Q105,杂项!$AF:$AT,5,FALSE)</f>
        <v>0.05</v>
      </c>
      <c r="V105" s="25">
        <f>VLOOKUP($Q105,杂项!$AF:$AT,6,FALSE)</f>
        <v>0</v>
      </c>
      <c r="W105" s="25">
        <f>VLOOKUP($Q105,杂项!$AF:$AT,7,FALSE)</f>
        <v>0</v>
      </c>
      <c r="X105" s="25">
        <f>VLOOKUP($Q105,杂项!$AF:$AT,8,FALSE)</f>
        <v>0</v>
      </c>
      <c r="Y105" s="25">
        <f>VLOOKUP($Q105,杂项!$AF:$AT,9,FALSE)</f>
        <v>0</v>
      </c>
      <c r="Z105" s="25">
        <f>VLOOKUP($Q105,杂项!$AF:$AT,10,FALSE)</f>
        <v>0</v>
      </c>
      <c r="AA105" s="25">
        <f>VLOOKUP($Q105,杂项!$AF:$AT,11,FALSE)</f>
        <v>0</v>
      </c>
      <c r="AB105" s="25">
        <f>VLOOKUP($Q105,杂项!$AF:$AT,12,FALSE)</f>
        <v>0</v>
      </c>
      <c r="AC105" s="25">
        <f>VLOOKUP($Q105,杂项!$AF:$AT,13,FALSE)</f>
        <v>0.1</v>
      </c>
      <c r="AD105" s="25">
        <f>VLOOKUP($Q105,杂项!$AF:$AT,14,FALSE)</f>
        <v>0.15</v>
      </c>
      <c r="AE105" s="25">
        <f>VLOOKUP($Q105,杂项!$AF:$AT,15,FALSE)</f>
        <v>0</v>
      </c>
      <c r="AF105" s="25">
        <f>VLOOKUP($Q105,杂项!$AF:$AU,16,FALSE)</f>
        <v>0</v>
      </c>
      <c r="AG105" s="30">
        <v>1</v>
      </c>
      <c r="AH105" s="13">
        <v>0</v>
      </c>
      <c r="AI105" s="13">
        <v>0</v>
      </c>
      <c r="AJ105" s="29">
        <v>0</v>
      </c>
      <c r="AK105" s="29">
        <v>0</v>
      </c>
      <c r="AL105" s="13">
        <v>0.35</v>
      </c>
      <c r="AM105" s="29">
        <v>80</v>
      </c>
      <c r="AN105" s="29">
        <v>182</v>
      </c>
      <c r="AO105" s="13"/>
      <c r="AP105" s="29"/>
      <c r="AQ105" s="29"/>
      <c r="AR105" s="13"/>
      <c r="AS105" s="29"/>
      <c r="AT105" s="29"/>
      <c r="AU105" s="13"/>
      <c r="AV105" s="13">
        <v>0.18</v>
      </c>
      <c r="AW105" s="13"/>
      <c r="AX105" s="13"/>
      <c r="AY105" s="13">
        <v>0</v>
      </c>
      <c r="AZ105" s="13">
        <v>0</v>
      </c>
      <c r="BA105" s="13">
        <v>0</v>
      </c>
      <c r="BB105" s="13"/>
      <c r="BC105" s="22" t="s">
        <v>4932</v>
      </c>
      <c r="BD105" s="24">
        <f>VLOOKUP($BC105,小兵属性!$B:$P,6,FALSE)</f>
        <v>0</v>
      </c>
      <c r="BE105" s="24">
        <f>VLOOKUP($BC105,小兵属性!$B:$P,7,FALSE)</f>
        <v>0</v>
      </c>
      <c r="BF105" s="24">
        <f>VLOOKUP($BC105,小兵属性!$B:$P,8,FALSE)</f>
        <v>0</v>
      </c>
      <c r="BG105" s="24">
        <f>VLOOKUP($BC105,小兵属性!$B:$P,9,FALSE)</f>
        <v>0</v>
      </c>
      <c r="BH105" s="24">
        <f>VLOOKUP($BC105,小兵属性!$B:$P,10,FALSE)</f>
        <v>0</v>
      </c>
      <c r="BI105" s="34">
        <v>12000</v>
      </c>
      <c r="BJ105" s="34">
        <v>11</v>
      </c>
      <c r="BK105" s="34"/>
      <c r="BL105" s="34"/>
      <c r="BM105" s="34">
        <v>700</v>
      </c>
      <c r="BN105" s="34">
        <v>600</v>
      </c>
      <c r="BO105" s="36">
        <v>0.6</v>
      </c>
      <c r="BP105" s="35">
        <v>1200</v>
      </c>
      <c r="BQ105" s="34">
        <v>11</v>
      </c>
      <c r="BR105" s="34"/>
      <c r="BS105" s="34">
        <v>700</v>
      </c>
      <c r="BT105" s="34">
        <v>600</v>
      </c>
      <c r="BU105" s="36">
        <v>0.6</v>
      </c>
      <c r="BV105" s="34"/>
      <c r="BW105" s="34"/>
      <c r="BX105" s="36">
        <v>0</v>
      </c>
      <c r="BY105" s="36">
        <v>0</v>
      </c>
      <c r="BZ105" s="43">
        <f>(VLOOKUP(A105,属性表!A:F,4,FALSE)*(1+AL105+U105)+AM105+AN105)*(1+C105+AV105+V105)</f>
        <v>2031.1889189376</v>
      </c>
      <c r="CA105" s="13">
        <f t="shared" si="16"/>
        <v>0.1</v>
      </c>
      <c r="CB105" s="13">
        <f t="shared" si="10"/>
        <v>0.1</v>
      </c>
      <c r="CC105" s="13">
        <f t="shared" si="11"/>
        <v>0.15</v>
      </c>
      <c r="CD105" s="50">
        <v>0</v>
      </c>
      <c r="CE105" s="13">
        <f t="shared" si="12"/>
        <v>0</v>
      </c>
      <c r="CF105" s="13">
        <v>0</v>
      </c>
      <c r="CG105" s="13">
        <f>IFERROR(VLOOKUP(VLOOKUP(A105,属性表!A:AO,41,FALSE)&amp;BJ105,杂项!AW:BC,4,0),0)/100+K105+AH105</f>
        <v>0</v>
      </c>
      <c r="CH105" s="43">
        <f>VLOOKUP(BC105,小兵属性!B:F,3,FALSE)*(1+B105+BD105)*(1+VLOOKUP(A105,属性表!A:AN,38,FALSE))</f>
        <v>2024.7359999999999</v>
      </c>
      <c r="CI105" s="50">
        <v>0</v>
      </c>
      <c r="CJ105" s="13">
        <f t="shared" si="13"/>
        <v>0</v>
      </c>
      <c r="CK105" s="13">
        <v>0</v>
      </c>
      <c r="CL105" s="13">
        <f>IFERROR(VLOOKUP(VLOOKUP(BC105,小兵属性!B:X,23,FALSE)&amp;BQ105,杂项!AW:BC,4,0),0)/100+K105</f>
        <v>0</v>
      </c>
      <c r="CM105" s="54" t="s">
        <v>4886</v>
      </c>
      <c r="CN105" s="29" t="s">
        <v>5032</v>
      </c>
      <c r="CO105" s="55" t="str">
        <f>VLOOKUP($BC105,小兵属性!$B:$Q,16,FALSE)</f>
        <v>物理</v>
      </c>
      <c r="CP105" s="57">
        <f t="shared" si="14"/>
        <v>648.06929595724807</v>
      </c>
      <c r="CQ105" s="57">
        <f t="shared" si="15"/>
        <v>452.36799999999994</v>
      </c>
      <c r="CR105" s="57">
        <f t="shared" si="9"/>
        <v>1100.4372959572479</v>
      </c>
      <c r="CS105" s="58" t="s">
        <v>5088</v>
      </c>
    </row>
    <row r="106" spans="1:97" customFormat="1" x14ac:dyDescent="0.15">
      <c r="A106" s="9" t="s">
        <v>1188</v>
      </c>
      <c r="B106" s="13">
        <v>1.01</v>
      </c>
      <c r="C106" s="13">
        <v>1</v>
      </c>
      <c r="D106" s="13">
        <v>1</v>
      </c>
      <c r="E106" s="13">
        <v>1</v>
      </c>
      <c r="F106" s="13">
        <v>0</v>
      </c>
      <c r="G106" s="14">
        <v>0</v>
      </c>
      <c r="H106" s="14">
        <v>0</v>
      </c>
      <c r="I106" s="13"/>
      <c r="J106" s="13"/>
      <c r="K106" s="13">
        <v>0</v>
      </c>
      <c r="L106" s="13">
        <v>0</v>
      </c>
      <c r="M106" s="13">
        <v>0.15</v>
      </c>
      <c r="N106" s="13"/>
      <c r="O106" s="13"/>
      <c r="P106" s="13"/>
      <c r="Q106" s="26" t="s">
        <v>614</v>
      </c>
      <c r="R106" s="25">
        <f>VLOOKUP($Q106,杂项!$AF:$AT,2,FALSE)</f>
        <v>0</v>
      </c>
      <c r="S106" s="25">
        <f>VLOOKUP($Q106,杂项!$AF:$AT,3,FALSE)</f>
        <v>0</v>
      </c>
      <c r="T106" s="25">
        <f>VLOOKUP($Q106,杂项!$AF:$AT,4,FALSE)</f>
        <v>0</v>
      </c>
      <c r="U106" s="25">
        <f>VLOOKUP($Q106,杂项!$AF:$AT,5,FALSE)</f>
        <v>0</v>
      </c>
      <c r="V106" s="25">
        <f>VLOOKUP($Q106,杂项!$AF:$AT,6,FALSE)</f>
        <v>0</v>
      </c>
      <c r="W106" s="25">
        <f>VLOOKUP($Q106,杂项!$AF:$AT,7,FALSE)</f>
        <v>0</v>
      </c>
      <c r="X106" s="25">
        <f>VLOOKUP($Q106,杂项!$AF:$AT,8,FALSE)</f>
        <v>0</v>
      </c>
      <c r="Y106" s="25">
        <f>VLOOKUP($Q106,杂项!$AF:$AT,9,FALSE)</f>
        <v>0</v>
      </c>
      <c r="Z106" s="25">
        <f>VLOOKUP($Q106,杂项!$AF:$AT,10,FALSE)</f>
        <v>0</v>
      </c>
      <c r="AA106" s="25">
        <f>VLOOKUP($Q106,杂项!$AF:$AT,11,FALSE)</f>
        <v>0</v>
      </c>
      <c r="AB106" s="25">
        <f>VLOOKUP($Q106,杂项!$AF:$AT,12,FALSE)</f>
        <v>0.2</v>
      </c>
      <c r="AC106" s="25">
        <f>VLOOKUP($Q106,杂项!$AF:$AT,13,FALSE)</f>
        <v>0</v>
      </c>
      <c r="AD106" s="25">
        <f>VLOOKUP($Q106,杂项!$AF:$AT,14,FALSE)</f>
        <v>0</v>
      </c>
      <c r="AE106" s="25">
        <f>VLOOKUP($Q106,杂项!$AF:$AT,15,FALSE)</f>
        <v>0</v>
      </c>
      <c r="AF106" s="25">
        <f>VLOOKUP($Q106,杂项!$AF:$AU,16,FALSE)</f>
        <v>0</v>
      </c>
      <c r="AG106" s="30">
        <v>1</v>
      </c>
      <c r="AH106" s="13">
        <v>0</v>
      </c>
      <c r="AI106" s="13">
        <v>0.35</v>
      </c>
      <c r="AJ106" s="29">
        <v>80</v>
      </c>
      <c r="AK106" s="29">
        <v>182</v>
      </c>
      <c r="AL106" s="13"/>
      <c r="AM106" s="29"/>
      <c r="AN106" s="29"/>
      <c r="AO106" s="13"/>
      <c r="AP106" s="29"/>
      <c r="AQ106" s="29"/>
      <c r="AR106" s="13"/>
      <c r="AS106" s="29"/>
      <c r="AT106" s="29"/>
      <c r="AU106" s="13">
        <v>0.38</v>
      </c>
      <c r="AV106" s="13"/>
      <c r="AW106" s="13"/>
      <c r="AX106" s="13"/>
      <c r="AY106" s="13">
        <v>0</v>
      </c>
      <c r="AZ106" s="13">
        <v>0</v>
      </c>
      <c r="BA106" s="13">
        <v>0</v>
      </c>
      <c r="BB106" s="13"/>
      <c r="BC106" s="22" t="s">
        <v>4966</v>
      </c>
      <c r="BD106" s="24">
        <f>VLOOKUP($BC106,小兵属性!$B:$P,6,FALSE)</f>
        <v>0.2</v>
      </c>
      <c r="BE106" s="24">
        <f>VLOOKUP($BC106,小兵属性!$B:$P,7,FALSE)</f>
        <v>0</v>
      </c>
      <c r="BF106" s="24">
        <f>VLOOKUP($BC106,小兵属性!$B:$P,8,FALSE)</f>
        <v>0</v>
      </c>
      <c r="BG106" s="24">
        <f>VLOOKUP($BC106,小兵属性!$B:$P,9,FALSE)</f>
        <v>0</v>
      </c>
      <c r="BH106" s="24">
        <f>VLOOKUP($BC106,小兵属性!$B:$P,10,FALSE)</f>
        <v>0</v>
      </c>
      <c r="BI106" s="34">
        <v>12000</v>
      </c>
      <c r="BJ106" s="34">
        <v>11</v>
      </c>
      <c r="BK106" s="34"/>
      <c r="BL106" s="34"/>
      <c r="BM106" s="34">
        <v>700</v>
      </c>
      <c r="BN106" s="34">
        <v>600</v>
      </c>
      <c r="BO106" s="36">
        <v>0.6</v>
      </c>
      <c r="BP106" s="35">
        <v>1200</v>
      </c>
      <c r="BQ106" s="34">
        <v>11</v>
      </c>
      <c r="BR106" s="34"/>
      <c r="BS106" s="34">
        <v>700</v>
      </c>
      <c r="BT106" s="34">
        <v>600</v>
      </c>
      <c r="BU106" s="36">
        <v>0.6</v>
      </c>
      <c r="BV106" s="34"/>
      <c r="BW106" s="34"/>
      <c r="BX106" s="36">
        <v>0</v>
      </c>
      <c r="BY106" s="36">
        <v>0</v>
      </c>
      <c r="BZ106" s="43">
        <f>(VLOOKUP(A106,属性表!A:F,3,FALSE)*(1+AI106+S106)+AJ106+AK106)*(1+B106+AU106+T106)</f>
        <v>2269.8483062719997</v>
      </c>
      <c r="CA106" s="13">
        <f t="shared" si="16"/>
        <v>0.2</v>
      </c>
      <c r="CB106" s="13">
        <f t="shared" si="10"/>
        <v>0</v>
      </c>
      <c r="CC106" s="13">
        <f t="shared" si="11"/>
        <v>0</v>
      </c>
      <c r="CD106" s="50">
        <v>0</v>
      </c>
      <c r="CE106" s="13">
        <f t="shared" si="12"/>
        <v>0.15</v>
      </c>
      <c r="CF106" s="13">
        <v>0</v>
      </c>
      <c r="CG106" s="13">
        <f>IFERROR(VLOOKUP(VLOOKUP(A106,属性表!A:AO,41,FALSE)&amp;BJ106,杂项!AW:BC,4,0),0)/100+K106+AH106</f>
        <v>0</v>
      </c>
      <c r="CH106" s="43">
        <f>VLOOKUP(BC106,小兵属性!B:F,3,FALSE)*(1+B106+BD106)*(1+VLOOKUP(A106,属性表!A:AN,38,FALSE))</f>
        <v>1930.3244999999999</v>
      </c>
      <c r="CI106" s="50">
        <v>0</v>
      </c>
      <c r="CJ106" s="13">
        <f t="shared" si="13"/>
        <v>0.15</v>
      </c>
      <c r="CK106" s="13">
        <v>0</v>
      </c>
      <c r="CL106" s="13">
        <f>IFERROR(VLOOKUP(VLOOKUP(BC106,小兵属性!B:X,23,FALSE)&amp;BQ106,杂项!AW:BC,4,0),0)/100+K106</f>
        <v>0</v>
      </c>
      <c r="CM106" s="54" t="s">
        <v>4816</v>
      </c>
      <c r="CN106" s="29" t="s">
        <v>5027</v>
      </c>
      <c r="CO106" s="55" t="str">
        <f>VLOOKUP($BC106,小兵属性!$B:$Q,16,FALSE)</f>
        <v>物理</v>
      </c>
      <c r="CP106" s="43">
        <f t="shared" si="14"/>
        <v>689.90898376319979</v>
      </c>
      <c r="CQ106" s="43">
        <f t="shared" si="15"/>
        <v>405.16224999999997</v>
      </c>
      <c r="CR106" s="43">
        <f t="shared" ref="CR106:CR120" si="17">SUM(CP106,CQ106)</f>
        <v>1095.0712337631999</v>
      </c>
      <c r="CS106" s="58" t="s">
        <v>5089</v>
      </c>
    </row>
    <row r="107" spans="1:97" customFormat="1" x14ac:dyDescent="0.15">
      <c r="A107" s="9" t="s">
        <v>1211</v>
      </c>
      <c r="B107" s="13">
        <v>1</v>
      </c>
      <c r="C107" s="13">
        <v>1</v>
      </c>
      <c r="D107" s="13">
        <v>1</v>
      </c>
      <c r="E107" s="13">
        <v>1</v>
      </c>
      <c r="F107" s="13">
        <v>-0.05</v>
      </c>
      <c r="G107" s="14">
        <v>0.2</v>
      </c>
      <c r="H107" s="14">
        <v>0</v>
      </c>
      <c r="I107" s="13"/>
      <c r="J107" s="13"/>
      <c r="K107" s="13">
        <v>0</v>
      </c>
      <c r="L107" s="13">
        <v>0</v>
      </c>
      <c r="M107" s="13">
        <v>0</v>
      </c>
      <c r="N107" s="13"/>
      <c r="O107" s="13"/>
      <c r="P107" s="13"/>
      <c r="Q107" s="26" t="s">
        <v>528</v>
      </c>
      <c r="R107" s="25">
        <f>VLOOKUP($Q107,杂项!$AF:$AT,2,FALSE)</f>
        <v>0</v>
      </c>
      <c r="S107" s="25">
        <f>VLOOKUP($Q107,杂项!$AF:$AT,3,FALSE)</f>
        <v>0.05</v>
      </c>
      <c r="T107" s="25">
        <f>VLOOKUP($Q107,杂项!$AF:$AT,4,FALSE)</f>
        <v>0.1</v>
      </c>
      <c r="U107" s="25">
        <f>VLOOKUP($Q107,杂项!$AF:$AT,5,FALSE)</f>
        <v>0.05</v>
      </c>
      <c r="V107" s="25">
        <f>VLOOKUP($Q107,杂项!$AF:$AT,6,FALSE)</f>
        <v>0.1</v>
      </c>
      <c r="W107" s="25">
        <f>VLOOKUP($Q107,杂项!$AF:$AT,7,FALSE)</f>
        <v>0</v>
      </c>
      <c r="X107" s="25">
        <f>VLOOKUP($Q107,杂项!$AF:$AT,8,FALSE)</f>
        <v>0.1</v>
      </c>
      <c r="Y107" s="25">
        <f>VLOOKUP($Q107,杂项!$AF:$AT,9,FALSE)</f>
        <v>0</v>
      </c>
      <c r="Z107" s="25">
        <f>VLOOKUP($Q107,杂项!$AF:$AT,10,FALSE)</f>
        <v>0.1</v>
      </c>
      <c r="AA107" s="25">
        <f>VLOOKUP($Q107,杂项!$AF:$AT,11,FALSE)</f>
        <v>0</v>
      </c>
      <c r="AB107" s="25">
        <f>VLOOKUP($Q107,杂项!$AF:$AT,12,FALSE)</f>
        <v>0</v>
      </c>
      <c r="AC107" s="25">
        <f>VLOOKUP($Q107,杂项!$AF:$AT,13,FALSE)</f>
        <v>0</v>
      </c>
      <c r="AD107" s="25">
        <f>VLOOKUP($Q107,杂项!$AF:$AT,14,FALSE)</f>
        <v>0</v>
      </c>
      <c r="AE107" s="25">
        <f>VLOOKUP($Q107,杂项!$AF:$AT,15,FALSE)</f>
        <v>0</v>
      </c>
      <c r="AF107" s="25">
        <f>VLOOKUP($Q107,杂项!$AF:$AU,16,FALSE)</f>
        <v>0</v>
      </c>
      <c r="AG107" s="30">
        <v>7</v>
      </c>
      <c r="AH107" s="13">
        <v>0</v>
      </c>
      <c r="AI107" s="13">
        <v>0.35</v>
      </c>
      <c r="AJ107" s="29">
        <v>0</v>
      </c>
      <c r="AK107" s="29">
        <v>182</v>
      </c>
      <c r="AL107" s="13"/>
      <c r="AM107" s="29"/>
      <c r="AN107" s="29"/>
      <c r="AO107" s="13"/>
      <c r="AP107" s="29"/>
      <c r="AQ107" s="29"/>
      <c r="AR107" s="13"/>
      <c r="AS107" s="29"/>
      <c r="AT107" s="29"/>
      <c r="AU107" s="13">
        <v>0.18</v>
      </c>
      <c r="AV107" s="13"/>
      <c r="AW107" s="13"/>
      <c r="AX107" s="13"/>
      <c r="AY107" s="13">
        <v>0</v>
      </c>
      <c r="AZ107" s="13">
        <v>0</v>
      </c>
      <c r="BA107" s="13">
        <v>0</v>
      </c>
      <c r="BB107" s="13"/>
      <c r="BC107" s="22" t="s">
        <v>4919</v>
      </c>
      <c r="BD107" s="24">
        <f>VLOOKUP($BC107,小兵属性!$B:$P,6,FALSE)</f>
        <v>0.3</v>
      </c>
      <c r="BE107" s="24">
        <f>VLOOKUP($BC107,小兵属性!$B:$P,7,FALSE)</f>
        <v>0</v>
      </c>
      <c r="BF107" s="24">
        <f>VLOOKUP($BC107,小兵属性!$B:$P,8,FALSE)</f>
        <v>0</v>
      </c>
      <c r="BG107" s="24">
        <f>VLOOKUP($BC107,小兵属性!$B:$P,9,FALSE)</f>
        <v>0</v>
      </c>
      <c r="BH107" s="24">
        <f>VLOOKUP($BC107,小兵属性!$B:$P,10,FALSE)</f>
        <v>0</v>
      </c>
      <c r="BI107" s="34">
        <v>12000</v>
      </c>
      <c r="BJ107" s="34">
        <v>11</v>
      </c>
      <c r="BK107" s="34"/>
      <c r="BL107" s="34"/>
      <c r="BM107" s="34">
        <v>700</v>
      </c>
      <c r="BN107" s="34">
        <v>600</v>
      </c>
      <c r="BO107" s="36">
        <v>0</v>
      </c>
      <c r="BP107" s="35">
        <v>1200</v>
      </c>
      <c r="BQ107" s="34">
        <v>11</v>
      </c>
      <c r="BR107" s="34"/>
      <c r="BS107" s="34">
        <v>700</v>
      </c>
      <c r="BT107" s="34">
        <v>600</v>
      </c>
      <c r="BU107" s="36">
        <v>0</v>
      </c>
      <c r="BV107" s="34"/>
      <c r="BW107" s="34"/>
      <c r="BX107" s="36">
        <v>0</v>
      </c>
      <c r="BY107" s="36">
        <v>0</v>
      </c>
      <c r="BZ107" s="43">
        <f>(VLOOKUP(A107,属性表!A:F,3,FALSE)*(1+AI107+S107)+AJ107+AK107)*(1+B107+AU107+T107)</f>
        <v>2000.3402926080005</v>
      </c>
      <c r="CA107" s="13">
        <f t="shared" si="16"/>
        <v>-0.05</v>
      </c>
      <c r="CB107" s="13">
        <f t="shared" si="10"/>
        <v>0</v>
      </c>
      <c r="CC107" s="13">
        <f t="shared" si="11"/>
        <v>0.2</v>
      </c>
      <c r="CD107" s="50">
        <v>0</v>
      </c>
      <c r="CE107" s="13">
        <f t="shared" si="12"/>
        <v>0</v>
      </c>
      <c r="CF107" s="13">
        <v>0</v>
      </c>
      <c r="CG107" s="13">
        <f>IFERROR(VLOOKUP(VLOOKUP(A107,属性表!A:AO,41,FALSE)&amp;BJ107,杂项!AW:BC,4,0),0)/100+K107+AH107</f>
        <v>0</v>
      </c>
      <c r="CH107" s="43">
        <f>VLOOKUP(BC107,小兵属性!B:F,3,FALSE)*(1+B107+BD107)*(1+VLOOKUP(A107,属性表!A:AN,38,FALSE))</f>
        <v>1785.7199999999998</v>
      </c>
      <c r="CI107" s="50">
        <v>0</v>
      </c>
      <c r="CJ107" s="13">
        <f t="shared" si="13"/>
        <v>0</v>
      </c>
      <c r="CK107" s="13">
        <v>0</v>
      </c>
      <c r="CL107" s="13">
        <f>IFERROR(VLOOKUP(VLOOKUP(BC107,小兵属性!B:X,23,FALSE)&amp;BQ107,杂项!AW:BC,4,0),0)/100+K107</f>
        <v>0</v>
      </c>
      <c r="CM107" s="54" t="s">
        <v>4816</v>
      </c>
      <c r="CN107" s="29" t="s">
        <v>5025</v>
      </c>
      <c r="CO107" s="55" t="str">
        <f>VLOOKUP($BC107,小兵属性!$B:$Q,16,FALSE)</f>
        <v>物理</v>
      </c>
      <c r="CP107" s="43">
        <f t="shared" si="14"/>
        <v>5188.3577675059223</v>
      </c>
      <c r="CQ107" s="43">
        <f t="shared" si="15"/>
        <v>1</v>
      </c>
      <c r="CR107" s="43">
        <f t="shared" si="17"/>
        <v>5189.3577675059223</v>
      </c>
      <c r="CS107" s="58"/>
    </row>
    <row r="108" spans="1:97" customFormat="1" x14ac:dyDescent="0.15">
      <c r="A108" s="9" t="s">
        <v>1231</v>
      </c>
      <c r="B108" s="13">
        <v>1</v>
      </c>
      <c r="C108" s="13">
        <v>1</v>
      </c>
      <c r="D108" s="13">
        <v>1</v>
      </c>
      <c r="E108" s="13">
        <v>1</v>
      </c>
      <c r="F108" s="13">
        <v>-0.05</v>
      </c>
      <c r="G108" s="14">
        <v>0.2</v>
      </c>
      <c r="H108" s="14">
        <v>0</v>
      </c>
      <c r="I108" s="13"/>
      <c r="J108" s="13"/>
      <c r="K108" s="13">
        <v>0</v>
      </c>
      <c r="L108" s="13">
        <v>0</v>
      </c>
      <c r="M108" s="13">
        <v>0</v>
      </c>
      <c r="N108" s="13"/>
      <c r="O108" s="13"/>
      <c r="P108" s="13"/>
      <c r="Q108" s="26" t="s">
        <v>528</v>
      </c>
      <c r="R108" s="25">
        <f>VLOOKUP($Q108,杂项!$AF:$AT,2,FALSE)</f>
        <v>0</v>
      </c>
      <c r="S108" s="25">
        <f>VLOOKUP($Q108,杂项!$AF:$AT,3,FALSE)</f>
        <v>0.05</v>
      </c>
      <c r="T108" s="25">
        <f>VLOOKUP($Q108,杂项!$AF:$AT,4,FALSE)</f>
        <v>0.1</v>
      </c>
      <c r="U108" s="25">
        <f>VLOOKUP($Q108,杂项!$AF:$AT,5,FALSE)</f>
        <v>0.05</v>
      </c>
      <c r="V108" s="25">
        <f>VLOOKUP($Q108,杂项!$AF:$AT,6,FALSE)</f>
        <v>0.1</v>
      </c>
      <c r="W108" s="25">
        <f>VLOOKUP($Q108,杂项!$AF:$AT,7,FALSE)</f>
        <v>0</v>
      </c>
      <c r="X108" s="25">
        <f>VLOOKUP($Q108,杂项!$AF:$AT,8,FALSE)</f>
        <v>0.1</v>
      </c>
      <c r="Y108" s="25">
        <f>VLOOKUP($Q108,杂项!$AF:$AT,9,FALSE)</f>
        <v>0</v>
      </c>
      <c r="Z108" s="25">
        <f>VLOOKUP($Q108,杂项!$AF:$AT,10,FALSE)</f>
        <v>0.1</v>
      </c>
      <c r="AA108" s="25">
        <f>VLOOKUP($Q108,杂项!$AF:$AT,11,FALSE)</f>
        <v>0</v>
      </c>
      <c r="AB108" s="25">
        <f>VLOOKUP($Q108,杂项!$AF:$AT,12,FALSE)</f>
        <v>0</v>
      </c>
      <c r="AC108" s="25">
        <f>VLOOKUP($Q108,杂项!$AF:$AT,13,FALSE)</f>
        <v>0</v>
      </c>
      <c r="AD108" s="25">
        <f>VLOOKUP($Q108,杂项!$AF:$AT,14,FALSE)</f>
        <v>0</v>
      </c>
      <c r="AE108" s="25">
        <f>VLOOKUP($Q108,杂项!$AF:$AT,15,FALSE)</f>
        <v>0</v>
      </c>
      <c r="AF108" s="25">
        <f>VLOOKUP($Q108,杂项!$AF:$AU,16,FALSE)</f>
        <v>0</v>
      </c>
      <c r="AG108" s="30">
        <v>7</v>
      </c>
      <c r="AH108" s="13">
        <v>0</v>
      </c>
      <c r="AI108" s="13">
        <v>0.35</v>
      </c>
      <c r="AJ108" s="29">
        <v>0</v>
      </c>
      <c r="AK108" s="29">
        <v>193</v>
      </c>
      <c r="AL108" s="13"/>
      <c r="AM108" s="29"/>
      <c r="AN108" s="29"/>
      <c r="AO108" s="13"/>
      <c r="AP108" s="29"/>
      <c r="AQ108" s="29"/>
      <c r="AR108" s="13"/>
      <c r="AS108" s="29"/>
      <c r="AT108" s="29"/>
      <c r="AU108" s="13">
        <v>0.18</v>
      </c>
      <c r="AV108" s="13"/>
      <c r="AW108" s="13"/>
      <c r="AX108" s="13"/>
      <c r="AY108" s="13">
        <v>0</v>
      </c>
      <c r="AZ108" s="13">
        <v>0</v>
      </c>
      <c r="BA108" s="13">
        <v>0</v>
      </c>
      <c r="BB108" s="13"/>
      <c r="BC108" s="22" t="s">
        <v>4893</v>
      </c>
      <c r="BD108" s="24">
        <f>VLOOKUP($BC108,小兵属性!$B:$P,6,FALSE)</f>
        <v>0.4</v>
      </c>
      <c r="BE108" s="24">
        <f>VLOOKUP($BC108,小兵属性!$B:$P,7,FALSE)</f>
        <v>0.4</v>
      </c>
      <c r="BF108" s="24">
        <f>VLOOKUP($BC108,小兵属性!$B:$P,8,FALSE)</f>
        <v>0</v>
      </c>
      <c r="BG108" s="24">
        <f>VLOOKUP($BC108,小兵属性!$B:$P,9,FALSE)</f>
        <v>0</v>
      </c>
      <c r="BH108" s="24">
        <f>VLOOKUP($BC108,小兵属性!$B:$P,10,FALSE)</f>
        <v>0</v>
      </c>
      <c r="BI108" s="34">
        <v>12000</v>
      </c>
      <c r="BJ108" s="34">
        <v>11</v>
      </c>
      <c r="BK108" s="34"/>
      <c r="BL108" s="34"/>
      <c r="BM108" s="34">
        <v>700</v>
      </c>
      <c r="BN108" s="34">
        <v>600</v>
      </c>
      <c r="BO108" s="36">
        <v>0</v>
      </c>
      <c r="BP108" s="35">
        <v>1200</v>
      </c>
      <c r="BQ108" s="34">
        <v>11</v>
      </c>
      <c r="BR108" s="34"/>
      <c r="BS108" s="34">
        <v>700</v>
      </c>
      <c r="BT108" s="34">
        <v>600</v>
      </c>
      <c r="BU108" s="36">
        <v>0</v>
      </c>
      <c r="BV108" s="34"/>
      <c r="BW108" s="34"/>
      <c r="BX108" s="36">
        <v>0</v>
      </c>
      <c r="BY108" s="36">
        <v>0</v>
      </c>
      <c r="BZ108" s="43">
        <f>(VLOOKUP(A108,属性表!A:F,3,FALSE)*(1+AI108+S108)+AJ108+AK108)*(1+B108+AU108+T108)</f>
        <v>2192.3866727424006</v>
      </c>
      <c r="CA108" s="13">
        <f t="shared" si="16"/>
        <v>-0.05</v>
      </c>
      <c r="CB108" s="13">
        <f t="shared" si="10"/>
        <v>0</v>
      </c>
      <c r="CC108" s="13">
        <f t="shared" si="11"/>
        <v>0.2</v>
      </c>
      <c r="CD108" s="50">
        <v>0</v>
      </c>
      <c r="CE108" s="13">
        <f t="shared" si="12"/>
        <v>0</v>
      </c>
      <c r="CF108" s="13">
        <v>0</v>
      </c>
      <c r="CG108" s="13">
        <f>IFERROR(VLOOKUP(VLOOKUP(A108,属性表!A:AO,41,FALSE)&amp;BJ108,杂项!AW:BC,4,0),0)/100+K108+AH108</f>
        <v>0</v>
      </c>
      <c r="CH108" s="43">
        <f>VLOOKUP(BC108,小兵属性!B:F,3,FALSE)*(1+B108+BD108)*(1+VLOOKUP(A108,属性表!A:AN,38,FALSE))</f>
        <v>1991.2319999999997</v>
      </c>
      <c r="CI108" s="50">
        <v>0</v>
      </c>
      <c r="CJ108" s="13">
        <f t="shared" si="13"/>
        <v>0</v>
      </c>
      <c r="CK108" s="13">
        <v>0</v>
      </c>
      <c r="CL108" s="13">
        <f>IFERROR(VLOOKUP(VLOOKUP(BC108,小兵属性!B:X,23,FALSE)&amp;BQ108,杂项!AW:BC,4,0),0)/100+K108</f>
        <v>0</v>
      </c>
      <c r="CM108" s="54" t="s">
        <v>4816</v>
      </c>
      <c r="CN108" s="29" t="s">
        <v>5025</v>
      </c>
      <c r="CO108" s="55" t="str">
        <f>VLOOKUP($BC108,小兵属性!$B:$Q,16,FALSE)</f>
        <v>物理</v>
      </c>
      <c r="CP108" s="43">
        <f t="shared" si="14"/>
        <v>5954.6228242421776</v>
      </c>
      <c r="CQ108" s="43">
        <f t="shared" si="15"/>
        <v>1</v>
      </c>
      <c r="CR108" s="43">
        <f t="shared" si="17"/>
        <v>5955.6228242421776</v>
      </c>
      <c r="CS108" s="58"/>
    </row>
    <row r="109" spans="1:97" customFormat="1" x14ac:dyDescent="0.15">
      <c r="A109" s="9" t="s">
        <v>1154</v>
      </c>
      <c r="B109" s="13">
        <v>1.01</v>
      </c>
      <c r="C109" s="13">
        <v>1</v>
      </c>
      <c r="D109" s="13">
        <v>1</v>
      </c>
      <c r="E109" s="13">
        <v>1</v>
      </c>
      <c r="F109" s="13">
        <v>0</v>
      </c>
      <c r="G109" s="14">
        <v>0</v>
      </c>
      <c r="H109" s="14">
        <v>0</v>
      </c>
      <c r="I109" s="13"/>
      <c r="J109" s="13"/>
      <c r="K109" s="13">
        <v>0</v>
      </c>
      <c r="L109" s="13">
        <v>0</v>
      </c>
      <c r="M109" s="13">
        <v>0.15</v>
      </c>
      <c r="N109" s="13"/>
      <c r="O109" s="13"/>
      <c r="P109" s="13"/>
      <c r="Q109" s="26" t="s">
        <v>614</v>
      </c>
      <c r="R109" s="25">
        <f>VLOOKUP($Q109,杂项!$AF:$AT,2,FALSE)</f>
        <v>0</v>
      </c>
      <c r="S109" s="25">
        <f>VLOOKUP($Q109,杂项!$AF:$AT,3,FALSE)</f>
        <v>0</v>
      </c>
      <c r="T109" s="25">
        <f>VLOOKUP($Q109,杂项!$AF:$AT,4,FALSE)</f>
        <v>0</v>
      </c>
      <c r="U109" s="25">
        <f>VLOOKUP($Q109,杂项!$AF:$AT,5,FALSE)</f>
        <v>0</v>
      </c>
      <c r="V109" s="25">
        <f>VLOOKUP($Q109,杂项!$AF:$AT,6,FALSE)</f>
        <v>0</v>
      </c>
      <c r="W109" s="25">
        <f>VLOOKUP($Q109,杂项!$AF:$AT,7,FALSE)</f>
        <v>0</v>
      </c>
      <c r="X109" s="25">
        <f>VLOOKUP($Q109,杂项!$AF:$AT,8,FALSE)</f>
        <v>0</v>
      </c>
      <c r="Y109" s="25">
        <f>VLOOKUP($Q109,杂项!$AF:$AT,9,FALSE)</f>
        <v>0</v>
      </c>
      <c r="Z109" s="25">
        <f>VLOOKUP($Q109,杂项!$AF:$AT,10,FALSE)</f>
        <v>0</v>
      </c>
      <c r="AA109" s="25">
        <f>VLOOKUP($Q109,杂项!$AF:$AT,11,FALSE)</f>
        <v>0</v>
      </c>
      <c r="AB109" s="25">
        <f>VLOOKUP($Q109,杂项!$AF:$AT,12,FALSE)</f>
        <v>0.2</v>
      </c>
      <c r="AC109" s="25">
        <f>VLOOKUP($Q109,杂项!$AF:$AT,13,FALSE)</f>
        <v>0</v>
      </c>
      <c r="AD109" s="25">
        <f>VLOOKUP($Q109,杂项!$AF:$AT,14,FALSE)</f>
        <v>0</v>
      </c>
      <c r="AE109" s="25">
        <f>VLOOKUP($Q109,杂项!$AF:$AT,15,FALSE)</f>
        <v>0</v>
      </c>
      <c r="AF109" s="25">
        <f>VLOOKUP($Q109,杂项!$AF:$AU,16,FALSE)</f>
        <v>0</v>
      </c>
      <c r="AG109" s="30">
        <v>1</v>
      </c>
      <c r="AH109" s="13">
        <v>0</v>
      </c>
      <c r="AI109" s="13">
        <v>0.35</v>
      </c>
      <c r="AJ109" s="29">
        <v>80</v>
      </c>
      <c r="AK109" s="29">
        <v>182</v>
      </c>
      <c r="AL109" s="13"/>
      <c r="AM109" s="29"/>
      <c r="AN109" s="29"/>
      <c r="AO109" s="13"/>
      <c r="AP109" s="29"/>
      <c r="AQ109" s="29"/>
      <c r="AR109" s="13"/>
      <c r="AS109" s="29"/>
      <c r="AT109" s="29"/>
      <c r="AU109" s="13">
        <v>0.38</v>
      </c>
      <c r="AV109" s="13"/>
      <c r="AW109" s="13"/>
      <c r="AX109" s="13"/>
      <c r="AY109" s="13">
        <v>0</v>
      </c>
      <c r="AZ109" s="13">
        <v>0</v>
      </c>
      <c r="BA109" s="13">
        <v>0</v>
      </c>
      <c r="BB109" s="13"/>
      <c r="BC109" s="22" t="s">
        <v>4966</v>
      </c>
      <c r="BD109" s="24">
        <f>VLOOKUP($BC109,小兵属性!$B:$P,6,FALSE)</f>
        <v>0.2</v>
      </c>
      <c r="BE109" s="24">
        <f>VLOOKUP($BC109,小兵属性!$B:$P,7,FALSE)</f>
        <v>0</v>
      </c>
      <c r="BF109" s="24">
        <f>VLOOKUP($BC109,小兵属性!$B:$P,8,FALSE)</f>
        <v>0</v>
      </c>
      <c r="BG109" s="24">
        <f>VLOOKUP($BC109,小兵属性!$B:$P,9,FALSE)</f>
        <v>0</v>
      </c>
      <c r="BH109" s="24">
        <f>VLOOKUP($BC109,小兵属性!$B:$P,10,FALSE)</f>
        <v>0</v>
      </c>
      <c r="BI109" s="34">
        <v>12000</v>
      </c>
      <c r="BJ109" s="34">
        <v>11</v>
      </c>
      <c r="BK109" s="34"/>
      <c r="BL109" s="34"/>
      <c r="BM109" s="34">
        <v>700</v>
      </c>
      <c r="BN109" s="34">
        <v>600</v>
      </c>
      <c r="BO109" s="36">
        <v>0.6</v>
      </c>
      <c r="BP109" s="35">
        <v>1200</v>
      </c>
      <c r="BQ109" s="34">
        <v>11</v>
      </c>
      <c r="BR109" s="34"/>
      <c r="BS109" s="34">
        <v>700</v>
      </c>
      <c r="BT109" s="34">
        <v>600</v>
      </c>
      <c r="BU109" s="36">
        <v>0.6</v>
      </c>
      <c r="BV109" s="34"/>
      <c r="BW109" s="34"/>
      <c r="BX109" s="36">
        <v>0</v>
      </c>
      <c r="BY109" s="36">
        <v>0</v>
      </c>
      <c r="BZ109" s="43">
        <f>(VLOOKUP(A109,属性表!A:F,3,FALSE)*(1+AI109+S109)+AJ109+AK109)*(1+B109+AU109+T109)</f>
        <v>2269.8483062719997</v>
      </c>
      <c r="CA109" s="13">
        <f t="shared" si="16"/>
        <v>0.2</v>
      </c>
      <c r="CB109" s="13">
        <f t="shared" si="10"/>
        <v>0</v>
      </c>
      <c r="CC109" s="13">
        <f t="shared" si="11"/>
        <v>0</v>
      </c>
      <c r="CD109" s="50">
        <v>0</v>
      </c>
      <c r="CE109" s="13">
        <f t="shared" si="12"/>
        <v>0.15</v>
      </c>
      <c r="CF109" s="13">
        <v>0</v>
      </c>
      <c r="CG109" s="13">
        <f>IFERROR(VLOOKUP(VLOOKUP(A109,属性表!A:AO,41,FALSE)&amp;BJ109,杂项!AW:BC,4,0),0)/100+K109+AH109</f>
        <v>0</v>
      </c>
      <c r="CH109" s="43">
        <f>VLOOKUP(BC109,小兵属性!B:F,3,FALSE)*(1+B109+BD109)*(1+VLOOKUP(A109,属性表!A:AN,38,FALSE))</f>
        <v>1930.3244999999999</v>
      </c>
      <c r="CI109" s="50">
        <v>0</v>
      </c>
      <c r="CJ109" s="13">
        <f t="shared" si="13"/>
        <v>0.15</v>
      </c>
      <c r="CK109" s="13">
        <v>0</v>
      </c>
      <c r="CL109" s="13">
        <f>IFERROR(VLOOKUP(VLOOKUP(BC109,小兵属性!B:X,23,FALSE)&amp;BQ109,杂项!AW:BC,4,0),0)/100+K109</f>
        <v>0</v>
      </c>
      <c r="CM109" s="54" t="s">
        <v>4816</v>
      </c>
      <c r="CN109" s="29" t="s">
        <v>5027</v>
      </c>
      <c r="CO109" s="55" t="str">
        <f>VLOOKUP($BC109,小兵属性!$B:$Q,16,FALSE)</f>
        <v>物理</v>
      </c>
      <c r="CP109" s="43">
        <f t="shared" si="14"/>
        <v>689.90898376319979</v>
      </c>
      <c r="CQ109" s="43">
        <f t="shared" si="15"/>
        <v>405.16224999999997</v>
      </c>
      <c r="CR109" s="43">
        <f t="shared" si="17"/>
        <v>1095.0712337631999</v>
      </c>
      <c r="CS109" s="58" t="s">
        <v>5089</v>
      </c>
    </row>
    <row r="110" spans="1:97" x14ac:dyDescent="0.15">
      <c r="A110" s="9" t="s">
        <v>1180</v>
      </c>
      <c r="B110" s="13">
        <v>1</v>
      </c>
      <c r="C110" s="13">
        <v>1.1000000000000001</v>
      </c>
      <c r="D110" s="13">
        <v>1</v>
      </c>
      <c r="E110" s="13">
        <v>1</v>
      </c>
      <c r="F110" s="13">
        <v>0</v>
      </c>
      <c r="G110" s="14">
        <v>0</v>
      </c>
      <c r="H110" s="14">
        <v>0</v>
      </c>
      <c r="I110" s="13"/>
      <c r="J110" s="13"/>
      <c r="K110" s="13">
        <v>0</v>
      </c>
      <c r="L110" s="13">
        <v>0</v>
      </c>
      <c r="M110" s="13">
        <v>0</v>
      </c>
      <c r="N110" s="13"/>
      <c r="O110" s="13"/>
      <c r="P110" s="13"/>
      <c r="Q110" s="26" t="s">
        <v>622</v>
      </c>
      <c r="R110" s="25">
        <f>VLOOKUP($Q110,杂项!$AF:$AT,2,FALSE)</f>
        <v>0</v>
      </c>
      <c r="S110" s="25">
        <f>VLOOKUP($Q110,杂项!$AF:$AT,3,FALSE)</f>
        <v>0.05</v>
      </c>
      <c r="T110" s="25">
        <f>VLOOKUP($Q110,杂项!$AF:$AT,4,FALSE)</f>
        <v>0</v>
      </c>
      <c r="U110" s="25">
        <f>VLOOKUP($Q110,杂项!$AF:$AT,5,FALSE)</f>
        <v>0.05</v>
      </c>
      <c r="V110" s="25">
        <f>VLOOKUP($Q110,杂项!$AF:$AT,6,FALSE)</f>
        <v>0</v>
      </c>
      <c r="W110" s="25">
        <f>VLOOKUP($Q110,杂项!$AF:$AT,7,FALSE)</f>
        <v>0</v>
      </c>
      <c r="X110" s="25">
        <f>VLOOKUP($Q110,杂项!$AF:$AT,8,FALSE)</f>
        <v>0</v>
      </c>
      <c r="Y110" s="25">
        <f>VLOOKUP($Q110,杂项!$AF:$AT,9,FALSE)</f>
        <v>0</v>
      </c>
      <c r="Z110" s="25">
        <f>VLOOKUP($Q110,杂项!$AF:$AT,10,FALSE)</f>
        <v>0</v>
      </c>
      <c r="AA110" s="25">
        <f>VLOOKUP($Q110,杂项!$AF:$AT,11,FALSE)</f>
        <v>0</v>
      </c>
      <c r="AB110" s="25">
        <f>VLOOKUP($Q110,杂项!$AF:$AT,12,FALSE)</f>
        <v>0</v>
      </c>
      <c r="AC110" s="25">
        <f>VLOOKUP($Q110,杂项!$AF:$AT,13,FALSE)</f>
        <v>0.1</v>
      </c>
      <c r="AD110" s="25">
        <f>VLOOKUP($Q110,杂项!$AF:$AT,14,FALSE)</f>
        <v>0.15</v>
      </c>
      <c r="AE110" s="25">
        <f>VLOOKUP($Q110,杂项!$AF:$AT,15,FALSE)</f>
        <v>0</v>
      </c>
      <c r="AF110" s="25">
        <f>VLOOKUP($Q110,杂项!$AF:$AU,16,FALSE)</f>
        <v>0</v>
      </c>
      <c r="AG110" s="30">
        <v>1.5</v>
      </c>
      <c r="AH110" s="13">
        <v>0</v>
      </c>
      <c r="AI110" s="13">
        <v>0</v>
      </c>
      <c r="AJ110" s="29">
        <v>0</v>
      </c>
      <c r="AK110" s="29">
        <v>0</v>
      </c>
      <c r="AL110" s="13">
        <v>0.35</v>
      </c>
      <c r="AM110" s="55">
        <v>80</v>
      </c>
      <c r="AN110" s="29">
        <v>182</v>
      </c>
      <c r="AO110" s="13"/>
      <c r="AP110" s="29"/>
      <c r="AQ110" s="29"/>
      <c r="AR110" s="13"/>
      <c r="AS110" s="29"/>
      <c r="AT110" s="29"/>
      <c r="AU110" s="13"/>
      <c r="AV110" s="13">
        <v>0</v>
      </c>
      <c r="AW110" s="13"/>
      <c r="AX110" s="13"/>
      <c r="AY110" s="13">
        <v>0</v>
      </c>
      <c r="AZ110" s="13">
        <v>0</v>
      </c>
      <c r="BA110" s="13">
        <v>0</v>
      </c>
      <c r="BB110" s="13"/>
      <c r="BC110" s="22" t="s">
        <v>4919</v>
      </c>
      <c r="BD110" s="24">
        <f>VLOOKUP($BC110,小兵属性!$B:$P,6,FALSE)</f>
        <v>0.3</v>
      </c>
      <c r="BE110" s="24">
        <f>VLOOKUP($BC110,小兵属性!$B:$P,7,FALSE)</f>
        <v>0</v>
      </c>
      <c r="BF110" s="24">
        <f>VLOOKUP($BC110,小兵属性!$B:$P,8,FALSE)</f>
        <v>0</v>
      </c>
      <c r="BG110" s="24">
        <f>VLOOKUP($BC110,小兵属性!$B:$P,9,FALSE)</f>
        <v>0</v>
      </c>
      <c r="BH110" s="24">
        <f>VLOOKUP($BC110,小兵属性!$B:$P,10,FALSE)</f>
        <v>0</v>
      </c>
      <c r="BI110" s="34">
        <v>12000</v>
      </c>
      <c r="BJ110" s="34">
        <v>11</v>
      </c>
      <c r="BK110" s="34"/>
      <c r="BL110" s="34"/>
      <c r="BM110" s="34">
        <v>700</v>
      </c>
      <c r="BN110" s="34">
        <v>600</v>
      </c>
      <c r="BO110" s="36">
        <v>0.6</v>
      </c>
      <c r="BP110" s="35">
        <v>1200</v>
      </c>
      <c r="BQ110" s="34">
        <v>11</v>
      </c>
      <c r="BR110" s="34"/>
      <c r="BS110" s="34">
        <v>700</v>
      </c>
      <c r="BT110" s="34">
        <v>600</v>
      </c>
      <c r="BU110" s="36">
        <v>0.6</v>
      </c>
      <c r="BV110" s="34"/>
      <c r="BW110" s="34"/>
      <c r="BX110" s="36">
        <v>0</v>
      </c>
      <c r="BY110" s="36">
        <v>0</v>
      </c>
      <c r="BZ110" s="43">
        <f>(VLOOKUP(A110,属性表!A:F,4,FALSE)*(1+AL110+U110)+AM110+AN110)*(1+C110+AV110+V110)</f>
        <v>1972.9513305600003</v>
      </c>
      <c r="CA110" s="13">
        <f t="shared" si="16"/>
        <v>0</v>
      </c>
      <c r="CB110" s="13">
        <f t="shared" si="10"/>
        <v>0.1</v>
      </c>
      <c r="CC110" s="13">
        <f t="shared" si="11"/>
        <v>0.15</v>
      </c>
      <c r="CD110" s="50">
        <v>0</v>
      </c>
      <c r="CE110" s="13">
        <f t="shared" si="12"/>
        <v>0</v>
      </c>
      <c r="CF110" s="13">
        <v>0</v>
      </c>
      <c r="CG110" s="13">
        <f>IFERROR(VLOOKUP(VLOOKUP(A110,属性表!A:AO,41,FALSE)&amp;BJ110,杂项!AW:BC,4,0),0)/100+K110+AH110</f>
        <v>0</v>
      </c>
      <c r="CH110" s="43">
        <f>VLOOKUP(BC110,小兵属性!B:F,3,FALSE)*(1+B110+BD110)*(1+VLOOKUP(A110,属性表!A:AN,38,FALSE))</f>
        <v>1636.91</v>
      </c>
      <c r="CI110" s="50">
        <v>0</v>
      </c>
      <c r="CJ110" s="13">
        <f t="shared" si="13"/>
        <v>0</v>
      </c>
      <c r="CK110" s="13">
        <v>0</v>
      </c>
      <c r="CL110" s="13">
        <f>IFERROR(VLOOKUP(VLOOKUP(BC110,小兵属性!B:X,23,FALSE)&amp;BQ110,杂项!AW:BC,4,0),0)/100+K110</f>
        <v>0</v>
      </c>
      <c r="CM110" s="54" t="s">
        <v>4886</v>
      </c>
      <c r="CN110" s="29" t="s">
        <v>5032</v>
      </c>
      <c r="CO110" s="55" t="str">
        <f>VLOOKUP($BC110,小兵属性!$B:$Q,16,FALSE)</f>
        <v>物理</v>
      </c>
      <c r="CP110" s="43">
        <f t="shared" si="14"/>
        <v>835.68484771200031</v>
      </c>
      <c r="CQ110" s="43">
        <f t="shared" si="15"/>
        <v>258.45500000000004</v>
      </c>
      <c r="CR110" s="43">
        <f t="shared" si="17"/>
        <v>1094.1398477120003</v>
      </c>
      <c r="CS110" s="58" t="s">
        <v>5066</v>
      </c>
    </row>
    <row r="111" spans="1:97" x14ac:dyDescent="0.15">
      <c r="A111" s="9" t="s">
        <v>383</v>
      </c>
      <c r="B111" s="13">
        <v>1</v>
      </c>
      <c r="C111" s="13">
        <v>1</v>
      </c>
      <c r="D111" s="13">
        <v>1</v>
      </c>
      <c r="E111" s="13">
        <v>1</v>
      </c>
      <c r="F111" s="13">
        <v>0.2</v>
      </c>
      <c r="G111" s="14">
        <v>0</v>
      </c>
      <c r="H111" s="14">
        <v>0</v>
      </c>
      <c r="I111" s="13"/>
      <c r="J111" s="13"/>
      <c r="K111" s="13">
        <v>0</v>
      </c>
      <c r="L111" s="13">
        <v>0</v>
      </c>
      <c r="M111" s="13">
        <v>0</v>
      </c>
      <c r="N111" s="13">
        <v>-0.2</v>
      </c>
      <c r="O111" s="13"/>
      <c r="P111" s="13"/>
      <c r="Q111" s="26" t="s">
        <v>634</v>
      </c>
      <c r="R111" s="25">
        <f>VLOOKUP($Q111,杂项!$AF:$AT,2,FALSE)</f>
        <v>0</v>
      </c>
      <c r="S111" s="25">
        <f>VLOOKUP($Q111,杂项!$AF:$AT,3,FALSE)</f>
        <v>0</v>
      </c>
      <c r="T111" s="25">
        <f>VLOOKUP($Q111,杂项!$AF:$AT,4,FALSE)</f>
        <v>0</v>
      </c>
      <c r="U111" s="25">
        <f>VLOOKUP($Q111,杂项!$AF:$AT,5,FALSE)</f>
        <v>0</v>
      </c>
      <c r="V111" s="25">
        <f>VLOOKUP($Q111,杂项!$AF:$AT,6,FALSE)</f>
        <v>0</v>
      </c>
      <c r="W111" s="25">
        <f>VLOOKUP($Q111,杂项!$AF:$AT,7,FALSE)</f>
        <v>0.05</v>
      </c>
      <c r="X111" s="25">
        <f>VLOOKUP($Q111,杂项!$AF:$AT,8,FALSE)</f>
        <v>0</v>
      </c>
      <c r="Y111" s="25">
        <f>VLOOKUP($Q111,杂项!$AF:$AT,9,FALSE)</f>
        <v>0</v>
      </c>
      <c r="Z111" s="25">
        <f>VLOOKUP($Q111,杂项!$AF:$AT,10,FALSE)</f>
        <v>0</v>
      </c>
      <c r="AA111" s="25">
        <f>VLOOKUP($Q111,杂项!$AF:$AT,11,FALSE)</f>
        <v>0</v>
      </c>
      <c r="AB111" s="25">
        <f>VLOOKUP($Q111,杂项!$AF:$AT,12,FALSE)</f>
        <v>0</v>
      </c>
      <c r="AC111" s="25">
        <f>VLOOKUP($Q111,杂项!$AF:$AT,13,FALSE)</f>
        <v>0</v>
      </c>
      <c r="AD111" s="25">
        <f>VLOOKUP($Q111,杂项!$AF:$AT,14,FALSE)</f>
        <v>0</v>
      </c>
      <c r="AE111" s="25">
        <f>VLOOKUP($Q111,杂项!$AF:$AT,15,FALSE)</f>
        <v>0</v>
      </c>
      <c r="AF111" s="25">
        <f>VLOOKUP($Q111,杂项!$AF:$AU,16,FALSE)</f>
        <v>0.15</v>
      </c>
      <c r="AG111" s="30">
        <v>1</v>
      </c>
      <c r="AH111" s="13">
        <v>0</v>
      </c>
      <c r="AI111" s="13">
        <v>0</v>
      </c>
      <c r="AJ111" s="29">
        <v>0</v>
      </c>
      <c r="AK111" s="29">
        <v>0</v>
      </c>
      <c r="AL111" s="13">
        <v>0.35</v>
      </c>
      <c r="AM111" s="29">
        <v>80</v>
      </c>
      <c r="AN111" s="29">
        <v>182</v>
      </c>
      <c r="AO111" s="13"/>
      <c r="AP111" s="29"/>
      <c r="AQ111" s="29"/>
      <c r="AR111" s="13"/>
      <c r="AS111" s="29"/>
      <c r="AT111" s="29"/>
      <c r="AU111" s="13"/>
      <c r="AV111" s="13">
        <v>0.18</v>
      </c>
      <c r="AW111" s="13"/>
      <c r="AX111" s="13"/>
      <c r="AY111" s="13">
        <v>0</v>
      </c>
      <c r="AZ111" s="13">
        <v>0</v>
      </c>
      <c r="BA111" s="13">
        <v>0</v>
      </c>
      <c r="BB111" s="13"/>
      <c r="BC111" s="22" t="s">
        <v>4930</v>
      </c>
      <c r="BD111" s="24">
        <f>VLOOKUP($BC111,小兵属性!$B:$P,6,FALSE)</f>
        <v>0.85</v>
      </c>
      <c r="BE111" s="24">
        <f>VLOOKUP($BC111,小兵属性!$B:$P,7,FALSE)</f>
        <v>0.4</v>
      </c>
      <c r="BF111" s="24">
        <f>VLOOKUP($BC111,小兵属性!$B:$P,8,FALSE)</f>
        <v>0.65</v>
      </c>
      <c r="BG111" s="24">
        <f>VLOOKUP($BC111,小兵属性!$B:$P,9,FALSE)</f>
        <v>0</v>
      </c>
      <c r="BH111" s="24">
        <f>VLOOKUP($BC111,小兵属性!$B:$P,10,FALSE)</f>
        <v>0.3</v>
      </c>
      <c r="BI111" s="34">
        <v>12000</v>
      </c>
      <c r="BJ111" s="34">
        <v>11</v>
      </c>
      <c r="BK111" s="34"/>
      <c r="BL111" s="34"/>
      <c r="BM111" s="34">
        <v>700</v>
      </c>
      <c r="BN111" s="34">
        <v>600</v>
      </c>
      <c r="BO111" s="36">
        <v>0.6</v>
      </c>
      <c r="BP111" s="35">
        <v>1200</v>
      </c>
      <c r="BQ111" s="34">
        <v>11</v>
      </c>
      <c r="BR111" s="34"/>
      <c r="BS111" s="34">
        <v>700</v>
      </c>
      <c r="BT111" s="34">
        <v>600</v>
      </c>
      <c r="BU111" s="36">
        <v>0.6</v>
      </c>
      <c r="BV111" s="34"/>
      <c r="BW111" s="34"/>
      <c r="BX111" s="36">
        <v>0</v>
      </c>
      <c r="BY111" s="36">
        <v>0</v>
      </c>
      <c r="BZ111" s="43">
        <f>(VLOOKUP(A111,属性表!A:F,4,FALSE)*(1+AL111+U111)+AM111+AN111)*(1+C111+AV111+V111)</f>
        <v>1851.23503712</v>
      </c>
      <c r="CA111" s="13">
        <f t="shared" si="16"/>
        <v>0</v>
      </c>
      <c r="CB111" s="13">
        <f t="shared" si="10"/>
        <v>0</v>
      </c>
      <c r="CC111" s="13">
        <f t="shared" si="11"/>
        <v>0</v>
      </c>
      <c r="CD111" s="50">
        <v>0</v>
      </c>
      <c r="CE111" s="13">
        <f t="shared" si="12"/>
        <v>0</v>
      </c>
      <c r="CF111" s="13">
        <v>0</v>
      </c>
      <c r="CG111" s="13">
        <f>IFERROR(VLOOKUP(VLOOKUP(A111,属性表!A:AO,41,FALSE)&amp;BJ111,杂项!AW:BC,4,0),0)/100+K111+AH111</f>
        <v>0</v>
      </c>
      <c r="CH111" s="43">
        <f>VLOOKUP(BC111,小兵属性!B:F,3,FALSE)*(1+B111+BD111)*(1+VLOOKUP(A111,属性表!A:AN,38,FALSE))</f>
        <v>2028.3450000000003</v>
      </c>
      <c r="CI111" s="50">
        <v>0</v>
      </c>
      <c r="CJ111" s="13">
        <f t="shared" si="13"/>
        <v>0</v>
      </c>
      <c r="CK111" s="13">
        <v>0</v>
      </c>
      <c r="CL111" s="13">
        <f>IFERROR(VLOOKUP(VLOOKUP(BC111,小兵属性!B:X,23,FALSE)&amp;BQ111,杂项!AW:BC,4,0),0)/100+K111</f>
        <v>0</v>
      </c>
      <c r="CM111" s="54" t="s">
        <v>4886</v>
      </c>
      <c r="CN111" s="29" t="s">
        <v>5032</v>
      </c>
      <c r="CO111" s="55" t="str">
        <f>VLOOKUP($BC111,小兵属性!$B:$Q,16,FALSE)</f>
        <v>魔法</v>
      </c>
      <c r="CP111" s="43">
        <f t="shared" si="14"/>
        <v>445.61751856000001</v>
      </c>
      <c r="CQ111" s="43">
        <f t="shared" si="15"/>
        <v>641.00700000000018</v>
      </c>
      <c r="CR111" s="43">
        <f t="shared" si="17"/>
        <v>1086.6245185600001</v>
      </c>
      <c r="CS111" s="58" t="s">
        <v>5066</v>
      </c>
    </row>
    <row r="112" spans="1:97" ht="14.25" x14ac:dyDescent="0.2">
      <c r="A112" s="9" t="s">
        <v>436</v>
      </c>
      <c r="B112" s="13">
        <v>1</v>
      </c>
      <c r="C112" s="13">
        <v>1</v>
      </c>
      <c r="D112" s="13">
        <v>1</v>
      </c>
      <c r="E112" s="13">
        <v>1</v>
      </c>
      <c r="F112" s="13">
        <v>0</v>
      </c>
      <c r="G112" s="14">
        <v>0</v>
      </c>
      <c r="H112" s="14">
        <v>0</v>
      </c>
      <c r="I112" s="13"/>
      <c r="J112" s="13"/>
      <c r="K112" s="13">
        <v>0</v>
      </c>
      <c r="L112" s="13">
        <v>0</v>
      </c>
      <c r="M112" s="13">
        <v>0</v>
      </c>
      <c r="N112" s="13">
        <v>0.1</v>
      </c>
      <c r="O112" s="13"/>
      <c r="P112" s="13"/>
      <c r="Q112" s="26" t="s">
        <v>634</v>
      </c>
      <c r="R112" s="25">
        <f>VLOOKUP($Q112,杂项!$AF:$AT,2,FALSE)</f>
        <v>0</v>
      </c>
      <c r="S112" s="25">
        <f>VLOOKUP($Q112,杂项!$AF:$AT,3,FALSE)</f>
        <v>0</v>
      </c>
      <c r="T112" s="25">
        <f>VLOOKUP($Q112,杂项!$AF:$AT,4,FALSE)</f>
        <v>0</v>
      </c>
      <c r="U112" s="25">
        <f>VLOOKUP($Q112,杂项!$AF:$AT,5,FALSE)</f>
        <v>0</v>
      </c>
      <c r="V112" s="25">
        <f>VLOOKUP($Q112,杂项!$AF:$AT,6,FALSE)</f>
        <v>0</v>
      </c>
      <c r="W112" s="25">
        <f>VLOOKUP($Q112,杂项!$AF:$AT,7,FALSE)</f>
        <v>0.05</v>
      </c>
      <c r="X112" s="25">
        <f>VLOOKUP($Q112,杂项!$AF:$AT,8,FALSE)</f>
        <v>0</v>
      </c>
      <c r="Y112" s="25">
        <f>VLOOKUP($Q112,杂项!$AF:$AT,9,FALSE)</f>
        <v>0</v>
      </c>
      <c r="Z112" s="25">
        <f>VLOOKUP($Q112,杂项!$AF:$AT,10,FALSE)</f>
        <v>0</v>
      </c>
      <c r="AA112" s="25">
        <f>VLOOKUP($Q112,杂项!$AF:$AT,11,FALSE)</f>
        <v>0</v>
      </c>
      <c r="AB112" s="25">
        <f>VLOOKUP($Q112,杂项!$AF:$AT,12,FALSE)</f>
        <v>0</v>
      </c>
      <c r="AC112" s="25">
        <f>VLOOKUP($Q112,杂项!$AF:$AT,13,FALSE)</f>
        <v>0</v>
      </c>
      <c r="AD112" s="25">
        <f>VLOOKUP($Q112,杂项!$AF:$AT,14,FALSE)</f>
        <v>0</v>
      </c>
      <c r="AE112" s="25">
        <f>VLOOKUP($Q112,杂项!$AF:$AT,15,FALSE)</f>
        <v>0</v>
      </c>
      <c r="AF112" s="25">
        <f>VLOOKUP($Q112,杂项!$AF:$AU,16,FALSE)</f>
        <v>0.15</v>
      </c>
      <c r="AG112" s="30">
        <v>1</v>
      </c>
      <c r="AH112" s="13">
        <v>0</v>
      </c>
      <c r="AI112" s="13">
        <v>0</v>
      </c>
      <c r="AJ112" s="29">
        <v>0</v>
      </c>
      <c r="AK112" s="29">
        <v>0</v>
      </c>
      <c r="AL112" s="13">
        <v>0.35</v>
      </c>
      <c r="AM112" s="29">
        <v>80</v>
      </c>
      <c r="AN112" s="29">
        <v>182</v>
      </c>
      <c r="AO112" s="13"/>
      <c r="AP112" s="29"/>
      <c r="AQ112" s="29"/>
      <c r="AR112" s="13"/>
      <c r="AS112" s="29"/>
      <c r="AT112" s="29"/>
      <c r="AU112" s="13"/>
      <c r="AV112" s="13">
        <v>0.18</v>
      </c>
      <c r="AW112" s="13"/>
      <c r="AX112" s="13"/>
      <c r="AY112" s="13">
        <v>0</v>
      </c>
      <c r="AZ112" s="13">
        <v>0</v>
      </c>
      <c r="BA112" s="13">
        <v>0</v>
      </c>
      <c r="BB112" s="13"/>
      <c r="BC112" s="22" t="s">
        <v>4930</v>
      </c>
      <c r="BD112" s="24">
        <f>VLOOKUP($BC112,小兵属性!$B:$P,6,FALSE)</f>
        <v>0.85</v>
      </c>
      <c r="BE112" s="24">
        <f>VLOOKUP($BC112,小兵属性!$B:$P,7,FALSE)</f>
        <v>0.4</v>
      </c>
      <c r="BF112" s="24">
        <f>VLOOKUP($BC112,小兵属性!$B:$P,8,FALSE)</f>
        <v>0.65</v>
      </c>
      <c r="BG112" s="24">
        <f>VLOOKUP($BC112,小兵属性!$B:$P,9,FALSE)</f>
        <v>0</v>
      </c>
      <c r="BH112" s="24">
        <f>VLOOKUP($BC112,小兵属性!$B:$P,10,FALSE)</f>
        <v>0.3</v>
      </c>
      <c r="BI112" s="34">
        <v>12000</v>
      </c>
      <c r="BJ112" s="34">
        <v>11</v>
      </c>
      <c r="BK112" s="34"/>
      <c r="BL112" s="34"/>
      <c r="BM112" s="34">
        <v>700</v>
      </c>
      <c r="BN112" s="34">
        <v>600</v>
      </c>
      <c r="BO112" s="36">
        <v>0.6</v>
      </c>
      <c r="BP112" s="35">
        <v>1200</v>
      </c>
      <c r="BQ112" s="34">
        <v>11</v>
      </c>
      <c r="BR112" s="34"/>
      <c r="BS112" s="34">
        <v>700</v>
      </c>
      <c r="BT112" s="34">
        <v>600</v>
      </c>
      <c r="BU112" s="36">
        <v>0.6</v>
      </c>
      <c r="BV112" s="34"/>
      <c r="BW112" s="34"/>
      <c r="BX112" s="36">
        <v>0</v>
      </c>
      <c r="BY112" s="36">
        <v>0</v>
      </c>
      <c r="BZ112" s="43">
        <f>(VLOOKUP(A112,属性表!A:F,4,FALSE)*(1+AL112+U112)+AM112+AN112)*(1+C112+AV112+V112)</f>
        <v>1955.4539657600003</v>
      </c>
      <c r="CA112" s="13">
        <f t="shared" si="16"/>
        <v>0.1</v>
      </c>
      <c r="CB112" s="13">
        <f t="shared" si="10"/>
        <v>0</v>
      </c>
      <c r="CC112" s="13">
        <f t="shared" si="11"/>
        <v>0</v>
      </c>
      <c r="CD112" s="50">
        <v>0</v>
      </c>
      <c r="CE112" s="13">
        <f t="shared" si="12"/>
        <v>0</v>
      </c>
      <c r="CF112" s="13">
        <v>0</v>
      </c>
      <c r="CG112" s="13">
        <f>IFERROR(VLOOKUP(VLOOKUP(A112,属性表!A:AO,41,FALSE)&amp;BJ112,杂项!AW:BC,4,0),0)/100+K112+AH112</f>
        <v>0</v>
      </c>
      <c r="CH112" s="43">
        <f>VLOOKUP(BC112,小兵属性!B:F,3,FALSE)*(1+B112+BD112)*(1+VLOOKUP(A112,属性表!A:AN,38,FALSE))</f>
        <v>2028.3450000000003</v>
      </c>
      <c r="CI112" s="50">
        <v>0</v>
      </c>
      <c r="CJ112" s="13">
        <f t="shared" si="13"/>
        <v>0</v>
      </c>
      <c r="CK112" s="13">
        <v>0</v>
      </c>
      <c r="CL112" s="13">
        <f>IFERROR(VLOOKUP(VLOOKUP(BC112,小兵属性!B:X,23,FALSE)&amp;BQ112,杂项!AW:BC,4,0),0)/100+K112</f>
        <v>0</v>
      </c>
      <c r="CM112" s="54" t="s">
        <v>4886</v>
      </c>
      <c r="CN112" s="29" t="s">
        <v>5032</v>
      </c>
      <c r="CO112" s="55" t="str">
        <f>VLOOKUP($BC112,小兵属性!$B:$Q,16,FALSE)</f>
        <v>魔法</v>
      </c>
      <c r="CP112" s="43">
        <f t="shared" si="14"/>
        <v>547.49968116800017</v>
      </c>
      <c r="CQ112" s="43">
        <f t="shared" si="15"/>
        <v>534.17250000000013</v>
      </c>
      <c r="CR112" s="43">
        <f t="shared" si="17"/>
        <v>1081.6721811680004</v>
      </c>
      <c r="CS112" s="58" t="s">
        <v>5066</v>
      </c>
    </row>
    <row r="113" spans="1:97" x14ac:dyDescent="0.15">
      <c r="A113" s="9" t="s">
        <v>1230</v>
      </c>
      <c r="B113" s="13">
        <v>1.07</v>
      </c>
      <c r="C113" s="13">
        <v>1</v>
      </c>
      <c r="D113" s="13">
        <v>1</v>
      </c>
      <c r="E113" s="13">
        <v>1</v>
      </c>
      <c r="F113" s="13">
        <v>0.1</v>
      </c>
      <c r="G113" s="14">
        <v>0</v>
      </c>
      <c r="H113" s="14">
        <v>0</v>
      </c>
      <c r="I113" s="13"/>
      <c r="J113" s="13"/>
      <c r="K113" s="13">
        <v>0</v>
      </c>
      <c r="L113" s="13">
        <v>0</v>
      </c>
      <c r="M113" s="13">
        <v>0</v>
      </c>
      <c r="N113" s="13"/>
      <c r="O113" s="13"/>
      <c r="P113" s="13"/>
      <c r="Q113" s="26" t="s">
        <v>528</v>
      </c>
      <c r="R113" s="25">
        <f>VLOOKUP($Q113,杂项!$AF:$AT,2,FALSE)</f>
        <v>0</v>
      </c>
      <c r="S113" s="25">
        <f>VLOOKUP($Q113,杂项!$AF:$AT,3,FALSE)</f>
        <v>0.05</v>
      </c>
      <c r="T113" s="25">
        <f>VLOOKUP($Q113,杂项!$AF:$AT,4,FALSE)</f>
        <v>0.1</v>
      </c>
      <c r="U113" s="25">
        <f>VLOOKUP($Q113,杂项!$AF:$AT,5,FALSE)</f>
        <v>0.05</v>
      </c>
      <c r="V113" s="25">
        <f>VLOOKUP($Q113,杂项!$AF:$AT,6,FALSE)</f>
        <v>0.1</v>
      </c>
      <c r="W113" s="25">
        <f>VLOOKUP($Q113,杂项!$AF:$AT,7,FALSE)</f>
        <v>0</v>
      </c>
      <c r="X113" s="25">
        <f>VLOOKUP($Q113,杂项!$AF:$AT,8,FALSE)</f>
        <v>0.1</v>
      </c>
      <c r="Y113" s="25">
        <f>VLOOKUP($Q113,杂项!$AF:$AT,9,FALSE)</f>
        <v>0</v>
      </c>
      <c r="Z113" s="25">
        <f>VLOOKUP($Q113,杂项!$AF:$AT,10,FALSE)</f>
        <v>0.1</v>
      </c>
      <c r="AA113" s="25">
        <f>VLOOKUP($Q113,杂项!$AF:$AT,11,FALSE)</f>
        <v>0</v>
      </c>
      <c r="AB113" s="25">
        <f>VLOOKUP($Q113,杂项!$AF:$AT,12,FALSE)</f>
        <v>0</v>
      </c>
      <c r="AC113" s="25">
        <f>VLOOKUP($Q113,杂项!$AF:$AT,13,FALSE)</f>
        <v>0</v>
      </c>
      <c r="AD113" s="25">
        <f>VLOOKUP($Q113,杂项!$AF:$AT,14,FALSE)</f>
        <v>0</v>
      </c>
      <c r="AE113" s="25">
        <f>VLOOKUP($Q113,杂项!$AF:$AT,15,FALSE)</f>
        <v>0</v>
      </c>
      <c r="AF113" s="25">
        <f>VLOOKUP($Q113,杂项!$AF:$AU,16,FALSE)</f>
        <v>0</v>
      </c>
      <c r="AG113" s="30">
        <v>1.4</v>
      </c>
      <c r="AH113" s="13">
        <v>0</v>
      </c>
      <c r="AI113" s="13">
        <v>0.35</v>
      </c>
      <c r="AJ113" s="55">
        <v>80</v>
      </c>
      <c r="AK113" s="29">
        <v>182</v>
      </c>
      <c r="AL113" s="13"/>
      <c r="AM113" s="29"/>
      <c r="AN113" s="29"/>
      <c r="AO113" s="13"/>
      <c r="AP113" s="29"/>
      <c r="AQ113" s="29"/>
      <c r="AR113" s="13"/>
      <c r="AS113" s="29"/>
      <c r="AT113" s="29"/>
      <c r="AU113" s="13">
        <v>0.18</v>
      </c>
      <c r="AV113" s="13"/>
      <c r="AW113" s="13"/>
      <c r="AX113" s="13"/>
      <c r="AY113" s="13">
        <v>0</v>
      </c>
      <c r="AZ113" s="13">
        <v>0</v>
      </c>
      <c r="BA113" s="13">
        <v>0</v>
      </c>
      <c r="BB113" s="13"/>
      <c r="BC113" s="22" t="s">
        <v>4935</v>
      </c>
      <c r="BD113" s="24">
        <f>VLOOKUP($BC113,小兵属性!$B:$P,6,FALSE)</f>
        <v>0</v>
      </c>
      <c r="BE113" s="24">
        <f>VLOOKUP($BC113,小兵属性!$B:$P,7,FALSE)</f>
        <v>0</v>
      </c>
      <c r="BF113" s="24">
        <f>VLOOKUP($BC113,小兵属性!$B:$P,8,FALSE)</f>
        <v>0</v>
      </c>
      <c r="BG113" s="24">
        <f>VLOOKUP($BC113,小兵属性!$B:$P,9,FALSE)</f>
        <v>0</v>
      </c>
      <c r="BH113" s="24">
        <f>VLOOKUP($BC113,小兵属性!$B:$P,10,FALSE)</f>
        <v>0</v>
      </c>
      <c r="BI113" s="34">
        <v>12000</v>
      </c>
      <c r="BJ113" s="34">
        <v>11</v>
      </c>
      <c r="BK113" s="34"/>
      <c r="BL113" s="34"/>
      <c r="BM113" s="34">
        <v>700</v>
      </c>
      <c r="BN113" s="34">
        <v>600</v>
      </c>
      <c r="BO113" s="36">
        <v>0.6</v>
      </c>
      <c r="BP113" s="35">
        <v>1200</v>
      </c>
      <c r="BQ113" s="34">
        <v>11</v>
      </c>
      <c r="BR113" s="34"/>
      <c r="BS113" s="34">
        <v>700</v>
      </c>
      <c r="BT113" s="34">
        <v>600</v>
      </c>
      <c r="BU113" s="36">
        <v>0.6</v>
      </c>
      <c r="BV113" s="34"/>
      <c r="BW113" s="34"/>
      <c r="BX113" s="36">
        <v>0</v>
      </c>
      <c r="BY113" s="36">
        <v>0</v>
      </c>
      <c r="BZ113" s="43">
        <f>(VLOOKUP(A113,属性表!A:F,3,FALSE)*(1+AI113+S113)+AJ113+AK113)*(1+B113+AU113+T113)</f>
        <v>1982.6565728000003</v>
      </c>
      <c r="CA113" s="13">
        <f t="shared" si="16"/>
        <v>0.1</v>
      </c>
      <c r="CB113" s="13">
        <f t="shared" si="10"/>
        <v>0</v>
      </c>
      <c r="CC113" s="13">
        <f t="shared" si="11"/>
        <v>0</v>
      </c>
      <c r="CD113" s="50">
        <v>0</v>
      </c>
      <c r="CE113" s="13">
        <f t="shared" si="12"/>
        <v>0</v>
      </c>
      <c r="CF113" s="13">
        <v>-0.1</v>
      </c>
      <c r="CG113" s="13">
        <f>IFERROR(VLOOKUP(VLOOKUP(A113,属性表!A:AO,41,FALSE)&amp;BJ113,杂项!AW:BC,4,0),0)/100+K113+AH113</f>
        <v>0</v>
      </c>
      <c r="CH113" s="43">
        <f>VLOOKUP(BC113,小兵属性!B:F,3,FALSE)*(1+B113+BD113)*(1+VLOOKUP(A113,属性表!A:AN,38,FALSE))</f>
        <v>1683.9657000000004</v>
      </c>
      <c r="CI113" s="50">
        <v>0</v>
      </c>
      <c r="CJ113" s="13">
        <f t="shared" si="13"/>
        <v>0</v>
      </c>
      <c r="CK113" s="13">
        <v>-0.1</v>
      </c>
      <c r="CL113" s="13">
        <f>IFERROR(VLOOKUP(VLOOKUP(BC113,小兵属性!B:X,23,FALSE)&amp;BQ113,杂项!AW:BC,4,0),0)/100+K113</f>
        <v>0</v>
      </c>
      <c r="CM113" s="54" t="s">
        <v>4816</v>
      </c>
      <c r="CN113" s="29" t="s">
        <v>5027</v>
      </c>
      <c r="CO113" s="55" t="str">
        <f>VLOOKUP($BC113,小兵属性!$B:$Q,16,FALSE)</f>
        <v>物理</v>
      </c>
      <c r="CP113" s="43">
        <f t="shared" si="14"/>
        <v>718.14556105600025</v>
      </c>
      <c r="CQ113" s="43">
        <f t="shared" si="15"/>
        <v>348.68113500000027</v>
      </c>
      <c r="CR113" s="43">
        <f t="shared" si="17"/>
        <v>1066.8266960560004</v>
      </c>
      <c r="CS113" s="58" t="s">
        <v>5066</v>
      </c>
    </row>
    <row r="114" spans="1:97" x14ac:dyDescent="0.15">
      <c r="A114" s="9" t="s">
        <v>1159</v>
      </c>
      <c r="B114" s="13">
        <v>1</v>
      </c>
      <c r="C114" s="13">
        <v>1</v>
      </c>
      <c r="D114" s="13">
        <v>1</v>
      </c>
      <c r="E114" s="13">
        <v>1</v>
      </c>
      <c r="F114" s="13">
        <v>0</v>
      </c>
      <c r="G114" s="14">
        <v>0</v>
      </c>
      <c r="H114" s="14">
        <v>0</v>
      </c>
      <c r="I114" s="13"/>
      <c r="J114" s="13"/>
      <c r="K114" s="13">
        <v>0</v>
      </c>
      <c r="L114" s="13">
        <v>0</v>
      </c>
      <c r="M114" s="13">
        <v>0</v>
      </c>
      <c r="N114" s="13"/>
      <c r="O114" s="13"/>
      <c r="P114" s="13"/>
      <c r="Q114" s="26" t="s">
        <v>634</v>
      </c>
      <c r="R114" s="25">
        <f>VLOOKUP($Q114,杂项!$AF:$AT,2,FALSE)</f>
        <v>0</v>
      </c>
      <c r="S114" s="25">
        <f>VLOOKUP($Q114,杂项!$AF:$AT,3,FALSE)</f>
        <v>0</v>
      </c>
      <c r="T114" s="25">
        <f>VLOOKUP($Q114,杂项!$AF:$AT,4,FALSE)</f>
        <v>0</v>
      </c>
      <c r="U114" s="25">
        <f>VLOOKUP($Q114,杂项!$AF:$AT,5,FALSE)</f>
        <v>0</v>
      </c>
      <c r="V114" s="25">
        <f>VLOOKUP($Q114,杂项!$AF:$AT,6,FALSE)</f>
        <v>0</v>
      </c>
      <c r="W114" s="25">
        <f>VLOOKUP($Q114,杂项!$AF:$AT,7,FALSE)</f>
        <v>0.05</v>
      </c>
      <c r="X114" s="25">
        <f>VLOOKUP($Q114,杂项!$AF:$AT,8,FALSE)</f>
        <v>0</v>
      </c>
      <c r="Y114" s="25">
        <f>VLOOKUP($Q114,杂项!$AF:$AT,9,FALSE)</f>
        <v>0</v>
      </c>
      <c r="Z114" s="25">
        <f>VLOOKUP($Q114,杂项!$AF:$AT,10,FALSE)</f>
        <v>0</v>
      </c>
      <c r="AA114" s="25">
        <f>VLOOKUP($Q114,杂项!$AF:$AT,11,FALSE)</f>
        <v>0</v>
      </c>
      <c r="AB114" s="25">
        <f>VLOOKUP($Q114,杂项!$AF:$AT,12,FALSE)</f>
        <v>0</v>
      </c>
      <c r="AC114" s="25">
        <f>VLOOKUP($Q114,杂项!$AF:$AT,13,FALSE)</f>
        <v>0</v>
      </c>
      <c r="AD114" s="25">
        <f>VLOOKUP($Q114,杂项!$AF:$AT,14,FALSE)</f>
        <v>0</v>
      </c>
      <c r="AE114" s="25">
        <f>VLOOKUP($Q114,杂项!$AF:$AT,15,FALSE)</f>
        <v>0</v>
      </c>
      <c r="AF114" s="25">
        <f>VLOOKUP($Q114,杂项!$AF:$AU,16,FALSE)</f>
        <v>0.15</v>
      </c>
      <c r="AG114" s="30">
        <v>1.5</v>
      </c>
      <c r="AH114" s="13">
        <v>0</v>
      </c>
      <c r="AI114" s="13">
        <v>0</v>
      </c>
      <c r="AJ114" s="29">
        <v>0</v>
      </c>
      <c r="AK114" s="29">
        <v>0</v>
      </c>
      <c r="AL114" s="13">
        <v>0.35</v>
      </c>
      <c r="AM114" s="55">
        <v>80</v>
      </c>
      <c r="AN114" s="29">
        <v>182</v>
      </c>
      <c r="AO114" s="13"/>
      <c r="AP114" s="29"/>
      <c r="AQ114" s="29"/>
      <c r="AR114" s="13"/>
      <c r="AS114" s="29"/>
      <c r="AT114" s="29"/>
      <c r="AU114" s="13"/>
      <c r="AV114" s="13">
        <v>0</v>
      </c>
      <c r="AW114" s="13"/>
      <c r="AX114" s="13"/>
      <c r="AY114" s="13">
        <v>0</v>
      </c>
      <c r="AZ114" s="13">
        <v>0</v>
      </c>
      <c r="BA114" s="13">
        <v>0</v>
      </c>
      <c r="BB114" s="13"/>
      <c r="BC114" s="22" t="s">
        <v>4928</v>
      </c>
      <c r="BD114" s="24">
        <f>VLOOKUP($BC114,小兵属性!$B:$P,6,FALSE)</f>
        <v>0.7</v>
      </c>
      <c r="BE114" s="24">
        <f>VLOOKUP($BC114,小兵属性!$B:$P,7,FALSE)</f>
        <v>0.4</v>
      </c>
      <c r="BF114" s="24">
        <f>VLOOKUP($BC114,小兵属性!$B:$P,8,FALSE)</f>
        <v>0</v>
      </c>
      <c r="BG114" s="24">
        <f>VLOOKUP($BC114,小兵属性!$B:$P,9,FALSE)</f>
        <v>0</v>
      </c>
      <c r="BH114" s="24">
        <f>VLOOKUP($BC114,小兵属性!$B:$P,10,FALSE)</f>
        <v>0.3</v>
      </c>
      <c r="BI114" s="34">
        <v>12000</v>
      </c>
      <c r="BJ114" s="34">
        <v>11</v>
      </c>
      <c r="BK114" s="34"/>
      <c r="BL114" s="34"/>
      <c r="BM114" s="34">
        <v>700</v>
      </c>
      <c r="BN114" s="34">
        <v>600</v>
      </c>
      <c r="BO114" s="36">
        <v>0.6</v>
      </c>
      <c r="BP114" s="35">
        <v>1200</v>
      </c>
      <c r="BQ114" s="34">
        <v>11</v>
      </c>
      <c r="BR114" s="34"/>
      <c r="BS114" s="34">
        <v>700</v>
      </c>
      <c r="BT114" s="34">
        <v>600</v>
      </c>
      <c r="BU114" s="36">
        <v>0.6</v>
      </c>
      <c r="BV114" s="34"/>
      <c r="BW114" s="34"/>
      <c r="BX114" s="36">
        <v>0</v>
      </c>
      <c r="BY114" s="36">
        <v>0</v>
      </c>
      <c r="BZ114" s="43">
        <f>(VLOOKUP(A114,属性表!A:F,4,FALSE)*(1+AL114+U114)+AM114+AN114)*(1+C114+AV114+V114)</f>
        <v>1673.23152512</v>
      </c>
      <c r="CA114" s="13">
        <f t="shared" si="16"/>
        <v>0</v>
      </c>
      <c r="CB114" s="13">
        <f t="shared" si="10"/>
        <v>0</v>
      </c>
      <c r="CC114" s="13">
        <f t="shared" si="11"/>
        <v>0</v>
      </c>
      <c r="CD114" s="50">
        <v>0</v>
      </c>
      <c r="CE114" s="13">
        <f t="shared" si="12"/>
        <v>0</v>
      </c>
      <c r="CF114" s="13">
        <v>0</v>
      </c>
      <c r="CG114" s="13">
        <f>IFERROR(VLOOKUP(VLOOKUP(A114,属性表!A:AO,41,FALSE)&amp;BJ114,杂项!AW:BC,4,0),0)/100+K114+AH114</f>
        <v>0</v>
      </c>
      <c r="CH114" s="43">
        <f>VLOOKUP(BC114,小兵属性!B:F,3,FALSE)*(1+B114+BD114)*(1+VLOOKUP(A114,属性表!A:AN,38,FALSE))</f>
        <v>1789.7220000000004</v>
      </c>
      <c r="CI114" s="50">
        <v>0</v>
      </c>
      <c r="CJ114" s="13">
        <f t="shared" si="13"/>
        <v>0</v>
      </c>
      <c r="CK114" s="13">
        <v>0</v>
      </c>
      <c r="CL114" s="13">
        <f>IFERROR(VLOOKUP(VLOOKUP(BC114,小兵属性!B:X,23,FALSE)&amp;BQ114,杂项!AW:BC,4,0),0)/100+K114</f>
        <v>0</v>
      </c>
      <c r="CM114" s="54" t="s">
        <v>4886</v>
      </c>
      <c r="CN114" s="29" t="s">
        <v>5032</v>
      </c>
      <c r="CO114" s="55" t="str">
        <f>VLOOKUP($BC114,小兵属性!$B:$Q,16,FALSE)</f>
        <v>魔法</v>
      </c>
      <c r="CP114" s="43">
        <f t="shared" si="14"/>
        <v>534.92364384000007</v>
      </c>
      <c r="CQ114" s="43">
        <f t="shared" si="15"/>
        <v>414.86100000000022</v>
      </c>
      <c r="CR114" s="43">
        <f t="shared" si="17"/>
        <v>949.78464384000029</v>
      </c>
      <c r="CS114" s="58" t="s">
        <v>5066</v>
      </c>
    </row>
    <row r="115" spans="1:97" x14ac:dyDescent="0.15">
      <c r="A115" s="9" t="s">
        <v>1165</v>
      </c>
      <c r="B115" s="13">
        <v>1</v>
      </c>
      <c r="C115" s="13">
        <v>1</v>
      </c>
      <c r="D115" s="13">
        <v>1</v>
      </c>
      <c r="E115" s="13">
        <v>1</v>
      </c>
      <c r="F115" s="13">
        <v>0</v>
      </c>
      <c r="G115" s="14">
        <v>0</v>
      </c>
      <c r="H115" s="14">
        <v>0</v>
      </c>
      <c r="I115" s="13"/>
      <c r="J115" s="13"/>
      <c r="K115" s="13">
        <v>0</v>
      </c>
      <c r="L115" s="13">
        <v>0</v>
      </c>
      <c r="M115" s="13">
        <v>0</v>
      </c>
      <c r="N115" s="13"/>
      <c r="O115" s="13"/>
      <c r="P115" s="13"/>
      <c r="Q115" s="26" t="s">
        <v>634</v>
      </c>
      <c r="R115" s="25">
        <f>VLOOKUP($Q115,杂项!$AF:$AT,2,FALSE)</f>
        <v>0</v>
      </c>
      <c r="S115" s="25">
        <f>VLOOKUP($Q115,杂项!$AF:$AT,3,FALSE)</f>
        <v>0</v>
      </c>
      <c r="T115" s="25">
        <f>VLOOKUP($Q115,杂项!$AF:$AT,4,FALSE)</f>
        <v>0</v>
      </c>
      <c r="U115" s="25">
        <f>VLOOKUP($Q115,杂项!$AF:$AT,5,FALSE)</f>
        <v>0</v>
      </c>
      <c r="V115" s="25">
        <f>VLOOKUP($Q115,杂项!$AF:$AT,6,FALSE)</f>
        <v>0</v>
      </c>
      <c r="W115" s="25">
        <f>VLOOKUP($Q115,杂项!$AF:$AT,7,FALSE)</f>
        <v>0.05</v>
      </c>
      <c r="X115" s="25">
        <f>VLOOKUP($Q115,杂项!$AF:$AT,8,FALSE)</f>
        <v>0</v>
      </c>
      <c r="Y115" s="25">
        <f>VLOOKUP($Q115,杂项!$AF:$AT,9,FALSE)</f>
        <v>0</v>
      </c>
      <c r="Z115" s="25">
        <f>VLOOKUP($Q115,杂项!$AF:$AT,10,FALSE)</f>
        <v>0</v>
      </c>
      <c r="AA115" s="25">
        <f>VLOOKUP($Q115,杂项!$AF:$AT,11,FALSE)</f>
        <v>0</v>
      </c>
      <c r="AB115" s="25">
        <f>VLOOKUP($Q115,杂项!$AF:$AT,12,FALSE)</f>
        <v>0</v>
      </c>
      <c r="AC115" s="25">
        <f>VLOOKUP($Q115,杂项!$AF:$AT,13,FALSE)</f>
        <v>0</v>
      </c>
      <c r="AD115" s="25">
        <f>VLOOKUP($Q115,杂项!$AF:$AT,14,FALSE)</f>
        <v>0</v>
      </c>
      <c r="AE115" s="25">
        <f>VLOOKUP($Q115,杂项!$AF:$AT,15,FALSE)</f>
        <v>0</v>
      </c>
      <c r="AF115" s="25">
        <f>VLOOKUP($Q115,杂项!$AF:$AU,16,FALSE)</f>
        <v>0.15</v>
      </c>
      <c r="AG115" s="30">
        <v>1</v>
      </c>
      <c r="AH115" s="13">
        <v>0</v>
      </c>
      <c r="AI115" s="13">
        <v>0</v>
      </c>
      <c r="AJ115" s="29">
        <v>0</v>
      </c>
      <c r="AK115" s="29">
        <v>0</v>
      </c>
      <c r="AL115" s="13">
        <v>0.35</v>
      </c>
      <c r="AM115" s="55">
        <v>80</v>
      </c>
      <c r="AN115" s="29">
        <v>182</v>
      </c>
      <c r="AO115" s="13"/>
      <c r="AP115" s="29"/>
      <c r="AQ115" s="29"/>
      <c r="AR115" s="13"/>
      <c r="AS115" s="29"/>
      <c r="AT115" s="29"/>
      <c r="AU115" s="13"/>
      <c r="AV115" s="13">
        <v>0</v>
      </c>
      <c r="AW115" s="13"/>
      <c r="AX115" s="13"/>
      <c r="AY115" s="13">
        <v>0</v>
      </c>
      <c r="AZ115" s="13">
        <v>0</v>
      </c>
      <c r="BA115" s="13">
        <v>0</v>
      </c>
      <c r="BB115" s="13"/>
      <c r="BC115" s="22" t="s">
        <v>4930</v>
      </c>
      <c r="BD115" s="24">
        <f>VLOOKUP($BC115,小兵属性!$B:$P,6,FALSE)</f>
        <v>0.85</v>
      </c>
      <c r="BE115" s="24">
        <f>VLOOKUP($BC115,小兵属性!$B:$P,7,FALSE)</f>
        <v>0.4</v>
      </c>
      <c r="BF115" s="24">
        <f>VLOOKUP($BC115,小兵属性!$B:$P,8,FALSE)</f>
        <v>0.65</v>
      </c>
      <c r="BG115" s="24">
        <f>VLOOKUP($BC115,小兵属性!$B:$P,9,FALSE)</f>
        <v>0</v>
      </c>
      <c r="BH115" s="24">
        <f>VLOOKUP($BC115,小兵属性!$B:$P,10,FALSE)</f>
        <v>0.3</v>
      </c>
      <c r="BI115" s="34">
        <v>12000</v>
      </c>
      <c r="BJ115" s="34">
        <v>11</v>
      </c>
      <c r="BK115" s="34"/>
      <c r="BL115" s="34"/>
      <c r="BM115" s="34">
        <v>700</v>
      </c>
      <c r="BN115" s="34">
        <v>600</v>
      </c>
      <c r="BO115" s="36">
        <v>0.6</v>
      </c>
      <c r="BP115" s="35">
        <v>1200</v>
      </c>
      <c r="BQ115" s="34">
        <v>11</v>
      </c>
      <c r="BR115" s="34"/>
      <c r="BS115" s="34">
        <v>700</v>
      </c>
      <c r="BT115" s="34">
        <v>600</v>
      </c>
      <c r="BU115" s="36">
        <v>0.6</v>
      </c>
      <c r="BV115" s="34"/>
      <c r="BW115" s="34"/>
      <c r="BX115" s="36">
        <v>0</v>
      </c>
      <c r="BY115" s="36">
        <v>0</v>
      </c>
      <c r="BZ115" s="43">
        <f>(VLOOKUP(A115,属性表!A:F,4,FALSE)*(1+AL115+U115)+AM115+AN115)*(1+C115+AV115+V115)</f>
        <v>1704.33023744</v>
      </c>
      <c r="CA115" s="13">
        <f t="shared" si="16"/>
        <v>0</v>
      </c>
      <c r="CB115" s="13">
        <f t="shared" si="10"/>
        <v>0</v>
      </c>
      <c r="CC115" s="13">
        <f t="shared" si="11"/>
        <v>0</v>
      </c>
      <c r="CD115" s="50">
        <v>0</v>
      </c>
      <c r="CE115" s="13">
        <f t="shared" si="12"/>
        <v>0</v>
      </c>
      <c r="CF115" s="13">
        <v>0</v>
      </c>
      <c r="CG115" s="13">
        <f>IFERROR(VLOOKUP(VLOOKUP(A115,属性表!A:AO,41,FALSE)&amp;BJ115,杂项!AW:BC,4,0),0)/100+K115+AH115</f>
        <v>0</v>
      </c>
      <c r="CH115" s="43">
        <f>VLOOKUP(BC115,小兵属性!B:F,3,FALSE)*(1+B115+BD115)*(1+VLOOKUP(A115,属性表!A:AN,38,FALSE))</f>
        <v>2028.3450000000003</v>
      </c>
      <c r="CI115" s="50">
        <v>0</v>
      </c>
      <c r="CJ115" s="13">
        <f t="shared" si="13"/>
        <v>0</v>
      </c>
      <c r="CK115" s="13">
        <v>0</v>
      </c>
      <c r="CL115" s="13">
        <f>IFERROR(VLOOKUP(VLOOKUP(BC115,小兵属性!B:X,23,FALSE)&amp;BQ115,杂项!AW:BC,4,0),0)/100+K115</f>
        <v>0</v>
      </c>
      <c r="CM115" s="54" t="s">
        <v>4886</v>
      </c>
      <c r="CN115" s="29" t="s">
        <v>5032</v>
      </c>
      <c r="CO115" s="55" t="str">
        <f>VLOOKUP($BC115,小兵属性!$B:$Q,16,FALSE)</f>
        <v>魔法</v>
      </c>
      <c r="CP115" s="43">
        <f t="shared" si="14"/>
        <v>372.16511872000001</v>
      </c>
      <c r="CQ115" s="43">
        <f t="shared" si="15"/>
        <v>534.17250000000013</v>
      </c>
      <c r="CR115" s="43">
        <f t="shared" si="17"/>
        <v>906.33761872000014</v>
      </c>
      <c r="CS115" s="58" t="s">
        <v>5066</v>
      </c>
    </row>
    <row r="116" spans="1:97" x14ac:dyDescent="0.15">
      <c r="A116" s="9" t="s">
        <v>374</v>
      </c>
      <c r="B116" s="13">
        <v>1</v>
      </c>
      <c r="C116" s="13">
        <v>1</v>
      </c>
      <c r="D116" s="13">
        <v>1</v>
      </c>
      <c r="E116" s="13">
        <v>1</v>
      </c>
      <c r="F116" s="13">
        <v>0</v>
      </c>
      <c r="G116" s="14">
        <v>0</v>
      </c>
      <c r="H116" s="14">
        <v>0</v>
      </c>
      <c r="I116" s="13"/>
      <c r="J116" s="13"/>
      <c r="K116" s="13">
        <v>0</v>
      </c>
      <c r="L116" s="13">
        <v>0</v>
      </c>
      <c r="M116" s="13">
        <v>0</v>
      </c>
      <c r="N116" s="13"/>
      <c r="O116" s="13"/>
      <c r="P116" s="13"/>
      <c r="Q116" s="26" t="s">
        <v>622</v>
      </c>
      <c r="R116" s="25">
        <f>VLOOKUP($Q116,杂项!$AF:$AT,2,FALSE)</f>
        <v>0</v>
      </c>
      <c r="S116" s="25">
        <f>VLOOKUP($Q116,杂项!$AF:$AT,3,FALSE)</f>
        <v>0.05</v>
      </c>
      <c r="T116" s="25">
        <f>VLOOKUP($Q116,杂项!$AF:$AT,4,FALSE)</f>
        <v>0</v>
      </c>
      <c r="U116" s="25">
        <f>VLOOKUP($Q116,杂项!$AF:$AT,5,FALSE)</f>
        <v>0.05</v>
      </c>
      <c r="V116" s="25">
        <f>VLOOKUP($Q116,杂项!$AF:$AT,6,FALSE)</f>
        <v>0</v>
      </c>
      <c r="W116" s="25">
        <f>VLOOKUP($Q116,杂项!$AF:$AT,7,FALSE)</f>
        <v>0</v>
      </c>
      <c r="X116" s="25">
        <f>VLOOKUP($Q116,杂项!$AF:$AT,8,FALSE)</f>
        <v>0</v>
      </c>
      <c r="Y116" s="25">
        <f>VLOOKUP($Q116,杂项!$AF:$AT,9,FALSE)</f>
        <v>0</v>
      </c>
      <c r="Z116" s="25">
        <f>VLOOKUP($Q116,杂项!$AF:$AT,10,FALSE)</f>
        <v>0</v>
      </c>
      <c r="AA116" s="25">
        <f>VLOOKUP($Q116,杂项!$AF:$AT,11,FALSE)</f>
        <v>0</v>
      </c>
      <c r="AB116" s="25">
        <f>VLOOKUP($Q116,杂项!$AF:$AT,12,FALSE)</f>
        <v>0</v>
      </c>
      <c r="AC116" s="25">
        <f>VLOOKUP($Q116,杂项!$AF:$AT,13,FALSE)</f>
        <v>0.1</v>
      </c>
      <c r="AD116" s="25">
        <f>VLOOKUP($Q116,杂项!$AF:$AT,14,FALSE)</f>
        <v>0.15</v>
      </c>
      <c r="AE116" s="25">
        <f>VLOOKUP($Q116,杂项!$AF:$AT,15,FALSE)</f>
        <v>0</v>
      </c>
      <c r="AF116" s="25">
        <f>VLOOKUP($Q116,杂项!$AF:$AU,16,FALSE)</f>
        <v>0</v>
      </c>
      <c r="AG116" s="30">
        <v>1.5</v>
      </c>
      <c r="AH116" s="13">
        <v>0</v>
      </c>
      <c r="AI116" s="13">
        <v>0</v>
      </c>
      <c r="AJ116" s="29">
        <v>0</v>
      </c>
      <c r="AK116" s="29">
        <v>0</v>
      </c>
      <c r="AL116" s="13">
        <v>0.35</v>
      </c>
      <c r="AM116" s="55">
        <v>80</v>
      </c>
      <c r="AN116" s="29">
        <v>182</v>
      </c>
      <c r="AO116" s="13"/>
      <c r="AP116" s="29"/>
      <c r="AQ116" s="29"/>
      <c r="AR116" s="13"/>
      <c r="AS116" s="29"/>
      <c r="AT116" s="29"/>
      <c r="AU116" s="13"/>
      <c r="AV116" s="13">
        <v>0.18</v>
      </c>
      <c r="AW116" s="13"/>
      <c r="AX116" s="13"/>
      <c r="AY116" s="13">
        <v>0</v>
      </c>
      <c r="AZ116" s="13">
        <v>0</v>
      </c>
      <c r="BA116" s="13">
        <v>0</v>
      </c>
      <c r="BB116" s="13"/>
      <c r="BC116" s="22" t="s">
        <v>4971</v>
      </c>
      <c r="BD116" s="24">
        <f>VLOOKUP($BC116,小兵属性!$B:$P,6,FALSE)</f>
        <v>0</v>
      </c>
      <c r="BE116" s="24">
        <f>VLOOKUP($BC116,小兵属性!$B:$P,7,FALSE)</f>
        <v>0</v>
      </c>
      <c r="BF116" s="24">
        <f>VLOOKUP($BC116,小兵属性!$B:$P,8,FALSE)</f>
        <v>0</v>
      </c>
      <c r="BG116" s="24">
        <f>VLOOKUP($BC116,小兵属性!$B:$P,9,FALSE)</f>
        <v>0</v>
      </c>
      <c r="BH116" s="24">
        <f>VLOOKUP($BC116,小兵属性!$B:$P,10,FALSE)</f>
        <v>0</v>
      </c>
      <c r="BI116" s="34">
        <v>12000</v>
      </c>
      <c r="BJ116" s="34">
        <v>11</v>
      </c>
      <c r="BK116" s="34"/>
      <c r="BL116" s="34"/>
      <c r="BM116" s="34">
        <v>700</v>
      </c>
      <c r="BN116" s="34">
        <v>600</v>
      </c>
      <c r="BO116" s="36">
        <v>0.6</v>
      </c>
      <c r="BP116" s="35">
        <v>1200</v>
      </c>
      <c r="BQ116" s="34">
        <v>11</v>
      </c>
      <c r="BR116" s="34"/>
      <c r="BS116" s="34">
        <v>700</v>
      </c>
      <c r="BT116" s="34">
        <v>600</v>
      </c>
      <c r="BU116" s="36">
        <v>0.6</v>
      </c>
      <c r="BV116" s="34"/>
      <c r="BW116" s="34"/>
      <c r="BX116" s="36">
        <v>0</v>
      </c>
      <c r="BY116" s="36">
        <v>0</v>
      </c>
      <c r="BZ116" s="43">
        <f>(VLOOKUP(A116,属性表!A:F,4,FALSE)*(1+AL116+U116)+AM116+AN116)*(1+C116+AV116+V116)</f>
        <v>1879.3696315904003</v>
      </c>
      <c r="CA116" s="13">
        <f t="shared" si="16"/>
        <v>0</v>
      </c>
      <c r="CB116" s="13">
        <f t="shared" si="10"/>
        <v>0.1</v>
      </c>
      <c r="CC116" s="13">
        <f t="shared" si="11"/>
        <v>0.15</v>
      </c>
      <c r="CD116" s="50">
        <v>0</v>
      </c>
      <c r="CE116" s="13">
        <f t="shared" si="12"/>
        <v>0</v>
      </c>
      <c r="CF116" s="13">
        <v>0</v>
      </c>
      <c r="CG116" s="13">
        <f>IFERROR(VLOOKUP(VLOOKUP(A116,属性表!A:AO,41,FALSE)&amp;BJ116,杂项!AW:BC,4,0),0)/100+K116+AH116</f>
        <v>0</v>
      </c>
      <c r="CH116" s="43">
        <f>VLOOKUP(BC116,小兵属性!B:F,3,FALSE)*(1+B116+BD116)*(1+VLOOKUP(A116,属性表!A:AN,38,FALSE))</f>
        <v>1325.7200000000003</v>
      </c>
      <c r="CI116" s="50">
        <v>0</v>
      </c>
      <c r="CJ116" s="13">
        <f t="shared" si="13"/>
        <v>0</v>
      </c>
      <c r="CK116" s="13">
        <v>0</v>
      </c>
      <c r="CL116" s="13">
        <f>IFERROR(VLOOKUP(VLOOKUP(BC116,小兵属性!B:X,23,FALSE)&amp;BQ116,杂项!AW:BC,4,0),0)/100+K116</f>
        <v>0</v>
      </c>
      <c r="CM116" s="54" t="s">
        <v>4886</v>
      </c>
      <c r="CN116" s="29" t="s">
        <v>5032</v>
      </c>
      <c r="CO116" s="55" t="str">
        <f>VLOOKUP($BC116,小兵属性!$B:$Q,16,FALSE)</f>
        <v>物理</v>
      </c>
      <c r="CP116" s="43">
        <f t="shared" si="14"/>
        <v>758.47994606208033</v>
      </c>
      <c r="CQ116" s="43">
        <f t="shared" si="15"/>
        <v>102.86000000000013</v>
      </c>
      <c r="CR116" s="43">
        <f t="shared" si="17"/>
        <v>861.33994606208046</v>
      </c>
      <c r="CS116" s="58" t="s">
        <v>5066</v>
      </c>
    </row>
    <row r="117" spans="1:97" x14ac:dyDescent="0.15">
      <c r="A117" s="9" t="s">
        <v>1163</v>
      </c>
      <c r="B117" s="13">
        <v>1</v>
      </c>
      <c r="C117" s="13">
        <v>1</v>
      </c>
      <c r="D117" s="13">
        <v>1</v>
      </c>
      <c r="E117" s="13">
        <v>1</v>
      </c>
      <c r="F117" s="13">
        <v>0</v>
      </c>
      <c r="G117" s="14">
        <v>0</v>
      </c>
      <c r="H117" s="14">
        <v>0</v>
      </c>
      <c r="I117" s="13"/>
      <c r="J117" s="13"/>
      <c r="K117" s="13">
        <v>0</v>
      </c>
      <c r="L117" s="13">
        <v>0</v>
      </c>
      <c r="M117" s="13">
        <v>0</v>
      </c>
      <c r="N117" s="13">
        <v>0.1</v>
      </c>
      <c r="O117" s="13"/>
      <c r="P117" s="13"/>
      <c r="Q117" s="26" t="s">
        <v>634</v>
      </c>
      <c r="R117" s="25">
        <f>VLOOKUP($Q117,杂项!$AF:$AT,2,FALSE)</f>
        <v>0</v>
      </c>
      <c r="S117" s="25">
        <f>VLOOKUP($Q117,杂项!$AF:$AT,3,FALSE)</f>
        <v>0</v>
      </c>
      <c r="T117" s="25">
        <f>VLOOKUP($Q117,杂项!$AF:$AT,4,FALSE)</f>
        <v>0</v>
      </c>
      <c r="U117" s="25">
        <f>VLOOKUP($Q117,杂项!$AF:$AT,5,FALSE)</f>
        <v>0</v>
      </c>
      <c r="V117" s="25">
        <f>VLOOKUP($Q117,杂项!$AF:$AT,6,FALSE)</f>
        <v>0</v>
      </c>
      <c r="W117" s="25">
        <f>VLOOKUP($Q117,杂项!$AF:$AT,7,FALSE)</f>
        <v>0.05</v>
      </c>
      <c r="X117" s="25">
        <f>VLOOKUP($Q117,杂项!$AF:$AT,8,FALSE)</f>
        <v>0</v>
      </c>
      <c r="Y117" s="25">
        <f>VLOOKUP($Q117,杂项!$AF:$AT,9,FALSE)</f>
        <v>0</v>
      </c>
      <c r="Z117" s="25">
        <f>VLOOKUP($Q117,杂项!$AF:$AT,10,FALSE)</f>
        <v>0</v>
      </c>
      <c r="AA117" s="25">
        <f>VLOOKUP($Q117,杂项!$AF:$AT,11,FALSE)</f>
        <v>0</v>
      </c>
      <c r="AB117" s="25">
        <f>VLOOKUP($Q117,杂项!$AF:$AT,12,FALSE)</f>
        <v>0</v>
      </c>
      <c r="AC117" s="25">
        <f>VLOOKUP($Q117,杂项!$AF:$AT,13,FALSE)</f>
        <v>0</v>
      </c>
      <c r="AD117" s="25">
        <f>VLOOKUP($Q117,杂项!$AF:$AT,14,FALSE)</f>
        <v>0</v>
      </c>
      <c r="AE117" s="25">
        <f>VLOOKUP($Q117,杂项!$AF:$AT,15,FALSE)</f>
        <v>0</v>
      </c>
      <c r="AF117" s="25">
        <f>VLOOKUP($Q117,杂项!$AF:$AU,16,FALSE)</f>
        <v>0.15</v>
      </c>
      <c r="AG117" s="30">
        <v>1.5</v>
      </c>
      <c r="AH117" s="13">
        <v>0</v>
      </c>
      <c r="AI117" s="13">
        <v>0</v>
      </c>
      <c r="AJ117" s="29">
        <v>0</v>
      </c>
      <c r="AK117" s="29">
        <v>0</v>
      </c>
      <c r="AL117" s="13">
        <v>0.35</v>
      </c>
      <c r="AM117" s="55">
        <v>80</v>
      </c>
      <c r="AN117" s="29">
        <v>182</v>
      </c>
      <c r="AO117" s="13"/>
      <c r="AP117" s="29"/>
      <c r="AQ117" s="29"/>
      <c r="AR117" s="13"/>
      <c r="AS117" s="29"/>
      <c r="AT117" s="29"/>
      <c r="AU117" s="13"/>
      <c r="AV117" s="13">
        <v>0</v>
      </c>
      <c r="AW117" s="13"/>
      <c r="AX117" s="13"/>
      <c r="AY117" s="13">
        <v>0</v>
      </c>
      <c r="AZ117" s="13">
        <v>0</v>
      </c>
      <c r="BA117" s="13">
        <v>0</v>
      </c>
      <c r="BB117" s="13"/>
      <c r="BC117" s="22" t="s">
        <v>4915</v>
      </c>
      <c r="BD117" s="24">
        <f>VLOOKUP($BC117,小兵属性!$B:$P,6,FALSE)</f>
        <v>0.3</v>
      </c>
      <c r="BE117" s="24">
        <f>VLOOKUP($BC117,小兵属性!$B:$P,7,FALSE)</f>
        <v>0.3</v>
      </c>
      <c r="BF117" s="24">
        <f>VLOOKUP($BC117,小兵属性!$B:$P,8,FALSE)</f>
        <v>0</v>
      </c>
      <c r="BG117" s="24">
        <f>VLOOKUP($BC117,小兵属性!$B:$P,9,FALSE)</f>
        <v>0</v>
      </c>
      <c r="BH117" s="24">
        <f>VLOOKUP($BC117,小兵属性!$B:$P,10,FALSE)</f>
        <v>0</v>
      </c>
      <c r="BI117" s="34">
        <v>12000</v>
      </c>
      <c r="BJ117" s="34">
        <v>11</v>
      </c>
      <c r="BK117" s="34"/>
      <c r="BL117" s="34"/>
      <c r="BM117" s="34">
        <v>700</v>
      </c>
      <c r="BN117" s="34">
        <v>600</v>
      </c>
      <c r="BO117" s="36">
        <v>0.6</v>
      </c>
      <c r="BP117" s="35">
        <v>1200</v>
      </c>
      <c r="BQ117" s="34">
        <v>11</v>
      </c>
      <c r="BR117" s="34"/>
      <c r="BS117" s="34">
        <v>700</v>
      </c>
      <c r="BT117" s="34">
        <v>600</v>
      </c>
      <c r="BU117" s="36">
        <v>0.6</v>
      </c>
      <c r="BV117" s="34"/>
      <c r="BW117" s="34"/>
      <c r="BX117" s="36">
        <v>0</v>
      </c>
      <c r="BY117" s="36">
        <v>0</v>
      </c>
      <c r="BZ117" s="43">
        <f>(VLOOKUP(A117,属性表!A:F,4,FALSE)*(1+AL117+U117)+AM117+AN117)*(1+C117+AV117+V117)</f>
        <v>1610.0562598400002</v>
      </c>
      <c r="CA117" s="13">
        <f t="shared" si="16"/>
        <v>0.1</v>
      </c>
      <c r="CB117" s="13">
        <f t="shared" si="10"/>
        <v>0</v>
      </c>
      <c r="CC117" s="13">
        <f t="shared" si="11"/>
        <v>0</v>
      </c>
      <c r="CD117" s="50">
        <v>0</v>
      </c>
      <c r="CE117" s="13">
        <f t="shared" si="12"/>
        <v>0</v>
      </c>
      <c r="CF117" s="13">
        <v>0</v>
      </c>
      <c r="CG117" s="13">
        <f>IFERROR(VLOOKUP(VLOOKUP(A117,属性表!A:AO,41,FALSE)&amp;BJ117,杂项!AW:BC,4,0),0)/100+K117+AH117</f>
        <v>0</v>
      </c>
      <c r="CH117" s="43">
        <f>VLOOKUP(BC117,小兵属性!B:F,3,FALSE)*(1+B117+BD117)*(1+VLOOKUP(A117,属性表!A:AN,38,FALSE))</f>
        <v>1636.91</v>
      </c>
      <c r="CI117" s="50">
        <v>0</v>
      </c>
      <c r="CJ117" s="13">
        <f t="shared" si="13"/>
        <v>0</v>
      </c>
      <c r="CK117" s="13">
        <v>0</v>
      </c>
      <c r="CL117" s="13">
        <f>IFERROR(VLOOKUP(VLOOKUP(BC117,小兵属性!B:X,23,FALSE)&amp;BQ117,杂项!AW:BC,4,0),0)/100+K117</f>
        <v>0</v>
      </c>
      <c r="CM117" s="54" t="s">
        <v>4886</v>
      </c>
      <c r="CN117" s="29" t="s">
        <v>5032</v>
      </c>
      <c r="CO117" s="55" t="str">
        <f>VLOOKUP($BC117,小兵属性!$B:$Q,16,FALSE)</f>
        <v>物理</v>
      </c>
      <c r="CP117" s="43">
        <f t="shared" si="14"/>
        <v>536.29641436800023</v>
      </c>
      <c r="CQ117" s="43">
        <f t="shared" si="15"/>
        <v>258.45500000000004</v>
      </c>
      <c r="CR117" s="43">
        <f t="shared" si="17"/>
        <v>794.75141436800027</v>
      </c>
      <c r="CS117" s="58" t="s">
        <v>5066</v>
      </c>
    </row>
    <row r="118" spans="1:97" x14ac:dyDescent="0.15">
      <c r="A118" s="9" t="s">
        <v>1222</v>
      </c>
      <c r="B118" s="13">
        <v>1</v>
      </c>
      <c r="C118" s="13">
        <v>1</v>
      </c>
      <c r="D118" s="13">
        <v>1</v>
      </c>
      <c r="E118" s="13">
        <v>1</v>
      </c>
      <c r="F118" s="13">
        <v>0</v>
      </c>
      <c r="G118" s="14">
        <v>0</v>
      </c>
      <c r="H118" s="14">
        <v>0</v>
      </c>
      <c r="I118" s="13"/>
      <c r="J118" s="13"/>
      <c r="K118" s="13">
        <v>0</v>
      </c>
      <c r="L118" s="13">
        <v>0</v>
      </c>
      <c r="M118" s="13">
        <v>0</v>
      </c>
      <c r="N118" s="13"/>
      <c r="O118" s="13"/>
      <c r="P118" s="13"/>
      <c r="Q118" s="26" t="s">
        <v>622</v>
      </c>
      <c r="R118" s="25">
        <f>VLOOKUP($Q118,杂项!$AF:$AT,2,FALSE)</f>
        <v>0</v>
      </c>
      <c r="S118" s="25">
        <f>VLOOKUP($Q118,杂项!$AF:$AT,3,FALSE)</f>
        <v>0.05</v>
      </c>
      <c r="T118" s="25">
        <f>VLOOKUP($Q118,杂项!$AF:$AT,4,FALSE)</f>
        <v>0</v>
      </c>
      <c r="U118" s="25">
        <f>VLOOKUP($Q118,杂项!$AF:$AT,5,FALSE)</f>
        <v>0.05</v>
      </c>
      <c r="V118" s="25">
        <f>VLOOKUP($Q118,杂项!$AF:$AT,6,FALSE)</f>
        <v>0</v>
      </c>
      <c r="W118" s="25">
        <f>VLOOKUP($Q118,杂项!$AF:$AT,7,FALSE)</f>
        <v>0</v>
      </c>
      <c r="X118" s="25">
        <f>VLOOKUP($Q118,杂项!$AF:$AT,8,FALSE)</f>
        <v>0</v>
      </c>
      <c r="Y118" s="25">
        <f>VLOOKUP($Q118,杂项!$AF:$AT,9,FALSE)</f>
        <v>0</v>
      </c>
      <c r="Z118" s="25">
        <f>VLOOKUP($Q118,杂项!$AF:$AT,10,FALSE)</f>
        <v>0</v>
      </c>
      <c r="AA118" s="25">
        <f>VLOOKUP($Q118,杂项!$AF:$AT,11,FALSE)</f>
        <v>0</v>
      </c>
      <c r="AB118" s="25">
        <f>VLOOKUP($Q118,杂项!$AF:$AT,12,FALSE)</f>
        <v>0</v>
      </c>
      <c r="AC118" s="25">
        <f>VLOOKUP($Q118,杂项!$AF:$AT,13,FALSE)</f>
        <v>0.1</v>
      </c>
      <c r="AD118" s="25">
        <f>VLOOKUP($Q118,杂项!$AF:$AT,14,FALSE)</f>
        <v>0.15</v>
      </c>
      <c r="AE118" s="25">
        <f>VLOOKUP($Q118,杂项!$AF:$AT,15,FALSE)</f>
        <v>0</v>
      </c>
      <c r="AF118" s="25">
        <f>VLOOKUP($Q118,杂项!$AF:$AU,16,FALSE)</f>
        <v>0</v>
      </c>
      <c r="AG118" s="30">
        <v>1</v>
      </c>
      <c r="AH118" s="13">
        <v>0</v>
      </c>
      <c r="AI118" s="13">
        <v>0</v>
      </c>
      <c r="AJ118" s="29">
        <v>0</v>
      </c>
      <c r="AK118" s="29">
        <v>0</v>
      </c>
      <c r="AL118" s="13">
        <v>0.35</v>
      </c>
      <c r="AM118" s="55">
        <v>80</v>
      </c>
      <c r="AN118" s="29">
        <v>182</v>
      </c>
      <c r="AO118" s="13"/>
      <c r="AP118" s="29"/>
      <c r="AQ118" s="29"/>
      <c r="AR118" s="13"/>
      <c r="AS118" s="29"/>
      <c r="AT118" s="29"/>
      <c r="AU118" s="13"/>
      <c r="AV118" s="13">
        <v>0.18</v>
      </c>
      <c r="AW118" s="13"/>
      <c r="AX118" s="13"/>
      <c r="AY118" s="13">
        <v>0</v>
      </c>
      <c r="AZ118" s="13">
        <v>0</v>
      </c>
      <c r="BA118" s="13">
        <v>0</v>
      </c>
      <c r="BB118" s="13"/>
      <c r="BC118" s="22" t="s">
        <v>4815</v>
      </c>
      <c r="BD118" s="24">
        <f>VLOOKUP($BC118,小兵属性!$B:$P,6,FALSE)</f>
        <v>0.2</v>
      </c>
      <c r="BE118" s="24">
        <f>VLOOKUP($BC118,小兵属性!$B:$P,7,FALSE)</f>
        <v>0.2</v>
      </c>
      <c r="BF118" s="24">
        <f>VLOOKUP($BC118,小兵属性!$B:$P,8,FALSE)</f>
        <v>0.2</v>
      </c>
      <c r="BG118" s="24">
        <f>VLOOKUP($BC118,小兵属性!$B:$P,9,FALSE)</f>
        <v>0</v>
      </c>
      <c r="BH118" s="24">
        <f>VLOOKUP($BC118,小兵属性!$B:$P,10,FALSE)</f>
        <v>0.3</v>
      </c>
      <c r="BI118" s="34">
        <v>12000</v>
      </c>
      <c r="BJ118" s="34">
        <v>11</v>
      </c>
      <c r="BK118" s="34"/>
      <c r="BL118" s="34"/>
      <c r="BM118" s="34">
        <v>700</v>
      </c>
      <c r="BN118" s="34">
        <v>600</v>
      </c>
      <c r="BO118" s="36">
        <v>0.6</v>
      </c>
      <c r="BP118" s="35">
        <v>1200</v>
      </c>
      <c r="BQ118" s="34">
        <v>11</v>
      </c>
      <c r="BR118" s="34"/>
      <c r="BS118" s="34">
        <v>700</v>
      </c>
      <c r="BT118" s="34">
        <v>600</v>
      </c>
      <c r="BU118" s="36">
        <v>0.6</v>
      </c>
      <c r="BV118" s="34"/>
      <c r="BW118" s="34"/>
      <c r="BX118" s="36">
        <v>0</v>
      </c>
      <c r="BY118" s="36">
        <v>0</v>
      </c>
      <c r="BZ118" s="43">
        <f>(VLOOKUP(A118,属性表!A:F,4,FALSE)*(1+AL118+U118)+AM118+AN118)*(1+C118+AV118+V118)</f>
        <v>2029.1284295680005</v>
      </c>
      <c r="CA118" s="13">
        <f t="shared" si="16"/>
        <v>0</v>
      </c>
      <c r="CB118" s="13">
        <f t="shared" si="10"/>
        <v>0.1</v>
      </c>
      <c r="CC118" s="13">
        <f t="shared" si="11"/>
        <v>0.15</v>
      </c>
      <c r="CD118" s="50">
        <v>0</v>
      </c>
      <c r="CE118" s="13">
        <f t="shared" si="12"/>
        <v>0</v>
      </c>
      <c r="CF118" s="13">
        <v>0</v>
      </c>
      <c r="CG118" s="13">
        <f>IFERROR(VLOOKUP(VLOOKUP(A118,属性表!A:AO,41,FALSE)&amp;BJ118,杂项!AW:BC,4,0),0)/100+K118+AH118</f>
        <v>0</v>
      </c>
      <c r="CH118" s="43">
        <f>VLOOKUP(BC118,小兵属性!B:F,3,FALSE)*(1+B118+BD118)*(1+VLOOKUP(A118,属性表!A:AN,38,FALSE))</f>
        <v>1458.2920000000004</v>
      </c>
      <c r="CI118" s="50">
        <v>0</v>
      </c>
      <c r="CJ118" s="13">
        <f t="shared" si="13"/>
        <v>0</v>
      </c>
      <c r="CK118" s="13">
        <v>0</v>
      </c>
      <c r="CL118" s="13">
        <f>IFERROR(VLOOKUP(VLOOKUP(BC118,小兵属性!B:X,23,FALSE)&amp;BQ118,杂项!AW:BC,4,0),0)/100+K118</f>
        <v>0</v>
      </c>
      <c r="CM118" s="54" t="s">
        <v>4886</v>
      </c>
      <c r="CN118" s="29" t="s">
        <v>5032</v>
      </c>
      <c r="CO118" s="55" t="str">
        <f>VLOOKUP($BC118,小兵属性!$B:$Q,16,FALSE)</f>
        <v>物理</v>
      </c>
      <c r="CP118" s="43">
        <f t="shared" si="14"/>
        <v>588.02063626240033</v>
      </c>
      <c r="CQ118" s="43">
        <f t="shared" si="15"/>
        <v>169.14600000000019</v>
      </c>
      <c r="CR118" s="43">
        <f t="shared" si="17"/>
        <v>757.16663626240052</v>
      </c>
      <c r="CS118" s="58" t="s">
        <v>5066</v>
      </c>
    </row>
    <row r="119" spans="1:97" x14ac:dyDescent="0.15">
      <c r="A119" s="9" t="s">
        <v>1209</v>
      </c>
      <c r="B119" s="13">
        <v>1</v>
      </c>
      <c r="C119" s="13">
        <v>1</v>
      </c>
      <c r="D119" s="13">
        <v>1</v>
      </c>
      <c r="E119" s="13">
        <v>1</v>
      </c>
      <c r="F119" s="13">
        <v>0</v>
      </c>
      <c r="G119" s="14">
        <v>0</v>
      </c>
      <c r="H119" s="14">
        <v>0</v>
      </c>
      <c r="I119" s="13"/>
      <c r="J119" s="13"/>
      <c r="K119" s="13">
        <v>0</v>
      </c>
      <c r="L119" s="13">
        <v>0</v>
      </c>
      <c r="M119" s="13">
        <v>0</v>
      </c>
      <c r="N119" s="13"/>
      <c r="O119" s="13"/>
      <c r="P119" s="13"/>
      <c r="Q119" s="26" t="s">
        <v>634</v>
      </c>
      <c r="R119" s="25">
        <f>VLOOKUP($Q119,杂项!$AF:$AT,2,FALSE)</f>
        <v>0</v>
      </c>
      <c r="S119" s="25">
        <f>VLOOKUP($Q119,杂项!$AF:$AT,3,FALSE)</f>
        <v>0</v>
      </c>
      <c r="T119" s="25">
        <f>VLOOKUP($Q119,杂项!$AF:$AT,4,FALSE)</f>
        <v>0</v>
      </c>
      <c r="U119" s="25">
        <f>VLOOKUP($Q119,杂项!$AF:$AT,5,FALSE)</f>
        <v>0</v>
      </c>
      <c r="V119" s="25">
        <f>VLOOKUP($Q119,杂项!$AF:$AT,6,FALSE)</f>
        <v>0</v>
      </c>
      <c r="W119" s="25">
        <f>VLOOKUP($Q119,杂项!$AF:$AT,7,FALSE)</f>
        <v>0.05</v>
      </c>
      <c r="X119" s="25">
        <f>VLOOKUP($Q119,杂项!$AF:$AT,8,FALSE)</f>
        <v>0</v>
      </c>
      <c r="Y119" s="25">
        <f>VLOOKUP($Q119,杂项!$AF:$AT,9,FALSE)</f>
        <v>0</v>
      </c>
      <c r="Z119" s="25">
        <f>VLOOKUP($Q119,杂项!$AF:$AT,10,FALSE)</f>
        <v>0</v>
      </c>
      <c r="AA119" s="25">
        <f>VLOOKUP($Q119,杂项!$AF:$AT,11,FALSE)</f>
        <v>0</v>
      </c>
      <c r="AB119" s="25">
        <f>VLOOKUP($Q119,杂项!$AF:$AT,12,FALSE)</f>
        <v>0</v>
      </c>
      <c r="AC119" s="25">
        <f>VLOOKUP($Q119,杂项!$AF:$AT,13,FALSE)</f>
        <v>0</v>
      </c>
      <c r="AD119" s="25">
        <f>VLOOKUP($Q119,杂项!$AF:$AT,14,FALSE)</f>
        <v>0</v>
      </c>
      <c r="AE119" s="25">
        <f>VLOOKUP($Q119,杂项!$AF:$AT,15,FALSE)</f>
        <v>0</v>
      </c>
      <c r="AF119" s="25">
        <f>VLOOKUP($Q119,杂项!$AF:$AU,16,FALSE)</f>
        <v>0.15</v>
      </c>
      <c r="AG119" s="30">
        <v>1.5</v>
      </c>
      <c r="AH119" s="13">
        <v>0</v>
      </c>
      <c r="AI119" s="13">
        <v>0</v>
      </c>
      <c r="AJ119" s="29">
        <v>0</v>
      </c>
      <c r="AK119" s="29">
        <v>0</v>
      </c>
      <c r="AL119" s="13">
        <v>0.35</v>
      </c>
      <c r="AM119" s="55">
        <v>80</v>
      </c>
      <c r="AN119" s="29">
        <v>182</v>
      </c>
      <c r="AO119" s="13"/>
      <c r="AP119" s="29"/>
      <c r="AQ119" s="29"/>
      <c r="AR119" s="13"/>
      <c r="AS119" s="29"/>
      <c r="AT119" s="29"/>
      <c r="AU119" s="13"/>
      <c r="AV119" s="13">
        <v>0</v>
      </c>
      <c r="AW119" s="13"/>
      <c r="AX119" s="13"/>
      <c r="AY119" s="13">
        <v>0</v>
      </c>
      <c r="AZ119" s="13">
        <v>0</v>
      </c>
      <c r="BA119" s="13">
        <v>0</v>
      </c>
      <c r="BB119" s="13"/>
      <c r="BC119" s="22" t="s">
        <v>4921</v>
      </c>
      <c r="BD119" s="24">
        <f>VLOOKUP($BC119,小兵属性!$B:$P,6,FALSE)</f>
        <v>0.45</v>
      </c>
      <c r="BE119" s="24">
        <f>VLOOKUP($BC119,小兵属性!$B:$P,7,FALSE)</f>
        <v>0.45</v>
      </c>
      <c r="BF119" s="24">
        <f>VLOOKUP($BC119,小兵属性!$B:$P,8,FALSE)</f>
        <v>0</v>
      </c>
      <c r="BG119" s="24">
        <f>VLOOKUP($BC119,小兵属性!$B:$P,9,FALSE)</f>
        <v>0</v>
      </c>
      <c r="BH119" s="24">
        <f>VLOOKUP($BC119,小兵属性!$B:$P,10,FALSE)</f>
        <v>0</v>
      </c>
      <c r="BI119" s="34">
        <v>12000</v>
      </c>
      <c r="BJ119" s="34">
        <v>11</v>
      </c>
      <c r="BK119" s="34"/>
      <c r="BL119" s="34"/>
      <c r="BM119" s="34">
        <v>700</v>
      </c>
      <c r="BN119" s="34">
        <v>600</v>
      </c>
      <c r="BO119" s="36">
        <v>0.6</v>
      </c>
      <c r="BP119" s="35">
        <v>1200</v>
      </c>
      <c r="BQ119" s="34">
        <v>11</v>
      </c>
      <c r="BR119" s="34"/>
      <c r="BS119" s="34">
        <v>700</v>
      </c>
      <c r="BT119" s="34">
        <v>600</v>
      </c>
      <c r="BU119" s="36">
        <v>0.6</v>
      </c>
      <c r="BV119" s="34"/>
      <c r="BW119" s="34"/>
      <c r="BX119" s="36">
        <v>0</v>
      </c>
      <c r="BY119" s="36">
        <v>0</v>
      </c>
      <c r="BZ119" s="43">
        <f>(VLOOKUP(A119,属性表!A:F,4,FALSE)*(1+AL119+U119)+AM119+AN119)*(1+C119+AV119+V119)</f>
        <v>1550.28505088</v>
      </c>
      <c r="CA119" s="13">
        <f t="shared" si="16"/>
        <v>0</v>
      </c>
      <c r="CB119" s="13">
        <f t="shared" si="10"/>
        <v>0</v>
      </c>
      <c r="CC119" s="13">
        <f t="shared" si="11"/>
        <v>0</v>
      </c>
      <c r="CD119" s="50">
        <v>0</v>
      </c>
      <c r="CE119" s="13">
        <f t="shared" si="12"/>
        <v>0</v>
      </c>
      <c r="CF119" s="13">
        <v>0</v>
      </c>
      <c r="CG119" s="13">
        <f>IFERROR(VLOOKUP(VLOOKUP(A119,属性表!A:AO,41,FALSE)&amp;BJ119,杂项!AW:BC,4,0),0)/100+K119+AH119</f>
        <v>0</v>
      </c>
      <c r="CH119" s="43">
        <f>VLOOKUP(BC119,小兵属性!B:F,3,FALSE)*(1+B119+BD119)*(1+VLOOKUP(A119,属性表!A:AN,38,FALSE))</f>
        <v>1743.6650000000002</v>
      </c>
      <c r="CI119" s="50">
        <v>0</v>
      </c>
      <c r="CJ119" s="13">
        <f t="shared" si="13"/>
        <v>0</v>
      </c>
      <c r="CK119" s="13">
        <v>0</v>
      </c>
      <c r="CL119" s="13">
        <f>IFERROR(VLOOKUP(VLOOKUP(BC119,小兵属性!B:X,23,FALSE)&amp;BQ119,杂项!AW:BC,4,0),0)/100+K119</f>
        <v>0</v>
      </c>
      <c r="CM119" s="54" t="s">
        <v>4886</v>
      </c>
      <c r="CN119" s="29" t="s">
        <v>5032</v>
      </c>
      <c r="CO119" s="55" t="str">
        <f>VLOOKUP($BC119,小兵属性!$B:$Q,16,FALSE)</f>
        <v>物理</v>
      </c>
      <c r="CP119" s="43">
        <f t="shared" si="14"/>
        <v>442.71378815999998</v>
      </c>
      <c r="CQ119" s="43">
        <f t="shared" si="15"/>
        <v>311.8325000000001</v>
      </c>
      <c r="CR119" s="43">
        <f t="shared" si="17"/>
        <v>754.54628816000013</v>
      </c>
      <c r="CS119" s="58" t="s">
        <v>5066</v>
      </c>
    </row>
    <row r="120" spans="1:97" x14ac:dyDescent="0.15">
      <c r="A120" s="9" t="s">
        <v>1162</v>
      </c>
      <c r="B120" s="13">
        <v>1</v>
      </c>
      <c r="C120" s="13">
        <v>1</v>
      </c>
      <c r="D120" s="13">
        <v>1</v>
      </c>
      <c r="E120" s="13">
        <v>1</v>
      </c>
      <c r="F120" s="13">
        <v>0</v>
      </c>
      <c r="G120" s="14">
        <v>0</v>
      </c>
      <c r="H120" s="14">
        <v>0</v>
      </c>
      <c r="I120" s="13"/>
      <c r="J120" s="13"/>
      <c r="K120" s="13">
        <v>0</v>
      </c>
      <c r="L120" s="13">
        <v>0</v>
      </c>
      <c r="M120" s="13">
        <v>0</v>
      </c>
      <c r="N120" s="13"/>
      <c r="O120" s="13"/>
      <c r="P120" s="13"/>
      <c r="Q120" s="26" t="s">
        <v>642</v>
      </c>
      <c r="R120" s="25">
        <f>VLOOKUP($Q120,杂项!$AF:$AT,2,FALSE)</f>
        <v>0</v>
      </c>
      <c r="S120" s="25">
        <f>VLOOKUP($Q120,杂项!$AF:$AT,3,FALSE)</f>
        <v>0</v>
      </c>
      <c r="T120" s="25">
        <f>VLOOKUP($Q120,杂项!$AF:$AT,4,FALSE)</f>
        <v>0</v>
      </c>
      <c r="U120" s="25">
        <f>VLOOKUP($Q120,杂项!$AF:$AT,5,FALSE)</f>
        <v>0</v>
      </c>
      <c r="V120" s="25">
        <f>VLOOKUP($Q120,杂项!$AF:$AT,6,FALSE)</f>
        <v>0</v>
      </c>
      <c r="W120" s="25">
        <f>VLOOKUP($Q120,杂项!$AF:$AT,7,FALSE)</f>
        <v>0.1</v>
      </c>
      <c r="X120" s="25">
        <f>VLOOKUP($Q120,杂项!$AF:$AT,8,FALSE)</f>
        <v>0</v>
      </c>
      <c r="Y120" s="25">
        <f>VLOOKUP($Q120,杂项!$AF:$AT,9,FALSE)</f>
        <v>0.1</v>
      </c>
      <c r="Z120" s="25">
        <f>VLOOKUP($Q120,杂项!$AF:$AT,10,FALSE)</f>
        <v>0</v>
      </c>
      <c r="AA120" s="25">
        <f>VLOOKUP($Q120,杂项!$AF:$AT,11,FALSE)</f>
        <v>0</v>
      </c>
      <c r="AB120" s="25">
        <f>VLOOKUP($Q120,杂项!$AF:$AT,12,FALSE)</f>
        <v>0</v>
      </c>
      <c r="AC120" s="25">
        <f>VLOOKUP($Q120,杂项!$AF:$AT,13,FALSE)</f>
        <v>0</v>
      </c>
      <c r="AD120" s="25">
        <f>VLOOKUP($Q120,杂项!$AF:$AT,14,FALSE)</f>
        <v>0</v>
      </c>
      <c r="AE120" s="25">
        <f>VLOOKUP($Q120,杂项!$AF:$AT,15,FALSE)</f>
        <v>0</v>
      </c>
      <c r="AF120" s="25">
        <f>VLOOKUP($Q120,杂项!$AF:$AU,16,FALSE)</f>
        <v>0</v>
      </c>
      <c r="AG120" s="30">
        <v>1</v>
      </c>
      <c r="AH120" s="13">
        <v>0</v>
      </c>
      <c r="AI120" s="13">
        <v>0.35</v>
      </c>
      <c r="AJ120" s="55">
        <v>80</v>
      </c>
      <c r="AK120" s="29">
        <v>182</v>
      </c>
      <c r="AL120" s="13"/>
      <c r="AM120" s="29"/>
      <c r="AN120" s="29"/>
      <c r="AO120" s="13"/>
      <c r="AP120" s="29"/>
      <c r="AQ120" s="29"/>
      <c r="AR120" s="13"/>
      <c r="AS120" s="29"/>
      <c r="AT120" s="29"/>
      <c r="AU120" s="13">
        <v>0.18</v>
      </c>
      <c r="AV120" s="13"/>
      <c r="AW120" s="13"/>
      <c r="AX120" s="13"/>
      <c r="AY120" s="13">
        <v>0</v>
      </c>
      <c r="AZ120" s="13">
        <v>0</v>
      </c>
      <c r="BA120" s="13">
        <v>0</v>
      </c>
      <c r="BB120" s="13"/>
      <c r="BC120" s="22" t="s">
        <v>4815</v>
      </c>
      <c r="BD120" s="24">
        <f>VLOOKUP($BC120,小兵属性!$B:$P,6,FALSE)</f>
        <v>0.2</v>
      </c>
      <c r="BE120" s="24">
        <f>VLOOKUP($BC120,小兵属性!$B:$P,7,FALSE)</f>
        <v>0.2</v>
      </c>
      <c r="BF120" s="24">
        <f>VLOOKUP($BC120,小兵属性!$B:$P,8,FALSE)</f>
        <v>0.2</v>
      </c>
      <c r="BG120" s="24">
        <f>VLOOKUP($BC120,小兵属性!$B:$P,9,FALSE)</f>
        <v>0</v>
      </c>
      <c r="BH120" s="24">
        <f>VLOOKUP($BC120,小兵属性!$B:$P,10,FALSE)</f>
        <v>0.3</v>
      </c>
      <c r="BI120" s="34">
        <v>12000</v>
      </c>
      <c r="BJ120" s="34">
        <v>11</v>
      </c>
      <c r="BK120" s="34"/>
      <c r="BL120" s="34"/>
      <c r="BM120" s="34">
        <v>700</v>
      </c>
      <c r="BN120" s="34">
        <v>600</v>
      </c>
      <c r="BO120" s="36">
        <v>0.6</v>
      </c>
      <c r="BP120" s="35">
        <v>1200</v>
      </c>
      <c r="BQ120" s="34">
        <v>11</v>
      </c>
      <c r="BR120" s="34"/>
      <c r="BS120" s="34">
        <v>700</v>
      </c>
      <c r="BT120" s="34">
        <v>600</v>
      </c>
      <c r="BU120" s="36">
        <v>0.6</v>
      </c>
      <c r="BV120" s="34"/>
      <c r="BW120" s="34"/>
      <c r="BX120" s="36">
        <v>0</v>
      </c>
      <c r="BY120" s="36">
        <v>0</v>
      </c>
      <c r="BZ120" s="43">
        <f>(VLOOKUP(A120,属性表!A:F,3,FALSE)*(1+AI120+S120)+AJ120+AK120)*(1+B120+AU120+T120)</f>
        <v>1754.3434156544001</v>
      </c>
      <c r="CA120" s="13">
        <f t="shared" si="16"/>
        <v>0</v>
      </c>
      <c r="CB120" s="13">
        <f t="shared" si="10"/>
        <v>0</v>
      </c>
      <c r="CC120" s="13">
        <f t="shared" si="11"/>
        <v>0</v>
      </c>
      <c r="CD120" s="50">
        <v>0</v>
      </c>
      <c r="CE120" s="13">
        <f t="shared" si="12"/>
        <v>0</v>
      </c>
      <c r="CF120" s="13">
        <v>0</v>
      </c>
      <c r="CG120" s="13">
        <f>IFERROR(VLOOKUP(VLOOKUP(A120,属性表!A:AO,41,FALSE)&amp;BJ120,杂项!AW:BC,4,0),0)/100+K120+AH120</f>
        <v>0</v>
      </c>
      <c r="CH120" s="43">
        <f>VLOOKUP(BC120,小兵属性!B:F,3,FALSE)*(1+B120+BD120)*(1+VLOOKUP(A120,属性表!A:AN,38,FALSE))</f>
        <v>1458.2920000000004</v>
      </c>
      <c r="CI120" s="50">
        <v>0</v>
      </c>
      <c r="CJ120" s="13">
        <f t="shared" si="13"/>
        <v>0</v>
      </c>
      <c r="CK120" s="13">
        <v>0</v>
      </c>
      <c r="CL120" s="13">
        <f>IFERROR(VLOOKUP(VLOOKUP(BC120,小兵属性!B:X,23,FALSE)&amp;BQ120,杂项!AW:BC,4,0),0)/100+K120</f>
        <v>0</v>
      </c>
      <c r="CM120" s="54" t="s">
        <v>4816</v>
      </c>
      <c r="CN120" s="29" t="s">
        <v>5027</v>
      </c>
      <c r="CO120" s="55" t="str">
        <f>VLOOKUP($BC120,小兵属性!$B:$Q,16,FALSE)</f>
        <v>物理</v>
      </c>
      <c r="CP120" s="43">
        <f t="shared" si="14"/>
        <v>317.17170782720007</v>
      </c>
      <c r="CQ120" s="43">
        <f t="shared" si="15"/>
        <v>169.14600000000019</v>
      </c>
      <c r="CR120" s="43">
        <f t="shared" si="17"/>
        <v>486.31770782720025</v>
      </c>
      <c r="CS120" s="58" t="s">
        <v>5066</v>
      </c>
    </row>
    <row r="121" spans="1:97" x14ac:dyDescent="0.15">
      <c r="A121" s="62" t="s">
        <v>460</v>
      </c>
      <c r="B121" s="63">
        <v>0</v>
      </c>
      <c r="C121" s="63">
        <v>0.2</v>
      </c>
      <c r="D121" s="63">
        <v>0.2</v>
      </c>
      <c r="E121" s="63">
        <v>0.3</v>
      </c>
      <c r="F121" s="63">
        <v>0.48</v>
      </c>
      <c r="G121" s="63">
        <v>0</v>
      </c>
      <c r="H121" s="63">
        <v>0</v>
      </c>
      <c r="I121" s="63"/>
      <c r="J121" s="63"/>
      <c r="K121" s="63">
        <v>0</v>
      </c>
      <c r="L121" s="63">
        <v>0</v>
      </c>
      <c r="M121" s="63">
        <v>0</v>
      </c>
      <c r="N121" s="63"/>
      <c r="O121" s="63"/>
      <c r="P121" s="63"/>
      <c r="Q121" s="24" t="s">
        <v>557</v>
      </c>
      <c r="R121" s="64">
        <v>0</v>
      </c>
      <c r="S121" s="64">
        <v>0.05</v>
      </c>
      <c r="T121" s="64">
        <v>0.1</v>
      </c>
      <c r="U121" s="64">
        <v>0.05</v>
      </c>
      <c r="V121" s="64">
        <v>0.1</v>
      </c>
      <c r="W121" s="64">
        <v>0</v>
      </c>
      <c r="X121" s="64">
        <v>0.1</v>
      </c>
      <c r="Y121" s="64">
        <v>0</v>
      </c>
      <c r="Z121" s="64">
        <v>0.1</v>
      </c>
      <c r="AA121" s="64">
        <v>0</v>
      </c>
      <c r="AB121" s="64">
        <v>0</v>
      </c>
      <c r="AC121" s="64">
        <v>0</v>
      </c>
      <c r="AD121" s="64">
        <v>0</v>
      </c>
      <c r="AE121" s="64">
        <v>0</v>
      </c>
      <c r="AF121" s="64">
        <v>0</v>
      </c>
      <c r="AG121" s="65">
        <v>7.2</v>
      </c>
      <c r="AH121" s="63">
        <v>1.3</v>
      </c>
      <c r="AI121" s="63">
        <v>0</v>
      </c>
      <c r="AJ121" s="66">
        <v>0</v>
      </c>
      <c r="AK121" s="66">
        <v>0</v>
      </c>
      <c r="AL121" s="63">
        <v>0.35</v>
      </c>
      <c r="AM121" s="66">
        <v>80</v>
      </c>
      <c r="AN121" s="66">
        <v>182</v>
      </c>
      <c r="AO121" s="63"/>
      <c r="AP121" s="66"/>
      <c r="AQ121" s="66"/>
      <c r="AR121" s="63"/>
      <c r="AS121" s="66"/>
      <c r="AT121" s="66"/>
      <c r="AU121" s="63"/>
      <c r="AV121" s="63">
        <v>0.18</v>
      </c>
      <c r="AW121" s="63"/>
      <c r="AX121" s="63"/>
      <c r="AY121" s="63">
        <v>0</v>
      </c>
      <c r="AZ121" s="63">
        <v>0</v>
      </c>
      <c r="BA121" s="63">
        <v>0</v>
      </c>
      <c r="BB121" s="63"/>
      <c r="BC121" s="66" t="s">
        <v>4928</v>
      </c>
      <c r="BD121" s="63">
        <v>0.7</v>
      </c>
      <c r="BE121" s="63">
        <v>0.4</v>
      </c>
      <c r="BF121" s="63">
        <v>0</v>
      </c>
      <c r="BG121" s="63">
        <v>0</v>
      </c>
      <c r="BH121" s="63">
        <v>0.3</v>
      </c>
      <c r="BI121" s="66">
        <v>12000</v>
      </c>
      <c r="BJ121" s="66">
        <v>11</v>
      </c>
      <c r="BK121" s="66"/>
      <c r="BL121" s="66"/>
      <c r="BM121" s="66">
        <v>700</v>
      </c>
      <c r="BN121" s="66">
        <v>500</v>
      </c>
      <c r="BO121" s="63">
        <v>0</v>
      </c>
      <c r="BP121" s="66">
        <v>1200</v>
      </c>
      <c r="BQ121" s="66">
        <v>11</v>
      </c>
      <c r="BR121" s="66"/>
      <c r="BS121" s="66">
        <v>700</v>
      </c>
      <c r="BT121" s="66">
        <v>600</v>
      </c>
      <c r="BU121" s="63">
        <v>0</v>
      </c>
      <c r="BV121" s="66">
        <v>0</v>
      </c>
      <c r="BW121" s="66">
        <v>0</v>
      </c>
      <c r="BX121" s="63">
        <v>0</v>
      </c>
      <c r="BY121" s="63">
        <v>0</v>
      </c>
      <c r="BZ121" s="56">
        <v>1898.196292608</v>
      </c>
      <c r="CA121" s="63">
        <v>0</v>
      </c>
      <c r="CB121" s="63">
        <v>0</v>
      </c>
      <c r="CC121" s="63">
        <v>0</v>
      </c>
      <c r="CD121" s="67">
        <v>0</v>
      </c>
      <c r="CE121" s="63">
        <v>0</v>
      </c>
      <c r="CF121" s="63">
        <v>0</v>
      </c>
      <c r="CG121" s="63">
        <v>0</v>
      </c>
      <c r="CH121" s="56">
        <v>1789.722</v>
      </c>
      <c r="CI121" s="67">
        <v>0</v>
      </c>
      <c r="CJ121" s="63">
        <v>0</v>
      </c>
      <c r="CK121" s="63">
        <v>0</v>
      </c>
      <c r="CL121" s="63">
        <v>0</v>
      </c>
      <c r="CM121" s="66" t="s">
        <v>4886</v>
      </c>
      <c r="CN121" s="66" t="s">
        <v>5024</v>
      </c>
      <c r="CO121" s="66" t="s">
        <v>4886</v>
      </c>
      <c r="CP121" s="56">
        <f t="shared" si="14"/>
        <v>5033.5066533888003</v>
      </c>
      <c r="CQ121" s="56">
        <v>1</v>
      </c>
      <c r="CR121" s="56">
        <v>3311.4005461503998</v>
      </c>
      <c r="CS121" s="66"/>
    </row>
  </sheetData>
  <autoFilter ref="A2:CS121" xr:uid="{00000000-0009-0000-0000-00000A000000}"/>
  <mergeCells count="4">
    <mergeCell ref="B1:M1"/>
    <mergeCell ref="AI1:BB1"/>
    <mergeCell ref="BC1:BH1"/>
    <mergeCell ref="BI1:BY1"/>
  </mergeCells>
  <phoneticPr fontId="19" type="noConversion"/>
  <dataValidations count="1">
    <dataValidation type="list" allowBlank="1" showInputMessage="1" showErrorMessage="1" sqref="CN26 CN30 CN31 CN32 CN36 CN3:CN25 CN27:CN29 CN33:CN35 CN37:CN116" xr:uid="{00000000-0002-0000-0A00-000000000000}">
      <formula1>"魔法AOE,物理AOE,魔法单点,物理单点"</formula1>
    </dataValidation>
  </dataValidations>
  <pageMargins left="0.75" right="0.75" top="1" bottom="1" header="0.51180555555555596" footer="0.51180555555555596"/>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A00-000001000000}">
          <x14:formula1>
            <xm:f>小兵属性!$B$2:$B$67</xm:f>
          </x14:formula1>
          <xm:sqref>BC3:BC120</xm:sqref>
        </x14:dataValidation>
        <x14:dataValidation type="list" allowBlank="1" showInputMessage="1" showErrorMessage="1" xr:uid="{00000000-0002-0000-0A00-000002000000}">
          <x14:formula1>
            <xm:f>杂项!$AF$2:$AF$12</xm:f>
          </x14:formula1>
          <xm:sqref>Q15 Q16 Q17 Q18 Q19 Q20 Q21 Q22 Q23 Q24 Q25 Q121 Q3:Q14 Q26:Q109 Q110:Q116 Q117:Q120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pageSetUpPr autoPageBreaks="0"/>
  </sheetPr>
  <dimension ref="A1:CS120"/>
  <sheetViews>
    <sheetView workbookViewId="0">
      <pane xSplit="1" ySplit="2" topLeftCell="CC60" activePane="bottomRight" state="frozen"/>
      <selection pane="topRight"/>
      <selection pane="bottomLeft"/>
      <selection pane="bottomRight" activeCell="CS20" sqref="CS20"/>
    </sheetView>
  </sheetViews>
  <sheetFormatPr defaultColWidth="8.875" defaultRowHeight="13.5" x14ac:dyDescent="0.15"/>
  <cols>
    <col min="1" max="1" width="20.875" style="4" customWidth="1"/>
    <col min="2" max="4" width="9.625" style="5" customWidth="1"/>
    <col min="5" max="5" width="10.75" style="5" customWidth="1"/>
    <col min="6" max="6" width="9.625" style="5" customWidth="1"/>
    <col min="7" max="8" width="8.875" style="5" customWidth="1"/>
    <col min="9" max="9" width="9.625" style="5" customWidth="1"/>
    <col min="10" max="16" width="8.875" style="5" customWidth="1"/>
    <col min="17" max="17" width="8.875" style="4"/>
    <col min="18" max="32" width="8.875" style="4" customWidth="1"/>
    <col min="33" max="33" width="10.75" style="6" customWidth="1"/>
    <col min="34" max="34" width="10.75" style="5" customWidth="1"/>
    <col min="35" max="35" width="9.625" style="5" customWidth="1"/>
    <col min="36" max="46" width="8.875" style="5" customWidth="1"/>
    <col min="47" max="50" width="9.625" style="5" customWidth="1"/>
    <col min="51" max="54" width="8.875" style="5" customWidth="1"/>
    <col min="55" max="55" width="8.875" style="5"/>
    <col min="56" max="57" width="9.625" style="5" customWidth="1"/>
    <col min="58" max="77" width="8.875" style="5" customWidth="1"/>
    <col min="78" max="78" width="8.5" style="5" customWidth="1"/>
    <col min="79" max="81" width="4.75" style="5" customWidth="1"/>
    <col min="82" max="82" width="4.25" style="6" customWidth="1"/>
    <col min="83" max="83" width="4" style="5" customWidth="1"/>
    <col min="84" max="84" width="5.875" style="5" customWidth="1"/>
    <col min="85" max="85" width="4" style="5" customWidth="1"/>
    <col min="86" max="86" width="9.625" style="5" customWidth="1"/>
    <col min="87" max="87" width="3.375" style="6" customWidth="1"/>
    <col min="88" max="88" width="4.5" style="5" customWidth="1"/>
    <col min="89" max="89" width="5.625" style="5" customWidth="1"/>
    <col min="90" max="90" width="4" style="5" customWidth="1"/>
    <col min="91" max="91" width="6.625" style="5" customWidth="1"/>
    <col min="92" max="92" width="9.625" style="5" customWidth="1"/>
    <col min="93" max="93" width="10.75" style="5" customWidth="1"/>
    <col min="94" max="95" width="9.625" style="5" customWidth="1"/>
    <col min="96" max="96" width="12.875" style="5" customWidth="1"/>
    <col min="97" max="97" width="82.125" style="5" customWidth="1"/>
    <col min="98" max="16384" width="8.875" style="5"/>
  </cols>
  <sheetData>
    <row r="1" spans="1:97" customFormat="1" x14ac:dyDescent="0.15">
      <c r="A1" s="7"/>
      <c r="B1" s="218" t="s">
        <v>4976</v>
      </c>
      <c r="C1" s="219"/>
      <c r="D1" s="219"/>
      <c r="E1" s="219"/>
      <c r="F1" s="219"/>
      <c r="G1" s="219"/>
      <c r="H1" s="219"/>
      <c r="I1" s="219"/>
      <c r="J1" s="219"/>
      <c r="K1" s="219"/>
      <c r="L1" s="219"/>
      <c r="M1" s="220"/>
      <c r="N1" s="8"/>
      <c r="O1" s="18"/>
      <c r="P1" s="18"/>
      <c r="Q1" s="20"/>
      <c r="R1" s="21"/>
      <c r="S1" s="21"/>
      <c r="T1" s="21"/>
      <c r="U1" s="21"/>
      <c r="V1" s="21"/>
      <c r="W1" s="21"/>
      <c r="X1" s="21"/>
      <c r="Y1" s="21"/>
      <c r="Z1" s="21"/>
      <c r="AA1" s="21"/>
      <c r="AB1" s="21"/>
      <c r="AC1" s="21"/>
      <c r="AD1" s="21"/>
      <c r="AE1" s="21"/>
      <c r="AF1" s="21"/>
      <c r="AG1" s="27"/>
      <c r="AH1" s="8"/>
      <c r="AI1" s="219" t="s">
        <v>4977</v>
      </c>
      <c r="AJ1" s="219"/>
      <c r="AK1" s="219"/>
      <c r="AL1" s="219"/>
      <c r="AM1" s="219"/>
      <c r="AN1" s="219"/>
      <c r="AO1" s="219"/>
      <c r="AP1" s="219"/>
      <c r="AQ1" s="219"/>
      <c r="AR1" s="219"/>
      <c r="AS1" s="219"/>
      <c r="AT1" s="219"/>
      <c r="AU1" s="219"/>
      <c r="AV1" s="219"/>
      <c r="AW1" s="219"/>
      <c r="AX1" s="219"/>
      <c r="AY1" s="219"/>
      <c r="AZ1" s="219"/>
      <c r="BA1" s="219"/>
      <c r="BB1" s="220"/>
      <c r="BC1" s="221" t="s">
        <v>4978</v>
      </c>
      <c r="BD1" s="222"/>
      <c r="BE1" s="222"/>
      <c r="BF1" s="222"/>
      <c r="BG1" s="222"/>
      <c r="BH1" s="223"/>
      <c r="BI1" s="224" t="s">
        <v>4979</v>
      </c>
      <c r="BJ1" s="225"/>
      <c r="BK1" s="225"/>
      <c r="BL1" s="225"/>
      <c r="BM1" s="225"/>
      <c r="BN1" s="225"/>
      <c r="BO1" s="225"/>
      <c r="BP1" s="225"/>
      <c r="BQ1" s="225"/>
      <c r="BR1" s="225"/>
      <c r="BS1" s="225"/>
      <c r="BT1" s="225"/>
      <c r="BU1" s="225"/>
      <c r="BV1" s="225"/>
      <c r="BW1" s="225"/>
      <c r="BX1" s="225"/>
      <c r="BY1" s="225"/>
      <c r="BZ1" s="37"/>
      <c r="CA1" s="38"/>
      <c r="CB1" s="38"/>
      <c r="CC1" s="38"/>
      <c r="CD1" s="44"/>
      <c r="CE1" s="38"/>
      <c r="CF1" s="38"/>
      <c r="CG1" s="38"/>
      <c r="CH1" s="38"/>
      <c r="CI1" s="44"/>
      <c r="CJ1" s="38"/>
      <c r="CK1" s="38"/>
      <c r="CL1" s="38"/>
      <c r="CM1" s="52"/>
      <c r="CN1" s="38"/>
      <c r="CO1" s="38"/>
      <c r="CP1" s="38"/>
      <c r="CQ1" s="52"/>
    </row>
    <row r="2" spans="1:97" customFormat="1" x14ac:dyDescent="0.15">
      <c r="A2" s="9" t="s">
        <v>487</v>
      </c>
      <c r="B2" s="10" t="s">
        <v>1128</v>
      </c>
      <c r="C2" s="10" t="s">
        <v>1129</v>
      </c>
      <c r="D2" s="10" t="s">
        <v>1130</v>
      </c>
      <c r="E2" s="10" t="s">
        <v>1131</v>
      </c>
      <c r="F2" s="10" t="s">
        <v>503</v>
      </c>
      <c r="G2" s="11" t="s">
        <v>4980</v>
      </c>
      <c r="H2" s="11" t="s">
        <v>504</v>
      </c>
      <c r="I2" s="10" t="s">
        <v>4981</v>
      </c>
      <c r="J2" s="10" t="s">
        <v>4982</v>
      </c>
      <c r="K2" s="19" t="s">
        <v>4983</v>
      </c>
      <c r="L2" s="10" t="s">
        <v>4984</v>
      </c>
      <c r="M2" s="10" t="s">
        <v>502</v>
      </c>
      <c r="N2" s="10" t="s">
        <v>4985</v>
      </c>
      <c r="O2" s="10" t="s">
        <v>4986</v>
      </c>
      <c r="P2" s="10" t="s">
        <v>4987</v>
      </c>
      <c r="Q2" s="22" t="s">
        <v>492</v>
      </c>
      <c r="R2" s="23" t="s">
        <v>493</v>
      </c>
      <c r="S2" s="23" t="s">
        <v>494</v>
      </c>
      <c r="T2" s="23" t="s">
        <v>495</v>
      </c>
      <c r="U2" s="23" t="s">
        <v>496</v>
      </c>
      <c r="V2" s="23" t="s">
        <v>497</v>
      </c>
      <c r="W2" s="23" t="s">
        <v>498</v>
      </c>
      <c r="X2" s="23" t="s">
        <v>499</v>
      </c>
      <c r="Y2" s="23" t="s">
        <v>500</v>
      </c>
      <c r="Z2" s="23" t="s">
        <v>501</v>
      </c>
      <c r="AA2" s="23" t="s">
        <v>502</v>
      </c>
      <c r="AB2" s="23" t="s">
        <v>503</v>
      </c>
      <c r="AC2" s="23" t="s">
        <v>504</v>
      </c>
      <c r="AD2" s="23" t="s">
        <v>505</v>
      </c>
      <c r="AE2" s="23" t="s">
        <v>506</v>
      </c>
      <c r="AF2" s="23" t="s">
        <v>507</v>
      </c>
      <c r="AG2" s="28" t="s">
        <v>4988</v>
      </c>
      <c r="AH2" s="19" t="s">
        <v>4989</v>
      </c>
      <c r="AI2" s="10" t="s">
        <v>4990</v>
      </c>
      <c r="AJ2" s="10" t="s">
        <v>4991</v>
      </c>
      <c r="AK2" s="10" t="s">
        <v>4992</v>
      </c>
      <c r="AL2" s="10" t="s">
        <v>4993</v>
      </c>
      <c r="AM2" s="10" t="s">
        <v>4994</v>
      </c>
      <c r="AN2" s="10" t="s">
        <v>4995</v>
      </c>
      <c r="AO2" s="10" t="s">
        <v>4996</v>
      </c>
      <c r="AP2" s="10" t="s">
        <v>4997</v>
      </c>
      <c r="AQ2" s="10" t="s">
        <v>4998</v>
      </c>
      <c r="AR2" s="10" t="s">
        <v>4999</v>
      </c>
      <c r="AS2" s="10" t="s">
        <v>5000</v>
      </c>
      <c r="AT2" s="10" t="s">
        <v>5001</v>
      </c>
      <c r="AU2" s="10" t="s">
        <v>1128</v>
      </c>
      <c r="AV2" s="10" t="s">
        <v>1129</v>
      </c>
      <c r="AW2" s="10" t="s">
        <v>1130</v>
      </c>
      <c r="AX2" s="10" t="s">
        <v>1131</v>
      </c>
      <c r="AY2" s="10" t="s">
        <v>503</v>
      </c>
      <c r="AZ2" s="10" t="s">
        <v>504</v>
      </c>
      <c r="BA2" s="10" t="s">
        <v>4980</v>
      </c>
      <c r="BB2" s="10" t="s">
        <v>506</v>
      </c>
      <c r="BC2" s="22" t="s">
        <v>903</v>
      </c>
      <c r="BD2" s="31" t="s">
        <v>1128</v>
      </c>
      <c r="BE2" s="31" t="s">
        <v>1130</v>
      </c>
      <c r="BF2" s="31" t="s">
        <v>1131</v>
      </c>
      <c r="BG2" s="31" t="s">
        <v>4798</v>
      </c>
      <c r="BH2" s="31" t="s">
        <v>506</v>
      </c>
      <c r="BI2" s="33" t="s">
        <v>5002</v>
      </c>
      <c r="BJ2" s="33" t="s">
        <v>5003</v>
      </c>
      <c r="BK2" s="33" t="s">
        <v>5004</v>
      </c>
      <c r="BL2" s="33" t="s">
        <v>5005</v>
      </c>
      <c r="BM2" s="33" t="s">
        <v>5006</v>
      </c>
      <c r="BN2" s="33" t="s">
        <v>5007</v>
      </c>
      <c r="BO2" s="33" t="s">
        <v>5008</v>
      </c>
      <c r="BP2" s="35" t="s">
        <v>5009</v>
      </c>
      <c r="BQ2" s="33" t="s">
        <v>5010</v>
      </c>
      <c r="BR2" s="33" t="s">
        <v>5011</v>
      </c>
      <c r="BS2" s="33" t="s">
        <v>5012</v>
      </c>
      <c r="BT2" s="33" t="s">
        <v>5013</v>
      </c>
      <c r="BU2" s="33" t="s">
        <v>5008</v>
      </c>
      <c r="BV2" s="33" t="s">
        <v>5014</v>
      </c>
      <c r="BW2" s="33" t="s">
        <v>4984</v>
      </c>
      <c r="BX2" s="33" t="s">
        <v>4981</v>
      </c>
      <c r="BY2" s="33" t="s">
        <v>4982</v>
      </c>
      <c r="BZ2" s="39" t="s">
        <v>5015</v>
      </c>
      <c r="CA2" s="40" t="s">
        <v>503</v>
      </c>
      <c r="CB2" s="41" t="s">
        <v>504</v>
      </c>
      <c r="CC2" s="41" t="s">
        <v>4980</v>
      </c>
      <c r="CD2" s="45" t="s">
        <v>5016</v>
      </c>
      <c r="CE2" s="41" t="s">
        <v>502</v>
      </c>
      <c r="CF2" s="41" t="s">
        <v>5017</v>
      </c>
      <c r="CG2" s="41" t="s">
        <v>5014</v>
      </c>
      <c r="CH2" s="39" t="s">
        <v>5011</v>
      </c>
      <c r="CI2" s="46" t="s">
        <v>5016</v>
      </c>
      <c r="CJ2" s="47" t="s">
        <v>502</v>
      </c>
      <c r="CK2" s="41" t="s">
        <v>5017</v>
      </c>
      <c r="CL2" s="47" t="s">
        <v>5014</v>
      </c>
      <c r="CM2" s="53" t="s">
        <v>5018</v>
      </c>
      <c r="CN2" s="29" t="s">
        <v>4799</v>
      </c>
      <c r="CO2" s="29" t="s">
        <v>5019</v>
      </c>
      <c r="CP2" s="39" t="s">
        <v>5020</v>
      </c>
      <c r="CQ2" s="39" t="s">
        <v>5021</v>
      </c>
      <c r="CR2" s="39" t="s">
        <v>5022</v>
      </c>
      <c r="CS2" s="58" t="s">
        <v>5023</v>
      </c>
    </row>
    <row r="3" spans="1:97" customFormat="1" x14ac:dyDescent="0.15">
      <c r="A3" s="12" t="s">
        <v>1161</v>
      </c>
      <c r="B3" s="13">
        <v>0.2</v>
      </c>
      <c r="C3" s="13">
        <v>0.35</v>
      </c>
      <c r="D3" s="13">
        <v>0.2</v>
      </c>
      <c r="E3" s="13">
        <v>0.3</v>
      </c>
      <c r="F3" s="13">
        <v>0</v>
      </c>
      <c r="G3" s="14">
        <v>0.15</v>
      </c>
      <c r="H3" s="14">
        <v>0</v>
      </c>
      <c r="I3" s="13"/>
      <c r="J3" s="13"/>
      <c r="K3" s="13">
        <v>0</v>
      </c>
      <c r="L3" s="13">
        <v>0</v>
      </c>
      <c r="M3" s="13">
        <v>0</v>
      </c>
      <c r="N3" s="13"/>
      <c r="O3" s="13"/>
      <c r="P3" s="13"/>
      <c r="Q3" s="24" t="s">
        <v>528</v>
      </c>
      <c r="R3" s="25">
        <f>VLOOKUP($Q3,杂项!$AF:$AT,2,FALSE)</f>
        <v>0</v>
      </c>
      <c r="S3" s="25">
        <f>VLOOKUP($Q3,杂项!$AF:$AT,3,FALSE)</f>
        <v>0.05</v>
      </c>
      <c r="T3" s="25">
        <f>VLOOKUP($Q3,杂项!$AF:$AT,4,FALSE)</f>
        <v>0.1</v>
      </c>
      <c r="U3" s="25">
        <f>VLOOKUP($Q3,杂项!$AF:$AT,5,FALSE)</f>
        <v>0.05</v>
      </c>
      <c r="V3" s="25">
        <f>VLOOKUP($Q3,杂项!$AF:$AT,6,FALSE)</f>
        <v>0.1</v>
      </c>
      <c r="W3" s="25">
        <f>VLOOKUP($Q3,杂项!$AF:$AT,7,FALSE)</f>
        <v>0</v>
      </c>
      <c r="X3" s="25">
        <f>VLOOKUP($Q3,杂项!$AF:$AT,8,FALSE)</f>
        <v>0.1</v>
      </c>
      <c r="Y3" s="25">
        <f>VLOOKUP($Q3,杂项!$AF:$AT,9,FALSE)</f>
        <v>0</v>
      </c>
      <c r="Z3" s="25">
        <f>VLOOKUP($Q3,杂项!$AF:$AT,10,FALSE)</f>
        <v>0.1</v>
      </c>
      <c r="AA3" s="25">
        <f>VLOOKUP($Q3,杂项!$AF:$AT,11,FALSE)</f>
        <v>0</v>
      </c>
      <c r="AB3" s="25">
        <f>VLOOKUP($Q3,杂项!$AF:$AT,12,FALSE)</f>
        <v>0</v>
      </c>
      <c r="AC3" s="25">
        <f>VLOOKUP($Q3,杂项!$AF:$AT,13,FALSE)</f>
        <v>0</v>
      </c>
      <c r="AD3" s="25">
        <f>VLOOKUP($Q3,杂项!$AF:$AT,14,FALSE)</f>
        <v>0</v>
      </c>
      <c r="AE3" s="25">
        <f>VLOOKUP($Q3,杂项!$AF:$AT,15,FALSE)</f>
        <v>0</v>
      </c>
      <c r="AF3" s="25">
        <f>VLOOKUP($Q3,杂项!$AF:$AU,16,FALSE)</f>
        <v>0</v>
      </c>
      <c r="AG3" s="13">
        <v>7.2</v>
      </c>
      <c r="AH3" s="13">
        <v>0</v>
      </c>
      <c r="AI3" s="13">
        <v>0</v>
      </c>
      <c r="AJ3" s="29">
        <v>0</v>
      </c>
      <c r="AK3" s="29">
        <v>0</v>
      </c>
      <c r="AL3" s="13">
        <v>0.35</v>
      </c>
      <c r="AM3" s="29">
        <v>0</v>
      </c>
      <c r="AN3" s="29">
        <v>182</v>
      </c>
      <c r="AO3" s="13"/>
      <c r="AP3" s="29"/>
      <c r="AQ3" s="29"/>
      <c r="AR3" s="13"/>
      <c r="AS3" s="29"/>
      <c r="AT3" s="29"/>
      <c r="AU3" s="13"/>
      <c r="AV3" s="13">
        <v>0.18</v>
      </c>
      <c r="AW3" s="13"/>
      <c r="AX3" s="13"/>
      <c r="AY3" s="13">
        <v>0</v>
      </c>
      <c r="AZ3" s="13">
        <v>0</v>
      </c>
      <c r="BA3" s="13">
        <v>0</v>
      </c>
      <c r="BB3" s="13"/>
      <c r="BC3" s="32" t="s">
        <v>4930</v>
      </c>
      <c r="BD3" s="24">
        <f>VLOOKUP($BC3,小兵属性!$B:$P,6,FALSE)</f>
        <v>0.85</v>
      </c>
      <c r="BE3" s="24">
        <f>VLOOKUP($BC3,小兵属性!$B:$P,7,FALSE)</f>
        <v>0.4</v>
      </c>
      <c r="BF3" s="24">
        <f>VLOOKUP($BC3,小兵属性!$B:$P,8,FALSE)</f>
        <v>0.65</v>
      </c>
      <c r="BG3" s="24">
        <f>VLOOKUP($BC3,小兵属性!$B:$P,9,FALSE)</f>
        <v>0</v>
      </c>
      <c r="BH3" s="24">
        <f>VLOOKUP($BC3,小兵属性!$B:$P,10,FALSE)</f>
        <v>0.3</v>
      </c>
      <c r="BI3" s="34">
        <v>12000</v>
      </c>
      <c r="BJ3" s="34">
        <v>11</v>
      </c>
      <c r="BK3" s="34"/>
      <c r="BL3" s="34"/>
      <c r="BM3" s="34">
        <v>700</v>
      </c>
      <c r="BN3" s="34">
        <v>600</v>
      </c>
      <c r="BO3" s="36">
        <v>0</v>
      </c>
      <c r="BP3" s="35">
        <v>1200</v>
      </c>
      <c r="BQ3" s="34">
        <v>11</v>
      </c>
      <c r="BR3" s="34"/>
      <c r="BS3" s="34">
        <v>700</v>
      </c>
      <c r="BT3" s="34">
        <v>600</v>
      </c>
      <c r="BU3" s="36">
        <v>0</v>
      </c>
      <c r="BV3" s="34">
        <v>0</v>
      </c>
      <c r="BW3" s="34">
        <v>0</v>
      </c>
      <c r="BX3" s="36">
        <v>0</v>
      </c>
      <c r="BY3" s="36">
        <v>0</v>
      </c>
      <c r="BZ3" s="42">
        <f>(VLOOKUP(A3,属性表!A:F,4,FALSE)*(1+AL3+U3)+AM3+AN3)*(1+C3+AV3+V3)</f>
        <v>1537.7678713600001</v>
      </c>
      <c r="CA3" s="13">
        <f t="shared" ref="CA3:CA21" si="0">F3+AB3+AY3</f>
        <v>0</v>
      </c>
      <c r="CB3" s="13">
        <f t="shared" ref="CB3:CB66" si="1">H3+AC3+AZ3</f>
        <v>0</v>
      </c>
      <c r="CC3" s="13">
        <f t="shared" ref="CC3:CC66" si="2">G3+AD3+BA3</f>
        <v>0.15</v>
      </c>
      <c r="CD3" s="48">
        <v>0</v>
      </c>
      <c r="CE3" s="13">
        <f t="shared" ref="CE3:CE66" si="3">M3+AA3</f>
        <v>0</v>
      </c>
      <c r="CF3" s="13">
        <v>0</v>
      </c>
      <c r="CG3" s="13">
        <f>IFERROR(VLOOKUP(VLOOKUP(A3,属性表!A:AO,41,FALSE)&amp;BJ3,杂项!AW:BC,4,0),0)/100+K3+AH3</f>
        <v>0</v>
      </c>
      <c r="CH3" s="49">
        <f>VLOOKUP(BC3,小兵属性!B:F,3,FALSE)*(1+B3+BD3)*(1+VLOOKUP(A3,属性表!A:AN,38,FALSE))</f>
        <v>1525.3024999999998</v>
      </c>
      <c r="CI3" s="49">
        <v>0</v>
      </c>
      <c r="CJ3" s="13">
        <f t="shared" ref="CJ3:CJ66" si="4">M3</f>
        <v>0</v>
      </c>
      <c r="CK3" s="13">
        <v>0</v>
      </c>
      <c r="CL3" s="13">
        <f>IFERROR(VLOOKUP(VLOOKUP(BC3,小兵属性!B:X,23,FALSE)&amp;BQ3,杂项!AW:BC,4,0),0)/100+K3</f>
        <v>0</v>
      </c>
      <c r="CM3" s="54" t="s">
        <v>4886</v>
      </c>
      <c r="CN3" s="29" t="s">
        <v>5024</v>
      </c>
      <c r="CO3" s="55" t="str">
        <f>VLOOKUP($BC3,小兵属性!$B:$Q,16,FALSE)</f>
        <v>魔法</v>
      </c>
      <c r="CP3" s="56">
        <f t="shared" ref="CP3:CP66" si="5">MAX(1,IF(CN3="物理单点",(BZ3*(1+CG3)-BM3*(1+BO3+CF3))/2*AG3*(1+CA3-BX3)*(1+CB3)*(1-BY3)*(1+CD3*(30%+CE3)),IF(CN3="魔法单点",(BZ3*(1+CG3+AH3)-BN3*(1+BO3+CF3))/2*AG3*(1+CA3-BX3)*(1+CB3)*(1-BY3)*(1+CD3*(30%+CE3)),IF(CN3="物理AOE",(BZ3*(1+CG3)-BM3*(1+BO3+CF3))/2*AG3*(1+CA3-BX3)*(1+CC3)*(1-BY3)*(1+CD3*(30%+CE3)),IF(CN3="魔法AOE",(BZ3*(1+CG3)-BN3*(1+BO3+CF3))/2*AG3*(1+CA3-BX3)*(1+CC3)*(1-BY3)*(1+CD3*(30%+CE3)))))))</f>
        <v>3882.3589874304002</v>
      </c>
      <c r="CQ3" s="56">
        <f t="shared" ref="CQ3:CQ66" si="6">MAX(1,IF(RIGHT(CN3,3)="AOE",0,IF(CO3="魔法",(CH3*(1+CL3)-BT3*(1+BU3+CK3))/2*(1+F3+BG3-BX3)*(1-BY3)*(1+CI3*(30%+CJ3)),IF(CO3="物理",(CH3*(1+CL3)-BS3*(1+BU3+CK3))/2*(1+F3+BG3-BX3)*(1-BY3)*(1+CI3*(30%+CJ3))))))</f>
        <v>1</v>
      </c>
      <c r="CR3" s="56">
        <f t="shared" ref="CR3:CR66" si="7">SUM(CP3,CQ3)</f>
        <v>3883.3589874304002</v>
      </c>
    </row>
    <row r="4" spans="1:97" customFormat="1" x14ac:dyDescent="0.15">
      <c r="A4" s="12" t="s">
        <v>1149</v>
      </c>
      <c r="B4" s="13">
        <v>0.2</v>
      </c>
      <c r="C4" s="13">
        <v>0.35</v>
      </c>
      <c r="D4" s="13">
        <v>0.2</v>
      </c>
      <c r="E4" s="13">
        <v>0.3</v>
      </c>
      <c r="F4" s="13">
        <v>0</v>
      </c>
      <c r="G4" s="14">
        <v>0.15</v>
      </c>
      <c r="H4" s="14">
        <v>0</v>
      </c>
      <c r="I4" s="13"/>
      <c r="J4" s="13"/>
      <c r="K4" s="13">
        <v>0</v>
      </c>
      <c r="L4" s="13">
        <v>0</v>
      </c>
      <c r="M4" s="13">
        <v>0</v>
      </c>
      <c r="N4" s="13"/>
      <c r="O4" s="13"/>
      <c r="P4" s="13"/>
      <c r="Q4" s="24" t="s">
        <v>528</v>
      </c>
      <c r="R4" s="25">
        <f>VLOOKUP($Q4,杂项!$AF:$AT,2,FALSE)</f>
        <v>0</v>
      </c>
      <c r="S4" s="25">
        <f>VLOOKUP($Q4,杂项!$AF:$AT,3,FALSE)</f>
        <v>0.05</v>
      </c>
      <c r="T4" s="25">
        <f>VLOOKUP($Q4,杂项!$AF:$AT,4,FALSE)</f>
        <v>0.1</v>
      </c>
      <c r="U4" s="25">
        <f>VLOOKUP($Q4,杂项!$AF:$AT,5,FALSE)</f>
        <v>0.05</v>
      </c>
      <c r="V4" s="25">
        <f>VLOOKUP($Q4,杂项!$AF:$AT,6,FALSE)</f>
        <v>0.1</v>
      </c>
      <c r="W4" s="25">
        <f>VLOOKUP($Q4,杂项!$AF:$AT,7,FALSE)</f>
        <v>0</v>
      </c>
      <c r="X4" s="25">
        <f>VLOOKUP($Q4,杂项!$AF:$AT,8,FALSE)</f>
        <v>0.1</v>
      </c>
      <c r="Y4" s="25">
        <f>VLOOKUP($Q4,杂项!$AF:$AT,9,FALSE)</f>
        <v>0</v>
      </c>
      <c r="Z4" s="25">
        <f>VLOOKUP($Q4,杂项!$AF:$AT,10,FALSE)</f>
        <v>0.1</v>
      </c>
      <c r="AA4" s="25">
        <f>VLOOKUP($Q4,杂项!$AF:$AT,11,FALSE)</f>
        <v>0</v>
      </c>
      <c r="AB4" s="25">
        <f>VLOOKUP($Q4,杂项!$AF:$AT,12,FALSE)</f>
        <v>0</v>
      </c>
      <c r="AC4" s="25">
        <f>VLOOKUP($Q4,杂项!$AF:$AT,13,FALSE)</f>
        <v>0</v>
      </c>
      <c r="AD4" s="25">
        <f>VLOOKUP($Q4,杂项!$AF:$AT,14,FALSE)</f>
        <v>0</v>
      </c>
      <c r="AE4" s="25">
        <f>VLOOKUP($Q4,杂项!$AF:$AT,15,FALSE)</f>
        <v>0</v>
      </c>
      <c r="AF4" s="25">
        <f>VLOOKUP($Q4,杂项!$AF:$AU,16,FALSE)</f>
        <v>0</v>
      </c>
      <c r="AG4" s="13">
        <v>7.2</v>
      </c>
      <c r="AH4" s="13">
        <v>0</v>
      </c>
      <c r="AI4" s="13">
        <v>0</v>
      </c>
      <c r="AJ4" s="29">
        <v>0</v>
      </c>
      <c r="AK4" s="29">
        <v>0</v>
      </c>
      <c r="AL4" s="13">
        <v>0.35</v>
      </c>
      <c r="AM4" s="29">
        <v>0</v>
      </c>
      <c r="AN4" s="29">
        <v>182</v>
      </c>
      <c r="AO4" s="13"/>
      <c r="AP4" s="29"/>
      <c r="AQ4" s="29"/>
      <c r="AR4" s="13"/>
      <c r="AS4" s="29"/>
      <c r="AT4" s="29"/>
      <c r="AU4" s="13"/>
      <c r="AV4" s="13">
        <v>0.18</v>
      </c>
      <c r="AW4" s="13"/>
      <c r="AX4" s="13"/>
      <c r="AY4" s="13">
        <v>0</v>
      </c>
      <c r="AZ4" s="13">
        <v>0</v>
      </c>
      <c r="BA4" s="13">
        <v>0</v>
      </c>
      <c r="BB4" s="13"/>
      <c r="BC4" s="32" t="s">
        <v>4930</v>
      </c>
      <c r="BD4" s="24">
        <f>VLOOKUP($BC4,小兵属性!$B:$P,6,FALSE)</f>
        <v>0.85</v>
      </c>
      <c r="BE4" s="24">
        <f>VLOOKUP($BC4,小兵属性!$B:$P,7,FALSE)</f>
        <v>0.4</v>
      </c>
      <c r="BF4" s="24">
        <f>VLOOKUP($BC4,小兵属性!$B:$P,8,FALSE)</f>
        <v>0.65</v>
      </c>
      <c r="BG4" s="24">
        <f>VLOOKUP($BC4,小兵属性!$B:$P,9,FALSE)</f>
        <v>0</v>
      </c>
      <c r="BH4" s="24">
        <f>VLOOKUP($BC4,小兵属性!$B:$P,10,FALSE)</f>
        <v>0.3</v>
      </c>
      <c r="BI4" s="34">
        <v>12000</v>
      </c>
      <c r="BJ4" s="34">
        <v>11</v>
      </c>
      <c r="BK4" s="34"/>
      <c r="BL4" s="34"/>
      <c r="BM4" s="34">
        <v>700</v>
      </c>
      <c r="BN4" s="34">
        <v>600</v>
      </c>
      <c r="BO4" s="36">
        <v>0</v>
      </c>
      <c r="BP4" s="35">
        <v>1200</v>
      </c>
      <c r="BQ4" s="34">
        <v>11</v>
      </c>
      <c r="BR4" s="34"/>
      <c r="BS4" s="34">
        <v>700</v>
      </c>
      <c r="BT4" s="34">
        <v>600</v>
      </c>
      <c r="BU4" s="36">
        <v>0</v>
      </c>
      <c r="BV4" s="34">
        <v>0</v>
      </c>
      <c r="BW4" s="34">
        <v>0</v>
      </c>
      <c r="BX4" s="36">
        <v>0</v>
      </c>
      <c r="BY4" s="36">
        <v>0</v>
      </c>
      <c r="BZ4" s="42">
        <f>(VLOOKUP(A4,属性表!A:F,4,FALSE)*(1+AL4+U4)+AM4+AN4)*(1+C4+AV4+V4)</f>
        <v>1537.7678713600001</v>
      </c>
      <c r="CA4" s="13">
        <f t="shared" si="0"/>
        <v>0</v>
      </c>
      <c r="CB4" s="13">
        <f t="shared" si="1"/>
        <v>0</v>
      </c>
      <c r="CC4" s="13">
        <f t="shared" si="2"/>
        <v>0.15</v>
      </c>
      <c r="CD4" s="48">
        <v>0</v>
      </c>
      <c r="CE4" s="13">
        <f t="shared" si="3"/>
        <v>0</v>
      </c>
      <c r="CF4" s="13">
        <v>0</v>
      </c>
      <c r="CG4" s="13">
        <f>IFERROR(VLOOKUP(VLOOKUP(A4,属性表!A:AO,41,FALSE)&amp;BJ4,杂项!AW:BC,4,0),0)/100+K4+AH4</f>
        <v>0</v>
      </c>
      <c r="CH4" s="49">
        <f>VLOOKUP(BC4,小兵属性!B:F,3,FALSE)*(1+B4+BD4)*(1+VLOOKUP(A4,属性表!A:AN,38,FALSE))</f>
        <v>1525.3024999999998</v>
      </c>
      <c r="CI4" s="49">
        <v>0</v>
      </c>
      <c r="CJ4" s="13">
        <f t="shared" si="4"/>
        <v>0</v>
      </c>
      <c r="CK4" s="13">
        <v>0</v>
      </c>
      <c r="CL4" s="13">
        <f>IFERROR(VLOOKUP(VLOOKUP(BC4,小兵属性!B:X,23,FALSE)&amp;BQ4,杂项!AW:BC,4,0),0)/100+K4</f>
        <v>0</v>
      </c>
      <c r="CM4" s="54" t="s">
        <v>4886</v>
      </c>
      <c r="CN4" s="29" t="s">
        <v>5024</v>
      </c>
      <c r="CO4" s="55" t="str">
        <f>VLOOKUP($BC4,小兵属性!$B:$Q,16,FALSE)</f>
        <v>魔法</v>
      </c>
      <c r="CP4" s="56">
        <f t="shared" si="5"/>
        <v>3882.3589874304002</v>
      </c>
      <c r="CQ4" s="56">
        <f t="shared" si="6"/>
        <v>1</v>
      </c>
      <c r="CR4" s="56">
        <f t="shared" si="7"/>
        <v>3883.3589874304002</v>
      </c>
    </row>
    <row r="5" spans="1:97" customFormat="1" x14ac:dyDescent="0.15">
      <c r="A5" s="12" t="s">
        <v>1223</v>
      </c>
      <c r="B5" s="13">
        <v>0.5</v>
      </c>
      <c r="C5" s="13">
        <v>0.2</v>
      </c>
      <c r="D5" s="13">
        <v>0.2</v>
      </c>
      <c r="E5" s="13">
        <v>0.3</v>
      </c>
      <c r="F5" s="13">
        <v>0</v>
      </c>
      <c r="G5" s="14">
        <v>0</v>
      </c>
      <c r="H5" s="14">
        <v>0</v>
      </c>
      <c r="I5" s="13"/>
      <c r="J5" s="13"/>
      <c r="K5" s="13">
        <v>0</v>
      </c>
      <c r="L5" s="13">
        <v>0</v>
      </c>
      <c r="M5" s="13">
        <v>0</v>
      </c>
      <c r="N5" s="13"/>
      <c r="O5" s="13"/>
      <c r="P5" s="13"/>
      <c r="Q5" s="24" t="s">
        <v>528</v>
      </c>
      <c r="R5" s="25">
        <f>VLOOKUP($Q5,杂项!$AF:$AT,2,FALSE)</f>
        <v>0</v>
      </c>
      <c r="S5" s="25">
        <f>VLOOKUP($Q5,杂项!$AF:$AT,3,FALSE)</f>
        <v>0.05</v>
      </c>
      <c r="T5" s="25">
        <f>VLOOKUP($Q5,杂项!$AF:$AT,4,FALSE)</f>
        <v>0.1</v>
      </c>
      <c r="U5" s="25">
        <f>VLOOKUP($Q5,杂项!$AF:$AT,5,FALSE)</f>
        <v>0.05</v>
      </c>
      <c r="V5" s="25">
        <f>VLOOKUP($Q5,杂项!$AF:$AT,6,FALSE)</f>
        <v>0.1</v>
      </c>
      <c r="W5" s="25">
        <f>VLOOKUP($Q5,杂项!$AF:$AT,7,FALSE)</f>
        <v>0</v>
      </c>
      <c r="X5" s="25">
        <f>VLOOKUP($Q5,杂项!$AF:$AT,8,FALSE)</f>
        <v>0.1</v>
      </c>
      <c r="Y5" s="25">
        <f>VLOOKUP($Q5,杂项!$AF:$AT,9,FALSE)</f>
        <v>0</v>
      </c>
      <c r="Z5" s="25">
        <f>VLOOKUP($Q5,杂项!$AF:$AT,10,FALSE)</f>
        <v>0.1</v>
      </c>
      <c r="AA5" s="25">
        <f>VLOOKUP($Q5,杂项!$AF:$AT,11,FALSE)</f>
        <v>0</v>
      </c>
      <c r="AB5" s="25">
        <f>VLOOKUP($Q5,杂项!$AF:$AT,12,FALSE)</f>
        <v>0</v>
      </c>
      <c r="AC5" s="25">
        <f>VLOOKUP($Q5,杂项!$AF:$AT,13,FALSE)</f>
        <v>0</v>
      </c>
      <c r="AD5" s="25">
        <f>VLOOKUP($Q5,杂项!$AF:$AT,14,FALSE)</f>
        <v>0</v>
      </c>
      <c r="AE5" s="25">
        <f>VLOOKUP($Q5,杂项!$AF:$AT,15,FALSE)</f>
        <v>0</v>
      </c>
      <c r="AF5" s="25">
        <f>VLOOKUP($Q5,杂项!$AF:$AU,16,FALSE)</f>
        <v>0</v>
      </c>
      <c r="AG5" s="13">
        <v>7</v>
      </c>
      <c r="AH5" s="13">
        <v>0</v>
      </c>
      <c r="AI5" s="13">
        <v>0.35</v>
      </c>
      <c r="AJ5" s="29">
        <v>0</v>
      </c>
      <c r="AK5" s="29">
        <v>182</v>
      </c>
      <c r="AL5" s="13"/>
      <c r="AM5" s="29"/>
      <c r="AN5" s="29"/>
      <c r="AO5" s="13"/>
      <c r="AP5" s="29"/>
      <c r="AQ5" s="29"/>
      <c r="AR5" s="13"/>
      <c r="AS5" s="29"/>
      <c r="AT5" s="29"/>
      <c r="AU5" s="13">
        <v>0.18</v>
      </c>
      <c r="AV5" s="13"/>
      <c r="AW5" s="13"/>
      <c r="AX5" s="13"/>
      <c r="AY5" s="13">
        <v>0</v>
      </c>
      <c r="AZ5" s="13">
        <v>0</v>
      </c>
      <c r="BA5" s="13">
        <v>0</v>
      </c>
      <c r="BB5" s="13"/>
      <c r="BC5" s="32" t="s">
        <v>4919</v>
      </c>
      <c r="BD5" s="24">
        <f>VLOOKUP($BC5,小兵属性!$B:$P,6,FALSE)</f>
        <v>0.3</v>
      </c>
      <c r="BE5" s="24">
        <f>VLOOKUP($BC5,小兵属性!$B:$P,7,FALSE)</f>
        <v>0</v>
      </c>
      <c r="BF5" s="24">
        <f>VLOOKUP($BC5,小兵属性!$B:$P,8,FALSE)</f>
        <v>0</v>
      </c>
      <c r="BG5" s="24">
        <f>VLOOKUP($BC5,小兵属性!$B:$P,9,FALSE)</f>
        <v>0</v>
      </c>
      <c r="BH5" s="24">
        <f>VLOOKUP($BC5,小兵属性!$B:$P,10,FALSE)</f>
        <v>0</v>
      </c>
      <c r="BI5" s="34">
        <v>12000</v>
      </c>
      <c r="BJ5" s="34">
        <v>11</v>
      </c>
      <c r="BK5" s="34"/>
      <c r="BL5" s="34"/>
      <c r="BM5" s="34">
        <v>700</v>
      </c>
      <c r="BN5" s="34">
        <v>600</v>
      </c>
      <c r="BO5" s="36">
        <v>0</v>
      </c>
      <c r="BP5" s="35">
        <v>1200</v>
      </c>
      <c r="BQ5" s="34">
        <v>11</v>
      </c>
      <c r="BR5" s="34"/>
      <c r="BS5" s="34">
        <v>700</v>
      </c>
      <c r="BT5" s="34">
        <v>600</v>
      </c>
      <c r="BU5" s="36">
        <v>0</v>
      </c>
      <c r="BV5" s="34"/>
      <c r="BW5" s="34"/>
      <c r="BX5" s="36">
        <v>0</v>
      </c>
      <c r="BY5" s="36">
        <v>0</v>
      </c>
      <c r="BZ5" s="42">
        <f>(VLOOKUP(A5,属性表!A:F,3,FALSE)*(1+AI5+S5)+AJ5+AK5)*(1+B5+AU5+T5)</f>
        <v>1578.474904832</v>
      </c>
      <c r="CA5" s="13">
        <f t="shared" si="0"/>
        <v>0</v>
      </c>
      <c r="CB5" s="13">
        <f t="shared" si="1"/>
        <v>0</v>
      </c>
      <c r="CC5" s="13">
        <f t="shared" si="2"/>
        <v>0</v>
      </c>
      <c r="CD5" s="48">
        <v>0</v>
      </c>
      <c r="CE5" s="13">
        <f t="shared" si="3"/>
        <v>0</v>
      </c>
      <c r="CF5" s="13">
        <v>0</v>
      </c>
      <c r="CG5" s="13">
        <f>IFERROR(VLOOKUP(VLOOKUP(A5,属性表!A:AO,41,FALSE)&amp;BJ5,杂项!AW:BC,4,0),0)/100+K5+AH5</f>
        <v>0</v>
      </c>
      <c r="CH5" s="49">
        <f>VLOOKUP(BC5,小兵属性!B:F,3,FALSE)*(1+B5+BD5)*(1+VLOOKUP(A5,属性表!A:AN,38,FALSE))</f>
        <v>1513.9800000000002</v>
      </c>
      <c r="CI5" s="49">
        <v>0</v>
      </c>
      <c r="CJ5" s="13">
        <f t="shared" si="4"/>
        <v>0</v>
      </c>
      <c r="CK5" s="13">
        <v>0</v>
      </c>
      <c r="CL5" s="13">
        <f>IFERROR(VLOOKUP(VLOOKUP(BC5,小兵属性!B:X,23,FALSE)&amp;BQ5,杂项!AW:BC,4,0),0)/100+K5</f>
        <v>0</v>
      </c>
      <c r="CM5" s="54" t="s">
        <v>4816</v>
      </c>
      <c r="CN5" s="29" t="s">
        <v>5025</v>
      </c>
      <c r="CO5" s="55" t="str">
        <f>VLOOKUP($BC5,小兵属性!$B:$Q,16,FALSE)</f>
        <v>物理</v>
      </c>
      <c r="CP5" s="56">
        <f t="shared" si="5"/>
        <v>3074.662166912</v>
      </c>
      <c r="CQ5" s="56">
        <f t="shared" si="6"/>
        <v>1</v>
      </c>
      <c r="CR5" s="56">
        <f t="shared" si="7"/>
        <v>3075.662166912</v>
      </c>
    </row>
    <row r="6" spans="1:97" customFormat="1" x14ac:dyDescent="0.15">
      <c r="A6" s="12" t="s">
        <v>1189</v>
      </c>
      <c r="B6" s="13">
        <v>0.2</v>
      </c>
      <c r="C6" s="13">
        <v>0.2</v>
      </c>
      <c r="D6" s="13">
        <v>0.2</v>
      </c>
      <c r="E6" s="13">
        <v>0.3</v>
      </c>
      <c r="F6" s="13">
        <v>0</v>
      </c>
      <c r="G6" s="14">
        <v>0.15</v>
      </c>
      <c r="H6" s="14">
        <v>0</v>
      </c>
      <c r="I6" s="13"/>
      <c r="J6" s="13"/>
      <c r="K6" s="13">
        <v>0</v>
      </c>
      <c r="L6" s="13">
        <v>0</v>
      </c>
      <c r="M6" s="13">
        <v>0</v>
      </c>
      <c r="N6" s="13"/>
      <c r="O6" s="13"/>
      <c r="P6" s="13"/>
      <c r="Q6" s="24" t="s">
        <v>569</v>
      </c>
      <c r="R6" s="25">
        <f>VLOOKUP($Q6,杂项!$AF:$AT,2,FALSE)</f>
        <v>0</v>
      </c>
      <c r="S6" s="25">
        <f>VLOOKUP($Q6,杂项!$AF:$AT,3,FALSE)</f>
        <v>0.05</v>
      </c>
      <c r="T6" s="25">
        <f>VLOOKUP($Q6,杂项!$AF:$AT,4,FALSE)</f>
        <v>0</v>
      </c>
      <c r="U6" s="25">
        <f>VLOOKUP($Q6,杂项!$AF:$AT,5,FALSE)</f>
        <v>0.05</v>
      </c>
      <c r="V6" s="25">
        <f>VLOOKUP($Q6,杂项!$AF:$AT,6,FALSE)</f>
        <v>0</v>
      </c>
      <c r="W6" s="25">
        <f>VLOOKUP($Q6,杂项!$AF:$AT,7,FALSE)</f>
        <v>0</v>
      </c>
      <c r="X6" s="25">
        <f>VLOOKUP($Q6,杂项!$AF:$AT,8,FALSE)</f>
        <v>0</v>
      </c>
      <c r="Y6" s="25">
        <f>VLOOKUP($Q6,杂项!$AF:$AT,9,FALSE)</f>
        <v>0</v>
      </c>
      <c r="Z6" s="25">
        <f>VLOOKUP($Q6,杂项!$AF:$AT,10,FALSE)</f>
        <v>0</v>
      </c>
      <c r="AA6" s="25">
        <f>VLOOKUP($Q6,杂项!$AF:$AT,11,FALSE)</f>
        <v>0</v>
      </c>
      <c r="AB6" s="25">
        <f>VLOOKUP($Q6,杂项!$AF:$AT,12,FALSE)</f>
        <v>0</v>
      </c>
      <c r="AC6" s="25">
        <f>VLOOKUP($Q6,杂项!$AF:$AT,13,FALSE)</f>
        <v>0</v>
      </c>
      <c r="AD6" s="25">
        <f>VLOOKUP($Q6,杂项!$AF:$AT,14,FALSE)</f>
        <v>0</v>
      </c>
      <c r="AE6" s="25">
        <f>VLOOKUP($Q6,杂项!$AF:$AT,15,FALSE)</f>
        <v>0</v>
      </c>
      <c r="AF6" s="25">
        <f>VLOOKUP($Q6,杂项!$AF:$AU,16,FALSE)</f>
        <v>0</v>
      </c>
      <c r="AG6" s="13">
        <v>7.2</v>
      </c>
      <c r="AH6" s="13">
        <v>0</v>
      </c>
      <c r="AI6" s="13">
        <v>0</v>
      </c>
      <c r="AJ6" s="29">
        <v>0</v>
      </c>
      <c r="AK6" s="29">
        <v>0</v>
      </c>
      <c r="AL6" s="13"/>
      <c r="AM6" s="29"/>
      <c r="AN6" s="29"/>
      <c r="AO6" s="13">
        <v>0</v>
      </c>
      <c r="AP6" s="29">
        <v>0</v>
      </c>
      <c r="AQ6" s="29">
        <v>0</v>
      </c>
      <c r="AR6" s="13">
        <v>0.45</v>
      </c>
      <c r="AS6" s="29">
        <v>0</v>
      </c>
      <c r="AT6" s="29">
        <v>107</v>
      </c>
      <c r="AU6" s="13">
        <v>0</v>
      </c>
      <c r="AV6" s="13"/>
      <c r="AW6" s="13">
        <v>0</v>
      </c>
      <c r="AX6" s="13">
        <v>0.28000000000000003</v>
      </c>
      <c r="AY6" s="13">
        <v>0</v>
      </c>
      <c r="AZ6" s="13">
        <v>0</v>
      </c>
      <c r="BA6" s="13">
        <v>0</v>
      </c>
      <c r="BB6" s="13"/>
      <c r="BC6" s="32" t="s">
        <v>4930</v>
      </c>
      <c r="BD6" s="24">
        <f>VLOOKUP($BC6,小兵属性!$B:$P,6,FALSE)</f>
        <v>0.85</v>
      </c>
      <c r="BE6" s="24">
        <f>VLOOKUP($BC6,小兵属性!$B:$P,7,FALSE)</f>
        <v>0.4</v>
      </c>
      <c r="BF6" s="24">
        <f>VLOOKUP($BC6,小兵属性!$B:$P,8,FALSE)</f>
        <v>0.65</v>
      </c>
      <c r="BG6" s="24">
        <f>VLOOKUP($BC6,小兵属性!$B:$P,9,FALSE)</f>
        <v>0</v>
      </c>
      <c r="BH6" s="24">
        <f>VLOOKUP($BC6,小兵属性!$B:$P,10,FALSE)</f>
        <v>0.3</v>
      </c>
      <c r="BI6" s="34">
        <v>12000</v>
      </c>
      <c r="BJ6" s="34">
        <v>11</v>
      </c>
      <c r="BK6" s="34"/>
      <c r="BL6" s="34"/>
      <c r="BM6" s="34">
        <v>700</v>
      </c>
      <c r="BN6" s="34">
        <v>600</v>
      </c>
      <c r="BO6" s="36">
        <v>0</v>
      </c>
      <c r="BP6" s="35">
        <v>1200</v>
      </c>
      <c r="BQ6" s="34">
        <v>11</v>
      </c>
      <c r="BR6" s="34"/>
      <c r="BS6" s="34">
        <v>700</v>
      </c>
      <c r="BT6" s="34">
        <v>600</v>
      </c>
      <c r="BU6" s="36">
        <v>0</v>
      </c>
      <c r="BV6" s="34">
        <v>0</v>
      </c>
      <c r="BW6" s="34">
        <v>0</v>
      </c>
      <c r="BX6" s="36">
        <v>0</v>
      </c>
      <c r="BY6" s="36">
        <v>0</v>
      </c>
      <c r="BZ6" s="42">
        <f>(VLOOKUP(A6,属性表!A:F,6,FALSE)*(1+AR6+Y6)+AS6+AT6)*(1+E6+AX6+Z6)*1.4</f>
        <v>1462.4814606079999</v>
      </c>
      <c r="CA6" s="13">
        <f t="shared" si="0"/>
        <v>0</v>
      </c>
      <c r="CB6" s="13">
        <f t="shared" si="1"/>
        <v>0</v>
      </c>
      <c r="CC6" s="13">
        <f t="shared" si="2"/>
        <v>0.15</v>
      </c>
      <c r="CD6" s="48">
        <v>0</v>
      </c>
      <c r="CE6" s="13">
        <f t="shared" si="3"/>
        <v>0</v>
      </c>
      <c r="CF6" s="13">
        <v>0</v>
      </c>
      <c r="CG6" s="13">
        <f>IFERROR(VLOOKUP(VLOOKUP(A6,属性表!A:AO,41,FALSE)&amp;BJ6,杂项!AW:BC,4,0),0)/100+K6+AH6</f>
        <v>0</v>
      </c>
      <c r="CH6" s="49">
        <f>VLOOKUP(BC6,小兵属性!B:F,3,FALSE)*(1+B6+BD6)*(1+VLOOKUP(A6,属性表!A:AN,38,FALSE))</f>
        <v>1458.9850000000001</v>
      </c>
      <c r="CI6" s="49">
        <v>0</v>
      </c>
      <c r="CJ6" s="13">
        <f t="shared" si="4"/>
        <v>0</v>
      </c>
      <c r="CK6" s="13">
        <v>0</v>
      </c>
      <c r="CL6" s="13">
        <f>IFERROR(VLOOKUP(VLOOKUP(BC6,小兵属性!B:X,23,FALSE)&amp;BQ6,杂项!AW:BC,4,0),0)/100+K6</f>
        <v>0</v>
      </c>
      <c r="CM6" s="54" t="s">
        <v>1131</v>
      </c>
      <c r="CN6" s="29" t="s">
        <v>5024</v>
      </c>
      <c r="CO6" s="55" t="str">
        <f>VLOOKUP($BC6,小兵属性!$B:$Q,16,FALSE)</f>
        <v>魔法</v>
      </c>
      <c r="CP6" s="56">
        <f t="shared" si="5"/>
        <v>3570.6732469171193</v>
      </c>
      <c r="CQ6" s="56">
        <f t="shared" si="6"/>
        <v>1</v>
      </c>
      <c r="CR6" s="56">
        <f t="shared" si="7"/>
        <v>3571.6732469171193</v>
      </c>
    </row>
    <row r="7" spans="1:97" customFormat="1" x14ac:dyDescent="0.15">
      <c r="A7" s="12" t="s">
        <v>1247</v>
      </c>
      <c r="B7" s="13">
        <v>0.5</v>
      </c>
      <c r="C7" s="13">
        <v>0.2</v>
      </c>
      <c r="D7" s="13">
        <v>0.2</v>
      </c>
      <c r="E7" s="13">
        <v>0.3</v>
      </c>
      <c r="F7" s="13">
        <v>0</v>
      </c>
      <c r="G7" s="14">
        <v>0</v>
      </c>
      <c r="H7" s="14">
        <v>0</v>
      </c>
      <c r="I7" s="13"/>
      <c r="J7" s="13"/>
      <c r="K7" s="13">
        <v>0</v>
      </c>
      <c r="L7" s="13">
        <v>0</v>
      </c>
      <c r="M7" s="13">
        <v>0</v>
      </c>
      <c r="N7" s="13"/>
      <c r="O7" s="13"/>
      <c r="P7" s="13"/>
      <c r="Q7" s="24" t="s">
        <v>528</v>
      </c>
      <c r="R7" s="25">
        <f>VLOOKUP($Q7,杂项!$AF:$AT,2,FALSE)</f>
        <v>0</v>
      </c>
      <c r="S7" s="25">
        <f>VLOOKUP($Q7,杂项!$AF:$AT,3,FALSE)</f>
        <v>0.05</v>
      </c>
      <c r="T7" s="25">
        <f>VLOOKUP($Q7,杂项!$AF:$AT,4,FALSE)</f>
        <v>0.1</v>
      </c>
      <c r="U7" s="25">
        <f>VLOOKUP($Q7,杂项!$AF:$AT,5,FALSE)</f>
        <v>0.05</v>
      </c>
      <c r="V7" s="25">
        <f>VLOOKUP($Q7,杂项!$AF:$AT,6,FALSE)</f>
        <v>0.1</v>
      </c>
      <c r="W7" s="25">
        <f>VLOOKUP($Q7,杂项!$AF:$AT,7,FALSE)</f>
        <v>0</v>
      </c>
      <c r="X7" s="25">
        <f>VLOOKUP($Q7,杂项!$AF:$AT,8,FALSE)</f>
        <v>0.1</v>
      </c>
      <c r="Y7" s="25">
        <f>VLOOKUP($Q7,杂项!$AF:$AT,9,FALSE)</f>
        <v>0</v>
      </c>
      <c r="Z7" s="25">
        <f>VLOOKUP($Q7,杂项!$AF:$AT,10,FALSE)</f>
        <v>0.1</v>
      </c>
      <c r="AA7" s="25">
        <f>VLOOKUP($Q7,杂项!$AF:$AT,11,FALSE)</f>
        <v>0</v>
      </c>
      <c r="AB7" s="25">
        <f>VLOOKUP($Q7,杂项!$AF:$AT,12,FALSE)</f>
        <v>0</v>
      </c>
      <c r="AC7" s="25">
        <f>VLOOKUP($Q7,杂项!$AF:$AT,13,FALSE)</f>
        <v>0</v>
      </c>
      <c r="AD7" s="25">
        <f>VLOOKUP($Q7,杂项!$AF:$AT,14,FALSE)</f>
        <v>0</v>
      </c>
      <c r="AE7" s="25">
        <f>VLOOKUP($Q7,杂项!$AF:$AT,15,FALSE)</f>
        <v>0</v>
      </c>
      <c r="AF7" s="25">
        <f>VLOOKUP($Q7,杂项!$AF:$AU,16,FALSE)</f>
        <v>0</v>
      </c>
      <c r="AG7" s="13">
        <v>7</v>
      </c>
      <c r="AH7" s="13">
        <v>0</v>
      </c>
      <c r="AI7" s="13">
        <v>0.35</v>
      </c>
      <c r="AJ7" s="29">
        <v>0</v>
      </c>
      <c r="AK7" s="29">
        <v>182</v>
      </c>
      <c r="AL7" s="13"/>
      <c r="AM7" s="29"/>
      <c r="AN7" s="29"/>
      <c r="AO7" s="13"/>
      <c r="AP7" s="29"/>
      <c r="AQ7" s="29"/>
      <c r="AR7" s="13"/>
      <c r="AS7" s="29"/>
      <c r="AT7" s="29"/>
      <c r="AU7" s="13">
        <v>0.18</v>
      </c>
      <c r="AV7" s="13"/>
      <c r="AW7" s="13"/>
      <c r="AX7" s="13"/>
      <c r="AY7" s="13">
        <v>0</v>
      </c>
      <c r="AZ7" s="13">
        <v>0</v>
      </c>
      <c r="BA7" s="13">
        <v>0</v>
      </c>
      <c r="BB7" s="13"/>
      <c r="BC7" s="32" t="s">
        <v>4919</v>
      </c>
      <c r="BD7" s="24">
        <f>VLOOKUP($BC7,小兵属性!$B:$P,6,FALSE)</f>
        <v>0.3</v>
      </c>
      <c r="BE7" s="24">
        <f>VLOOKUP($BC7,小兵属性!$B:$P,7,FALSE)</f>
        <v>0</v>
      </c>
      <c r="BF7" s="24">
        <f>VLOOKUP($BC7,小兵属性!$B:$P,8,FALSE)</f>
        <v>0</v>
      </c>
      <c r="BG7" s="24">
        <f>VLOOKUP($BC7,小兵属性!$B:$P,9,FALSE)</f>
        <v>0</v>
      </c>
      <c r="BH7" s="24">
        <f>VLOOKUP($BC7,小兵属性!$B:$P,10,FALSE)</f>
        <v>0</v>
      </c>
      <c r="BI7" s="34">
        <v>12000</v>
      </c>
      <c r="BJ7" s="34">
        <v>11</v>
      </c>
      <c r="BK7" s="34"/>
      <c r="BL7" s="34"/>
      <c r="BM7" s="34">
        <v>700</v>
      </c>
      <c r="BN7" s="34">
        <v>600</v>
      </c>
      <c r="BO7" s="36">
        <v>0</v>
      </c>
      <c r="BP7" s="35">
        <v>1200</v>
      </c>
      <c r="BQ7" s="34">
        <v>11</v>
      </c>
      <c r="BR7" s="34"/>
      <c r="BS7" s="34">
        <v>700</v>
      </c>
      <c r="BT7" s="34">
        <v>600</v>
      </c>
      <c r="BU7" s="36">
        <v>0</v>
      </c>
      <c r="BV7" s="34"/>
      <c r="BW7" s="34"/>
      <c r="BX7" s="36">
        <v>0</v>
      </c>
      <c r="BY7" s="36">
        <v>0</v>
      </c>
      <c r="BZ7" s="42">
        <f>(VLOOKUP(A7,属性表!A:F,3,FALSE)*(1+AI7+S7)+AJ7+AK7)*(1+B7+AU7+T7)</f>
        <v>1507.9597417472003</v>
      </c>
      <c r="CA7" s="13">
        <f t="shared" si="0"/>
        <v>0</v>
      </c>
      <c r="CB7" s="13">
        <f t="shared" si="1"/>
        <v>0</v>
      </c>
      <c r="CC7" s="13">
        <f t="shared" si="2"/>
        <v>0</v>
      </c>
      <c r="CD7" s="48">
        <v>0</v>
      </c>
      <c r="CE7" s="13">
        <f t="shared" si="3"/>
        <v>0</v>
      </c>
      <c r="CF7" s="13">
        <v>0</v>
      </c>
      <c r="CG7" s="13">
        <f>IFERROR(VLOOKUP(VLOOKUP(A7,属性表!A:AO,41,FALSE)&amp;BJ7,杂项!AW:BC,4,0),0)/100+K7+AH7</f>
        <v>0</v>
      </c>
      <c r="CH7" s="49">
        <f>VLOOKUP(BC7,小兵属性!B:F,3,FALSE)*(1+B7+BD7)*(1+VLOOKUP(A7,属性表!A:AN,38,FALSE))</f>
        <v>1513.9800000000002</v>
      </c>
      <c r="CI7" s="49">
        <v>0</v>
      </c>
      <c r="CJ7" s="13">
        <f t="shared" si="4"/>
        <v>0</v>
      </c>
      <c r="CK7" s="13">
        <v>0</v>
      </c>
      <c r="CL7" s="13">
        <f>IFERROR(VLOOKUP(VLOOKUP(BC7,小兵属性!B:X,23,FALSE)&amp;BQ7,杂项!AW:BC,4,0),0)/100+K7</f>
        <v>0</v>
      </c>
      <c r="CM7" s="54" t="s">
        <v>4816</v>
      </c>
      <c r="CN7" s="29" t="s">
        <v>5025</v>
      </c>
      <c r="CO7" s="55" t="str">
        <f>VLOOKUP($BC7,小兵属性!$B:$Q,16,FALSE)</f>
        <v>物理</v>
      </c>
      <c r="CP7" s="56">
        <f t="shared" si="5"/>
        <v>2827.8590961152008</v>
      </c>
      <c r="CQ7" s="56">
        <f t="shared" si="6"/>
        <v>1</v>
      </c>
      <c r="CR7" s="56">
        <f t="shared" si="7"/>
        <v>2828.8590961152008</v>
      </c>
    </row>
    <row r="8" spans="1:97" customFormat="1" x14ac:dyDescent="0.15">
      <c r="A8" s="12" t="s">
        <v>1210</v>
      </c>
      <c r="B8" s="13">
        <v>0.2</v>
      </c>
      <c r="C8" s="13">
        <v>0.2</v>
      </c>
      <c r="D8" s="13">
        <v>0.2</v>
      </c>
      <c r="E8" s="13">
        <v>0.3</v>
      </c>
      <c r="F8" s="13">
        <v>0</v>
      </c>
      <c r="G8" s="14">
        <v>0.15</v>
      </c>
      <c r="H8" s="14">
        <v>0</v>
      </c>
      <c r="I8" s="13"/>
      <c r="J8" s="13"/>
      <c r="K8" s="13">
        <v>0</v>
      </c>
      <c r="L8" s="13">
        <v>0</v>
      </c>
      <c r="M8" s="13">
        <v>0</v>
      </c>
      <c r="N8" s="13"/>
      <c r="O8" s="13"/>
      <c r="P8" s="13"/>
      <c r="Q8" s="24" t="s">
        <v>569</v>
      </c>
      <c r="R8" s="25">
        <f>VLOOKUP($Q8,杂项!$AF:$AT,2,FALSE)</f>
        <v>0</v>
      </c>
      <c r="S8" s="25">
        <f>VLOOKUP($Q8,杂项!$AF:$AT,3,FALSE)</f>
        <v>0.05</v>
      </c>
      <c r="T8" s="25">
        <f>VLOOKUP($Q8,杂项!$AF:$AT,4,FALSE)</f>
        <v>0</v>
      </c>
      <c r="U8" s="25">
        <f>VLOOKUP($Q8,杂项!$AF:$AT,5,FALSE)</f>
        <v>0.05</v>
      </c>
      <c r="V8" s="25">
        <f>VLOOKUP($Q8,杂项!$AF:$AT,6,FALSE)</f>
        <v>0</v>
      </c>
      <c r="W8" s="25">
        <f>VLOOKUP($Q8,杂项!$AF:$AT,7,FALSE)</f>
        <v>0</v>
      </c>
      <c r="X8" s="25">
        <f>VLOOKUP($Q8,杂项!$AF:$AT,8,FALSE)</f>
        <v>0</v>
      </c>
      <c r="Y8" s="25">
        <f>VLOOKUP($Q8,杂项!$AF:$AT,9,FALSE)</f>
        <v>0</v>
      </c>
      <c r="Z8" s="25">
        <f>VLOOKUP($Q8,杂项!$AF:$AT,10,FALSE)</f>
        <v>0</v>
      </c>
      <c r="AA8" s="25">
        <f>VLOOKUP($Q8,杂项!$AF:$AT,11,FALSE)</f>
        <v>0</v>
      </c>
      <c r="AB8" s="25">
        <f>VLOOKUP($Q8,杂项!$AF:$AT,12,FALSE)</f>
        <v>0</v>
      </c>
      <c r="AC8" s="25">
        <f>VLOOKUP($Q8,杂项!$AF:$AT,13,FALSE)</f>
        <v>0</v>
      </c>
      <c r="AD8" s="25">
        <f>VLOOKUP($Q8,杂项!$AF:$AT,14,FALSE)</f>
        <v>0</v>
      </c>
      <c r="AE8" s="25">
        <f>VLOOKUP($Q8,杂项!$AF:$AT,15,FALSE)</f>
        <v>0</v>
      </c>
      <c r="AF8" s="25">
        <f>VLOOKUP($Q8,杂项!$AF:$AU,16,FALSE)</f>
        <v>0</v>
      </c>
      <c r="AG8" s="13">
        <v>7.2</v>
      </c>
      <c r="AH8" s="13">
        <v>0</v>
      </c>
      <c r="AI8" s="13">
        <v>0</v>
      </c>
      <c r="AJ8" s="29">
        <v>0</v>
      </c>
      <c r="AK8" s="29">
        <v>0</v>
      </c>
      <c r="AL8" s="13"/>
      <c r="AM8" s="29"/>
      <c r="AN8" s="29"/>
      <c r="AO8" s="13">
        <v>0</v>
      </c>
      <c r="AP8" s="29">
        <v>0</v>
      </c>
      <c r="AQ8" s="29">
        <v>0</v>
      </c>
      <c r="AR8" s="13">
        <v>0.45</v>
      </c>
      <c r="AS8" s="29">
        <v>0</v>
      </c>
      <c r="AT8" s="29">
        <v>107</v>
      </c>
      <c r="AU8" s="13">
        <v>0</v>
      </c>
      <c r="AV8" s="13"/>
      <c r="AW8" s="13">
        <v>0</v>
      </c>
      <c r="AX8" s="13">
        <v>0.28000000000000003</v>
      </c>
      <c r="AY8" s="13">
        <v>0</v>
      </c>
      <c r="AZ8" s="13">
        <v>0</v>
      </c>
      <c r="BA8" s="13">
        <v>0</v>
      </c>
      <c r="BB8" s="13"/>
      <c r="BC8" s="32" t="s">
        <v>4930</v>
      </c>
      <c r="BD8" s="24">
        <f>VLOOKUP($BC8,小兵属性!$B:$P,6,FALSE)</f>
        <v>0.85</v>
      </c>
      <c r="BE8" s="24">
        <f>VLOOKUP($BC8,小兵属性!$B:$P,7,FALSE)</f>
        <v>0.4</v>
      </c>
      <c r="BF8" s="24">
        <f>VLOOKUP($BC8,小兵属性!$B:$P,8,FALSE)</f>
        <v>0.65</v>
      </c>
      <c r="BG8" s="24">
        <f>VLOOKUP($BC8,小兵属性!$B:$P,9,FALSE)</f>
        <v>0</v>
      </c>
      <c r="BH8" s="24">
        <f>VLOOKUP($BC8,小兵属性!$B:$P,10,FALSE)</f>
        <v>0.3</v>
      </c>
      <c r="BI8" s="34">
        <v>12000</v>
      </c>
      <c r="BJ8" s="34">
        <v>11</v>
      </c>
      <c r="BK8" s="34"/>
      <c r="BL8" s="34"/>
      <c r="BM8" s="34">
        <v>700</v>
      </c>
      <c r="BN8" s="34">
        <v>600</v>
      </c>
      <c r="BO8" s="36">
        <v>0</v>
      </c>
      <c r="BP8" s="35">
        <v>1200</v>
      </c>
      <c r="BQ8" s="34">
        <v>11</v>
      </c>
      <c r="BR8" s="34"/>
      <c r="BS8" s="34">
        <v>700</v>
      </c>
      <c r="BT8" s="34">
        <v>600</v>
      </c>
      <c r="BU8" s="36">
        <v>0</v>
      </c>
      <c r="BV8" s="34">
        <v>0</v>
      </c>
      <c r="BW8" s="34">
        <v>0</v>
      </c>
      <c r="BX8" s="36">
        <v>0</v>
      </c>
      <c r="BY8" s="36">
        <v>0</v>
      </c>
      <c r="BZ8" s="42">
        <f>(VLOOKUP(A8,属性表!A:F,6,FALSE)*(1+AR8+Y8)+AS8+AT8)*(1+E8+AX8+Z8)*1.4</f>
        <v>1432.1748663039998</v>
      </c>
      <c r="CA8" s="13">
        <f t="shared" si="0"/>
        <v>0</v>
      </c>
      <c r="CB8" s="13">
        <f t="shared" si="1"/>
        <v>0</v>
      </c>
      <c r="CC8" s="13">
        <f t="shared" si="2"/>
        <v>0.15</v>
      </c>
      <c r="CD8" s="48">
        <v>0</v>
      </c>
      <c r="CE8" s="13">
        <f t="shared" si="3"/>
        <v>0</v>
      </c>
      <c r="CF8" s="13">
        <v>0</v>
      </c>
      <c r="CG8" s="13">
        <f>IFERROR(VLOOKUP(VLOOKUP(A8,属性表!A:AO,41,FALSE)&amp;BJ8,杂项!AW:BC,4,0),0)/100+K8+AH8</f>
        <v>0</v>
      </c>
      <c r="CH8" s="49">
        <f>VLOOKUP(BC8,小兵属性!B:F,3,FALSE)*(1+B8+BD8)*(1+VLOOKUP(A8,属性表!A:AN,38,FALSE))</f>
        <v>1458.9850000000001</v>
      </c>
      <c r="CI8" s="49">
        <v>0</v>
      </c>
      <c r="CJ8" s="13">
        <f t="shared" si="4"/>
        <v>0</v>
      </c>
      <c r="CK8" s="13">
        <v>0</v>
      </c>
      <c r="CL8" s="13">
        <f>IFERROR(VLOOKUP(VLOOKUP(BC8,小兵属性!B:X,23,FALSE)&amp;BQ8,杂项!AW:BC,4,0),0)/100+K8</f>
        <v>0</v>
      </c>
      <c r="CM8" s="54" t="s">
        <v>1131</v>
      </c>
      <c r="CN8" s="29" t="s">
        <v>5024</v>
      </c>
      <c r="CO8" s="55" t="str">
        <f>VLOOKUP($BC8,小兵属性!$B:$Q,16,FALSE)</f>
        <v>魔法</v>
      </c>
      <c r="CP8" s="56">
        <f t="shared" si="5"/>
        <v>3445.2039464985587</v>
      </c>
      <c r="CQ8" s="56">
        <f t="shared" si="6"/>
        <v>1</v>
      </c>
      <c r="CR8" s="56">
        <f t="shared" si="7"/>
        <v>3446.2039464985587</v>
      </c>
    </row>
    <row r="9" spans="1:97" customFormat="1" x14ac:dyDescent="0.15">
      <c r="A9" s="12" t="s">
        <v>1169</v>
      </c>
      <c r="B9" s="13">
        <v>0.2</v>
      </c>
      <c r="C9" s="13">
        <v>0.4</v>
      </c>
      <c r="D9" s="13">
        <v>0.2</v>
      </c>
      <c r="E9" s="13">
        <v>0.3</v>
      </c>
      <c r="F9" s="13">
        <v>0</v>
      </c>
      <c r="G9" s="14">
        <v>0</v>
      </c>
      <c r="H9" s="14">
        <v>0</v>
      </c>
      <c r="I9" s="13"/>
      <c r="J9" s="13"/>
      <c r="K9" s="13">
        <v>0</v>
      </c>
      <c r="L9" s="13">
        <v>0</v>
      </c>
      <c r="M9" s="13">
        <v>0</v>
      </c>
      <c r="N9" s="13"/>
      <c r="O9" s="13"/>
      <c r="P9" s="13"/>
      <c r="Q9" s="24" t="s">
        <v>622</v>
      </c>
      <c r="R9" s="25">
        <f>VLOOKUP($Q9,杂项!$AF:$AT,2,FALSE)</f>
        <v>0</v>
      </c>
      <c r="S9" s="25">
        <f>VLOOKUP($Q9,杂项!$AF:$AT,3,FALSE)</f>
        <v>0.05</v>
      </c>
      <c r="T9" s="25">
        <f>VLOOKUP($Q9,杂项!$AF:$AT,4,FALSE)</f>
        <v>0</v>
      </c>
      <c r="U9" s="25">
        <f>VLOOKUP($Q9,杂项!$AF:$AT,5,FALSE)</f>
        <v>0.05</v>
      </c>
      <c r="V9" s="25">
        <f>VLOOKUP($Q9,杂项!$AF:$AT,6,FALSE)</f>
        <v>0</v>
      </c>
      <c r="W9" s="25">
        <f>VLOOKUP($Q9,杂项!$AF:$AT,7,FALSE)</f>
        <v>0</v>
      </c>
      <c r="X9" s="25">
        <f>VLOOKUP($Q9,杂项!$AF:$AT,8,FALSE)</f>
        <v>0</v>
      </c>
      <c r="Y9" s="25">
        <f>VLOOKUP($Q9,杂项!$AF:$AT,9,FALSE)</f>
        <v>0</v>
      </c>
      <c r="Z9" s="25">
        <f>VLOOKUP($Q9,杂项!$AF:$AT,10,FALSE)</f>
        <v>0</v>
      </c>
      <c r="AA9" s="25">
        <f>VLOOKUP($Q9,杂项!$AF:$AT,11,FALSE)</f>
        <v>0</v>
      </c>
      <c r="AB9" s="25">
        <f>VLOOKUP($Q9,杂项!$AF:$AT,12,FALSE)</f>
        <v>0</v>
      </c>
      <c r="AC9" s="25">
        <f>VLOOKUP($Q9,杂项!$AF:$AT,13,FALSE)</f>
        <v>0.1</v>
      </c>
      <c r="AD9" s="25">
        <f>VLOOKUP($Q9,杂项!$AF:$AT,14,FALSE)</f>
        <v>0.15</v>
      </c>
      <c r="AE9" s="25">
        <f>VLOOKUP($Q9,杂项!$AF:$AT,15,FALSE)</f>
        <v>0</v>
      </c>
      <c r="AF9" s="25">
        <f>VLOOKUP($Q9,杂项!$AF:$AU,16,FALSE)</f>
        <v>0</v>
      </c>
      <c r="AG9" s="13">
        <v>7</v>
      </c>
      <c r="AH9" s="13">
        <v>0</v>
      </c>
      <c r="AI9" s="13">
        <v>0</v>
      </c>
      <c r="AJ9" s="29">
        <v>0</v>
      </c>
      <c r="AK9" s="29">
        <v>0</v>
      </c>
      <c r="AL9" s="13">
        <v>0.35</v>
      </c>
      <c r="AM9" s="29">
        <v>0</v>
      </c>
      <c r="AN9" s="29">
        <v>182</v>
      </c>
      <c r="AO9" s="13"/>
      <c r="AP9" s="29"/>
      <c r="AQ9" s="29"/>
      <c r="AR9" s="13"/>
      <c r="AS9" s="29"/>
      <c r="AT9" s="29"/>
      <c r="AU9" s="13"/>
      <c r="AV9" s="13">
        <v>0.18</v>
      </c>
      <c r="AW9" s="13"/>
      <c r="AX9" s="13"/>
      <c r="AY9" s="13">
        <v>0</v>
      </c>
      <c r="AZ9" s="13">
        <v>0</v>
      </c>
      <c r="BA9" s="13">
        <v>0</v>
      </c>
      <c r="BB9" s="13"/>
      <c r="BC9" s="32" t="s">
        <v>4928</v>
      </c>
      <c r="BD9" s="24">
        <f>VLOOKUP($BC9,小兵属性!$B:$P,6,FALSE)</f>
        <v>0.7</v>
      </c>
      <c r="BE9" s="24">
        <f>VLOOKUP($BC9,小兵属性!$B:$P,7,FALSE)</f>
        <v>0.4</v>
      </c>
      <c r="BF9" s="24">
        <f>VLOOKUP($BC9,小兵属性!$B:$P,8,FALSE)</f>
        <v>0</v>
      </c>
      <c r="BG9" s="24">
        <f>VLOOKUP($BC9,小兵属性!$B:$P,9,FALSE)</f>
        <v>0</v>
      </c>
      <c r="BH9" s="24">
        <f>VLOOKUP($BC9,小兵属性!$B:$P,10,FALSE)</f>
        <v>0.3</v>
      </c>
      <c r="BI9" s="34">
        <v>12000</v>
      </c>
      <c r="BJ9" s="34">
        <v>11</v>
      </c>
      <c r="BK9" s="34"/>
      <c r="BL9" s="34"/>
      <c r="BM9" s="34">
        <v>700</v>
      </c>
      <c r="BN9" s="34">
        <v>600</v>
      </c>
      <c r="BO9" s="36">
        <v>0</v>
      </c>
      <c r="BP9" s="35">
        <v>1200</v>
      </c>
      <c r="BQ9" s="34">
        <v>11</v>
      </c>
      <c r="BR9" s="34"/>
      <c r="BS9" s="34">
        <v>700</v>
      </c>
      <c r="BT9" s="34">
        <v>600</v>
      </c>
      <c r="BU9" s="36">
        <v>0</v>
      </c>
      <c r="BV9" s="34">
        <v>0</v>
      </c>
      <c r="BW9" s="34">
        <v>0</v>
      </c>
      <c r="BX9" s="36">
        <v>0</v>
      </c>
      <c r="BY9" s="36">
        <v>0</v>
      </c>
      <c r="BZ9" s="42">
        <f>(VLOOKUP(A9,属性表!A:F,4,FALSE)*(1+AL9+U9)+AM9+AN9)*(1+C9+AV9+V9)</f>
        <v>1460.2756188159999</v>
      </c>
      <c r="CA9" s="13">
        <f t="shared" si="0"/>
        <v>0</v>
      </c>
      <c r="CB9" s="13">
        <f t="shared" si="1"/>
        <v>0.1</v>
      </c>
      <c r="CC9" s="13">
        <f t="shared" si="2"/>
        <v>0.15</v>
      </c>
      <c r="CD9" s="48">
        <v>0</v>
      </c>
      <c r="CE9" s="13">
        <f t="shared" si="3"/>
        <v>0</v>
      </c>
      <c r="CF9" s="13">
        <v>0</v>
      </c>
      <c r="CG9" s="13">
        <f>IFERROR(VLOOKUP(VLOOKUP(A9,属性表!A:AO,41,FALSE)&amp;BJ9,杂项!AW:BC,4,0),0)/100+K9+AH9</f>
        <v>0</v>
      </c>
      <c r="CH9" s="49">
        <f>VLOOKUP(BC9,小兵属性!B:F,3,FALSE)*(1+B9+BD9)*(1+VLOOKUP(A9,属性表!A:AN,38,FALSE))</f>
        <v>1373.9280000000001</v>
      </c>
      <c r="CI9" s="49">
        <v>0</v>
      </c>
      <c r="CJ9" s="13">
        <f t="shared" si="4"/>
        <v>0</v>
      </c>
      <c r="CK9" s="13">
        <v>0</v>
      </c>
      <c r="CL9" s="13">
        <f>IFERROR(VLOOKUP(VLOOKUP(BC9,小兵属性!B:X,23,FALSE)&amp;BQ9,杂项!AW:BC,4,0),0)/100+K9</f>
        <v>0</v>
      </c>
      <c r="CM9" s="54" t="s">
        <v>4886</v>
      </c>
      <c r="CN9" s="29" t="s">
        <v>5024</v>
      </c>
      <c r="CO9" s="55" t="str">
        <f>VLOOKUP($BC9,小兵属性!$B:$Q,16,FALSE)</f>
        <v>魔法</v>
      </c>
      <c r="CP9" s="56">
        <f t="shared" si="5"/>
        <v>3462.609365734399</v>
      </c>
      <c r="CQ9" s="56">
        <f t="shared" si="6"/>
        <v>1</v>
      </c>
      <c r="CR9" s="56">
        <f t="shared" si="7"/>
        <v>3463.609365734399</v>
      </c>
    </row>
    <row r="10" spans="1:97" customFormat="1" x14ac:dyDescent="0.15">
      <c r="A10" s="12" t="s">
        <v>1136</v>
      </c>
      <c r="B10" s="13">
        <v>0.2</v>
      </c>
      <c r="C10" s="13">
        <v>0.4</v>
      </c>
      <c r="D10" s="13">
        <v>0.2</v>
      </c>
      <c r="E10" s="13">
        <v>0.3</v>
      </c>
      <c r="F10" s="13">
        <v>0</v>
      </c>
      <c r="G10" s="14">
        <v>0</v>
      </c>
      <c r="H10" s="14">
        <v>0</v>
      </c>
      <c r="I10" s="13"/>
      <c r="J10" s="13"/>
      <c r="K10" s="13">
        <v>0</v>
      </c>
      <c r="L10" s="13">
        <v>0</v>
      </c>
      <c r="M10" s="13">
        <v>0</v>
      </c>
      <c r="N10" s="13"/>
      <c r="O10" s="13"/>
      <c r="P10" s="13"/>
      <c r="Q10" s="24" t="s">
        <v>622</v>
      </c>
      <c r="R10" s="25">
        <f>VLOOKUP($Q10,杂项!$AF:$AT,2,FALSE)</f>
        <v>0</v>
      </c>
      <c r="S10" s="25">
        <f>VLOOKUP($Q10,杂项!$AF:$AT,3,FALSE)</f>
        <v>0.05</v>
      </c>
      <c r="T10" s="25">
        <f>VLOOKUP($Q10,杂项!$AF:$AT,4,FALSE)</f>
        <v>0</v>
      </c>
      <c r="U10" s="25">
        <f>VLOOKUP($Q10,杂项!$AF:$AT,5,FALSE)</f>
        <v>0.05</v>
      </c>
      <c r="V10" s="25">
        <f>VLOOKUP($Q10,杂项!$AF:$AT,6,FALSE)</f>
        <v>0</v>
      </c>
      <c r="W10" s="25">
        <f>VLOOKUP($Q10,杂项!$AF:$AT,7,FALSE)</f>
        <v>0</v>
      </c>
      <c r="X10" s="25">
        <f>VLOOKUP($Q10,杂项!$AF:$AT,8,FALSE)</f>
        <v>0</v>
      </c>
      <c r="Y10" s="25">
        <f>VLOOKUP($Q10,杂项!$AF:$AT,9,FALSE)</f>
        <v>0</v>
      </c>
      <c r="Z10" s="25">
        <f>VLOOKUP($Q10,杂项!$AF:$AT,10,FALSE)</f>
        <v>0</v>
      </c>
      <c r="AA10" s="25">
        <f>VLOOKUP($Q10,杂项!$AF:$AT,11,FALSE)</f>
        <v>0</v>
      </c>
      <c r="AB10" s="25">
        <f>VLOOKUP($Q10,杂项!$AF:$AT,12,FALSE)</f>
        <v>0</v>
      </c>
      <c r="AC10" s="25">
        <f>VLOOKUP($Q10,杂项!$AF:$AT,13,FALSE)</f>
        <v>0.1</v>
      </c>
      <c r="AD10" s="25">
        <f>VLOOKUP($Q10,杂项!$AF:$AT,14,FALSE)</f>
        <v>0.15</v>
      </c>
      <c r="AE10" s="25">
        <f>VLOOKUP($Q10,杂项!$AF:$AT,15,FALSE)</f>
        <v>0</v>
      </c>
      <c r="AF10" s="25">
        <f>VLOOKUP($Q10,杂项!$AF:$AU,16,FALSE)</f>
        <v>0</v>
      </c>
      <c r="AG10" s="13">
        <v>7</v>
      </c>
      <c r="AH10" s="13">
        <v>0</v>
      </c>
      <c r="AI10" s="13">
        <v>0</v>
      </c>
      <c r="AJ10" s="29">
        <v>0</v>
      </c>
      <c r="AK10" s="29">
        <v>0</v>
      </c>
      <c r="AL10" s="13">
        <v>0.35</v>
      </c>
      <c r="AM10" s="29">
        <v>0</v>
      </c>
      <c r="AN10" s="29">
        <v>182</v>
      </c>
      <c r="AO10" s="13"/>
      <c r="AP10" s="29"/>
      <c r="AQ10" s="29"/>
      <c r="AR10" s="13"/>
      <c r="AS10" s="29"/>
      <c r="AT10" s="29"/>
      <c r="AU10" s="13"/>
      <c r="AV10" s="13">
        <v>0.18</v>
      </c>
      <c r="AW10" s="13"/>
      <c r="AX10" s="13"/>
      <c r="AY10" s="13">
        <v>0</v>
      </c>
      <c r="AZ10" s="13">
        <v>0</v>
      </c>
      <c r="BA10" s="13">
        <v>0</v>
      </c>
      <c r="BB10" s="13"/>
      <c r="BC10" s="32" t="s">
        <v>4928</v>
      </c>
      <c r="BD10" s="24">
        <f>VLOOKUP($BC10,小兵属性!$B:$P,6,FALSE)</f>
        <v>0.7</v>
      </c>
      <c r="BE10" s="24">
        <f>VLOOKUP($BC10,小兵属性!$B:$P,7,FALSE)</f>
        <v>0.4</v>
      </c>
      <c r="BF10" s="24">
        <f>VLOOKUP($BC10,小兵属性!$B:$P,8,FALSE)</f>
        <v>0</v>
      </c>
      <c r="BG10" s="24">
        <f>VLOOKUP($BC10,小兵属性!$B:$P,9,FALSE)</f>
        <v>0</v>
      </c>
      <c r="BH10" s="24">
        <f>VLOOKUP($BC10,小兵属性!$B:$P,10,FALSE)</f>
        <v>0.3</v>
      </c>
      <c r="BI10" s="34">
        <v>12000</v>
      </c>
      <c r="BJ10" s="34">
        <v>11</v>
      </c>
      <c r="BK10" s="34"/>
      <c r="BL10" s="34"/>
      <c r="BM10" s="34">
        <v>700</v>
      </c>
      <c r="BN10" s="34">
        <v>600</v>
      </c>
      <c r="BO10" s="36">
        <v>0</v>
      </c>
      <c r="BP10" s="35">
        <v>1200</v>
      </c>
      <c r="BQ10" s="34">
        <v>11</v>
      </c>
      <c r="BR10" s="34"/>
      <c r="BS10" s="34">
        <v>700</v>
      </c>
      <c r="BT10" s="34">
        <v>600</v>
      </c>
      <c r="BU10" s="36">
        <v>0</v>
      </c>
      <c r="BV10" s="34">
        <v>0</v>
      </c>
      <c r="BW10" s="34">
        <v>0</v>
      </c>
      <c r="BX10" s="36">
        <v>0</v>
      </c>
      <c r="BY10" s="36">
        <v>0</v>
      </c>
      <c r="BZ10" s="42">
        <f>(VLOOKUP(A10,属性表!A:F,4,FALSE)*(1+AL10+U10)+AM10+AN10)*(1+C10+AV10+V10)</f>
        <v>1460.2756188159999</v>
      </c>
      <c r="CA10" s="13">
        <f t="shared" si="0"/>
        <v>0</v>
      </c>
      <c r="CB10" s="13">
        <f t="shared" si="1"/>
        <v>0.1</v>
      </c>
      <c r="CC10" s="13">
        <f t="shared" si="2"/>
        <v>0.15</v>
      </c>
      <c r="CD10" s="48">
        <v>0</v>
      </c>
      <c r="CE10" s="13">
        <f t="shared" si="3"/>
        <v>0</v>
      </c>
      <c r="CF10" s="13">
        <v>0</v>
      </c>
      <c r="CG10" s="13">
        <f>IFERROR(VLOOKUP(VLOOKUP(A10,属性表!A:AO,41,FALSE)&amp;BJ10,杂项!AW:BC,4,0),0)/100+K10+AH10</f>
        <v>0</v>
      </c>
      <c r="CH10" s="49">
        <f>VLOOKUP(BC10,小兵属性!B:F,3,FALSE)*(1+B10+BD10)*(1+VLOOKUP(A10,属性表!A:AN,38,FALSE))</f>
        <v>1373.9280000000001</v>
      </c>
      <c r="CI10" s="49">
        <v>0</v>
      </c>
      <c r="CJ10" s="13">
        <f t="shared" si="4"/>
        <v>0</v>
      </c>
      <c r="CK10" s="13">
        <v>0</v>
      </c>
      <c r="CL10" s="13">
        <f>IFERROR(VLOOKUP(VLOOKUP(BC10,小兵属性!B:X,23,FALSE)&amp;BQ10,杂项!AW:BC,4,0),0)/100+K10</f>
        <v>0</v>
      </c>
      <c r="CM10" s="54" t="s">
        <v>4886</v>
      </c>
      <c r="CN10" s="29" t="s">
        <v>5024</v>
      </c>
      <c r="CO10" s="55" t="str">
        <f>VLOOKUP($BC10,小兵属性!$B:$Q,16,FALSE)</f>
        <v>魔法</v>
      </c>
      <c r="CP10" s="56">
        <f t="shared" si="5"/>
        <v>3462.609365734399</v>
      </c>
      <c r="CQ10" s="56">
        <f t="shared" si="6"/>
        <v>1</v>
      </c>
      <c r="CR10" s="56">
        <f t="shared" si="7"/>
        <v>3463.609365734399</v>
      </c>
    </row>
    <row r="11" spans="1:97" customFormat="1" x14ac:dyDescent="0.15">
      <c r="A11" s="12" t="s">
        <v>1190</v>
      </c>
      <c r="B11" s="13">
        <v>0.4</v>
      </c>
      <c r="C11" s="13">
        <v>0.4</v>
      </c>
      <c r="D11" s="13">
        <v>0.4</v>
      </c>
      <c r="E11" s="13">
        <v>0.5</v>
      </c>
      <c r="F11" s="13">
        <v>0</v>
      </c>
      <c r="G11" s="14">
        <v>0</v>
      </c>
      <c r="H11" s="14">
        <v>0</v>
      </c>
      <c r="I11" s="13"/>
      <c r="J11" s="13"/>
      <c r="K11" s="13">
        <v>0</v>
      </c>
      <c r="L11" s="13">
        <v>0</v>
      </c>
      <c r="M11" s="13">
        <v>0</v>
      </c>
      <c r="N11" s="13"/>
      <c r="O11" s="13"/>
      <c r="P11" s="13"/>
      <c r="Q11" s="24" t="s">
        <v>528</v>
      </c>
      <c r="R11" s="25">
        <f>VLOOKUP($Q11,杂项!$AF:$AT,2,FALSE)</f>
        <v>0</v>
      </c>
      <c r="S11" s="25">
        <f>VLOOKUP($Q11,杂项!$AF:$AT,3,FALSE)</f>
        <v>0.05</v>
      </c>
      <c r="T11" s="25">
        <f>VLOOKUP($Q11,杂项!$AF:$AT,4,FALSE)</f>
        <v>0.1</v>
      </c>
      <c r="U11" s="25">
        <f>VLOOKUP($Q11,杂项!$AF:$AT,5,FALSE)</f>
        <v>0.05</v>
      </c>
      <c r="V11" s="25">
        <f>VLOOKUP($Q11,杂项!$AF:$AT,6,FALSE)</f>
        <v>0.1</v>
      </c>
      <c r="W11" s="25">
        <f>VLOOKUP($Q11,杂项!$AF:$AT,7,FALSE)</f>
        <v>0</v>
      </c>
      <c r="X11" s="25">
        <f>VLOOKUP($Q11,杂项!$AF:$AT,8,FALSE)</f>
        <v>0.1</v>
      </c>
      <c r="Y11" s="25">
        <f>VLOOKUP($Q11,杂项!$AF:$AT,9,FALSE)</f>
        <v>0</v>
      </c>
      <c r="Z11" s="25">
        <f>VLOOKUP($Q11,杂项!$AF:$AT,10,FALSE)</f>
        <v>0.1</v>
      </c>
      <c r="AA11" s="25">
        <f>VLOOKUP($Q11,杂项!$AF:$AT,11,FALSE)</f>
        <v>0</v>
      </c>
      <c r="AB11" s="25">
        <f>VLOOKUP($Q11,杂项!$AF:$AT,12,FALSE)</f>
        <v>0</v>
      </c>
      <c r="AC11" s="25">
        <f>VLOOKUP($Q11,杂项!$AF:$AT,13,FALSE)</f>
        <v>0</v>
      </c>
      <c r="AD11" s="25">
        <f>VLOOKUP($Q11,杂项!$AF:$AT,14,FALSE)</f>
        <v>0</v>
      </c>
      <c r="AE11" s="25">
        <f>VLOOKUP($Q11,杂项!$AF:$AT,15,FALSE)</f>
        <v>0</v>
      </c>
      <c r="AF11" s="25">
        <f>VLOOKUP($Q11,杂项!$AF:$AU,16,FALSE)</f>
        <v>0</v>
      </c>
      <c r="AG11" s="13">
        <v>6</v>
      </c>
      <c r="AH11" s="13">
        <v>0</v>
      </c>
      <c r="AI11" s="13">
        <v>0.35</v>
      </c>
      <c r="AJ11" s="29">
        <v>0</v>
      </c>
      <c r="AK11" s="29">
        <v>182</v>
      </c>
      <c r="AL11" s="13"/>
      <c r="AM11" s="29"/>
      <c r="AN11" s="29"/>
      <c r="AO11" s="13"/>
      <c r="AP11" s="29"/>
      <c r="AQ11" s="29"/>
      <c r="AR11" s="13"/>
      <c r="AS11" s="29"/>
      <c r="AT11" s="29"/>
      <c r="AU11" s="13">
        <v>0.18</v>
      </c>
      <c r="AV11" s="13"/>
      <c r="AW11" s="13"/>
      <c r="AX11" s="13"/>
      <c r="AY11" s="13">
        <v>0</v>
      </c>
      <c r="AZ11" s="13">
        <v>0</v>
      </c>
      <c r="BA11" s="13">
        <v>0</v>
      </c>
      <c r="BB11" s="13"/>
      <c r="BC11" s="32" t="s">
        <v>4845</v>
      </c>
      <c r="BD11" s="24">
        <f>VLOOKUP($BC11,小兵属性!$B:$P,6,FALSE)</f>
        <v>0.35</v>
      </c>
      <c r="BE11" s="24">
        <f>VLOOKUP($BC11,小兵属性!$B:$P,7,FALSE)</f>
        <v>0.2</v>
      </c>
      <c r="BF11" s="24">
        <f>VLOOKUP($BC11,小兵属性!$B:$P,8,FALSE)</f>
        <v>0</v>
      </c>
      <c r="BG11" s="24">
        <f>VLOOKUP($BC11,小兵属性!$B:$P,9,FALSE)</f>
        <v>0.3</v>
      </c>
      <c r="BH11" s="24">
        <f>VLOOKUP($BC11,小兵属性!$B:$P,10,FALSE)</f>
        <v>0.35</v>
      </c>
      <c r="BI11" s="34">
        <v>12000</v>
      </c>
      <c r="BJ11" s="34">
        <v>11</v>
      </c>
      <c r="BK11" s="34"/>
      <c r="BL11" s="34"/>
      <c r="BM11" s="34">
        <v>700</v>
      </c>
      <c r="BN11" s="34">
        <v>600</v>
      </c>
      <c r="BO11" s="36">
        <v>0</v>
      </c>
      <c r="BP11" s="35">
        <v>1200</v>
      </c>
      <c r="BQ11" s="34">
        <v>11</v>
      </c>
      <c r="BR11" s="34"/>
      <c r="BS11" s="34">
        <v>700</v>
      </c>
      <c r="BT11" s="34">
        <v>600</v>
      </c>
      <c r="BU11" s="36">
        <v>0</v>
      </c>
      <c r="BV11" s="34"/>
      <c r="BW11" s="34"/>
      <c r="BX11" s="36">
        <v>0</v>
      </c>
      <c r="BY11" s="36">
        <v>0</v>
      </c>
      <c r="BZ11" s="42">
        <f>(VLOOKUP(A11,属性表!A:F,3,FALSE)*(1+AI11+S11)+AJ11+AK11)*(1+B11+AU11+T11)</f>
        <v>1649.6850026495999</v>
      </c>
      <c r="CA11" s="13">
        <f t="shared" si="0"/>
        <v>0</v>
      </c>
      <c r="CB11" s="13">
        <f t="shared" si="1"/>
        <v>0</v>
      </c>
      <c r="CC11" s="13">
        <f t="shared" si="2"/>
        <v>0</v>
      </c>
      <c r="CD11" s="48">
        <v>0</v>
      </c>
      <c r="CE11" s="13">
        <f t="shared" si="3"/>
        <v>0</v>
      </c>
      <c r="CF11" s="13">
        <v>0</v>
      </c>
      <c r="CG11" s="13">
        <f>IFERROR(VLOOKUP(VLOOKUP(A11,属性表!A:AO,41,FALSE)&amp;BJ11,杂项!AW:BC,4,0),0)/100+K11+AH11</f>
        <v>0</v>
      </c>
      <c r="CH11" s="49">
        <f>VLOOKUP(BC11,小兵属性!B:F,3,FALSE)*(1+B11+BD11)*(1+VLOOKUP(A11,属性表!A:AN,38,FALSE))</f>
        <v>1358.7</v>
      </c>
      <c r="CI11" s="49">
        <v>0</v>
      </c>
      <c r="CJ11" s="13">
        <f t="shared" si="4"/>
        <v>0</v>
      </c>
      <c r="CK11" s="13">
        <v>0</v>
      </c>
      <c r="CL11" s="13">
        <f>IFERROR(VLOOKUP(VLOOKUP(BC11,小兵属性!B:X,23,FALSE)&amp;BQ11,杂项!AW:BC,4,0),0)/100+K11</f>
        <v>0</v>
      </c>
      <c r="CM11" s="54" t="s">
        <v>4816</v>
      </c>
      <c r="CN11" s="29" t="s">
        <v>5025</v>
      </c>
      <c r="CO11" s="55" t="str">
        <f>VLOOKUP($BC11,小兵属性!$B:$Q,16,FALSE)</f>
        <v>物理</v>
      </c>
      <c r="CP11" s="56">
        <f t="shared" si="5"/>
        <v>2849.0550079487998</v>
      </c>
      <c r="CQ11" s="56">
        <f t="shared" si="6"/>
        <v>1</v>
      </c>
      <c r="CR11" s="56">
        <f t="shared" si="7"/>
        <v>2850.0550079487998</v>
      </c>
    </row>
    <row r="12" spans="1:97" customFormat="1" x14ac:dyDescent="0.15">
      <c r="A12" s="12" t="s">
        <v>1200</v>
      </c>
      <c r="B12" s="13">
        <v>0.4</v>
      </c>
      <c r="C12" s="13">
        <v>0.4</v>
      </c>
      <c r="D12" s="13">
        <v>0.4</v>
      </c>
      <c r="E12" s="13">
        <v>0.5</v>
      </c>
      <c r="F12" s="13">
        <v>0</v>
      </c>
      <c r="G12" s="14">
        <v>0</v>
      </c>
      <c r="H12" s="14">
        <v>0</v>
      </c>
      <c r="I12" s="13"/>
      <c r="J12" s="13"/>
      <c r="K12" s="13">
        <v>0</v>
      </c>
      <c r="L12" s="13">
        <v>0</v>
      </c>
      <c r="M12" s="13">
        <v>0</v>
      </c>
      <c r="N12" s="13"/>
      <c r="O12" s="13"/>
      <c r="P12" s="13"/>
      <c r="Q12" s="24" t="s">
        <v>528</v>
      </c>
      <c r="R12" s="25">
        <f>VLOOKUP($Q12,杂项!$AF:$AT,2,FALSE)</f>
        <v>0</v>
      </c>
      <c r="S12" s="25">
        <f>VLOOKUP($Q12,杂项!$AF:$AT,3,FALSE)</f>
        <v>0.05</v>
      </c>
      <c r="T12" s="25">
        <f>VLOOKUP($Q12,杂项!$AF:$AT,4,FALSE)</f>
        <v>0.1</v>
      </c>
      <c r="U12" s="25">
        <f>VLOOKUP($Q12,杂项!$AF:$AT,5,FALSE)</f>
        <v>0.05</v>
      </c>
      <c r="V12" s="25">
        <f>VLOOKUP($Q12,杂项!$AF:$AT,6,FALSE)</f>
        <v>0.1</v>
      </c>
      <c r="W12" s="25">
        <f>VLOOKUP($Q12,杂项!$AF:$AT,7,FALSE)</f>
        <v>0</v>
      </c>
      <c r="X12" s="25">
        <f>VLOOKUP($Q12,杂项!$AF:$AT,8,FALSE)</f>
        <v>0.1</v>
      </c>
      <c r="Y12" s="25">
        <f>VLOOKUP($Q12,杂项!$AF:$AT,9,FALSE)</f>
        <v>0</v>
      </c>
      <c r="Z12" s="25">
        <f>VLOOKUP($Q12,杂项!$AF:$AT,10,FALSE)</f>
        <v>0.1</v>
      </c>
      <c r="AA12" s="25">
        <f>VLOOKUP($Q12,杂项!$AF:$AT,11,FALSE)</f>
        <v>0</v>
      </c>
      <c r="AB12" s="25">
        <f>VLOOKUP($Q12,杂项!$AF:$AT,12,FALSE)</f>
        <v>0</v>
      </c>
      <c r="AC12" s="25">
        <f>VLOOKUP($Q12,杂项!$AF:$AT,13,FALSE)</f>
        <v>0</v>
      </c>
      <c r="AD12" s="25">
        <f>VLOOKUP($Q12,杂项!$AF:$AT,14,FALSE)</f>
        <v>0</v>
      </c>
      <c r="AE12" s="25">
        <f>VLOOKUP($Q12,杂项!$AF:$AT,15,FALSE)</f>
        <v>0</v>
      </c>
      <c r="AF12" s="25">
        <f>VLOOKUP($Q12,杂项!$AF:$AU,16,FALSE)</f>
        <v>0</v>
      </c>
      <c r="AG12" s="13">
        <v>6</v>
      </c>
      <c r="AH12" s="13">
        <v>0</v>
      </c>
      <c r="AI12" s="13">
        <v>0.35</v>
      </c>
      <c r="AJ12" s="29">
        <v>0</v>
      </c>
      <c r="AK12" s="29">
        <v>182</v>
      </c>
      <c r="AL12" s="13"/>
      <c r="AM12" s="29"/>
      <c r="AN12" s="29"/>
      <c r="AO12" s="13"/>
      <c r="AP12" s="29"/>
      <c r="AQ12" s="29"/>
      <c r="AR12" s="13"/>
      <c r="AS12" s="29"/>
      <c r="AT12" s="29"/>
      <c r="AU12" s="13">
        <v>0.18</v>
      </c>
      <c r="AV12" s="13"/>
      <c r="AW12" s="13"/>
      <c r="AX12" s="13"/>
      <c r="AY12" s="13">
        <v>0</v>
      </c>
      <c r="AZ12" s="13">
        <v>0</v>
      </c>
      <c r="BA12" s="13">
        <v>0</v>
      </c>
      <c r="BB12" s="13"/>
      <c r="BC12" s="32" t="s">
        <v>4845</v>
      </c>
      <c r="BD12" s="24">
        <f>VLOOKUP($BC12,小兵属性!$B:$P,6,FALSE)</f>
        <v>0.35</v>
      </c>
      <c r="BE12" s="24">
        <f>VLOOKUP($BC12,小兵属性!$B:$P,7,FALSE)</f>
        <v>0.2</v>
      </c>
      <c r="BF12" s="24">
        <f>VLOOKUP($BC12,小兵属性!$B:$P,8,FALSE)</f>
        <v>0</v>
      </c>
      <c r="BG12" s="24">
        <f>VLOOKUP($BC12,小兵属性!$B:$P,9,FALSE)</f>
        <v>0.3</v>
      </c>
      <c r="BH12" s="24">
        <f>VLOOKUP($BC12,小兵属性!$B:$P,10,FALSE)</f>
        <v>0.35</v>
      </c>
      <c r="BI12" s="34">
        <v>12000</v>
      </c>
      <c r="BJ12" s="34">
        <v>11</v>
      </c>
      <c r="BK12" s="34"/>
      <c r="BL12" s="34"/>
      <c r="BM12" s="34">
        <v>700</v>
      </c>
      <c r="BN12" s="34">
        <v>600</v>
      </c>
      <c r="BO12" s="36">
        <v>0</v>
      </c>
      <c r="BP12" s="35">
        <v>1200</v>
      </c>
      <c r="BQ12" s="34">
        <v>11</v>
      </c>
      <c r="BR12" s="34"/>
      <c r="BS12" s="34">
        <v>700</v>
      </c>
      <c r="BT12" s="34">
        <v>600</v>
      </c>
      <c r="BU12" s="36">
        <v>0</v>
      </c>
      <c r="BV12" s="34"/>
      <c r="BW12" s="34"/>
      <c r="BX12" s="36">
        <v>0</v>
      </c>
      <c r="BY12" s="36">
        <v>0</v>
      </c>
      <c r="BZ12" s="42">
        <f>(VLOOKUP(A12,属性表!A:F,3,FALSE)*(1+AI12+S12)+AJ12+AK12)*(1+B12+AU12+T12)</f>
        <v>1580.0633038848</v>
      </c>
      <c r="CA12" s="13">
        <f t="shared" si="0"/>
        <v>0</v>
      </c>
      <c r="CB12" s="13">
        <f t="shared" si="1"/>
        <v>0</v>
      </c>
      <c r="CC12" s="13">
        <f t="shared" si="2"/>
        <v>0</v>
      </c>
      <c r="CD12" s="48">
        <v>0</v>
      </c>
      <c r="CE12" s="13">
        <f t="shared" si="3"/>
        <v>0</v>
      </c>
      <c r="CF12" s="13">
        <v>0</v>
      </c>
      <c r="CG12" s="13">
        <f>IFERROR(VLOOKUP(VLOOKUP(A12,属性表!A:AO,41,FALSE)&amp;BJ12,杂项!AW:BC,4,0),0)/100+K12+AH12</f>
        <v>0</v>
      </c>
      <c r="CH12" s="49">
        <f>VLOOKUP(BC12,小兵属性!B:F,3,FALSE)*(1+B12+BD12)*(1+VLOOKUP(A12,属性表!A:AN,38,FALSE))</f>
        <v>1358.7</v>
      </c>
      <c r="CI12" s="49">
        <v>0</v>
      </c>
      <c r="CJ12" s="13">
        <f t="shared" si="4"/>
        <v>0</v>
      </c>
      <c r="CK12" s="13">
        <v>0</v>
      </c>
      <c r="CL12" s="13">
        <f>IFERROR(VLOOKUP(VLOOKUP(BC12,小兵属性!B:X,23,FALSE)&amp;BQ12,杂项!AW:BC,4,0),0)/100+K12</f>
        <v>0</v>
      </c>
      <c r="CM12" s="54" t="s">
        <v>4816</v>
      </c>
      <c r="CN12" s="29" t="s">
        <v>5025</v>
      </c>
      <c r="CO12" s="55" t="str">
        <f>VLOOKUP($BC12,小兵属性!$B:$Q,16,FALSE)</f>
        <v>物理</v>
      </c>
      <c r="CP12" s="56">
        <f t="shared" si="5"/>
        <v>2640.1899116544</v>
      </c>
      <c r="CQ12" s="56">
        <f t="shared" si="6"/>
        <v>1</v>
      </c>
      <c r="CR12" s="56">
        <f t="shared" si="7"/>
        <v>2641.1899116544</v>
      </c>
    </row>
    <row r="13" spans="1:97" customFormat="1" x14ac:dyDescent="0.15">
      <c r="A13" s="12" t="s">
        <v>1144</v>
      </c>
      <c r="B13" s="13">
        <v>0.35</v>
      </c>
      <c r="C13" s="13">
        <v>0.35</v>
      </c>
      <c r="D13" s="13">
        <v>0.2</v>
      </c>
      <c r="E13" s="13">
        <v>0.3</v>
      </c>
      <c r="F13" s="13">
        <v>0</v>
      </c>
      <c r="G13" s="14">
        <v>0</v>
      </c>
      <c r="H13" s="14">
        <v>0</v>
      </c>
      <c r="I13" s="13"/>
      <c r="J13" s="13"/>
      <c r="K13" s="13">
        <v>0</v>
      </c>
      <c r="L13" s="13">
        <v>0</v>
      </c>
      <c r="M13" s="13">
        <v>0</v>
      </c>
      <c r="N13" s="13">
        <v>0.1</v>
      </c>
      <c r="O13" s="13"/>
      <c r="P13" s="13"/>
      <c r="Q13" s="24" t="s">
        <v>569</v>
      </c>
      <c r="R13" s="25">
        <f>VLOOKUP($Q13,杂项!$AF:$AT,2,FALSE)</f>
        <v>0</v>
      </c>
      <c r="S13" s="25">
        <f>VLOOKUP($Q13,杂项!$AF:$AT,3,FALSE)</f>
        <v>0.05</v>
      </c>
      <c r="T13" s="25">
        <f>VLOOKUP($Q13,杂项!$AF:$AT,4,FALSE)</f>
        <v>0</v>
      </c>
      <c r="U13" s="25">
        <f>VLOOKUP($Q13,杂项!$AF:$AT,5,FALSE)</f>
        <v>0.05</v>
      </c>
      <c r="V13" s="25">
        <f>VLOOKUP($Q13,杂项!$AF:$AT,6,FALSE)</f>
        <v>0</v>
      </c>
      <c r="W13" s="25">
        <f>VLOOKUP($Q13,杂项!$AF:$AT,7,FALSE)</f>
        <v>0</v>
      </c>
      <c r="X13" s="25">
        <f>VLOOKUP($Q13,杂项!$AF:$AT,8,FALSE)</f>
        <v>0</v>
      </c>
      <c r="Y13" s="25">
        <f>VLOOKUP($Q13,杂项!$AF:$AT,9,FALSE)</f>
        <v>0</v>
      </c>
      <c r="Z13" s="25">
        <f>VLOOKUP($Q13,杂项!$AF:$AT,10,FALSE)</f>
        <v>0</v>
      </c>
      <c r="AA13" s="25">
        <f>VLOOKUP($Q13,杂项!$AF:$AT,11,FALSE)</f>
        <v>0</v>
      </c>
      <c r="AB13" s="25">
        <f>VLOOKUP($Q13,杂项!$AF:$AT,12,FALSE)</f>
        <v>0</v>
      </c>
      <c r="AC13" s="25">
        <f>VLOOKUP($Q13,杂项!$AF:$AT,13,FALSE)</f>
        <v>0</v>
      </c>
      <c r="AD13" s="25">
        <f>VLOOKUP($Q13,杂项!$AF:$AT,14,FALSE)</f>
        <v>0</v>
      </c>
      <c r="AE13" s="25">
        <f>VLOOKUP($Q13,杂项!$AF:$AT,15,FALSE)</f>
        <v>0</v>
      </c>
      <c r="AF13" s="25">
        <f>VLOOKUP($Q13,杂项!$AF:$AU,16,FALSE)</f>
        <v>0</v>
      </c>
      <c r="AG13" s="13">
        <v>7</v>
      </c>
      <c r="AH13" s="13">
        <v>0</v>
      </c>
      <c r="AI13" s="13">
        <v>0.35</v>
      </c>
      <c r="AJ13" s="29">
        <v>0</v>
      </c>
      <c r="AK13" s="29">
        <v>182</v>
      </c>
      <c r="AL13" s="13"/>
      <c r="AM13" s="29"/>
      <c r="AN13" s="29"/>
      <c r="AO13" s="13"/>
      <c r="AP13" s="29"/>
      <c r="AQ13" s="29"/>
      <c r="AR13" s="13"/>
      <c r="AS13" s="29"/>
      <c r="AT13" s="29"/>
      <c r="AU13" s="13">
        <v>0.18</v>
      </c>
      <c r="AV13" s="13"/>
      <c r="AW13" s="13"/>
      <c r="AX13" s="13"/>
      <c r="AY13" s="13">
        <v>0</v>
      </c>
      <c r="AZ13" s="13">
        <v>0</v>
      </c>
      <c r="BA13" s="13">
        <v>0</v>
      </c>
      <c r="BB13" s="13"/>
      <c r="BC13" s="32" t="s">
        <v>4815</v>
      </c>
      <c r="BD13" s="24">
        <f>VLOOKUP($BC13,小兵属性!$B:$P,6,FALSE)</f>
        <v>0.2</v>
      </c>
      <c r="BE13" s="24">
        <f>VLOOKUP($BC13,小兵属性!$B:$P,7,FALSE)</f>
        <v>0.2</v>
      </c>
      <c r="BF13" s="24">
        <f>VLOOKUP($BC13,小兵属性!$B:$P,8,FALSE)</f>
        <v>0.2</v>
      </c>
      <c r="BG13" s="24">
        <f>VLOOKUP($BC13,小兵属性!$B:$P,9,FALSE)</f>
        <v>0</v>
      </c>
      <c r="BH13" s="24">
        <f>VLOOKUP($BC13,小兵属性!$B:$P,10,FALSE)</f>
        <v>0.3</v>
      </c>
      <c r="BI13" s="34">
        <v>12000</v>
      </c>
      <c r="BJ13" s="34">
        <v>11</v>
      </c>
      <c r="BK13" s="34"/>
      <c r="BL13" s="34"/>
      <c r="BM13" s="34">
        <v>700</v>
      </c>
      <c r="BN13" s="34">
        <v>600</v>
      </c>
      <c r="BO13" s="36">
        <v>0</v>
      </c>
      <c r="BP13" s="35">
        <v>1200</v>
      </c>
      <c r="BQ13" s="34">
        <v>11</v>
      </c>
      <c r="BR13" s="34"/>
      <c r="BS13" s="34">
        <v>700</v>
      </c>
      <c r="BT13" s="34">
        <v>600</v>
      </c>
      <c r="BU13" s="36">
        <v>0</v>
      </c>
      <c r="BV13" s="34"/>
      <c r="BW13" s="34"/>
      <c r="BX13" s="36">
        <v>0</v>
      </c>
      <c r="BY13" s="36">
        <v>0</v>
      </c>
      <c r="BZ13" s="42">
        <f>(VLOOKUP(A13,属性表!A:F,3,FALSE)*(1+AI13+S13)+AJ13+AK13)*(1+B13+AU13+T13)</f>
        <v>1417.8591802368001</v>
      </c>
      <c r="CA13" s="13">
        <f t="shared" si="0"/>
        <v>0</v>
      </c>
      <c r="CB13" s="13">
        <f t="shared" si="1"/>
        <v>0</v>
      </c>
      <c r="CC13" s="13">
        <f t="shared" si="2"/>
        <v>0</v>
      </c>
      <c r="CD13" s="48">
        <v>0</v>
      </c>
      <c r="CE13" s="13">
        <f t="shared" si="3"/>
        <v>0</v>
      </c>
      <c r="CF13" s="13">
        <v>0</v>
      </c>
      <c r="CG13" s="13">
        <f>IFERROR(VLOOKUP(VLOOKUP(A13,属性表!A:AO,41,FALSE)&amp;BJ13,杂项!AW:BC,4,0),0)/100+K13+AH13</f>
        <v>0</v>
      </c>
      <c r="CH13" s="49">
        <f>VLOOKUP(BC13,小兵属性!B:F,3,FALSE)*(1+B13+BD13)*(1+VLOOKUP(A13,属性表!A:AN,38,FALSE))</f>
        <v>1027.4330000000002</v>
      </c>
      <c r="CI13" s="49">
        <v>0</v>
      </c>
      <c r="CJ13" s="13">
        <f t="shared" si="4"/>
        <v>0</v>
      </c>
      <c r="CK13" s="13">
        <v>0</v>
      </c>
      <c r="CL13" s="13">
        <f>IFERROR(VLOOKUP(VLOOKUP(BC13,小兵属性!B:X,23,FALSE)&amp;BQ13,杂项!AW:BC,4,0),0)/100+K13</f>
        <v>0</v>
      </c>
      <c r="CM13" s="54" t="s">
        <v>4816</v>
      </c>
      <c r="CN13" s="29" t="s">
        <v>5025</v>
      </c>
      <c r="CO13" s="55" t="str">
        <f>VLOOKUP($BC13,小兵属性!$B:$Q,16,FALSE)</f>
        <v>物理</v>
      </c>
      <c r="CP13" s="56">
        <f t="shared" si="5"/>
        <v>2512.5071308288002</v>
      </c>
      <c r="CQ13" s="56">
        <f t="shared" si="6"/>
        <v>1</v>
      </c>
      <c r="CR13" s="56">
        <f t="shared" si="7"/>
        <v>2513.5071308288002</v>
      </c>
    </row>
    <row r="14" spans="1:97" customFormat="1" x14ac:dyDescent="0.15">
      <c r="A14" s="12" t="s">
        <v>1201</v>
      </c>
      <c r="B14" s="13">
        <v>0.2</v>
      </c>
      <c r="C14" s="13">
        <v>0.2</v>
      </c>
      <c r="D14" s="13">
        <v>0.2</v>
      </c>
      <c r="E14" s="13">
        <v>0.3</v>
      </c>
      <c r="F14" s="13">
        <v>0</v>
      </c>
      <c r="G14" s="14">
        <v>0</v>
      </c>
      <c r="H14" s="14">
        <v>0</v>
      </c>
      <c r="I14" s="13"/>
      <c r="J14" s="13"/>
      <c r="K14" s="13">
        <v>0</v>
      </c>
      <c r="L14" s="13">
        <v>0</v>
      </c>
      <c r="M14" s="13">
        <v>0</v>
      </c>
      <c r="N14" s="13"/>
      <c r="O14" s="13"/>
      <c r="P14" s="13"/>
      <c r="Q14" s="24" t="s">
        <v>622</v>
      </c>
      <c r="R14" s="25">
        <f>VLOOKUP($Q14,杂项!$AF:$AT,2,FALSE)</f>
        <v>0</v>
      </c>
      <c r="S14" s="25">
        <f>VLOOKUP($Q14,杂项!$AF:$AT,3,FALSE)</f>
        <v>0.05</v>
      </c>
      <c r="T14" s="25">
        <f>VLOOKUP($Q14,杂项!$AF:$AT,4,FALSE)</f>
        <v>0</v>
      </c>
      <c r="U14" s="25">
        <f>VLOOKUP($Q14,杂项!$AF:$AT,5,FALSE)</f>
        <v>0.05</v>
      </c>
      <c r="V14" s="25">
        <f>VLOOKUP($Q14,杂项!$AF:$AT,6,FALSE)</f>
        <v>0</v>
      </c>
      <c r="W14" s="25">
        <f>VLOOKUP($Q14,杂项!$AF:$AT,7,FALSE)</f>
        <v>0</v>
      </c>
      <c r="X14" s="25">
        <f>VLOOKUP($Q14,杂项!$AF:$AT,8,FALSE)</f>
        <v>0</v>
      </c>
      <c r="Y14" s="25">
        <f>VLOOKUP($Q14,杂项!$AF:$AT,9,FALSE)</f>
        <v>0</v>
      </c>
      <c r="Z14" s="25">
        <f>VLOOKUP($Q14,杂项!$AF:$AT,10,FALSE)</f>
        <v>0</v>
      </c>
      <c r="AA14" s="25">
        <f>VLOOKUP($Q14,杂项!$AF:$AT,11,FALSE)</f>
        <v>0</v>
      </c>
      <c r="AB14" s="25">
        <f>VLOOKUP($Q14,杂项!$AF:$AT,12,FALSE)</f>
        <v>0</v>
      </c>
      <c r="AC14" s="25">
        <f>VLOOKUP($Q14,杂项!$AF:$AT,13,FALSE)</f>
        <v>0.1</v>
      </c>
      <c r="AD14" s="25">
        <f>VLOOKUP($Q14,杂项!$AF:$AT,14,FALSE)</f>
        <v>0.15</v>
      </c>
      <c r="AE14" s="25">
        <f>VLOOKUP($Q14,杂项!$AF:$AT,15,FALSE)</f>
        <v>0</v>
      </c>
      <c r="AF14" s="25">
        <f>VLOOKUP($Q14,杂项!$AF:$AU,16,FALSE)</f>
        <v>0</v>
      </c>
      <c r="AG14" s="13">
        <v>6</v>
      </c>
      <c r="AH14" s="13">
        <v>0</v>
      </c>
      <c r="AI14" s="13">
        <v>0.35</v>
      </c>
      <c r="AJ14" s="29">
        <v>0</v>
      </c>
      <c r="AK14" s="29">
        <v>182</v>
      </c>
      <c r="AL14" s="13"/>
      <c r="AM14" s="29"/>
      <c r="AN14" s="29"/>
      <c r="AO14" s="13"/>
      <c r="AP14" s="29"/>
      <c r="AQ14" s="29"/>
      <c r="AR14" s="13"/>
      <c r="AS14" s="29"/>
      <c r="AT14" s="29"/>
      <c r="AU14" s="13">
        <v>0.18</v>
      </c>
      <c r="AV14" s="13"/>
      <c r="AW14" s="13"/>
      <c r="AX14" s="13"/>
      <c r="AY14" s="13">
        <v>0</v>
      </c>
      <c r="AZ14" s="13">
        <v>0</v>
      </c>
      <c r="BA14" s="13">
        <v>0</v>
      </c>
      <c r="BB14" s="13"/>
      <c r="BC14" s="32" t="s">
        <v>4971</v>
      </c>
      <c r="BD14" s="24">
        <f>VLOOKUP($BC14,小兵属性!$B:$P,6,FALSE)</f>
        <v>0</v>
      </c>
      <c r="BE14" s="24">
        <f>VLOOKUP($BC14,小兵属性!$B:$P,7,FALSE)</f>
        <v>0</v>
      </c>
      <c r="BF14" s="24">
        <f>VLOOKUP($BC14,小兵属性!$B:$P,8,FALSE)</f>
        <v>0</v>
      </c>
      <c r="BG14" s="24">
        <f>VLOOKUP($BC14,小兵属性!$B:$P,9,FALSE)</f>
        <v>0</v>
      </c>
      <c r="BH14" s="24">
        <f>VLOOKUP($BC14,小兵属性!$B:$P,10,FALSE)</f>
        <v>0</v>
      </c>
      <c r="BI14" s="34">
        <v>12000</v>
      </c>
      <c r="BJ14" s="34">
        <v>11</v>
      </c>
      <c r="BK14" s="34"/>
      <c r="BL14" s="34"/>
      <c r="BM14" s="34">
        <v>700</v>
      </c>
      <c r="BN14" s="34">
        <v>600</v>
      </c>
      <c r="BO14" s="36">
        <v>0</v>
      </c>
      <c r="BP14" s="35">
        <v>1200</v>
      </c>
      <c r="BQ14" s="34">
        <v>11</v>
      </c>
      <c r="BR14" s="34"/>
      <c r="BS14" s="34">
        <v>700</v>
      </c>
      <c r="BT14" s="34">
        <v>600</v>
      </c>
      <c r="BU14" s="36">
        <v>0</v>
      </c>
      <c r="BV14" s="34"/>
      <c r="BW14" s="34"/>
      <c r="BX14" s="36">
        <v>0</v>
      </c>
      <c r="BY14" s="36">
        <v>0</v>
      </c>
      <c r="BZ14" s="42">
        <f>(VLOOKUP(A14,属性表!A:F,3,FALSE)*(1+AI14+S14)+AJ14+AK14)*(1+B14+AU14+T14)</f>
        <v>1335.0415518720001</v>
      </c>
      <c r="CA14" s="13">
        <f t="shared" si="0"/>
        <v>0</v>
      </c>
      <c r="CB14" s="13">
        <f t="shared" si="1"/>
        <v>0.1</v>
      </c>
      <c r="CC14" s="13">
        <f t="shared" si="2"/>
        <v>0.15</v>
      </c>
      <c r="CD14" s="48">
        <v>0</v>
      </c>
      <c r="CE14" s="13">
        <f t="shared" si="3"/>
        <v>0</v>
      </c>
      <c r="CF14" s="13">
        <v>0</v>
      </c>
      <c r="CG14" s="13">
        <f>IFERROR(VLOOKUP(VLOOKUP(A14,属性表!A:AO,41,FALSE)&amp;BJ14,杂项!AW:BC,4,0),0)/100+K14+AH14</f>
        <v>0</v>
      </c>
      <c r="CH14" s="49">
        <f>VLOOKUP(BC14,小兵属性!B:F,3,FALSE)*(1+B14+BD14)*(1+VLOOKUP(A14,属性表!A:AN,38,FALSE))</f>
        <v>1012.3679999999999</v>
      </c>
      <c r="CI14" s="49">
        <v>0</v>
      </c>
      <c r="CJ14" s="13">
        <f t="shared" si="4"/>
        <v>0</v>
      </c>
      <c r="CK14" s="13">
        <v>0</v>
      </c>
      <c r="CL14" s="13">
        <f>IFERROR(VLOOKUP(VLOOKUP(BC14,小兵属性!B:X,23,FALSE)&amp;BQ14,杂项!AW:BC,4,0),0)/100+K14</f>
        <v>0</v>
      </c>
      <c r="CM14" s="54" t="s">
        <v>4816</v>
      </c>
      <c r="CN14" s="29" t="s">
        <v>5025</v>
      </c>
      <c r="CO14" s="55" t="str">
        <f>VLOOKUP($BC14,小兵属性!$B:$Q,16,FALSE)</f>
        <v>物理</v>
      </c>
      <c r="CP14" s="56">
        <f t="shared" si="5"/>
        <v>2190.8933539584004</v>
      </c>
      <c r="CQ14" s="56">
        <f t="shared" si="6"/>
        <v>1</v>
      </c>
      <c r="CR14" s="56">
        <f t="shared" si="7"/>
        <v>2191.8933539584004</v>
      </c>
    </row>
    <row r="15" spans="1:97" customFormat="1" x14ac:dyDescent="0.15">
      <c r="A15" s="12" t="s">
        <v>1173</v>
      </c>
      <c r="B15" s="13">
        <v>0.2</v>
      </c>
      <c r="C15" s="13">
        <v>0.2</v>
      </c>
      <c r="D15" s="13">
        <v>0.2</v>
      </c>
      <c r="E15" s="13">
        <v>0.3</v>
      </c>
      <c r="F15" s="13">
        <v>0</v>
      </c>
      <c r="G15" s="14">
        <v>0</v>
      </c>
      <c r="H15" s="14">
        <v>0</v>
      </c>
      <c r="I15" s="13"/>
      <c r="J15" s="13"/>
      <c r="K15" s="13">
        <v>0</v>
      </c>
      <c r="L15" s="13">
        <v>0</v>
      </c>
      <c r="M15" s="13">
        <v>0</v>
      </c>
      <c r="N15" s="13"/>
      <c r="O15" s="13"/>
      <c r="P15" s="13"/>
      <c r="Q15" s="24" t="s">
        <v>634</v>
      </c>
      <c r="R15" s="25">
        <f>VLOOKUP($Q15,杂项!$AF:$AT,2,FALSE)</f>
        <v>0</v>
      </c>
      <c r="S15" s="25">
        <f>VLOOKUP($Q15,杂项!$AF:$AT,3,FALSE)</f>
        <v>0</v>
      </c>
      <c r="T15" s="25">
        <f>VLOOKUP($Q15,杂项!$AF:$AT,4,FALSE)</f>
        <v>0</v>
      </c>
      <c r="U15" s="25">
        <f>VLOOKUP($Q15,杂项!$AF:$AT,5,FALSE)</f>
        <v>0</v>
      </c>
      <c r="V15" s="25">
        <f>VLOOKUP($Q15,杂项!$AF:$AT,6,FALSE)</f>
        <v>0</v>
      </c>
      <c r="W15" s="25">
        <f>VLOOKUP($Q15,杂项!$AF:$AT,7,FALSE)</f>
        <v>0.05</v>
      </c>
      <c r="X15" s="25">
        <f>VLOOKUP($Q15,杂项!$AF:$AT,8,FALSE)</f>
        <v>0</v>
      </c>
      <c r="Y15" s="25">
        <f>VLOOKUP($Q15,杂项!$AF:$AT,9,FALSE)</f>
        <v>0</v>
      </c>
      <c r="Z15" s="25">
        <f>VLOOKUP($Q15,杂项!$AF:$AT,10,FALSE)</f>
        <v>0</v>
      </c>
      <c r="AA15" s="25">
        <f>VLOOKUP($Q15,杂项!$AF:$AT,11,FALSE)</f>
        <v>0</v>
      </c>
      <c r="AB15" s="25">
        <f>VLOOKUP($Q15,杂项!$AF:$AT,12,FALSE)</f>
        <v>0</v>
      </c>
      <c r="AC15" s="25">
        <f>VLOOKUP($Q15,杂项!$AF:$AT,13,FALSE)</f>
        <v>0</v>
      </c>
      <c r="AD15" s="25">
        <f>VLOOKUP($Q15,杂项!$AF:$AT,14,FALSE)</f>
        <v>0</v>
      </c>
      <c r="AE15" s="25">
        <f>VLOOKUP($Q15,杂项!$AF:$AT,15,FALSE)</f>
        <v>0</v>
      </c>
      <c r="AF15" s="25">
        <f>VLOOKUP($Q15,杂项!$AF:$AU,16,FALSE)</f>
        <v>0.15</v>
      </c>
      <c r="AG15" s="13">
        <v>7.2</v>
      </c>
      <c r="AH15" s="13">
        <v>0</v>
      </c>
      <c r="AI15" s="13">
        <v>0</v>
      </c>
      <c r="AJ15" s="29">
        <v>0</v>
      </c>
      <c r="AK15" s="29">
        <v>0</v>
      </c>
      <c r="AL15" s="13">
        <v>0.35</v>
      </c>
      <c r="AM15" s="29">
        <v>0</v>
      </c>
      <c r="AN15" s="29">
        <v>182</v>
      </c>
      <c r="AO15" s="13"/>
      <c r="AP15" s="29"/>
      <c r="AQ15" s="29"/>
      <c r="AR15" s="13"/>
      <c r="AS15" s="29"/>
      <c r="AT15" s="29"/>
      <c r="AU15" s="13"/>
      <c r="AV15" s="13">
        <v>0.18</v>
      </c>
      <c r="AW15" s="13"/>
      <c r="AX15" s="13"/>
      <c r="AY15" s="13">
        <v>0</v>
      </c>
      <c r="AZ15" s="13">
        <v>0</v>
      </c>
      <c r="BA15" s="13">
        <v>0</v>
      </c>
      <c r="BB15" s="13"/>
      <c r="BC15" s="32" t="s">
        <v>4952</v>
      </c>
      <c r="BD15" s="24">
        <f>VLOOKUP($BC15,小兵属性!$B:$P,6,FALSE)</f>
        <v>0.65</v>
      </c>
      <c r="BE15" s="24">
        <f>VLOOKUP($BC15,小兵属性!$B:$P,7,FALSE)</f>
        <v>0.65</v>
      </c>
      <c r="BF15" s="24">
        <f>VLOOKUP($BC15,小兵属性!$B:$P,8,FALSE)</f>
        <v>0.45</v>
      </c>
      <c r="BG15" s="24">
        <f>VLOOKUP($BC15,小兵属性!$B:$P,9,FALSE)</f>
        <v>0.3</v>
      </c>
      <c r="BH15" s="24">
        <f>VLOOKUP($BC15,小兵属性!$B:$P,10,FALSE)</f>
        <v>0.3</v>
      </c>
      <c r="BI15" s="34">
        <v>12000</v>
      </c>
      <c r="BJ15" s="34">
        <v>11</v>
      </c>
      <c r="BK15" s="34"/>
      <c r="BL15" s="34"/>
      <c r="BM15" s="34">
        <v>700</v>
      </c>
      <c r="BN15" s="34">
        <v>600</v>
      </c>
      <c r="BO15" s="36">
        <v>0</v>
      </c>
      <c r="BP15" s="35">
        <v>1200</v>
      </c>
      <c r="BQ15" s="34">
        <v>11</v>
      </c>
      <c r="BR15" s="34"/>
      <c r="BS15" s="34">
        <v>700</v>
      </c>
      <c r="BT15" s="34">
        <v>600</v>
      </c>
      <c r="BU15" s="36">
        <v>0</v>
      </c>
      <c r="BV15" s="34">
        <v>0</v>
      </c>
      <c r="BW15" s="34">
        <v>0</v>
      </c>
      <c r="BX15" s="36">
        <v>0</v>
      </c>
      <c r="BY15" s="36">
        <v>0</v>
      </c>
      <c r="BZ15" s="42">
        <f>(VLOOKUP(A15,属性表!A:F,4,FALSE)*(1+AL15+U15)+AM15+AN15)*(1+C15+AV15+V15)</f>
        <v>1258.9277265024002</v>
      </c>
      <c r="CA15" s="13">
        <f t="shared" si="0"/>
        <v>0</v>
      </c>
      <c r="CB15" s="13">
        <f t="shared" si="1"/>
        <v>0</v>
      </c>
      <c r="CC15" s="13">
        <f t="shared" si="2"/>
        <v>0</v>
      </c>
      <c r="CD15" s="48">
        <v>0</v>
      </c>
      <c r="CE15" s="13">
        <f t="shared" si="3"/>
        <v>0</v>
      </c>
      <c r="CF15" s="13">
        <v>0</v>
      </c>
      <c r="CG15" s="13">
        <f>IFERROR(VLOOKUP(VLOOKUP(A15,属性表!A:AO,41,FALSE)&amp;BJ15,杂项!AW:BC,4,0),0)/100+K15+AH15</f>
        <v>0</v>
      </c>
      <c r="CH15" s="49">
        <f>VLOOKUP(BC15,小兵属性!B:F,3,FALSE)*(1+B15+BD15)*(1+VLOOKUP(A15,属性表!A:AN,38,FALSE))</f>
        <v>1496.1875</v>
      </c>
      <c r="CI15" s="49">
        <v>0</v>
      </c>
      <c r="CJ15" s="13">
        <f t="shared" si="4"/>
        <v>0</v>
      </c>
      <c r="CK15" s="13">
        <v>0</v>
      </c>
      <c r="CL15" s="13">
        <f>IFERROR(VLOOKUP(VLOOKUP(BC15,小兵属性!B:X,23,FALSE)&amp;BQ15,杂项!AW:BC,4,0),0)/100+K15</f>
        <v>0</v>
      </c>
      <c r="CM15" s="54" t="s">
        <v>4886</v>
      </c>
      <c r="CN15" s="29" t="s">
        <v>5024</v>
      </c>
      <c r="CO15" s="55" t="str">
        <f>VLOOKUP($BC15,小兵属性!$B:$Q,16,FALSE)</f>
        <v>物理</v>
      </c>
      <c r="CP15" s="56">
        <f t="shared" si="5"/>
        <v>2372.139815408641</v>
      </c>
      <c r="CQ15" s="56">
        <f t="shared" si="6"/>
        <v>1</v>
      </c>
      <c r="CR15" s="56">
        <f t="shared" si="7"/>
        <v>2373.139815408641</v>
      </c>
    </row>
    <row r="16" spans="1:97" customFormat="1" x14ac:dyDescent="0.2">
      <c r="A16" s="15" t="s">
        <v>130</v>
      </c>
      <c r="B16" s="13">
        <v>0.2</v>
      </c>
      <c r="C16" s="13">
        <v>0.2</v>
      </c>
      <c r="D16" s="13">
        <v>0.2</v>
      </c>
      <c r="E16" s="13">
        <v>0.3</v>
      </c>
      <c r="F16" s="13">
        <v>0</v>
      </c>
      <c r="G16" s="14">
        <v>0</v>
      </c>
      <c r="H16" s="14">
        <v>0</v>
      </c>
      <c r="I16" s="13"/>
      <c r="J16" s="13"/>
      <c r="K16" s="13">
        <v>0</v>
      </c>
      <c r="L16" s="13">
        <v>0</v>
      </c>
      <c r="M16" s="13">
        <v>0</v>
      </c>
      <c r="N16" s="13"/>
      <c r="O16" s="13"/>
      <c r="P16" s="13"/>
      <c r="Q16" s="24" t="s">
        <v>569</v>
      </c>
      <c r="R16" s="25">
        <f>VLOOKUP($Q16,杂项!$AF:$AT,2,FALSE)</f>
        <v>0</v>
      </c>
      <c r="S16" s="25">
        <f>VLOOKUP($Q16,杂项!$AF:$AT,3,FALSE)</f>
        <v>0.05</v>
      </c>
      <c r="T16" s="25">
        <f>VLOOKUP($Q16,杂项!$AF:$AT,4,FALSE)</f>
        <v>0</v>
      </c>
      <c r="U16" s="25">
        <f>VLOOKUP($Q16,杂项!$AF:$AT,5,FALSE)</f>
        <v>0.05</v>
      </c>
      <c r="V16" s="25">
        <f>VLOOKUP($Q16,杂项!$AF:$AT,6,FALSE)</f>
        <v>0</v>
      </c>
      <c r="W16" s="25">
        <f>VLOOKUP($Q16,杂项!$AF:$AT,7,FALSE)</f>
        <v>0</v>
      </c>
      <c r="X16" s="25">
        <f>VLOOKUP($Q16,杂项!$AF:$AT,8,FALSE)</f>
        <v>0</v>
      </c>
      <c r="Y16" s="25">
        <f>VLOOKUP($Q16,杂项!$AF:$AT,9,FALSE)</f>
        <v>0</v>
      </c>
      <c r="Z16" s="25">
        <f>VLOOKUP($Q16,杂项!$AF:$AT,10,FALSE)</f>
        <v>0</v>
      </c>
      <c r="AA16" s="25">
        <f>VLOOKUP($Q16,杂项!$AF:$AT,11,FALSE)</f>
        <v>0</v>
      </c>
      <c r="AB16" s="25">
        <f>VLOOKUP($Q16,杂项!$AF:$AT,12,FALSE)</f>
        <v>0</v>
      </c>
      <c r="AC16" s="25">
        <f>VLOOKUP($Q16,杂项!$AF:$AT,13,FALSE)</f>
        <v>0</v>
      </c>
      <c r="AD16" s="25">
        <f>VLOOKUP($Q16,杂项!$AF:$AT,14,FALSE)</f>
        <v>0</v>
      </c>
      <c r="AE16" s="25">
        <f>VLOOKUP($Q16,杂项!$AF:$AT,15,FALSE)</f>
        <v>0</v>
      </c>
      <c r="AF16" s="25">
        <f>VLOOKUP($Q16,杂项!$AF:$AU,16,FALSE)</f>
        <v>0</v>
      </c>
      <c r="AG16" s="13">
        <v>6</v>
      </c>
      <c r="AH16" s="13">
        <v>0</v>
      </c>
      <c r="AI16" s="13">
        <v>0.35</v>
      </c>
      <c r="AJ16" s="29">
        <v>0</v>
      </c>
      <c r="AK16" s="29">
        <v>182</v>
      </c>
      <c r="AL16" s="13"/>
      <c r="AM16" s="29"/>
      <c r="AN16" s="29"/>
      <c r="AO16" s="13"/>
      <c r="AP16" s="29"/>
      <c r="AQ16" s="29"/>
      <c r="AR16" s="13"/>
      <c r="AS16" s="29"/>
      <c r="AT16" s="29"/>
      <c r="AU16" s="13">
        <v>0.18</v>
      </c>
      <c r="AV16" s="13"/>
      <c r="AW16" s="13"/>
      <c r="AX16" s="13"/>
      <c r="AY16" s="13">
        <v>0</v>
      </c>
      <c r="AZ16" s="13">
        <v>0</v>
      </c>
      <c r="BA16" s="13">
        <v>0</v>
      </c>
      <c r="BB16" s="13"/>
      <c r="BC16" s="32" t="s">
        <v>4919</v>
      </c>
      <c r="BD16" s="24">
        <f>VLOOKUP($BC16,小兵属性!$B:$P,6,FALSE)</f>
        <v>0.3</v>
      </c>
      <c r="BE16" s="24">
        <f>VLOOKUP($BC16,小兵属性!$B:$P,7,FALSE)</f>
        <v>0</v>
      </c>
      <c r="BF16" s="24">
        <f>VLOOKUP($BC16,小兵属性!$B:$P,8,FALSE)</f>
        <v>0</v>
      </c>
      <c r="BG16" s="24">
        <f>VLOOKUP($BC16,小兵属性!$B:$P,9,FALSE)</f>
        <v>0</v>
      </c>
      <c r="BH16" s="24">
        <f>VLOOKUP($BC16,小兵属性!$B:$P,10,FALSE)</f>
        <v>0</v>
      </c>
      <c r="BI16" s="34">
        <v>12000</v>
      </c>
      <c r="BJ16" s="34">
        <v>11</v>
      </c>
      <c r="BK16" s="34"/>
      <c r="BL16" s="34"/>
      <c r="BM16" s="34">
        <v>700</v>
      </c>
      <c r="BN16" s="34">
        <v>600</v>
      </c>
      <c r="BO16" s="36">
        <v>0</v>
      </c>
      <c r="BP16" s="35">
        <v>1200</v>
      </c>
      <c r="BQ16" s="34">
        <v>11</v>
      </c>
      <c r="BR16" s="34"/>
      <c r="BS16" s="34">
        <v>700</v>
      </c>
      <c r="BT16" s="34">
        <v>600</v>
      </c>
      <c r="BU16" s="36">
        <v>0</v>
      </c>
      <c r="BV16" s="34"/>
      <c r="BW16" s="34"/>
      <c r="BX16" s="36">
        <v>0</v>
      </c>
      <c r="BY16" s="36">
        <v>0</v>
      </c>
      <c r="BZ16" s="42">
        <f>(VLOOKUP(A16,属性表!A:F,3,FALSE)*(1+AI16+S16)+AJ16+AK16)*(1+B16+AU16+T16)</f>
        <v>1329.4057254912</v>
      </c>
      <c r="CA16" s="13">
        <f t="shared" si="0"/>
        <v>0</v>
      </c>
      <c r="CB16" s="13">
        <f t="shared" si="1"/>
        <v>0</v>
      </c>
      <c r="CC16" s="13">
        <f t="shared" si="2"/>
        <v>0</v>
      </c>
      <c r="CD16" s="48">
        <v>0</v>
      </c>
      <c r="CE16" s="13">
        <f t="shared" si="3"/>
        <v>0</v>
      </c>
      <c r="CF16" s="13">
        <v>0</v>
      </c>
      <c r="CG16" s="13">
        <f>IFERROR(VLOOKUP(VLOOKUP(A16,属性表!A:AO,41,FALSE)&amp;BJ16,杂项!AW:BC,4,0),0)/100+K16+AH16</f>
        <v>0</v>
      </c>
      <c r="CH16" s="49">
        <f>VLOOKUP(BC16,小兵属性!B:F,3,FALSE)*(1+B16+BD16)*(1+VLOOKUP(A16,属性表!A:AN,38,FALSE))</f>
        <v>1164.5999999999999</v>
      </c>
      <c r="CI16" s="49">
        <v>0</v>
      </c>
      <c r="CJ16" s="13">
        <f t="shared" si="4"/>
        <v>0</v>
      </c>
      <c r="CK16" s="13">
        <v>0</v>
      </c>
      <c r="CL16" s="13">
        <f>IFERROR(VLOOKUP(VLOOKUP(BC16,小兵属性!B:X,23,FALSE)&amp;BQ16,杂项!AW:BC,4,0),0)/100+K16</f>
        <v>0</v>
      </c>
      <c r="CM16" s="54" t="s">
        <v>4816</v>
      </c>
      <c r="CN16" s="29" t="s">
        <v>5025</v>
      </c>
      <c r="CO16" s="55" t="str">
        <f>VLOOKUP($BC16,小兵属性!$B:$Q,16,FALSE)</f>
        <v>物理</v>
      </c>
      <c r="CP16" s="56">
        <f t="shared" si="5"/>
        <v>1888.2171764735999</v>
      </c>
      <c r="CQ16" s="56">
        <f t="shared" si="6"/>
        <v>1</v>
      </c>
      <c r="CR16" s="56">
        <f t="shared" si="7"/>
        <v>1889.2171764735999</v>
      </c>
    </row>
    <row r="17" spans="1:97" customFormat="1" x14ac:dyDescent="0.2">
      <c r="A17" s="15" t="s">
        <v>133</v>
      </c>
      <c r="B17" s="13">
        <v>0.2</v>
      </c>
      <c r="C17" s="13">
        <v>0.2</v>
      </c>
      <c r="D17" s="13">
        <v>0.2</v>
      </c>
      <c r="E17" s="13">
        <v>0.3</v>
      </c>
      <c r="F17" s="13">
        <v>0</v>
      </c>
      <c r="G17" s="14">
        <v>0</v>
      </c>
      <c r="H17" s="14">
        <v>0</v>
      </c>
      <c r="I17" s="13"/>
      <c r="J17" s="13"/>
      <c r="K17" s="13">
        <v>0</v>
      </c>
      <c r="L17" s="13">
        <v>0</v>
      </c>
      <c r="M17" s="13">
        <v>0</v>
      </c>
      <c r="N17" s="13"/>
      <c r="O17" s="13"/>
      <c r="P17" s="13"/>
      <c r="Q17" s="24" t="s">
        <v>569</v>
      </c>
      <c r="R17" s="25">
        <f>VLOOKUP($Q17,杂项!$AF:$AT,2,FALSE)</f>
        <v>0</v>
      </c>
      <c r="S17" s="25">
        <f>VLOOKUP($Q17,杂项!$AF:$AT,3,FALSE)</f>
        <v>0.05</v>
      </c>
      <c r="T17" s="25">
        <f>VLOOKUP($Q17,杂项!$AF:$AT,4,FALSE)</f>
        <v>0</v>
      </c>
      <c r="U17" s="25">
        <f>VLOOKUP($Q17,杂项!$AF:$AT,5,FALSE)</f>
        <v>0.05</v>
      </c>
      <c r="V17" s="25">
        <f>VLOOKUP($Q17,杂项!$AF:$AT,6,FALSE)</f>
        <v>0</v>
      </c>
      <c r="W17" s="25">
        <f>VLOOKUP($Q17,杂项!$AF:$AT,7,FALSE)</f>
        <v>0</v>
      </c>
      <c r="X17" s="25">
        <f>VLOOKUP($Q17,杂项!$AF:$AT,8,FALSE)</f>
        <v>0</v>
      </c>
      <c r="Y17" s="25">
        <f>VLOOKUP($Q17,杂项!$AF:$AT,9,FALSE)</f>
        <v>0</v>
      </c>
      <c r="Z17" s="25">
        <f>VLOOKUP($Q17,杂项!$AF:$AT,10,FALSE)</f>
        <v>0</v>
      </c>
      <c r="AA17" s="25">
        <f>VLOOKUP($Q17,杂项!$AF:$AT,11,FALSE)</f>
        <v>0</v>
      </c>
      <c r="AB17" s="25">
        <f>VLOOKUP($Q17,杂项!$AF:$AT,12,FALSE)</f>
        <v>0</v>
      </c>
      <c r="AC17" s="25">
        <f>VLOOKUP($Q17,杂项!$AF:$AT,13,FALSE)</f>
        <v>0</v>
      </c>
      <c r="AD17" s="25">
        <f>VLOOKUP($Q17,杂项!$AF:$AT,14,FALSE)</f>
        <v>0</v>
      </c>
      <c r="AE17" s="25">
        <f>VLOOKUP($Q17,杂项!$AF:$AT,15,FALSE)</f>
        <v>0</v>
      </c>
      <c r="AF17" s="25">
        <f>VLOOKUP($Q17,杂项!$AF:$AU,16,FALSE)</f>
        <v>0</v>
      </c>
      <c r="AG17" s="13">
        <v>6</v>
      </c>
      <c r="AH17" s="13">
        <v>0</v>
      </c>
      <c r="AI17" s="13">
        <v>0.35</v>
      </c>
      <c r="AJ17" s="29">
        <v>0</v>
      </c>
      <c r="AK17" s="29">
        <v>182</v>
      </c>
      <c r="AL17" s="13"/>
      <c r="AM17" s="29"/>
      <c r="AN17" s="29"/>
      <c r="AO17" s="13"/>
      <c r="AP17" s="29"/>
      <c r="AQ17" s="29"/>
      <c r="AR17" s="13"/>
      <c r="AS17" s="29"/>
      <c r="AT17" s="29"/>
      <c r="AU17" s="13">
        <v>0.18</v>
      </c>
      <c r="AV17" s="13"/>
      <c r="AW17" s="13"/>
      <c r="AX17" s="13"/>
      <c r="AY17" s="13">
        <v>0</v>
      </c>
      <c r="AZ17" s="13">
        <v>0</v>
      </c>
      <c r="BA17" s="13">
        <v>0</v>
      </c>
      <c r="BB17" s="13"/>
      <c r="BC17" s="32" t="s">
        <v>4919</v>
      </c>
      <c r="BD17" s="24">
        <f>VLOOKUP($BC17,小兵属性!$B:$P,6,FALSE)</f>
        <v>0.3</v>
      </c>
      <c r="BE17" s="24">
        <f>VLOOKUP($BC17,小兵属性!$B:$P,7,FALSE)</f>
        <v>0</v>
      </c>
      <c r="BF17" s="24">
        <f>VLOOKUP($BC17,小兵属性!$B:$P,8,FALSE)</f>
        <v>0</v>
      </c>
      <c r="BG17" s="24">
        <f>VLOOKUP($BC17,小兵属性!$B:$P,9,FALSE)</f>
        <v>0</v>
      </c>
      <c r="BH17" s="24">
        <f>VLOOKUP($BC17,小兵属性!$B:$P,10,FALSE)</f>
        <v>0</v>
      </c>
      <c r="BI17" s="34">
        <v>12000</v>
      </c>
      <c r="BJ17" s="34">
        <v>11</v>
      </c>
      <c r="BK17" s="34"/>
      <c r="BL17" s="34"/>
      <c r="BM17" s="34">
        <v>700</v>
      </c>
      <c r="BN17" s="34">
        <v>600</v>
      </c>
      <c r="BO17" s="36">
        <v>0</v>
      </c>
      <c r="BP17" s="35">
        <v>1200</v>
      </c>
      <c r="BQ17" s="34">
        <v>11</v>
      </c>
      <c r="BR17" s="34"/>
      <c r="BS17" s="34">
        <v>700</v>
      </c>
      <c r="BT17" s="34">
        <v>600</v>
      </c>
      <c r="BU17" s="36">
        <v>0</v>
      </c>
      <c r="BV17" s="34"/>
      <c r="BW17" s="34"/>
      <c r="BX17" s="36">
        <v>0</v>
      </c>
      <c r="BY17" s="36">
        <v>0</v>
      </c>
      <c r="BZ17" s="42">
        <f>(VLOOKUP(A17,属性表!A:F,3,FALSE)*(1+AI17+S17)+AJ17+AK17)*(1+B17+AU17+T17)</f>
        <v>1329.4057254912</v>
      </c>
      <c r="CA17" s="13">
        <f t="shared" si="0"/>
        <v>0</v>
      </c>
      <c r="CB17" s="13">
        <f t="shared" si="1"/>
        <v>0</v>
      </c>
      <c r="CC17" s="13">
        <f t="shared" si="2"/>
        <v>0</v>
      </c>
      <c r="CD17" s="48">
        <v>0</v>
      </c>
      <c r="CE17" s="13">
        <f t="shared" si="3"/>
        <v>0</v>
      </c>
      <c r="CF17" s="13">
        <v>0</v>
      </c>
      <c r="CG17" s="13">
        <f>IFERROR(VLOOKUP(VLOOKUP(A17,属性表!A:AO,41,FALSE)&amp;BJ17,杂项!AW:BC,4,0),0)/100+K17+AH17</f>
        <v>0</v>
      </c>
      <c r="CH17" s="49">
        <f>VLOOKUP(BC17,小兵属性!B:F,3,FALSE)*(1+B17+BD17)*(1+VLOOKUP(A17,属性表!A:AN,38,FALSE))</f>
        <v>1164.5999999999999</v>
      </c>
      <c r="CI17" s="49">
        <v>0</v>
      </c>
      <c r="CJ17" s="13">
        <f t="shared" si="4"/>
        <v>0</v>
      </c>
      <c r="CK17" s="13">
        <v>0</v>
      </c>
      <c r="CL17" s="13">
        <f>IFERROR(VLOOKUP(VLOOKUP(BC17,小兵属性!B:X,23,FALSE)&amp;BQ17,杂项!AW:BC,4,0),0)/100+K17</f>
        <v>0</v>
      </c>
      <c r="CM17" s="54" t="s">
        <v>4816</v>
      </c>
      <c r="CN17" s="29" t="s">
        <v>5025</v>
      </c>
      <c r="CO17" s="55" t="str">
        <f>VLOOKUP($BC17,小兵属性!$B:$Q,16,FALSE)</f>
        <v>物理</v>
      </c>
      <c r="CP17" s="56">
        <f t="shared" si="5"/>
        <v>1888.2171764735999</v>
      </c>
      <c r="CQ17" s="56">
        <f t="shared" si="6"/>
        <v>1</v>
      </c>
      <c r="CR17" s="56">
        <f t="shared" si="7"/>
        <v>1889.2171764735999</v>
      </c>
    </row>
    <row r="18" spans="1:97" customFormat="1" x14ac:dyDescent="0.15">
      <c r="A18" s="12" t="s">
        <v>1202</v>
      </c>
      <c r="B18" s="13">
        <v>0.2</v>
      </c>
      <c r="C18" s="13">
        <v>0.2</v>
      </c>
      <c r="D18" s="13">
        <v>0.2</v>
      </c>
      <c r="E18" s="13">
        <v>0.3</v>
      </c>
      <c r="F18" s="13">
        <v>0</v>
      </c>
      <c r="G18" s="14">
        <v>0</v>
      </c>
      <c r="H18" s="14">
        <v>0</v>
      </c>
      <c r="I18" s="13"/>
      <c r="J18" s="13"/>
      <c r="K18" s="13">
        <v>0</v>
      </c>
      <c r="L18" s="13">
        <v>0</v>
      </c>
      <c r="M18" s="13">
        <v>0</v>
      </c>
      <c r="N18" s="13"/>
      <c r="O18" s="13"/>
      <c r="P18" s="13"/>
      <c r="Q18" s="24" t="s">
        <v>528</v>
      </c>
      <c r="R18" s="25">
        <f>VLOOKUP($Q18,杂项!$AF:$AT,2,FALSE)</f>
        <v>0</v>
      </c>
      <c r="S18" s="25">
        <f>VLOOKUP($Q18,杂项!$AF:$AT,3,FALSE)</f>
        <v>0.05</v>
      </c>
      <c r="T18" s="25">
        <f>VLOOKUP($Q18,杂项!$AF:$AT,4,FALSE)</f>
        <v>0.1</v>
      </c>
      <c r="U18" s="25">
        <f>VLOOKUP($Q18,杂项!$AF:$AT,5,FALSE)</f>
        <v>0.05</v>
      </c>
      <c r="V18" s="25">
        <f>VLOOKUP($Q18,杂项!$AF:$AT,6,FALSE)</f>
        <v>0.1</v>
      </c>
      <c r="W18" s="25">
        <f>VLOOKUP($Q18,杂项!$AF:$AT,7,FALSE)</f>
        <v>0</v>
      </c>
      <c r="X18" s="25">
        <f>VLOOKUP($Q18,杂项!$AF:$AT,8,FALSE)</f>
        <v>0.1</v>
      </c>
      <c r="Y18" s="25">
        <f>VLOOKUP($Q18,杂项!$AF:$AT,9,FALSE)</f>
        <v>0</v>
      </c>
      <c r="Z18" s="25">
        <f>VLOOKUP($Q18,杂项!$AF:$AT,10,FALSE)</f>
        <v>0.1</v>
      </c>
      <c r="AA18" s="25">
        <f>VLOOKUP($Q18,杂项!$AF:$AT,11,FALSE)</f>
        <v>0</v>
      </c>
      <c r="AB18" s="25">
        <f>VLOOKUP($Q18,杂项!$AF:$AT,12,FALSE)</f>
        <v>0</v>
      </c>
      <c r="AC18" s="25">
        <f>VLOOKUP($Q18,杂项!$AF:$AT,13,FALSE)</f>
        <v>0</v>
      </c>
      <c r="AD18" s="25">
        <f>VLOOKUP($Q18,杂项!$AF:$AT,14,FALSE)</f>
        <v>0</v>
      </c>
      <c r="AE18" s="25">
        <f>VLOOKUP($Q18,杂项!$AF:$AT,15,FALSE)</f>
        <v>0</v>
      </c>
      <c r="AF18" s="25">
        <f>VLOOKUP($Q18,杂项!$AF:$AU,16,FALSE)</f>
        <v>0</v>
      </c>
      <c r="AG18" s="13">
        <v>6</v>
      </c>
      <c r="AH18" s="13">
        <v>0</v>
      </c>
      <c r="AI18" s="13">
        <v>0</v>
      </c>
      <c r="AJ18" s="29">
        <v>0</v>
      </c>
      <c r="AK18" s="29">
        <v>0</v>
      </c>
      <c r="AL18" s="13">
        <v>0.35</v>
      </c>
      <c r="AM18" s="29">
        <v>0</v>
      </c>
      <c r="AN18" s="29">
        <v>182</v>
      </c>
      <c r="AO18" s="13"/>
      <c r="AP18" s="29"/>
      <c r="AQ18" s="29"/>
      <c r="AR18" s="13"/>
      <c r="AS18" s="29"/>
      <c r="AT18" s="29"/>
      <c r="AU18" s="13"/>
      <c r="AV18" s="13">
        <v>0.18</v>
      </c>
      <c r="AW18" s="13"/>
      <c r="AX18" s="13"/>
      <c r="AY18" s="13">
        <v>0</v>
      </c>
      <c r="AZ18" s="13">
        <v>0</v>
      </c>
      <c r="BA18" s="13">
        <v>0</v>
      </c>
      <c r="BB18" s="13"/>
      <c r="BC18" s="32" t="s">
        <v>4930</v>
      </c>
      <c r="BD18" s="24">
        <f>VLOOKUP($BC18,小兵属性!$B:$P,6,FALSE)</f>
        <v>0.85</v>
      </c>
      <c r="BE18" s="24">
        <f>VLOOKUP($BC18,小兵属性!$B:$P,7,FALSE)</f>
        <v>0.4</v>
      </c>
      <c r="BF18" s="24">
        <f>VLOOKUP($BC18,小兵属性!$B:$P,8,FALSE)</f>
        <v>0.65</v>
      </c>
      <c r="BG18" s="24">
        <f>VLOOKUP($BC18,小兵属性!$B:$P,9,FALSE)</f>
        <v>0</v>
      </c>
      <c r="BH18" s="24">
        <f>VLOOKUP($BC18,小兵属性!$B:$P,10,FALSE)</f>
        <v>0.3</v>
      </c>
      <c r="BI18" s="34">
        <v>12000</v>
      </c>
      <c r="BJ18" s="34">
        <v>11</v>
      </c>
      <c r="BK18" s="34"/>
      <c r="BL18" s="34"/>
      <c r="BM18" s="34">
        <v>700</v>
      </c>
      <c r="BN18" s="34">
        <v>600</v>
      </c>
      <c r="BO18" s="36">
        <v>0</v>
      </c>
      <c r="BP18" s="35">
        <v>1200</v>
      </c>
      <c r="BQ18" s="34">
        <v>11</v>
      </c>
      <c r="BR18" s="34"/>
      <c r="BS18" s="34">
        <v>700</v>
      </c>
      <c r="BT18" s="34">
        <v>600</v>
      </c>
      <c r="BU18" s="36">
        <v>0</v>
      </c>
      <c r="BV18" s="34">
        <v>0</v>
      </c>
      <c r="BW18" s="34">
        <v>0</v>
      </c>
      <c r="BX18" s="36">
        <v>0</v>
      </c>
      <c r="BY18" s="36">
        <v>0</v>
      </c>
      <c r="BZ18" s="42">
        <f>(VLOOKUP(A18,属性表!A:F,4,FALSE)*(1+AL18+U18)+AM18+AN18)*(1+C18+AV18+V18)</f>
        <v>1301.5491112960001</v>
      </c>
      <c r="CA18" s="13">
        <f t="shared" si="0"/>
        <v>0</v>
      </c>
      <c r="CB18" s="13">
        <f t="shared" si="1"/>
        <v>0</v>
      </c>
      <c r="CC18" s="13">
        <f t="shared" si="2"/>
        <v>0</v>
      </c>
      <c r="CD18" s="48">
        <v>0</v>
      </c>
      <c r="CE18" s="13">
        <f t="shared" si="3"/>
        <v>0</v>
      </c>
      <c r="CF18" s="13">
        <v>0</v>
      </c>
      <c r="CG18" s="13">
        <f>IFERROR(VLOOKUP(VLOOKUP(A18,属性表!A:AO,41,FALSE)&amp;BJ18,杂项!AW:BC,4,0),0)/100+K18+AH18</f>
        <v>0</v>
      </c>
      <c r="CH18" s="49">
        <f>VLOOKUP(BC18,小兵属性!B:F,3,FALSE)*(1+B18+BD18)*(1+VLOOKUP(A18,属性表!A:AN,38,FALSE))</f>
        <v>1856.8899999999996</v>
      </c>
      <c r="CI18" s="49">
        <v>0</v>
      </c>
      <c r="CJ18" s="13">
        <f t="shared" si="4"/>
        <v>0</v>
      </c>
      <c r="CK18" s="13">
        <v>0</v>
      </c>
      <c r="CL18" s="13">
        <f>IFERROR(VLOOKUP(VLOOKUP(BC18,小兵属性!B:X,23,FALSE)&amp;BQ18,杂项!AW:BC,4,0),0)/100+K18</f>
        <v>0</v>
      </c>
      <c r="CM18" s="54" t="s">
        <v>4886</v>
      </c>
      <c r="CN18" s="29" t="s">
        <v>5024</v>
      </c>
      <c r="CO18" s="55" t="str">
        <f>VLOOKUP($BC18,小兵属性!$B:$Q,16,FALSE)</f>
        <v>魔法</v>
      </c>
      <c r="CP18" s="56">
        <f t="shared" si="5"/>
        <v>2104.6473338880005</v>
      </c>
      <c r="CQ18" s="56">
        <f t="shared" si="6"/>
        <v>1</v>
      </c>
      <c r="CR18" s="56">
        <f t="shared" si="7"/>
        <v>2105.6473338880005</v>
      </c>
    </row>
    <row r="19" spans="1:97" customFormat="1" x14ac:dyDescent="0.15">
      <c r="A19" s="12" t="s">
        <v>1191</v>
      </c>
      <c r="B19" s="13">
        <v>0.2</v>
      </c>
      <c r="C19" s="13">
        <v>0.2</v>
      </c>
      <c r="D19" s="13">
        <v>0.2</v>
      </c>
      <c r="E19" s="13">
        <v>0.3</v>
      </c>
      <c r="F19" s="13">
        <v>0</v>
      </c>
      <c r="G19" s="14">
        <v>0</v>
      </c>
      <c r="H19" s="14">
        <v>0</v>
      </c>
      <c r="I19" s="13"/>
      <c r="J19" s="13"/>
      <c r="K19" s="13">
        <v>0</v>
      </c>
      <c r="L19" s="13">
        <v>0</v>
      </c>
      <c r="M19" s="13">
        <v>0</v>
      </c>
      <c r="N19" s="13"/>
      <c r="O19" s="13"/>
      <c r="P19" s="13"/>
      <c r="Q19" s="24" t="s">
        <v>634</v>
      </c>
      <c r="R19" s="25">
        <f>VLOOKUP($Q19,杂项!$AF:$AT,2,FALSE)</f>
        <v>0</v>
      </c>
      <c r="S19" s="25">
        <f>VLOOKUP($Q19,杂项!$AF:$AT,3,FALSE)</f>
        <v>0</v>
      </c>
      <c r="T19" s="25">
        <f>VLOOKUP($Q19,杂项!$AF:$AT,4,FALSE)</f>
        <v>0</v>
      </c>
      <c r="U19" s="25">
        <f>VLOOKUP($Q19,杂项!$AF:$AT,5,FALSE)</f>
        <v>0</v>
      </c>
      <c r="V19" s="25">
        <f>VLOOKUP($Q19,杂项!$AF:$AT,6,FALSE)</f>
        <v>0</v>
      </c>
      <c r="W19" s="25">
        <f>VLOOKUP($Q19,杂项!$AF:$AT,7,FALSE)</f>
        <v>0.05</v>
      </c>
      <c r="X19" s="25">
        <f>VLOOKUP($Q19,杂项!$AF:$AT,8,FALSE)</f>
        <v>0</v>
      </c>
      <c r="Y19" s="25">
        <f>VLOOKUP($Q19,杂项!$AF:$AT,9,FALSE)</f>
        <v>0</v>
      </c>
      <c r="Z19" s="25">
        <f>VLOOKUP($Q19,杂项!$AF:$AT,10,FALSE)</f>
        <v>0</v>
      </c>
      <c r="AA19" s="25">
        <f>VLOOKUP($Q19,杂项!$AF:$AT,11,FALSE)</f>
        <v>0</v>
      </c>
      <c r="AB19" s="25">
        <f>VLOOKUP($Q19,杂项!$AF:$AT,12,FALSE)</f>
        <v>0</v>
      </c>
      <c r="AC19" s="25">
        <f>VLOOKUP($Q19,杂项!$AF:$AT,13,FALSE)</f>
        <v>0</v>
      </c>
      <c r="AD19" s="25">
        <f>VLOOKUP($Q19,杂项!$AF:$AT,14,FALSE)</f>
        <v>0</v>
      </c>
      <c r="AE19" s="25">
        <f>VLOOKUP($Q19,杂项!$AF:$AT,15,FALSE)</f>
        <v>0</v>
      </c>
      <c r="AF19" s="25">
        <f>VLOOKUP($Q19,杂项!$AF:$AU,16,FALSE)</f>
        <v>0.15</v>
      </c>
      <c r="AG19" s="13">
        <v>7.2</v>
      </c>
      <c r="AH19" s="13">
        <v>0</v>
      </c>
      <c r="AI19" s="13">
        <v>0</v>
      </c>
      <c r="AJ19" s="29">
        <v>0</v>
      </c>
      <c r="AK19" s="29">
        <v>0</v>
      </c>
      <c r="AL19" s="13">
        <v>0.35</v>
      </c>
      <c r="AM19" s="29">
        <v>0</v>
      </c>
      <c r="AN19" s="29">
        <v>182</v>
      </c>
      <c r="AO19" s="13"/>
      <c r="AP19" s="29"/>
      <c r="AQ19" s="29"/>
      <c r="AR19" s="13"/>
      <c r="AS19" s="29"/>
      <c r="AT19" s="29"/>
      <c r="AU19" s="13"/>
      <c r="AV19" s="13">
        <v>0.18</v>
      </c>
      <c r="AW19" s="13"/>
      <c r="AX19" s="13"/>
      <c r="AY19" s="13">
        <v>0</v>
      </c>
      <c r="AZ19" s="13">
        <v>0</v>
      </c>
      <c r="BA19" s="13">
        <v>0</v>
      </c>
      <c r="BB19" s="13"/>
      <c r="BC19" s="32" t="s">
        <v>4952</v>
      </c>
      <c r="BD19" s="24">
        <f>VLOOKUP($BC19,小兵属性!$B:$P,6,FALSE)</f>
        <v>0.65</v>
      </c>
      <c r="BE19" s="24">
        <f>VLOOKUP($BC19,小兵属性!$B:$P,7,FALSE)</f>
        <v>0.65</v>
      </c>
      <c r="BF19" s="24">
        <f>VLOOKUP($BC19,小兵属性!$B:$P,8,FALSE)</f>
        <v>0.45</v>
      </c>
      <c r="BG19" s="24">
        <f>VLOOKUP($BC19,小兵属性!$B:$P,9,FALSE)</f>
        <v>0.3</v>
      </c>
      <c r="BH19" s="24">
        <f>VLOOKUP($BC19,小兵属性!$B:$P,10,FALSE)</f>
        <v>0.3</v>
      </c>
      <c r="BI19" s="34">
        <v>12000</v>
      </c>
      <c r="BJ19" s="34">
        <v>11</v>
      </c>
      <c r="BK19" s="34"/>
      <c r="BL19" s="34"/>
      <c r="BM19" s="34">
        <v>700</v>
      </c>
      <c r="BN19" s="34">
        <v>600</v>
      </c>
      <c r="BO19" s="36">
        <v>0</v>
      </c>
      <c r="BP19" s="35">
        <v>1200</v>
      </c>
      <c r="BQ19" s="34">
        <v>11</v>
      </c>
      <c r="BR19" s="34"/>
      <c r="BS19" s="34">
        <v>700</v>
      </c>
      <c r="BT19" s="34">
        <v>600</v>
      </c>
      <c r="BU19" s="36">
        <v>0</v>
      </c>
      <c r="BV19" s="34">
        <v>0</v>
      </c>
      <c r="BW19" s="34">
        <v>0</v>
      </c>
      <c r="BX19" s="36">
        <v>0</v>
      </c>
      <c r="BY19" s="36">
        <v>0</v>
      </c>
      <c r="BZ19" s="42">
        <f>(VLOOKUP(A19,属性表!A:F,4,FALSE)*(1+AL19+U19)+AM19+AN19)*(1+C19+AV19+V19)</f>
        <v>1210.6751084160001</v>
      </c>
      <c r="CA19" s="13">
        <f t="shared" si="0"/>
        <v>0</v>
      </c>
      <c r="CB19" s="13">
        <f t="shared" si="1"/>
        <v>0</v>
      </c>
      <c r="CC19" s="13">
        <f t="shared" si="2"/>
        <v>0</v>
      </c>
      <c r="CD19" s="48">
        <v>0</v>
      </c>
      <c r="CE19" s="13">
        <f t="shared" si="3"/>
        <v>0</v>
      </c>
      <c r="CF19" s="13">
        <v>0</v>
      </c>
      <c r="CG19" s="13">
        <f>IFERROR(VLOOKUP(VLOOKUP(A19,属性表!A:AO,41,FALSE)&amp;BJ19,杂项!AW:BC,4,0),0)/100+K19+AH19</f>
        <v>0</v>
      </c>
      <c r="CH19" s="49">
        <f>VLOOKUP(BC19,小兵属性!B:F,3,FALSE)*(1+B19+BD19)*(1+VLOOKUP(A19,属性表!A:AN,38,FALSE))</f>
        <v>1496.1875</v>
      </c>
      <c r="CI19" s="48">
        <v>0</v>
      </c>
      <c r="CJ19" s="13">
        <f t="shared" si="4"/>
        <v>0</v>
      </c>
      <c r="CK19" s="13">
        <v>0</v>
      </c>
      <c r="CL19" s="13">
        <f>IFERROR(VLOOKUP(VLOOKUP(BC19,小兵属性!B:X,23,FALSE)&amp;BQ19,杂项!AW:BC,4,0),0)/100+K19</f>
        <v>0</v>
      </c>
      <c r="CM19" s="54" t="s">
        <v>4886</v>
      </c>
      <c r="CN19" s="29" t="s">
        <v>5024</v>
      </c>
      <c r="CO19" s="55" t="str">
        <f>VLOOKUP($BC19,小兵属性!$B:$Q,16,FALSE)</f>
        <v>物理</v>
      </c>
      <c r="CP19" s="56">
        <f t="shared" si="5"/>
        <v>2198.4303902976003</v>
      </c>
      <c r="CQ19" s="56">
        <f t="shared" si="6"/>
        <v>1</v>
      </c>
      <c r="CR19" s="56">
        <f t="shared" si="7"/>
        <v>2199.4303902976003</v>
      </c>
    </row>
    <row r="20" spans="1:97" customFormat="1" x14ac:dyDescent="0.15">
      <c r="A20" s="12" t="s">
        <v>1135</v>
      </c>
      <c r="B20" s="13">
        <v>0.35</v>
      </c>
      <c r="C20" s="13">
        <v>0.35</v>
      </c>
      <c r="D20" s="13">
        <v>0.2</v>
      </c>
      <c r="E20" s="13">
        <v>0.3</v>
      </c>
      <c r="F20" s="13">
        <v>0</v>
      </c>
      <c r="G20" s="14">
        <v>0</v>
      </c>
      <c r="H20" s="14">
        <v>0</v>
      </c>
      <c r="I20" s="13"/>
      <c r="J20" s="13"/>
      <c r="K20" s="13">
        <v>0</v>
      </c>
      <c r="L20" s="13">
        <v>0</v>
      </c>
      <c r="M20" s="13">
        <v>0</v>
      </c>
      <c r="N20" s="13"/>
      <c r="O20" s="13"/>
      <c r="P20" s="13"/>
      <c r="Q20" s="24" t="s">
        <v>569</v>
      </c>
      <c r="R20" s="25">
        <f>VLOOKUP($Q20,杂项!$AF:$AT,2,FALSE)</f>
        <v>0</v>
      </c>
      <c r="S20" s="25">
        <f>VLOOKUP($Q20,杂项!$AF:$AT,3,FALSE)</f>
        <v>0.05</v>
      </c>
      <c r="T20" s="25">
        <f>VLOOKUP($Q20,杂项!$AF:$AT,4,FALSE)</f>
        <v>0</v>
      </c>
      <c r="U20" s="25">
        <f>VLOOKUP($Q20,杂项!$AF:$AT,5,FALSE)</f>
        <v>0.05</v>
      </c>
      <c r="V20" s="25">
        <f>VLOOKUP($Q20,杂项!$AF:$AT,6,FALSE)</f>
        <v>0</v>
      </c>
      <c r="W20" s="25">
        <f>VLOOKUP($Q20,杂项!$AF:$AT,7,FALSE)</f>
        <v>0</v>
      </c>
      <c r="X20" s="25">
        <f>VLOOKUP($Q20,杂项!$AF:$AT,8,FALSE)</f>
        <v>0</v>
      </c>
      <c r="Y20" s="25">
        <f>VLOOKUP($Q20,杂项!$AF:$AT,9,FALSE)</f>
        <v>0</v>
      </c>
      <c r="Z20" s="25">
        <f>VLOOKUP($Q20,杂项!$AF:$AT,10,FALSE)</f>
        <v>0</v>
      </c>
      <c r="AA20" s="25">
        <f>VLOOKUP($Q20,杂项!$AF:$AT,11,FALSE)</f>
        <v>0</v>
      </c>
      <c r="AB20" s="25">
        <f>VLOOKUP($Q20,杂项!$AF:$AT,12,FALSE)</f>
        <v>0</v>
      </c>
      <c r="AC20" s="25">
        <f>VLOOKUP($Q20,杂项!$AF:$AT,13,FALSE)</f>
        <v>0</v>
      </c>
      <c r="AD20" s="25">
        <f>VLOOKUP($Q20,杂项!$AF:$AT,14,FALSE)</f>
        <v>0</v>
      </c>
      <c r="AE20" s="25">
        <f>VLOOKUP($Q20,杂项!$AF:$AT,15,FALSE)</f>
        <v>0</v>
      </c>
      <c r="AF20" s="25">
        <f>VLOOKUP($Q20,杂项!$AF:$AU,16,FALSE)</f>
        <v>0</v>
      </c>
      <c r="AG20" s="13">
        <v>7</v>
      </c>
      <c r="AH20" s="13">
        <v>0</v>
      </c>
      <c r="AI20" s="13">
        <v>0.35</v>
      </c>
      <c r="AJ20" s="29">
        <v>0</v>
      </c>
      <c r="AK20" s="29">
        <v>182</v>
      </c>
      <c r="AL20" s="13"/>
      <c r="AM20" s="29"/>
      <c r="AN20" s="29"/>
      <c r="AO20" s="13"/>
      <c r="AP20" s="29"/>
      <c r="AQ20" s="29"/>
      <c r="AR20" s="13"/>
      <c r="AS20" s="29"/>
      <c r="AT20" s="29"/>
      <c r="AU20" s="13">
        <v>0.18</v>
      </c>
      <c r="AV20" s="13"/>
      <c r="AW20" s="13"/>
      <c r="AX20" s="13"/>
      <c r="AY20" s="13">
        <v>0</v>
      </c>
      <c r="AZ20" s="13">
        <v>0</v>
      </c>
      <c r="BA20" s="13">
        <v>0</v>
      </c>
      <c r="BB20" s="13"/>
      <c r="BC20" s="32" t="s">
        <v>4815</v>
      </c>
      <c r="BD20" s="24">
        <f>VLOOKUP($BC20,小兵属性!$B:$P,6,FALSE)</f>
        <v>0.2</v>
      </c>
      <c r="BE20" s="24">
        <f>VLOOKUP($BC20,小兵属性!$B:$P,7,FALSE)</f>
        <v>0.2</v>
      </c>
      <c r="BF20" s="24">
        <f>VLOOKUP($BC20,小兵属性!$B:$P,8,FALSE)</f>
        <v>0.2</v>
      </c>
      <c r="BG20" s="24">
        <f>VLOOKUP($BC20,小兵属性!$B:$P,9,FALSE)</f>
        <v>0</v>
      </c>
      <c r="BH20" s="24">
        <f>VLOOKUP($BC20,小兵属性!$B:$P,10,FALSE)</f>
        <v>0.3</v>
      </c>
      <c r="BI20" s="34">
        <v>12000</v>
      </c>
      <c r="BJ20" s="34">
        <v>11</v>
      </c>
      <c r="BK20" s="34"/>
      <c r="BL20" s="34"/>
      <c r="BM20" s="34">
        <v>700</v>
      </c>
      <c r="BN20" s="34">
        <v>600</v>
      </c>
      <c r="BO20" s="36">
        <v>0</v>
      </c>
      <c r="BP20" s="35">
        <v>1200</v>
      </c>
      <c r="BQ20" s="34">
        <v>11</v>
      </c>
      <c r="BR20" s="34"/>
      <c r="BS20" s="34">
        <v>700</v>
      </c>
      <c r="BT20" s="34">
        <v>600</v>
      </c>
      <c r="BU20" s="36">
        <v>0</v>
      </c>
      <c r="BV20" s="34"/>
      <c r="BW20" s="34"/>
      <c r="BX20" s="36">
        <v>0</v>
      </c>
      <c r="BY20" s="36">
        <v>0</v>
      </c>
      <c r="BZ20" s="42">
        <f>(VLOOKUP(A20,属性表!A:F,3,FALSE)*(1+AI20+S20)+AJ20+AK20)*(1+B20+AU20+T20)</f>
        <v>1294.1614973951998</v>
      </c>
      <c r="CA20" s="13">
        <f t="shared" si="0"/>
        <v>0</v>
      </c>
      <c r="CB20" s="13">
        <f t="shared" si="1"/>
        <v>0</v>
      </c>
      <c r="CC20" s="13">
        <f t="shared" si="2"/>
        <v>0</v>
      </c>
      <c r="CD20" s="48">
        <v>0</v>
      </c>
      <c r="CE20" s="13">
        <f t="shared" si="3"/>
        <v>0</v>
      </c>
      <c r="CF20" s="13">
        <v>0</v>
      </c>
      <c r="CG20" s="13">
        <f>IFERROR(VLOOKUP(VLOOKUP(A20,属性表!A:AO,41,FALSE)&amp;BJ20,杂项!AW:BC,4,0),0)/100+K20+AH20</f>
        <v>0</v>
      </c>
      <c r="CH20" s="49">
        <f>VLOOKUP(BC20,小兵属性!B:F,3,FALSE)*(1+B20+BD20)*(1+VLOOKUP(A20,属性表!A:AN,38,FALSE))</f>
        <v>1027.4330000000002</v>
      </c>
      <c r="CI20" s="49">
        <v>0</v>
      </c>
      <c r="CJ20" s="13">
        <f t="shared" si="4"/>
        <v>0</v>
      </c>
      <c r="CK20" s="13">
        <v>0</v>
      </c>
      <c r="CL20" s="13">
        <f>IFERROR(VLOOKUP(VLOOKUP(BC20,小兵属性!B:X,23,FALSE)&amp;BQ20,杂项!AW:BC,4,0),0)/100+K20</f>
        <v>0</v>
      </c>
      <c r="CM20" s="54" t="s">
        <v>4816</v>
      </c>
      <c r="CN20" s="29" t="s">
        <v>5025</v>
      </c>
      <c r="CO20" s="55" t="str">
        <f>VLOOKUP($BC20,小兵属性!$B:$Q,16,FALSE)</f>
        <v>物理</v>
      </c>
      <c r="CP20" s="56">
        <f t="shared" si="5"/>
        <v>2079.5652408831993</v>
      </c>
      <c r="CQ20" s="56">
        <f t="shared" si="6"/>
        <v>1</v>
      </c>
      <c r="CR20" s="56">
        <f t="shared" si="7"/>
        <v>2080.5652408831993</v>
      </c>
    </row>
    <row r="21" spans="1:97" customFormat="1" x14ac:dyDescent="0.15">
      <c r="A21" s="12" t="s">
        <v>1236</v>
      </c>
      <c r="B21" s="13">
        <v>0.2</v>
      </c>
      <c r="C21" s="13">
        <v>0.2</v>
      </c>
      <c r="D21" s="13">
        <v>0.2</v>
      </c>
      <c r="E21" s="13">
        <v>0.3</v>
      </c>
      <c r="F21" s="13">
        <v>0</v>
      </c>
      <c r="G21" s="14">
        <v>0</v>
      </c>
      <c r="H21" s="14">
        <v>0</v>
      </c>
      <c r="I21" s="13"/>
      <c r="J21" s="13"/>
      <c r="K21" s="13">
        <v>0</v>
      </c>
      <c r="L21" s="13">
        <v>0</v>
      </c>
      <c r="M21" s="13">
        <v>0</v>
      </c>
      <c r="N21" s="13"/>
      <c r="O21" s="13"/>
      <c r="P21" s="13"/>
      <c r="Q21" s="24" t="s">
        <v>528</v>
      </c>
      <c r="R21" s="25">
        <f>VLOOKUP($Q21,杂项!$AF:$AT,2,FALSE)</f>
        <v>0</v>
      </c>
      <c r="S21" s="25">
        <f>VLOOKUP($Q21,杂项!$AF:$AT,3,FALSE)</f>
        <v>0.05</v>
      </c>
      <c r="T21" s="25">
        <f>VLOOKUP($Q21,杂项!$AF:$AT,4,FALSE)</f>
        <v>0.1</v>
      </c>
      <c r="U21" s="25">
        <f>VLOOKUP($Q21,杂项!$AF:$AT,5,FALSE)</f>
        <v>0.05</v>
      </c>
      <c r="V21" s="25">
        <f>VLOOKUP($Q21,杂项!$AF:$AT,6,FALSE)</f>
        <v>0.1</v>
      </c>
      <c r="W21" s="25">
        <f>VLOOKUP($Q21,杂项!$AF:$AT,7,FALSE)</f>
        <v>0</v>
      </c>
      <c r="X21" s="25">
        <f>VLOOKUP($Q21,杂项!$AF:$AT,8,FALSE)</f>
        <v>0.1</v>
      </c>
      <c r="Y21" s="25">
        <f>VLOOKUP($Q21,杂项!$AF:$AT,9,FALSE)</f>
        <v>0</v>
      </c>
      <c r="Z21" s="25">
        <f>VLOOKUP($Q21,杂项!$AF:$AT,10,FALSE)</f>
        <v>0.1</v>
      </c>
      <c r="AA21" s="25">
        <f>VLOOKUP($Q21,杂项!$AF:$AT,11,FALSE)</f>
        <v>0</v>
      </c>
      <c r="AB21" s="25">
        <f>VLOOKUP($Q21,杂项!$AF:$AT,12,FALSE)</f>
        <v>0</v>
      </c>
      <c r="AC21" s="25">
        <f>VLOOKUP($Q21,杂项!$AF:$AT,13,FALSE)</f>
        <v>0</v>
      </c>
      <c r="AD21" s="25">
        <f>VLOOKUP($Q21,杂项!$AF:$AT,14,FALSE)</f>
        <v>0</v>
      </c>
      <c r="AE21" s="25">
        <f>VLOOKUP($Q21,杂项!$AF:$AT,15,FALSE)</f>
        <v>0</v>
      </c>
      <c r="AF21" s="25">
        <f>VLOOKUP($Q21,杂项!$AF:$AU,16,FALSE)</f>
        <v>0</v>
      </c>
      <c r="AG21" s="13">
        <v>6</v>
      </c>
      <c r="AH21" s="13">
        <v>0</v>
      </c>
      <c r="AI21" s="13">
        <v>0</v>
      </c>
      <c r="AJ21" s="29">
        <v>0</v>
      </c>
      <c r="AK21" s="29">
        <v>0</v>
      </c>
      <c r="AL21" s="13">
        <v>0.35</v>
      </c>
      <c r="AM21" s="29">
        <v>0</v>
      </c>
      <c r="AN21" s="29">
        <v>182</v>
      </c>
      <c r="AO21" s="13"/>
      <c r="AP21" s="29"/>
      <c r="AQ21" s="29"/>
      <c r="AR21" s="13"/>
      <c r="AS21" s="29"/>
      <c r="AT21" s="29"/>
      <c r="AU21" s="13"/>
      <c r="AV21" s="13">
        <v>0.18</v>
      </c>
      <c r="AW21" s="13"/>
      <c r="AX21" s="13"/>
      <c r="AY21" s="13">
        <v>0</v>
      </c>
      <c r="AZ21" s="13">
        <v>0</v>
      </c>
      <c r="BA21" s="13">
        <v>0</v>
      </c>
      <c r="BB21" s="13"/>
      <c r="BC21" s="32" t="s">
        <v>4930</v>
      </c>
      <c r="BD21" s="24">
        <f>VLOOKUP($BC21,小兵属性!$B:$P,6,FALSE)</f>
        <v>0.85</v>
      </c>
      <c r="BE21" s="24">
        <f>VLOOKUP($BC21,小兵属性!$B:$P,7,FALSE)</f>
        <v>0.4</v>
      </c>
      <c r="BF21" s="24">
        <f>VLOOKUP($BC21,小兵属性!$B:$P,8,FALSE)</f>
        <v>0.65</v>
      </c>
      <c r="BG21" s="24">
        <f>VLOOKUP($BC21,小兵属性!$B:$P,9,FALSE)</f>
        <v>0</v>
      </c>
      <c r="BH21" s="24">
        <f>VLOOKUP($BC21,小兵属性!$B:$P,10,FALSE)</f>
        <v>0.3</v>
      </c>
      <c r="BI21" s="34">
        <v>12000</v>
      </c>
      <c r="BJ21" s="34">
        <v>11</v>
      </c>
      <c r="BK21" s="34"/>
      <c r="BL21" s="34"/>
      <c r="BM21" s="34">
        <v>700</v>
      </c>
      <c r="BN21" s="34">
        <v>600</v>
      </c>
      <c r="BO21" s="36">
        <v>0</v>
      </c>
      <c r="BP21" s="35">
        <v>1200</v>
      </c>
      <c r="BQ21" s="34">
        <v>11</v>
      </c>
      <c r="BR21" s="34"/>
      <c r="BS21" s="34">
        <v>700</v>
      </c>
      <c r="BT21" s="34">
        <v>600</v>
      </c>
      <c r="BU21" s="36">
        <v>0</v>
      </c>
      <c r="BV21" s="34">
        <v>0</v>
      </c>
      <c r="BW21" s="34">
        <v>0</v>
      </c>
      <c r="BX21" s="36">
        <v>0</v>
      </c>
      <c r="BY21" s="36">
        <v>0</v>
      </c>
      <c r="BZ21" s="42">
        <f>(VLOOKUP(A21,属性表!A:F,4,FALSE)*(1+AL21+U21)+AM21+AN21)*(1+C21+AV21+V21)</f>
        <v>1240.6638985216</v>
      </c>
      <c r="CA21" s="13">
        <f t="shared" si="0"/>
        <v>0</v>
      </c>
      <c r="CB21" s="13">
        <f t="shared" si="1"/>
        <v>0</v>
      </c>
      <c r="CC21" s="13">
        <f t="shared" si="2"/>
        <v>0</v>
      </c>
      <c r="CD21" s="48">
        <v>0</v>
      </c>
      <c r="CE21" s="13">
        <f t="shared" si="3"/>
        <v>0</v>
      </c>
      <c r="CF21" s="13">
        <v>0</v>
      </c>
      <c r="CG21" s="13">
        <f>IFERROR(VLOOKUP(VLOOKUP(A21,属性表!A:AO,41,FALSE)&amp;BJ21,杂项!AW:BC,4,0),0)/100+K21+AH21</f>
        <v>0</v>
      </c>
      <c r="CH21" s="49">
        <f>VLOOKUP(BC21,小兵属性!B:F,3,FALSE)*(1+B21+BD21)*(1+VLOOKUP(A21,属性表!A:AN,38,FALSE))</f>
        <v>1856.8899999999996</v>
      </c>
      <c r="CI21" s="49">
        <v>0</v>
      </c>
      <c r="CJ21" s="13">
        <f t="shared" si="4"/>
        <v>0</v>
      </c>
      <c r="CK21" s="13">
        <v>0</v>
      </c>
      <c r="CL21" s="13">
        <f>IFERROR(VLOOKUP(VLOOKUP(BC21,小兵属性!B:X,23,FALSE)&amp;BQ21,杂项!AW:BC,4,0),0)/100+K21</f>
        <v>0</v>
      </c>
      <c r="CM21" s="54" t="s">
        <v>4886</v>
      </c>
      <c r="CN21" s="29" t="s">
        <v>5024</v>
      </c>
      <c r="CO21" s="55" t="str">
        <f>VLOOKUP($BC21,小兵属性!$B:$Q,16,FALSE)</f>
        <v>魔法</v>
      </c>
      <c r="CP21" s="56">
        <f t="shared" si="5"/>
        <v>1921.9916955648</v>
      </c>
      <c r="CQ21" s="56">
        <f t="shared" si="6"/>
        <v>1</v>
      </c>
      <c r="CR21" s="56">
        <f t="shared" si="7"/>
        <v>1922.9916955648</v>
      </c>
    </row>
    <row r="22" spans="1:97" customFormat="1" x14ac:dyDescent="0.15">
      <c r="A22" s="9" t="s">
        <v>1203</v>
      </c>
      <c r="B22" s="13">
        <v>0.2</v>
      </c>
      <c r="C22" s="13">
        <v>0.2</v>
      </c>
      <c r="D22" s="13">
        <v>0.2</v>
      </c>
      <c r="E22" s="13">
        <v>0.3</v>
      </c>
      <c r="F22" s="13">
        <v>0.15</v>
      </c>
      <c r="G22" s="14">
        <v>0</v>
      </c>
      <c r="H22" s="14">
        <v>0</v>
      </c>
      <c r="I22" s="13"/>
      <c r="J22" s="13"/>
      <c r="K22" s="13">
        <v>0</v>
      </c>
      <c r="L22" s="13">
        <v>0</v>
      </c>
      <c r="M22" s="13">
        <v>0</v>
      </c>
      <c r="N22" s="13"/>
      <c r="O22" s="13"/>
      <c r="P22" s="13"/>
      <c r="Q22" s="26" t="s">
        <v>642</v>
      </c>
      <c r="R22" s="25">
        <f>VLOOKUP($Q22,杂项!$AF:$AT,2,FALSE)</f>
        <v>0</v>
      </c>
      <c r="S22" s="25">
        <f>VLOOKUP($Q22,杂项!$AF:$AT,3,FALSE)</f>
        <v>0</v>
      </c>
      <c r="T22" s="25">
        <f>VLOOKUP($Q22,杂项!$AF:$AT,4,FALSE)</f>
        <v>0</v>
      </c>
      <c r="U22" s="25">
        <f>VLOOKUP($Q22,杂项!$AF:$AT,5,FALSE)</f>
        <v>0</v>
      </c>
      <c r="V22" s="25">
        <f>VLOOKUP($Q22,杂项!$AF:$AT,6,FALSE)</f>
        <v>0</v>
      </c>
      <c r="W22" s="25">
        <f>VLOOKUP($Q22,杂项!$AF:$AT,7,FALSE)</f>
        <v>0.1</v>
      </c>
      <c r="X22" s="25">
        <f>VLOOKUP($Q22,杂项!$AF:$AT,8,FALSE)</f>
        <v>0</v>
      </c>
      <c r="Y22" s="25">
        <f>VLOOKUP($Q22,杂项!$AF:$AT,9,FALSE)</f>
        <v>0.1</v>
      </c>
      <c r="Z22" s="25">
        <f>VLOOKUP($Q22,杂项!$AF:$AT,10,FALSE)</f>
        <v>0</v>
      </c>
      <c r="AA22" s="25">
        <f>VLOOKUP($Q22,杂项!$AF:$AT,11,FALSE)</f>
        <v>0</v>
      </c>
      <c r="AB22" s="25">
        <f>VLOOKUP($Q22,杂项!$AF:$AT,12,FALSE)</f>
        <v>0</v>
      </c>
      <c r="AC22" s="25">
        <f>VLOOKUP($Q22,杂项!$AF:$AT,13,FALSE)</f>
        <v>0</v>
      </c>
      <c r="AD22" s="25">
        <f>VLOOKUP($Q22,杂项!$AF:$AT,14,FALSE)</f>
        <v>0</v>
      </c>
      <c r="AE22" s="25">
        <f>VLOOKUP($Q22,杂项!$AF:$AT,15,FALSE)</f>
        <v>0</v>
      </c>
      <c r="AF22" s="25">
        <f>VLOOKUP($Q22,杂项!$AF:$AU,16,FALSE)</f>
        <v>0</v>
      </c>
      <c r="AG22" s="30">
        <v>1.5</v>
      </c>
      <c r="AH22" s="13">
        <v>0</v>
      </c>
      <c r="AI22" s="13">
        <v>0</v>
      </c>
      <c r="AJ22" s="29">
        <v>0</v>
      </c>
      <c r="AK22" s="29">
        <v>0</v>
      </c>
      <c r="AL22" s="13"/>
      <c r="AM22" s="29"/>
      <c r="AN22" s="29"/>
      <c r="AO22" s="13">
        <v>0.45</v>
      </c>
      <c r="AP22" s="29">
        <v>0</v>
      </c>
      <c r="AQ22" s="29">
        <v>113</v>
      </c>
      <c r="AR22" s="13">
        <v>0</v>
      </c>
      <c r="AS22" s="29">
        <v>0</v>
      </c>
      <c r="AT22" s="29">
        <v>0</v>
      </c>
      <c r="AU22" s="13">
        <v>0</v>
      </c>
      <c r="AV22" s="13"/>
      <c r="AW22" s="13">
        <v>0.4</v>
      </c>
      <c r="AX22" s="13">
        <v>0</v>
      </c>
      <c r="AY22" s="13">
        <v>0</v>
      </c>
      <c r="AZ22" s="13">
        <v>0</v>
      </c>
      <c r="BA22" s="13">
        <v>0</v>
      </c>
      <c r="BB22" s="13"/>
      <c r="BC22" s="22" t="s">
        <v>4815</v>
      </c>
      <c r="BD22" s="24">
        <f>VLOOKUP($BC22,小兵属性!$B:$P,6,FALSE)</f>
        <v>0.2</v>
      </c>
      <c r="BE22" s="24">
        <f>VLOOKUP($BC22,小兵属性!$B:$P,7,FALSE)</f>
        <v>0.2</v>
      </c>
      <c r="BF22" s="24">
        <f>VLOOKUP($BC22,小兵属性!$B:$P,8,FALSE)</f>
        <v>0.2</v>
      </c>
      <c r="BG22" s="24">
        <f>VLOOKUP($BC22,小兵属性!$B:$P,9,FALSE)</f>
        <v>0</v>
      </c>
      <c r="BH22" s="24">
        <f>VLOOKUP($BC22,小兵属性!$B:$P,10,FALSE)</f>
        <v>0.3</v>
      </c>
      <c r="BI22" s="34">
        <v>12000</v>
      </c>
      <c r="BJ22" s="34">
        <v>11</v>
      </c>
      <c r="BK22" s="34"/>
      <c r="BL22" s="34"/>
      <c r="BM22" s="34">
        <v>700</v>
      </c>
      <c r="BN22" s="34">
        <v>600</v>
      </c>
      <c r="BO22" s="36">
        <v>0</v>
      </c>
      <c r="BP22" s="35">
        <v>1200</v>
      </c>
      <c r="BQ22" s="34">
        <v>11</v>
      </c>
      <c r="BR22" s="34"/>
      <c r="BS22" s="34">
        <v>700</v>
      </c>
      <c r="BT22" s="34">
        <v>600</v>
      </c>
      <c r="BU22" s="36">
        <v>0</v>
      </c>
      <c r="BV22" s="34"/>
      <c r="BW22" s="34"/>
      <c r="BX22" s="36">
        <v>0</v>
      </c>
      <c r="BY22" s="36">
        <v>0</v>
      </c>
      <c r="BZ22" s="43">
        <f>(VLOOKUP(A22,属性表!A:F,5,FALSE)*(1+AO22+W22)+AP22+AQ22)*(1+D22+AW22+X22)*1.6</f>
        <v>1662.5442324480002</v>
      </c>
      <c r="CA22" s="13">
        <f t="shared" ref="CA22:CA87" si="8">F22+AB22+AY22+N22</f>
        <v>0.15</v>
      </c>
      <c r="CB22" s="13">
        <f t="shared" si="1"/>
        <v>0</v>
      </c>
      <c r="CC22" s="13">
        <f t="shared" si="2"/>
        <v>0</v>
      </c>
      <c r="CD22" s="50">
        <v>0</v>
      </c>
      <c r="CE22" s="13">
        <f t="shared" si="3"/>
        <v>0</v>
      </c>
      <c r="CF22" s="13">
        <v>-0.15</v>
      </c>
      <c r="CG22" s="13">
        <f>IFERROR(VLOOKUP(VLOOKUP(A22,属性表!A:AO,41,FALSE)&amp;BJ22,杂项!AW:BC,4,0),0)/100+K22+AH22</f>
        <v>0</v>
      </c>
      <c r="CH22" s="43">
        <f>VLOOKUP(BC22,小兵属性!B:F,3,FALSE)*(1+B22+BD22)*(1+VLOOKUP(A22,属性表!A:AN,38,FALSE))</f>
        <v>928.00400000000002</v>
      </c>
      <c r="CI22" s="51">
        <v>0</v>
      </c>
      <c r="CJ22" s="13">
        <f t="shared" si="4"/>
        <v>0</v>
      </c>
      <c r="CK22" s="13">
        <v>0</v>
      </c>
      <c r="CL22" s="13">
        <f>IFERROR(VLOOKUP(VLOOKUP(BC22,小兵属性!B:X,23,FALSE)&amp;BQ22,杂项!AW:BC,4,0),0)/100+K22</f>
        <v>0</v>
      </c>
      <c r="CM22" s="54" t="s">
        <v>5026</v>
      </c>
      <c r="CN22" s="29" t="s">
        <v>5027</v>
      </c>
      <c r="CO22" s="55" t="str">
        <f>VLOOKUP($BC22,小兵属性!$B:$Q,16,FALSE)</f>
        <v>物理</v>
      </c>
      <c r="CP22" s="43">
        <f t="shared" si="5"/>
        <v>920.75690048640024</v>
      </c>
      <c r="CQ22" s="43">
        <f t="shared" si="6"/>
        <v>131.10230000000001</v>
      </c>
      <c r="CR22" s="43">
        <f t="shared" si="7"/>
        <v>1051.8592004864004</v>
      </c>
      <c r="CS22" s="58" t="s">
        <v>5066</v>
      </c>
    </row>
    <row r="23" spans="1:97" customFormat="1" x14ac:dyDescent="0.15">
      <c r="A23" s="12" t="s">
        <v>1137</v>
      </c>
      <c r="B23" s="13">
        <v>0.2</v>
      </c>
      <c r="C23" s="13">
        <v>0.2</v>
      </c>
      <c r="D23" s="13">
        <v>0.2</v>
      </c>
      <c r="E23" s="13">
        <v>0.3</v>
      </c>
      <c r="F23" s="13">
        <v>0</v>
      </c>
      <c r="G23" s="14">
        <v>0</v>
      </c>
      <c r="H23" s="14">
        <v>0</v>
      </c>
      <c r="I23" s="13"/>
      <c r="J23" s="13"/>
      <c r="K23" s="13">
        <v>0</v>
      </c>
      <c r="L23" s="13">
        <v>0</v>
      </c>
      <c r="M23" s="13">
        <v>0</v>
      </c>
      <c r="N23" s="13"/>
      <c r="O23" s="13"/>
      <c r="P23" s="13"/>
      <c r="Q23" s="24" t="s">
        <v>605</v>
      </c>
      <c r="R23" s="25">
        <f>VLOOKUP($Q23,杂项!$AF:$AT,2,FALSE)</f>
        <v>0</v>
      </c>
      <c r="S23" s="25">
        <f>VLOOKUP($Q23,杂项!$AF:$AT,3,FALSE)</f>
        <v>0</v>
      </c>
      <c r="T23" s="25">
        <f>VLOOKUP($Q23,杂项!$AF:$AT,4,FALSE)</f>
        <v>0</v>
      </c>
      <c r="U23" s="25">
        <f>VLOOKUP($Q23,杂项!$AF:$AT,5,FALSE)</f>
        <v>0</v>
      </c>
      <c r="V23" s="25">
        <f>VLOOKUP($Q23,杂项!$AF:$AT,6,FALSE)</f>
        <v>0</v>
      </c>
      <c r="W23" s="25">
        <f>VLOOKUP($Q23,杂项!$AF:$AT,7,FALSE)</f>
        <v>0</v>
      </c>
      <c r="X23" s="25">
        <f>VLOOKUP($Q23,杂项!$AF:$AT,8,FALSE)</f>
        <v>0</v>
      </c>
      <c r="Y23" s="25">
        <f>VLOOKUP($Q23,杂项!$AF:$AT,9,FALSE)</f>
        <v>0</v>
      </c>
      <c r="Z23" s="25">
        <f>VLOOKUP($Q23,杂项!$AF:$AT,10,FALSE)</f>
        <v>0</v>
      </c>
      <c r="AA23" s="25">
        <f>VLOOKUP($Q23,杂项!$AF:$AT,11,FALSE)</f>
        <v>0.25</v>
      </c>
      <c r="AB23" s="25">
        <f>VLOOKUP($Q23,杂项!$AF:$AT,12,FALSE)</f>
        <v>0</v>
      </c>
      <c r="AC23" s="25">
        <f>VLOOKUP($Q23,杂项!$AF:$AT,13,FALSE)</f>
        <v>0</v>
      </c>
      <c r="AD23" s="25">
        <f>VLOOKUP($Q23,杂项!$AF:$AT,14,FALSE)</f>
        <v>0</v>
      </c>
      <c r="AE23" s="25">
        <f>VLOOKUP($Q23,杂项!$AF:$AT,15,FALSE)</f>
        <v>0</v>
      </c>
      <c r="AF23" s="25">
        <f>VLOOKUP($Q23,杂项!$AF:$AU,16,FALSE)</f>
        <v>0</v>
      </c>
      <c r="AG23" s="13">
        <v>6</v>
      </c>
      <c r="AH23" s="13">
        <v>0</v>
      </c>
      <c r="AI23" s="13">
        <v>0.35</v>
      </c>
      <c r="AJ23" s="29">
        <v>0</v>
      </c>
      <c r="AK23" s="29">
        <v>182</v>
      </c>
      <c r="AL23" s="13"/>
      <c r="AM23" s="29"/>
      <c r="AN23" s="29"/>
      <c r="AO23" s="13"/>
      <c r="AP23" s="29"/>
      <c r="AQ23" s="29"/>
      <c r="AR23" s="13"/>
      <c r="AS23" s="29"/>
      <c r="AT23" s="29"/>
      <c r="AU23" s="13">
        <v>0.18</v>
      </c>
      <c r="AV23" s="13"/>
      <c r="AW23" s="13"/>
      <c r="AX23" s="13"/>
      <c r="AY23" s="13">
        <v>0</v>
      </c>
      <c r="AZ23" s="13">
        <v>0</v>
      </c>
      <c r="BA23" s="13">
        <v>0</v>
      </c>
      <c r="BB23" s="13"/>
      <c r="BC23" s="32" t="s">
        <v>4971</v>
      </c>
      <c r="BD23" s="24">
        <f>VLOOKUP($BC23,小兵属性!$B:$P,6,FALSE)</f>
        <v>0</v>
      </c>
      <c r="BE23" s="24">
        <f>VLOOKUP($BC23,小兵属性!$B:$P,7,FALSE)</f>
        <v>0</v>
      </c>
      <c r="BF23" s="24">
        <f>VLOOKUP($BC23,小兵属性!$B:$P,8,FALSE)</f>
        <v>0</v>
      </c>
      <c r="BG23" s="24">
        <f>VLOOKUP($BC23,小兵属性!$B:$P,9,FALSE)</f>
        <v>0</v>
      </c>
      <c r="BH23" s="24">
        <f>VLOOKUP($BC23,小兵属性!$B:$P,10,FALSE)</f>
        <v>0</v>
      </c>
      <c r="BI23" s="34">
        <v>12000</v>
      </c>
      <c r="BJ23" s="34">
        <v>11</v>
      </c>
      <c r="BK23" s="34"/>
      <c r="BL23" s="34"/>
      <c r="BM23" s="34">
        <v>700</v>
      </c>
      <c r="BN23" s="34">
        <v>600</v>
      </c>
      <c r="BO23" s="36">
        <v>0</v>
      </c>
      <c r="BP23" s="35">
        <v>1200</v>
      </c>
      <c r="BQ23" s="34">
        <v>11</v>
      </c>
      <c r="BR23" s="34"/>
      <c r="BS23" s="34">
        <v>700</v>
      </c>
      <c r="BT23" s="34">
        <v>600</v>
      </c>
      <c r="BU23" s="36">
        <v>0</v>
      </c>
      <c r="BV23" s="34"/>
      <c r="BW23" s="34"/>
      <c r="BX23" s="36">
        <v>0</v>
      </c>
      <c r="BY23" s="36">
        <v>0</v>
      </c>
      <c r="BZ23" s="42">
        <f>(VLOOKUP(A23,属性表!A:F,3,FALSE)*(1+AI23+S23)+AJ23+AK23)*(1+B23+AU23+T23)</f>
        <v>1243.9613443200001</v>
      </c>
      <c r="CA23" s="13">
        <f>F23+AB23+AY23</f>
        <v>0</v>
      </c>
      <c r="CB23" s="13">
        <f t="shared" si="1"/>
        <v>0</v>
      </c>
      <c r="CC23" s="13">
        <f t="shared" si="2"/>
        <v>0</v>
      </c>
      <c r="CD23" s="48">
        <v>0</v>
      </c>
      <c r="CE23" s="13">
        <f t="shared" si="3"/>
        <v>0.25</v>
      </c>
      <c r="CF23" s="13">
        <v>0</v>
      </c>
      <c r="CG23" s="13">
        <f>IFERROR(VLOOKUP(VLOOKUP(A23,属性表!A:AO,41,FALSE)&amp;BJ23,杂项!AW:BC,4,0),0)/100+K23+AH23</f>
        <v>0</v>
      </c>
      <c r="CH23" s="49">
        <f>VLOOKUP(BC23,小兵属性!B:F,3,FALSE)*(1+B23+BD23)*(1+VLOOKUP(A23,属性表!A:AN,38,FALSE))</f>
        <v>1012.3679999999999</v>
      </c>
      <c r="CI23" s="49">
        <v>0</v>
      </c>
      <c r="CJ23" s="13">
        <f t="shared" si="4"/>
        <v>0</v>
      </c>
      <c r="CK23" s="13">
        <v>0</v>
      </c>
      <c r="CL23" s="13">
        <f>IFERROR(VLOOKUP(VLOOKUP(BC23,小兵属性!B:X,23,FALSE)&amp;BQ23,杂项!AW:BC,4,0),0)/100+K23</f>
        <v>0</v>
      </c>
      <c r="CM23" s="54" t="s">
        <v>4816</v>
      </c>
      <c r="CN23" s="29" t="s">
        <v>5025</v>
      </c>
      <c r="CO23" s="55" t="str">
        <f>VLOOKUP($BC23,小兵属性!$B:$Q,16,FALSE)</f>
        <v>物理</v>
      </c>
      <c r="CP23" s="56">
        <f t="shared" si="5"/>
        <v>1631.8840329600002</v>
      </c>
      <c r="CQ23" s="56">
        <f t="shared" si="6"/>
        <v>1</v>
      </c>
      <c r="CR23" s="56">
        <f t="shared" si="7"/>
        <v>1632.8840329600002</v>
      </c>
    </row>
    <row r="24" spans="1:97" customFormat="1" x14ac:dyDescent="0.15">
      <c r="A24" s="12" t="s">
        <v>1239</v>
      </c>
      <c r="B24" s="13">
        <v>0.2</v>
      </c>
      <c r="C24" s="13">
        <v>0.2</v>
      </c>
      <c r="D24" s="13">
        <v>0.2</v>
      </c>
      <c r="E24" s="13">
        <v>0.3</v>
      </c>
      <c r="F24" s="13">
        <v>0</v>
      </c>
      <c r="G24" s="14">
        <v>0</v>
      </c>
      <c r="H24" s="14">
        <v>0</v>
      </c>
      <c r="I24" s="13"/>
      <c r="J24" s="13"/>
      <c r="K24" s="13">
        <v>0</v>
      </c>
      <c r="L24" s="13">
        <v>0</v>
      </c>
      <c r="M24" s="13">
        <v>0</v>
      </c>
      <c r="N24" s="13"/>
      <c r="O24" s="13"/>
      <c r="P24" s="13"/>
      <c r="Q24" s="24" t="s">
        <v>528</v>
      </c>
      <c r="R24" s="25">
        <f>VLOOKUP($Q24,杂项!$AF:$AT,2,FALSE)</f>
        <v>0</v>
      </c>
      <c r="S24" s="25">
        <f>VLOOKUP($Q24,杂项!$AF:$AT,3,FALSE)</f>
        <v>0.05</v>
      </c>
      <c r="T24" s="25">
        <f>VLOOKUP($Q24,杂项!$AF:$AT,4,FALSE)</f>
        <v>0.1</v>
      </c>
      <c r="U24" s="25">
        <f>VLOOKUP($Q24,杂项!$AF:$AT,5,FALSE)</f>
        <v>0.05</v>
      </c>
      <c r="V24" s="25">
        <f>VLOOKUP($Q24,杂项!$AF:$AT,6,FALSE)</f>
        <v>0.1</v>
      </c>
      <c r="W24" s="25">
        <f>VLOOKUP($Q24,杂项!$AF:$AT,7,FALSE)</f>
        <v>0</v>
      </c>
      <c r="X24" s="25">
        <f>VLOOKUP($Q24,杂项!$AF:$AT,8,FALSE)</f>
        <v>0.1</v>
      </c>
      <c r="Y24" s="25">
        <f>VLOOKUP($Q24,杂项!$AF:$AT,9,FALSE)</f>
        <v>0</v>
      </c>
      <c r="Z24" s="25">
        <f>VLOOKUP($Q24,杂项!$AF:$AT,10,FALSE)</f>
        <v>0.1</v>
      </c>
      <c r="AA24" s="25">
        <f>VLOOKUP($Q24,杂项!$AF:$AT,11,FALSE)</f>
        <v>0</v>
      </c>
      <c r="AB24" s="25">
        <f>VLOOKUP($Q24,杂项!$AF:$AT,12,FALSE)</f>
        <v>0</v>
      </c>
      <c r="AC24" s="25">
        <f>VLOOKUP($Q24,杂项!$AF:$AT,13,FALSE)</f>
        <v>0</v>
      </c>
      <c r="AD24" s="25">
        <f>VLOOKUP($Q24,杂项!$AF:$AT,14,FALSE)</f>
        <v>0</v>
      </c>
      <c r="AE24" s="25">
        <f>VLOOKUP($Q24,杂项!$AF:$AT,15,FALSE)</f>
        <v>0</v>
      </c>
      <c r="AF24" s="25">
        <f>VLOOKUP($Q24,杂项!$AF:$AU,16,FALSE)</f>
        <v>0</v>
      </c>
      <c r="AG24" s="13">
        <v>6</v>
      </c>
      <c r="AH24" s="13">
        <v>0</v>
      </c>
      <c r="AI24" s="13">
        <v>0</v>
      </c>
      <c r="AJ24" s="29">
        <v>0</v>
      </c>
      <c r="AK24" s="29">
        <v>0</v>
      </c>
      <c r="AL24" s="13">
        <v>0.35</v>
      </c>
      <c r="AM24" s="29">
        <v>0</v>
      </c>
      <c r="AN24" s="29">
        <v>182</v>
      </c>
      <c r="AO24" s="13"/>
      <c r="AP24" s="29"/>
      <c r="AQ24" s="29"/>
      <c r="AR24" s="13"/>
      <c r="AS24" s="29"/>
      <c r="AT24" s="29"/>
      <c r="AU24" s="13"/>
      <c r="AV24" s="13">
        <v>0.18</v>
      </c>
      <c r="AW24" s="13"/>
      <c r="AX24" s="13"/>
      <c r="AY24" s="13">
        <v>0</v>
      </c>
      <c r="AZ24" s="13">
        <v>0</v>
      </c>
      <c r="BA24" s="13">
        <v>0</v>
      </c>
      <c r="BB24" s="13"/>
      <c r="BC24" s="32" t="s">
        <v>4928</v>
      </c>
      <c r="BD24" s="24">
        <f>VLOOKUP($BC24,小兵属性!$B:$P,6,FALSE)</f>
        <v>0.7</v>
      </c>
      <c r="BE24" s="24">
        <f>VLOOKUP($BC24,小兵属性!$B:$P,7,FALSE)</f>
        <v>0.4</v>
      </c>
      <c r="BF24" s="24">
        <f>VLOOKUP($BC24,小兵属性!$B:$P,8,FALSE)</f>
        <v>0</v>
      </c>
      <c r="BG24" s="24">
        <f>VLOOKUP($BC24,小兵属性!$B:$P,9,FALSE)</f>
        <v>0</v>
      </c>
      <c r="BH24" s="24">
        <f>VLOOKUP($BC24,小兵属性!$B:$P,10,FALSE)</f>
        <v>0.3</v>
      </c>
      <c r="BI24" s="34">
        <v>12000</v>
      </c>
      <c r="BJ24" s="34">
        <v>11</v>
      </c>
      <c r="BK24" s="34"/>
      <c r="BL24" s="34"/>
      <c r="BM24" s="34">
        <v>700</v>
      </c>
      <c r="BN24" s="34">
        <v>600</v>
      </c>
      <c r="BO24" s="36">
        <v>0</v>
      </c>
      <c r="BP24" s="35">
        <v>1200</v>
      </c>
      <c r="BQ24" s="34">
        <v>11</v>
      </c>
      <c r="BR24" s="34"/>
      <c r="BS24" s="34">
        <v>700</v>
      </c>
      <c r="BT24" s="34">
        <v>600</v>
      </c>
      <c r="BU24" s="36">
        <v>0</v>
      </c>
      <c r="BV24" s="34">
        <v>0</v>
      </c>
      <c r="BW24" s="34">
        <v>0</v>
      </c>
      <c r="BX24" s="36">
        <v>0</v>
      </c>
      <c r="BY24" s="36">
        <v>0</v>
      </c>
      <c r="BZ24" s="42">
        <f>(VLOOKUP(A24,属性表!A:F,4,FALSE)*(1+AL24+U24)+AM24+AN24)*(1+C24+AV24+V24)</f>
        <v>1232.162505728</v>
      </c>
      <c r="CA24" s="13">
        <f>F24+AB24+AY24</f>
        <v>0</v>
      </c>
      <c r="CB24" s="13">
        <f t="shared" si="1"/>
        <v>0</v>
      </c>
      <c r="CC24" s="13">
        <f t="shared" si="2"/>
        <v>0</v>
      </c>
      <c r="CD24" s="48">
        <v>0</v>
      </c>
      <c r="CE24" s="13">
        <f t="shared" si="3"/>
        <v>0</v>
      </c>
      <c r="CF24" s="13">
        <v>0</v>
      </c>
      <c r="CG24" s="13">
        <f>IFERROR(VLOOKUP(VLOOKUP(A24,属性表!A:AO,41,FALSE)&amp;BJ24,杂项!AW:BC,4,0),0)/100+K24+AH24</f>
        <v>0</v>
      </c>
      <c r="CH24" s="49">
        <f>VLOOKUP(BC24,小兵属性!B:F,3,FALSE)*(1+B24+BD24)*(1+VLOOKUP(A24,属性表!A:AN,38,FALSE))</f>
        <v>1259.4340000000002</v>
      </c>
      <c r="CI24" s="48">
        <v>0</v>
      </c>
      <c r="CJ24" s="13">
        <f t="shared" si="4"/>
        <v>0</v>
      </c>
      <c r="CK24" s="13">
        <v>0</v>
      </c>
      <c r="CL24" s="13">
        <f>IFERROR(VLOOKUP(VLOOKUP(BC24,小兵属性!B:X,23,FALSE)&amp;BQ24,杂项!AW:BC,4,0),0)/100+K24</f>
        <v>0</v>
      </c>
      <c r="CM24" s="54" t="s">
        <v>4886</v>
      </c>
      <c r="CN24" s="29" t="s">
        <v>5024</v>
      </c>
      <c r="CO24" s="55" t="str">
        <f>VLOOKUP($BC24,小兵属性!$B:$Q,16,FALSE)</f>
        <v>魔法</v>
      </c>
      <c r="CP24" s="56">
        <f t="shared" si="5"/>
        <v>1896.4875171840001</v>
      </c>
      <c r="CQ24" s="56">
        <f t="shared" si="6"/>
        <v>1</v>
      </c>
      <c r="CR24" s="56">
        <f t="shared" si="7"/>
        <v>1897.4875171840001</v>
      </c>
    </row>
    <row r="25" spans="1:97" customFormat="1" x14ac:dyDescent="0.15">
      <c r="A25" s="9" t="s">
        <v>1167</v>
      </c>
      <c r="B25" s="13">
        <v>0.32</v>
      </c>
      <c r="C25" s="13">
        <v>0.2</v>
      </c>
      <c r="D25" s="13">
        <v>0.2</v>
      </c>
      <c r="E25" s="13">
        <v>0.3</v>
      </c>
      <c r="F25" s="13">
        <v>0.45</v>
      </c>
      <c r="G25" s="14">
        <v>0</v>
      </c>
      <c r="H25" s="14">
        <v>0</v>
      </c>
      <c r="I25" s="13"/>
      <c r="J25" s="13"/>
      <c r="K25" s="13">
        <v>0</v>
      </c>
      <c r="L25" s="13">
        <v>0</v>
      </c>
      <c r="M25" s="13">
        <v>0</v>
      </c>
      <c r="N25" s="13">
        <v>0.1</v>
      </c>
      <c r="O25" s="13"/>
      <c r="P25" s="13"/>
      <c r="Q25" s="26" t="s">
        <v>528</v>
      </c>
      <c r="R25" s="25">
        <f>VLOOKUP($Q25,杂项!$AF:$AT,2,FALSE)</f>
        <v>0</v>
      </c>
      <c r="S25" s="25">
        <f>VLOOKUP($Q25,杂项!$AF:$AT,3,FALSE)</f>
        <v>0.05</v>
      </c>
      <c r="T25" s="25">
        <f>VLOOKUP($Q25,杂项!$AF:$AT,4,FALSE)</f>
        <v>0.1</v>
      </c>
      <c r="U25" s="25">
        <f>VLOOKUP($Q25,杂项!$AF:$AT,5,FALSE)</f>
        <v>0.05</v>
      </c>
      <c r="V25" s="25">
        <f>VLOOKUP($Q25,杂项!$AF:$AT,6,FALSE)</f>
        <v>0.1</v>
      </c>
      <c r="W25" s="25">
        <f>VLOOKUP($Q25,杂项!$AF:$AT,7,FALSE)</f>
        <v>0</v>
      </c>
      <c r="X25" s="25">
        <f>VLOOKUP($Q25,杂项!$AF:$AT,8,FALSE)</f>
        <v>0.1</v>
      </c>
      <c r="Y25" s="25">
        <f>VLOOKUP($Q25,杂项!$AF:$AT,9,FALSE)</f>
        <v>0</v>
      </c>
      <c r="Z25" s="25">
        <f>VLOOKUP($Q25,杂项!$AF:$AT,10,FALSE)</f>
        <v>0.1</v>
      </c>
      <c r="AA25" s="25">
        <f>VLOOKUP($Q25,杂项!$AF:$AT,11,FALSE)</f>
        <v>0</v>
      </c>
      <c r="AB25" s="25">
        <f>VLOOKUP($Q25,杂项!$AF:$AT,12,FALSE)</f>
        <v>0</v>
      </c>
      <c r="AC25" s="25">
        <f>VLOOKUP($Q25,杂项!$AF:$AT,13,FALSE)</f>
        <v>0</v>
      </c>
      <c r="AD25" s="25">
        <f>VLOOKUP($Q25,杂项!$AF:$AT,14,FALSE)</f>
        <v>0</v>
      </c>
      <c r="AE25" s="25">
        <f>VLOOKUP($Q25,杂项!$AF:$AT,15,FALSE)</f>
        <v>0</v>
      </c>
      <c r="AF25" s="25">
        <f>VLOOKUP($Q25,杂项!$AF:$AU,16,FALSE)</f>
        <v>0</v>
      </c>
      <c r="AG25" s="30">
        <v>1.8</v>
      </c>
      <c r="AH25" s="13">
        <v>0</v>
      </c>
      <c r="AI25" s="13">
        <v>0.35</v>
      </c>
      <c r="AJ25" s="29">
        <v>0</v>
      </c>
      <c r="AK25" s="29">
        <v>182</v>
      </c>
      <c r="AL25" s="13"/>
      <c r="AM25" s="29"/>
      <c r="AN25" s="29"/>
      <c r="AO25" s="13"/>
      <c r="AP25" s="29"/>
      <c r="AQ25" s="29"/>
      <c r="AR25" s="13"/>
      <c r="AS25" s="29"/>
      <c r="AT25" s="29"/>
      <c r="AU25" s="13">
        <v>0.18</v>
      </c>
      <c r="AV25" s="13"/>
      <c r="AW25" s="13"/>
      <c r="AX25" s="13"/>
      <c r="AY25" s="13">
        <v>0</v>
      </c>
      <c r="AZ25" s="13">
        <v>0</v>
      </c>
      <c r="BA25" s="13">
        <v>0</v>
      </c>
      <c r="BB25" s="13"/>
      <c r="BC25" s="22" t="s">
        <v>4859</v>
      </c>
      <c r="BD25" s="24">
        <f>VLOOKUP($BC25,小兵属性!$B:$P,6,FALSE)</f>
        <v>0.65</v>
      </c>
      <c r="BE25" s="24">
        <f>VLOOKUP($BC25,小兵属性!$B:$P,7,FALSE)</f>
        <v>0.65</v>
      </c>
      <c r="BF25" s="24">
        <f>VLOOKUP($BC25,小兵属性!$B:$P,8,FALSE)</f>
        <v>0.45</v>
      </c>
      <c r="BG25" s="24">
        <f>VLOOKUP($BC25,小兵属性!$B:$P,9,FALSE)</f>
        <v>0.3</v>
      </c>
      <c r="BH25" s="24">
        <f>VLOOKUP($BC25,小兵属性!$B:$P,10,FALSE)</f>
        <v>0.2</v>
      </c>
      <c r="BI25" s="34">
        <v>12000</v>
      </c>
      <c r="BJ25" s="34">
        <v>11</v>
      </c>
      <c r="BK25" s="34"/>
      <c r="BL25" s="34"/>
      <c r="BM25" s="34">
        <v>700</v>
      </c>
      <c r="BN25" s="34">
        <v>600</v>
      </c>
      <c r="BO25" s="36">
        <v>0</v>
      </c>
      <c r="BP25" s="35">
        <v>1200</v>
      </c>
      <c r="BQ25" s="34">
        <v>11</v>
      </c>
      <c r="BR25" s="34"/>
      <c r="BS25" s="34">
        <v>700</v>
      </c>
      <c r="BT25" s="34">
        <v>600</v>
      </c>
      <c r="BU25" s="36">
        <v>0</v>
      </c>
      <c r="BV25" s="34"/>
      <c r="BW25" s="34"/>
      <c r="BX25" s="36">
        <v>0</v>
      </c>
      <c r="BY25" s="36">
        <v>0</v>
      </c>
      <c r="BZ25" s="43">
        <f>(VLOOKUP(A25,属性表!A:F,3,FALSE)*(1+AI25+S25)+AJ25+AK25)*(1+B25+AU25+T25)</f>
        <v>1493.8663936000003</v>
      </c>
      <c r="CA25" s="13">
        <f t="shared" si="8"/>
        <v>0.55000000000000004</v>
      </c>
      <c r="CB25" s="13">
        <f t="shared" si="1"/>
        <v>0</v>
      </c>
      <c r="CC25" s="13">
        <f t="shared" si="2"/>
        <v>0</v>
      </c>
      <c r="CD25" s="50">
        <v>0</v>
      </c>
      <c r="CE25" s="13">
        <f t="shared" si="3"/>
        <v>0</v>
      </c>
      <c r="CF25" s="13">
        <v>0</v>
      </c>
      <c r="CG25" s="13">
        <f>IFERROR(VLOOKUP(VLOOKUP(A25,属性表!A:AO,41,FALSE)&amp;BJ25,杂项!AW:BC,4,0),0)/100+K25+AH25</f>
        <v>0</v>
      </c>
      <c r="CH25" s="43">
        <f>VLOOKUP(BC25,小兵属性!B:F,3,FALSE)*(1+B25+BD25)*(1+VLOOKUP(A25,属性表!A:AN,38,FALSE))</f>
        <v>1720.6965000000002</v>
      </c>
      <c r="CI25" s="50">
        <v>0</v>
      </c>
      <c r="CJ25" s="13">
        <f t="shared" si="4"/>
        <v>0</v>
      </c>
      <c r="CK25" s="13">
        <v>0</v>
      </c>
      <c r="CL25" s="13">
        <f>IFERROR(VLOOKUP(VLOOKUP(BC25,小兵属性!B:X,23,FALSE)&amp;BQ25,杂项!AW:BC,4,0),0)/100+K25</f>
        <v>0</v>
      </c>
      <c r="CM25" s="54" t="s">
        <v>4816</v>
      </c>
      <c r="CN25" s="29" t="s">
        <v>5027</v>
      </c>
      <c r="CO25" s="55" t="str">
        <f>VLOOKUP($BC25,小兵属性!$B:$Q,16,FALSE)</f>
        <v>物理</v>
      </c>
      <c r="CP25" s="43">
        <f t="shared" si="5"/>
        <v>1107.4436190720005</v>
      </c>
      <c r="CQ25" s="43">
        <f t="shared" si="6"/>
        <v>893.10943750000024</v>
      </c>
      <c r="CR25" s="43">
        <f t="shared" si="7"/>
        <v>2000.5530565720007</v>
      </c>
      <c r="CS25" s="58" t="s">
        <v>5029</v>
      </c>
    </row>
    <row r="26" spans="1:97" customFormat="1" x14ac:dyDescent="0.15">
      <c r="A26" s="16" t="s">
        <v>1197</v>
      </c>
      <c r="B26" s="13">
        <v>0.32</v>
      </c>
      <c r="C26" s="13">
        <v>0.2</v>
      </c>
      <c r="D26" s="13">
        <v>0.2</v>
      </c>
      <c r="E26" s="13">
        <v>0.3</v>
      </c>
      <c r="F26" s="13">
        <v>0.45</v>
      </c>
      <c r="G26" s="14">
        <v>0</v>
      </c>
      <c r="H26" s="14">
        <v>0</v>
      </c>
      <c r="I26" s="13"/>
      <c r="J26" s="13"/>
      <c r="K26" s="13">
        <v>0</v>
      </c>
      <c r="L26" s="13">
        <v>0</v>
      </c>
      <c r="M26" s="13">
        <v>0</v>
      </c>
      <c r="N26" s="13">
        <v>0.1</v>
      </c>
      <c r="O26" s="13"/>
      <c r="P26" s="13"/>
      <c r="Q26" s="26" t="s">
        <v>528</v>
      </c>
      <c r="R26" s="25">
        <f>VLOOKUP($Q26,杂项!$AF:$AT,2,FALSE)</f>
        <v>0</v>
      </c>
      <c r="S26" s="25">
        <f>VLOOKUP($Q26,杂项!$AF:$AT,3,FALSE)</f>
        <v>0.05</v>
      </c>
      <c r="T26" s="25">
        <f>VLOOKUP($Q26,杂项!$AF:$AT,4,FALSE)</f>
        <v>0.1</v>
      </c>
      <c r="U26" s="25">
        <f>VLOOKUP($Q26,杂项!$AF:$AT,5,FALSE)</f>
        <v>0.05</v>
      </c>
      <c r="V26" s="25">
        <f>VLOOKUP($Q26,杂项!$AF:$AT,6,FALSE)</f>
        <v>0.1</v>
      </c>
      <c r="W26" s="25">
        <f>VLOOKUP($Q26,杂项!$AF:$AT,7,FALSE)</f>
        <v>0</v>
      </c>
      <c r="X26" s="25">
        <f>VLOOKUP($Q26,杂项!$AF:$AT,8,FALSE)</f>
        <v>0.1</v>
      </c>
      <c r="Y26" s="25">
        <f>VLOOKUP($Q26,杂项!$AF:$AT,9,FALSE)</f>
        <v>0</v>
      </c>
      <c r="Z26" s="25">
        <f>VLOOKUP($Q26,杂项!$AF:$AT,10,FALSE)</f>
        <v>0.1</v>
      </c>
      <c r="AA26" s="25">
        <f>VLOOKUP($Q26,杂项!$AF:$AT,11,FALSE)</f>
        <v>0</v>
      </c>
      <c r="AB26" s="25">
        <f>VLOOKUP($Q26,杂项!$AF:$AT,12,FALSE)</f>
        <v>0</v>
      </c>
      <c r="AC26" s="25">
        <f>VLOOKUP($Q26,杂项!$AF:$AT,13,FALSE)</f>
        <v>0</v>
      </c>
      <c r="AD26" s="25">
        <f>VLOOKUP($Q26,杂项!$AF:$AT,14,FALSE)</f>
        <v>0</v>
      </c>
      <c r="AE26" s="25">
        <f>VLOOKUP($Q26,杂项!$AF:$AT,15,FALSE)</f>
        <v>0</v>
      </c>
      <c r="AF26" s="25">
        <f>VLOOKUP($Q26,杂项!$AF:$AU,16,FALSE)</f>
        <v>0</v>
      </c>
      <c r="AG26" s="30">
        <v>1.8</v>
      </c>
      <c r="AH26" s="13">
        <v>0</v>
      </c>
      <c r="AI26" s="13">
        <v>0.35</v>
      </c>
      <c r="AJ26" s="29">
        <v>0</v>
      </c>
      <c r="AK26" s="29">
        <v>182</v>
      </c>
      <c r="AL26" s="13"/>
      <c r="AM26" s="29"/>
      <c r="AN26" s="29"/>
      <c r="AO26" s="13"/>
      <c r="AP26" s="29"/>
      <c r="AQ26" s="29"/>
      <c r="AR26" s="13"/>
      <c r="AS26" s="29"/>
      <c r="AT26" s="29"/>
      <c r="AU26" s="13">
        <v>0.18</v>
      </c>
      <c r="AV26" s="13"/>
      <c r="AW26" s="13"/>
      <c r="AX26" s="13"/>
      <c r="AY26" s="13">
        <v>0</v>
      </c>
      <c r="AZ26" s="13">
        <v>0</v>
      </c>
      <c r="BA26" s="13">
        <v>0</v>
      </c>
      <c r="BB26" s="13"/>
      <c r="BC26" s="22" t="s">
        <v>4859</v>
      </c>
      <c r="BD26" s="24">
        <f>VLOOKUP($BC26,小兵属性!$B:$P,6,FALSE)</f>
        <v>0.65</v>
      </c>
      <c r="BE26" s="24">
        <f>VLOOKUP($BC26,小兵属性!$B:$P,7,FALSE)</f>
        <v>0.65</v>
      </c>
      <c r="BF26" s="24">
        <f>VLOOKUP($BC26,小兵属性!$B:$P,8,FALSE)</f>
        <v>0.45</v>
      </c>
      <c r="BG26" s="24">
        <f>VLOOKUP($BC26,小兵属性!$B:$P,9,FALSE)</f>
        <v>0.3</v>
      </c>
      <c r="BH26" s="24">
        <f>VLOOKUP($BC26,小兵属性!$B:$P,10,FALSE)</f>
        <v>0.2</v>
      </c>
      <c r="BI26" s="34">
        <v>12000</v>
      </c>
      <c r="BJ26" s="34">
        <v>11</v>
      </c>
      <c r="BK26" s="34"/>
      <c r="BL26" s="34"/>
      <c r="BM26" s="34">
        <v>700</v>
      </c>
      <c r="BN26" s="34">
        <v>600</v>
      </c>
      <c r="BO26" s="36">
        <v>0</v>
      </c>
      <c r="BP26" s="35">
        <v>1200</v>
      </c>
      <c r="BQ26" s="34">
        <v>11</v>
      </c>
      <c r="BR26" s="34"/>
      <c r="BS26" s="34">
        <v>700</v>
      </c>
      <c r="BT26" s="34">
        <v>600</v>
      </c>
      <c r="BU26" s="36">
        <v>0</v>
      </c>
      <c r="BV26" s="34"/>
      <c r="BW26" s="34"/>
      <c r="BX26" s="36">
        <v>0</v>
      </c>
      <c r="BY26" s="36">
        <v>0</v>
      </c>
      <c r="BZ26" s="43">
        <f>(VLOOKUP(A26,属性表!A:F,3,FALSE)*(1+AI26+S26)+AJ26+AK26)*(1+B26+AU26+T26)</f>
        <v>1556.8342630400002</v>
      </c>
      <c r="CA26" s="13">
        <f t="shared" si="8"/>
        <v>0.55000000000000004</v>
      </c>
      <c r="CB26" s="13">
        <f t="shared" si="1"/>
        <v>0</v>
      </c>
      <c r="CC26" s="13">
        <f t="shared" si="2"/>
        <v>0</v>
      </c>
      <c r="CD26" s="50">
        <v>0</v>
      </c>
      <c r="CE26" s="13">
        <f t="shared" si="3"/>
        <v>0</v>
      </c>
      <c r="CF26" s="13">
        <v>0</v>
      </c>
      <c r="CG26" s="13">
        <f>IFERROR(VLOOKUP(VLOOKUP(A26,属性表!A:AO,41,FALSE)&amp;BJ26,杂项!AW:BC,4,0),0)/100+K26+AH26</f>
        <v>0</v>
      </c>
      <c r="CH26" s="43">
        <f>VLOOKUP(BC26,小兵属性!B:F,3,FALSE)*(1+B26+BD26)*(1+VLOOKUP(A26,属性表!A:AN,38,FALSE))</f>
        <v>1720.6965000000002</v>
      </c>
      <c r="CI26" s="50">
        <v>0</v>
      </c>
      <c r="CJ26" s="13">
        <f t="shared" si="4"/>
        <v>0</v>
      </c>
      <c r="CK26" s="13">
        <v>0</v>
      </c>
      <c r="CL26" s="13">
        <f>IFERROR(VLOOKUP(VLOOKUP(BC26,小兵属性!B:X,23,FALSE)&amp;BQ26,杂项!AW:BC,4,0),0)/100+K26</f>
        <v>0</v>
      </c>
      <c r="CM26" s="54" t="s">
        <v>4816</v>
      </c>
      <c r="CN26" s="29" t="s">
        <v>5027</v>
      </c>
      <c r="CO26" s="55" t="str">
        <f>VLOOKUP($BC26,小兵属性!$B:$Q,16,FALSE)</f>
        <v>物理</v>
      </c>
      <c r="CP26" s="43">
        <f t="shared" si="5"/>
        <v>1195.2837969408004</v>
      </c>
      <c r="CQ26" s="43">
        <f t="shared" si="6"/>
        <v>893.10943750000024</v>
      </c>
      <c r="CR26" s="43">
        <f t="shared" si="7"/>
        <v>2088.3932344408004</v>
      </c>
      <c r="CS26" s="58" t="s">
        <v>5029</v>
      </c>
    </row>
    <row r="27" spans="1:97" customFormat="1" x14ac:dyDescent="0.15">
      <c r="A27" s="17" t="s">
        <v>90</v>
      </c>
      <c r="B27" s="13">
        <v>0.2</v>
      </c>
      <c r="C27" s="13">
        <v>0.15</v>
      </c>
      <c r="D27" s="13">
        <v>0.15</v>
      </c>
      <c r="E27" s="13">
        <v>0.15</v>
      </c>
      <c r="F27" s="13">
        <v>0.45</v>
      </c>
      <c r="G27" s="14">
        <v>0</v>
      </c>
      <c r="H27" s="14">
        <v>0</v>
      </c>
      <c r="I27" s="13">
        <v>0.2</v>
      </c>
      <c r="J27" s="13"/>
      <c r="K27" s="13">
        <v>0</v>
      </c>
      <c r="L27" s="13">
        <v>0</v>
      </c>
      <c r="M27" s="13">
        <v>0</v>
      </c>
      <c r="N27" s="13"/>
      <c r="O27" s="13"/>
      <c r="P27" s="13"/>
      <c r="Q27" s="26" t="s">
        <v>528</v>
      </c>
      <c r="R27" s="25">
        <f>VLOOKUP($Q27,杂项!$AF:$AT,2,FALSE)</f>
        <v>0</v>
      </c>
      <c r="S27" s="25">
        <f>VLOOKUP($Q27,杂项!$AF:$AT,3,FALSE)</f>
        <v>0.05</v>
      </c>
      <c r="T27" s="25">
        <f>VLOOKUP($Q27,杂项!$AF:$AT,4,FALSE)</f>
        <v>0.1</v>
      </c>
      <c r="U27" s="25">
        <f>VLOOKUP($Q27,杂项!$AF:$AT,5,FALSE)</f>
        <v>0.05</v>
      </c>
      <c r="V27" s="25">
        <f>VLOOKUP($Q27,杂项!$AF:$AT,6,FALSE)</f>
        <v>0.1</v>
      </c>
      <c r="W27" s="25">
        <f>VLOOKUP($Q27,杂项!$AF:$AT,7,FALSE)</f>
        <v>0</v>
      </c>
      <c r="X27" s="25">
        <f>VLOOKUP($Q27,杂项!$AF:$AT,8,FALSE)</f>
        <v>0.1</v>
      </c>
      <c r="Y27" s="25">
        <f>VLOOKUP($Q27,杂项!$AF:$AT,9,FALSE)</f>
        <v>0</v>
      </c>
      <c r="Z27" s="25">
        <f>VLOOKUP($Q27,杂项!$AF:$AT,10,FALSE)</f>
        <v>0.1</v>
      </c>
      <c r="AA27" s="25">
        <f>VLOOKUP($Q27,杂项!$AF:$AT,11,FALSE)</f>
        <v>0</v>
      </c>
      <c r="AB27" s="25">
        <f>VLOOKUP($Q27,杂项!$AF:$AT,12,FALSE)</f>
        <v>0</v>
      </c>
      <c r="AC27" s="25">
        <f>VLOOKUP($Q27,杂项!$AF:$AT,13,FALSE)</f>
        <v>0</v>
      </c>
      <c r="AD27" s="25">
        <f>VLOOKUP($Q27,杂项!$AF:$AT,14,FALSE)</f>
        <v>0</v>
      </c>
      <c r="AE27" s="25">
        <f>VLOOKUP($Q27,杂项!$AF:$AT,15,FALSE)</f>
        <v>0</v>
      </c>
      <c r="AF27" s="25">
        <f>VLOOKUP($Q27,杂项!$AF:$AU,16,FALSE)</f>
        <v>0</v>
      </c>
      <c r="AG27" s="30">
        <v>1.5</v>
      </c>
      <c r="AH27" s="13">
        <v>0</v>
      </c>
      <c r="AI27" s="13">
        <v>0.35</v>
      </c>
      <c r="AJ27" s="29">
        <v>0</v>
      </c>
      <c r="AK27" s="29">
        <v>182</v>
      </c>
      <c r="AL27" s="13"/>
      <c r="AM27" s="29"/>
      <c r="AN27" s="29"/>
      <c r="AO27" s="13"/>
      <c r="AP27" s="29"/>
      <c r="AQ27" s="29"/>
      <c r="AR27" s="13"/>
      <c r="AS27" s="29"/>
      <c r="AT27" s="29"/>
      <c r="AU27" s="13">
        <v>0.18</v>
      </c>
      <c r="AV27" s="13"/>
      <c r="AW27" s="13"/>
      <c r="AX27" s="13"/>
      <c r="AY27" s="13">
        <v>0</v>
      </c>
      <c r="AZ27" s="13">
        <v>0</v>
      </c>
      <c r="BA27" s="13">
        <v>0</v>
      </c>
      <c r="BB27" s="13"/>
      <c r="BC27" s="22" t="s">
        <v>4897</v>
      </c>
      <c r="BD27" s="24">
        <f>VLOOKUP($BC27,小兵属性!$B:$P,6,FALSE)</f>
        <v>0.5</v>
      </c>
      <c r="BE27" s="24">
        <f>VLOOKUP($BC27,小兵属性!$B:$P,7,FALSE)</f>
        <v>0.2</v>
      </c>
      <c r="BF27" s="24">
        <f>VLOOKUP($BC27,小兵属性!$B:$P,8,FALSE)</f>
        <v>0</v>
      </c>
      <c r="BG27" s="24">
        <f>VLOOKUP($BC27,小兵属性!$B:$P,9,FALSE)</f>
        <v>0</v>
      </c>
      <c r="BH27" s="24">
        <f>VLOOKUP($BC27,小兵属性!$B:$P,10,FALSE)</f>
        <v>0</v>
      </c>
      <c r="BI27" s="34">
        <v>12000</v>
      </c>
      <c r="BJ27" s="34">
        <v>11</v>
      </c>
      <c r="BK27" s="34"/>
      <c r="BL27" s="34"/>
      <c r="BM27" s="34">
        <v>700</v>
      </c>
      <c r="BN27" s="34">
        <v>600</v>
      </c>
      <c r="BO27" s="36">
        <v>0</v>
      </c>
      <c r="BP27" s="35">
        <v>1200</v>
      </c>
      <c r="BQ27" s="34">
        <v>11</v>
      </c>
      <c r="BR27" s="34"/>
      <c r="BS27" s="34">
        <v>700</v>
      </c>
      <c r="BT27" s="34">
        <v>600</v>
      </c>
      <c r="BU27" s="36">
        <v>0</v>
      </c>
      <c r="BV27" s="34"/>
      <c r="BW27" s="34"/>
      <c r="BX27" s="36">
        <v>0</v>
      </c>
      <c r="BY27" s="36">
        <v>0</v>
      </c>
      <c r="BZ27" s="43">
        <f>(VLOOKUP(A27,属性表!A:F,3,FALSE)*(1+AI27+S27)+AJ27+AK27)*(1+B27+AU27+T27)</f>
        <v>1478.4616827904001</v>
      </c>
      <c r="CA27" s="13">
        <f t="shared" si="8"/>
        <v>0.45</v>
      </c>
      <c r="CB27" s="13">
        <f t="shared" si="1"/>
        <v>0</v>
      </c>
      <c r="CC27" s="13">
        <f t="shared" si="2"/>
        <v>0</v>
      </c>
      <c r="CD27" s="50">
        <v>0</v>
      </c>
      <c r="CE27" s="13">
        <f t="shared" si="3"/>
        <v>0</v>
      </c>
      <c r="CF27" s="13">
        <v>0</v>
      </c>
      <c r="CG27" s="13">
        <f>IFERROR(VLOOKUP(VLOOKUP(A27,属性表!A:AO,41,FALSE)&amp;BJ27,杂项!AW:BC,4,0),0)/100+K27+AH27</f>
        <v>0</v>
      </c>
      <c r="CH27" s="43">
        <f>VLOOKUP(BC27,小兵属性!B:F,3,FALSE)*(1+B27+BD27)*(1+VLOOKUP(A27,属性表!A:AN,38,FALSE))</f>
        <v>1654.6950000000002</v>
      </c>
      <c r="CI27" s="50">
        <v>0</v>
      </c>
      <c r="CJ27" s="13">
        <f t="shared" si="4"/>
        <v>0</v>
      </c>
      <c r="CK27" s="13">
        <v>0</v>
      </c>
      <c r="CL27" s="13">
        <f>IFERROR(VLOOKUP(VLOOKUP(BC27,小兵属性!B:X,23,FALSE)&amp;BQ27,杂项!AW:BC,4,0),0)/100+K27</f>
        <v>0</v>
      </c>
      <c r="CM27" s="54" t="s">
        <v>4816</v>
      </c>
      <c r="CN27" s="29" t="s">
        <v>5027</v>
      </c>
      <c r="CO27" s="55" t="str">
        <f>VLOOKUP($BC27,小兵属性!$B:$Q,16,FALSE)</f>
        <v>物理</v>
      </c>
      <c r="CP27" s="43">
        <f t="shared" si="5"/>
        <v>846.57708003456014</v>
      </c>
      <c r="CQ27" s="43">
        <f t="shared" si="6"/>
        <v>692.15387500000008</v>
      </c>
      <c r="CR27" s="43">
        <f t="shared" si="7"/>
        <v>1538.7309550345603</v>
      </c>
      <c r="CS27" s="58" t="s">
        <v>5090</v>
      </c>
    </row>
    <row r="28" spans="1:97" customFormat="1" x14ac:dyDescent="0.15">
      <c r="A28" s="17" t="s">
        <v>148</v>
      </c>
      <c r="B28" s="13">
        <v>0.2</v>
      </c>
      <c r="C28" s="13">
        <v>0.15</v>
      </c>
      <c r="D28" s="13">
        <v>0.15</v>
      </c>
      <c r="E28" s="13">
        <v>0.15</v>
      </c>
      <c r="F28" s="13">
        <v>0.45</v>
      </c>
      <c r="G28" s="14">
        <v>0</v>
      </c>
      <c r="H28" s="14">
        <v>0</v>
      </c>
      <c r="I28" s="13">
        <v>0.2</v>
      </c>
      <c r="J28" s="13"/>
      <c r="K28" s="13">
        <v>0</v>
      </c>
      <c r="L28" s="13">
        <v>0</v>
      </c>
      <c r="M28" s="13">
        <v>0</v>
      </c>
      <c r="N28" s="13"/>
      <c r="O28" s="13"/>
      <c r="P28" s="13"/>
      <c r="Q28" s="26" t="s">
        <v>528</v>
      </c>
      <c r="R28" s="25">
        <f>VLOOKUP($Q28,杂项!$AF:$AT,2,FALSE)</f>
        <v>0</v>
      </c>
      <c r="S28" s="25">
        <f>VLOOKUP($Q28,杂项!$AF:$AT,3,FALSE)</f>
        <v>0.05</v>
      </c>
      <c r="T28" s="25">
        <f>VLOOKUP($Q28,杂项!$AF:$AT,4,FALSE)</f>
        <v>0.1</v>
      </c>
      <c r="U28" s="25">
        <f>VLOOKUP($Q28,杂项!$AF:$AT,5,FALSE)</f>
        <v>0.05</v>
      </c>
      <c r="V28" s="25">
        <f>VLOOKUP($Q28,杂项!$AF:$AT,6,FALSE)</f>
        <v>0.1</v>
      </c>
      <c r="W28" s="25">
        <f>VLOOKUP($Q28,杂项!$AF:$AT,7,FALSE)</f>
        <v>0</v>
      </c>
      <c r="X28" s="25">
        <f>VLOOKUP($Q28,杂项!$AF:$AT,8,FALSE)</f>
        <v>0.1</v>
      </c>
      <c r="Y28" s="25">
        <f>VLOOKUP($Q28,杂项!$AF:$AT,9,FALSE)</f>
        <v>0</v>
      </c>
      <c r="Z28" s="25">
        <f>VLOOKUP($Q28,杂项!$AF:$AT,10,FALSE)</f>
        <v>0.1</v>
      </c>
      <c r="AA28" s="25">
        <f>VLOOKUP($Q28,杂项!$AF:$AT,11,FALSE)</f>
        <v>0</v>
      </c>
      <c r="AB28" s="25">
        <f>VLOOKUP($Q28,杂项!$AF:$AT,12,FALSE)</f>
        <v>0</v>
      </c>
      <c r="AC28" s="25">
        <f>VLOOKUP($Q28,杂项!$AF:$AT,13,FALSE)</f>
        <v>0</v>
      </c>
      <c r="AD28" s="25">
        <f>VLOOKUP($Q28,杂项!$AF:$AT,14,FALSE)</f>
        <v>0</v>
      </c>
      <c r="AE28" s="25">
        <f>VLOOKUP($Q28,杂项!$AF:$AT,15,FALSE)</f>
        <v>0</v>
      </c>
      <c r="AF28" s="25">
        <f>VLOOKUP($Q28,杂项!$AF:$AU,16,FALSE)</f>
        <v>0</v>
      </c>
      <c r="AG28" s="30">
        <v>1.5</v>
      </c>
      <c r="AH28" s="13">
        <v>0</v>
      </c>
      <c r="AI28" s="13">
        <v>0.35</v>
      </c>
      <c r="AJ28" s="29">
        <v>0</v>
      </c>
      <c r="AK28" s="29">
        <v>182</v>
      </c>
      <c r="AL28" s="13"/>
      <c r="AM28" s="29"/>
      <c r="AN28" s="29"/>
      <c r="AO28" s="13"/>
      <c r="AP28" s="29"/>
      <c r="AQ28" s="29"/>
      <c r="AR28" s="13"/>
      <c r="AS28" s="29"/>
      <c r="AT28" s="29"/>
      <c r="AU28" s="13">
        <v>0.18</v>
      </c>
      <c r="AV28" s="13"/>
      <c r="AW28" s="13"/>
      <c r="AX28" s="13"/>
      <c r="AY28" s="13">
        <v>0</v>
      </c>
      <c r="AZ28" s="13">
        <v>0</v>
      </c>
      <c r="BA28" s="13">
        <v>0</v>
      </c>
      <c r="BB28" s="13"/>
      <c r="BC28" s="22" t="s">
        <v>4897</v>
      </c>
      <c r="BD28" s="24">
        <f>VLOOKUP($BC28,小兵属性!$B:$P,6,FALSE)</f>
        <v>0.5</v>
      </c>
      <c r="BE28" s="24">
        <f>VLOOKUP($BC28,小兵属性!$B:$P,7,FALSE)</f>
        <v>0.2</v>
      </c>
      <c r="BF28" s="24">
        <f>VLOOKUP($BC28,小兵属性!$B:$P,8,FALSE)</f>
        <v>0</v>
      </c>
      <c r="BG28" s="24">
        <f>VLOOKUP($BC28,小兵属性!$B:$P,9,FALSE)</f>
        <v>0</v>
      </c>
      <c r="BH28" s="24">
        <f>VLOOKUP($BC28,小兵属性!$B:$P,10,FALSE)</f>
        <v>0</v>
      </c>
      <c r="BI28" s="34">
        <v>12000</v>
      </c>
      <c r="BJ28" s="34">
        <v>11</v>
      </c>
      <c r="BK28" s="34"/>
      <c r="BL28" s="34"/>
      <c r="BM28" s="34">
        <v>700</v>
      </c>
      <c r="BN28" s="34">
        <v>600</v>
      </c>
      <c r="BO28" s="36">
        <v>0</v>
      </c>
      <c r="BP28" s="35">
        <v>1200</v>
      </c>
      <c r="BQ28" s="34">
        <v>11</v>
      </c>
      <c r="BR28" s="34"/>
      <c r="BS28" s="34">
        <v>700</v>
      </c>
      <c r="BT28" s="34">
        <v>600</v>
      </c>
      <c r="BU28" s="36">
        <v>0</v>
      </c>
      <c r="BV28" s="34"/>
      <c r="BW28" s="34"/>
      <c r="BX28" s="36">
        <v>0</v>
      </c>
      <c r="BY28" s="36">
        <v>0</v>
      </c>
      <c r="BZ28" s="43">
        <f>(VLOOKUP(A28,属性表!A:F,3,FALSE)*(1+AI28+S28)+AJ28+AK28)*(1+B28+AU28+T28)</f>
        <v>1419.8029583360001</v>
      </c>
      <c r="CA28" s="13">
        <f t="shared" si="8"/>
        <v>0.45</v>
      </c>
      <c r="CB28" s="13">
        <f t="shared" si="1"/>
        <v>0</v>
      </c>
      <c r="CC28" s="13">
        <f t="shared" si="2"/>
        <v>0</v>
      </c>
      <c r="CD28" s="50">
        <v>0</v>
      </c>
      <c r="CE28" s="13">
        <f t="shared" si="3"/>
        <v>0</v>
      </c>
      <c r="CF28" s="13">
        <v>0</v>
      </c>
      <c r="CG28" s="13">
        <f>IFERROR(VLOOKUP(VLOOKUP(A28,属性表!A:AO,41,FALSE)&amp;BJ28,杂项!AW:BC,4,0),0)/100+K28+AH28</f>
        <v>0</v>
      </c>
      <c r="CH28" s="43">
        <f>VLOOKUP(BC28,小兵属性!B:F,3,FALSE)*(1+B28+BD28)*(1+VLOOKUP(A28,属性表!A:AN,38,FALSE))</f>
        <v>1654.6950000000002</v>
      </c>
      <c r="CI28" s="50">
        <v>0</v>
      </c>
      <c r="CJ28" s="13">
        <f t="shared" si="4"/>
        <v>0</v>
      </c>
      <c r="CK28" s="13">
        <v>0</v>
      </c>
      <c r="CL28" s="13">
        <f>IFERROR(VLOOKUP(VLOOKUP(BC28,小兵属性!B:X,23,FALSE)&amp;BQ28,杂项!AW:BC,4,0),0)/100+K28</f>
        <v>0</v>
      </c>
      <c r="CM28" s="54" t="s">
        <v>4816</v>
      </c>
      <c r="CN28" s="29" t="s">
        <v>5027</v>
      </c>
      <c r="CO28" s="55" t="str">
        <f>VLOOKUP($BC28,小兵属性!$B:$Q,16,FALSE)</f>
        <v>物理</v>
      </c>
      <c r="CP28" s="43">
        <f t="shared" si="5"/>
        <v>782.78571719039996</v>
      </c>
      <c r="CQ28" s="43">
        <f t="shared" si="6"/>
        <v>692.15387500000008</v>
      </c>
      <c r="CR28" s="43">
        <f t="shared" si="7"/>
        <v>1474.9395921904002</v>
      </c>
      <c r="CS28" s="58" t="s">
        <v>5090</v>
      </c>
    </row>
    <row r="29" spans="1:97" customFormat="1" x14ac:dyDescent="0.15">
      <c r="A29" s="9" t="s">
        <v>1184</v>
      </c>
      <c r="B29" s="13">
        <v>0.2</v>
      </c>
      <c r="C29" s="13">
        <v>0.2</v>
      </c>
      <c r="D29" s="13">
        <v>0.2</v>
      </c>
      <c r="E29" s="13">
        <v>0.3</v>
      </c>
      <c r="F29" s="13">
        <v>0.15</v>
      </c>
      <c r="G29" s="14">
        <v>0</v>
      </c>
      <c r="H29" s="14">
        <v>0</v>
      </c>
      <c r="I29" s="13"/>
      <c r="J29" s="13"/>
      <c r="K29" s="13">
        <v>0</v>
      </c>
      <c r="L29" s="13">
        <v>0</v>
      </c>
      <c r="M29" s="13">
        <v>0</v>
      </c>
      <c r="N29" s="13">
        <v>0.1</v>
      </c>
      <c r="O29" s="13">
        <v>0.1</v>
      </c>
      <c r="P29" s="13"/>
      <c r="Q29" s="26" t="s">
        <v>528</v>
      </c>
      <c r="R29" s="25">
        <f>VLOOKUP($Q29,杂项!$AF:$AT,2,FALSE)</f>
        <v>0</v>
      </c>
      <c r="S29" s="25">
        <f>VLOOKUP($Q29,杂项!$AF:$AT,3,FALSE)</f>
        <v>0.05</v>
      </c>
      <c r="T29" s="25">
        <f>VLOOKUP($Q29,杂项!$AF:$AT,4,FALSE)</f>
        <v>0.1</v>
      </c>
      <c r="U29" s="25">
        <f>VLOOKUP($Q29,杂项!$AF:$AT,5,FALSE)</f>
        <v>0.05</v>
      </c>
      <c r="V29" s="25">
        <f>VLOOKUP($Q29,杂项!$AF:$AT,6,FALSE)</f>
        <v>0.1</v>
      </c>
      <c r="W29" s="25">
        <f>VLOOKUP($Q29,杂项!$AF:$AT,7,FALSE)</f>
        <v>0</v>
      </c>
      <c r="X29" s="25">
        <f>VLOOKUP($Q29,杂项!$AF:$AT,8,FALSE)</f>
        <v>0.1</v>
      </c>
      <c r="Y29" s="25">
        <f>VLOOKUP($Q29,杂项!$AF:$AT,9,FALSE)</f>
        <v>0</v>
      </c>
      <c r="Z29" s="25">
        <f>VLOOKUP($Q29,杂项!$AF:$AT,10,FALSE)</f>
        <v>0.1</v>
      </c>
      <c r="AA29" s="25">
        <f>VLOOKUP($Q29,杂项!$AF:$AT,11,FALSE)</f>
        <v>0</v>
      </c>
      <c r="AB29" s="25">
        <f>VLOOKUP($Q29,杂项!$AF:$AT,12,FALSE)</f>
        <v>0</v>
      </c>
      <c r="AC29" s="25">
        <f>VLOOKUP($Q29,杂项!$AF:$AT,13,FALSE)</f>
        <v>0</v>
      </c>
      <c r="AD29" s="25">
        <f>VLOOKUP($Q29,杂项!$AF:$AT,14,FALSE)</f>
        <v>0</v>
      </c>
      <c r="AE29" s="25">
        <f>VLOOKUP($Q29,杂项!$AF:$AT,15,FALSE)</f>
        <v>0</v>
      </c>
      <c r="AF29" s="25">
        <f>VLOOKUP($Q29,杂项!$AF:$AU,16,FALSE)</f>
        <v>0</v>
      </c>
      <c r="AG29" s="30">
        <v>1.5</v>
      </c>
      <c r="AH29" s="13">
        <v>0</v>
      </c>
      <c r="AI29" s="13">
        <v>0.35</v>
      </c>
      <c r="AJ29" s="29">
        <v>0</v>
      </c>
      <c r="AK29" s="29">
        <v>182</v>
      </c>
      <c r="AL29" s="13"/>
      <c r="AM29" s="29"/>
      <c r="AN29" s="29"/>
      <c r="AO29" s="13"/>
      <c r="AP29" s="29"/>
      <c r="AQ29" s="29"/>
      <c r="AR29" s="13"/>
      <c r="AS29" s="29"/>
      <c r="AT29" s="29"/>
      <c r="AU29" s="13">
        <v>0.33</v>
      </c>
      <c r="AV29" s="13"/>
      <c r="AW29" s="13"/>
      <c r="AX29" s="13"/>
      <c r="AY29" s="13">
        <v>0</v>
      </c>
      <c r="AZ29" s="13">
        <v>0</v>
      </c>
      <c r="BA29" s="13">
        <v>0</v>
      </c>
      <c r="BB29" s="13"/>
      <c r="BC29" s="22" t="s">
        <v>4890</v>
      </c>
      <c r="BD29" s="24">
        <f>VLOOKUP($BC29,小兵属性!$B:$P,6,FALSE)</f>
        <v>0.5</v>
      </c>
      <c r="BE29" s="24">
        <f>VLOOKUP($BC29,小兵属性!$B:$P,7,FALSE)</f>
        <v>0.5</v>
      </c>
      <c r="BF29" s="24">
        <f>VLOOKUP($BC29,小兵属性!$B:$P,8,FALSE)</f>
        <v>0</v>
      </c>
      <c r="BG29" s="24">
        <f>VLOOKUP($BC29,小兵属性!$B:$P,9,FALSE)</f>
        <v>0</v>
      </c>
      <c r="BH29" s="24">
        <f>VLOOKUP($BC29,小兵属性!$B:$P,10,FALSE)</f>
        <v>0</v>
      </c>
      <c r="BI29" s="34">
        <v>12000</v>
      </c>
      <c r="BJ29" s="34">
        <v>11</v>
      </c>
      <c r="BK29" s="34"/>
      <c r="BL29" s="34"/>
      <c r="BM29" s="34">
        <v>700</v>
      </c>
      <c r="BN29" s="34">
        <v>600</v>
      </c>
      <c r="BO29" s="36">
        <v>0</v>
      </c>
      <c r="BP29" s="35">
        <v>1200</v>
      </c>
      <c r="BQ29" s="34">
        <v>11</v>
      </c>
      <c r="BR29" s="34"/>
      <c r="BS29" s="34">
        <v>700</v>
      </c>
      <c r="BT29" s="34">
        <v>600</v>
      </c>
      <c r="BU29" s="36">
        <v>0</v>
      </c>
      <c r="BV29" s="34"/>
      <c r="BW29" s="34"/>
      <c r="BX29" s="36">
        <v>0</v>
      </c>
      <c r="BY29" s="36">
        <v>0</v>
      </c>
      <c r="BZ29" s="43">
        <f>(VLOOKUP(A29,属性表!A:F,3,FALSE)*(1+AI29+S29)+AJ29+AK29)*(1+B29+AU29+T29)</f>
        <v>1327.1793615360002</v>
      </c>
      <c r="CA29" s="13">
        <f t="shared" si="8"/>
        <v>0.25</v>
      </c>
      <c r="CB29" s="13">
        <f t="shared" si="1"/>
        <v>0</v>
      </c>
      <c r="CC29" s="13">
        <f t="shared" si="2"/>
        <v>0</v>
      </c>
      <c r="CD29" s="50">
        <v>0</v>
      </c>
      <c r="CE29" s="13">
        <f t="shared" si="3"/>
        <v>0</v>
      </c>
      <c r="CF29" s="13">
        <v>0</v>
      </c>
      <c r="CG29" s="13">
        <f>IFERROR(VLOOKUP(VLOOKUP(A29,属性表!A:AO,41,FALSE)&amp;BJ29,杂项!AW:BC,4,0),0)/100+K29+AH29</f>
        <v>0</v>
      </c>
      <c r="CH29" s="43">
        <f>VLOOKUP(BC29,小兵属性!B:F,3,FALSE)*(1+B29+BD29)*(1+VLOOKUP(A29,属性表!A:AN,38,FALSE))</f>
        <v>1409.5549999999998</v>
      </c>
      <c r="CI29" s="50">
        <v>0</v>
      </c>
      <c r="CJ29" s="13">
        <f t="shared" si="4"/>
        <v>0</v>
      </c>
      <c r="CK29" s="13">
        <v>0</v>
      </c>
      <c r="CL29" s="13">
        <f>IFERROR(VLOOKUP(VLOOKUP(BC29,小兵属性!B:X,23,FALSE)&amp;BQ29,杂项!AW:BC,4,0),0)/100+K29</f>
        <v>0</v>
      </c>
      <c r="CM29" s="54" t="s">
        <v>4816</v>
      </c>
      <c r="CN29" s="29" t="s">
        <v>5027</v>
      </c>
      <c r="CO29" s="55" t="str">
        <f>VLOOKUP($BC29,小兵属性!$B:$Q,16,FALSE)</f>
        <v>物理</v>
      </c>
      <c r="CP29" s="43">
        <f t="shared" si="5"/>
        <v>587.9806514400002</v>
      </c>
      <c r="CQ29" s="43">
        <f t="shared" si="6"/>
        <v>407.99412499999988</v>
      </c>
      <c r="CR29" s="43">
        <f t="shared" si="7"/>
        <v>995.97477644000014</v>
      </c>
      <c r="CS29" s="58" t="s">
        <v>5066</v>
      </c>
    </row>
    <row r="30" spans="1:97" customFormat="1" x14ac:dyDescent="0.15">
      <c r="A30" s="9" t="s">
        <v>1241</v>
      </c>
      <c r="B30" s="13">
        <v>0.2</v>
      </c>
      <c r="C30" s="13">
        <v>0.2</v>
      </c>
      <c r="D30" s="13">
        <v>0.2</v>
      </c>
      <c r="E30" s="13">
        <v>0.3</v>
      </c>
      <c r="F30" s="13">
        <v>0.15</v>
      </c>
      <c r="G30" s="14">
        <v>0</v>
      </c>
      <c r="H30" s="14">
        <v>0</v>
      </c>
      <c r="I30" s="13"/>
      <c r="J30" s="13"/>
      <c r="K30" s="13">
        <v>0</v>
      </c>
      <c r="L30" s="13">
        <v>0</v>
      </c>
      <c r="M30" s="13">
        <v>0</v>
      </c>
      <c r="N30" s="13"/>
      <c r="O30" s="13"/>
      <c r="P30" s="13"/>
      <c r="Q30" s="26" t="s">
        <v>528</v>
      </c>
      <c r="R30" s="25">
        <f>VLOOKUP($Q30,杂项!$AF:$AT,2,FALSE)</f>
        <v>0</v>
      </c>
      <c r="S30" s="25">
        <f>VLOOKUP($Q30,杂项!$AF:$AT,3,FALSE)</f>
        <v>0.05</v>
      </c>
      <c r="T30" s="25">
        <f>VLOOKUP($Q30,杂项!$AF:$AT,4,FALSE)</f>
        <v>0.1</v>
      </c>
      <c r="U30" s="25">
        <f>VLOOKUP($Q30,杂项!$AF:$AT,5,FALSE)</f>
        <v>0.05</v>
      </c>
      <c r="V30" s="25">
        <f>VLOOKUP($Q30,杂项!$AF:$AT,6,FALSE)</f>
        <v>0.1</v>
      </c>
      <c r="W30" s="25">
        <f>VLOOKUP($Q30,杂项!$AF:$AT,7,FALSE)</f>
        <v>0</v>
      </c>
      <c r="X30" s="25">
        <f>VLOOKUP($Q30,杂项!$AF:$AT,8,FALSE)</f>
        <v>0.1</v>
      </c>
      <c r="Y30" s="25">
        <f>VLOOKUP($Q30,杂项!$AF:$AT,9,FALSE)</f>
        <v>0</v>
      </c>
      <c r="Z30" s="25">
        <f>VLOOKUP($Q30,杂项!$AF:$AT,10,FALSE)</f>
        <v>0.1</v>
      </c>
      <c r="AA30" s="25">
        <f>VLOOKUP($Q30,杂项!$AF:$AT,11,FALSE)</f>
        <v>0</v>
      </c>
      <c r="AB30" s="25">
        <f>VLOOKUP($Q30,杂项!$AF:$AT,12,FALSE)</f>
        <v>0</v>
      </c>
      <c r="AC30" s="25">
        <f>VLOOKUP($Q30,杂项!$AF:$AT,13,FALSE)</f>
        <v>0</v>
      </c>
      <c r="AD30" s="25">
        <f>VLOOKUP($Q30,杂项!$AF:$AT,14,FALSE)</f>
        <v>0</v>
      </c>
      <c r="AE30" s="25">
        <f>VLOOKUP($Q30,杂项!$AF:$AT,15,FALSE)</f>
        <v>0</v>
      </c>
      <c r="AF30" s="25">
        <f>VLOOKUP($Q30,杂项!$AF:$AU,16,FALSE)</f>
        <v>0</v>
      </c>
      <c r="AG30" s="30">
        <v>1.5</v>
      </c>
      <c r="AH30" s="13">
        <v>0</v>
      </c>
      <c r="AI30" s="13">
        <v>0.35</v>
      </c>
      <c r="AJ30" s="29">
        <v>0</v>
      </c>
      <c r="AK30" s="29">
        <v>182</v>
      </c>
      <c r="AL30" s="13"/>
      <c r="AM30" s="29"/>
      <c r="AN30" s="29"/>
      <c r="AO30" s="13"/>
      <c r="AP30" s="29"/>
      <c r="AQ30" s="29"/>
      <c r="AR30" s="13"/>
      <c r="AS30" s="29"/>
      <c r="AT30" s="29"/>
      <c r="AU30" s="13">
        <v>0.33</v>
      </c>
      <c r="AV30" s="13"/>
      <c r="AW30" s="13"/>
      <c r="AX30" s="13"/>
      <c r="AY30" s="13">
        <v>0</v>
      </c>
      <c r="AZ30" s="13">
        <v>0</v>
      </c>
      <c r="BA30" s="13">
        <v>0</v>
      </c>
      <c r="BB30" s="13"/>
      <c r="BC30" s="22" t="s">
        <v>4878</v>
      </c>
      <c r="BD30" s="24">
        <f>VLOOKUP($BC30,小兵属性!$B:$P,6,FALSE)</f>
        <v>0.2</v>
      </c>
      <c r="BE30" s="24">
        <f>VLOOKUP($BC30,小兵属性!$B:$P,7,FALSE)</f>
        <v>0.2</v>
      </c>
      <c r="BF30" s="24">
        <f>VLOOKUP($BC30,小兵属性!$B:$P,8,FALSE)</f>
        <v>0</v>
      </c>
      <c r="BG30" s="24">
        <f>VLOOKUP($BC30,小兵属性!$B:$P,9,FALSE)</f>
        <v>0.24</v>
      </c>
      <c r="BH30" s="24">
        <f>VLOOKUP($BC30,小兵属性!$B:$P,10,FALSE)</f>
        <v>0.65</v>
      </c>
      <c r="BI30" s="34">
        <v>12000</v>
      </c>
      <c r="BJ30" s="34">
        <v>11</v>
      </c>
      <c r="BK30" s="34"/>
      <c r="BL30" s="34"/>
      <c r="BM30" s="34">
        <v>700</v>
      </c>
      <c r="BN30" s="34">
        <v>600</v>
      </c>
      <c r="BO30" s="36">
        <v>0</v>
      </c>
      <c r="BP30" s="35">
        <v>1200</v>
      </c>
      <c r="BQ30" s="34">
        <v>11</v>
      </c>
      <c r="BR30" s="34"/>
      <c r="BS30" s="34">
        <v>700</v>
      </c>
      <c r="BT30" s="34">
        <v>600</v>
      </c>
      <c r="BU30" s="36">
        <v>0</v>
      </c>
      <c r="BV30" s="34"/>
      <c r="BW30" s="34"/>
      <c r="BX30" s="36">
        <v>0</v>
      </c>
      <c r="BY30" s="36">
        <v>0</v>
      </c>
      <c r="BZ30" s="43">
        <f>(VLOOKUP(A30,属性表!A:F,3,FALSE)*(1+AI30+S30)+AJ30+AK30)*(1+B30+AU30+T30)</f>
        <v>1383.0759912704002</v>
      </c>
      <c r="CA30" s="13">
        <f t="shared" si="8"/>
        <v>0.15</v>
      </c>
      <c r="CB30" s="13">
        <f t="shared" si="1"/>
        <v>0</v>
      </c>
      <c r="CC30" s="13">
        <f t="shared" si="2"/>
        <v>0</v>
      </c>
      <c r="CD30" s="50">
        <v>0</v>
      </c>
      <c r="CE30" s="13">
        <f t="shared" si="3"/>
        <v>0</v>
      </c>
      <c r="CF30" s="13">
        <v>0</v>
      </c>
      <c r="CG30" s="13">
        <f>IFERROR(VLOOKUP(VLOOKUP(A30,属性表!A:AO,41,FALSE)&amp;BJ30,杂项!AW:BC,4,0),0)/100+K30+AH30</f>
        <v>0</v>
      </c>
      <c r="CH30" s="43">
        <f>VLOOKUP(BC30,小兵属性!B:F,3,FALSE)*(1+B30+BD30)*(1+VLOOKUP(A30,属性表!A:AN,38,FALSE))</f>
        <v>1113.1539999999998</v>
      </c>
      <c r="CI30" s="50">
        <v>0</v>
      </c>
      <c r="CJ30" s="13">
        <f t="shared" si="4"/>
        <v>0</v>
      </c>
      <c r="CK30" s="13">
        <v>0</v>
      </c>
      <c r="CL30" s="13">
        <f>IFERROR(VLOOKUP(VLOOKUP(BC30,小兵属性!B:X,23,FALSE)&amp;BQ30,杂项!AW:BC,4,0),0)/100+K30</f>
        <v>0</v>
      </c>
      <c r="CM30" s="54" t="s">
        <v>4816</v>
      </c>
      <c r="CN30" s="29" t="s">
        <v>5027</v>
      </c>
      <c r="CO30" s="55" t="str">
        <f>VLOOKUP($BC30,小兵属性!$B:$Q,16,FALSE)</f>
        <v>物理</v>
      </c>
      <c r="CP30" s="43">
        <f t="shared" si="5"/>
        <v>589.15304247072015</v>
      </c>
      <c r="CQ30" s="43">
        <f t="shared" si="6"/>
        <v>287.14202999999981</v>
      </c>
      <c r="CR30" s="43">
        <f t="shared" si="7"/>
        <v>876.29507247072002</v>
      </c>
      <c r="CS30" s="58" t="s">
        <v>5066</v>
      </c>
    </row>
    <row r="31" spans="1:97" customFormat="1" x14ac:dyDescent="0.15">
      <c r="A31" s="9" t="s">
        <v>1180</v>
      </c>
      <c r="B31" s="13">
        <v>0.2</v>
      </c>
      <c r="C31" s="13">
        <v>0.3</v>
      </c>
      <c r="D31" s="13">
        <v>0.2</v>
      </c>
      <c r="E31" s="13">
        <v>0.3</v>
      </c>
      <c r="F31" s="13">
        <v>0.15</v>
      </c>
      <c r="G31" s="14">
        <v>0</v>
      </c>
      <c r="H31" s="14">
        <v>0</v>
      </c>
      <c r="I31" s="13"/>
      <c r="J31" s="13"/>
      <c r="K31" s="13">
        <v>0</v>
      </c>
      <c r="L31" s="13">
        <v>0</v>
      </c>
      <c r="M31" s="13">
        <v>0</v>
      </c>
      <c r="N31" s="13"/>
      <c r="O31" s="13"/>
      <c r="P31" s="13"/>
      <c r="Q31" s="26" t="s">
        <v>528</v>
      </c>
      <c r="R31" s="25">
        <f>VLOOKUP($Q31,杂项!$AF:$AT,2,FALSE)</f>
        <v>0</v>
      </c>
      <c r="S31" s="25">
        <f>VLOOKUP($Q31,杂项!$AF:$AT,3,FALSE)</f>
        <v>0.05</v>
      </c>
      <c r="T31" s="25">
        <f>VLOOKUP($Q31,杂项!$AF:$AT,4,FALSE)</f>
        <v>0.1</v>
      </c>
      <c r="U31" s="25">
        <f>VLOOKUP($Q31,杂项!$AF:$AT,5,FALSE)</f>
        <v>0.05</v>
      </c>
      <c r="V31" s="25">
        <f>VLOOKUP($Q31,杂项!$AF:$AT,6,FALSE)</f>
        <v>0.1</v>
      </c>
      <c r="W31" s="25">
        <f>VLOOKUP($Q31,杂项!$AF:$AT,7,FALSE)</f>
        <v>0</v>
      </c>
      <c r="X31" s="25">
        <f>VLOOKUP($Q31,杂项!$AF:$AT,8,FALSE)</f>
        <v>0.1</v>
      </c>
      <c r="Y31" s="25">
        <f>VLOOKUP($Q31,杂项!$AF:$AT,9,FALSE)</f>
        <v>0</v>
      </c>
      <c r="Z31" s="25">
        <f>VLOOKUP($Q31,杂项!$AF:$AT,10,FALSE)</f>
        <v>0.1</v>
      </c>
      <c r="AA31" s="25">
        <f>VLOOKUP($Q31,杂项!$AF:$AT,11,FALSE)</f>
        <v>0</v>
      </c>
      <c r="AB31" s="25">
        <f>VLOOKUP($Q31,杂项!$AF:$AT,12,FALSE)</f>
        <v>0</v>
      </c>
      <c r="AC31" s="25">
        <f>VLOOKUP($Q31,杂项!$AF:$AT,13,FALSE)</f>
        <v>0</v>
      </c>
      <c r="AD31" s="25">
        <f>VLOOKUP($Q31,杂项!$AF:$AT,14,FALSE)</f>
        <v>0</v>
      </c>
      <c r="AE31" s="25">
        <f>VLOOKUP($Q31,杂项!$AF:$AT,15,FALSE)</f>
        <v>0</v>
      </c>
      <c r="AF31" s="25">
        <f>VLOOKUP($Q31,杂项!$AF:$AU,16,FALSE)</f>
        <v>0</v>
      </c>
      <c r="AG31" s="30">
        <v>1.5</v>
      </c>
      <c r="AH31" s="13">
        <v>0</v>
      </c>
      <c r="AI31" s="13">
        <v>0</v>
      </c>
      <c r="AJ31" s="29">
        <v>0</v>
      </c>
      <c r="AK31" s="29">
        <v>0</v>
      </c>
      <c r="AL31" s="13">
        <v>0.35</v>
      </c>
      <c r="AM31" s="29">
        <v>0</v>
      </c>
      <c r="AN31" s="29">
        <v>182</v>
      </c>
      <c r="AO31" s="13"/>
      <c r="AP31" s="29"/>
      <c r="AQ31" s="29"/>
      <c r="AR31" s="13"/>
      <c r="AS31" s="29"/>
      <c r="AT31" s="29"/>
      <c r="AU31" s="13"/>
      <c r="AV31" s="13">
        <v>0</v>
      </c>
      <c r="AW31" s="13"/>
      <c r="AX31" s="13"/>
      <c r="AY31" s="13">
        <v>0</v>
      </c>
      <c r="AZ31" s="13">
        <v>0</v>
      </c>
      <c r="BA31" s="13">
        <v>0</v>
      </c>
      <c r="BB31" s="13"/>
      <c r="BC31" s="22" t="s">
        <v>4919</v>
      </c>
      <c r="BD31" s="24">
        <f>VLOOKUP($BC31,小兵属性!$B:$P,6,FALSE)</f>
        <v>0.3</v>
      </c>
      <c r="BE31" s="24">
        <f>VLOOKUP($BC31,小兵属性!$B:$P,7,FALSE)</f>
        <v>0</v>
      </c>
      <c r="BF31" s="24">
        <f>VLOOKUP($BC31,小兵属性!$B:$P,8,FALSE)</f>
        <v>0</v>
      </c>
      <c r="BG31" s="24">
        <f>VLOOKUP($BC31,小兵属性!$B:$P,9,FALSE)</f>
        <v>0</v>
      </c>
      <c r="BH31" s="24">
        <f>VLOOKUP($BC31,小兵属性!$B:$P,10,FALSE)</f>
        <v>0</v>
      </c>
      <c r="BI31" s="34">
        <v>12000</v>
      </c>
      <c r="BJ31" s="34">
        <v>11</v>
      </c>
      <c r="BK31" s="34"/>
      <c r="BL31" s="34"/>
      <c r="BM31" s="34">
        <v>700</v>
      </c>
      <c r="BN31" s="34">
        <v>600</v>
      </c>
      <c r="BO31" s="36">
        <v>0</v>
      </c>
      <c r="BP31" s="35">
        <v>1200</v>
      </c>
      <c r="BQ31" s="34">
        <v>11</v>
      </c>
      <c r="BR31" s="34"/>
      <c r="BS31" s="34">
        <v>700</v>
      </c>
      <c r="BT31" s="34">
        <v>600</v>
      </c>
      <c r="BU31" s="36">
        <v>0</v>
      </c>
      <c r="BV31" s="34"/>
      <c r="BW31" s="34"/>
      <c r="BX31" s="36">
        <v>0</v>
      </c>
      <c r="BY31" s="36">
        <v>0</v>
      </c>
      <c r="BZ31" s="43">
        <f>(VLOOKUP(A31,属性表!A:F,4,FALSE)*(1+AL31+U31)+AM31+AN31)*(1+C31+AV31+V31)</f>
        <v>1203.3008870400004</v>
      </c>
      <c r="CA31" s="13">
        <f t="shared" si="8"/>
        <v>0.15</v>
      </c>
      <c r="CB31" s="13">
        <f t="shared" si="1"/>
        <v>0</v>
      </c>
      <c r="CC31" s="13">
        <f t="shared" si="2"/>
        <v>0</v>
      </c>
      <c r="CD31" s="50">
        <v>0</v>
      </c>
      <c r="CE31" s="13">
        <f t="shared" si="3"/>
        <v>0</v>
      </c>
      <c r="CF31" s="13">
        <v>0</v>
      </c>
      <c r="CG31" s="13">
        <f>IFERROR(VLOOKUP(VLOOKUP(A31,属性表!A:AO,41,FALSE)&amp;BJ31,杂项!AW:BC,4,0),0)/100+K31+AH31</f>
        <v>0</v>
      </c>
      <c r="CH31" s="43">
        <f>VLOOKUP(BC31,小兵属性!B:F,3,FALSE)*(1+B31+BD31)*(1+VLOOKUP(A31,属性表!A:AN,38,FALSE))</f>
        <v>1067.5500000000002</v>
      </c>
      <c r="CI31" s="50">
        <v>0</v>
      </c>
      <c r="CJ31" s="13">
        <f t="shared" si="4"/>
        <v>0</v>
      </c>
      <c r="CK31" s="13">
        <v>0</v>
      </c>
      <c r="CL31" s="13">
        <f>IFERROR(VLOOKUP(VLOOKUP(BC31,小兵属性!B:X,23,FALSE)&amp;BQ31,杂项!AW:BC,4,0),0)/100+K31</f>
        <v>0</v>
      </c>
      <c r="CM31" s="54" t="s">
        <v>4886</v>
      </c>
      <c r="CN31" s="29" t="s">
        <v>5032</v>
      </c>
      <c r="CO31" s="55" t="str">
        <f>VLOOKUP($BC31,小兵属性!$B:$Q,16,FALSE)</f>
        <v>物理</v>
      </c>
      <c r="CP31" s="43">
        <f t="shared" si="5"/>
        <v>520.34701507200032</v>
      </c>
      <c r="CQ31" s="43">
        <f t="shared" si="6"/>
        <v>211.34125000000009</v>
      </c>
      <c r="CR31" s="43">
        <f t="shared" si="7"/>
        <v>731.68826507200038</v>
      </c>
      <c r="CS31" s="58" t="s">
        <v>5066</v>
      </c>
    </row>
    <row r="32" spans="1:97" customFormat="1" ht="14.25" x14ac:dyDescent="0.2">
      <c r="A32" s="9" t="s">
        <v>436</v>
      </c>
      <c r="B32" s="13">
        <v>0.2</v>
      </c>
      <c r="C32" s="13">
        <v>0.2</v>
      </c>
      <c r="D32" s="13">
        <v>0.2</v>
      </c>
      <c r="E32" s="13">
        <v>0.3</v>
      </c>
      <c r="F32" s="13">
        <v>0.15</v>
      </c>
      <c r="G32" s="14">
        <v>0</v>
      </c>
      <c r="H32" s="14">
        <v>0</v>
      </c>
      <c r="I32" s="13"/>
      <c r="J32" s="13"/>
      <c r="K32" s="13">
        <v>0</v>
      </c>
      <c r="L32" s="13">
        <v>0</v>
      </c>
      <c r="M32" s="13">
        <v>0</v>
      </c>
      <c r="N32" s="13">
        <v>0.1</v>
      </c>
      <c r="O32" s="13"/>
      <c r="P32" s="13"/>
      <c r="Q32" s="26" t="s">
        <v>634</v>
      </c>
      <c r="R32" s="25">
        <f>VLOOKUP($Q32,杂项!$AF:$AT,2,FALSE)</f>
        <v>0</v>
      </c>
      <c r="S32" s="25">
        <f>VLOOKUP($Q32,杂项!$AF:$AT,3,FALSE)</f>
        <v>0</v>
      </c>
      <c r="T32" s="25">
        <f>VLOOKUP($Q32,杂项!$AF:$AT,4,FALSE)</f>
        <v>0</v>
      </c>
      <c r="U32" s="25">
        <f>VLOOKUP($Q32,杂项!$AF:$AT,5,FALSE)</f>
        <v>0</v>
      </c>
      <c r="V32" s="25">
        <f>VLOOKUP($Q32,杂项!$AF:$AT,6,FALSE)</f>
        <v>0</v>
      </c>
      <c r="W32" s="25">
        <f>VLOOKUP($Q32,杂项!$AF:$AT,7,FALSE)</f>
        <v>0.05</v>
      </c>
      <c r="X32" s="25">
        <f>VLOOKUP($Q32,杂项!$AF:$AT,8,FALSE)</f>
        <v>0</v>
      </c>
      <c r="Y32" s="25">
        <f>VLOOKUP($Q32,杂项!$AF:$AT,9,FALSE)</f>
        <v>0</v>
      </c>
      <c r="Z32" s="25">
        <f>VLOOKUP($Q32,杂项!$AF:$AT,10,FALSE)</f>
        <v>0</v>
      </c>
      <c r="AA32" s="25">
        <f>VLOOKUP($Q32,杂项!$AF:$AT,11,FALSE)</f>
        <v>0</v>
      </c>
      <c r="AB32" s="25">
        <f>VLOOKUP($Q32,杂项!$AF:$AT,12,FALSE)</f>
        <v>0</v>
      </c>
      <c r="AC32" s="25">
        <f>VLOOKUP($Q32,杂项!$AF:$AT,13,FALSE)</f>
        <v>0</v>
      </c>
      <c r="AD32" s="25">
        <f>VLOOKUP($Q32,杂项!$AF:$AT,14,FALSE)</f>
        <v>0</v>
      </c>
      <c r="AE32" s="25">
        <f>VLOOKUP($Q32,杂项!$AF:$AT,15,FALSE)</f>
        <v>0</v>
      </c>
      <c r="AF32" s="25">
        <f>VLOOKUP($Q32,杂项!$AF:$AU,16,FALSE)</f>
        <v>0.15</v>
      </c>
      <c r="AG32" s="30">
        <v>1</v>
      </c>
      <c r="AH32" s="13">
        <v>0</v>
      </c>
      <c r="AI32" s="13">
        <v>0</v>
      </c>
      <c r="AJ32" s="29">
        <v>0</v>
      </c>
      <c r="AK32" s="29">
        <v>0</v>
      </c>
      <c r="AL32" s="13">
        <v>0.35</v>
      </c>
      <c r="AM32" s="29">
        <v>0</v>
      </c>
      <c r="AN32" s="29">
        <v>182</v>
      </c>
      <c r="AO32" s="13"/>
      <c r="AP32" s="29"/>
      <c r="AQ32" s="29"/>
      <c r="AR32" s="13"/>
      <c r="AS32" s="29"/>
      <c r="AT32" s="29"/>
      <c r="AU32" s="13"/>
      <c r="AV32" s="13">
        <v>0.18</v>
      </c>
      <c r="AW32" s="13"/>
      <c r="AX32" s="13"/>
      <c r="AY32" s="13">
        <v>0</v>
      </c>
      <c r="AZ32" s="13">
        <v>0</v>
      </c>
      <c r="BA32" s="13">
        <v>0</v>
      </c>
      <c r="BB32" s="13"/>
      <c r="BC32" s="22" t="s">
        <v>4930</v>
      </c>
      <c r="BD32" s="24">
        <f>VLOOKUP($BC32,小兵属性!$B:$P,6,FALSE)</f>
        <v>0.85</v>
      </c>
      <c r="BE32" s="24">
        <f>VLOOKUP($BC32,小兵属性!$B:$P,7,FALSE)</f>
        <v>0.4</v>
      </c>
      <c r="BF32" s="24">
        <f>VLOOKUP($BC32,小兵属性!$B:$P,8,FALSE)</f>
        <v>0.65</v>
      </c>
      <c r="BG32" s="24">
        <f>VLOOKUP($BC32,小兵属性!$B:$P,9,FALSE)</f>
        <v>0</v>
      </c>
      <c r="BH32" s="24">
        <f>VLOOKUP($BC32,小兵属性!$B:$P,10,FALSE)</f>
        <v>0.3</v>
      </c>
      <c r="BI32" s="34">
        <v>12000</v>
      </c>
      <c r="BJ32" s="34">
        <v>11</v>
      </c>
      <c r="BK32" s="34"/>
      <c r="BL32" s="34"/>
      <c r="BM32" s="34">
        <v>700</v>
      </c>
      <c r="BN32" s="34">
        <v>600</v>
      </c>
      <c r="BO32" s="36">
        <v>0</v>
      </c>
      <c r="BP32" s="35">
        <v>1200</v>
      </c>
      <c r="BQ32" s="34">
        <v>11</v>
      </c>
      <c r="BR32" s="34"/>
      <c r="BS32" s="34">
        <v>700</v>
      </c>
      <c r="BT32" s="34">
        <v>600</v>
      </c>
      <c r="BU32" s="36">
        <v>0</v>
      </c>
      <c r="BV32" s="34"/>
      <c r="BW32" s="34"/>
      <c r="BX32" s="36">
        <v>0</v>
      </c>
      <c r="BY32" s="36">
        <v>0</v>
      </c>
      <c r="BZ32" s="43">
        <f>(VLOOKUP(A32,属性表!A:F,4,FALSE)*(1+AL32+U32)+AM32+AN32)*(1+C32+AV32+V32)</f>
        <v>1127.45618016</v>
      </c>
      <c r="CA32" s="13">
        <f t="shared" si="8"/>
        <v>0.25</v>
      </c>
      <c r="CB32" s="13">
        <f t="shared" si="1"/>
        <v>0</v>
      </c>
      <c r="CC32" s="13">
        <f t="shared" si="2"/>
        <v>0</v>
      </c>
      <c r="CD32" s="50">
        <v>0</v>
      </c>
      <c r="CE32" s="13">
        <f t="shared" si="3"/>
        <v>0</v>
      </c>
      <c r="CF32" s="13">
        <v>0</v>
      </c>
      <c r="CG32" s="13">
        <f>IFERROR(VLOOKUP(VLOOKUP(A32,属性表!A:AO,41,FALSE)&amp;BJ32,杂项!AW:BC,4,0),0)/100+K32+AH32</f>
        <v>0</v>
      </c>
      <c r="CH32" s="43">
        <f>VLOOKUP(BC32,小兵属性!B:F,3,FALSE)*(1+B32+BD32)*(1+VLOOKUP(A32,属性表!A:AN,38,FALSE))</f>
        <v>1458.9850000000001</v>
      </c>
      <c r="CI32" s="50">
        <v>0</v>
      </c>
      <c r="CJ32" s="13">
        <f t="shared" si="4"/>
        <v>0</v>
      </c>
      <c r="CK32" s="13">
        <v>0</v>
      </c>
      <c r="CL32" s="13">
        <f>IFERROR(VLOOKUP(VLOOKUP(BC32,小兵属性!B:X,23,FALSE)&amp;BQ32,杂项!AW:BC,4,0),0)/100+K32</f>
        <v>0</v>
      </c>
      <c r="CM32" s="54" t="s">
        <v>4886</v>
      </c>
      <c r="CN32" s="29" t="s">
        <v>5032</v>
      </c>
      <c r="CO32" s="55" t="str">
        <f>VLOOKUP($BC32,小兵属性!$B:$Q,16,FALSE)</f>
        <v>魔法</v>
      </c>
      <c r="CP32" s="43">
        <f t="shared" si="5"/>
        <v>329.66011260000005</v>
      </c>
      <c r="CQ32" s="43">
        <f t="shared" si="6"/>
        <v>493.91637500000002</v>
      </c>
      <c r="CR32" s="43">
        <f t="shared" si="7"/>
        <v>823.57648760000006</v>
      </c>
      <c r="CS32" s="58" t="s">
        <v>5066</v>
      </c>
    </row>
    <row r="33" spans="1:97" customFormat="1" x14ac:dyDescent="0.15">
      <c r="A33" s="9" t="s">
        <v>383</v>
      </c>
      <c r="B33" s="13">
        <v>0.2</v>
      </c>
      <c r="C33" s="13">
        <v>0.2</v>
      </c>
      <c r="D33" s="13">
        <v>0.2</v>
      </c>
      <c r="E33" s="13">
        <v>0.3</v>
      </c>
      <c r="F33" s="13">
        <v>0.35</v>
      </c>
      <c r="G33" s="14">
        <v>0</v>
      </c>
      <c r="H33" s="14">
        <v>0</v>
      </c>
      <c r="I33" s="13"/>
      <c r="J33" s="13"/>
      <c r="K33" s="13">
        <v>0</v>
      </c>
      <c r="L33" s="13">
        <v>0</v>
      </c>
      <c r="M33" s="13">
        <v>0</v>
      </c>
      <c r="N33" s="13">
        <v>-0.2</v>
      </c>
      <c r="O33" s="13"/>
      <c r="P33" s="13"/>
      <c r="Q33" s="26" t="s">
        <v>634</v>
      </c>
      <c r="R33" s="25">
        <f>VLOOKUP($Q33,杂项!$AF:$AT,2,FALSE)</f>
        <v>0</v>
      </c>
      <c r="S33" s="25">
        <f>VLOOKUP($Q33,杂项!$AF:$AT,3,FALSE)</f>
        <v>0</v>
      </c>
      <c r="T33" s="25">
        <f>VLOOKUP($Q33,杂项!$AF:$AT,4,FALSE)</f>
        <v>0</v>
      </c>
      <c r="U33" s="25">
        <f>VLOOKUP($Q33,杂项!$AF:$AT,5,FALSE)</f>
        <v>0</v>
      </c>
      <c r="V33" s="25">
        <f>VLOOKUP($Q33,杂项!$AF:$AT,6,FALSE)</f>
        <v>0</v>
      </c>
      <c r="W33" s="25">
        <f>VLOOKUP($Q33,杂项!$AF:$AT,7,FALSE)</f>
        <v>0.05</v>
      </c>
      <c r="X33" s="25">
        <f>VLOOKUP($Q33,杂项!$AF:$AT,8,FALSE)</f>
        <v>0</v>
      </c>
      <c r="Y33" s="25">
        <f>VLOOKUP($Q33,杂项!$AF:$AT,9,FALSE)</f>
        <v>0</v>
      </c>
      <c r="Z33" s="25">
        <f>VLOOKUP($Q33,杂项!$AF:$AT,10,FALSE)</f>
        <v>0</v>
      </c>
      <c r="AA33" s="25">
        <f>VLOOKUP($Q33,杂项!$AF:$AT,11,FALSE)</f>
        <v>0</v>
      </c>
      <c r="AB33" s="25">
        <f>VLOOKUP($Q33,杂项!$AF:$AT,12,FALSE)</f>
        <v>0</v>
      </c>
      <c r="AC33" s="25">
        <f>VLOOKUP($Q33,杂项!$AF:$AT,13,FALSE)</f>
        <v>0</v>
      </c>
      <c r="AD33" s="25">
        <f>VLOOKUP($Q33,杂项!$AF:$AT,14,FALSE)</f>
        <v>0</v>
      </c>
      <c r="AE33" s="25">
        <f>VLOOKUP($Q33,杂项!$AF:$AT,15,FALSE)</f>
        <v>0</v>
      </c>
      <c r="AF33" s="25">
        <f>VLOOKUP($Q33,杂项!$AF:$AU,16,FALSE)</f>
        <v>0.15</v>
      </c>
      <c r="AG33" s="30">
        <v>1</v>
      </c>
      <c r="AH33" s="13">
        <v>0</v>
      </c>
      <c r="AI33" s="13">
        <v>0</v>
      </c>
      <c r="AJ33" s="29">
        <v>0</v>
      </c>
      <c r="AK33" s="29">
        <v>0</v>
      </c>
      <c r="AL33" s="13">
        <v>0.35</v>
      </c>
      <c r="AM33" s="29">
        <v>0</v>
      </c>
      <c r="AN33" s="29">
        <v>182</v>
      </c>
      <c r="AO33" s="13"/>
      <c r="AP33" s="29"/>
      <c r="AQ33" s="29"/>
      <c r="AR33" s="13"/>
      <c r="AS33" s="29"/>
      <c r="AT33" s="29"/>
      <c r="AU33" s="13"/>
      <c r="AV33" s="13">
        <v>0.18</v>
      </c>
      <c r="AW33" s="13"/>
      <c r="AX33" s="13"/>
      <c r="AY33" s="13">
        <v>0</v>
      </c>
      <c r="AZ33" s="13">
        <v>0</v>
      </c>
      <c r="BA33" s="13">
        <v>0</v>
      </c>
      <c r="BB33" s="13"/>
      <c r="BC33" s="22" t="s">
        <v>4930</v>
      </c>
      <c r="BD33" s="24">
        <f>VLOOKUP($BC33,小兵属性!$B:$P,6,FALSE)</f>
        <v>0.85</v>
      </c>
      <c r="BE33" s="24">
        <f>VLOOKUP($BC33,小兵属性!$B:$P,7,FALSE)</f>
        <v>0.4</v>
      </c>
      <c r="BF33" s="24">
        <f>VLOOKUP($BC33,小兵属性!$B:$P,8,FALSE)</f>
        <v>0.65</v>
      </c>
      <c r="BG33" s="24">
        <f>VLOOKUP($BC33,小兵属性!$B:$P,9,FALSE)</f>
        <v>0</v>
      </c>
      <c r="BH33" s="24">
        <f>VLOOKUP($BC33,小兵属性!$B:$P,10,FALSE)</f>
        <v>0.3</v>
      </c>
      <c r="BI33" s="34">
        <v>12000</v>
      </c>
      <c r="BJ33" s="34">
        <v>11</v>
      </c>
      <c r="BK33" s="34"/>
      <c r="BL33" s="34"/>
      <c r="BM33" s="34">
        <v>700</v>
      </c>
      <c r="BN33" s="34">
        <v>600</v>
      </c>
      <c r="BO33" s="36">
        <v>0</v>
      </c>
      <c r="BP33" s="35">
        <v>1200</v>
      </c>
      <c r="BQ33" s="34">
        <v>11</v>
      </c>
      <c r="BR33" s="34"/>
      <c r="BS33" s="34">
        <v>700</v>
      </c>
      <c r="BT33" s="34">
        <v>600</v>
      </c>
      <c r="BU33" s="36">
        <v>0</v>
      </c>
      <c r="BV33" s="34"/>
      <c r="BW33" s="34"/>
      <c r="BX33" s="36">
        <v>0</v>
      </c>
      <c r="BY33" s="36">
        <v>0</v>
      </c>
      <c r="BZ33" s="43">
        <f>(VLOOKUP(A33,属性表!A:F,4,FALSE)*(1+AL33+U33)+AM33+AN33)*(1+C33+AV33+V33)</f>
        <v>1061.4827299199999</v>
      </c>
      <c r="CA33" s="13">
        <f t="shared" si="8"/>
        <v>0.14999999999999997</v>
      </c>
      <c r="CB33" s="13">
        <f t="shared" si="1"/>
        <v>0</v>
      </c>
      <c r="CC33" s="13">
        <f t="shared" si="2"/>
        <v>0</v>
      </c>
      <c r="CD33" s="50">
        <v>0</v>
      </c>
      <c r="CE33" s="13">
        <f t="shared" si="3"/>
        <v>0</v>
      </c>
      <c r="CF33" s="13">
        <v>0</v>
      </c>
      <c r="CG33" s="13">
        <f>IFERROR(VLOOKUP(VLOOKUP(A33,属性表!A:AO,41,FALSE)&amp;BJ33,杂项!AW:BC,4,0),0)/100+K33+AH33</f>
        <v>0</v>
      </c>
      <c r="CH33" s="43">
        <f>VLOOKUP(BC33,小兵属性!B:F,3,FALSE)*(1+B33+BD33)*(1+VLOOKUP(A33,属性表!A:AN,38,FALSE))</f>
        <v>1458.9850000000001</v>
      </c>
      <c r="CI33" s="50">
        <v>0</v>
      </c>
      <c r="CJ33" s="13">
        <f t="shared" si="4"/>
        <v>0</v>
      </c>
      <c r="CK33" s="13">
        <v>0</v>
      </c>
      <c r="CL33" s="13">
        <f>IFERROR(VLOOKUP(VLOOKUP(BC33,小兵属性!B:X,23,FALSE)&amp;BQ33,杂项!AW:BC,4,0),0)/100+K33</f>
        <v>0</v>
      </c>
      <c r="CM33" s="54" t="s">
        <v>4886</v>
      </c>
      <c r="CN33" s="29" t="s">
        <v>5032</v>
      </c>
      <c r="CO33" s="55" t="str">
        <f>VLOOKUP($BC33,小兵属性!$B:$Q,16,FALSE)</f>
        <v>魔法</v>
      </c>
      <c r="CP33" s="43">
        <f t="shared" si="5"/>
        <v>265.3525697039999</v>
      </c>
      <c r="CQ33" s="43">
        <f t="shared" si="6"/>
        <v>579.81487500000014</v>
      </c>
      <c r="CR33" s="43">
        <f t="shared" si="7"/>
        <v>845.16744470399999</v>
      </c>
      <c r="CS33" s="58" t="s">
        <v>5066</v>
      </c>
    </row>
    <row r="34" spans="1:97" customFormat="1" x14ac:dyDescent="0.15">
      <c r="A34" s="9" t="s">
        <v>374</v>
      </c>
      <c r="B34" s="13">
        <v>0.2</v>
      </c>
      <c r="C34" s="13">
        <v>0.2</v>
      </c>
      <c r="D34" s="13">
        <v>0.2</v>
      </c>
      <c r="E34" s="13">
        <v>0.3</v>
      </c>
      <c r="F34" s="13">
        <v>0.15</v>
      </c>
      <c r="G34" s="14">
        <v>0</v>
      </c>
      <c r="H34" s="14">
        <v>0</v>
      </c>
      <c r="I34" s="13"/>
      <c r="J34" s="13"/>
      <c r="K34" s="13">
        <v>0</v>
      </c>
      <c r="L34" s="13">
        <v>0</v>
      </c>
      <c r="M34" s="13">
        <v>0</v>
      </c>
      <c r="N34" s="13"/>
      <c r="O34" s="13"/>
      <c r="P34" s="13"/>
      <c r="Q34" s="26" t="s">
        <v>528</v>
      </c>
      <c r="R34" s="25">
        <f>VLOOKUP($Q34,杂项!$AF:$AT,2,FALSE)</f>
        <v>0</v>
      </c>
      <c r="S34" s="25">
        <f>VLOOKUP($Q34,杂项!$AF:$AT,3,FALSE)</f>
        <v>0.05</v>
      </c>
      <c r="T34" s="25">
        <f>VLOOKUP($Q34,杂项!$AF:$AT,4,FALSE)</f>
        <v>0.1</v>
      </c>
      <c r="U34" s="25">
        <f>VLOOKUP($Q34,杂项!$AF:$AT,5,FALSE)</f>
        <v>0.05</v>
      </c>
      <c r="V34" s="25">
        <f>VLOOKUP($Q34,杂项!$AF:$AT,6,FALSE)</f>
        <v>0.1</v>
      </c>
      <c r="W34" s="25">
        <f>VLOOKUP($Q34,杂项!$AF:$AT,7,FALSE)</f>
        <v>0</v>
      </c>
      <c r="X34" s="25">
        <f>VLOOKUP($Q34,杂项!$AF:$AT,8,FALSE)</f>
        <v>0.1</v>
      </c>
      <c r="Y34" s="25">
        <f>VLOOKUP($Q34,杂项!$AF:$AT,9,FALSE)</f>
        <v>0</v>
      </c>
      <c r="Z34" s="25">
        <f>VLOOKUP($Q34,杂项!$AF:$AT,10,FALSE)</f>
        <v>0.1</v>
      </c>
      <c r="AA34" s="25">
        <f>VLOOKUP($Q34,杂项!$AF:$AT,11,FALSE)</f>
        <v>0</v>
      </c>
      <c r="AB34" s="25">
        <f>VLOOKUP($Q34,杂项!$AF:$AT,12,FALSE)</f>
        <v>0</v>
      </c>
      <c r="AC34" s="25">
        <f>VLOOKUP($Q34,杂项!$AF:$AT,13,FALSE)</f>
        <v>0</v>
      </c>
      <c r="AD34" s="25">
        <f>VLOOKUP($Q34,杂项!$AF:$AT,14,FALSE)</f>
        <v>0</v>
      </c>
      <c r="AE34" s="25">
        <f>VLOOKUP($Q34,杂项!$AF:$AT,15,FALSE)</f>
        <v>0</v>
      </c>
      <c r="AF34" s="25">
        <f>VLOOKUP($Q34,杂项!$AF:$AU,16,FALSE)</f>
        <v>0</v>
      </c>
      <c r="AG34" s="30">
        <v>1.5</v>
      </c>
      <c r="AH34" s="13">
        <v>0</v>
      </c>
      <c r="AI34" s="13">
        <v>0</v>
      </c>
      <c r="AJ34" s="29">
        <v>0</v>
      </c>
      <c r="AK34" s="29">
        <v>0</v>
      </c>
      <c r="AL34" s="13">
        <v>0.35</v>
      </c>
      <c r="AM34" s="29">
        <v>0</v>
      </c>
      <c r="AN34" s="29">
        <v>182</v>
      </c>
      <c r="AO34" s="13"/>
      <c r="AP34" s="29"/>
      <c r="AQ34" s="29"/>
      <c r="AR34" s="13"/>
      <c r="AS34" s="29"/>
      <c r="AT34" s="29"/>
      <c r="AU34" s="13"/>
      <c r="AV34" s="13">
        <v>0.18</v>
      </c>
      <c r="AW34" s="13"/>
      <c r="AX34" s="13"/>
      <c r="AY34" s="13">
        <v>0</v>
      </c>
      <c r="AZ34" s="13">
        <v>0</v>
      </c>
      <c r="BA34" s="13">
        <v>0</v>
      </c>
      <c r="BB34" s="13"/>
      <c r="BC34" s="22" t="s">
        <v>4971</v>
      </c>
      <c r="BD34" s="24">
        <f>VLOOKUP($BC34,小兵属性!$B:$P,6,FALSE)</f>
        <v>0</v>
      </c>
      <c r="BE34" s="24">
        <f>VLOOKUP($BC34,小兵属性!$B:$P,7,FALSE)</f>
        <v>0</v>
      </c>
      <c r="BF34" s="24">
        <f>VLOOKUP($BC34,小兵属性!$B:$P,8,FALSE)</f>
        <v>0</v>
      </c>
      <c r="BG34" s="24">
        <f>VLOOKUP($BC34,小兵属性!$B:$P,9,FALSE)</f>
        <v>0</v>
      </c>
      <c r="BH34" s="24">
        <f>VLOOKUP($BC34,小兵属性!$B:$P,10,FALSE)</f>
        <v>0</v>
      </c>
      <c r="BI34" s="34">
        <v>12000</v>
      </c>
      <c r="BJ34" s="34">
        <v>11</v>
      </c>
      <c r="BK34" s="34"/>
      <c r="BL34" s="34"/>
      <c r="BM34" s="34">
        <v>700</v>
      </c>
      <c r="BN34" s="34">
        <v>600</v>
      </c>
      <c r="BO34" s="36">
        <v>0</v>
      </c>
      <c r="BP34" s="35">
        <v>1200</v>
      </c>
      <c r="BQ34" s="34">
        <v>11</v>
      </c>
      <c r="BR34" s="34"/>
      <c r="BS34" s="34">
        <v>700</v>
      </c>
      <c r="BT34" s="34">
        <v>600</v>
      </c>
      <c r="BU34" s="36">
        <v>0</v>
      </c>
      <c r="BV34" s="34"/>
      <c r="BW34" s="34"/>
      <c r="BX34" s="36">
        <v>0</v>
      </c>
      <c r="BY34" s="36">
        <v>0</v>
      </c>
      <c r="BZ34" s="43">
        <f>(VLOOKUP(A34,属性表!A:F,4,FALSE)*(1+AL34+U34)+AM34+AN34)*(1+C34+AV34+V34)</f>
        <v>1157.5023186943999</v>
      </c>
      <c r="CA34" s="13">
        <f t="shared" si="8"/>
        <v>0.15</v>
      </c>
      <c r="CB34" s="13">
        <f t="shared" si="1"/>
        <v>0</v>
      </c>
      <c r="CC34" s="13">
        <f t="shared" si="2"/>
        <v>0</v>
      </c>
      <c r="CD34" s="50">
        <v>0</v>
      </c>
      <c r="CE34" s="13">
        <f t="shared" si="3"/>
        <v>0</v>
      </c>
      <c r="CF34" s="13">
        <v>0</v>
      </c>
      <c r="CG34" s="13">
        <f>IFERROR(VLOOKUP(VLOOKUP(A34,属性表!A:AO,41,FALSE)&amp;BJ34,杂项!AW:BC,4,0),0)/100+K34+AH34</f>
        <v>0</v>
      </c>
      <c r="CH34" s="43">
        <f>VLOOKUP(BC34,小兵属性!B:F,3,FALSE)*(1+B34+BD34)*(1+VLOOKUP(A34,属性表!A:AN,38,FALSE))</f>
        <v>795.43200000000002</v>
      </c>
      <c r="CI34" s="50">
        <v>0</v>
      </c>
      <c r="CJ34" s="13">
        <f t="shared" si="4"/>
        <v>0</v>
      </c>
      <c r="CK34" s="13">
        <v>0</v>
      </c>
      <c r="CL34" s="13">
        <f>IFERROR(VLOOKUP(VLOOKUP(BC34,小兵属性!B:X,23,FALSE)&amp;BQ34,杂项!AW:BC,4,0),0)/100+K34</f>
        <v>0</v>
      </c>
      <c r="CM34" s="54" t="s">
        <v>4886</v>
      </c>
      <c r="CN34" s="29" t="s">
        <v>5032</v>
      </c>
      <c r="CO34" s="55" t="str">
        <f>VLOOKUP($BC34,小兵属性!$B:$Q,16,FALSE)</f>
        <v>物理</v>
      </c>
      <c r="CP34" s="43">
        <f t="shared" si="5"/>
        <v>480.84574987391994</v>
      </c>
      <c r="CQ34" s="43">
        <f t="shared" si="6"/>
        <v>54.873400000000004</v>
      </c>
      <c r="CR34" s="43">
        <f t="shared" si="7"/>
        <v>535.71914987391995</v>
      </c>
      <c r="CS34" s="58" t="s">
        <v>5066</v>
      </c>
    </row>
    <row r="35" spans="1:97" customFormat="1" x14ac:dyDescent="0.15">
      <c r="A35" s="9" t="s">
        <v>1219</v>
      </c>
      <c r="B35" s="13">
        <v>0.4</v>
      </c>
      <c r="C35" s="13">
        <v>0.2</v>
      </c>
      <c r="D35" s="13">
        <v>0.2</v>
      </c>
      <c r="E35" s="13">
        <v>0.3</v>
      </c>
      <c r="F35" s="13">
        <v>0.1</v>
      </c>
      <c r="G35" s="14">
        <v>0</v>
      </c>
      <c r="H35" s="14">
        <v>0</v>
      </c>
      <c r="I35" s="13"/>
      <c r="J35" s="13"/>
      <c r="K35" s="13">
        <v>0</v>
      </c>
      <c r="L35" s="13">
        <v>0</v>
      </c>
      <c r="M35" s="13">
        <v>0</v>
      </c>
      <c r="N35" s="13">
        <v>0.1</v>
      </c>
      <c r="O35" s="13"/>
      <c r="P35" s="13"/>
      <c r="Q35" s="26" t="s">
        <v>528</v>
      </c>
      <c r="R35" s="25">
        <f>VLOOKUP($Q35,杂项!$AF:$AT,2,FALSE)</f>
        <v>0</v>
      </c>
      <c r="S35" s="25">
        <f>VLOOKUP($Q35,杂项!$AF:$AT,3,FALSE)</f>
        <v>0.05</v>
      </c>
      <c r="T35" s="25">
        <f>VLOOKUP($Q35,杂项!$AF:$AT,4,FALSE)</f>
        <v>0.1</v>
      </c>
      <c r="U35" s="25">
        <f>VLOOKUP($Q35,杂项!$AF:$AT,5,FALSE)</f>
        <v>0.05</v>
      </c>
      <c r="V35" s="25">
        <f>VLOOKUP($Q35,杂项!$AF:$AT,6,FALSE)</f>
        <v>0.1</v>
      </c>
      <c r="W35" s="25">
        <f>VLOOKUP($Q35,杂项!$AF:$AT,7,FALSE)</f>
        <v>0</v>
      </c>
      <c r="X35" s="25">
        <f>VLOOKUP($Q35,杂项!$AF:$AT,8,FALSE)</f>
        <v>0.1</v>
      </c>
      <c r="Y35" s="25">
        <f>VLOOKUP($Q35,杂项!$AF:$AT,9,FALSE)</f>
        <v>0</v>
      </c>
      <c r="Z35" s="25">
        <f>VLOOKUP($Q35,杂项!$AF:$AT,10,FALSE)</f>
        <v>0.1</v>
      </c>
      <c r="AA35" s="25">
        <f>VLOOKUP($Q35,杂项!$AF:$AT,11,FALSE)</f>
        <v>0</v>
      </c>
      <c r="AB35" s="25">
        <f>VLOOKUP($Q35,杂项!$AF:$AT,12,FALSE)</f>
        <v>0</v>
      </c>
      <c r="AC35" s="25">
        <f>VLOOKUP($Q35,杂项!$AF:$AT,13,FALSE)</f>
        <v>0</v>
      </c>
      <c r="AD35" s="25">
        <f>VLOOKUP($Q35,杂项!$AF:$AT,14,FALSE)</f>
        <v>0</v>
      </c>
      <c r="AE35" s="25">
        <f>VLOOKUP($Q35,杂项!$AF:$AT,15,FALSE)</f>
        <v>0</v>
      </c>
      <c r="AF35" s="25">
        <f>VLOOKUP($Q35,杂项!$AF:$AU,16,FALSE)</f>
        <v>0</v>
      </c>
      <c r="AG35" s="30">
        <v>1.5</v>
      </c>
      <c r="AH35" s="13">
        <v>0</v>
      </c>
      <c r="AI35" s="13">
        <v>0.35</v>
      </c>
      <c r="AJ35" s="29">
        <v>0</v>
      </c>
      <c r="AK35" s="29">
        <v>193</v>
      </c>
      <c r="AL35" s="13"/>
      <c r="AM35" s="29"/>
      <c r="AN35" s="29"/>
      <c r="AO35" s="13"/>
      <c r="AP35" s="29"/>
      <c r="AQ35" s="29"/>
      <c r="AR35" s="13"/>
      <c r="AS35" s="29"/>
      <c r="AT35" s="29"/>
      <c r="AU35" s="13">
        <v>0.18</v>
      </c>
      <c r="AV35" s="13"/>
      <c r="AW35" s="13"/>
      <c r="AX35" s="13"/>
      <c r="AY35" s="13">
        <v>0</v>
      </c>
      <c r="AZ35" s="13">
        <v>0</v>
      </c>
      <c r="BA35" s="13">
        <v>0</v>
      </c>
      <c r="BB35" s="13"/>
      <c r="BC35" s="22" t="s">
        <v>4903</v>
      </c>
      <c r="BD35" s="24">
        <f>VLOOKUP($BC35,小兵属性!$B:$P,6,FALSE)</f>
        <v>0.5</v>
      </c>
      <c r="BE35" s="24">
        <f>VLOOKUP($BC35,小兵属性!$B:$P,7,FALSE)</f>
        <v>0.5</v>
      </c>
      <c r="BF35" s="24">
        <f>VLOOKUP($BC35,小兵属性!$B:$P,8,FALSE)</f>
        <v>0</v>
      </c>
      <c r="BG35" s="24">
        <f>VLOOKUP($BC35,小兵属性!$B:$P,9,FALSE)</f>
        <v>0.3</v>
      </c>
      <c r="BH35" s="24">
        <f>VLOOKUP($BC35,小兵属性!$B:$P,10,FALSE)</f>
        <v>0</v>
      </c>
      <c r="BI35" s="34">
        <v>12000</v>
      </c>
      <c r="BJ35" s="34">
        <v>11</v>
      </c>
      <c r="BK35" s="34"/>
      <c r="BL35" s="34"/>
      <c r="BM35" s="34">
        <v>700</v>
      </c>
      <c r="BN35" s="34">
        <v>600</v>
      </c>
      <c r="BO35" s="36">
        <v>0</v>
      </c>
      <c r="BP35" s="35">
        <v>1200</v>
      </c>
      <c r="BQ35" s="34">
        <v>11</v>
      </c>
      <c r="BR35" s="34"/>
      <c r="BS35" s="34">
        <v>700</v>
      </c>
      <c r="BT35" s="34">
        <v>600</v>
      </c>
      <c r="BU35" s="36">
        <v>0</v>
      </c>
      <c r="BV35" s="34"/>
      <c r="BW35" s="34"/>
      <c r="BX35" s="36">
        <v>0</v>
      </c>
      <c r="BY35" s="36">
        <v>0</v>
      </c>
      <c r="BZ35" s="43">
        <f>(VLOOKUP(A35,属性表!A:F,3,FALSE)*(1+AI35+S35)+AJ35+AK35)*(1+B35+AU35+T35)</f>
        <v>1591.8089822208001</v>
      </c>
      <c r="CA35" s="13">
        <f t="shared" si="8"/>
        <v>0.2</v>
      </c>
      <c r="CB35" s="13">
        <f t="shared" si="1"/>
        <v>0</v>
      </c>
      <c r="CC35" s="13">
        <f t="shared" si="2"/>
        <v>0</v>
      </c>
      <c r="CD35" s="50">
        <v>0</v>
      </c>
      <c r="CE35" s="13">
        <f t="shared" si="3"/>
        <v>0</v>
      </c>
      <c r="CF35" s="13">
        <v>0</v>
      </c>
      <c r="CG35" s="13">
        <f>IFERROR(VLOOKUP(VLOOKUP(A35,属性表!A:AO,41,FALSE)&amp;BJ35,杂项!AW:BC,4,0),0)/100+K35+AH35</f>
        <v>0</v>
      </c>
      <c r="CH35" s="43">
        <f>VLOOKUP(BC35,小兵属性!B:F,3,FALSE)*(1+B35+BD35)*(1+VLOOKUP(A35,属性表!A:AN,38,FALSE))</f>
        <v>1475.1599999999999</v>
      </c>
      <c r="CI35" s="50">
        <v>0</v>
      </c>
      <c r="CJ35" s="13">
        <f t="shared" si="4"/>
        <v>0</v>
      </c>
      <c r="CK35" s="13">
        <v>0</v>
      </c>
      <c r="CL35" s="13">
        <f>IFERROR(VLOOKUP(VLOOKUP(BC35,小兵属性!B:X,23,FALSE)&amp;BQ35,杂项!AW:BC,4,0),0)/100+K35</f>
        <v>0</v>
      </c>
      <c r="CM35" s="54" t="s">
        <v>4816</v>
      </c>
      <c r="CN35" s="29" t="s">
        <v>5027</v>
      </c>
      <c r="CO35" s="55" t="str">
        <f>VLOOKUP($BC35,小兵属性!$B:$Q,16,FALSE)</f>
        <v>物理</v>
      </c>
      <c r="CP35" s="43">
        <f t="shared" si="5"/>
        <v>802.62808399871994</v>
      </c>
      <c r="CQ35" s="43">
        <f t="shared" si="6"/>
        <v>542.61199999999997</v>
      </c>
      <c r="CR35" s="43">
        <f t="shared" si="7"/>
        <v>1345.2400839987199</v>
      </c>
      <c r="CS35" s="58" t="s">
        <v>5068</v>
      </c>
    </row>
    <row r="36" spans="1:97" customFormat="1" x14ac:dyDescent="0.15">
      <c r="A36" s="9" t="s">
        <v>1195</v>
      </c>
      <c r="B36" s="13">
        <v>0.5</v>
      </c>
      <c r="C36" s="13">
        <v>0.2</v>
      </c>
      <c r="D36" s="13">
        <v>0.2</v>
      </c>
      <c r="E36" s="13">
        <v>0.3</v>
      </c>
      <c r="F36" s="13">
        <v>0.1</v>
      </c>
      <c r="G36" s="14">
        <v>0</v>
      </c>
      <c r="H36" s="14">
        <v>0</v>
      </c>
      <c r="I36" s="13"/>
      <c r="J36" s="13"/>
      <c r="K36" s="13">
        <v>0</v>
      </c>
      <c r="L36" s="13">
        <v>0</v>
      </c>
      <c r="M36" s="13">
        <v>0</v>
      </c>
      <c r="N36" s="13"/>
      <c r="O36" s="13"/>
      <c r="P36" s="13"/>
      <c r="Q36" s="26" t="s">
        <v>528</v>
      </c>
      <c r="R36" s="25">
        <f>VLOOKUP($Q36,杂项!$AF:$AT,2,FALSE)</f>
        <v>0</v>
      </c>
      <c r="S36" s="25">
        <f>VLOOKUP($Q36,杂项!$AF:$AT,3,FALSE)</f>
        <v>0.05</v>
      </c>
      <c r="T36" s="25">
        <f>VLOOKUP($Q36,杂项!$AF:$AT,4,FALSE)</f>
        <v>0.1</v>
      </c>
      <c r="U36" s="25">
        <f>VLOOKUP($Q36,杂项!$AF:$AT,5,FALSE)</f>
        <v>0.05</v>
      </c>
      <c r="V36" s="25">
        <f>VLOOKUP($Q36,杂项!$AF:$AT,6,FALSE)</f>
        <v>0.1</v>
      </c>
      <c r="W36" s="25">
        <f>VLOOKUP($Q36,杂项!$AF:$AT,7,FALSE)</f>
        <v>0</v>
      </c>
      <c r="X36" s="25">
        <f>VLOOKUP($Q36,杂项!$AF:$AT,8,FALSE)</f>
        <v>0.1</v>
      </c>
      <c r="Y36" s="25">
        <f>VLOOKUP($Q36,杂项!$AF:$AT,9,FALSE)</f>
        <v>0</v>
      </c>
      <c r="Z36" s="25">
        <f>VLOOKUP($Q36,杂项!$AF:$AT,10,FALSE)</f>
        <v>0.1</v>
      </c>
      <c r="AA36" s="25">
        <f>VLOOKUP($Q36,杂项!$AF:$AT,11,FALSE)</f>
        <v>0</v>
      </c>
      <c r="AB36" s="25">
        <f>VLOOKUP($Q36,杂项!$AF:$AT,12,FALSE)</f>
        <v>0</v>
      </c>
      <c r="AC36" s="25">
        <f>VLOOKUP($Q36,杂项!$AF:$AT,13,FALSE)</f>
        <v>0</v>
      </c>
      <c r="AD36" s="25">
        <f>VLOOKUP($Q36,杂项!$AF:$AT,14,FALSE)</f>
        <v>0</v>
      </c>
      <c r="AE36" s="25">
        <f>VLOOKUP($Q36,杂项!$AF:$AT,15,FALSE)</f>
        <v>0</v>
      </c>
      <c r="AF36" s="25">
        <f>VLOOKUP($Q36,杂项!$AF:$AU,16,FALSE)</f>
        <v>0</v>
      </c>
      <c r="AG36" s="30">
        <v>1.5</v>
      </c>
      <c r="AH36" s="13">
        <v>0</v>
      </c>
      <c r="AI36" s="13">
        <v>0.35</v>
      </c>
      <c r="AJ36" s="29">
        <v>0</v>
      </c>
      <c r="AK36" s="29">
        <v>193</v>
      </c>
      <c r="AL36" s="13"/>
      <c r="AM36" s="29"/>
      <c r="AN36" s="29"/>
      <c r="AO36" s="13"/>
      <c r="AP36" s="29"/>
      <c r="AQ36" s="29"/>
      <c r="AR36" s="13"/>
      <c r="AS36" s="29"/>
      <c r="AT36" s="29"/>
      <c r="AU36" s="13">
        <v>0.18</v>
      </c>
      <c r="AV36" s="13"/>
      <c r="AW36" s="13"/>
      <c r="AX36" s="13"/>
      <c r="AY36" s="13">
        <v>0</v>
      </c>
      <c r="AZ36" s="13">
        <v>0</v>
      </c>
      <c r="BA36" s="13">
        <v>0</v>
      </c>
      <c r="BB36" s="13"/>
      <c r="BC36" s="22" t="s">
        <v>4893</v>
      </c>
      <c r="BD36" s="24">
        <f>VLOOKUP($BC36,小兵属性!$B:$P,6,FALSE)</f>
        <v>0.4</v>
      </c>
      <c r="BE36" s="24">
        <f>VLOOKUP($BC36,小兵属性!$B:$P,7,FALSE)</f>
        <v>0.4</v>
      </c>
      <c r="BF36" s="24">
        <f>VLOOKUP($BC36,小兵属性!$B:$P,8,FALSE)</f>
        <v>0</v>
      </c>
      <c r="BG36" s="24">
        <f>VLOOKUP($BC36,小兵属性!$B:$P,9,FALSE)</f>
        <v>0</v>
      </c>
      <c r="BH36" s="24">
        <f>VLOOKUP($BC36,小兵属性!$B:$P,10,FALSE)</f>
        <v>0</v>
      </c>
      <c r="BI36" s="34">
        <v>12000</v>
      </c>
      <c r="BJ36" s="34">
        <v>11</v>
      </c>
      <c r="BK36" s="34"/>
      <c r="BL36" s="34"/>
      <c r="BM36" s="34">
        <v>700</v>
      </c>
      <c r="BN36" s="34">
        <v>600</v>
      </c>
      <c r="BO36" s="36">
        <v>0</v>
      </c>
      <c r="BP36" s="35">
        <v>1200</v>
      </c>
      <c r="BQ36" s="34">
        <v>11</v>
      </c>
      <c r="BR36" s="34"/>
      <c r="BS36" s="34">
        <v>700</v>
      </c>
      <c r="BT36" s="34">
        <v>600</v>
      </c>
      <c r="BU36" s="36">
        <v>0</v>
      </c>
      <c r="BV36" s="34"/>
      <c r="BW36" s="34"/>
      <c r="BX36" s="36">
        <v>0</v>
      </c>
      <c r="BY36" s="36">
        <v>0</v>
      </c>
      <c r="BZ36" s="43">
        <f>(VLOOKUP(A36,属性表!A:F,3,FALSE)*(1+AI36+S36)+AJ36+AK36)*(1+B36+AU36+T36)</f>
        <v>1761.4157838336002</v>
      </c>
      <c r="CA36" s="13">
        <f t="shared" si="8"/>
        <v>0.1</v>
      </c>
      <c r="CB36" s="13">
        <f t="shared" si="1"/>
        <v>0</v>
      </c>
      <c r="CC36" s="13">
        <f t="shared" si="2"/>
        <v>0</v>
      </c>
      <c r="CD36" s="50">
        <v>0</v>
      </c>
      <c r="CE36" s="13">
        <f t="shared" si="3"/>
        <v>0</v>
      </c>
      <c r="CF36" s="13">
        <v>0</v>
      </c>
      <c r="CG36" s="13">
        <f>IFERROR(VLOOKUP(VLOOKUP(A36,属性表!A:AO,41,FALSE)&amp;BJ36,杂项!AW:BC,4,0),0)/100+K36+AH36</f>
        <v>0</v>
      </c>
      <c r="CH36" s="43">
        <f>VLOOKUP(BC36,小兵属性!B:F,3,FALSE)*(1+B36+BD36)*(1+VLOOKUP(A36,属性表!A:AN,38,FALSE))</f>
        <v>1576.3919999999998</v>
      </c>
      <c r="CI36" s="50">
        <v>0</v>
      </c>
      <c r="CJ36" s="13">
        <f t="shared" si="4"/>
        <v>0</v>
      </c>
      <c r="CK36" s="13">
        <v>0</v>
      </c>
      <c r="CL36" s="13">
        <f>IFERROR(VLOOKUP(VLOOKUP(BC36,小兵属性!B:X,23,FALSE)&amp;BQ36,杂项!AW:BC,4,0),0)/100+K36</f>
        <v>0</v>
      </c>
      <c r="CM36" s="54" t="s">
        <v>4816</v>
      </c>
      <c r="CN36" s="29" t="s">
        <v>5027</v>
      </c>
      <c r="CO36" s="55" t="str">
        <f>VLOOKUP($BC36,小兵属性!$B:$Q,16,FALSE)</f>
        <v>物理</v>
      </c>
      <c r="CP36" s="43">
        <f t="shared" si="5"/>
        <v>875.66802166272021</v>
      </c>
      <c r="CQ36" s="43">
        <f t="shared" si="6"/>
        <v>482.01559999999995</v>
      </c>
      <c r="CR36" s="43">
        <f t="shared" si="7"/>
        <v>1357.6836216627203</v>
      </c>
      <c r="CS36" s="58" t="s">
        <v>5069</v>
      </c>
    </row>
    <row r="37" spans="1:97" customFormat="1" x14ac:dyDescent="0.15">
      <c r="A37" s="9" t="s">
        <v>1209</v>
      </c>
      <c r="B37" s="13">
        <v>0.2</v>
      </c>
      <c r="C37" s="13">
        <v>0.2</v>
      </c>
      <c r="D37" s="13">
        <v>0.2</v>
      </c>
      <c r="E37" s="13">
        <v>0.3</v>
      </c>
      <c r="F37" s="13">
        <v>0.15</v>
      </c>
      <c r="G37" s="14">
        <v>0</v>
      </c>
      <c r="H37" s="14">
        <v>0</v>
      </c>
      <c r="I37" s="13"/>
      <c r="J37" s="13"/>
      <c r="K37" s="13">
        <v>0</v>
      </c>
      <c r="L37" s="13">
        <v>0</v>
      </c>
      <c r="M37" s="13">
        <v>0</v>
      </c>
      <c r="N37" s="13"/>
      <c r="O37" s="13"/>
      <c r="P37" s="13"/>
      <c r="Q37" s="26" t="s">
        <v>634</v>
      </c>
      <c r="R37" s="25">
        <f>VLOOKUP($Q37,杂项!$AF:$AT,2,FALSE)</f>
        <v>0</v>
      </c>
      <c r="S37" s="25">
        <f>VLOOKUP($Q37,杂项!$AF:$AT,3,FALSE)</f>
        <v>0</v>
      </c>
      <c r="T37" s="25">
        <f>VLOOKUP($Q37,杂项!$AF:$AT,4,FALSE)</f>
        <v>0</v>
      </c>
      <c r="U37" s="25">
        <f>VLOOKUP($Q37,杂项!$AF:$AT,5,FALSE)</f>
        <v>0</v>
      </c>
      <c r="V37" s="25">
        <f>VLOOKUP($Q37,杂项!$AF:$AT,6,FALSE)</f>
        <v>0</v>
      </c>
      <c r="W37" s="25">
        <f>VLOOKUP($Q37,杂项!$AF:$AT,7,FALSE)</f>
        <v>0.05</v>
      </c>
      <c r="X37" s="25">
        <f>VLOOKUP($Q37,杂项!$AF:$AT,8,FALSE)</f>
        <v>0</v>
      </c>
      <c r="Y37" s="25">
        <f>VLOOKUP($Q37,杂项!$AF:$AT,9,FALSE)</f>
        <v>0</v>
      </c>
      <c r="Z37" s="25">
        <f>VLOOKUP($Q37,杂项!$AF:$AT,10,FALSE)</f>
        <v>0</v>
      </c>
      <c r="AA37" s="25">
        <f>VLOOKUP($Q37,杂项!$AF:$AT,11,FALSE)</f>
        <v>0</v>
      </c>
      <c r="AB37" s="25">
        <f>VLOOKUP($Q37,杂项!$AF:$AT,12,FALSE)</f>
        <v>0</v>
      </c>
      <c r="AC37" s="25">
        <f>VLOOKUP($Q37,杂项!$AF:$AT,13,FALSE)</f>
        <v>0</v>
      </c>
      <c r="AD37" s="25">
        <f>VLOOKUP($Q37,杂项!$AF:$AT,14,FALSE)</f>
        <v>0</v>
      </c>
      <c r="AE37" s="25">
        <f>VLOOKUP($Q37,杂项!$AF:$AT,15,FALSE)</f>
        <v>0</v>
      </c>
      <c r="AF37" s="25">
        <f>VLOOKUP($Q37,杂项!$AF:$AU,16,FALSE)</f>
        <v>0.15</v>
      </c>
      <c r="AG37" s="30">
        <v>1.5</v>
      </c>
      <c r="AH37" s="13">
        <v>0</v>
      </c>
      <c r="AI37" s="13">
        <v>0</v>
      </c>
      <c r="AJ37" s="29">
        <v>0</v>
      </c>
      <c r="AK37" s="29">
        <v>0</v>
      </c>
      <c r="AL37" s="13">
        <v>0.35</v>
      </c>
      <c r="AM37" s="29">
        <v>0</v>
      </c>
      <c r="AN37" s="29">
        <v>182</v>
      </c>
      <c r="AO37" s="13"/>
      <c r="AP37" s="29"/>
      <c r="AQ37" s="29"/>
      <c r="AR37" s="13"/>
      <c r="AS37" s="29"/>
      <c r="AT37" s="29"/>
      <c r="AU37" s="13"/>
      <c r="AV37" s="13">
        <v>0</v>
      </c>
      <c r="AW37" s="13"/>
      <c r="AX37" s="13"/>
      <c r="AY37" s="13">
        <v>0</v>
      </c>
      <c r="AZ37" s="13">
        <v>0</v>
      </c>
      <c r="BA37" s="13">
        <v>0</v>
      </c>
      <c r="BB37" s="13"/>
      <c r="BC37" s="22" t="s">
        <v>4921</v>
      </c>
      <c r="BD37" s="24">
        <f>VLOOKUP($BC37,小兵属性!$B:$P,6,FALSE)</f>
        <v>0.45</v>
      </c>
      <c r="BE37" s="24">
        <f>VLOOKUP($BC37,小兵属性!$B:$P,7,FALSE)</f>
        <v>0.45</v>
      </c>
      <c r="BF37" s="24">
        <f>VLOOKUP($BC37,小兵属性!$B:$P,8,FALSE)</f>
        <v>0</v>
      </c>
      <c r="BG37" s="24">
        <f>VLOOKUP($BC37,小兵属性!$B:$P,9,FALSE)</f>
        <v>0</v>
      </c>
      <c r="BH37" s="24">
        <f>VLOOKUP($BC37,小兵属性!$B:$P,10,FALSE)</f>
        <v>0</v>
      </c>
      <c r="BI37" s="34">
        <v>12000</v>
      </c>
      <c r="BJ37" s="34">
        <v>11</v>
      </c>
      <c r="BK37" s="34"/>
      <c r="BL37" s="34"/>
      <c r="BM37" s="34">
        <v>700</v>
      </c>
      <c r="BN37" s="34">
        <v>600</v>
      </c>
      <c r="BO37" s="36">
        <v>0</v>
      </c>
      <c r="BP37" s="35">
        <v>1200</v>
      </c>
      <c r="BQ37" s="34">
        <v>11</v>
      </c>
      <c r="BR37" s="34"/>
      <c r="BS37" s="34">
        <v>700</v>
      </c>
      <c r="BT37" s="34">
        <v>600</v>
      </c>
      <c r="BU37" s="36">
        <v>0</v>
      </c>
      <c r="BV37" s="34"/>
      <c r="BW37" s="34"/>
      <c r="BX37" s="36">
        <v>0</v>
      </c>
      <c r="BY37" s="36">
        <v>0</v>
      </c>
      <c r="BZ37" s="43">
        <f>(VLOOKUP(A37,属性表!A:F,4,FALSE)*(1+AL37+U37)+AM37+AN37)*(1+C37+AV37+V37)</f>
        <v>834.17103052799996</v>
      </c>
      <c r="CA37" s="13">
        <f t="shared" si="8"/>
        <v>0.15</v>
      </c>
      <c r="CB37" s="13">
        <f t="shared" si="1"/>
        <v>0</v>
      </c>
      <c r="CC37" s="13">
        <f t="shared" si="2"/>
        <v>0</v>
      </c>
      <c r="CD37" s="50">
        <v>0</v>
      </c>
      <c r="CE37" s="13">
        <f t="shared" si="3"/>
        <v>0</v>
      </c>
      <c r="CF37" s="13">
        <v>0</v>
      </c>
      <c r="CG37" s="13">
        <f>IFERROR(VLOOKUP(VLOOKUP(A37,属性表!A:AO,41,FALSE)&amp;BJ37,杂项!AW:BC,4,0),0)/100+K37+AH37</f>
        <v>0</v>
      </c>
      <c r="CH37" s="43">
        <f>VLOOKUP(BC37,小兵属性!B:F,3,FALSE)*(1+B37+BD37)*(1+VLOOKUP(A37,属性表!A:AN,38,FALSE))</f>
        <v>1174.3050000000001</v>
      </c>
      <c r="CI37" s="50">
        <v>0</v>
      </c>
      <c r="CJ37" s="13">
        <f t="shared" si="4"/>
        <v>0</v>
      </c>
      <c r="CK37" s="13">
        <v>0</v>
      </c>
      <c r="CL37" s="13">
        <f>IFERROR(VLOOKUP(VLOOKUP(BC37,小兵属性!B:X,23,FALSE)&amp;BQ37,杂项!AW:BC,4,0),0)/100+K37</f>
        <v>0</v>
      </c>
      <c r="CM37" s="54" t="s">
        <v>4886</v>
      </c>
      <c r="CN37" s="29" t="s">
        <v>5032</v>
      </c>
      <c r="CO37" s="55" t="str">
        <f>VLOOKUP($BC37,小兵属性!$B:$Q,16,FALSE)</f>
        <v>物理</v>
      </c>
      <c r="CP37" s="43">
        <f t="shared" si="5"/>
        <v>201.97251383039995</v>
      </c>
      <c r="CQ37" s="43">
        <f t="shared" si="6"/>
        <v>272.72537500000004</v>
      </c>
      <c r="CR37" s="43">
        <f t="shared" si="7"/>
        <v>474.69788883039996</v>
      </c>
      <c r="CS37" s="58" t="s">
        <v>5066</v>
      </c>
    </row>
    <row r="38" spans="1:97" customFormat="1" x14ac:dyDescent="0.15">
      <c r="A38" s="9" t="s">
        <v>1168</v>
      </c>
      <c r="B38" s="13">
        <v>0.2</v>
      </c>
      <c r="C38" s="13">
        <v>0.2</v>
      </c>
      <c r="D38" s="13">
        <v>0.2</v>
      </c>
      <c r="E38" s="13">
        <v>0.3</v>
      </c>
      <c r="F38" s="13">
        <v>0.2</v>
      </c>
      <c r="G38" s="14">
        <v>0</v>
      </c>
      <c r="H38" s="14">
        <v>0</v>
      </c>
      <c r="I38" s="13"/>
      <c r="J38" s="13"/>
      <c r="K38" s="13">
        <v>0</v>
      </c>
      <c r="L38" s="13">
        <v>0</v>
      </c>
      <c r="M38" s="13">
        <v>0</v>
      </c>
      <c r="N38" s="13"/>
      <c r="O38" s="13"/>
      <c r="P38" s="13"/>
      <c r="Q38" s="26" t="s">
        <v>528</v>
      </c>
      <c r="R38" s="25">
        <f>VLOOKUP($Q38,杂项!$AF:$AT,2,FALSE)</f>
        <v>0</v>
      </c>
      <c r="S38" s="25">
        <f>VLOOKUP($Q38,杂项!$AF:$AT,3,FALSE)</f>
        <v>0.05</v>
      </c>
      <c r="T38" s="25">
        <f>VLOOKUP($Q38,杂项!$AF:$AT,4,FALSE)</f>
        <v>0.1</v>
      </c>
      <c r="U38" s="25">
        <f>VLOOKUP($Q38,杂项!$AF:$AT,5,FALSE)</f>
        <v>0.05</v>
      </c>
      <c r="V38" s="25">
        <f>VLOOKUP($Q38,杂项!$AF:$AT,6,FALSE)</f>
        <v>0.1</v>
      </c>
      <c r="W38" s="25">
        <f>VLOOKUP($Q38,杂项!$AF:$AT,7,FALSE)</f>
        <v>0</v>
      </c>
      <c r="X38" s="25">
        <f>VLOOKUP($Q38,杂项!$AF:$AT,8,FALSE)</f>
        <v>0.1</v>
      </c>
      <c r="Y38" s="25">
        <f>VLOOKUP($Q38,杂项!$AF:$AT,9,FALSE)</f>
        <v>0</v>
      </c>
      <c r="Z38" s="25">
        <f>VLOOKUP($Q38,杂项!$AF:$AT,10,FALSE)</f>
        <v>0.1</v>
      </c>
      <c r="AA38" s="25">
        <f>VLOOKUP($Q38,杂项!$AF:$AT,11,FALSE)</f>
        <v>0</v>
      </c>
      <c r="AB38" s="25">
        <f>VLOOKUP($Q38,杂项!$AF:$AT,12,FALSE)</f>
        <v>0</v>
      </c>
      <c r="AC38" s="25">
        <f>VLOOKUP($Q38,杂项!$AF:$AT,13,FALSE)</f>
        <v>0</v>
      </c>
      <c r="AD38" s="25">
        <f>VLOOKUP($Q38,杂项!$AF:$AT,14,FALSE)</f>
        <v>0</v>
      </c>
      <c r="AE38" s="25">
        <f>VLOOKUP($Q38,杂项!$AF:$AT,15,FALSE)</f>
        <v>0</v>
      </c>
      <c r="AF38" s="25">
        <f>VLOOKUP($Q38,杂项!$AF:$AU,16,FALSE)</f>
        <v>0</v>
      </c>
      <c r="AG38" s="30">
        <v>1</v>
      </c>
      <c r="AH38" s="13">
        <v>0</v>
      </c>
      <c r="AI38" s="13">
        <v>0.35</v>
      </c>
      <c r="AJ38" s="29">
        <v>0</v>
      </c>
      <c r="AK38" s="29">
        <v>182</v>
      </c>
      <c r="AL38" s="13"/>
      <c r="AM38" s="29"/>
      <c r="AN38" s="29"/>
      <c r="AO38" s="13"/>
      <c r="AP38" s="29"/>
      <c r="AQ38" s="29"/>
      <c r="AR38" s="13"/>
      <c r="AS38" s="29"/>
      <c r="AT38" s="29"/>
      <c r="AU38" s="13">
        <v>0.18</v>
      </c>
      <c r="AV38" s="13"/>
      <c r="AW38" s="13"/>
      <c r="AX38" s="13"/>
      <c r="AY38" s="13">
        <v>0</v>
      </c>
      <c r="AZ38" s="13">
        <v>0</v>
      </c>
      <c r="BA38" s="13">
        <v>0</v>
      </c>
      <c r="BB38" s="13"/>
      <c r="BC38" s="22" t="s">
        <v>4958</v>
      </c>
      <c r="BD38" s="24">
        <f>VLOOKUP($BC38,小兵属性!$B:$P,6,FALSE)</f>
        <v>0.7</v>
      </c>
      <c r="BE38" s="24">
        <f>VLOOKUP($BC38,小兵属性!$B:$P,7,FALSE)</f>
        <v>0.4</v>
      </c>
      <c r="BF38" s="24">
        <f>VLOOKUP($BC38,小兵属性!$B:$P,8,FALSE)</f>
        <v>0</v>
      </c>
      <c r="BG38" s="24">
        <f>VLOOKUP($BC38,小兵属性!$B:$P,9,FALSE)</f>
        <v>0</v>
      </c>
      <c r="BH38" s="24">
        <f>VLOOKUP($BC38,小兵属性!$B:$P,10,FALSE)</f>
        <v>0</v>
      </c>
      <c r="BI38" s="34">
        <v>12000</v>
      </c>
      <c r="BJ38" s="34">
        <v>11</v>
      </c>
      <c r="BK38" s="34"/>
      <c r="BL38" s="34"/>
      <c r="BM38" s="34">
        <v>700</v>
      </c>
      <c r="BN38" s="34">
        <v>600</v>
      </c>
      <c r="BO38" s="36">
        <v>0</v>
      </c>
      <c r="BP38" s="35">
        <v>1200</v>
      </c>
      <c r="BQ38" s="34">
        <v>11</v>
      </c>
      <c r="BR38" s="34"/>
      <c r="BS38" s="34">
        <v>700</v>
      </c>
      <c r="BT38" s="34">
        <v>600</v>
      </c>
      <c r="BU38" s="36">
        <v>0</v>
      </c>
      <c r="BV38" s="34"/>
      <c r="BW38" s="34"/>
      <c r="BX38" s="36">
        <v>0</v>
      </c>
      <c r="BY38" s="36">
        <v>0</v>
      </c>
      <c r="BZ38" s="43">
        <f>(VLOOKUP(A38,属性表!A:F,3,FALSE)*(1+AI38+S38)+AJ38+AK38)*(1+B38+AU38+T38)</f>
        <v>1385.7445296128001</v>
      </c>
      <c r="CA38" s="13">
        <f t="shared" si="8"/>
        <v>0.2</v>
      </c>
      <c r="CB38" s="13">
        <f t="shared" si="1"/>
        <v>0</v>
      </c>
      <c r="CC38" s="13">
        <f t="shared" si="2"/>
        <v>0</v>
      </c>
      <c r="CD38" s="50">
        <v>0</v>
      </c>
      <c r="CE38" s="13">
        <f t="shared" si="3"/>
        <v>0</v>
      </c>
      <c r="CF38" s="13">
        <v>-0.15</v>
      </c>
      <c r="CG38" s="13">
        <f>IFERROR(VLOOKUP(VLOOKUP(A38,属性表!A:AO,41,FALSE)&amp;BJ38,杂项!AW:BC,4,0),0)/100+K38+AH38</f>
        <v>0</v>
      </c>
      <c r="CH38" s="43">
        <f>VLOOKUP(BC38,小兵属性!B:F,3,FALSE)*(1+B38+BD38)*(1+VLOOKUP(A38,属性表!A:AN,38,FALSE))</f>
        <v>1735.479</v>
      </c>
      <c r="CI38" s="50">
        <v>0</v>
      </c>
      <c r="CJ38" s="13">
        <f t="shared" si="4"/>
        <v>0</v>
      </c>
      <c r="CK38" s="13">
        <v>-0.15</v>
      </c>
      <c r="CL38" s="13">
        <f>IFERROR(VLOOKUP(VLOOKUP(BC38,小兵属性!B:X,23,FALSE)&amp;BQ38,杂项!AW:BC,4,0),0)/100+K38</f>
        <v>0</v>
      </c>
      <c r="CM38" s="54" t="s">
        <v>4816</v>
      </c>
      <c r="CN38" s="29" t="s">
        <v>5027</v>
      </c>
      <c r="CO38" s="55" t="str">
        <f>VLOOKUP($BC38,小兵属性!$B:$Q,16,FALSE)</f>
        <v>物理</v>
      </c>
      <c r="CP38" s="43">
        <f t="shared" si="5"/>
        <v>474.44671776768001</v>
      </c>
      <c r="CQ38" s="43">
        <f t="shared" si="6"/>
        <v>684.28740000000005</v>
      </c>
      <c r="CR38" s="43">
        <f t="shared" si="7"/>
        <v>1158.7341177676801</v>
      </c>
      <c r="CS38" s="58" t="s">
        <v>5083</v>
      </c>
    </row>
    <row r="39" spans="1:97" customFormat="1" x14ac:dyDescent="0.15">
      <c r="A39" s="9" t="s">
        <v>1148</v>
      </c>
      <c r="B39" s="13">
        <v>0.2</v>
      </c>
      <c r="C39" s="13">
        <v>0.2</v>
      </c>
      <c r="D39" s="13">
        <v>0.2</v>
      </c>
      <c r="E39" s="13">
        <v>0.3</v>
      </c>
      <c r="F39" s="13">
        <v>0.2</v>
      </c>
      <c r="G39" s="14">
        <v>0</v>
      </c>
      <c r="H39" s="14">
        <v>0</v>
      </c>
      <c r="I39" s="13"/>
      <c r="J39" s="13"/>
      <c r="K39" s="13">
        <v>0</v>
      </c>
      <c r="L39" s="13">
        <v>0</v>
      </c>
      <c r="M39" s="13">
        <v>0</v>
      </c>
      <c r="N39" s="13"/>
      <c r="O39" s="13"/>
      <c r="P39" s="13"/>
      <c r="Q39" s="26" t="s">
        <v>528</v>
      </c>
      <c r="R39" s="25">
        <f>VLOOKUP($Q39,杂项!$AF:$AT,2,FALSE)</f>
        <v>0</v>
      </c>
      <c r="S39" s="25">
        <f>VLOOKUP($Q39,杂项!$AF:$AT,3,FALSE)</f>
        <v>0.05</v>
      </c>
      <c r="T39" s="25">
        <f>VLOOKUP($Q39,杂项!$AF:$AT,4,FALSE)</f>
        <v>0.1</v>
      </c>
      <c r="U39" s="25">
        <f>VLOOKUP($Q39,杂项!$AF:$AT,5,FALSE)</f>
        <v>0.05</v>
      </c>
      <c r="V39" s="25">
        <f>VLOOKUP($Q39,杂项!$AF:$AT,6,FALSE)</f>
        <v>0.1</v>
      </c>
      <c r="W39" s="25">
        <f>VLOOKUP($Q39,杂项!$AF:$AT,7,FALSE)</f>
        <v>0</v>
      </c>
      <c r="X39" s="25">
        <f>VLOOKUP($Q39,杂项!$AF:$AT,8,FALSE)</f>
        <v>0.1</v>
      </c>
      <c r="Y39" s="25">
        <f>VLOOKUP($Q39,杂项!$AF:$AT,9,FALSE)</f>
        <v>0</v>
      </c>
      <c r="Z39" s="25">
        <f>VLOOKUP($Q39,杂项!$AF:$AT,10,FALSE)</f>
        <v>0.1</v>
      </c>
      <c r="AA39" s="25">
        <f>VLOOKUP($Q39,杂项!$AF:$AT,11,FALSE)</f>
        <v>0</v>
      </c>
      <c r="AB39" s="25">
        <f>VLOOKUP($Q39,杂项!$AF:$AT,12,FALSE)</f>
        <v>0</v>
      </c>
      <c r="AC39" s="25">
        <f>VLOOKUP($Q39,杂项!$AF:$AT,13,FALSE)</f>
        <v>0</v>
      </c>
      <c r="AD39" s="25">
        <f>VLOOKUP($Q39,杂项!$AF:$AT,14,FALSE)</f>
        <v>0</v>
      </c>
      <c r="AE39" s="25">
        <f>VLOOKUP($Q39,杂项!$AF:$AT,15,FALSE)</f>
        <v>0</v>
      </c>
      <c r="AF39" s="25">
        <f>VLOOKUP($Q39,杂项!$AF:$AU,16,FALSE)</f>
        <v>0</v>
      </c>
      <c r="AG39" s="30">
        <v>1</v>
      </c>
      <c r="AH39" s="13">
        <v>0</v>
      </c>
      <c r="AI39" s="13">
        <v>0.35</v>
      </c>
      <c r="AJ39" s="29">
        <v>0</v>
      </c>
      <c r="AK39" s="29">
        <v>182</v>
      </c>
      <c r="AL39" s="13"/>
      <c r="AM39" s="29"/>
      <c r="AN39" s="29"/>
      <c r="AO39" s="13"/>
      <c r="AP39" s="29"/>
      <c r="AQ39" s="29"/>
      <c r="AR39" s="13"/>
      <c r="AS39" s="29"/>
      <c r="AT39" s="29"/>
      <c r="AU39" s="13">
        <v>0.18</v>
      </c>
      <c r="AV39" s="13"/>
      <c r="AW39" s="13"/>
      <c r="AX39" s="13"/>
      <c r="AY39" s="13">
        <v>0</v>
      </c>
      <c r="AZ39" s="13">
        <v>0</v>
      </c>
      <c r="BA39" s="13">
        <v>0</v>
      </c>
      <c r="BB39" s="13"/>
      <c r="BC39" s="22" t="s">
        <v>4958</v>
      </c>
      <c r="BD39" s="24">
        <f>VLOOKUP($BC39,小兵属性!$B:$P,6,FALSE)</f>
        <v>0.7</v>
      </c>
      <c r="BE39" s="24">
        <f>VLOOKUP($BC39,小兵属性!$B:$P,7,FALSE)</f>
        <v>0.4</v>
      </c>
      <c r="BF39" s="24">
        <f>VLOOKUP($BC39,小兵属性!$B:$P,8,FALSE)</f>
        <v>0</v>
      </c>
      <c r="BG39" s="24">
        <f>VLOOKUP($BC39,小兵属性!$B:$P,9,FALSE)</f>
        <v>0</v>
      </c>
      <c r="BH39" s="24">
        <f>VLOOKUP($BC39,小兵属性!$B:$P,10,FALSE)</f>
        <v>0</v>
      </c>
      <c r="BI39" s="34">
        <v>12000</v>
      </c>
      <c r="BJ39" s="34">
        <v>11</v>
      </c>
      <c r="BK39" s="34"/>
      <c r="BL39" s="34"/>
      <c r="BM39" s="34">
        <v>700</v>
      </c>
      <c r="BN39" s="34">
        <v>600</v>
      </c>
      <c r="BO39" s="36">
        <v>0</v>
      </c>
      <c r="BP39" s="35">
        <v>1200</v>
      </c>
      <c r="BQ39" s="34">
        <v>11</v>
      </c>
      <c r="BR39" s="34"/>
      <c r="BS39" s="34">
        <v>700</v>
      </c>
      <c r="BT39" s="34">
        <v>600</v>
      </c>
      <c r="BU39" s="36">
        <v>0</v>
      </c>
      <c r="BV39" s="34"/>
      <c r="BW39" s="34"/>
      <c r="BX39" s="36">
        <v>0</v>
      </c>
      <c r="BY39" s="36">
        <v>0</v>
      </c>
      <c r="BZ39" s="43">
        <f>(VLOOKUP(A39,属性表!A:F,3,FALSE)*(1+AI39+S39)+AJ39+AK39)*(1+B39+AU39+T39)</f>
        <v>1329.1656555520001</v>
      </c>
      <c r="CA39" s="13">
        <f t="shared" si="8"/>
        <v>0.2</v>
      </c>
      <c r="CB39" s="13">
        <f t="shared" si="1"/>
        <v>0</v>
      </c>
      <c r="CC39" s="13">
        <f t="shared" si="2"/>
        <v>0</v>
      </c>
      <c r="CD39" s="50">
        <v>0</v>
      </c>
      <c r="CE39" s="13">
        <f t="shared" si="3"/>
        <v>0</v>
      </c>
      <c r="CF39" s="13">
        <v>-0.15</v>
      </c>
      <c r="CG39" s="13">
        <f>IFERROR(VLOOKUP(VLOOKUP(A39,属性表!A:AO,41,FALSE)&amp;BJ39,杂项!AW:BC,4,0),0)/100+K39+AH39</f>
        <v>0</v>
      </c>
      <c r="CH39" s="43">
        <f>VLOOKUP(BC39,小兵属性!B:F,3,FALSE)*(1+B39+BD39)*(1+VLOOKUP(A39,属性表!A:AN,38,FALSE))</f>
        <v>1735.479</v>
      </c>
      <c r="CI39" s="50">
        <v>0</v>
      </c>
      <c r="CJ39" s="13">
        <f t="shared" si="4"/>
        <v>0</v>
      </c>
      <c r="CK39" s="13">
        <v>-0.15</v>
      </c>
      <c r="CL39" s="13">
        <f>IFERROR(VLOOKUP(VLOOKUP(BC39,小兵属性!B:X,23,FALSE)&amp;BQ39,杂项!AW:BC,4,0),0)/100+K39</f>
        <v>0</v>
      </c>
      <c r="CM39" s="54" t="s">
        <v>4816</v>
      </c>
      <c r="CN39" s="29" t="s">
        <v>5027</v>
      </c>
      <c r="CO39" s="55" t="str">
        <f>VLOOKUP($BC39,小兵属性!$B:$Q,16,FALSE)</f>
        <v>物理</v>
      </c>
      <c r="CP39" s="43">
        <f t="shared" si="5"/>
        <v>440.49939333120005</v>
      </c>
      <c r="CQ39" s="43">
        <f t="shared" si="6"/>
        <v>684.28740000000005</v>
      </c>
      <c r="CR39" s="43">
        <f t="shared" si="7"/>
        <v>1124.7867933312</v>
      </c>
      <c r="CS39" s="58" t="s">
        <v>5083</v>
      </c>
    </row>
    <row r="40" spans="1:97" customFormat="1" x14ac:dyDescent="0.15">
      <c r="A40" s="9" t="s">
        <v>1140</v>
      </c>
      <c r="B40" s="13">
        <v>0.2</v>
      </c>
      <c r="C40" s="13">
        <v>0.2</v>
      </c>
      <c r="D40" s="13">
        <v>0.2</v>
      </c>
      <c r="E40" s="13">
        <v>0.3</v>
      </c>
      <c r="F40" s="13">
        <v>0.15</v>
      </c>
      <c r="G40" s="14">
        <v>0</v>
      </c>
      <c r="H40" s="14">
        <v>0</v>
      </c>
      <c r="I40" s="13"/>
      <c r="J40" s="13"/>
      <c r="K40" s="13">
        <v>0</v>
      </c>
      <c r="L40" s="13">
        <v>0</v>
      </c>
      <c r="M40" s="13">
        <v>0</v>
      </c>
      <c r="N40" s="13"/>
      <c r="O40" s="13"/>
      <c r="P40" s="13"/>
      <c r="Q40" s="26" t="s">
        <v>642</v>
      </c>
      <c r="R40" s="25">
        <f>VLOOKUP($Q40,杂项!$AF:$AT,2,FALSE)</f>
        <v>0</v>
      </c>
      <c r="S40" s="25">
        <f>VLOOKUP($Q40,杂项!$AF:$AT,3,FALSE)</f>
        <v>0</v>
      </c>
      <c r="T40" s="25">
        <f>VLOOKUP($Q40,杂项!$AF:$AT,4,FALSE)</f>
        <v>0</v>
      </c>
      <c r="U40" s="25">
        <f>VLOOKUP($Q40,杂项!$AF:$AT,5,FALSE)</f>
        <v>0</v>
      </c>
      <c r="V40" s="25">
        <f>VLOOKUP($Q40,杂项!$AF:$AT,6,FALSE)</f>
        <v>0</v>
      </c>
      <c r="W40" s="25">
        <f>VLOOKUP($Q40,杂项!$AF:$AT,7,FALSE)</f>
        <v>0.1</v>
      </c>
      <c r="X40" s="25">
        <f>VLOOKUP($Q40,杂项!$AF:$AT,8,FALSE)</f>
        <v>0</v>
      </c>
      <c r="Y40" s="25">
        <f>VLOOKUP($Q40,杂项!$AF:$AT,9,FALSE)</f>
        <v>0.1</v>
      </c>
      <c r="Z40" s="25">
        <f>VLOOKUP($Q40,杂项!$AF:$AT,10,FALSE)</f>
        <v>0</v>
      </c>
      <c r="AA40" s="25">
        <f>VLOOKUP($Q40,杂项!$AF:$AT,11,FALSE)</f>
        <v>0</v>
      </c>
      <c r="AB40" s="25">
        <f>VLOOKUP($Q40,杂项!$AF:$AT,12,FALSE)</f>
        <v>0</v>
      </c>
      <c r="AC40" s="25">
        <f>VLOOKUP($Q40,杂项!$AF:$AT,13,FALSE)</f>
        <v>0</v>
      </c>
      <c r="AD40" s="25">
        <f>VLOOKUP($Q40,杂项!$AF:$AT,14,FALSE)</f>
        <v>0</v>
      </c>
      <c r="AE40" s="25">
        <f>VLOOKUP($Q40,杂项!$AF:$AT,15,FALSE)</f>
        <v>0</v>
      </c>
      <c r="AF40" s="25">
        <f>VLOOKUP($Q40,杂项!$AF:$AU,16,FALSE)</f>
        <v>0</v>
      </c>
      <c r="AG40" s="30">
        <v>1.5</v>
      </c>
      <c r="AH40" s="13">
        <v>0</v>
      </c>
      <c r="AI40" s="13">
        <v>0</v>
      </c>
      <c r="AJ40" s="29">
        <v>0</v>
      </c>
      <c r="AK40" s="29">
        <v>0</v>
      </c>
      <c r="AL40" s="13"/>
      <c r="AM40" s="29"/>
      <c r="AN40" s="29"/>
      <c r="AO40" s="13">
        <v>0.45</v>
      </c>
      <c r="AP40" s="29">
        <v>0</v>
      </c>
      <c r="AQ40" s="29">
        <v>113</v>
      </c>
      <c r="AR40" s="13">
        <v>0</v>
      </c>
      <c r="AS40" s="29">
        <v>0</v>
      </c>
      <c r="AT40" s="29">
        <v>0</v>
      </c>
      <c r="AU40" s="13">
        <v>0</v>
      </c>
      <c r="AV40" s="13"/>
      <c r="AW40" s="13">
        <v>0.4</v>
      </c>
      <c r="AX40" s="13">
        <v>0</v>
      </c>
      <c r="AY40" s="13">
        <v>0</v>
      </c>
      <c r="AZ40" s="13">
        <v>0</v>
      </c>
      <c r="BA40" s="13">
        <v>0</v>
      </c>
      <c r="BB40" s="13"/>
      <c r="BC40" s="22" t="s">
        <v>4848</v>
      </c>
      <c r="BD40" s="24">
        <f>VLOOKUP($BC40,小兵属性!$B:$P,6,FALSE)</f>
        <v>0.65</v>
      </c>
      <c r="BE40" s="24">
        <f>VLOOKUP($BC40,小兵属性!$B:$P,7,FALSE)</f>
        <v>0.2</v>
      </c>
      <c r="BF40" s="24">
        <f>VLOOKUP($BC40,小兵属性!$B:$P,8,FALSE)</f>
        <v>0</v>
      </c>
      <c r="BG40" s="24">
        <f>VLOOKUP($BC40,小兵属性!$B:$P,9,FALSE)</f>
        <v>0.3</v>
      </c>
      <c r="BH40" s="24">
        <f>VLOOKUP($BC40,小兵属性!$B:$P,10,FALSE)</f>
        <v>0.2</v>
      </c>
      <c r="BI40" s="34">
        <v>12000</v>
      </c>
      <c r="BJ40" s="34">
        <v>11</v>
      </c>
      <c r="BK40" s="34"/>
      <c r="BL40" s="34"/>
      <c r="BM40" s="34">
        <v>700</v>
      </c>
      <c r="BN40" s="34">
        <v>600</v>
      </c>
      <c r="BO40" s="36">
        <v>0</v>
      </c>
      <c r="BP40" s="35">
        <v>1200</v>
      </c>
      <c r="BQ40" s="34">
        <v>11</v>
      </c>
      <c r="BR40" s="34"/>
      <c r="BS40" s="34">
        <v>700</v>
      </c>
      <c r="BT40" s="34">
        <v>600</v>
      </c>
      <c r="BU40" s="36">
        <v>0</v>
      </c>
      <c r="BV40" s="34"/>
      <c r="BW40" s="34"/>
      <c r="BX40" s="36">
        <v>0</v>
      </c>
      <c r="BY40" s="36">
        <v>0</v>
      </c>
      <c r="BZ40" s="43">
        <f>(VLOOKUP(A40,属性表!A:F,5,FALSE)*(1+AO40+W40)+AP40+AQ40)*(1+D40+AW40+X40)*1.6</f>
        <v>1904.0937246719998</v>
      </c>
      <c r="CA40" s="13">
        <f t="shared" si="8"/>
        <v>0.15</v>
      </c>
      <c r="CB40" s="13">
        <f t="shared" si="1"/>
        <v>0</v>
      </c>
      <c r="CC40" s="13">
        <f t="shared" si="2"/>
        <v>0</v>
      </c>
      <c r="CD40" s="50">
        <v>0</v>
      </c>
      <c r="CE40" s="13">
        <f t="shared" si="3"/>
        <v>0</v>
      </c>
      <c r="CF40" s="13">
        <v>-0.15</v>
      </c>
      <c r="CG40" s="13">
        <f>IFERROR(VLOOKUP(VLOOKUP(A40,属性表!A:AO,41,FALSE)&amp;BJ40,杂项!AW:BC,4,0),0)/100+K40+AH40</f>
        <v>0</v>
      </c>
      <c r="CH40" s="43">
        <f>VLOOKUP(BC40,小兵属性!B:F,3,FALSE)*(1+B40+BD40)*(1+VLOOKUP(A40,属性表!A:AN,38,FALSE))</f>
        <v>1316.6450000000002</v>
      </c>
      <c r="CI40" s="50">
        <v>0</v>
      </c>
      <c r="CJ40" s="13">
        <f t="shared" si="4"/>
        <v>0</v>
      </c>
      <c r="CK40" s="13">
        <v>0</v>
      </c>
      <c r="CL40" s="13">
        <f>IFERROR(VLOOKUP(VLOOKUP(BC40,小兵属性!B:X,23,FALSE)&amp;BQ40,杂项!AW:BC,4,0),0)/100+K40</f>
        <v>0</v>
      </c>
      <c r="CM40" s="54" t="s">
        <v>5026</v>
      </c>
      <c r="CN40" s="29" t="s">
        <v>5027</v>
      </c>
      <c r="CO40" s="55" t="str">
        <f>VLOOKUP($BC40,小兵属性!$B:$Q,16,FALSE)</f>
        <v>物理</v>
      </c>
      <c r="CP40" s="43">
        <f t="shared" si="5"/>
        <v>1129.0933375295997</v>
      </c>
      <c r="CQ40" s="43">
        <f t="shared" si="6"/>
        <v>447.06762500000013</v>
      </c>
      <c r="CR40" s="43">
        <f t="shared" si="7"/>
        <v>1576.1609625295998</v>
      </c>
      <c r="CS40" s="58" t="s">
        <v>5091</v>
      </c>
    </row>
    <row r="41" spans="1:97" customFormat="1" x14ac:dyDescent="0.15">
      <c r="A41" s="9" t="s">
        <v>1151</v>
      </c>
      <c r="B41" s="13">
        <v>0.2</v>
      </c>
      <c r="C41" s="13">
        <v>0.2</v>
      </c>
      <c r="D41" s="13">
        <v>0.2</v>
      </c>
      <c r="E41" s="13">
        <v>0.3</v>
      </c>
      <c r="F41" s="13">
        <v>0.15</v>
      </c>
      <c r="G41" s="14">
        <v>0</v>
      </c>
      <c r="H41" s="14">
        <v>0</v>
      </c>
      <c r="I41" s="13"/>
      <c r="J41" s="13"/>
      <c r="K41" s="13">
        <v>0</v>
      </c>
      <c r="L41" s="13">
        <v>0</v>
      </c>
      <c r="M41" s="13">
        <v>0</v>
      </c>
      <c r="N41" s="13">
        <v>0.1</v>
      </c>
      <c r="O41" s="13"/>
      <c r="P41" s="13"/>
      <c r="Q41" s="26" t="s">
        <v>642</v>
      </c>
      <c r="R41" s="25">
        <f>VLOOKUP($Q41,杂项!$AF:$AT,2,FALSE)</f>
        <v>0</v>
      </c>
      <c r="S41" s="25">
        <f>VLOOKUP($Q41,杂项!$AF:$AT,3,FALSE)</f>
        <v>0</v>
      </c>
      <c r="T41" s="25">
        <f>VLOOKUP($Q41,杂项!$AF:$AT,4,FALSE)</f>
        <v>0</v>
      </c>
      <c r="U41" s="25">
        <f>VLOOKUP($Q41,杂项!$AF:$AT,5,FALSE)</f>
        <v>0</v>
      </c>
      <c r="V41" s="25">
        <f>VLOOKUP($Q41,杂项!$AF:$AT,6,FALSE)</f>
        <v>0</v>
      </c>
      <c r="W41" s="25">
        <f>VLOOKUP($Q41,杂项!$AF:$AT,7,FALSE)</f>
        <v>0.1</v>
      </c>
      <c r="X41" s="25">
        <f>VLOOKUP($Q41,杂项!$AF:$AT,8,FALSE)</f>
        <v>0</v>
      </c>
      <c r="Y41" s="25">
        <f>VLOOKUP($Q41,杂项!$AF:$AT,9,FALSE)</f>
        <v>0.1</v>
      </c>
      <c r="Z41" s="25">
        <f>VLOOKUP($Q41,杂项!$AF:$AT,10,FALSE)</f>
        <v>0</v>
      </c>
      <c r="AA41" s="25">
        <f>VLOOKUP($Q41,杂项!$AF:$AT,11,FALSE)</f>
        <v>0</v>
      </c>
      <c r="AB41" s="25">
        <f>VLOOKUP($Q41,杂项!$AF:$AT,12,FALSE)</f>
        <v>0</v>
      </c>
      <c r="AC41" s="25">
        <f>VLOOKUP($Q41,杂项!$AF:$AT,13,FALSE)</f>
        <v>0</v>
      </c>
      <c r="AD41" s="25">
        <f>VLOOKUP($Q41,杂项!$AF:$AT,14,FALSE)</f>
        <v>0</v>
      </c>
      <c r="AE41" s="25">
        <f>VLOOKUP($Q41,杂项!$AF:$AT,15,FALSE)</f>
        <v>0</v>
      </c>
      <c r="AF41" s="25">
        <f>VLOOKUP($Q41,杂项!$AF:$AU,16,FALSE)</f>
        <v>0</v>
      </c>
      <c r="AG41" s="30">
        <v>1.5</v>
      </c>
      <c r="AH41" s="13">
        <v>0</v>
      </c>
      <c r="AI41" s="13">
        <v>0</v>
      </c>
      <c r="AJ41" s="29">
        <v>0</v>
      </c>
      <c r="AK41" s="29">
        <v>0</v>
      </c>
      <c r="AL41" s="13"/>
      <c r="AM41" s="29"/>
      <c r="AN41" s="29"/>
      <c r="AO41" s="13">
        <v>0.45</v>
      </c>
      <c r="AP41" s="29">
        <v>0</v>
      </c>
      <c r="AQ41" s="29">
        <v>113</v>
      </c>
      <c r="AR41" s="13">
        <v>0</v>
      </c>
      <c r="AS41" s="29">
        <v>0</v>
      </c>
      <c r="AT41" s="29">
        <v>0</v>
      </c>
      <c r="AU41" s="13">
        <v>0</v>
      </c>
      <c r="AV41" s="13"/>
      <c r="AW41" s="13">
        <v>0.38</v>
      </c>
      <c r="AX41" s="13">
        <v>0</v>
      </c>
      <c r="AY41" s="13">
        <v>0</v>
      </c>
      <c r="AZ41" s="13">
        <v>0</v>
      </c>
      <c r="BA41" s="13">
        <v>0</v>
      </c>
      <c r="BB41" s="13"/>
      <c r="BC41" s="22" t="s">
        <v>4848</v>
      </c>
      <c r="BD41" s="24">
        <f>VLOOKUP($BC41,小兵属性!$B:$P,6,FALSE)</f>
        <v>0.65</v>
      </c>
      <c r="BE41" s="24">
        <f>VLOOKUP($BC41,小兵属性!$B:$P,7,FALSE)</f>
        <v>0.2</v>
      </c>
      <c r="BF41" s="24">
        <f>VLOOKUP($BC41,小兵属性!$B:$P,8,FALSE)</f>
        <v>0</v>
      </c>
      <c r="BG41" s="24">
        <f>VLOOKUP($BC41,小兵属性!$B:$P,9,FALSE)</f>
        <v>0.3</v>
      </c>
      <c r="BH41" s="24">
        <f>VLOOKUP($BC41,小兵属性!$B:$P,10,FALSE)</f>
        <v>0.2</v>
      </c>
      <c r="BI41" s="34">
        <v>12000</v>
      </c>
      <c r="BJ41" s="34">
        <v>11</v>
      </c>
      <c r="BK41" s="34"/>
      <c r="BL41" s="34"/>
      <c r="BM41" s="34">
        <v>700</v>
      </c>
      <c r="BN41" s="34">
        <v>600</v>
      </c>
      <c r="BO41" s="36">
        <v>0</v>
      </c>
      <c r="BP41" s="35">
        <v>1200</v>
      </c>
      <c r="BQ41" s="34">
        <v>11</v>
      </c>
      <c r="BR41" s="34"/>
      <c r="BS41" s="34">
        <v>700</v>
      </c>
      <c r="BT41" s="34">
        <v>600</v>
      </c>
      <c r="BU41" s="36">
        <v>0</v>
      </c>
      <c r="BV41" s="34"/>
      <c r="BW41" s="34"/>
      <c r="BX41" s="36">
        <v>0</v>
      </c>
      <c r="BY41" s="36">
        <v>0</v>
      </c>
      <c r="BZ41" s="43">
        <f>(VLOOKUP(A41,属性表!A:F,5,FALSE)*(1+AO41+W41)+AP41+AQ41)*(1+D41+AW41+X41)*1.6</f>
        <v>1844.5898477568001</v>
      </c>
      <c r="CA41" s="13">
        <f t="shared" si="8"/>
        <v>0.25</v>
      </c>
      <c r="CB41" s="13">
        <f t="shared" si="1"/>
        <v>0</v>
      </c>
      <c r="CC41" s="13">
        <f t="shared" si="2"/>
        <v>0</v>
      </c>
      <c r="CD41" s="50">
        <v>0</v>
      </c>
      <c r="CE41" s="13">
        <f t="shared" si="3"/>
        <v>0</v>
      </c>
      <c r="CF41" s="13">
        <v>0</v>
      </c>
      <c r="CG41" s="13">
        <f>IFERROR(VLOOKUP(VLOOKUP(A41,属性表!A:AO,41,FALSE)&amp;BJ41,杂项!AW:BC,4,0),0)/100+K41+AH41</f>
        <v>0</v>
      </c>
      <c r="CH41" s="43">
        <f>VLOOKUP(BC41,小兵属性!B:F,3,FALSE)*(1+B41+BD41)*(1+VLOOKUP(A41,属性表!A:AN,38,FALSE))</f>
        <v>1316.6450000000002</v>
      </c>
      <c r="CI41" s="50">
        <v>0</v>
      </c>
      <c r="CJ41" s="13">
        <f t="shared" si="4"/>
        <v>0</v>
      </c>
      <c r="CK41" s="13">
        <v>0</v>
      </c>
      <c r="CL41" s="13">
        <f>IFERROR(VLOOKUP(VLOOKUP(BC41,小兵属性!B:X,23,FALSE)&amp;BQ41,杂项!AW:BC,4,0),0)/100+K41</f>
        <v>0</v>
      </c>
      <c r="CM41" s="54" t="s">
        <v>5026</v>
      </c>
      <c r="CN41" s="29" t="s">
        <v>5027</v>
      </c>
      <c r="CO41" s="55" t="str">
        <f>VLOOKUP($BC41,小兵属性!$B:$Q,16,FALSE)</f>
        <v>物理</v>
      </c>
      <c r="CP41" s="43">
        <f t="shared" si="5"/>
        <v>1073.052982272</v>
      </c>
      <c r="CQ41" s="43">
        <f t="shared" si="6"/>
        <v>447.06762500000013</v>
      </c>
      <c r="CR41" s="43">
        <f t="shared" si="7"/>
        <v>1520.1206072720001</v>
      </c>
      <c r="CS41" s="58" t="s">
        <v>5092</v>
      </c>
    </row>
    <row r="42" spans="1:97" customFormat="1" x14ac:dyDescent="0.15">
      <c r="A42" s="9" t="s">
        <v>1160</v>
      </c>
      <c r="B42" s="13">
        <v>0.2</v>
      </c>
      <c r="C42" s="13">
        <v>0.2</v>
      </c>
      <c r="D42" s="13">
        <v>0.2</v>
      </c>
      <c r="E42" s="13">
        <v>0.3</v>
      </c>
      <c r="F42" s="13">
        <v>0.15</v>
      </c>
      <c r="G42" s="14">
        <v>0</v>
      </c>
      <c r="H42" s="14">
        <v>0</v>
      </c>
      <c r="I42" s="13"/>
      <c r="J42" s="13"/>
      <c r="K42" s="13">
        <v>0</v>
      </c>
      <c r="L42" s="13">
        <v>0</v>
      </c>
      <c r="M42" s="13">
        <v>0.15</v>
      </c>
      <c r="N42" s="13"/>
      <c r="O42" s="13"/>
      <c r="P42" s="13"/>
      <c r="Q42" s="26" t="s">
        <v>528</v>
      </c>
      <c r="R42" s="25">
        <f>VLOOKUP($Q42,杂项!$AF:$AT,2,FALSE)</f>
        <v>0</v>
      </c>
      <c r="S42" s="25">
        <f>VLOOKUP($Q42,杂项!$AF:$AT,3,FALSE)</f>
        <v>0.05</v>
      </c>
      <c r="T42" s="25">
        <f>VLOOKUP($Q42,杂项!$AF:$AT,4,FALSE)</f>
        <v>0.1</v>
      </c>
      <c r="U42" s="25">
        <f>VLOOKUP($Q42,杂项!$AF:$AT,5,FALSE)</f>
        <v>0.05</v>
      </c>
      <c r="V42" s="25">
        <f>VLOOKUP($Q42,杂项!$AF:$AT,6,FALSE)</f>
        <v>0.1</v>
      </c>
      <c r="W42" s="25">
        <f>VLOOKUP($Q42,杂项!$AF:$AT,7,FALSE)</f>
        <v>0</v>
      </c>
      <c r="X42" s="25">
        <f>VLOOKUP($Q42,杂项!$AF:$AT,8,FALSE)</f>
        <v>0.1</v>
      </c>
      <c r="Y42" s="25">
        <f>VLOOKUP($Q42,杂项!$AF:$AT,9,FALSE)</f>
        <v>0</v>
      </c>
      <c r="Z42" s="25">
        <f>VLOOKUP($Q42,杂项!$AF:$AT,10,FALSE)</f>
        <v>0.1</v>
      </c>
      <c r="AA42" s="25">
        <f>VLOOKUP($Q42,杂项!$AF:$AT,11,FALSE)</f>
        <v>0</v>
      </c>
      <c r="AB42" s="25">
        <f>VLOOKUP($Q42,杂项!$AF:$AT,12,FALSE)</f>
        <v>0</v>
      </c>
      <c r="AC42" s="25">
        <f>VLOOKUP($Q42,杂项!$AF:$AT,13,FALSE)</f>
        <v>0</v>
      </c>
      <c r="AD42" s="25">
        <f>VLOOKUP($Q42,杂项!$AF:$AT,14,FALSE)</f>
        <v>0</v>
      </c>
      <c r="AE42" s="25">
        <f>VLOOKUP($Q42,杂项!$AF:$AT,15,FALSE)</f>
        <v>0</v>
      </c>
      <c r="AF42" s="25">
        <f>VLOOKUP($Q42,杂项!$AF:$AU,16,FALSE)</f>
        <v>0</v>
      </c>
      <c r="AG42" s="30">
        <v>1.3</v>
      </c>
      <c r="AH42" s="13">
        <v>0</v>
      </c>
      <c r="AI42" s="13">
        <v>0.35</v>
      </c>
      <c r="AJ42" s="29">
        <v>0</v>
      </c>
      <c r="AK42" s="29">
        <v>182</v>
      </c>
      <c r="AL42" s="13"/>
      <c r="AM42" s="29"/>
      <c r="AN42" s="29"/>
      <c r="AO42" s="13"/>
      <c r="AP42" s="29"/>
      <c r="AQ42" s="29"/>
      <c r="AR42" s="13"/>
      <c r="AS42" s="29"/>
      <c r="AT42" s="29"/>
      <c r="AU42" s="13">
        <v>0.18</v>
      </c>
      <c r="AV42" s="13"/>
      <c r="AW42" s="13"/>
      <c r="AX42" s="13"/>
      <c r="AY42" s="13">
        <v>0</v>
      </c>
      <c r="AZ42" s="13">
        <v>0</v>
      </c>
      <c r="BA42" s="13">
        <v>0</v>
      </c>
      <c r="BB42" s="13"/>
      <c r="BC42" s="22" t="s">
        <v>4964</v>
      </c>
      <c r="BD42" s="24">
        <f>VLOOKUP($BC42,小兵属性!$B:$P,6,FALSE)</f>
        <v>0.15</v>
      </c>
      <c r="BE42" s="24">
        <f>VLOOKUP($BC42,小兵属性!$B:$P,7,FALSE)</f>
        <v>0</v>
      </c>
      <c r="BF42" s="24">
        <f>VLOOKUP($BC42,小兵属性!$B:$P,8,FALSE)</f>
        <v>0</v>
      </c>
      <c r="BG42" s="24">
        <f>VLOOKUP($BC42,小兵属性!$B:$P,9,FALSE)</f>
        <v>0</v>
      </c>
      <c r="BH42" s="24">
        <f>VLOOKUP($BC42,小兵属性!$B:$P,10,FALSE)</f>
        <v>0</v>
      </c>
      <c r="BI42" s="34">
        <v>12000</v>
      </c>
      <c r="BJ42" s="34">
        <v>11</v>
      </c>
      <c r="BK42" s="34"/>
      <c r="BL42" s="34"/>
      <c r="BM42" s="34">
        <v>700</v>
      </c>
      <c r="BN42" s="34">
        <v>600</v>
      </c>
      <c r="BO42" s="36">
        <v>0</v>
      </c>
      <c r="BP42" s="35">
        <v>1200</v>
      </c>
      <c r="BQ42" s="34">
        <v>11</v>
      </c>
      <c r="BR42" s="34"/>
      <c r="BS42" s="34">
        <v>700</v>
      </c>
      <c r="BT42" s="34">
        <v>600</v>
      </c>
      <c r="BU42" s="36">
        <v>0</v>
      </c>
      <c r="BV42" s="34"/>
      <c r="BW42" s="34"/>
      <c r="BX42" s="36">
        <v>0</v>
      </c>
      <c r="BY42" s="36">
        <v>0</v>
      </c>
      <c r="BZ42" s="43">
        <f>(VLOOKUP(A42,属性表!A:F,3,FALSE)*(1+AI42+S42)+AJ42+AK42)*(1+B42+AU42+T42)</f>
        <v>1399.082958336</v>
      </c>
      <c r="CA42" s="13">
        <f t="shared" si="8"/>
        <v>0.15</v>
      </c>
      <c r="CB42" s="13">
        <f t="shared" si="1"/>
        <v>0</v>
      </c>
      <c r="CC42" s="13">
        <f t="shared" si="2"/>
        <v>0</v>
      </c>
      <c r="CD42" s="50">
        <v>0</v>
      </c>
      <c r="CE42" s="13">
        <f t="shared" si="3"/>
        <v>0.15</v>
      </c>
      <c r="CF42" s="13">
        <v>0</v>
      </c>
      <c r="CG42" s="13">
        <f>IFERROR(VLOOKUP(VLOOKUP(A42,属性表!A:AO,41,FALSE)&amp;BJ42,杂项!AW:BC,4,0),0)/100+K42+AH42</f>
        <v>0</v>
      </c>
      <c r="CH42" s="43">
        <f>VLOOKUP(BC42,小兵属性!B:F,3,FALSE)*(1+B42+BD42)*(1+VLOOKUP(A42,属性表!A:AN,38,FALSE))</f>
        <v>1179.1575</v>
      </c>
      <c r="CI42" s="50">
        <v>0</v>
      </c>
      <c r="CJ42" s="13">
        <f t="shared" si="4"/>
        <v>0.15</v>
      </c>
      <c r="CK42" s="13">
        <v>0</v>
      </c>
      <c r="CL42" s="13">
        <f>IFERROR(VLOOKUP(VLOOKUP(BC42,小兵属性!B:X,23,FALSE)&amp;BQ42,杂项!AW:BC,4,0),0)/100+K42</f>
        <v>0</v>
      </c>
      <c r="CM42" s="54" t="s">
        <v>4816</v>
      </c>
      <c r="CN42" s="29" t="s">
        <v>5027</v>
      </c>
      <c r="CO42" s="55" t="str">
        <f>VLOOKUP($BC42,小兵属性!$B:$Q,16,FALSE)</f>
        <v>物理</v>
      </c>
      <c r="CP42" s="43">
        <f t="shared" si="5"/>
        <v>522.56451135615998</v>
      </c>
      <c r="CQ42" s="43">
        <f t="shared" si="6"/>
        <v>275.51556249999999</v>
      </c>
      <c r="CR42" s="43">
        <f t="shared" si="7"/>
        <v>798.08007385615997</v>
      </c>
      <c r="CS42" s="58" t="s">
        <v>5086</v>
      </c>
    </row>
    <row r="43" spans="1:97" customFormat="1" x14ac:dyDescent="0.15">
      <c r="A43" s="9" t="s">
        <v>1187</v>
      </c>
      <c r="B43" s="13">
        <v>0.2</v>
      </c>
      <c r="C43" s="13">
        <v>0.2</v>
      </c>
      <c r="D43" s="13">
        <v>0.2</v>
      </c>
      <c r="E43" s="13">
        <v>0.3</v>
      </c>
      <c r="F43" s="13">
        <v>0.15</v>
      </c>
      <c r="G43" s="14">
        <v>0</v>
      </c>
      <c r="H43" s="14">
        <v>0</v>
      </c>
      <c r="I43" s="13"/>
      <c r="J43" s="13"/>
      <c r="K43" s="13">
        <v>0</v>
      </c>
      <c r="L43" s="13">
        <v>0</v>
      </c>
      <c r="M43" s="13">
        <v>0.15</v>
      </c>
      <c r="N43" s="13"/>
      <c r="O43" s="13"/>
      <c r="P43" s="13"/>
      <c r="Q43" s="26" t="s">
        <v>528</v>
      </c>
      <c r="R43" s="25">
        <f>VLOOKUP($Q43,杂项!$AF:$AT,2,FALSE)</f>
        <v>0</v>
      </c>
      <c r="S43" s="25">
        <f>VLOOKUP($Q43,杂项!$AF:$AT,3,FALSE)</f>
        <v>0.05</v>
      </c>
      <c r="T43" s="25">
        <f>VLOOKUP($Q43,杂项!$AF:$AT,4,FALSE)</f>
        <v>0.1</v>
      </c>
      <c r="U43" s="25">
        <f>VLOOKUP($Q43,杂项!$AF:$AT,5,FALSE)</f>
        <v>0.05</v>
      </c>
      <c r="V43" s="25">
        <f>VLOOKUP($Q43,杂项!$AF:$AT,6,FALSE)</f>
        <v>0.1</v>
      </c>
      <c r="W43" s="25">
        <f>VLOOKUP($Q43,杂项!$AF:$AT,7,FALSE)</f>
        <v>0</v>
      </c>
      <c r="X43" s="25">
        <f>VLOOKUP($Q43,杂项!$AF:$AT,8,FALSE)</f>
        <v>0.1</v>
      </c>
      <c r="Y43" s="25">
        <f>VLOOKUP($Q43,杂项!$AF:$AT,9,FALSE)</f>
        <v>0</v>
      </c>
      <c r="Z43" s="25">
        <f>VLOOKUP($Q43,杂项!$AF:$AT,10,FALSE)</f>
        <v>0.1</v>
      </c>
      <c r="AA43" s="25">
        <f>VLOOKUP($Q43,杂项!$AF:$AT,11,FALSE)</f>
        <v>0</v>
      </c>
      <c r="AB43" s="25">
        <f>VLOOKUP($Q43,杂项!$AF:$AT,12,FALSE)</f>
        <v>0</v>
      </c>
      <c r="AC43" s="25">
        <f>VLOOKUP($Q43,杂项!$AF:$AT,13,FALSE)</f>
        <v>0</v>
      </c>
      <c r="AD43" s="25">
        <f>VLOOKUP($Q43,杂项!$AF:$AT,14,FALSE)</f>
        <v>0</v>
      </c>
      <c r="AE43" s="25">
        <f>VLOOKUP($Q43,杂项!$AF:$AT,15,FALSE)</f>
        <v>0</v>
      </c>
      <c r="AF43" s="25">
        <f>VLOOKUP($Q43,杂项!$AF:$AU,16,FALSE)</f>
        <v>0</v>
      </c>
      <c r="AG43" s="30">
        <v>1.7</v>
      </c>
      <c r="AH43" s="13">
        <v>0</v>
      </c>
      <c r="AI43" s="13">
        <v>0.35</v>
      </c>
      <c r="AJ43" s="29">
        <v>0</v>
      </c>
      <c r="AK43" s="29">
        <v>182</v>
      </c>
      <c r="AL43" s="13"/>
      <c r="AM43" s="29"/>
      <c r="AN43" s="29"/>
      <c r="AO43" s="13"/>
      <c r="AP43" s="29"/>
      <c r="AQ43" s="29"/>
      <c r="AR43" s="13"/>
      <c r="AS43" s="29"/>
      <c r="AT43" s="29"/>
      <c r="AU43" s="13">
        <v>0.18</v>
      </c>
      <c r="AV43" s="13"/>
      <c r="AW43" s="13"/>
      <c r="AX43" s="13"/>
      <c r="AY43" s="13">
        <v>0</v>
      </c>
      <c r="AZ43" s="13">
        <v>0</v>
      </c>
      <c r="BA43" s="13">
        <v>0</v>
      </c>
      <c r="BB43" s="13"/>
      <c r="BC43" s="22" t="s">
        <v>4890</v>
      </c>
      <c r="BD43" s="24">
        <f>VLOOKUP($BC43,小兵属性!$B:$P,6,FALSE)</f>
        <v>0.5</v>
      </c>
      <c r="BE43" s="24">
        <f>VLOOKUP($BC43,小兵属性!$B:$P,7,FALSE)</f>
        <v>0.5</v>
      </c>
      <c r="BF43" s="24">
        <f>VLOOKUP($BC43,小兵属性!$B:$P,8,FALSE)</f>
        <v>0</v>
      </c>
      <c r="BG43" s="24">
        <f>VLOOKUP($BC43,小兵属性!$B:$P,9,FALSE)</f>
        <v>0</v>
      </c>
      <c r="BH43" s="24">
        <f>VLOOKUP($BC43,小兵属性!$B:$P,10,FALSE)</f>
        <v>0</v>
      </c>
      <c r="BI43" s="34">
        <v>12000</v>
      </c>
      <c r="BJ43" s="34">
        <v>11</v>
      </c>
      <c r="BK43" s="34"/>
      <c r="BL43" s="34"/>
      <c r="BM43" s="34">
        <v>700</v>
      </c>
      <c r="BN43" s="34">
        <v>600</v>
      </c>
      <c r="BO43" s="36">
        <v>0</v>
      </c>
      <c r="BP43" s="35">
        <v>1200</v>
      </c>
      <c r="BQ43" s="34">
        <v>11</v>
      </c>
      <c r="BR43" s="34"/>
      <c r="BS43" s="34">
        <v>700</v>
      </c>
      <c r="BT43" s="34">
        <v>600</v>
      </c>
      <c r="BU43" s="36">
        <v>0</v>
      </c>
      <c r="BV43" s="34"/>
      <c r="BW43" s="34"/>
      <c r="BX43" s="36">
        <v>0</v>
      </c>
      <c r="BY43" s="36">
        <v>0</v>
      </c>
      <c r="BZ43" s="43">
        <f>(VLOOKUP(A43,属性表!A:F,3,FALSE)*(1+AI43+S43)+AJ43+AK43)*(1+B43+AU43+T43)</f>
        <v>1457.7416827904001</v>
      </c>
      <c r="CA43" s="13">
        <f t="shared" si="8"/>
        <v>0.15</v>
      </c>
      <c r="CB43" s="13">
        <f t="shared" si="1"/>
        <v>0</v>
      </c>
      <c r="CC43" s="13">
        <f t="shared" si="2"/>
        <v>0</v>
      </c>
      <c r="CD43" s="50">
        <v>0</v>
      </c>
      <c r="CE43" s="13">
        <f t="shared" si="3"/>
        <v>0.15</v>
      </c>
      <c r="CF43" s="13">
        <v>0</v>
      </c>
      <c r="CG43" s="13">
        <f>IFERROR(VLOOKUP(VLOOKUP(A43,属性表!A:AO,41,FALSE)&amp;BJ43,杂项!AW:BC,4,0),0)/100+K43+AH43</f>
        <v>0</v>
      </c>
      <c r="CH43" s="43">
        <f>VLOOKUP(BC43,小兵属性!B:F,3,FALSE)*(1+B43+BD43)*(1+VLOOKUP(A43,属性表!A:AN,38,FALSE))</f>
        <v>1654.6950000000002</v>
      </c>
      <c r="CI43" s="50">
        <v>0</v>
      </c>
      <c r="CJ43" s="13">
        <f t="shared" si="4"/>
        <v>0.15</v>
      </c>
      <c r="CK43" s="13">
        <v>0</v>
      </c>
      <c r="CL43" s="13">
        <f>IFERROR(VLOOKUP(VLOOKUP(BC43,小兵属性!B:X,23,FALSE)&amp;BQ43,杂项!AW:BC,4,0),0)/100+K43</f>
        <v>0</v>
      </c>
      <c r="CM43" s="54" t="s">
        <v>4816</v>
      </c>
      <c r="CN43" s="29" t="s">
        <v>5027</v>
      </c>
      <c r="CO43" s="55" t="str">
        <f>VLOOKUP($BC43,小兵属性!$B:$Q,16,FALSE)</f>
        <v>物理</v>
      </c>
      <c r="CP43" s="43">
        <f t="shared" si="5"/>
        <v>740.69249492761605</v>
      </c>
      <c r="CQ43" s="43">
        <f t="shared" si="6"/>
        <v>548.94962500000008</v>
      </c>
      <c r="CR43" s="43">
        <f t="shared" si="7"/>
        <v>1289.642119927616</v>
      </c>
      <c r="CS43" s="58" t="s">
        <v>5093</v>
      </c>
    </row>
    <row r="44" spans="1:97" customFormat="1" x14ac:dyDescent="0.15">
      <c r="A44" s="9" t="s">
        <v>1230</v>
      </c>
      <c r="B44" s="13">
        <v>0.27</v>
      </c>
      <c r="C44" s="13">
        <v>0.2</v>
      </c>
      <c r="D44" s="13">
        <v>0.2</v>
      </c>
      <c r="E44" s="13">
        <v>0.3</v>
      </c>
      <c r="F44" s="13">
        <v>0.25</v>
      </c>
      <c r="G44" s="14">
        <v>0</v>
      </c>
      <c r="H44" s="14">
        <v>0</v>
      </c>
      <c r="I44" s="13"/>
      <c r="J44" s="13"/>
      <c r="K44" s="13">
        <v>0</v>
      </c>
      <c r="L44" s="13">
        <v>0</v>
      </c>
      <c r="M44" s="13">
        <v>0</v>
      </c>
      <c r="N44" s="13"/>
      <c r="O44" s="13"/>
      <c r="P44" s="13"/>
      <c r="Q44" s="26" t="s">
        <v>528</v>
      </c>
      <c r="R44" s="25">
        <f>VLOOKUP($Q44,杂项!$AF:$AT,2,FALSE)</f>
        <v>0</v>
      </c>
      <c r="S44" s="25">
        <f>VLOOKUP($Q44,杂项!$AF:$AT,3,FALSE)</f>
        <v>0.05</v>
      </c>
      <c r="T44" s="25">
        <f>VLOOKUP($Q44,杂项!$AF:$AT,4,FALSE)</f>
        <v>0.1</v>
      </c>
      <c r="U44" s="25">
        <f>VLOOKUP($Q44,杂项!$AF:$AT,5,FALSE)</f>
        <v>0.05</v>
      </c>
      <c r="V44" s="25">
        <f>VLOOKUP($Q44,杂项!$AF:$AT,6,FALSE)</f>
        <v>0.1</v>
      </c>
      <c r="W44" s="25">
        <f>VLOOKUP($Q44,杂项!$AF:$AT,7,FALSE)</f>
        <v>0</v>
      </c>
      <c r="X44" s="25">
        <f>VLOOKUP($Q44,杂项!$AF:$AT,8,FALSE)</f>
        <v>0.1</v>
      </c>
      <c r="Y44" s="25">
        <f>VLOOKUP($Q44,杂项!$AF:$AT,9,FALSE)</f>
        <v>0</v>
      </c>
      <c r="Z44" s="25">
        <f>VLOOKUP($Q44,杂项!$AF:$AT,10,FALSE)</f>
        <v>0.1</v>
      </c>
      <c r="AA44" s="25">
        <f>VLOOKUP($Q44,杂项!$AF:$AT,11,FALSE)</f>
        <v>0</v>
      </c>
      <c r="AB44" s="25">
        <f>VLOOKUP($Q44,杂项!$AF:$AT,12,FALSE)</f>
        <v>0</v>
      </c>
      <c r="AC44" s="25">
        <f>VLOOKUP($Q44,杂项!$AF:$AT,13,FALSE)</f>
        <v>0</v>
      </c>
      <c r="AD44" s="25">
        <f>VLOOKUP($Q44,杂项!$AF:$AT,14,FALSE)</f>
        <v>0</v>
      </c>
      <c r="AE44" s="25">
        <f>VLOOKUP($Q44,杂项!$AF:$AT,15,FALSE)</f>
        <v>0</v>
      </c>
      <c r="AF44" s="25">
        <f>VLOOKUP($Q44,杂项!$AF:$AU,16,FALSE)</f>
        <v>0</v>
      </c>
      <c r="AG44" s="30">
        <v>1.4</v>
      </c>
      <c r="AH44" s="13">
        <v>0</v>
      </c>
      <c r="AI44" s="13">
        <v>0.35</v>
      </c>
      <c r="AJ44" s="29">
        <v>0</v>
      </c>
      <c r="AK44" s="29">
        <v>182</v>
      </c>
      <c r="AL44" s="13"/>
      <c r="AM44" s="29"/>
      <c r="AN44" s="29"/>
      <c r="AO44" s="13"/>
      <c r="AP44" s="29"/>
      <c r="AQ44" s="29"/>
      <c r="AR44" s="13"/>
      <c r="AS44" s="29"/>
      <c r="AT44" s="29"/>
      <c r="AU44" s="13">
        <v>0.18</v>
      </c>
      <c r="AV44" s="13"/>
      <c r="AW44" s="13"/>
      <c r="AX44" s="13"/>
      <c r="AY44" s="13">
        <v>0</v>
      </c>
      <c r="AZ44" s="13">
        <v>0</v>
      </c>
      <c r="BA44" s="13">
        <v>0</v>
      </c>
      <c r="BB44" s="13"/>
      <c r="BC44" s="22" t="s">
        <v>4935</v>
      </c>
      <c r="BD44" s="24">
        <f>VLOOKUP($BC44,小兵属性!$B:$P,6,FALSE)</f>
        <v>0</v>
      </c>
      <c r="BE44" s="24">
        <f>VLOOKUP($BC44,小兵属性!$B:$P,7,FALSE)</f>
        <v>0</v>
      </c>
      <c r="BF44" s="24">
        <f>VLOOKUP($BC44,小兵属性!$B:$P,8,FALSE)</f>
        <v>0</v>
      </c>
      <c r="BG44" s="24">
        <f>VLOOKUP($BC44,小兵属性!$B:$P,9,FALSE)</f>
        <v>0</v>
      </c>
      <c r="BH44" s="24">
        <f>VLOOKUP($BC44,小兵属性!$B:$P,10,FALSE)</f>
        <v>0</v>
      </c>
      <c r="BI44" s="34">
        <v>12000</v>
      </c>
      <c r="BJ44" s="34">
        <v>11</v>
      </c>
      <c r="BK44" s="34"/>
      <c r="BL44" s="34"/>
      <c r="BM44" s="34">
        <v>700</v>
      </c>
      <c r="BN44" s="34">
        <v>600</v>
      </c>
      <c r="BO44" s="36">
        <v>0</v>
      </c>
      <c r="BP44" s="35">
        <v>1200</v>
      </c>
      <c r="BQ44" s="34">
        <v>11</v>
      </c>
      <c r="BR44" s="34"/>
      <c r="BS44" s="34">
        <v>700</v>
      </c>
      <c r="BT44" s="34">
        <v>600</v>
      </c>
      <c r="BU44" s="36">
        <v>0</v>
      </c>
      <c r="BV44" s="34"/>
      <c r="BW44" s="34"/>
      <c r="BX44" s="36">
        <v>0</v>
      </c>
      <c r="BY44" s="36">
        <v>0</v>
      </c>
      <c r="BZ44" s="43">
        <f>(VLOOKUP(A44,属性表!A:F,3,FALSE)*(1+AI44+S44)+AJ44+AK44)*(1+B44+AU44+T44)</f>
        <v>1183.7096543999999</v>
      </c>
      <c r="CA44" s="13">
        <f t="shared" si="8"/>
        <v>0.25</v>
      </c>
      <c r="CB44" s="13">
        <f t="shared" si="1"/>
        <v>0</v>
      </c>
      <c r="CC44" s="13">
        <f t="shared" si="2"/>
        <v>0</v>
      </c>
      <c r="CD44" s="50">
        <v>0</v>
      </c>
      <c r="CE44" s="13">
        <f t="shared" si="3"/>
        <v>0</v>
      </c>
      <c r="CF44" s="13">
        <v>-0.1</v>
      </c>
      <c r="CG44" s="13">
        <f>IFERROR(VLOOKUP(VLOOKUP(A44,属性表!A:AO,41,FALSE)&amp;BJ44,杂项!AW:BC,4,0),0)/100+K44+AH44</f>
        <v>0</v>
      </c>
      <c r="CH44" s="43">
        <f>VLOOKUP(BC44,小兵属性!B:F,3,FALSE)*(1+B44+BD44)*(1+VLOOKUP(A44,属性表!A:AN,38,FALSE))</f>
        <v>1033.1577000000002</v>
      </c>
      <c r="CI44" s="50">
        <v>0</v>
      </c>
      <c r="CJ44" s="13">
        <f t="shared" si="4"/>
        <v>0</v>
      </c>
      <c r="CK44" s="13">
        <v>-0.1</v>
      </c>
      <c r="CL44" s="13">
        <f>IFERROR(VLOOKUP(VLOOKUP(BC44,小兵属性!B:X,23,FALSE)&amp;BQ44,杂项!AW:BC,4,0),0)/100+K44</f>
        <v>0</v>
      </c>
      <c r="CM44" s="54" t="s">
        <v>4816</v>
      </c>
      <c r="CN44" s="29" t="s">
        <v>5027</v>
      </c>
      <c r="CO44" s="55" t="str">
        <f>VLOOKUP($BC44,小兵属性!$B:$Q,16,FALSE)</f>
        <v>物理</v>
      </c>
      <c r="CP44" s="43">
        <f t="shared" si="5"/>
        <v>484.49594759999979</v>
      </c>
      <c r="CQ44" s="43">
        <f t="shared" si="6"/>
        <v>251.97356250000013</v>
      </c>
      <c r="CR44" s="43">
        <f t="shared" si="7"/>
        <v>736.46951009999998</v>
      </c>
      <c r="CS44" s="58" t="s">
        <v>5066</v>
      </c>
    </row>
    <row r="45" spans="1:97" customFormat="1" x14ac:dyDescent="0.15">
      <c r="A45" s="9" t="s">
        <v>1165</v>
      </c>
      <c r="B45" s="13">
        <v>0.2</v>
      </c>
      <c r="C45" s="13">
        <v>0.2</v>
      </c>
      <c r="D45" s="13">
        <v>0.2</v>
      </c>
      <c r="E45" s="13">
        <v>0.3</v>
      </c>
      <c r="F45" s="13">
        <v>0.15</v>
      </c>
      <c r="G45" s="14">
        <v>0</v>
      </c>
      <c r="H45" s="14">
        <v>0</v>
      </c>
      <c r="I45" s="13"/>
      <c r="J45" s="13"/>
      <c r="K45" s="13">
        <v>0</v>
      </c>
      <c r="L45" s="13">
        <v>0</v>
      </c>
      <c r="M45" s="13">
        <v>0</v>
      </c>
      <c r="N45" s="13"/>
      <c r="O45" s="13"/>
      <c r="P45" s="13"/>
      <c r="Q45" s="26" t="s">
        <v>634</v>
      </c>
      <c r="R45" s="25">
        <f>VLOOKUP($Q45,杂项!$AF:$AT,2,FALSE)</f>
        <v>0</v>
      </c>
      <c r="S45" s="25">
        <f>VLOOKUP($Q45,杂项!$AF:$AT,3,FALSE)</f>
        <v>0</v>
      </c>
      <c r="T45" s="25">
        <f>VLOOKUP($Q45,杂项!$AF:$AT,4,FALSE)</f>
        <v>0</v>
      </c>
      <c r="U45" s="25">
        <f>VLOOKUP($Q45,杂项!$AF:$AT,5,FALSE)</f>
        <v>0</v>
      </c>
      <c r="V45" s="25">
        <f>VLOOKUP($Q45,杂项!$AF:$AT,6,FALSE)</f>
        <v>0</v>
      </c>
      <c r="W45" s="25">
        <f>VLOOKUP($Q45,杂项!$AF:$AT,7,FALSE)</f>
        <v>0.05</v>
      </c>
      <c r="X45" s="25">
        <f>VLOOKUP($Q45,杂项!$AF:$AT,8,FALSE)</f>
        <v>0</v>
      </c>
      <c r="Y45" s="25">
        <f>VLOOKUP($Q45,杂项!$AF:$AT,9,FALSE)</f>
        <v>0</v>
      </c>
      <c r="Z45" s="25">
        <f>VLOOKUP($Q45,杂项!$AF:$AT,10,FALSE)</f>
        <v>0</v>
      </c>
      <c r="AA45" s="25">
        <f>VLOOKUP($Q45,杂项!$AF:$AT,11,FALSE)</f>
        <v>0</v>
      </c>
      <c r="AB45" s="25">
        <f>VLOOKUP($Q45,杂项!$AF:$AT,12,FALSE)</f>
        <v>0</v>
      </c>
      <c r="AC45" s="25">
        <f>VLOOKUP($Q45,杂项!$AF:$AT,13,FALSE)</f>
        <v>0</v>
      </c>
      <c r="AD45" s="25">
        <f>VLOOKUP($Q45,杂项!$AF:$AT,14,FALSE)</f>
        <v>0</v>
      </c>
      <c r="AE45" s="25">
        <f>VLOOKUP($Q45,杂项!$AF:$AT,15,FALSE)</f>
        <v>0</v>
      </c>
      <c r="AF45" s="25">
        <f>VLOOKUP($Q45,杂项!$AF:$AU,16,FALSE)</f>
        <v>0.15</v>
      </c>
      <c r="AG45" s="30">
        <v>1</v>
      </c>
      <c r="AH45" s="13">
        <v>0</v>
      </c>
      <c r="AI45" s="13">
        <v>0</v>
      </c>
      <c r="AJ45" s="29">
        <v>0</v>
      </c>
      <c r="AK45" s="29">
        <v>0</v>
      </c>
      <c r="AL45" s="13">
        <v>0.35</v>
      </c>
      <c r="AM45" s="29">
        <v>0</v>
      </c>
      <c r="AN45" s="29">
        <v>182</v>
      </c>
      <c r="AO45" s="13"/>
      <c r="AP45" s="29"/>
      <c r="AQ45" s="29"/>
      <c r="AR45" s="13"/>
      <c r="AS45" s="29"/>
      <c r="AT45" s="29"/>
      <c r="AU45" s="13"/>
      <c r="AV45" s="13">
        <v>0</v>
      </c>
      <c r="AW45" s="13"/>
      <c r="AX45" s="13"/>
      <c r="AY45" s="13">
        <v>0</v>
      </c>
      <c r="AZ45" s="13">
        <v>0</v>
      </c>
      <c r="BA45" s="13">
        <v>0</v>
      </c>
      <c r="BB45" s="13"/>
      <c r="BC45" s="22" t="s">
        <v>4930</v>
      </c>
      <c r="BD45" s="24">
        <f>VLOOKUP($BC45,小兵属性!$B:$P,6,FALSE)</f>
        <v>0.85</v>
      </c>
      <c r="BE45" s="24">
        <f>VLOOKUP($BC45,小兵属性!$B:$P,7,FALSE)</f>
        <v>0.4</v>
      </c>
      <c r="BF45" s="24">
        <f>VLOOKUP($BC45,小兵属性!$B:$P,8,FALSE)</f>
        <v>0.65</v>
      </c>
      <c r="BG45" s="24">
        <f>VLOOKUP($BC45,小兵属性!$B:$P,9,FALSE)</f>
        <v>0</v>
      </c>
      <c r="BH45" s="24">
        <f>VLOOKUP($BC45,小兵属性!$B:$P,10,FALSE)</f>
        <v>0.3</v>
      </c>
      <c r="BI45" s="34">
        <v>12000</v>
      </c>
      <c r="BJ45" s="34">
        <v>11</v>
      </c>
      <c r="BK45" s="34"/>
      <c r="BL45" s="34"/>
      <c r="BM45" s="34">
        <v>700</v>
      </c>
      <c r="BN45" s="34">
        <v>600</v>
      </c>
      <c r="BO45" s="36">
        <v>0</v>
      </c>
      <c r="BP45" s="35">
        <v>1200</v>
      </c>
      <c r="BQ45" s="34">
        <v>11</v>
      </c>
      <c r="BR45" s="34"/>
      <c r="BS45" s="34">
        <v>700</v>
      </c>
      <c r="BT45" s="34">
        <v>600</v>
      </c>
      <c r="BU45" s="36">
        <v>0</v>
      </c>
      <c r="BV45" s="34"/>
      <c r="BW45" s="34"/>
      <c r="BX45" s="36">
        <v>0</v>
      </c>
      <c r="BY45" s="36">
        <v>0</v>
      </c>
      <c r="BZ45" s="43">
        <f>(VLOOKUP(A45,属性表!A:F,4,FALSE)*(1+AL45+U45)+AM45+AN45)*(1+C45+AV45+V45)</f>
        <v>926.59814246399992</v>
      </c>
      <c r="CA45" s="13">
        <f t="shared" si="8"/>
        <v>0.15</v>
      </c>
      <c r="CB45" s="13">
        <f t="shared" si="1"/>
        <v>0</v>
      </c>
      <c r="CC45" s="13">
        <f t="shared" si="2"/>
        <v>0</v>
      </c>
      <c r="CD45" s="50">
        <v>0</v>
      </c>
      <c r="CE45" s="13">
        <f t="shared" si="3"/>
        <v>0</v>
      </c>
      <c r="CF45" s="13">
        <v>0</v>
      </c>
      <c r="CG45" s="13">
        <f>IFERROR(VLOOKUP(VLOOKUP(A45,属性表!A:AO,41,FALSE)&amp;BJ45,杂项!AW:BC,4,0),0)/100+K45+AH45</f>
        <v>0</v>
      </c>
      <c r="CH45" s="43">
        <f>VLOOKUP(BC45,小兵属性!B:F,3,FALSE)*(1+B45+BD45)*(1+VLOOKUP(A45,属性表!A:AN,38,FALSE))</f>
        <v>1458.9850000000001</v>
      </c>
      <c r="CI45" s="50">
        <v>0</v>
      </c>
      <c r="CJ45" s="13">
        <f t="shared" si="4"/>
        <v>0</v>
      </c>
      <c r="CK45" s="13">
        <v>0</v>
      </c>
      <c r="CL45" s="13">
        <f>IFERROR(VLOOKUP(VLOOKUP(BC45,小兵属性!B:X,23,FALSE)&amp;BQ45,杂项!AW:BC,4,0),0)/100+K45</f>
        <v>0</v>
      </c>
      <c r="CM45" s="54" t="s">
        <v>4886</v>
      </c>
      <c r="CN45" s="29" t="s">
        <v>5032</v>
      </c>
      <c r="CO45" s="55" t="str">
        <f>VLOOKUP($BC45,小兵属性!$B:$Q,16,FALSE)</f>
        <v>魔法</v>
      </c>
      <c r="CP45" s="43">
        <f t="shared" si="5"/>
        <v>187.79393191679995</v>
      </c>
      <c r="CQ45" s="43">
        <f t="shared" si="6"/>
        <v>493.91637500000002</v>
      </c>
      <c r="CR45" s="43">
        <f t="shared" si="7"/>
        <v>681.71030691679994</v>
      </c>
      <c r="CS45" s="58" t="s">
        <v>5066</v>
      </c>
    </row>
    <row r="46" spans="1:97" customFormat="1" x14ac:dyDescent="0.15">
      <c r="A46" s="9" t="s">
        <v>1206</v>
      </c>
      <c r="B46" s="13">
        <v>0.52</v>
      </c>
      <c r="C46" s="13">
        <v>0.2</v>
      </c>
      <c r="D46" s="13">
        <v>0.2</v>
      </c>
      <c r="E46" s="13">
        <v>0.3</v>
      </c>
      <c r="F46" s="13">
        <v>0.1</v>
      </c>
      <c r="G46" s="14">
        <v>0</v>
      </c>
      <c r="H46" s="14">
        <v>0</v>
      </c>
      <c r="I46" s="13"/>
      <c r="J46" s="13"/>
      <c r="K46" s="13">
        <v>0</v>
      </c>
      <c r="L46" s="13">
        <v>0</v>
      </c>
      <c r="M46" s="13">
        <v>0</v>
      </c>
      <c r="N46" s="13"/>
      <c r="O46" s="13"/>
      <c r="P46" s="13"/>
      <c r="Q46" s="26" t="s">
        <v>528</v>
      </c>
      <c r="R46" s="25">
        <f>VLOOKUP($Q46,杂项!$AF:$AT,2,FALSE)</f>
        <v>0</v>
      </c>
      <c r="S46" s="25">
        <f>VLOOKUP($Q46,杂项!$AF:$AT,3,FALSE)</f>
        <v>0.05</v>
      </c>
      <c r="T46" s="25">
        <f>VLOOKUP($Q46,杂项!$AF:$AT,4,FALSE)</f>
        <v>0.1</v>
      </c>
      <c r="U46" s="25">
        <f>VLOOKUP($Q46,杂项!$AF:$AT,5,FALSE)</f>
        <v>0.05</v>
      </c>
      <c r="V46" s="25">
        <f>VLOOKUP($Q46,杂项!$AF:$AT,6,FALSE)</f>
        <v>0.1</v>
      </c>
      <c r="W46" s="25">
        <f>VLOOKUP($Q46,杂项!$AF:$AT,7,FALSE)</f>
        <v>0</v>
      </c>
      <c r="X46" s="25">
        <f>VLOOKUP($Q46,杂项!$AF:$AT,8,FALSE)</f>
        <v>0.1</v>
      </c>
      <c r="Y46" s="25">
        <f>VLOOKUP($Q46,杂项!$AF:$AT,9,FALSE)</f>
        <v>0</v>
      </c>
      <c r="Z46" s="25">
        <f>VLOOKUP($Q46,杂项!$AF:$AT,10,FALSE)</f>
        <v>0.1</v>
      </c>
      <c r="AA46" s="25">
        <f>VLOOKUP($Q46,杂项!$AF:$AT,11,FALSE)</f>
        <v>0</v>
      </c>
      <c r="AB46" s="25">
        <f>VLOOKUP($Q46,杂项!$AF:$AT,12,FALSE)</f>
        <v>0</v>
      </c>
      <c r="AC46" s="25">
        <f>VLOOKUP($Q46,杂项!$AF:$AT,13,FALSE)</f>
        <v>0</v>
      </c>
      <c r="AD46" s="25">
        <f>VLOOKUP($Q46,杂项!$AF:$AT,14,FALSE)</f>
        <v>0</v>
      </c>
      <c r="AE46" s="25">
        <f>VLOOKUP($Q46,杂项!$AF:$AT,15,FALSE)</f>
        <v>0</v>
      </c>
      <c r="AF46" s="25">
        <f>VLOOKUP($Q46,杂项!$AF:$AU,16,FALSE)</f>
        <v>0</v>
      </c>
      <c r="AG46" s="30">
        <v>1.4</v>
      </c>
      <c r="AH46" s="13">
        <v>0</v>
      </c>
      <c r="AI46" s="13">
        <v>0.35</v>
      </c>
      <c r="AJ46" s="29">
        <v>0</v>
      </c>
      <c r="AK46" s="29">
        <v>182</v>
      </c>
      <c r="AL46" s="13"/>
      <c r="AM46" s="29"/>
      <c r="AN46" s="29"/>
      <c r="AO46" s="13"/>
      <c r="AP46" s="29"/>
      <c r="AQ46" s="29"/>
      <c r="AR46" s="13"/>
      <c r="AS46" s="29"/>
      <c r="AT46" s="29"/>
      <c r="AU46" s="13">
        <v>0.18</v>
      </c>
      <c r="AV46" s="13"/>
      <c r="AW46" s="13"/>
      <c r="AX46" s="13"/>
      <c r="AY46" s="13">
        <v>0</v>
      </c>
      <c r="AZ46" s="13">
        <v>0</v>
      </c>
      <c r="BA46" s="13">
        <v>0</v>
      </c>
      <c r="BB46" s="13"/>
      <c r="BC46" s="22" t="s">
        <v>4930</v>
      </c>
      <c r="BD46" s="24">
        <f>VLOOKUP($BC46,小兵属性!$B:$P,6,FALSE)</f>
        <v>0.85</v>
      </c>
      <c r="BE46" s="24">
        <f>VLOOKUP($BC46,小兵属性!$B:$P,7,FALSE)</f>
        <v>0.4</v>
      </c>
      <c r="BF46" s="24">
        <f>VLOOKUP($BC46,小兵属性!$B:$P,8,FALSE)</f>
        <v>0.65</v>
      </c>
      <c r="BG46" s="24">
        <f>VLOOKUP($BC46,小兵属性!$B:$P,9,FALSE)</f>
        <v>0</v>
      </c>
      <c r="BH46" s="24">
        <f>VLOOKUP($BC46,小兵属性!$B:$P,10,FALSE)</f>
        <v>0.3</v>
      </c>
      <c r="BI46" s="34">
        <v>12000</v>
      </c>
      <c r="BJ46" s="34">
        <v>11</v>
      </c>
      <c r="BK46" s="34"/>
      <c r="BL46" s="34"/>
      <c r="BM46" s="34">
        <v>700</v>
      </c>
      <c r="BN46" s="34">
        <v>600</v>
      </c>
      <c r="BO46" s="36">
        <v>0</v>
      </c>
      <c r="BP46" s="35">
        <v>1200</v>
      </c>
      <c r="BQ46" s="34">
        <v>11</v>
      </c>
      <c r="BR46" s="34"/>
      <c r="BS46" s="34">
        <v>700</v>
      </c>
      <c r="BT46" s="34">
        <v>600</v>
      </c>
      <c r="BU46" s="36">
        <v>0</v>
      </c>
      <c r="BV46" s="34"/>
      <c r="BW46" s="34"/>
      <c r="BX46" s="36">
        <v>0</v>
      </c>
      <c r="BY46" s="36">
        <v>0</v>
      </c>
      <c r="BZ46" s="43">
        <f>(VLOOKUP(A46,属性表!A:F,3,FALSE)*(1+AI46+S46)+AJ46+AK46)*(1+B46+AU46+T46)</f>
        <v>1560.7754265600001</v>
      </c>
      <c r="CA46" s="13">
        <f t="shared" si="8"/>
        <v>0.1</v>
      </c>
      <c r="CB46" s="13">
        <f t="shared" si="1"/>
        <v>0</v>
      </c>
      <c r="CC46" s="13">
        <f t="shared" si="2"/>
        <v>0</v>
      </c>
      <c r="CD46" s="50">
        <v>0</v>
      </c>
      <c r="CE46" s="13">
        <f t="shared" si="3"/>
        <v>0</v>
      </c>
      <c r="CF46" s="13">
        <v>0</v>
      </c>
      <c r="CG46" s="13">
        <f>IFERROR(VLOOKUP(VLOOKUP(A46,属性表!A:AO,41,FALSE)&amp;BJ46,杂项!AW:BC,4,0),0)/100+K46+AH46</f>
        <v>0</v>
      </c>
      <c r="CH46" s="43">
        <f>VLOOKUP(BC46,小兵属性!B:F,3,FALSE)*(1+B46+BD46)*(1+VLOOKUP(A46,属性表!A:AN,38,FALSE))</f>
        <v>1763.3985</v>
      </c>
      <c r="CI46" s="50">
        <v>0</v>
      </c>
      <c r="CJ46" s="13">
        <f t="shared" si="4"/>
        <v>0</v>
      </c>
      <c r="CK46" s="13">
        <v>0</v>
      </c>
      <c r="CL46" s="13">
        <f>IFERROR(VLOOKUP(VLOOKUP(BC46,小兵属性!B:X,23,FALSE)&amp;BQ46,杂项!AW:BC,4,0),0)/100+K46</f>
        <v>0</v>
      </c>
      <c r="CM46" s="54" t="s">
        <v>4816</v>
      </c>
      <c r="CN46" s="29" t="s">
        <v>5027</v>
      </c>
      <c r="CO46" s="55" t="str">
        <f>VLOOKUP($BC46,小兵属性!$B:$Q,16,FALSE)</f>
        <v>魔法</v>
      </c>
      <c r="CP46" s="43">
        <f t="shared" si="5"/>
        <v>662.79707845120015</v>
      </c>
      <c r="CQ46" s="43">
        <f t="shared" si="6"/>
        <v>639.86917500000004</v>
      </c>
      <c r="CR46" s="43">
        <f t="shared" si="7"/>
        <v>1302.6662534512002</v>
      </c>
      <c r="CS46" s="58" t="s">
        <v>5078</v>
      </c>
    </row>
    <row r="47" spans="1:97" customFormat="1" x14ac:dyDescent="0.15">
      <c r="A47" s="9" t="s">
        <v>1166</v>
      </c>
      <c r="B47" s="13">
        <v>0.52</v>
      </c>
      <c r="C47" s="13">
        <v>0.2</v>
      </c>
      <c r="D47" s="13">
        <v>0.2</v>
      </c>
      <c r="E47" s="13">
        <v>0.3</v>
      </c>
      <c r="F47" s="13">
        <v>0.1</v>
      </c>
      <c r="G47" s="14">
        <v>0</v>
      </c>
      <c r="H47" s="14">
        <v>0</v>
      </c>
      <c r="I47" s="13"/>
      <c r="J47" s="13"/>
      <c r="K47" s="13">
        <v>0</v>
      </c>
      <c r="L47" s="13">
        <v>0</v>
      </c>
      <c r="M47" s="13">
        <v>0</v>
      </c>
      <c r="N47" s="13"/>
      <c r="O47" s="13"/>
      <c r="P47" s="13"/>
      <c r="Q47" s="26" t="s">
        <v>528</v>
      </c>
      <c r="R47" s="25">
        <f>VLOOKUP($Q47,杂项!$AF:$AT,2,FALSE)</f>
        <v>0</v>
      </c>
      <c r="S47" s="25">
        <f>VLOOKUP($Q47,杂项!$AF:$AT,3,FALSE)</f>
        <v>0.05</v>
      </c>
      <c r="T47" s="25">
        <f>VLOOKUP($Q47,杂项!$AF:$AT,4,FALSE)</f>
        <v>0.1</v>
      </c>
      <c r="U47" s="25">
        <f>VLOOKUP($Q47,杂项!$AF:$AT,5,FALSE)</f>
        <v>0.05</v>
      </c>
      <c r="V47" s="25">
        <f>VLOOKUP($Q47,杂项!$AF:$AT,6,FALSE)</f>
        <v>0.1</v>
      </c>
      <c r="W47" s="25">
        <f>VLOOKUP($Q47,杂项!$AF:$AT,7,FALSE)</f>
        <v>0</v>
      </c>
      <c r="X47" s="25">
        <f>VLOOKUP($Q47,杂项!$AF:$AT,8,FALSE)</f>
        <v>0.1</v>
      </c>
      <c r="Y47" s="25">
        <f>VLOOKUP($Q47,杂项!$AF:$AT,9,FALSE)</f>
        <v>0</v>
      </c>
      <c r="Z47" s="25">
        <f>VLOOKUP($Q47,杂项!$AF:$AT,10,FALSE)</f>
        <v>0.1</v>
      </c>
      <c r="AA47" s="25">
        <f>VLOOKUP($Q47,杂项!$AF:$AT,11,FALSE)</f>
        <v>0</v>
      </c>
      <c r="AB47" s="25">
        <f>VLOOKUP($Q47,杂项!$AF:$AT,12,FALSE)</f>
        <v>0</v>
      </c>
      <c r="AC47" s="25">
        <f>VLOOKUP($Q47,杂项!$AF:$AT,13,FALSE)</f>
        <v>0</v>
      </c>
      <c r="AD47" s="25">
        <f>VLOOKUP($Q47,杂项!$AF:$AT,14,FALSE)</f>
        <v>0</v>
      </c>
      <c r="AE47" s="25">
        <f>VLOOKUP($Q47,杂项!$AF:$AT,15,FALSE)</f>
        <v>0</v>
      </c>
      <c r="AF47" s="25">
        <f>VLOOKUP($Q47,杂项!$AF:$AU,16,FALSE)</f>
        <v>0</v>
      </c>
      <c r="AG47" s="30">
        <v>1.4</v>
      </c>
      <c r="AH47" s="13">
        <v>0</v>
      </c>
      <c r="AI47" s="13">
        <v>0.35</v>
      </c>
      <c r="AJ47" s="29">
        <v>0</v>
      </c>
      <c r="AK47" s="29">
        <v>182</v>
      </c>
      <c r="AL47" s="13"/>
      <c r="AM47" s="29"/>
      <c r="AN47" s="29"/>
      <c r="AO47" s="13"/>
      <c r="AP47" s="29"/>
      <c r="AQ47" s="29"/>
      <c r="AR47" s="13"/>
      <c r="AS47" s="29"/>
      <c r="AT47" s="29"/>
      <c r="AU47" s="13">
        <v>0.18</v>
      </c>
      <c r="AV47" s="13"/>
      <c r="AW47" s="13"/>
      <c r="AX47" s="13"/>
      <c r="AY47" s="13">
        <v>0</v>
      </c>
      <c r="AZ47" s="13">
        <v>0</v>
      </c>
      <c r="BA47" s="13">
        <v>0</v>
      </c>
      <c r="BB47" s="13"/>
      <c r="BC47" s="22" t="s">
        <v>4930</v>
      </c>
      <c r="BD47" s="24">
        <f>VLOOKUP($BC47,小兵属性!$B:$P,6,FALSE)</f>
        <v>0.85</v>
      </c>
      <c r="BE47" s="24">
        <f>VLOOKUP($BC47,小兵属性!$B:$P,7,FALSE)</f>
        <v>0.4</v>
      </c>
      <c r="BF47" s="24">
        <f>VLOOKUP($BC47,小兵属性!$B:$P,8,FALSE)</f>
        <v>0.65</v>
      </c>
      <c r="BG47" s="24">
        <f>VLOOKUP($BC47,小兵属性!$B:$P,9,FALSE)</f>
        <v>0</v>
      </c>
      <c r="BH47" s="24">
        <f>VLOOKUP($BC47,小兵属性!$B:$P,10,FALSE)</f>
        <v>0.3</v>
      </c>
      <c r="BI47" s="34">
        <v>12000</v>
      </c>
      <c r="BJ47" s="34">
        <v>11</v>
      </c>
      <c r="BK47" s="34"/>
      <c r="BL47" s="34"/>
      <c r="BM47" s="34">
        <v>700</v>
      </c>
      <c r="BN47" s="34">
        <v>600</v>
      </c>
      <c r="BO47" s="36">
        <v>0</v>
      </c>
      <c r="BP47" s="35">
        <v>1200</v>
      </c>
      <c r="BQ47" s="34">
        <v>11</v>
      </c>
      <c r="BR47" s="34"/>
      <c r="BS47" s="34">
        <v>700</v>
      </c>
      <c r="BT47" s="34">
        <v>600</v>
      </c>
      <c r="BU47" s="36">
        <v>0</v>
      </c>
      <c r="BV47" s="34"/>
      <c r="BW47" s="34"/>
      <c r="BX47" s="36">
        <v>0</v>
      </c>
      <c r="BY47" s="36">
        <v>0</v>
      </c>
      <c r="BZ47" s="43">
        <f>(VLOOKUP(A47,属性表!A:F,3,FALSE)*(1+AI47+S47)+AJ47+AK47)*(1+B47+AU47+T47)</f>
        <v>1560.7754265600001</v>
      </c>
      <c r="CA47" s="13">
        <f t="shared" si="8"/>
        <v>0.1</v>
      </c>
      <c r="CB47" s="13">
        <f t="shared" si="1"/>
        <v>0</v>
      </c>
      <c r="CC47" s="13">
        <f t="shared" si="2"/>
        <v>0</v>
      </c>
      <c r="CD47" s="50">
        <v>0</v>
      </c>
      <c r="CE47" s="13">
        <f t="shared" si="3"/>
        <v>0</v>
      </c>
      <c r="CF47" s="13">
        <v>0</v>
      </c>
      <c r="CG47" s="13">
        <f>IFERROR(VLOOKUP(VLOOKUP(A47,属性表!A:AO,41,FALSE)&amp;BJ47,杂项!AW:BC,4,0),0)/100+K47+AH47</f>
        <v>0</v>
      </c>
      <c r="CH47" s="43">
        <f>VLOOKUP(BC47,小兵属性!B:F,3,FALSE)*(1+B47+BD47)*(1+VLOOKUP(A47,属性表!A:AN,38,FALSE))</f>
        <v>1763.3985</v>
      </c>
      <c r="CI47" s="50">
        <v>0</v>
      </c>
      <c r="CJ47" s="13">
        <f t="shared" si="4"/>
        <v>0</v>
      </c>
      <c r="CK47" s="13">
        <v>0</v>
      </c>
      <c r="CL47" s="13">
        <f>IFERROR(VLOOKUP(VLOOKUP(BC47,小兵属性!B:X,23,FALSE)&amp;BQ47,杂项!AW:BC,4,0),0)/100+K47</f>
        <v>0</v>
      </c>
      <c r="CM47" s="54" t="s">
        <v>4816</v>
      </c>
      <c r="CN47" s="29" t="s">
        <v>5027</v>
      </c>
      <c r="CO47" s="55" t="str">
        <f>VLOOKUP($BC47,小兵属性!$B:$Q,16,FALSE)</f>
        <v>魔法</v>
      </c>
      <c r="CP47" s="43">
        <f t="shared" si="5"/>
        <v>662.79707845120015</v>
      </c>
      <c r="CQ47" s="43">
        <f t="shared" si="6"/>
        <v>639.86917500000004</v>
      </c>
      <c r="CR47" s="43">
        <f t="shared" si="7"/>
        <v>1302.6662534512002</v>
      </c>
      <c r="CS47" s="58" t="s">
        <v>5078</v>
      </c>
    </row>
    <row r="48" spans="1:97" customFormat="1" x14ac:dyDescent="0.15">
      <c r="A48" s="9" t="s">
        <v>1162</v>
      </c>
      <c r="B48" s="13">
        <v>0.2</v>
      </c>
      <c r="C48" s="13">
        <v>0.2</v>
      </c>
      <c r="D48" s="13">
        <v>0.2</v>
      </c>
      <c r="E48" s="13">
        <v>0.3</v>
      </c>
      <c r="F48" s="13">
        <v>0.15</v>
      </c>
      <c r="G48" s="14">
        <v>0</v>
      </c>
      <c r="H48" s="14">
        <v>0</v>
      </c>
      <c r="I48" s="13"/>
      <c r="J48" s="13"/>
      <c r="K48" s="13">
        <v>0</v>
      </c>
      <c r="L48" s="13">
        <v>0</v>
      </c>
      <c r="M48" s="13">
        <v>0</v>
      </c>
      <c r="N48" s="13"/>
      <c r="O48" s="13"/>
      <c r="P48" s="13"/>
      <c r="Q48" s="26" t="s">
        <v>642</v>
      </c>
      <c r="R48" s="25">
        <f>VLOOKUP($Q48,杂项!$AF:$AT,2,FALSE)</f>
        <v>0</v>
      </c>
      <c r="S48" s="25">
        <f>VLOOKUP($Q48,杂项!$AF:$AT,3,FALSE)</f>
        <v>0</v>
      </c>
      <c r="T48" s="25">
        <f>VLOOKUP($Q48,杂项!$AF:$AT,4,FALSE)</f>
        <v>0</v>
      </c>
      <c r="U48" s="25">
        <f>VLOOKUP($Q48,杂项!$AF:$AT,5,FALSE)</f>
        <v>0</v>
      </c>
      <c r="V48" s="25">
        <f>VLOOKUP($Q48,杂项!$AF:$AT,6,FALSE)</f>
        <v>0</v>
      </c>
      <c r="W48" s="25">
        <f>VLOOKUP($Q48,杂项!$AF:$AT,7,FALSE)</f>
        <v>0.1</v>
      </c>
      <c r="X48" s="25">
        <f>VLOOKUP($Q48,杂项!$AF:$AT,8,FALSE)</f>
        <v>0</v>
      </c>
      <c r="Y48" s="25">
        <f>VLOOKUP($Q48,杂项!$AF:$AT,9,FALSE)</f>
        <v>0.1</v>
      </c>
      <c r="Z48" s="25">
        <f>VLOOKUP($Q48,杂项!$AF:$AT,10,FALSE)</f>
        <v>0</v>
      </c>
      <c r="AA48" s="25">
        <f>VLOOKUP($Q48,杂项!$AF:$AT,11,FALSE)</f>
        <v>0</v>
      </c>
      <c r="AB48" s="25">
        <f>VLOOKUP($Q48,杂项!$AF:$AT,12,FALSE)</f>
        <v>0</v>
      </c>
      <c r="AC48" s="25">
        <f>VLOOKUP($Q48,杂项!$AF:$AT,13,FALSE)</f>
        <v>0</v>
      </c>
      <c r="AD48" s="25">
        <f>VLOOKUP($Q48,杂项!$AF:$AT,14,FALSE)</f>
        <v>0</v>
      </c>
      <c r="AE48" s="25">
        <f>VLOOKUP($Q48,杂项!$AF:$AT,15,FALSE)</f>
        <v>0</v>
      </c>
      <c r="AF48" s="25">
        <f>VLOOKUP($Q48,杂项!$AF:$AU,16,FALSE)</f>
        <v>0</v>
      </c>
      <c r="AG48" s="30">
        <v>1</v>
      </c>
      <c r="AH48" s="13">
        <v>0</v>
      </c>
      <c r="AI48" s="13">
        <v>0.35</v>
      </c>
      <c r="AJ48" s="29">
        <v>0</v>
      </c>
      <c r="AK48" s="29">
        <v>182</v>
      </c>
      <c r="AL48" s="13"/>
      <c r="AM48" s="29"/>
      <c r="AN48" s="29"/>
      <c r="AO48" s="13"/>
      <c r="AP48" s="29"/>
      <c r="AQ48" s="29"/>
      <c r="AR48" s="13"/>
      <c r="AS48" s="29"/>
      <c r="AT48" s="29"/>
      <c r="AU48" s="13">
        <v>0.18</v>
      </c>
      <c r="AV48" s="13"/>
      <c r="AW48" s="13"/>
      <c r="AX48" s="13"/>
      <c r="AY48" s="13">
        <v>0</v>
      </c>
      <c r="AZ48" s="13">
        <v>0</v>
      </c>
      <c r="BA48" s="13">
        <v>0</v>
      </c>
      <c r="BB48" s="13"/>
      <c r="BC48" s="22" t="s">
        <v>4815</v>
      </c>
      <c r="BD48" s="24">
        <f>VLOOKUP($BC48,小兵属性!$B:$P,6,FALSE)</f>
        <v>0.2</v>
      </c>
      <c r="BE48" s="24">
        <f>VLOOKUP($BC48,小兵属性!$B:$P,7,FALSE)</f>
        <v>0.2</v>
      </c>
      <c r="BF48" s="24">
        <f>VLOOKUP($BC48,小兵属性!$B:$P,8,FALSE)</f>
        <v>0.2</v>
      </c>
      <c r="BG48" s="24">
        <f>VLOOKUP($BC48,小兵属性!$B:$P,9,FALSE)</f>
        <v>0</v>
      </c>
      <c r="BH48" s="24">
        <f>VLOOKUP($BC48,小兵属性!$B:$P,10,FALSE)</f>
        <v>0.3</v>
      </c>
      <c r="BI48" s="34">
        <v>12000</v>
      </c>
      <c r="BJ48" s="34">
        <v>11</v>
      </c>
      <c r="BK48" s="34"/>
      <c r="BL48" s="34"/>
      <c r="BM48" s="34">
        <v>700</v>
      </c>
      <c r="BN48" s="34">
        <v>600</v>
      </c>
      <c r="BO48" s="36">
        <v>0</v>
      </c>
      <c r="BP48" s="35">
        <v>1200</v>
      </c>
      <c r="BQ48" s="34">
        <v>11</v>
      </c>
      <c r="BR48" s="34"/>
      <c r="BS48" s="34">
        <v>700</v>
      </c>
      <c r="BT48" s="34">
        <v>600</v>
      </c>
      <c r="BU48" s="36">
        <v>0</v>
      </c>
      <c r="BV48" s="34"/>
      <c r="BW48" s="34"/>
      <c r="BX48" s="36">
        <v>0</v>
      </c>
      <c r="BY48" s="36">
        <v>0</v>
      </c>
      <c r="BZ48" s="43">
        <f>(VLOOKUP(A48,属性表!A:F,3,FALSE)*(1+AI48+S48)+AJ48+AK48)*(1+B48+AU48+T48)</f>
        <v>1000.1476667903999</v>
      </c>
      <c r="CA48" s="13">
        <f t="shared" si="8"/>
        <v>0.15</v>
      </c>
      <c r="CB48" s="13">
        <f t="shared" si="1"/>
        <v>0</v>
      </c>
      <c r="CC48" s="13">
        <f t="shared" si="2"/>
        <v>0</v>
      </c>
      <c r="CD48" s="50">
        <v>0</v>
      </c>
      <c r="CE48" s="13">
        <f t="shared" si="3"/>
        <v>0</v>
      </c>
      <c r="CF48" s="13">
        <v>0</v>
      </c>
      <c r="CG48" s="13">
        <f>IFERROR(VLOOKUP(VLOOKUP(A48,属性表!A:AO,41,FALSE)&amp;BJ48,杂项!AW:BC,4,0),0)/100+K48+AH48</f>
        <v>0</v>
      </c>
      <c r="CH48" s="43">
        <f>VLOOKUP(BC48,小兵属性!B:F,3,FALSE)*(1+B48+BD48)*(1+VLOOKUP(A48,属性表!A:AN,38,FALSE))</f>
        <v>928.00400000000002</v>
      </c>
      <c r="CI48" s="50">
        <v>0</v>
      </c>
      <c r="CJ48" s="13">
        <f t="shared" si="4"/>
        <v>0</v>
      </c>
      <c r="CK48" s="13">
        <v>0</v>
      </c>
      <c r="CL48" s="13">
        <f>IFERROR(VLOOKUP(VLOOKUP(BC48,小兵属性!B:X,23,FALSE)&amp;BQ48,杂项!AW:BC,4,0),0)/100+K48</f>
        <v>0</v>
      </c>
      <c r="CM48" s="54" t="s">
        <v>4816</v>
      </c>
      <c r="CN48" s="29" t="s">
        <v>5027</v>
      </c>
      <c r="CO48" s="55" t="str">
        <f>VLOOKUP($BC48,小兵属性!$B:$Q,16,FALSE)</f>
        <v>物理</v>
      </c>
      <c r="CP48" s="43">
        <f t="shared" si="5"/>
        <v>172.5849084044799</v>
      </c>
      <c r="CQ48" s="43">
        <f t="shared" si="6"/>
        <v>131.10230000000001</v>
      </c>
      <c r="CR48" s="43">
        <f t="shared" si="7"/>
        <v>303.68720840447992</v>
      </c>
      <c r="CS48" s="58" t="s">
        <v>5066</v>
      </c>
    </row>
    <row r="49" spans="1:97" customFormat="1" x14ac:dyDescent="0.15">
      <c r="A49" s="9" t="s">
        <v>1222</v>
      </c>
      <c r="B49" s="13">
        <v>0.2</v>
      </c>
      <c r="C49" s="13">
        <v>0.2</v>
      </c>
      <c r="D49" s="13">
        <v>0.2</v>
      </c>
      <c r="E49" s="13">
        <v>0.3</v>
      </c>
      <c r="F49" s="13">
        <v>0.15</v>
      </c>
      <c r="G49" s="14">
        <v>0</v>
      </c>
      <c r="H49" s="14">
        <v>0</v>
      </c>
      <c r="I49" s="13"/>
      <c r="J49" s="13"/>
      <c r="K49" s="13">
        <v>0</v>
      </c>
      <c r="L49" s="13">
        <v>0</v>
      </c>
      <c r="M49" s="13">
        <v>0</v>
      </c>
      <c r="N49" s="13"/>
      <c r="O49" s="13"/>
      <c r="P49" s="13"/>
      <c r="Q49" s="26" t="s">
        <v>528</v>
      </c>
      <c r="R49" s="25">
        <f>VLOOKUP($Q49,杂项!$AF:$AT,2,FALSE)</f>
        <v>0</v>
      </c>
      <c r="S49" s="25">
        <f>VLOOKUP($Q49,杂项!$AF:$AT,3,FALSE)</f>
        <v>0.05</v>
      </c>
      <c r="T49" s="25">
        <f>VLOOKUP($Q49,杂项!$AF:$AT,4,FALSE)</f>
        <v>0.1</v>
      </c>
      <c r="U49" s="25">
        <f>VLOOKUP($Q49,杂项!$AF:$AT,5,FALSE)</f>
        <v>0.05</v>
      </c>
      <c r="V49" s="25">
        <f>VLOOKUP($Q49,杂项!$AF:$AT,6,FALSE)</f>
        <v>0.1</v>
      </c>
      <c r="W49" s="25">
        <f>VLOOKUP($Q49,杂项!$AF:$AT,7,FALSE)</f>
        <v>0</v>
      </c>
      <c r="X49" s="25">
        <f>VLOOKUP($Q49,杂项!$AF:$AT,8,FALSE)</f>
        <v>0.1</v>
      </c>
      <c r="Y49" s="25">
        <f>VLOOKUP($Q49,杂项!$AF:$AT,9,FALSE)</f>
        <v>0</v>
      </c>
      <c r="Z49" s="25">
        <f>VLOOKUP($Q49,杂项!$AF:$AT,10,FALSE)</f>
        <v>0.1</v>
      </c>
      <c r="AA49" s="25">
        <f>VLOOKUP($Q49,杂项!$AF:$AT,11,FALSE)</f>
        <v>0</v>
      </c>
      <c r="AB49" s="25">
        <f>VLOOKUP($Q49,杂项!$AF:$AT,12,FALSE)</f>
        <v>0</v>
      </c>
      <c r="AC49" s="25">
        <f>VLOOKUP($Q49,杂项!$AF:$AT,13,FALSE)</f>
        <v>0</v>
      </c>
      <c r="AD49" s="25">
        <f>VLOOKUP($Q49,杂项!$AF:$AT,14,FALSE)</f>
        <v>0</v>
      </c>
      <c r="AE49" s="25">
        <f>VLOOKUP($Q49,杂项!$AF:$AT,15,FALSE)</f>
        <v>0</v>
      </c>
      <c r="AF49" s="25">
        <f>VLOOKUP($Q49,杂项!$AF:$AU,16,FALSE)</f>
        <v>0</v>
      </c>
      <c r="AG49" s="30">
        <v>1</v>
      </c>
      <c r="AH49" s="13">
        <v>0</v>
      </c>
      <c r="AI49" s="13">
        <v>0</v>
      </c>
      <c r="AJ49" s="29">
        <v>0</v>
      </c>
      <c r="AK49" s="29">
        <v>0</v>
      </c>
      <c r="AL49" s="13">
        <v>0.35</v>
      </c>
      <c r="AM49" s="29">
        <v>0</v>
      </c>
      <c r="AN49" s="29">
        <v>182</v>
      </c>
      <c r="AO49" s="13"/>
      <c r="AP49" s="29"/>
      <c r="AQ49" s="29"/>
      <c r="AR49" s="13"/>
      <c r="AS49" s="29"/>
      <c r="AT49" s="29"/>
      <c r="AU49" s="13"/>
      <c r="AV49" s="13">
        <v>0.18</v>
      </c>
      <c r="AW49" s="13"/>
      <c r="AX49" s="13"/>
      <c r="AY49" s="13">
        <v>0</v>
      </c>
      <c r="AZ49" s="13">
        <v>0</v>
      </c>
      <c r="BA49" s="13">
        <v>0</v>
      </c>
      <c r="BB49" s="13"/>
      <c r="BC49" s="22" t="s">
        <v>4815</v>
      </c>
      <c r="BD49" s="24">
        <f>VLOOKUP($BC49,小兵属性!$B:$P,6,FALSE)</f>
        <v>0.2</v>
      </c>
      <c r="BE49" s="24">
        <f>VLOOKUP($BC49,小兵属性!$B:$P,7,FALSE)</f>
        <v>0.2</v>
      </c>
      <c r="BF49" s="24">
        <f>VLOOKUP($BC49,小兵属性!$B:$P,8,FALSE)</f>
        <v>0.2</v>
      </c>
      <c r="BG49" s="24">
        <f>VLOOKUP($BC49,小兵属性!$B:$P,9,FALSE)</f>
        <v>0</v>
      </c>
      <c r="BH49" s="24">
        <f>VLOOKUP($BC49,小兵属性!$B:$P,10,FALSE)</f>
        <v>0.3</v>
      </c>
      <c r="BI49" s="34">
        <v>12000</v>
      </c>
      <c r="BJ49" s="34">
        <v>11</v>
      </c>
      <c r="BK49" s="34"/>
      <c r="BL49" s="34"/>
      <c r="BM49" s="34">
        <v>700</v>
      </c>
      <c r="BN49" s="34">
        <v>600</v>
      </c>
      <c r="BO49" s="36">
        <v>0</v>
      </c>
      <c r="BP49" s="35">
        <v>1200</v>
      </c>
      <c r="BQ49" s="34">
        <v>11</v>
      </c>
      <c r="BR49" s="34"/>
      <c r="BS49" s="34">
        <v>700</v>
      </c>
      <c r="BT49" s="34">
        <v>600</v>
      </c>
      <c r="BU49" s="36">
        <v>0</v>
      </c>
      <c r="BV49" s="34"/>
      <c r="BW49" s="34"/>
      <c r="BX49" s="36">
        <v>0</v>
      </c>
      <c r="BY49" s="36">
        <v>0</v>
      </c>
      <c r="BZ49" s="43">
        <f>(VLOOKUP(A49,属性表!A:F,4,FALSE)*(1+AL49+U49)+AM49+AN49)*(1+C49+AV49+V49)</f>
        <v>1259.1734292480003</v>
      </c>
      <c r="CA49" s="13">
        <f t="shared" si="8"/>
        <v>0.15</v>
      </c>
      <c r="CB49" s="13">
        <f t="shared" si="1"/>
        <v>0</v>
      </c>
      <c r="CC49" s="13">
        <f t="shared" si="2"/>
        <v>0</v>
      </c>
      <c r="CD49" s="50">
        <v>0</v>
      </c>
      <c r="CE49" s="13">
        <f t="shared" si="3"/>
        <v>0</v>
      </c>
      <c r="CF49" s="13">
        <v>0</v>
      </c>
      <c r="CG49" s="13">
        <f>IFERROR(VLOOKUP(VLOOKUP(A49,属性表!A:AO,41,FALSE)&amp;BJ49,杂项!AW:BC,4,0),0)/100+K49+AH49</f>
        <v>0</v>
      </c>
      <c r="CH49" s="43">
        <f>VLOOKUP(BC49,小兵属性!B:F,3,FALSE)*(1+B49+BD49)*(1+VLOOKUP(A49,属性表!A:AN,38,FALSE))</f>
        <v>928.00400000000002</v>
      </c>
      <c r="CI49" s="50">
        <v>0</v>
      </c>
      <c r="CJ49" s="13">
        <f t="shared" si="4"/>
        <v>0</v>
      </c>
      <c r="CK49" s="13">
        <v>0</v>
      </c>
      <c r="CL49" s="13">
        <f>IFERROR(VLOOKUP(VLOOKUP(BC49,小兵属性!B:X,23,FALSE)&amp;BQ49,杂项!AW:BC,4,0),0)/100+K49</f>
        <v>0</v>
      </c>
      <c r="CM49" s="54" t="s">
        <v>4886</v>
      </c>
      <c r="CN49" s="29" t="s">
        <v>5032</v>
      </c>
      <c r="CO49" s="55" t="str">
        <f>VLOOKUP($BC49,小兵属性!$B:$Q,16,FALSE)</f>
        <v>物理</v>
      </c>
      <c r="CP49" s="43">
        <f t="shared" si="5"/>
        <v>379.02472181760015</v>
      </c>
      <c r="CQ49" s="43">
        <f t="shared" si="6"/>
        <v>131.10230000000001</v>
      </c>
      <c r="CR49" s="43">
        <f t="shared" si="7"/>
        <v>510.12702181760017</v>
      </c>
      <c r="CS49" s="58" t="s">
        <v>5066</v>
      </c>
    </row>
    <row r="50" spans="1:97" customFormat="1" x14ac:dyDescent="0.15">
      <c r="A50" s="9" t="s">
        <v>1179</v>
      </c>
      <c r="B50" s="13">
        <v>0.5</v>
      </c>
      <c r="C50" s="13">
        <v>0.2</v>
      </c>
      <c r="D50" s="13">
        <v>0.62</v>
      </c>
      <c r="E50" s="13">
        <v>0.3</v>
      </c>
      <c r="F50" s="13">
        <v>0.15</v>
      </c>
      <c r="G50" s="14">
        <v>0</v>
      </c>
      <c r="H50" s="14">
        <v>0</v>
      </c>
      <c r="I50" s="13"/>
      <c r="J50" s="13"/>
      <c r="K50" s="13">
        <v>0</v>
      </c>
      <c r="L50" s="13">
        <v>0</v>
      </c>
      <c r="M50" s="13">
        <v>0</v>
      </c>
      <c r="N50" s="13"/>
      <c r="O50" s="13"/>
      <c r="P50" s="13"/>
      <c r="Q50" s="26" t="s">
        <v>642</v>
      </c>
      <c r="R50" s="25">
        <f>VLOOKUP($Q50,杂项!$AF:$AT,2,FALSE)</f>
        <v>0</v>
      </c>
      <c r="S50" s="25">
        <f>VLOOKUP($Q50,杂项!$AF:$AT,3,FALSE)</f>
        <v>0</v>
      </c>
      <c r="T50" s="25">
        <f>VLOOKUP($Q50,杂项!$AF:$AT,4,FALSE)</f>
        <v>0</v>
      </c>
      <c r="U50" s="25">
        <f>VLOOKUP($Q50,杂项!$AF:$AT,5,FALSE)</f>
        <v>0</v>
      </c>
      <c r="V50" s="25">
        <f>VLOOKUP($Q50,杂项!$AF:$AT,6,FALSE)</f>
        <v>0</v>
      </c>
      <c r="W50" s="25">
        <f>VLOOKUP($Q50,杂项!$AF:$AT,7,FALSE)</f>
        <v>0.1</v>
      </c>
      <c r="X50" s="25">
        <f>VLOOKUP($Q50,杂项!$AF:$AT,8,FALSE)</f>
        <v>0</v>
      </c>
      <c r="Y50" s="25">
        <f>VLOOKUP($Q50,杂项!$AF:$AT,9,FALSE)</f>
        <v>0.1</v>
      </c>
      <c r="Z50" s="25">
        <f>VLOOKUP($Q50,杂项!$AF:$AT,10,FALSE)</f>
        <v>0</v>
      </c>
      <c r="AA50" s="25">
        <f>VLOOKUP($Q50,杂项!$AF:$AT,11,FALSE)</f>
        <v>0</v>
      </c>
      <c r="AB50" s="25">
        <f>VLOOKUP($Q50,杂项!$AF:$AT,12,FALSE)</f>
        <v>0</v>
      </c>
      <c r="AC50" s="25">
        <f>VLOOKUP($Q50,杂项!$AF:$AT,13,FALSE)</f>
        <v>0</v>
      </c>
      <c r="AD50" s="25">
        <f>VLOOKUP($Q50,杂项!$AF:$AT,14,FALSE)</f>
        <v>0</v>
      </c>
      <c r="AE50" s="25">
        <f>VLOOKUP($Q50,杂项!$AF:$AT,15,FALSE)</f>
        <v>0</v>
      </c>
      <c r="AF50" s="25">
        <f>VLOOKUP($Q50,杂项!$AF:$AU,16,FALSE)</f>
        <v>0</v>
      </c>
      <c r="AG50" s="30">
        <v>1.5</v>
      </c>
      <c r="AH50" s="13">
        <v>0</v>
      </c>
      <c r="AI50" s="13"/>
      <c r="AJ50" s="29"/>
      <c r="AK50" s="29"/>
      <c r="AL50" s="13"/>
      <c r="AM50" s="29"/>
      <c r="AN50" s="29"/>
      <c r="AO50" s="13">
        <v>0.45</v>
      </c>
      <c r="AP50" s="29">
        <v>0</v>
      </c>
      <c r="AQ50" s="29">
        <v>113</v>
      </c>
      <c r="AR50" s="13"/>
      <c r="AS50" s="29"/>
      <c r="AT50" s="29"/>
      <c r="AU50" s="13">
        <v>0.18</v>
      </c>
      <c r="AV50" s="13"/>
      <c r="AW50" s="13"/>
      <c r="AX50" s="13"/>
      <c r="AY50" s="13">
        <v>0</v>
      </c>
      <c r="AZ50" s="13">
        <v>0</v>
      </c>
      <c r="BA50" s="13">
        <v>0</v>
      </c>
      <c r="BB50" s="13"/>
      <c r="BC50" s="22" t="s">
        <v>4851</v>
      </c>
      <c r="BD50" s="24">
        <f>VLOOKUP($BC50,小兵属性!$B:$P,6,FALSE)</f>
        <v>0.5</v>
      </c>
      <c r="BE50" s="24">
        <f>VLOOKUP($BC50,小兵属性!$B:$P,7,FALSE)</f>
        <v>0.5</v>
      </c>
      <c r="BF50" s="24">
        <f>VLOOKUP($BC50,小兵属性!$B:$P,8,FALSE)</f>
        <v>0</v>
      </c>
      <c r="BG50" s="24">
        <f>VLOOKUP($BC50,小兵属性!$B:$P,9,FALSE)</f>
        <v>0.3</v>
      </c>
      <c r="BH50" s="24">
        <f>VLOOKUP($BC50,小兵属性!$B:$P,10,FALSE)</f>
        <v>0.2</v>
      </c>
      <c r="BI50" s="34">
        <v>12000</v>
      </c>
      <c r="BJ50" s="34">
        <v>11</v>
      </c>
      <c r="BK50" s="34"/>
      <c r="BL50" s="34"/>
      <c r="BM50" s="34">
        <v>700</v>
      </c>
      <c r="BN50" s="34">
        <v>600</v>
      </c>
      <c r="BO50" s="36">
        <v>0</v>
      </c>
      <c r="BP50" s="35">
        <v>1200</v>
      </c>
      <c r="BQ50" s="34">
        <v>11</v>
      </c>
      <c r="BR50" s="34"/>
      <c r="BS50" s="34">
        <v>700</v>
      </c>
      <c r="BT50" s="34">
        <v>600</v>
      </c>
      <c r="BU50" s="36">
        <v>0</v>
      </c>
      <c r="BV50" s="34"/>
      <c r="BW50" s="34"/>
      <c r="BX50" s="36">
        <v>0</v>
      </c>
      <c r="BY50" s="36">
        <v>0</v>
      </c>
      <c r="BZ50" s="43">
        <f>(VLOOKUP(A50,属性表!A:F,5,FALSE)*(1+AO50+W50)+AP50+AQ50)*(1+D50+AW50+X50)*1.6</f>
        <v>1785.9683229696002</v>
      </c>
      <c r="CA50" s="13">
        <f t="shared" si="8"/>
        <v>0.15</v>
      </c>
      <c r="CB50" s="13">
        <f t="shared" si="1"/>
        <v>0</v>
      </c>
      <c r="CC50" s="13">
        <f t="shared" si="2"/>
        <v>0</v>
      </c>
      <c r="CD50" s="50">
        <v>0</v>
      </c>
      <c r="CE50" s="13">
        <f t="shared" si="3"/>
        <v>0</v>
      </c>
      <c r="CF50" s="13">
        <v>-0.15</v>
      </c>
      <c r="CG50" s="13">
        <f>IFERROR(VLOOKUP(VLOOKUP(A50,属性表!A:AO,41,FALSE)&amp;BJ50,杂项!AW:BC,4,0),0)/100+K50+AH50</f>
        <v>0</v>
      </c>
      <c r="CH50" s="43">
        <f>VLOOKUP(BC50,小兵属性!B:F,3,FALSE)*(1+B50+BD50)*(1+VLOOKUP(A50,属性表!A:AN,38,FALSE))</f>
        <v>1797.64</v>
      </c>
      <c r="CI50" s="50">
        <v>0</v>
      </c>
      <c r="CJ50" s="13">
        <f t="shared" si="4"/>
        <v>0</v>
      </c>
      <c r="CK50" s="13">
        <v>0</v>
      </c>
      <c r="CL50" s="13">
        <f>IFERROR(VLOOKUP(VLOOKUP(BC50,小兵属性!B:X,23,FALSE)&amp;BQ50,杂项!AW:BC,4,0),0)/100+K50</f>
        <v>0</v>
      </c>
      <c r="CM50" s="54" t="s">
        <v>5026</v>
      </c>
      <c r="CN50" s="29" t="s">
        <v>5027</v>
      </c>
      <c r="CO50" s="55" t="str">
        <f>VLOOKUP($BC50,小兵属性!$B:$Q,16,FALSE)</f>
        <v>物理</v>
      </c>
      <c r="CP50" s="43">
        <f t="shared" si="5"/>
        <v>1027.2101785612801</v>
      </c>
      <c r="CQ50" s="43">
        <f t="shared" si="6"/>
        <v>795.7890000000001</v>
      </c>
      <c r="CR50" s="43">
        <f t="shared" si="7"/>
        <v>1822.9991785612801</v>
      </c>
      <c r="CS50" s="58" t="s">
        <v>5094</v>
      </c>
    </row>
    <row r="51" spans="1:97" customFormat="1" x14ac:dyDescent="0.15">
      <c r="A51" s="9" t="s">
        <v>1143</v>
      </c>
      <c r="B51" s="13">
        <v>0.2</v>
      </c>
      <c r="C51" s="13">
        <v>0.2</v>
      </c>
      <c r="D51" s="13">
        <v>0.2</v>
      </c>
      <c r="E51" s="13">
        <v>0.3</v>
      </c>
      <c r="F51" s="13">
        <v>0.15</v>
      </c>
      <c r="G51" s="14">
        <v>0</v>
      </c>
      <c r="H51" s="14">
        <v>0</v>
      </c>
      <c r="I51" s="13"/>
      <c r="J51" s="13"/>
      <c r="K51" s="13">
        <v>0</v>
      </c>
      <c r="L51" s="13">
        <v>0</v>
      </c>
      <c r="M51" s="13">
        <v>0</v>
      </c>
      <c r="N51" s="13"/>
      <c r="O51" s="13"/>
      <c r="P51" s="13"/>
      <c r="Q51" s="26" t="s">
        <v>642</v>
      </c>
      <c r="R51" s="25">
        <f>VLOOKUP($Q51,杂项!$AF:$AT,2,FALSE)</f>
        <v>0</v>
      </c>
      <c r="S51" s="25">
        <f>VLOOKUP($Q51,杂项!$AF:$AT,3,FALSE)</f>
        <v>0</v>
      </c>
      <c r="T51" s="25">
        <f>VLOOKUP($Q51,杂项!$AF:$AT,4,FALSE)</f>
        <v>0</v>
      </c>
      <c r="U51" s="25">
        <f>VLOOKUP($Q51,杂项!$AF:$AT,5,FALSE)</f>
        <v>0</v>
      </c>
      <c r="V51" s="25">
        <f>VLOOKUP($Q51,杂项!$AF:$AT,6,FALSE)</f>
        <v>0</v>
      </c>
      <c r="W51" s="25">
        <f>VLOOKUP($Q51,杂项!$AF:$AT,7,FALSE)</f>
        <v>0.1</v>
      </c>
      <c r="X51" s="25">
        <f>VLOOKUP($Q51,杂项!$AF:$AT,8,FALSE)</f>
        <v>0</v>
      </c>
      <c r="Y51" s="25">
        <f>VLOOKUP($Q51,杂项!$AF:$AT,9,FALSE)</f>
        <v>0.1</v>
      </c>
      <c r="Z51" s="25">
        <f>VLOOKUP($Q51,杂项!$AF:$AT,10,FALSE)</f>
        <v>0</v>
      </c>
      <c r="AA51" s="25">
        <f>VLOOKUP($Q51,杂项!$AF:$AT,11,FALSE)</f>
        <v>0</v>
      </c>
      <c r="AB51" s="25">
        <f>VLOOKUP($Q51,杂项!$AF:$AT,12,FALSE)</f>
        <v>0</v>
      </c>
      <c r="AC51" s="25">
        <f>VLOOKUP($Q51,杂项!$AF:$AT,13,FALSE)</f>
        <v>0</v>
      </c>
      <c r="AD51" s="25">
        <f>VLOOKUP($Q51,杂项!$AF:$AT,14,FALSE)</f>
        <v>0</v>
      </c>
      <c r="AE51" s="25">
        <f>VLOOKUP($Q51,杂项!$AF:$AT,15,FALSE)</f>
        <v>0</v>
      </c>
      <c r="AF51" s="25">
        <f>VLOOKUP($Q51,杂项!$AF:$AU,16,FALSE)</f>
        <v>0</v>
      </c>
      <c r="AG51" s="30">
        <v>1.5</v>
      </c>
      <c r="AH51" s="13">
        <v>0</v>
      </c>
      <c r="AI51" s="13">
        <v>0</v>
      </c>
      <c r="AJ51" s="29">
        <v>0</v>
      </c>
      <c r="AK51" s="29">
        <v>0</v>
      </c>
      <c r="AL51" s="13"/>
      <c r="AM51" s="29"/>
      <c r="AN51" s="29"/>
      <c r="AO51" s="13">
        <v>0.35</v>
      </c>
      <c r="AP51" s="29">
        <v>0</v>
      </c>
      <c r="AQ51" s="29">
        <v>107</v>
      </c>
      <c r="AR51" s="13">
        <v>0.2</v>
      </c>
      <c r="AS51" s="29">
        <v>0</v>
      </c>
      <c r="AT51" s="29">
        <v>48</v>
      </c>
      <c r="AU51" s="13">
        <v>0</v>
      </c>
      <c r="AV51" s="13"/>
      <c r="AW51" s="13">
        <v>0.28000000000000003</v>
      </c>
      <c r="AX51" s="13">
        <v>0.18</v>
      </c>
      <c r="AY51" s="13">
        <v>0</v>
      </c>
      <c r="AZ51" s="13">
        <v>0</v>
      </c>
      <c r="BA51" s="13">
        <v>0</v>
      </c>
      <c r="BB51" s="13"/>
      <c r="BC51" s="22" t="s">
        <v>4958</v>
      </c>
      <c r="BD51" s="24">
        <f>VLOOKUP($BC51,小兵属性!$B:$P,6,FALSE)</f>
        <v>0.7</v>
      </c>
      <c r="BE51" s="24">
        <f>VLOOKUP($BC51,小兵属性!$B:$P,7,FALSE)</f>
        <v>0.4</v>
      </c>
      <c r="BF51" s="24">
        <f>VLOOKUP($BC51,小兵属性!$B:$P,8,FALSE)</f>
        <v>0</v>
      </c>
      <c r="BG51" s="24">
        <f>VLOOKUP($BC51,小兵属性!$B:$P,9,FALSE)</f>
        <v>0</v>
      </c>
      <c r="BH51" s="24">
        <f>VLOOKUP($BC51,小兵属性!$B:$P,10,FALSE)</f>
        <v>0</v>
      </c>
      <c r="BI51" s="34">
        <v>12000</v>
      </c>
      <c r="BJ51" s="34">
        <v>11</v>
      </c>
      <c r="BK51" s="34"/>
      <c r="BL51" s="34"/>
      <c r="BM51" s="34">
        <v>700</v>
      </c>
      <c r="BN51" s="34">
        <v>600</v>
      </c>
      <c r="BO51" s="36">
        <v>0</v>
      </c>
      <c r="BP51" s="35">
        <v>1200</v>
      </c>
      <c r="BQ51" s="34">
        <v>11</v>
      </c>
      <c r="BR51" s="34"/>
      <c r="BS51" s="34">
        <v>700</v>
      </c>
      <c r="BT51" s="34">
        <v>600</v>
      </c>
      <c r="BU51" s="36">
        <v>0</v>
      </c>
      <c r="BV51" s="34"/>
      <c r="BW51" s="34"/>
      <c r="BX51" s="36">
        <v>0</v>
      </c>
      <c r="BY51" s="36">
        <v>0</v>
      </c>
      <c r="BZ51" s="43">
        <f>((VLOOKUP(A51,属性表!A:F,5,FALSE)*(1+AO51+W51)+AP51+AQ51)*(1+D51+AW51+X51)+(VLOOKUP(A51,属性表!A:F,6,FALSE)*(1+AR51+Y51)+AS51+AT51)*(1+E51+AX51+Z51))*1.8</f>
        <v>2761.0763714150403</v>
      </c>
      <c r="CA51" s="13">
        <f t="shared" si="8"/>
        <v>0.15</v>
      </c>
      <c r="CB51" s="13">
        <f t="shared" si="1"/>
        <v>0</v>
      </c>
      <c r="CC51" s="13">
        <f t="shared" si="2"/>
        <v>0</v>
      </c>
      <c r="CD51" s="50">
        <v>0</v>
      </c>
      <c r="CE51" s="13">
        <f t="shared" si="3"/>
        <v>0</v>
      </c>
      <c r="CF51" s="13">
        <v>0</v>
      </c>
      <c r="CG51" s="13">
        <f>IFERROR(VLOOKUP(VLOOKUP(A51,属性表!A:AO,41,FALSE)&amp;BJ51,杂项!AW:BC,4,0),0)/100+K51+AH51</f>
        <v>0</v>
      </c>
      <c r="CH51" s="43">
        <f>VLOOKUP(BC51,小兵属性!B:F,3,FALSE)*(1+B51+BD51)*(1+VLOOKUP(A51,属性表!A:AN,38,FALSE))</f>
        <v>1478.3709999999999</v>
      </c>
      <c r="CI51" s="50">
        <v>0</v>
      </c>
      <c r="CJ51" s="13">
        <f t="shared" si="4"/>
        <v>0</v>
      </c>
      <c r="CK51" s="13">
        <v>0</v>
      </c>
      <c r="CL51" s="13">
        <f>IFERROR(VLOOKUP(VLOOKUP(BC51,小兵属性!B:X,23,FALSE)&amp;BQ51,杂项!AW:BC,4,0),0)/100+K51</f>
        <v>0</v>
      </c>
      <c r="CM51" s="54" t="s">
        <v>1131</v>
      </c>
      <c r="CN51" s="29" t="s">
        <v>5027</v>
      </c>
      <c r="CO51" s="55" t="str">
        <f>VLOOKUP($BC51,小兵属性!$B:$Q,16,FALSE)</f>
        <v>物理</v>
      </c>
      <c r="CP51" s="43">
        <f t="shared" si="5"/>
        <v>1777.6783703454723</v>
      </c>
      <c r="CQ51" s="43">
        <f t="shared" si="6"/>
        <v>447.56332499999991</v>
      </c>
      <c r="CR51" s="43">
        <f t="shared" si="7"/>
        <v>2225.2416953454722</v>
      </c>
      <c r="CS51" s="58" t="s">
        <v>5095</v>
      </c>
    </row>
    <row r="52" spans="1:97" customFormat="1" x14ac:dyDescent="0.15">
      <c r="A52" s="9" t="s">
        <v>1133</v>
      </c>
      <c r="B52" s="13">
        <v>0.2</v>
      </c>
      <c r="C52" s="13">
        <v>0.2</v>
      </c>
      <c r="D52" s="13">
        <v>0.2</v>
      </c>
      <c r="E52" s="13">
        <v>0.3</v>
      </c>
      <c r="F52" s="13">
        <v>0.15</v>
      </c>
      <c r="G52" s="14">
        <v>0</v>
      </c>
      <c r="H52" s="14">
        <v>0</v>
      </c>
      <c r="I52" s="13"/>
      <c r="J52" s="13"/>
      <c r="K52" s="13">
        <v>0</v>
      </c>
      <c r="L52" s="13">
        <v>0</v>
      </c>
      <c r="M52" s="13">
        <v>0</v>
      </c>
      <c r="N52" s="13">
        <v>0.1</v>
      </c>
      <c r="O52" s="13"/>
      <c r="P52" s="13"/>
      <c r="Q52" s="26" t="s">
        <v>528</v>
      </c>
      <c r="R52" s="25">
        <f>VLOOKUP($Q52,杂项!$AF:$AT,2,FALSE)</f>
        <v>0</v>
      </c>
      <c r="S52" s="25">
        <f>VLOOKUP($Q52,杂项!$AF:$AT,3,FALSE)</f>
        <v>0.05</v>
      </c>
      <c r="T52" s="25">
        <f>VLOOKUP($Q52,杂项!$AF:$AT,4,FALSE)</f>
        <v>0.1</v>
      </c>
      <c r="U52" s="25">
        <f>VLOOKUP($Q52,杂项!$AF:$AT,5,FALSE)</f>
        <v>0.05</v>
      </c>
      <c r="V52" s="25">
        <f>VLOOKUP($Q52,杂项!$AF:$AT,6,FALSE)</f>
        <v>0.1</v>
      </c>
      <c r="W52" s="25">
        <f>VLOOKUP($Q52,杂项!$AF:$AT,7,FALSE)</f>
        <v>0</v>
      </c>
      <c r="X52" s="25">
        <f>VLOOKUP($Q52,杂项!$AF:$AT,8,FALSE)</f>
        <v>0.1</v>
      </c>
      <c r="Y52" s="25">
        <f>VLOOKUP($Q52,杂项!$AF:$AT,9,FALSE)</f>
        <v>0</v>
      </c>
      <c r="Z52" s="25">
        <f>VLOOKUP($Q52,杂项!$AF:$AT,10,FALSE)</f>
        <v>0.1</v>
      </c>
      <c r="AA52" s="25">
        <f>VLOOKUP($Q52,杂项!$AF:$AT,11,FALSE)</f>
        <v>0</v>
      </c>
      <c r="AB52" s="25">
        <f>VLOOKUP($Q52,杂项!$AF:$AT,12,FALSE)</f>
        <v>0</v>
      </c>
      <c r="AC52" s="25">
        <f>VLOOKUP($Q52,杂项!$AF:$AT,13,FALSE)</f>
        <v>0</v>
      </c>
      <c r="AD52" s="25">
        <f>VLOOKUP($Q52,杂项!$AF:$AT,14,FALSE)</f>
        <v>0</v>
      </c>
      <c r="AE52" s="25">
        <f>VLOOKUP($Q52,杂项!$AF:$AT,15,FALSE)</f>
        <v>0</v>
      </c>
      <c r="AF52" s="25">
        <f>VLOOKUP($Q52,杂项!$AF:$AU,16,FALSE)</f>
        <v>0</v>
      </c>
      <c r="AG52" s="30">
        <v>1.5</v>
      </c>
      <c r="AH52" s="13">
        <v>0</v>
      </c>
      <c r="AI52" s="13">
        <v>0.35</v>
      </c>
      <c r="AJ52" s="29">
        <v>0</v>
      </c>
      <c r="AK52" s="29">
        <v>160</v>
      </c>
      <c r="AL52" s="13"/>
      <c r="AM52" s="29"/>
      <c r="AN52" s="29"/>
      <c r="AO52" s="13">
        <v>0.15</v>
      </c>
      <c r="AP52" s="29">
        <v>0</v>
      </c>
      <c r="AQ52" s="29">
        <v>113</v>
      </c>
      <c r="AR52" s="13">
        <v>0.15</v>
      </c>
      <c r="AS52" s="29">
        <v>0</v>
      </c>
      <c r="AT52" s="29">
        <v>48</v>
      </c>
      <c r="AU52" s="13">
        <v>0.08</v>
      </c>
      <c r="AV52" s="13"/>
      <c r="AW52" s="13">
        <v>0.18</v>
      </c>
      <c r="AX52" s="13">
        <v>0.08</v>
      </c>
      <c r="AY52" s="13">
        <v>0</v>
      </c>
      <c r="AZ52" s="13">
        <v>0</v>
      </c>
      <c r="BA52" s="13">
        <v>0</v>
      </c>
      <c r="BB52" s="13"/>
      <c r="BC52" s="22" t="s">
        <v>4958</v>
      </c>
      <c r="BD52" s="24">
        <f>VLOOKUP($BC52,小兵属性!$B:$P,6,FALSE)</f>
        <v>0.7</v>
      </c>
      <c r="BE52" s="24">
        <f>VLOOKUP($BC52,小兵属性!$B:$P,7,FALSE)</f>
        <v>0.4</v>
      </c>
      <c r="BF52" s="24">
        <f>VLOOKUP($BC52,小兵属性!$B:$P,8,FALSE)</f>
        <v>0</v>
      </c>
      <c r="BG52" s="24">
        <f>VLOOKUP($BC52,小兵属性!$B:$P,9,FALSE)</f>
        <v>0</v>
      </c>
      <c r="BH52" s="24">
        <f>VLOOKUP($BC52,小兵属性!$B:$P,10,FALSE)</f>
        <v>0</v>
      </c>
      <c r="BI52" s="34">
        <v>12000</v>
      </c>
      <c r="BJ52" s="34">
        <v>11</v>
      </c>
      <c r="BK52" s="34"/>
      <c r="BL52" s="34"/>
      <c r="BM52" s="34">
        <v>700</v>
      </c>
      <c r="BN52" s="34">
        <v>600</v>
      </c>
      <c r="BO52" s="36">
        <v>0</v>
      </c>
      <c r="BP52" s="35">
        <v>1200</v>
      </c>
      <c r="BQ52" s="34">
        <v>11</v>
      </c>
      <c r="BR52" s="34"/>
      <c r="BS52" s="34">
        <v>700</v>
      </c>
      <c r="BT52" s="34">
        <v>600</v>
      </c>
      <c r="BU52" s="36">
        <v>0</v>
      </c>
      <c r="BV52" s="34"/>
      <c r="BW52" s="34"/>
      <c r="BX52" s="36">
        <v>0</v>
      </c>
      <c r="BY52" s="36">
        <v>0</v>
      </c>
      <c r="BZ52" s="43">
        <f>(VLOOKUP(A52,属性表!A:F,3,FALSE)*(1+AI52+S52)+AJ52+AK52)*(1+B52+AU52+T52)+((VLOOKUP(A52,属性表!A:F,5,FALSE)*(1+AO52+W52)+AP52+AQ52)*(1+D52+AW52+X52)+(VLOOKUP(A52,属性表!A:F,6,FALSE)*(1+AR52+Y52)+AS52+AT52)*(1+E52+AX52+Z52))*0.4</f>
        <v>1689.4423397376004</v>
      </c>
      <c r="CA52" s="13">
        <f t="shared" si="8"/>
        <v>0.25</v>
      </c>
      <c r="CB52" s="13">
        <f t="shared" si="1"/>
        <v>0</v>
      </c>
      <c r="CC52" s="13">
        <f t="shared" si="2"/>
        <v>0</v>
      </c>
      <c r="CD52" s="50">
        <v>0</v>
      </c>
      <c r="CE52" s="13">
        <f t="shared" si="3"/>
        <v>0</v>
      </c>
      <c r="CF52" s="13">
        <v>-0.15</v>
      </c>
      <c r="CG52" s="13">
        <f>IFERROR(VLOOKUP(VLOOKUP(A52,属性表!A:AO,41,FALSE)&amp;BJ52,杂项!AW:BC,4,0),0)/100+K52+AH52</f>
        <v>0</v>
      </c>
      <c r="CH52" s="43">
        <f>VLOOKUP(BC52,小兵属性!B:F,3,FALSE)*(1+B52+BD52)*(1+VLOOKUP(A52,属性表!A:AN,38,FALSE))</f>
        <v>1478.3709999999999</v>
      </c>
      <c r="CI52" s="50">
        <v>0</v>
      </c>
      <c r="CJ52" s="13">
        <f t="shared" si="4"/>
        <v>0</v>
      </c>
      <c r="CK52" s="13">
        <v>0</v>
      </c>
      <c r="CL52" s="13">
        <f>IFERROR(VLOOKUP(VLOOKUP(BC52,小兵属性!B:X,23,FALSE)&amp;BQ52,杂项!AW:BC,4,0),0)/100+K52</f>
        <v>0</v>
      </c>
      <c r="CM52" s="54" t="s">
        <v>4816</v>
      </c>
      <c r="CN52" s="29" t="s">
        <v>5027</v>
      </c>
      <c r="CO52" s="55" t="str">
        <f>VLOOKUP($BC52,小兵属性!$B:$Q,16,FALSE)</f>
        <v>物理</v>
      </c>
      <c r="CP52" s="43">
        <f t="shared" si="5"/>
        <v>1026.0396935040003</v>
      </c>
      <c r="CQ52" s="43">
        <f t="shared" si="6"/>
        <v>447.56332499999991</v>
      </c>
      <c r="CR52" s="43">
        <f t="shared" si="7"/>
        <v>1473.6030185040001</v>
      </c>
      <c r="CS52" s="58" t="s">
        <v>5058</v>
      </c>
    </row>
    <row r="53" spans="1:97" customFormat="1" x14ac:dyDescent="0.15">
      <c r="A53" s="9" t="s">
        <v>1146</v>
      </c>
      <c r="B53" s="13">
        <v>0.2</v>
      </c>
      <c r="C53" s="13">
        <v>0.2</v>
      </c>
      <c r="D53" s="13">
        <v>0.5</v>
      </c>
      <c r="E53" s="13">
        <v>0.3</v>
      </c>
      <c r="F53" s="13">
        <v>0.15</v>
      </c>
      <c r="G53" s="14">
        <v>0</v>
      </c>
      <c r="H53" s="14">
        <v>0</v>
      </c>
      <c r="I53" s="13"/>
      <c r="J53" s="13"/>
      <c r="K53" s="13">
        <v>0</v>
      </c>
      <c r="L53" s="13">
        <v>0</v>
      </c>
      <c r="M53" s="13">
        <v>0</v>
      </c>
      <c r="N53" s="13"/>
      <c r="O53" s="13"/>
      <c r="P53" s="13"/>
      <c r="Q53" s="26" t="s">
        <v>642</v>
      </c>
      <c r="R53" s="25">
        <f>VLOOKUP($Q53,杂项!$AF:$AT,2,FALSE)</f>
        <v>0</v>
      </c>
      <c r="S53" s="25">
        <f>VLOOKUP($Q53,杂项!$AF:$AT,3,FALSE)</f>
        <v>0</v>
      </c>
      <c r="T53" s="25">
        <f>VLOOKUP($Q53,杂项!$AF:$AT,4,FALSE)</f>
        <v>0</v>
      </c>
      <c r="U53" s="25">
        <f>VLOOKUP($Q53,杂项!$AF:$AT,5,FALSE)</f>
        <v>0</v>
      </c>
      <c r="V53" s="25">
        <f>VLOOKUP($Q53,杂项!$AF:$AT,6,FALSE)</f>
        <v>0</v>
      </c>
      <c r="W53" s="25">
        <f>VLOOKUP($Q53,杂项!$AF:$AT,7,FALSE)</f>
        <v>0.1</v>
      </c>
      <c r="X53" s="25">
        <f>VLOOKUP($Q53,杂项!$AF:$AT,8,FALSE)</f>
        <v>0</v>
      </c>
      <c r="Y53" s="25">
        <f>VLOOKUP($Q53,杂项!$AF:$AT,9,FALSE)</f>
        <v>0.1</v>
      </c>
      <c r="Z53" s="25">
        <f>VLOOKUP($Q53,杂项!$AF:$AT,10,FALSE)</f>
        <v>0</v>
      </c>
      <c r="AA53" s="25">
        <f>VLOOKUP($Q53,杂项!$AF:$AT,11,FALSE)</f>
        <v>0</v>
      </c>
      <c r="AB53" s="25">
        <f>VLOOKUP($Q53,杂项!$AF:$AT,12,FALSE)</f>
        <v>0</v>
      </c>
      <c r="AC53" s="25">
        <f>VLOOKUP($Q53,杂项!$AF:$AT,13,FALSE)</f>
        <v>0</v>
      </c>
      <c r="AD53" s="25">
        <f>VLOOKUP($Q53,杂项!$AF:$AT,14,FALSE)</f>
        <v>0</v>
      </c>
      <c r="AE53" s="25">
        <f>VLOOKUP($Q53,杂项!$AF:$AT,15,FALSE)</f>
        <v>0</v>
      </c>
      <c r="AF53" s="25">
        <f>VLOOKUP($Q53,杂项!$AF:$AU,16,FALSE)</f>
        <v>0</v>
      </c>
      <c r="AG53" s="30">
        <v>1.5</v>
      </c>
      <c r="AH53" s="13">
        <v>0</v>
      </c>
      <c r="AI53" s="13">
        <v>0</v>
      </c>
      <c r="AJ53" s="29">
        <v>0</v>
      </c>
      <c r="AK53" s="29">
        <v>0</v>
      </c>
      <c r="AL53" s="13"/>
      <c r="AM53" s="29"/>
      <c r="AN53" s="29"/>
      <c r="AO53" s="13">
        <v>0.35</v>
      </c>
      <c r="AP53" s="29">
        <v>0</v>
      </c>
      <c r="AQ53" s="29">
        <v>107</v>
      </c>
      <c r="AR53" s="13">
        <v>0.2</v>
      </c>
      <c r="AS53" s="29">
        <v>0</v>
      </c>
      <c r="AT53" s="29">
        <v>48</v>
      </c>
      <c r="AU53" s="13">
        <v>0</v>
      </c>
      <c r="AV53" s="13"/>
      <c r="AW53" s="13">
        <v>0.28000000000000003</v>
      </c>
      <c r="AX53" s="13">
        <v>0.18</v>
      </c>
      <c r="AY53" s="13">
        <v>0</v>
      </c>
      <c r="AZ53" s="13">
        <v>0</v>
      </c>
      <c r="BA53" s="13">
        <v>0</v>
      </c>
      <c r="BB53" s="13"/>
      <c r="BC53" s="22" t="s">
        <v>4910</v>
      </c>
      <c r="BD53" s="24">
        <f>VLOOKUP($BC53,小兵属性!$B:$P,6,FALSE)</f>
        <v>0.65</v>
      </c>
      <c r="BE53" s="24">
        <f>VLOOKUP($BC53,小兵属性!$B:$P,7,FALSE)</f>
        <v>0.2</v>
      </c>
      <c r="BF53" s="24">
        <f>VLOOKUP($BC53,小兵属性!$B:$P,8,FALSE)</f>
        <v>0</v>
      </c>
      <c r="BG53" s="24">
        <f>VLOOKUP($BC53,小兵属性!$B:$P,9,FALSE)</f>
        <v>0.3</v>
      </c>
      <c r="BH53" s="24">
        <f>VLOOKUP($BC53,小兵属性!$B:$P,10,FALSE)</f>
        <v>0</v>
      </c>
      <c r="BI53" s="34">
        <v>12000</v>
      </c>
      <c r="BJ53" s="34">
        <v>11</v>
      </c>
      <c r="BK53" s="34"/>
      <c r="BL53" s="34"/>
      <c r="BM53" s="34">
        <v>700</v>
      </c>
      <c r="BN53" s="34">
        <v>600</v>
      </c>
      <c r="BO53" s="36">
        <v>0</v>
      </c>
      <c r="BP53" s="35">
        <v>1200</v>
      </c>
      <c r="BQ53" s="34">
        <v>11</v>
      </c>
      <c r="BR53" s="34"/>
      <c r="BS53" s="34">
        <v>700</v>
      </c>
      <c r="BT53" s="34">
        <v>600</v>
      </c>
      <c r="BU53" s="36">
        <v>0</v>
      </c>
      <c r="BV53" s="34"/>
      <c r="BW53" s="34"/>
      <c r="BX53" s="36">
        <v>0</v>
      </c>
      <c r="BY53" s="36">
        <v>0</v>
      </c>
      <c r="BZ53" s="43">
        <f>((VLOOKUP(A53,属性表!A:F,5,FALSE)*(1+AO53+W53)+AP53+AQ53)*(1+D53+AW53+X53)+(VLOOKUP(A53,属性表!A:F,6,FALSE)*(1+AR53+Y53)+AS53+AT53)*(1+E53+AX53+Z53))*1.8</f>
        <v>2902.7697211468799</v>
      </c>
      <c r="CA53" s="13">
        <f t="shared" si="8"/>
        <v>0.15</v>
      </c>
      <c r="CB53" s="13">
        <f t="shared" si="1"/>
        <v>0</v>
      </c>
      <c r="CC53" s="13">
        <f t="shared" si="2"/>
        <v>0</v>
      </c>
      <c r="CD53" s="50">
        <v>0</v>
      </c>
      <c r="CE53" s="13">
        <f t="shared" si="3"/>
        <v>0</v>
      </c>
      <c r="CF53" s="13">
        <v>0</v>
      </c>
      <c r="CG53" s="13">
        <f>IFERROR(VLOOKUP(VLOOKUP(A53,属性表!A:AO,41,FALSE)&amp;BJ53,杂项!AW:BC,4,0),0)/100+K53+AH53</f>
        <v>0</v>
      </c>
      <c r="CH53" s="43">
        <f>VLOOKUP(BC53,小兵属性!B:F,3,FALSE)*(1+B53+BD53)*(1+VLOOKUP(A53,属性表!A:AN,38,FALSE))</f>
        <v>1470.9534999999998</v>
      </c>
      <c r="CI53" s="50">
        <v>0</v>
      </c>
      <c r="CJ53" s="13">
        <f t="shared" si="4"/>
        <v>0</v>
      </c>
      <c r="CK53" s="13">
        <v>0</v>
      </c>
      <c r="CL53" s="13">
        <f>IFERROR(VLOOKUP(VLOOKUP(BC53,小兵属性!B:X,23,FALSE)&amp;BQ53,杂项!AW:BC,4,0),0)/100+K53</f>
        <v>0</v>
      </c>
      <c r="CM53" s="54" t="s">
        <v>5026</v>
      </c>
      <c r="CN53" s="29" t="s">
        <v>5027</v>
      </c>
      <c r="CO53" s="55" t="str">
        <f>VLOOKUP($BC53,小兵属性!$B:$Q,16,FALSE)</f>
        <v>物理</v>
      </c>
      <c r="CP53" s="43">
        <f t="shared" si="5"/>
        <v>1899.8888844891835</v>
      </c>
      <c r="CQ53" s="43">
        <f t="shared" si="6"/>
        <v>558.94128749999982</v>
      </c>
      <c r="CR53" s="43">
        <f t="shared" si="7"/>
        <v>2458.8301719891833</v>
      </c>
      <c r="CS53" s="58" t="s">
        <v>5095</v>
      </c>
    </row>
    <row r="54" spans="1:97" customFormat="1" x14ac:dyDescent="0.15">
      <c r="A54" s="9" t="s">
        <v>1213</v>
      </c>
      <c r="B54" s="13">
        <v>0.2</v>
      </c>
      <c r="C54" s="13">
        <v>0.5</v>
      </c>
      <c r="D54" s="13">
        <v>0.2</v>
      </c>
      <c r="E54" s="13">
        <v>0.3</v>
      </c>
      <c r="F54" s="13">
        <v>0.15</v>
      </c>
      <c r="G54" s="14">
        <v>0</v>
      </c>
      <c r="H54" s="14">
        <v>0</v>
      </c>
      <c r="I54" s="13"/>
      <c r="J54" s="13"/>
      <c r="K54" s="13">
        <v>0</v>
      </c>
      <c r="L54" s="13">
        <v>0</v>
      </c>
      <c r="M54" s="13">
        <v>0</v>
      </c>
      <c r="N54" s="13"/>
      <c r="O54" s="13"/>
      <c r="P54" s="13"/>
      <c r="Q54" s="26" t="s">
        <v>622</v>
      </c>
      <c r="R54" s="25">
        <f>VLOOKUP($Q54,杂项!$AF:$AT,2,FALSE)</f>
        <v>0</v>
      </c>
      <c r="S54" s="25">
        <f>VLOOKUP($Q54,杂项!$AF:$AT,3,FALSE)</f>
        <v>0.05</v>
      </c>
      <c r="T54" s="25">
        <f>VLOOKUP($Q54,杂项!$AF:$AT,4,FALSE)</f>
        <v>0</v>
      </c>
      <c r="U54" s="25">
        <f>VLOOKUP($Q54,杂项!$AF:$AT,5,FALSE)</f>
        <v>0.05</v>
      </c>
      <c r="V54" s="25">
        <f>VLOOKUP($Q54,杂项!$AF:$AT,6,FALSE)</f>
        <v>0</v>
      </c>
      <c r="W54" s="25">
        <f>VLOOKUP($Q54,杂项!$AF:$AT,7,FALSE)</f>
        <v>0</v>
      </c>
      <c r="X54" s="25">
        <f>VLOOKUP($Q54,杂项!$AF:$AT,8,FALSE)</f>
        <v>0</v>
      </c>
      <c r="Y54" s="25">
        <f>VLOOKUP($Q54,杂项!$AF:$AT,9,FALSE)</f>
        <v>0</v>
      </c>
      <c r="Z54" s="25">
        <f>VLOOKUP($Q54,杂项!$AF:$AT,10,FALSE)</f>
        <v>0</v>
      </c>
      <c r="AA54" s="25">
        <f>VLOOKUP($Q54,杂项!$AF:$AT,11,FALSE)</f>
        <v>0</v>
      </c>
      <c r="AB54" s="25">
        <f>VLOOKUP($Q54,杂项!$AF:$AT,12,FALSE)</f>
        <v>0</v>
      </c>
      <c r="AC54" s="25">
        <f>VLOOKUP($Q54,杂项!$AF:$AT,13,FALSE)</f>
        <v>0.1</v>
      </c>
      <c r="AD54" s="25">
        <f>VLOOKUP($Q54,杂项!$AF:$AT,14,FALSE)</f>
        <v>0.15</v>
      </c>
      <c r="AE54" s="25">
        <f>VLOOKUP($Q54,杂项!$AF:$AT,15,FALSE)</f>
        <v>0</v>
      </c>
      <c r="AF54" s="25">
        <f>VLOOKUP($Q54,杂项!$AF:$AU,16,FALSE)</f>
        <v>0</v>
      </c>
      <c r="AG54" s="30">
        <v>1.5</v>
      </c>
      <c r="AH54" s="13">
        <v>0</v>
      </c>
      <c r="AI54" s="13">
        <v>0</v>
      </c>
      <c r="AJ54" s="29">
        <v>0</v>
      </c>
      <c r="AK54" s="29">
        <v>0</v>
      </c>
      <c r="AL54" s="13">
        <v>0.35</v>
      </c>
      <c r="AM54" s="29">
        <v>0</v>
      </c>
      <c r="AN54" s="29">
        <v>182</v>
      </c>
      <c r="AO54" s="13"/>
      <c r="AP54" s="29"/>
      <c r="AQ54" s="29"/>
      <c r="AR54" s="13"/>
      <c r="AS54" s="29"/>
      <c r="AT54" s="29"/>
      <c r="AU54" s="13"/>
      <c r="AV54" s="13">
        <v>0.18</v>
      </c>
      <c r="AW54" s="13"/>
      <c r="AX54" s="13"/>
      <c r="AY54" s="13">
        <v>0</v>
      </c>
      <c r="AZ54" s="13">
        <v>0</v>
      </c>
      <c r="BA54" s="13">
        <v>0</v>
      </c>
      <c r="BB54" s="13"/>
      <c r="BC54" s="22" t="s">
        <v>4923</v>
      </c>
      <c r="BD54" s="24">
        <f>VLOOKUP($BC54,小兵属性!$B:$P,6,FALSE)</f>
        <v>0.3</v>
      </c>
      <c r="BE54" s="24">
        <f>VLOOKUP($BC54,小兵属性!$B:$P,7,FALSE)</f>
        <v>0</v>
      </c>
      <c r="BF54" s="24">
        <f>VLOOKUP($BC54,小兵属性!$B:$P,8,FALSE)</f>
        <v>0</v>
      </c>
      <c r="BG54" s="24">
        <f>VLOOKUP($BC54,小兵属性!$B:$P,9,FALSE)</f>
        <v>0</v>
      </c>
      <c r="BH54" s="24">
        <f>VLOOKUP($BC54,小兵属性!$B:$P,10,FALSE)</f>
        <v>0</v>
      </c>
      <c r="BI54" s="34">
        <v>12000</v>
      </c>
      <c r="BJ54" s="34">
        <v>11</v>
      </c>
      <c r="BK54" s="34"/>
      <c r="BL54" s="34"/>
      <c r="BM54" s="34">
        <v>700</v>
      </c>
      <c r="BN54" s="34">
        <v>600</v>
      </c>
      <c r="BO54" s="36">
        <v>0</v>
      </c>
      <c r="BP54" s="35">
        <v>1200</v>
      </c>
      <c r="BQ54" s="34">
        <v>11</v>
      </c>
      <c r="BR54" s="34"/>
      <c r="BS54" s="34">
        <v>700</v>
      </c>
      <c r="BT54" s="34">
        <v>600</v>
      </c>
      <c r="BU54" s="36">
        <v>0</v>
      </c>
      <c r="BV54" s="34"/>
      <c r="BW54" s="34"/>
      <c r="BX54" s="36">
        <v>0</v>
      </c>
      <c r="BY54" s="36">
        <v>0</v>
      </c>
      <c r="BZ54" s="43">
        <f>(VLOOKUP(A54,属性表!A:F,4,FALSE)*(1+AL54+U54)+AM54+AN54)*(1+C54+AV54+V54)</f>
        <v>1461.4582886400001</v>
      </c>
      <c r="CA54" s="13">
        <f t="shared" si="8"/>
        <v>0.15</v>
      </c>
      <c r="CB54" s="13">
        <f t="shared" si="1"/>
        <v>0.1</v>
      </c>
      <c r="CC54" s="13">
        <f t="shared" si="2"/>
        <v>0.15</v>
      </c>
      <c r="CD54" s="50">
        <v>0</v>
      </c>
      <c r="CE54" s="13">
        <f t="shared" si="3"/>
        <v>0</v>
      </c>
      <c r="CF54" s="13">
        <v>0</v>
      </c>
      <c r="CG54" s="13">
        <f>IFERROR(VLOOKUP(VLOOKUP(A54,属性表!A:AO,41,FALSE)&amp;BJ54,杂项!AW:BC,4,0),0)/100+K54+AH54</f>
        <v>0</v>
      </c>
      <c r="CH54" s="43">
        <f>VLOOKUP(BC54,小兵属性!B:F,3,FALSE)*(1+B54+BD54)*(1+VLOOKUP(A54,属性表!A:AN,38,FALSE))</f>
        <v>1358.6999999999998</v>
      </c>
      <c r="CI54" s="50">
        <v>0</v>
      </c>
      <c r="CJ54" s="13">
        <f t="shared" si="4"/>
        <v>0</v>
      </c>
      <c r="CK54" s="13">
        <v>0</v>
      </c>
      <c r="CL54" s="13">
        <f>IFERROR(VLOOKUP(VLOOKUP(BC54,小兵属性!B:X,23,FALSE)&amp;BQ54,杂项!AW:BC,4,0),0)/100+K54</f>
        <v>0</v>
      </c>
      <c r="CM54" s="54" t="s">
        <v>4886</v>
      </c>
      <c r="CN54" s="29" t="s">
        <v>5032</v>
      </c>
      <c r="CO54" s="55" t="str">
        <f>VLOOKUP($BC54,小兵属性!$B:$Q,16,FALSE)</f>
        <v>物理</v>
      </c>
      <c r="CP54" s="57">
        <f t="shared" si="5"/>
        <v>817.30855134720002</v>
      </c>
      <c r="CQ54" s="57">
        <f t="shared" si="6"/>
        <v>378.75249999999988</v>
      </c>
      <c r="CR54" s="57">
        <f t="shared" si="7"/>
        <v>1196.0610513472</v>
      </c>
      <c r="CS54" s="58" t="s">
        <v>5067</v>
      </c>
    </row>
    <row r="55" spans="1:97" customFormat="1" x14ac:dyDescent="0.15">
      <c r="A55" s="9" t="s">
        <v>1185</v>
      </c>
      <c r="B55" s="13">
        <v>0.2</v>
      </c>
      <c r="C55" s="13">
        <v>0.5</v>
      </c>
      <c r="D55" s="13">
        <v>0.2</v>
      </c>
      <c r="E55" s="13">
        <v>0.3</v>
      </c>
      <c r="F55" s="13">
        <v>0.15</v>
      </c>
      <c r="G55" s="14">
        <v>0</v>
      </c>
      <c r="H55" s="14">
        <v>0</v>
      </c>
      <c r="I55" s="13"/>
      <c r="J55" s="13"/>
      <c r="K55" s="13">
        <v>0</v>
      </c>
      <c r="L55" s="13">
        <v>0</v>
      </c>
      <c r="M55" s="13">
        <v>0</v>
      </c>
      <c r="N55" s="13">
        <v>0.1</v>
      </c>
      <c r="O55" s="13"/>
      <c r="P55" s="13"/>
      <c r="Q55" s="26" t="s">
        <v>622</v>
      </c>
      <c r="R55" s="25">
        <f>VLOOKUP($Q55,杂项!$AF:$AT,2,FALSE)</f>
        <v>0</v>
      </c>
      <c r="S55" s="25">
        <f>VLOOKUP($Q55,杂项!$AF:$AT,3,FALSE)</f>
        <v>0.05</v>
      </c>
      <c r="T55" s="25">
        <f>VLOOKUP($Q55,杂项!$AF:$AT,4,FALSE)</f>
        <v>0</v>
      </c>
      <c r="U55" s="25">
        <f>VLOOKUP($Q55,杂项!$AF:$AT,5,FALSE)</f>
        <v>0.05</v>
      </c>
      <c r="V55" s="25">
        <f>VLOOKUP($Q55,杂项!$AF:$AT,6,FALSE)</f>
        <v>0</v>
      </c>
      <c r="W55" s="25">
        <f>VLOOKUP($Q55,杂项!$AF:$AT,7,FALSE)</f>
        <v>0</v>
      </c>
      <c r="X55" s="25">
        <f>VLOOKUP($Q55,杂项!$AF:$AT,8,FALSE)</f>
        <v>0</v>
      </c>
      <c r="Y55" s="25">
        <f>VLOOKUP($Q55,杂项!$AF:$AT,9,FALSE)</f>
        <v>0</v>
      </c>
      <c r="Z55" s="25">
        <f>VLOOKUP($Q55,杂项!$AF:$AT,10,FALSE)</f>
        <v>0</v>
      </c>
      <c r="AA55" s="25">
        <f>VLOOKUP($Q55,杂项!$AF:$AT,11,FALSE)</f>
        <v>0</v>
      </c>
      <c r="AB55" s="25">
        <f>VLOOKUP($Q55,杂项!$AF:$AT,12,FALSE)</f>
        <v>0</v>
      </c>
      <c r="AC55" s="25">
        <f>VLOOKUP($Q55,杂项!$AF:$AT,13,FALSE)</f>
        <v>0.1</v>
      </c>
      <c r="AD55" s="25">
        <f>VLOOKUP($Q55,杂项!$AF:$AT,14,FALSE)</f>
        <v>0.15</v>
      </c>
      <c r="AE55" s="25">
        <f>VLOOKUP($Q55,杂项!$AF:$AT,15,FALSE)</f>
        <v>0</v>
      </c>
      <c r="AF55" s="25">
        <f>VLOOKUP($Q55,杂项!$AF:$AU,16,FALSE)</f>
        <v>0</v>
      </c>
      <c r="AG55" s="30">
        <v>1.5</v>
      </c>
      <c r="AH55" s="13">
        <v>0</v>
      </c>
      <c r="AI55" s="13">
        <v>0</v>
      </c>
      <c r="AJ55" s="29">
        <v>0</v>
      </c>
      <c r="AK55" s="29">
        <v>0</v>
      </c>
      <c r="AL55" s="13">
        <v>0.35</v>
      </c>
      <c r="AM55" s="29">
        <v>0</v>
      </c>
      <c r="AN55" s="29">
        <v>182</v>
      </c>
      <c r="AO55" s="13"/>
      <c r="AP55" s="29"/>
      <c r="AQ55" s="29"/>
      <c r="AR55" s="13"/>
      <c r="AS55" s="29"/>
      <c r="AT55" s="29"/>
      <c r="AU55" s="13"/>
      <c r="AV55" s="13">
        <v>0.18</v>
      </c>
      <c r="AW55" s="13"/>
      <c r="AX55" s="13"/>
      <c r="AY55" s="13">
        <v>0</v>
      </c>
      <c r="AZ55" s="13">
        <v>0</v>
      </c>
      <c r="BA55" s="13">
        <v>0</v>
      </c>
      <c r="BB55" s="13"/>
      <c r="BC55" s="22" t="s">
        <v>4923</v>
      </c>
      <c r="BD55" s="24">
        <f>VLOOKUP($BC55,小兵属性!$B:$P,6,FALSE)</f>
        <v>0.3</v>
      </c>
      <c r="BE55" s="24">
        <f>VLOOKUP($BC55,小兵属性!$B:$P,7,FALSE)</f>
        <v>0</v>
      </c>
      <c r="BF55" s="24">
        <f>VLOOKUP($BC55,小兵属性!$B:$P,8,FALSE)</f>
        <v>0</v>
      </c>
      <c r="BG55" s="24">
        <f>VLOOKUP($BC55,小兵属性!$B:$P,9,FALSE)</f>
        <v>0</v>
      </c>
      <c r="BH55" s="24">
        <f>VLOOKUP($BC55,小兵属性!$B:$P,10,FALSE)</f>
        <v>0</v>
      </c>
      <c r="BI55" s="34">
        <v>12000</v>
      </c>
      <c r="BJ55" s="34">
        <v>11</v>
      </c>
      <c r="BK55" s="34"/>
      <c r="BL55" s="34"/>
      <c r="BM55" s="34">
        <v>700</v>
      </c>
      <c r="BN55" s="34">
        <v>600</v>
      </c>
      <c r="BO55" s="36">
        <v>0</v>
      </c>
      <c r="BP55" s="35">
        <v>1200</v>
      </c>
      <c r="BQ55" s="34">
        <v>11</v>
      </c>
      <c r="BR55" s="34"/>
      <c r="BS55" s="34">
        <v>700</v>
      </c>
      <c r="BT55" s="34">
        <v>600</v>
      </c>
      <c r="BU55" s="36">
        <v>0</v>
      </c>
      <c r="BV55" s="34"/>
      <c r="BW55" s="34"/>
      <c r="BX55" s="36">
        <v>0</v>
      </c>
      <c r="BY55" s="36">
        <v>0</v>
      </c>
      <c r="BZ55" s="43">
        <f>(VLOOKUP(A55,属性表!A:F,4,FALSE)*(1+AL55+U55)+AM55+AN55)*(1+C55+AV55+V55)</f>
        <v>1529.0333184000001</v>
      </c>
      <c r="CA55" s="13">
        <f t="shared" si="8"/>
        <v>0.25</v>
      </c>
      <c r="CB55" s="13">
        <f t="shared" si="1"/>
        <v>0.1</v>
      </c>
      <c r="CC55" s="13">
        <f t="shared" si="2"/>
        <v>0.15</v>
      </c>
      <c r="CD55" s="50">
        <v>0</v>
      </c>
      <c r="CE55" s="13">
        <f t="shared" si="3"/>
        <v>0</v>
      </c>
      <c r="CF55" s="13">
        <v>0</v>
      </c>
      <c r="CG55" s="13">
        <f>IFERROR(VLOOKUP(VLOOKUP(A55,属性表!A:AO,41,FALSE)&amp;BJ55,杂项!AW:BC,4,0),0)/100+K55+AH55</f>
        <v>0</v>
      </c>
      <c r="CH55" s="43">
        <f>VLOOKUP(BC55,小兵属性!B:F,3,FALSE)*(1+B55+BD55)*(1+VLOOKUP(A55,属性表!A:AN,38,FALSE))</f>
        <v>1358.6999999999998</v>
      </c>
      <c r="CI55" s="50">
        <v>0</v>
      </c>
      <c r="CJ55" s="13">
        <f t="shared" si="4"/>
        <v>0</v>
      </c>
      <c r="CK55" s="13">
        <v>0</v>
      </c>
      <c r="CL55" s="13">
        <f>IFERROR(VLOOKUP(VLOOKUP(BC55,小兵属性!B:X,23,FALSE)&amp;BQ55,杂项!AW:BC,4,0),0)/100+K55</f>
        <v>0</v>
      </c>
      <c r="CM55" s="54" t="s">
        <v>4886</v>
      </c>
      <c r="CN55" s="29" t="s">
        <v>5032</v>
      </c>
      <c r="CO55" s="55" t="str">
        <f>VLOOKUP($BC55,小兵属性!$B:$Q,16,FALSE)</f>
        <v>物理</v>
      </c>
      <c r="CP55" s="57">
        <f t="shared" si="5"/>
        <v>958.06560960000013</v>
      </c>
      <c r="CQ55" s="57">
        <f t="shared" si="6"/>
        <v>378.75249999999988</v>
      </c>
      <c r="CR55" s="57">
        <f t="shared" si="7"/>
        <v>1336.8181096000001</v>
      </c>
      <c r="CS55" s="58" t="s">
        <v>5067</v>
      </c>
    </row>
    <row r="56" spans="1:97" customFormat="1" x14ac:dyDescent="0.15">
      <c r="A56" s="9" t="s">
        <v>1242</v>
      </c>
      <c r="B56" s="13">
        <v>0.35</v>
      </c>
      <c r="C56" s="13">
        <v>0.2</v>
      </c>
      <c r="D56" s="13">
        <v>0.2</v>
      </c>
      <c r="E56" s="13">
        <v>0.3</v>
      </c>
      <c r="F56" s="13">
        <v>0.15</v>
      </c>
      <c r="G56" s="14">
        <v>0</v>
      </c>
      <c r="H56" s="14">
        <v>0</v>
      </c>
      <c r="I56" s="13"/>
      <c r="J56" s="13"/>
      <c r="K56" s="13">
        <v>0</v>
      </c>
      <c r="L56" s="13">
        <v>0</v>
      </c>
      <c r="M56" s="13">
        <v>0</v>
      </c>
      <c r="N56" s="13"/>
      <c r="O56" s="13"/>
      <c r="P56" s="13"/>
      <c r="Q56" s="26" t="s">
        <v>528</v>
      </c>
      <c r="R56" s="25">
        <f>VLOOKUP($Q56,杂项!$AF:$AT,2,FALSE)</f>
        <v>0</v>
      </c>
      <c r="S56" s="25">
        <f>VLOOKUP($Q56,杂项!$AF:$AT,3,FALSE)</f>
        <v>0.05</v>
      </c>
      <c r="T56" s="25">
        <f>VLOOKUP($Q56,杂项!$AF:$AT,4,FALSE)</f>
        <v>0.1</v>
      </c>
      <c r="U56" s="25">
        <f>VLOOKUP($Q56,杂项!$AF:$AT,5,FALSE)</f>
        <v>0.05</v>
      </c>
      <c r="V56" s="25">
        <f>VLOOKUP($Q56,杂项!$AF:$AT,6,FALSE)</f>
        <v>0.1</v>
      </c>
      <c r="W56" s="25">
        <f>VLOOKUP($Q56,杂项!$AF:$AT,7,FALSE)</f>
        <v>0</v>
      </c>
      <c r="X56" s="25">
        <f>VLOOKUP($Q56,杂项!$AF:$AT,8,FALSE)</f>
        <v>0.1</v>
      </c>
      <c r="Y56" s="25">
        <f>VLOOKUP($Q56,杂项!$AF:$AT,9,FALSE)</f>
        <v>0</v>
      </c>
      <c r="Z56" s="25">
        <f>VLOOKUP($Q56,杂项!$AF:$AT,10,FALSE)</f>
        <v>0.1</v>
      </c>
      <c r="AA56" s="25">
        <f>VLOOKUP($Q56,杂项!$AF:$AT,11,FALSE)</f>
        <v>0</v>
      </c>
      <c r="AB56" s="25">
        <f>VLOOKUP($Q56,杂项!$AF:$AT,12,FALSE)</f>
        <v>0</v>
      </c>
      <c r="AC56" s="25">
        <f>VLOOKUP($Q56,杂项!$AF:$AT,13,FALSE)</f>
        <v>0</v>
      </c>
      <c r="AD56" s="25">
        <f>VLOOKUP($Q56,杂项!$AF:$AT,14,FALSE)</f>
        <v>0</v>
      </c>
      <c r="AE56" s="25">
        <f>VLOOKUP($Q56,杂项!$AF:$AT,15,FALSE)</f>
        <v>0</v>
      </c>
      <c r="AF56" s="25">
        <f>VLOOKUP($Q56,杂项!$AF:$AU,16,FALSE)</f>
        <v>0</v>
      </c>
      <c r="AG56" s="30">
        <v>1.5</v>
      </c>
      <c r="AH56" s="13">
        <v>0</v>
      </c>
      <c r="AI56" s="13">
        <v>0.35</v>
      </c>
      <c r="AJ56" s="29">
        <v>0</v>
      </c>
      <c r="AK56" s="29">
        <v>193</v>
      </c>
      <c r="AL56" s="13"/>
      <c r="AM56" s="29"/>
      <c r="AN56" s="29"/>
      <c r="AO56" s="13"/>
      <c r="AP56" s="29"/>
      <c r="AQ56" s="29"/>
      <c r="AR56" s="13"/>
      <c r="AS56" s="29"/>
      <c r="AT56" s="29"/>
      <c r="AU56" s="13">
        <v>0.18</v>
      </c>
      <c r="AV56" s="13"/>
      <c r="AW56" s="13"/>
      <c r="AX56" s="13"/>
      <c r="AY56" s="13">
        <v>0</v>
      </c>
      <c r="AZ56" s="13">
        <v>0</v>
      </c>
      <c r="BA56" s="13">
        <v>0</v>
      </c>
      <c r="BB56" s="13"/>
      <c r="BC56" s="22" t="s">
        <v>4890</v>
      </c>
      <c r="BD56" s="24">
        <f>VLOOKUP($BC56,小兵属性!$B:$P,6,FALSE)</f>
        <v>0.5</v>
      </c>
      <c r="BE56" s="24">
        <f>VLOOKUP($BC56,小兵属性!$B:$P,7,FALSE)</f>
        <v>0.5</v>
      </c>
      <c r="BF56" s="24">
        <f>VLOOKUP($BC56,小兵属性!$B:$P,8,FALSE)</f>
        <v>0</v>
      </c>
      <c r="BG56" s="24">
        <f>VLOOKUP($BC56,小兵属性!$B:$P,9,FALSE)</f>
        <v>0</v>
      </c>
      <c r="BH56" s="24">
        <f>VLOOKUP($BC56,小兵属性!$B:$P,10,FALSE)</f>
        <v>0</v>
      </c>
      <c r="BI56" s="34">
        <v>12000</v>
      </c>
      <c r="BJ56" s="34">
        <v>11</v>
      </c>
      <c r="BK56" s="34"/>
      <c r="BL56" s="34"/>
      <c r="BM56" s="34">
        <v>700</v>
      </c>
      <c r="BN56" s="34">
        <v>600</v>
      </c>
      <c r="BO56" s="36">
        <v>0</v>
      </c>
      <c r="BP56" s="35">
        <v>1200</v>
      </c>
      <c r="BQ56" s="34">
        <v>11</v>
      </c>
      <c r="BR56" s="34"/>
      <c r="BS56" s="34">
        <v>700</v>
      </c>
      <c r="BT56" s="34">
        <v>600</v>
      </c>
      <c r="BU56" s="36">
        <v>0</v>
      </c>
      <c r="BV56" s="34"/>
      <c r="BW56" s="34"/>
      <c r="BX56" s="36">
        <v>0</v>
      </c>
      <c r="BY56" s="36">
        <v>0</v>
      </c>
      <c r="BZ56" s="43">
        <f>(VLOOKUP(A56,属性表!A:F,3,FALSE)*(1+AI56+S56)+AJ56+AK56)*(1+B56+AU56+T56)</f>
        <v>1408.2431078144004</v>
      </c>
      <c r="CA56" s="13">
        <f t="shared" si="8"/>
        <v>0.15</v>
      </c>
      <c r="CB56" s="13">
        <f t="shared" si="1"/>
        <v>0</v>
      </c>
      <c r="CC56" s="13">
        <f t="shared" si="2"/>
        <v>0</v>
      </c>
      <c r="CD56" s="50">
        <v>0</v>
      </c>
      <c r="CE56" s="13">
        <f t="shared" si="3"/>
        <v>0</v>
      </c>
      <c r="CF56" s="13">
        <v>0</v>
      </c>
      <c r="CG56" s="13">
        <f>IFERROR(VLOOKUP(VLOOKUP(A56,属性表!A:AO,41,FALSE)&amp;BJ56,杂项!AW:BC,4,0),0)/100+K56+AH56</f>
        <v>0</v>
      </c>
      <c r="CH56" s="43">
        <f>VLOOKUP(BC56,小兵属性!B:F,3,FALSE)*(1+B56+BD56)*(1+VLOOKUP(A56,属性表!A:AN,38,FALSE))</f>
        <v>1467.2350000000004</v>
      </c>
      <c r="CI56" s="50">
        <v>0</v>
      </c>
      <c r="CJ56" s="13">
        <f t="shared" si="4"/>
        <v>0</v>
      </c>
      <c r="CK56" s="13">
        <v>0</v>
      </c>
      <c r="CL56" s="13">
        <f>IFERROR(VLOOKUP(VLOOKUP(BC56,小兵属性!B:X,23,FALSE)&amp;BQ56,杂项!AW:BC,4,0),0)/100+K56</f>
        <v>0</v>
      </c>
      <c r="CM56" s="54" t="s">
        <v>4816</v>
      </c>
      <c r="CN56" s="29" t="s">
        <v>5027</v>
      </c>
      <c r="CO56" s="55" t="str">
        <f>VLOOKUP($BC56,小兵属性!$B:$Q,16,FALSE)</f>
        <v>物理</v>
      </c>
      <c r="CP56" s="43">
        <f t="shared" si="5"/>
        <v>610.85968048992038</v>
      </c>
      <c r="CQ56" s="43">
        <f t="shared" si="6"/>
        <v>441.16012500000016</v>
      </c>
      <c r="CR56" s="43">
        <f t="shared" si="7"/>
        <v>1052.0198054899206</v>
      </c>
      <c r="CS56" s="58" t="s">
        <v>5066</v>
      </c>
    </row>
    <row r="57" spans="1:97" customFormat="1" x14ac:dyDescent="0.15">
      <c r="A57" s="9" t="s">
        <v>215</v>
      </c>
      <c r="B57" s="13">
        <v>0.3</v>
      </c>
      <c r="C57" s="13">
        <v>0.3</v>
      </c>
      <c r="D57" s="13">
        <v>0.2</v>
      </c>
      <c r="E57" s="13">
        <v>0.3</v>
      </c>
      <c r="F57" s="13">
        <v>0.25</v>
      </c>
      <c r="G57" s="14">
        <v>0</v>
      </c>
      <c r="H57" s="14">
        <v>0</v>
      </c>
      <c r="I57" s="13"/>
      <c r="J57" s="13"/>
      <c r="K57" s="13">
        <v>0</v>
      </c>
      <c r="L57" s="13">
        <v>0</v>
      </c>
      <c r="M57" s="13">
        <v>0</v>
      </c>
      <c r="N57" s="13">
        <v>0.1</v>
      </c>
      <c r="O57" s="13"/>
      <c r="P57" s="13"/>
      <c r="Q57" s="26" t="s">
        <v>528</v>
      </c>
      <c r="R57" s="25">
        <f>VLOOKUP($Q57,杂项!$AF:$AT,2,FALSE)</f>
        <v>0</v>
      </c>
      <c r="S57" s="25">
        <f>VLOOKUP($Q57,杂项!$AF:$AT,3,FALSE)</f>
        <v>0.05</v>
      </c>
      <c r="T57" s="25">
        <f>VLOOKUP($Q57,杂项!$AF:$AT,4,FALSE)</f>
        <v>0.1</v>
      </c>
      <c r="U57" s="25">
        <f>VLOOKUP($Q57,杂项!$AF:$AT,5,FALSE)</f>
        <v>0.05</v>
      </c>
      <c r="V57" s="25">
        <f>VLOOKUP($Q57,杂项!$AF:$AT,6,FALSE)</f>
        <v>0.1</v>
      </c>
      <c r="W57" s="25">
        <f>VLOOKUP($Q57,杂项!$AF:$AT,7,FALSE)</f>
        <v>0</v>
      </c>
      <c r="X57" s="25">
        <f>VLOOKUP($Q57,杂项!$AF:$AT,8,FALSE)</f>
        <v>0.1</v>
      </c>
      <c r="Y57" s="25">
        <f>VLOOKUP($Q57,杂项!$AF:$AT,9,FALSE)</f>
        <v>0</v>
      </c>
      <c r="Z57" s="25">
        <f>VLOOKUP($Q57,杂项!$AF:$AT,10,FALSE)</f>
        <v>0.1</v>
      </c>
      <c r="AA57" s="25">
        <f>VLOOKUP($Q57,杂项!$AF:$AT,11,FALSE)</f>
        <v>0</v>
      </c>
      <c r="AB57" s="25">
        <f>VLOOKUP($Q57,杂项!$AF:$AT,12,FALSE)</f>
        <v>0</v>
      </c>
      <c r="AC57" s="25">
        <f>VLOOKUP($Q57,杂项!$AF:$AT,13,FALSE)</f>
        <v>0</v>
      </c>
      <c r="AD57" s="25">
        <f>VLOOKUP($Q57,杂项!$AF:$AT,14,FALSE)</f>
        <v>0</v>
      </c>
      <c r="AE57" s="25">
        <f>VLOOKUP($Q57,杂项!$AF:$AT,15,FALSE)</f>
        <v>0</v>
      </c>
      <c r="AF57" s="25">
        <f>VLOOKUP($Q57,杂项!$AF:$AU,16,FALSE)</f>
        <v>0</v>
      </c>
      <c r="AG57" s="30">
        <v>1.5</v>
      </c>
      <c r="AH57" s="13">
        <v>0</v>
      </c>
      <c r="AI57" s="13">
        <v>0.35</v>
      </c>
      <c r="AJ57" s="29">
        <v>0</v>
      </c>
      <c r="AK57" s="29">
        <v>182</v>
      </c>
      <c r="AL57" s="13"/>
      <c r="AM57" s="29"/>
      <c r="AN57" s="29"/>
      <c r="AO57" s="13"/>
      <c r="AP57" s="29"/>
      <c r="AQ57" s="29"/>
      <c r="AR57" s="13"/>
      <c r="AS57" s="29"/>
      <c r="AT57" s="29"/>
      <c r="AU57" s="13">
        <v>0.18</v>
      </c>
      <c r="AV57" s="13"/>
      <c r="AW57" s="13"/>
      <c r="AX57" s="13"/>
      <c r="AY57" s="13">
        <v>0</v>
      </c>
      <c r="AZ57" s="13">
        <v>0</v>
      </c>
      <c r="BA57" s="13">
        <v>0</v>
      </c>
      <c r="BB57" s="13"/>
      <c r="BC57" s="22" t="s">
        <v>4930</v>
      </c>
      <c r="BD57" s="24">
        <f>VLOOKUP($BC57,小兵属性!$B:$P,6,FALSE)</f>
        <v>0.85</v>
      </c>
      <c r="BE57" s="24">
        <f>VLOOKUP($BC57,小兵属性!$B:$P,7,FALSE)</f>
        <v>0.4</v>
      </c>
      <c r="BF57" s="24">
        <f>VLOOKUP($BC57,小兵属性!$B:$P,8,FALSE)</f>
        <v>0.65</v>
      </c>
      <c r="BG57" s="24">
        <f>VLOOKUP($BC57,小兵属性!$B:$P,9,FALSE)</f>
        <v>0</v>
      </c>
      <c r="BH57" s="24">
        <f>VLOOKUP($BC57,小兵属性!$B:$P,10,FALSE)</f>
        <v>0.3</v>
      </c>
      <c r="BI57" s="34">
        <v>12000</v>
      </c>
      <c r="BJ57" s="34">
        <v>11</v>
      </c>
      <c r="BK57" s="34"/>
      <c r="BL57" s="34"/>
      <c r="BM57" s="34">
        <v>700</v>
      </c>
      <c r="BN57" s="34">
        <v>600</v>
      </c>
      <c r="BO57" s="36">
        <v>0</v>
      </c>
      <c r="BP57" s="35">
        <v>1200</v>
      </c>
      <c r="BQ57" s="34">
        <v>11</v>
      </c>
      <c r="BR57" s="34"/>
      <c r="BS57" s="34">
        <v>700</v>
      </c>
      <c r="BT57" s="34">
        <v>600</v>
      </c>
      <c r="BU57" s="36">
        <v>0</v>
      </c>
      <c r="BV57" s="34"/>
      <c r="BW57" s="34"/>
      <c r="BX57" s="36">
        <v>0</v>
      </c>
      <c r="BY57" s="36">
        <v>0</v>
      </c>
      <c r="BZ57" s="43">
        <f>(VLOOKUP(A57,属性表!A:F,3,FALSE)*(1+AI57+S57)+AJ57+AK57)*(1+B57+AU57+T57)</f>
        <v>1445.518145792</v>
      </c>
      <c r="CA57" s="13">
        <f t="shared" si="8"/>
        <v>0.35</v>
      </c>
      <c r="CB57" s="13">
        <f t="shared" si="1"/>
        <v>0</v>
      </c>
      <c r="CC57" s="13">
        <f t="shared" si="2"/>
        <v>0</v>
      </c>
      <c r="CD57" s="50">
        <v>0</v>
      </c>
      <c r="CE57" s="13">
        <f t="shared" si="3"/>
        <v>0</v>
      </c>
      <c r="CF57" s="13">
        <v>0</v>
      </c>
      <c r="CG57" s="13">
        <f>IFERROR(VLOOKUP(VLOOKUP(A57,属性表!A:AO,41,FALSE)&amp;BJ57,杂项!AW:BC,4,0),0)/100+K57+AH57</f>
        <v>0</v>
      </c>
      <c r="CH57" s="43">
        <f>VLOOKUP(BC57,小兵属性!B:F,3,FALSE)*(1+B57+BD57)*(1+VLOOKUP(A57,属性表!A:AN,38,FALSE))</f>
        <v>1877.9175</v>
      </c>
      <c r="CI57" s="50">
        <v>0</v>
      </c>
      <c r="CJ57" s="13">
        <f t="shared" si="4"/>
        <v>0</v>
      </c>
      <c r="CK57" s="13">
        <v>0</v>
      </c>
      <c r="CL57" s="13">
        <f>IFERROR(VLOOKUP(VLOOKUP(BC57,小兵属性!B:X,23,FALSE)&amp;BQ57,杂项!AW:BC,4,0),0)/100+K57</f>
        <v>0</v>
      </c>
      <c r="CM57" s="54" t="s">
        <v>4816</v>
      </c>
      <c r="CN57" s="29" t="s">
        <v>5027</v>
      </c>
      <c r="CO57" s="55" t="str">
        <f>VLOOKUP($BC57,小兵属性!$B:$Q,16,FALSE)</f>
        <v>魔法</v>
      </c>
      <c r="CP57" s="43">
        <f t="shared" si="5"/>
        <v>754.83712261440019</v>
      </c>
      <c r="CQ57" s="43">
        <f t="shared" si="6"/>
        <v>798.69843749999995</v>
      </c>
      <c r="CR57" s="43">
        <f t="shared" si="7"/>
        <v>1553.5355601144001</v>
      </c>
      <c r="CS57" s="58" t="s">
        <v>5057</v>
      </c>
    </row>
    <row r="58" spans="1:97" customFormat="1" x14ac:dyDescent="0.15">
      <c r="A58" s="9" t="s">
        <v>1233</v>
      </c>
      <c r="B58" s="13">
        <v>0.2</v>
      </c>
      <c r="C58" s="13">
        <v>0.35</v>
      </c>
      <c r="D58" s="13">
        <v>0.2</v>
      </c>
      <c r="E58" s="13">
        <v>0.3</v>
      </c>
      <c r="F58" s="13">
        <v>0.15</v>
      </c>
      <c r="G58" s="14">
        <v>0</v>
      </c>
      <c r="H58" s="14">
        <v>0</v>
      </c>
      <c r="I58" s="13"/>
      <c r="J58" s="13"/>
      <c r="K58" s="13">
        <v>0</v>
      </c>
      <c r="L58" s="13">
        <v>0</v>
      </c>
      <c r="M58" s="13">
        <v>0</v>
      </c>
      <c r="N58" s="13">
        <v>0.1</v>
      </c>
      <c r="O58" s="13"/>
      <c r="P58" s="13"/>
      <c r="Q58" s="26" t="s">
        <v>528</v>
      </c>
      <c r="R58" s="25">
        <f>VLOOKUP($Q58,杂项!$AF:$AT,2,FALSE)</f>
        <v>0</v>
      </c>
      <c r="S58" s="25">
        <f>VLOOKUP($Q58,杂项!$AF:$AT,3,FALSE)</f>
        <v>0.05</v>
      </c>
      <c r="T58" s="25">
        <f>VLOOKUP($Q58,杂项!$AF:$AT,4,FALSE)</f>
        <v>0.1</v>
      </c>
      <c r="U58" s="25">
        <f>VLOOKUP($Q58,杂项!$AF:$AT,5,FALSE)</f>
        <v>0.05</v>
      </c>
      <c r="V58" s="25">
        <f>VLOOKUP($Q58,杂项!$AF:$AT,6,FALSE)</f>
        <v>0.1</v>
      </c>
      <c r="W58" s="25">
        <f>VLOOKUP($Q58,杂项!$AF:$AT,7,FALSE)</f>
        <v>0</v>
      </c>
      <c r="X58" s="25">
        <f>VLOOKUP($Q58,杂项!$AF:$AT,8,FALSE)</f>
        <v>0.1</v>
      </c>
      <c r="Y58" s="25">
        <f>VLOOKUP($Q58,杂项!$AF:$AT,9,FALSE)</f>
        <v>0</v>
      </c>
      <c r="Z58" s="25">
        <f>VLOOKUP($Q58,杂项!$AF:$AT,10,FALSE)</f>
        <v>0.1</v>
      </c>
      <c r="AA58" s="25">
        <f>VLOOKUP($Q58,杂项!$AF:$AT,11,FALSE)</f>
        <v>0</v>
      </c>
      <c r="AB58" s="25">
        <f>VLOOKUP($Q58,杂项!$AF:$AT,12,FALSE)</f>
        <v>0</v>
      </c>
      <c r="AC58" s="25">
        <f>VLOOKUP($Q58,杂项!$AF:$AT,13,FALSE)</f>
        <v>0</v>
      </c>
      <c r="AD58" s="25">
        <f>VLOOKUP($Q58,杂项!$AF:$AT,14,FALSE)</f>
        <v>0</v>
      </c>
      <c r="AE58" s="25">
        <f>VLOOKUP($Q58,杂项!$AF:$AT,15,FALSE)</f>
        <v>0</v>
      </c>
      <c r="AF58" s="25">
        <f>VLOOKUP($Q58,杂项!$AF:$AU,16,FALSE)</f>
        <v>0</v>
      </c>
      <c r="AG58" s="30">
        <v>1.5</v>
      </c>
      <c r="AH58" s="13">
        <v>0</v>
      </c>
      <c r="AI58" s="13">
        <v>0</v>
      </c>
      <c r="AJ58" s="29">
        <v>0</v>
      </c>
      <c r="AK58" s="29">
        <v>0</v>
      </c>
      <c r="AL58" s="13">
        <v>0.35</v>
      </c>
      <c r="AM58" s="29">
        <v>0</v>
      </c>
      <c r="AN58" s="29">
        <v>182</v>
      </c>
      <c r="AO58" s="13"/>
      <c r="AP58" s="29"/>
      <c r="AQ58" s="29"/>
      <c r="AR58" s="13"/>
      <c r="AS58" s="29"/>
      <c r="AT58" s="29"/>
      <c r="AU58" s="13"/>
      <c r="AV58" s="13">
        <v>0.18</v>
      </c>
      <c r="AW58" s="13"/>
      <c r="AX58" s="13"/>
      <c r="AY58" s="13">
        <v>0</v>
      </c>
      <c r="AZ58" s="13">
        <v>0</v>
      </c>
      <c r="BA58" s="13">
        <v>0</v>
      </c>
      <c r="BB58" s="13"/>
      <c r="BC58" s="22" t="s">
        <v>4930</v>
      </c>
      <c r="BD58" s="24">
        <f>VLOOKUP($BC58,小兵属性!$B:$P,6,FALSE)</f>
        <v>0.85</v>
      </c>
      <c r="BE58" s="24">
        <f>VLOOKUP($BC58,小兵属性!$B:$P,7,FALSE)</f>
        <v>0.4</v>
      </c>
      <c r="BF58" s="24">
        <f>VLOOKUP($BC58,小兵属性!$B:$P,8,FALSE)</f>
        <v>0.65</v>
      </c>
      <c r="BG58" s="24">
        <f>VLOOKUP($BC58,小兵属性!$B:$P,9,FALSE)</f>
        <v>0</v>
      </c>
      <c r="BH58" s="24">
        <f>VLOOKUP($BC58,小兵属性!$B:$P,10,FALSE)</f>
        <v>0.3</v>
      </c>
      <c r="BI58" s="34">
        <v>12000</v>
      </c>
      <c r="BJ58" s="34">
        <v>11</v>
      </c>
      <c r="BK58" s="34"/>
      <c r="BL58" s="34"/>
      <c r="BM58" s="34">
        <v>700</v>
      </c>
      <c r="BN58" s="34">
        <v>600</v>
      </c>
      <c r="BO58" s="36">
        <v>0</v>
      </c>
      <c r="BP58" s="35">
        <v>1200</v>
      </c>
      <c r="BQ58" s="34">
        <v>11</v>
      </c>
      <c r="BR58" s="34"/>
      <c r="BS58" s="34">
        <v>700</v>
      </c>
      <c r="BT58" s="34">
        <v>600</v>
      </c>
      <c r="BU58" s="36">
        <v>0</v>
      </c>
      <c r="BV58" s="34"/>
      <c r="BW58" s="34"/>
      <c r="BX58" s="36">
        <v>0</v>
      </c>
      <c r="BY58" s="36">
        <v>0</v>
      </c>
      <c r="BZ58" s="43">
        <f>(VLOOKUP(A58,属性表!A:F,4,FALSE)*(1+AL58+U58)+AM58+AN58)*(1+C58+AV58+V58)</f>
        <v>1357.0438407680001</v>
      </c>
      <c r="CA58" s="13">
        <f t="shared" si="8"/>
        <v>0.25</v>
      </c>
      <c r="CB58" s="13">
        <f t="shared" si="1"/>
        <v>0</v>
      </c>
      <c r="CC58" s="13">
        <f t="shared" si="2"/>
        <v>0</v>
      </c>
      <c r="CD58" s="50">
        <v>0</v>
      </c>
      <c r="CE58" s="13">
        <f t="shared" si="3"/>
        <v>0</v>
      </c>
      <c r="CF58" s="13">
        <v>0</v>
      </c>
      <c r="CG58" s="13">
        <f>IFERROR(VLOOKUP(VLOOKUP(A58,属性表!A:AO,41,FALSE)&amp;BJ58,杂项!AW:BC,4,0),0)/100+K58+AH58</f>
        <v>0</v>
      </c>
      <c r="CH58" s="43">
        <f>VLOOKUP(BC58,小兵属性!B:F,3,FALSE)*(1+B58+BD58)*(1+VLOOKUP(A58,属性表!A:AN,38,FALSE))</f>
        <v>1525.3024999999998</v>
      </c>
      <c r="CI58" s="50">
        <v>0</v>
      </c>
      <c r="CJ58" s="13">
        <f t="shared" si="4"/>
        <v>0</v>
      </c>
      <c r="CK58" s="13">
        <v>0</v>
      </c>
      <c r="CL58" s="13">
        <f>IFERROR(VLOOKUP(VLOOKUP(BC58,小兵属性!B:X,23,FALSE)&amp;BQ58,杂项!AW:BC,4,0),0)/100+K58</f>
        <v>0</v>
      </c>
      <c r="CM58" s="54" t="s">
        <v>4886</v>
      </c>
      <c r="CN58" s="29" t="s">
        <v>5032</v>
      </c>
      <c r="CO58" s="55" t="str">
        <f>VLOOKUP($BC58,小兵属性!$B:$Q,16,FALSE)</f>
        <v>魔法</v>
      </c>
      <c r="CP58" s="57">
        <f t="shared" si="5"/>
        <v>709.72860072000003</v>
      </c>
      <c r="CQ58" s="57">
        <f t="shared" si="6"/>
        <v>532.04893749999985</v>
      </c>
      <c r="CR58" s="57">
        <f t="shared" si="7"/>
        <v>1241.7775382199998</v>
      </c>
      <c r="CS58" s="58" t="s">
        <v>5079</v>
      </c>
    </row>
    <row r="59" spans="1:97" customFormat="1" x14ac:dyDescent="0.15">
      <c r="A59" s="17" t="s">
        <v>67</v>
      </c>
      <c r="B59" s="13">
        <v>0.12</v>
      </c>
      <c r="C59" s="13">
        <v>0.2</v>
      </c>
      <c r="D59" s="13">
        <v>0.2</v>
      </c>
      <c r="E59" s="13">
        <v>0.3</v>
      </c>
      <c r="F59" s="13">
        <v>0.6</v>
      </c>
      <c r="G59" s="14">
        <v>0</v>
      </c>
      <c r="H59" s="14">
        <v>0</v>
      </c>
      <c r="I59" s="13">
        <v>0.2</v>
      </c>
      <c r="J59" s="13"/>
      <c r="K59" s="13">
        <v>0</v>
      </c>
      <c r="L59" s="13">
        <v>0</v>
      </c>
      <c r="M59" s="13">
        <v>0</v>
      </c>
      <c r="N59" s="13">
        <v>0</v>
      </c>
      <c r="O59" s="13"/>
      <c r="P59" s="13"/>
      <c r="Q59" s="26" t="s">
        <v>528</v>
      </c>
      <c r="R59" s="25">
        <f>VLOOKUP($Q59,杂项!$AF:$AT,2,FALSE)</f>
        <v>0</v>
      </c>
      <c r="S59" s="25">
        <f>VLOOKUP($Q59,杂项!$AF:$AT,3,FALSE)</f>
        <v>0.05</v>
      </c>
      <c r="T59" s="25">
        <f>VLOOKUP($Q59,杂项!$AF:$AT,4,FALSE)</f>
        <v>0.1</v>
      </c>
      <c r="U59" s="25">
        <f>VLOOKUP($Q59,杂项!$AF:$AT,5,FALSE)</f>
        <v>0.05</v>
      </c>
      <c r="V59" s="25">
        <f>VLOOKUP($Q59,杂项!$AF:$AT,6,FALSE)</f>
        <v>0.1</v>
      </c>
      <c r="W59" s="25">
        <f>VLOOKUP($Q59,杂项!$AF:$AT,7,FALSE)</f>
        <v>0</v>
      </c>
      <c r="X59" s="25">
        <f>VLOOKUP($Q59,杂项!$AF:$AT,8,FALSE)</f>
        <v>0.1</v>
      </c>
      <c r="Y59" s="25">
        <f>VLOOKUP($Q59,杂项!$AF:$AT,9,FALSE)</f>
        <v>0</v>
      </c>
      <c r="Z59" s="25">
        <f>VLOOKUP($Q59,杂项!$AF:$AT,10,FALSE)</f>
        <v>0.1</v>
      </c>
      <c r="AA59" s="25">
        <f>VLOOKUP($Q59,杂项!$AF:$AT,11,FALSE)</f>
        <v>0</v>
      </c>
      <c r="AB59" s="25">
        <f>VLOOKUP($Q59,杂项!$AF:$AT,12,FALSE)</f>
        <v>0</v>
      </c>
      <c r="AC59" s="25">
        <f>VLOOKUP($Q59,杂项!$AF:$AT,13,FALSE)</f>
        <v>0</v>
      </c>
      <c r="AD59" s="25">
        <f>VLOOKUP($Q59,杂项!$AF:$AT,14,FALSE)</f>
        <v>0</v>
      </c>
      <c r="AE59" s="25">
        <f>VLOOKUP($Q59,杂项!$AF:$AT,15,FALSE)</f>
        <v>0</v>
      </c>
      <c r="AF59" s="25">
        <f>VLOOKUP($Q59,杂项!$AF:$AU,16,FALSE)</f>
        <v>0</v>
      </c>
      <c r="AG59" s="30">
        <v>1.6</v>
      </c>
      <c r="AH59" s="13">
        <v>0</v>
      </c>
      <c r="AI59" s="13">
        <v>0.35</v>
      </c>
      <c r="AJ59" s="29">
        <v>0</v>
      </c>
      <c r="AK59" s="29">
        <v>193</v>
      </c>
      <c r="AL59" s="13"/>
      <c r="AM59" s="29"/>
      <c r="AN59" s="29"/>
      <c r="AO59" s="13"/>
      <c r="AP59" s="29"/>
      <c r="AQ59" s="29"/>
      <c r="AR59" s="13"/>
      <c r="AS59" s="29"/>
      <c r="AT59" s="29"/>
      <c r="AU59" s="13">
        <v>0.38</v>
      </c>
      <c r="AV59" s="13"/>
      <c r="AW59" s="13"/>
      <c r="AX59" s="13"/>
      <c r="AY59" s="13">
        <v>0</v>
      </c>
      <c r="AZ59" s="13">
        <v>0</v>
      </c>
      <c r="BA59" s="13">
        <v>0</v>
      </c>
      <c r="BB59" s="13"/>
      <c r="BC59" s="22" t="s">
        <v>4890</v>
      </c>
      <c r="BD59" s="24">
        <f>VLOOKUP($BC59,小兵属性!$B:$P,6,FALSE)</f>
        <v>0.5</v>
      </c>
      <c r="BE59" s="24">
        <f>VLOOKUP($BC59,小兵属性!$B:$P,7,FALSE)</f>
        <v>0.5</v>
      </c>
      <c r="BF59" s="24">
        <f>VLOOKUP($BC59,小兵属性!$B:$P,8,FALSE)</f>
        <v>0</v>
      </c>
      <c r="BG59" s="24">
        <f>VLOOKUP($BC59,小兵属性!$B:$P,9,FALSE)</f>
        <v>0</v>
      </c>
      <c r="BH59" s="24">
        <f>VLOOKUP($BC59,小兵属性!$B:$P,10,FALSE)</f>
        <v>0</v>
      </c>
      <c r="BI59" s="34">
        <v>12000</v>
      </c>
      <c r="BJ59" s="34">
        <v>11</v>
      </c>
      <c r="BK59" s="34"/>
      <c r="BL59" s="34"/>
      <c r="BM59" s="34">
        <v>700</v>
      </c>
      <c r="BN59" s="34">
        <v>600</v>
      </c>
      <c r="BO59" s="36">
        <v>0</v>
      </c>
      <c r="BP59" s="35">
        <v>1200</v>
      </c>
      <c r="BQ59" s="34">
        <v>11</v>
      </c>
      <c r="BR59" s="34"/>
      <c r="BS59" s="34">
        <v>700</v>
      </c>
      <c r="BT59" s="34">
        <v>600</v>
      </c>
      <c r="BU59" s="36">
        <v>0</v>
      </c>
      <c r="BV59" s="34"/>
      <c r="BW59" s="34"/>
      <c r="BX59" s="36">
        <v>0</v>
      </c>
      <c r="BY59" s="36">
        <v>0</v>
      </c>
      <c r="BZ59" s="43">
        <f>(VLOOKUP(A59,属性表!A:F,3,FALSE)*(1+AI59+S59)+AJ59+AK59)*(1+B59+AU59+T59)</f>
        <v>1649.4135500800003</v>
      </c>
      <c r="CA59" s="13">
        <f t="shared" si="8"/>
        <v>0.6</v>
      </c>
      <c r="CB59" s="13">
        <f t="shared" si="1"/>
        <v>0</v>
      </c>
      <c r="CC59" s="13">
        <f t="shared" si="2"/>
        <v>0</v>
      </c>
      <c r="CD59" s="50">
        <v>0</v>
      </c>
      <c r="CE59" s="13">
        <f t="shared" si="3"/>
        <v>0</v>
      </c>
      <c r="CF59" s="13">
        <v>0</v>
      </c>
      <c r="CG59" s="13">
        <f>IFERROR(VLOOKUP(VLOOKUP(A59,属性表!A:AO,41,FALSE)&amp;BJ59,杂项!AW:BC,4,0),0)/100+K59+AH59</f>
        <v>0</v>
      </c>
      <c r="CH59" s="43">
        <f>VLOOKUP(BC59,小兵属性!B:F,3,FALSE)*(1+B59+BD59)*(1+VLOOKUP(A59,属性表!A:AN,38,FALSE))</f>
        <v>1460.0250000000001</v>
      </c>
      <c r="CI59" s="50">
        <v>0</v>
      </c>
      <c r="CJ59" s="13">
        <f t="shared" si="4"/>
        <v>0</v>
      </c>
      <c r="CK59" s="13">
        <v>0</v>
      </c>
      <c r="CL59" s="13">
        <f>IFERROR(VLOOKUP(VLOOKUP(BC59,小兵属性!B:X,23,FALSE)&amp;BQ59,杂项!AW:BC,4,0),0)/100+K59</f>
        <v>0</v>
      </c>
      <c r="CM59" s="54" t="s">
        <v>4816</v>
      </c>
      <c r="CN59" s="29" t="s">
        <v>5027</v>
      </c>
      <c r="CO59" s="55" t="str">
        <f>VLOOKUP($BC59,小兵属性!$B:$Q,16,FALSE)</f>
        <v>物理</v>
      </c>
      <c r="CP59" s="43">
        <f t="shared" si="5"/>
        <v>1215.2493441024005</v>
      </c>
      <c r="CQ59" s="43">
        <f t="shared" si="6"/>
        <v>608.0200000000001</v>
      </c>
      <c r="CR59" s="43">
        <f t="shared" si="7"/>
        <v>1823.2693441024007</v>
      </c>
      <c r="CS59" s="58" t="s">
        <v>5096</v>
      </c>
    </row>
    <row r="60" spans="1:97" customFormat="1" x14ac:dyDescent="0.15">
      <c r="A60" s="17" t="s">
        <v>75</v>
      </c>
      <c r="B60" s="13">
        <v>0.12</v>
      </c>
      <c r="C60" s="13">
        <v>0.2</v>
      </c>
      <c r="D60" s="13">
        <v>0.2</v>
      </c>
      <c r="E60" s="13">
        <v>0.3</v>
      </c>
      <c r="F60" s="13">
        <v>0.6</v>
      </c>
      <c r="G60" s="14">
        <v>0</v>
      </c>
      <c r="H60" s="14">
        <v>0</v>
      </c>
      <c r="I60" s="13">
        <v>0.2</v>
      </c>
      <c r="J60" s="13"/>
      <c r="K60" s="13">
        <v>0</v>
      </c>
      <c r="L60" s="13">
        <v>0</v>
      </c>
      <c r="M60" s="13">
        <v>0</v>
      </c>
      <c r="N60" s="13">
        <v>0</v>
      </c>
      <c r="O60" s="13"/>
      <c r="P60" s="13"/>
      <c r="Q60" s="26" t="s">
        <v>528</v>
      </c>
      <c r="R60" s="25">
        <f>VLOOKUP($Q60,杂项!$AF:$AT,2,FALSE)</f>
        <v>0</v>
      </c>
      <c r="S60" s="25">
        <f>VLOOKUP($Q60,杂项!$AF:$AT,3,FALSE)</f>
        <v>0.05</v>
      </c>
      <c r="T60" s="25">
        <f>VLOOKUP($Q60,杂项!$AF:$AT,4,FALSE)</f>
        <v>0.1</v>
      </c>
      <c r="U60" s="25">
        <f>VLOOKUP($Q60,杂项!$AF:$AT,5,FALSE)</f>
        <v>0.05</v>
      </c>
      <c r="V60" s="25">
        <f>VLOOKUP($Q60,杂项!$AF:$AT,6,FALSE)</f>
        <v>0.1</v>
      </c>
      <c r="W60" s="25">
        <f>VLOOKUP($Q60,杂项!$AF:$AT,7,FALSE)</f>
        <v>0</v>
      </c>
      <c r="X60" s="25">
        <f>VLOOKUP($Q60,杂项!$AF:$AT,8,FALSE)</f>
        <v>0.1</v>
      </c>
      <c r="Y60" s="25">
        <f>VLOOKUP($Q60,杂项!$AF:$AT,9,FALSE)</f>
        <v>0</v>
      </c>
      <c r="Z60" s="25">
        <f>VLOOKUP($Q60,杂项!$AF:$AT,10,FALSE)</f>
        <v>0.1</v>
      </c>
      <c r="AA60" s="25">
        <f>VLOOKUP($Q60,杂项!$AF:$AT,11,FALSE)</f>
        <v>0</v>
      </c>
      <c r="AB60" s="25">
        <f>VLOOKUP($Q60,杂项!$AF:$AT,12,FALSE)</f>
        <v>0</v>
      </c>
      <c r="AC60" s="25">
        <f>VLOOKUP($Q60,杂项!$AF:$AT,13,FALSE)</f>
        <v>0</v>
      </c>
      <c r="AD60" s="25">
        <f>VLOOKUP($Q60,杂项!$AF:$AT,14,FALSE)</f>
        <v>0</v>
      </c>
      <c r="AE60" s="25">
        <f>VLOOKUP($Q60,杂项!$AF:$AT,15,FALSE)</f>
        <v>0</v>
      </c>
      <c r="AF60" s="25">
        <f>VLOOKUP($Q60,杂项!$AF:$AU,16,FALSE)</f>
        <v>0</v>
      </c>
      <c r="AG60" s="30">
        <v>1.6</v>
      </c>
      <c r="AH60" s="13">
        <v>0</v>
      </c>
      <c r="AI60" s="13">
        <v>0.35</v>
      </c>
      <c r="AJ60" s="29">
        <v>0</v>
      </c>
      <c r="AK60" s="29">
        <v>193</v>
      </c>
      <c r="AL60" s="13"/>
      <c r="AM60" s="29"/>
      <c r="AN60" s="29"/>
      <c r="AO60" s="13"/>
      <c r="AP60" s="29"/>
      <c r="AQ60" s="29"/>
      <c r="AR60" s="13"/>
      <c r="AS60" s="29"/>
      <c r="AT60" s="29"/>
      <c r="AU60" s="13">
        <v>0.38</v>
      </c>
      <c r="AV60" s="13"/>
      <c r="AW60" s="13"/>
      <c r="AX60" s="13"/>
      <c r="AY60" s="13">
        <v>0</v>
      </c>
      <c r="AZ60" s="13">
        <v>0</v>
      </c>
      <c r="BA60" s="13">
        <v>0</v>
      </c>
      <c r="BB60" s="13"/>
      <c r="BC60" s="22" t="s">
        <v>4890</v>
      </c>
      <c r="BD60" s="24">
        <f>VLOOKUP($BC60,小兵属性!$B:$P,6,FALSE)</f>
        <v>0.5</v>
      </c>
      <c r="BE60" s="24">
        <f>VLOOKUP($BC60,小兵属性!$B:$P,7,FALSE)</f>
        <v>0.5</v>
      </c>
      <c r="BF60" s="24">
        <f>VLOOKUP($BC60,小兵属性!$B:$P,8,FALSE)</f>
        <v>0</v>
      </c>
      <c r="BG60" s="24">
        <f>VLOOKUP($BC60,小兵属性!$B:$P,9,FALSE)</f>
        <v>0</v>
      </c>
      <c r="BH60" s="24">
        <f>VLOOKUP($BC60,小兵属性!$B:$P,10,FALSE)</f>
        <v>0</v>
      </c>
      <c r="BI60" s="34">
        <v>12000</v>
      </c>
      <c r="BJ60" s="34">
        <v>11</v>
      </c>
      <c r="BK60" s="34"/>
      <c r="BL60" s="34"/>
      <c r="BM60" s="34">
        <v>700</v>
      </c>
      <c r="BN60" s="34">
        <v>600</v>
      </c>
      <c r="BO60" s="36">
        <v>0</v>
      </c>
      <c r="BP60" s="35">
        <v>1200</v>
      </c>
      <c r="BQ60" s="34">
        <v>11</v>
      </c>
      <c r="BR60" s="34"/>
      <c r="BS60" s="34">
        <v>700</v>
      </c>
      <c r="BT60" s="34">
        <v>600</v>
      </c>
      <c r="BU60" s="36">
        <v>0</v>
      </c>
      <c r="BV60" s="34"/>
      <c r="BW60" s="34"/>
      <c r="BX60" s="36">
        <v>0</v>
      </c>
      <c r="BY60" s="36">
        <v>0</v>
      </c>
      <c r="BZ60" s="43">
        <f>(VLOOKUP(A60,属性表!A:F,3,FALSE)*(1+AI60+S60)+AJ60+AK60)*(1+B60+AU60+T60)</f>
        <v>1649.4135500800003</v>
      </c>
      <c r="CA60" s="13">
        <f t="shared" si="8"/>
        <v>0.6</v>
      </c>
      <c r="CB60" s="13">
        <f t="shared" si="1"/>
        <v>0</v>
      </c>
      <c r="CC60" s="13">
        <f t="shared" si="2"/>
        <v>0</v>
      </c>
      <c r="CD60" s="50">
        <v>0</v>
      </c>
      <c r="CE60" s="13">
        <f t="shared" si="3"/>
        <v>0</v>
      </c>
      <c r="CF60" s="13">
        <v>0</v>
      </c>
      <c r="CG60" s="13">
        <f>IFERROR(VLOOKUP(VLOOKUP(A60,属性表!A:AO,41,FALSE)&amp;BJ60,杂项!AW:BC,4,0),0)/100+K60+AH60</f>
        <v>0</v>
      </c>
      <c r="CH60" s="43">
        <f>VLOOKUP(BC60,小兵属性!B:F,3,FALSE)*(1+B60+BD60)*(1+VLOOKUP(A60,属性表!A:AN,38,FALSE))</f>
        <v>1460.0250000000001</v>
      </c>
      <c r="CI60" s="50">
        <v>0</v>
      </c>
      <c r="CJ60" s="13">
        <f t="shared" si="4"/>
        <v>0</v>
      </c>
      <c r="CK60" s="13">
        <v>0</v>
      </c>
      <c r="CL60" s="13">
        <f>IFERROR(VLOOKUP(VLOOKUP(BC60,小兵属性!B:X,23,FALSE)&amp;BQ60,杂项!AW:BC,4,0),0)/100+K60</f>
        <v>0</v>
      </c>
      <c r="CM60" s="54" t="s">
        <v>4816</v>
      </c>
      <c r="CN60" s="29" t="s">
        <v>5027</v>
      </c>
      <c r="CO60" s="55" t="str">
        <f>VLOOKUP($BC60,小兵属性!$B:$Q,16,FALSE)</f>
        <v>物理</v>
      </c>
      <c r="CP60" s="43">
        <f t="shared" si="5"/>
        <v>1215.2493441024005</v>
      </c>
      <c r="CQ60" s="43">
        <f t="shared" si="6"/>
        <v>608.0200000000001</v>
      </c>
      <c r="CR60" s="43">
        <f t="shared" si="7"/>
        <v>1823.2693441024007</v>
      </c>
      <c r="CS60" s="58" t="s">
        <v>5097</v>
      </c>
    </row>
    <row r="61" spans="1:97" customFormat="1" x14ac:dyDescent="0.15">
      <c r="A61" s="9" t="s">
        <v>1193</v>
      </c>
      <c r="B61" s="13">
        <v>0.2</v>
      </c>
      <c r="C61" s="13">
        <v>0.2</v>
      </c>
      <c r="D61" s="13">
        <v>0.2</v>
      </c>
      <c r="E61" s="13">
        <v>0.3</v>
      </c>
      <c r="F61" s="13">
        <v>0.35</v>
      </c>
      <c r="G61" s="14">
        <v>0</v>
      </c>
      <c r="H61" s="14">
        <v>0</v>
      </c>
      <c r="I61" s="13"/>
      <c r="J61" s="13"/>
      <c r="K61" s="13">
        <v>0</v>
      </c>
      <c r="L61" s="13">
        <v>0</v>
      </c>
      <c r="M61" s="13">
        <v>0</v>
      </c>
      <c r="N61" s="13">
        <v>0.1</v>
      </c>
      <c r="O61" s="13"/>
      <c r="P61" s="13"/>
      <c r="Q61" s="26" t="s">
        <v>528</v>
      </c>
      <c r="R61" s="25">
        <f>VLOOKUP($Q61,杂项!$AF:$AT,2,FALSE)</f>
        <v>0</v>
      </c>
      <c r="S61" s="25">
        <f>VLOOKUP($Q61,杂项!$AF:$AT,3,FALSE)</f>
        <v>0.05</v>
      </c>
      <c r="T61" s="25">
        <f>VLOOKUP($Q61,杂项!$AF:$AT,4,FALSE)</f>
        <v>0.1</v>
      </c>
      <c r="U61" s="25">
        <f>VLOOKUP($Q61,杂项!$AF:$AT,5,FALSE)</f>
        <v>0.05</v>
      </c>
      <c r="V61" s="25">
        <f>VLOOKUP($Q61,杂项!$AF:$AT,6,FALSE)</f>
        <v>0.1</v>
      </c>
      <c r="W61" s="25">
        <f>VLOOKUP($Q61,杂项!$AF:$AT,7,FALSE)</f>
        <v>0</v>
      </c>
      <c r="X61" s="25">
        <f>VLOOKUP($Q61,杂项!$AF:$AT,8,FALSE)</f>
        <v>0.1</v>
      </c>
      <c r="Y61" s="25">
        <f>VLOOKUP($Q61,杂项!$AF:$AT,9,FALSE)</f>
        <v>0</v>
      </c>
      <c r="Z61" s="25">
        <f>VLOOKUP($Q61,杂项!$AF:$AT,10,FALSE)</f>
        <v>0.1</v>
      </c>
      <c r="AA61" s="25">
        <f>VLOOKUP($Q61,杂项!$AF:$AT,11,FALSE)</f>
        <v>0</v>
      </c>
      <c r="AB61" s="25">
        <f>VLOOKUP($Q61,杂项!$AF:$AT,12,FALSE)</f>
        <v>0</v>
      </c>
      <c r="AC61" s="25">
        <f>VLOOKUP($Q61,杂项!$AF:$AT,13,FALSE)</f>
        <v>0</v>
      </c>
      <c r="AD61" s="25">
        <f>VLOOKUP($Q61,杂项!$AF:$AT,14,FALSE)</f>
        <v>0</v>
      </c>
      <c r="AE61" s="25">
        <f>VLOOKUP($Q61,杂项!$AF:$AT,15,FALSE)</f>
        <v>0</v>
      </c>
      <c r="AF61" s="25">
        <f>VLOOKUP($Q61,杂项!$AF:$AU,16,FALSE)</f>
        <v>0</v>
      </c>
      <c r="AG61" s="30">
        <v>1.5</v>
      </c>
      <c r="AH61" s="13">
        <v>0</v>
      </c>
      <c r="AI61" s="13">
        <v>0</v>
      </c>
      <c r="AJ61" s="29">
        <v>0</v>
      </c>
      <c r="AK61" s="29">
        <v>0</v>
      </c>
      <c r="AL61" s="13">
        <v>0.35</v>
      </c>
      <c r="AM61" s="29">
        <v>0</v>
      </c>
      <c r="AN61" s="29">
        <v>182</v>
      </c>
      <c r="AO61" s="13"/>
      <c r="AP61" s="29"/>
      <c r="AQ61" s="29"/>
      <c r="AR61" s="13"/>
      <c r="AS61" s="29"/>
      <c r="AT61" s="29"/>
      <c r="AU61" s="13"/>
      <c r="AV61" s="13">
        <v>0.18</v>
      </c>
      <c r="AW61" s="13"/>
      <c r="AX61" s="13"/>
      <c r="AY61" s="13">
        <v>0</v>
      </c>
      <c r="AZ61" s="13">
        <v>0</v>
      </c>
      <c r="BA61" s="13">
        <v>0</v>
      </c>
      <c r="BB61" s="13"/>
      <c r="BC61" s="22" t="s">
        <v>4952</v>
      </c>
      <c r="BD61" s="24">
        <f>VLOOKUP($BC61,小兵属性!$B:$P,6,FALSE)</f>
        <v>0.65</v>
      </c>
      <c r="BE61" s="24">
        <f>VLOOKUP($BC61,小兵属性!$B:$P,7,FALSE)</f>
        <v>0.65</v>
      </c>
      <c r="BF61" s="24">
        <f>VLOOKUP($BC61,小兵属性!$B:$P,8,FALSE)</f>
        <v>0.45</v>
      </c>
      <c r="BG61" s="24">
        <f>VLOOKUP($BC61,小兵属性!$B:$P,9,FALSE)</f>
        <v>0.3</v>
      </c>
      <c r="BH61" s="24">
        <f>VLOOKUP($BC61,小兵属性!$B:$P,10,FALSE)</f>
        <v>0.3</v>
      </c>
      <c r="BI61" s="34">
        <v>12000</v>
      </c>
      <c r="BJ61" s="34">
        <v>11</v>
      </c>
      <c r="BK61" s="34"/>
      <c r="BL61" s="34"/>
      <c r="BM61" s="34">
        <v>700</v>
      </c>
      <c r="BN61" s="34">
        <v>600</v>
      </c>
      <c r="BO61" s="36">
        <v>0</v>
      </c>
      <c r="BP61" s="35">
        <v>1200</v>
      </c>
      <c r="BQ61" s="34">
        <v>11</v>
      </c>
      <c r="BR61" s="34"/>
      <c r="BS61" s="34">
        <v>700</v>
      </c>
      <c r="BT61" s="34">
        <v>600</v>
      </c>
      <c r="BU61" s="36">
        <v>0</v>
      </c>
      <c r="BV61" s="34"/>
      <c r="BW61" s="34"/>
      <c r="BX61" s="36">
        <v>0</v>
      </c>
      <c r="BY61" s="36">
        <v>0</v>
      </c>
      <c r="BZ61" s="43">
        <f>(VLOOKUP(A61,属性表!A:F,4,FALSE)*(1+AL61+U61)+AM61+AN61)*(1+C61+AV61+V61)</f>
        <v>1247.0300638208</v>
      </c>
      <c r="CA61" s="13">
        <f t="shared" si="8"/>
        <v>0.44999999999999996</v>
      </c>
      <c r="CB61" s="13">
        <f t="shared" si="1"/>
        <v>0</v>
      </c>
      <c r="CC61" s="13">
        <f t="shared" si="2"/>
        <v>0</v>
      </c>
      <c r="CD61" s="50">
        <v>0</v>
      </c>
      <c r="CE61" s="13">
        <f t="shared" si="3"/>
        <v>0</v>
      </c>
      <c r="CF61" s="13">
        <v>0</v>
      </c>
      <c r="CG61" s="13">
        <f>IFERROR(VLOOKUP(VLOOKUP(A61,属性表!A:AO,41,FALSE)&amp;BJ61,杂项!AW:BC,4,0),0)/100+K61+AH61</f>
        <v>0</v>
      </c>
      <c r="CH61" s="43">
        <f>VLOOKUP(BC61,小兵属性!B:F,3,FALSE)*(1+B61+BD61)*(1+VLOOKUP(A61,属性表!A:AN,38,FALSE))</f>
        <v>1316.6450000000002</v>
      </c>
      <c r="CI61" s="50">
        <v>0</v>
      </c>
      <c r="CJ61" s="13">
        <f t="shared" si="4"/>
        <v>0</v>
      </c>
      <c r="CK61" s="13">
        <v>0</v>
      </c>
      <c r="CL61" s="13">
        <f>IFERROR(VLOOKUP(VLOOKUP(BC61,小兵属性!B:X,23,FALSE)&amp;BQ61,杂项!AW:BC,4,0),0)/100+K61</f>
        <v>0</v>
      </c>
      <c r="CM61" s="54" t="s">
        <v>4886</v>
      </c>
      <c r="CN61" s="29" t="s">
        <v>5032</v>
      </c>
      <c r="CO61" s="55" t="str">
        <f>VLOOKUP($BC61,小兵属性!$B:$Q,16,FALSE)</f>
        <v>物理</v>
      </c>
      <c r="CP61" s="57">
        <f t="shared" si="5"/>
        <v>703.64519440512004</v>
      </c>
      <c r="CQ61" s="57">
        <f t="shared" si="6"/>
        <v>508.73212500000022</v>
      </c>
      <c r="CR61" s="57">
        <f t="shared" si="7"/>
        <v>1212.3773194051203</v>
      </c>
      <c r="CS61" s="58" t="s">
        <v>5074</v>
      </c>
    </row>
    <row r="62" spans="1:97" customFormat="1" x14ac:dyDescent="0.15">
      <c r="A62" s="9" t="s">
        <v>1199</v>
      </c>
      <c r="B62" s="13">
        <v>0.2</v>
      </c>
      <c r="C62" s="13">
        <v>0.2</v>
      </c>
      <c r="D62" s="13">
        <v>0.2</v>
      </c>
      <c r="E62" s="13">
        <v>0.3</v>
      </c>
      <c r="F62" s="13">
        <v>0.35</v>
      </c>
      <c r="G62" s="14">
        <v>0</v>
      </c>
      <c r="H62" s="14">
        <v>0</v>
      </c>
      <c r="I62" s="13"/>
      <c r="J62" s="13"/>
      <c r="K62" s="13">
        <v>0</v>
      </c>
      <c r="L62" s="13">
        <v>0</v>
      </c>
      <c r="M62" s="13">
        <v>0</v>
      </c>
      <c r="N62" s="13"/>
      <c r="O62" s="13"/>
      <c r="P62" s="13"/>
      <c r="Q62" s="26" t="s">
        <v>528</v>
      </c>
      <c r="R62" s="25">
        <f>VLOOKUP($Q62,杂项!$AF:$AT,2,FALSE)</f>
        <v>0</v>
      </c>
      <c r="S62" s="25">
        <f>VLOOKUP($Q62,杂项!$AF:$AT,3,FALSE)</f>
        <v>0.05</v>
      </c>
      <c r="T62" s="25">
        <f>VLOOKUP($Q62,杂项!$AF:$AT,4,FALSE)</f>
        <v>0.1</v>
      </c>
      <c r="U62" s="25">
        <f>VLOOKUP($Q62,杂项!$AF:$AT,5,FALSE)</f>
        <v>0.05</v>
      </c>
      <c r="V62" s="25">
        <f>VLOOKUP($Q62,杂项!$AF:$AT,6,FALSE)</f>
        <v>0.1</v>
      </c>
      <c r="W62" s="25">
        <f>VLOOKUP($Q62,杂项!$AF:$AT,7,FALSE)</f>
        <v>0</v>
      </c>
      <c r="X62" s="25">
        <f>VLOOKUP($Q62,杂项!$AF:$AT,8,FALSE)</f>
        <v>0.1</v>
      </c>
      <c r="Y62" s="25">
        <f>VLOOKUP($Q62,杂项!$AF:$AT,9,FALSE)</f>
        <v>0</v>
      </c>
      <c r="Z62" s="25">
        <f>VLOOKUP($Q62,杂项!$AF:$AT,10,FALSE)</f>
        <v>0.1</v>
      </c>
      <c r="AA62" s="25">
        <f>VLOOKUP($Q62,杂项!$AF:$AT,11,FALSE)</f>
        <v>0</v>
      </c>
      <c r="AB62" s="25">
        <f>VLOOKUP($Q62,杂项!$AF:$AT,12,FALSE)</f>
        <v>0</v>
      </c>
      <c r="AC62" s="25">
        <f>VLOOKUP($Q62,杂项!$AF:$AT,13,FALSE)</f>
        <v>0</v>
      </c>
      <c r="AD62" s="25">
        <f>VLOOKUP($Q62,杂项!$AF:$AT,14,FALSE)</f>
        <v>0</v>
      </c>
      <c r="AE62" s="25">
        <f>VLOOKUP($Q62,杂项!$AF:$AT,15,FALSE)</f>
        <v>0</v>
      </c>
      <c r="AF62" s="25">
        <f>VLOOKUP($Q62,杂项!$AF:$AU,16,FALSE)</f>
        <v>0</v>
      </c>
      <c r="AG62" s="30">
        <v>1.5</v>
      </c>
      <c r="AH62" s="13">
        <v>0</v>
      </c>
      <c r="AI62" s="13">
        <v>0</v>
      </c>
      <c r="AJ62" s="29">
        <v>0</v>
      </c>
      <c r="AK62" s="29">
        <v>0</v>
      </c>
      <c r="AL62" s="13">
        <v>0.35</v>
      </c>
      <c r="AM62" s="29">
        <v>0</v>
      </c>
      <c r="AN62" s="29">
        <v>182</v>
      </c>
      <c r="AO62" s="13"/>
      <c r="AP62" s="29"/>
      <c r="AQ62" s="29"/>
      <c r="AR62" s="13"/>
      <c r="AS62" s="29"/>
      <c r="AT62" s="29"/>
      <c r="AU62" s="13"/>
      <c r="AV62" s="13">
        <v>0.18</v>
      </c>
      <c r="AW62" s="13"/>
      <c r="AX62" s="13"/>
      <c r="AY62" s="13">
        <v>0</v>
      </c>
      <c r="AZ62" s="13">
        <v>0</v>
      </c>
      <c r="BA62" s="13">
        <v>0</v>
      </c>
      <c r="BB62" s="13"/>
      <c r="BC62" s="22" t="s">
        <v>4952</v>
      </c>
      <c r="BD62" s="24">
        <f>VLOOKUP($BC62,小兵属性!$B:$P,6,FALSE)</f>
        <v>0.65</v>
      </c>
      <c r="BE62" s="24">
        <f>VLOOKUP($BC62,小兵属性!$B:$P,7,FALSE)</f>
        <v>0.65</v>
      </c>
      <c r="BF62" s="24">
        <f>VLOOKUP($BC62,小兵属性!$B:$P,8,FALSE)</f>
        <v>0.45</v>
      </c>
      <c r="BG62" s="24">
        <f>VLOOKUP($BC62,小兵属性!$B:$P,9,FALSE)</f>
        <v>0.3</v>
      </c>
      <c r="BH62" s="24">
        <f>VLOOKUP($BC62,小兵属性!$B:$P,10,FALSE)</f>
        <v>0.3</v>
      </c>
      <c r="BI62" s="34">
        <v>12000</v>
      </c>
      <c r="BJ62" s="34">
        <v>11</v>
      </c>
      <c r="BK62" s="34"/>
      <c r="BL62" s="34"/>
      <c r="BM62" s="34">
        <v>700</v>
      </c>
      <c r="BN62" s="34">
        <v>600</v>
      </c>
      <c r="BO62" s="36">
        <v>0</v>
      </c>
      <c r="BP62" s="35">
        <v>1200</v>
      </c>
      <c r="BQ62" s="34">
        <v>11</v>
      </c>
      <c r="BR62" s="34"/>
      <c r="BS62" s="34">
        <v>700</v>
      </c>
      <c r="BT62" s="34">
        <v>600</v>
      </c>
      <c r="BU62" s="36">
        <v>0</v>
      </c>
      <c r="BV62" s="34"/>
      <c r="BW62" s="34"/>
      <c r="BX62" s="36">
        <v>0</v>
      </c>
      <c r="BY62" s="36">
        <v>0</v>
      </c>
      <c r="BZ62" s="43">
        <f>(VLOOKUP(A62,属性表!A:F,4,FALSE)*(1+AL62+U62)+AM62+AN62)*(1+C62+AV62+V62)</f>
        <v>1304.7574292480001</v>
      </c>
      <c r="CA62" s="13">
        <f t="shared" si="8"/>
        <v>0.35</v>
      </c>
      <c r="CB62" s="13">
        <f t="shared" si="1"/>
        <v>0</v>
      </c>
      <c r="CC62" s="13">
        <f t="shared" si="2"/>
        <v>0</v>
      </c>
      <c r="CD62" s="50">
        <v>0</v>
      </c>
      <c r="CE62" s="13">
        <f t="shared" si="3"/>
        <v>0</v>
      </c>
      <c r="CF62" s="13">
        <v>0</v>
      </c>
      <c r="CG62" s="13">
        <f>IFERROR(VLOOKUP(VLOOKUP(A62,属性表!A:AO,41,FALSE)&amp;BJ62,杂项!AW:BC,4,0),0)/100+K62+AH62</f>
        <v>0</v>
      </c>
      <c r="CH62" s="43">
        <f>VLOOKUP(BC62,小兵属性!B:F,3,FALSE)*(1+B62+BD62)*(1+VLOOKUP(A62,属性表!A:AN,38,FALSE))</f>
        <v>1316.6450000000002</v>
      </c>
      <c r="CI62" s="50">
        <v>0</v>
      </c>
      <c r="CJ62" s="13">
        <f t="shared" si="4"/>
        <v>0</v>
      </c>
      <c r="CK62" s="13">
        <v>0</v>
      </c>
      <c r="CL62" s="13">
        <f>IFERROR(VLOOKUP(VLOOKUP(BC62,小兵属性!B:X,23,FALSE)&amp;BQ62,杂项!AW:BC,4,0),0)/100+K62</f>
        <v>0</v>
      </c>
      <c r="CM62" s="54" t="s">
        <v>4886</v>
      </c>
      <c r="CN62" s="29" t="s">
        <v>5032</v>
      </c>
      <c r="CO62" s="55" t="str">
        <f>VLOOKUP($BC62,小兵属性!$B:$Q,16,FALSE)</f>
        <v>物理</v>
      </c>
      <c r="CP62" s="57">
        <f t="shared" si="5"/>
        <v>713.56689711360013</v>
      </c>
      <c r="CQ62" s="57">
        <f t="shared" si="6"/>
        <v>508.73212500000022</v>
      </c>
      <c r="CR62" s="57">
        <f t="shared" si="7"/>
        <v>1222.2990221136004</v>
      </c>
      <c r="CS62" s="58" t="s">
        <v>5074</v>
      </c>
    </row>
    <row r="63" spans="1:97" customFormat="1" x14ac:dyDescent="0.15">
      <c r="A63" s="16" t="s">
        <v>1156</v>
      </c>
      <c r="B63" s="13">
        <v>0.2</v>
      </c>
      <c r="C63" s="13">
        <v>0.2</v>
      </c>
      <c r="D63" s="13">
        <v>0.2</v>
      </c>
      <c r="E63" s="13">
        <v>0.3</v>
      </c>
      <c r="F63" s="13">
        <v>0.45</v>
      </c>
      <c r="G63" s="14">
        <v>0</v>
      </c>
      <c r="H63" s="14">
        <v>0</v>
      </c>
      <c r="I63" s="13"/>
      <c r="J63" s="13"/>
      <c r="K63" s="13">
        <v>0</v>
      </c>
      <c r="L63" s="13">
        <v>0</v>
      </c>
      <c r="M63" s="13">
        <v>0</v>
      </c>
      <c r="N63" s="13"/>
      <c r="O63" s="13"/>
      <c r="P63" s="13"/>
      <c r="Q63" s="26" t="s">
        <v>528</v>
      </c>
      <c r="R63" s="25">
        <f>VLOOKUP($Q63,杂项!$AF:$AT,2,FALSE)</f>
        <v>0</v>
      </c>
      <c r="S63" s="25">
        <f>VLOOKUP($Q63,杂项!$AF:$AT,3,FALSE)</f>
        <v>0.05</v>
      </c>
      <c r="T63" s="25">
        <f>VLOOKUP($Q63,杂项!$AF:$AT,4,FALSE)</f>
        <v>0.1</v>
      </c>
      <c r="U63" s="25">
        <f>VLOOKUP($Q63,杂项!$AF:$AT,5,FALSE)</f>
        <v>0.05</v>
      </c>
      <c r="V63" s="25">
        <f>VLOOKUP($Q63,杂项!$AF:$AT,6,FALSE)</f>
        <v>0.1</v>
      </c>
      <c r="W63" s="25">
        <f>VLOOKUP($Q63,杂项!$AF:$AT,7,FALSE)</f>
        <v>0</v>
      </c>
      <c r="X63" s="25">
        <f>VLOOKUP($Q63,杂项!$AF:$AT,8,FALSE)</f>
        <v>0.1</v>
      </c>
      <c r="Y63" s="25">
        <f>VLOOKUP($Q63,杂项!$AF:$AT,9,FALSE)</f>
        <v>0</v>
      </c>
      <c r="Z63" s="25">
        <f>VLOOKUP($Q63,杂项!$AF:$AT,10,FALSE)</f>
        <v>0.1</v>
      </c>
      <c r="AA63" s="25">
        <f>VLOOKUP($Q63,杂项!$AF:$AT,11,FALSE)</f>
        <v>0</v>
      </c>
      <c r="AB63" s="25">
        <f>VLOOKUP($Q63,杂项!$AF:$AT,12,FALSE)</f>
        <v>0</v>
      </c>
      <c r="AC63" s="25">
        <f>VLOOKUP($Q63,杂项!$AF:$AT,13,FALSE)</f>
        <v>0</v>
      </c>
      <c r="AD63" s="25">
        <f>VLOOKUP($Q63,杂项!$AF:$AT,14,FALSE)</f>
        <v>0</v>
      </c>
      <c r="AE63" s="25">
        <f>VLOOKUP($Q63,杂项!$AF:$AT,15,FALSE)</f>
        <v>0</v>
      </c>
      <c r="AF63" s="25">
        <f>VLOOKUP($Q63,杂项!$AF:$AU,16,FALSE)</f>
        <v>0</v>
      </c>
      <c r="AG63" s="30">
        <v>1.3</v>
      </c>
      <c r="AH63" s="13">
        <v>0</v>
      </c>
      <c r="AI63" s="13">
        <v>0</v>
      </c>
      <c r="AJ63" s="29">
        <v>0</v>
      </c>
      <c r="AK63" s="29">
        <v>0</v>
      </c>
      <c r="AL63" s="13">
        <v>0.35</v>
      </c>
      <c r="AM63" s="29">
        <v>0</v>
      </c>
      <c r="AN63" s="29">
        <v>182</v>
      </c>
      <c r="AO63" s="13"/>
      <c r="AP63" s="29"/>
      <c r="AQ63" s="29"/>
      <c r="AR63" s="13"/>
      <c r="AS63" s="29"/>
      <c r="AT63" s="29"/>
      <c r="AU63" s="13"/>
      <c r="AV63" s="13">
        <v>0.18</v>
      </c>
      <c r="AW63" s="13"/>
      <c r="AX63" s="13"/>
      <c r="AY63" s="13">
        <v>0</v>
      </c>
      <c r="AZ63" s="13">
        <v>0</v>
      </c>
      <c r="BA63" s="13">
        <v>0</v>
      </c>
      <c r="BB63" s="13"/>
      <c r="BC63" s="22" t="s">
        <v>4930</v>
      </c>
      <c r="BD63" s="24">
        <f>VLOOKUP($BC63,小兵属性!$B:$P,6,FALSE)</f>
        <v>0.85</v>
      </c>
      <c r="BE63" s="24">
        <f>VLOOKUP($BC63,小兵属性!$B:$P,7,FALSE)</f>
        <v>0.4</v>
      </c>
      <c r="BF63" s="24">
        <f>VLOOKUP($BC63,小兵属性!$B:$P,8,FALSE)</f>
        <v>0.65</v>
      </c>
      <c r="BG63" s="24">
        <f>VLOOKUP($BC63,小兵属性!$B:$P,9,FALSE)</f>
        <v>0</v>
      </c>
      <c r="BH63" s="24">
        <f>VLOOKUP($BC63,小兵属性!$B:$P,10,FALSE)</f>
        <v>0.3</v>
      </c>
      <c r="BI63" s="34">
        <v>12000</v>
      </c>
      <c r="BJ63" s="34">
        <v>11</v>
      </c>
      <c r="BK63" s="34"/>
      <c r="BL63" s="34"/>
      <c r="BM63" s="34">
        <v>700</v>
      </c>
      <c r="BN63" s="34">
        <v>600</v>
      </c>
      <c r="BO63" s="36">
        <v>0</v>
      </c>
      <c r="BP63" s="35">
        <v>1200</v>
      </c>
      <c r="BQ63" s="34">
        <v>11</v>
      </c>
      <c r="BR63" s="34"/>
      <c r="BS63" s="34">
        <v>700</v>
      </c>
      <c r="BT63" s="34">
        <v>600</v>
      </c>
      <c r="BU63" s="36">
        <v>0</v>
      </c>
      <c r="BV63" s="34"/>
      <c r="BW63" s="34"/>
      <c r="BX63" s="36">
        <v>0</v>
      </c>
      <c r="BY63" s="36">
        <v>0</v>
      </c>
      <c r="BZ63" s="43">
        <f>(VLOOKUP(A63,属性表!A:F,4,FALSE)*(1+AL63+U63)+AM63+AN63)*(1+C63+AV63+V63)</f>
        <v>1402.54641408</v>
      </c>
      <c r="CA63" s="13">
        <f t="shared" si="8"/>
        <v>0.45</v>
      </c>
      <c r="CB63" s="13">
        <f t="shared" si="1"/>
        <v>0</v>
      </c>
      <c r="CC63" s="13">
        <f t="shared" si="2"/>
        <v>0</v>
      </c>
      <c r="CD63" s="50">
        <v>0</v>
      </c>
      <c r="CE63" s="13">
        <f t="shared" si="3"/>
        <v>0</v>
      </c>
      <c r="CF63" s="13">
        <v>-0.3</v>
      </c>
      <c r="CG63" s="13">
        <f>IFERROR(VLOOKUP(VLOOKUP(A63,属性表!A:AO,41,FALSE)&amp;BJ63,杂项!AW:BC,4,0),0)/100+K63+AH63</f>
        <v>0</v>
      </c>
      <c r="CH63" s="43">
        <f>VLOOKUP(BC63,小兵属性!B:F,3,FALSE)*(1+B63+BD63)*(1+VLOOKUP(A63,属性表!A:AN,38,FALSE))</f>
        <v>1856.8899999999996</v>
      </c>
      <c r="CI63" s="50">
        <v>0</v>
      </c>
      <c r="CJ63" s="13">
        <f t="shared" si="4"/>
        <v>0</v>
      </c>
      <c r="CK63" s="13">
        <v>-0.3</v>
      </c>
      <c r="CL63" s="13">
        <f>IFERROR(VLOOKUP(VLOOKUP(BC63,小兵属性!B:X,23,FALSE)&amp;BQ63,杂项!AW:BC,4,0),0)/100+K63</f>
        <v>0</v>
      </c>
      <c r="CM63" s="54" t="s">
        <v>4886</v>
      </c>
      <c r="CN63" s="29" t="s">
        <v>5032</v>
      </c>
      <c r="CO63" s="55" t="str">
        <f>VLOOKUP($BC63,小兵属性!$B:$Q,16,FALSE)</f>
        <v>魔法</v>
      </c>
      <c r="CP63" s="57">
        <f t="shared" si="5"/>
        <v>926.0499952703999</v>
      </c>
      <c r="CQ63" s="57">
        <f t="shared" si="6"/>
        <v>1041.7452499999997</v>
      </c>
      <c r="CR63" s="57">
        <f t="shared" si="7"/>
        <v>1967.7952452703996</v>
      </c>
      <c r="CS63" s="58" t="s">
        <v>5035</v>
      </c>
    </row>
    <row r="64" spans="1:97" customFormat="1" x14ac:dyDescent="0.15">
      <c r="A64" s="9" t="s">
        <v>1174</v>
      </c>
      <c r="B64" s="13">
        <v>0.2</v>
      </c>
      <c r="C64" s="13">
        <v>0.2</v>
      </c>
      <c r="D64" s="13">
        <v>0.2</v>
      </c>
      <c r="E64" s="13">
        <v>0.3</v>
      </c>
      <c r="F64" s="13">
        <v>0.45</v>
      </c>
      <c r="G64" s="14">
        <v>0</v>
      </c>
      <c r="H64" s="14">
        <v>0</v>
      </c>
      <c r="I64" s="13"/>
      <c r="J64" s="13"/>
      <c r="K64" s="13">
        <v>0</v>
      </c>
      <c r="L64" s="13">
        <v>0</v>
      </c>
      <c r="M64" s="13">
        <v>0</v>
      </c>
      <c r="N64" s="13"/>
      <c r="O64" s="13"/>
      <c r="P64" s="13"/>
      <c r="Q64" s="26" t="s">
        <v>528</v>
      </c>
      <c r="R64" s="25">
        <f>VLOOKUP($Q64,杂项!$AF:$AT,2,FALSE)</f>
        <v>0</v>
      </c>
      <c r="S64" s="25">
        <f>VLOOKUP($Q64,杂项!$AF:$AT,3,FALSE)</f>
        <v>0.05</v>
      </c>
      <c r="T64" s="25">
        <f>VLOOKUP($Q64,杂项!$AF:$AT,4,FALSE)</f>
        <v>0.1</v>
      </c>
      <c r="U64" s="25">
        <f>VLOOKUP($Q64,杂项!$AF:$AT,5,FALSE)</f>
        <v>0.05</v>
      </c>
      <c r="V64" s="25">
        <f>VLOOKUP($Q64,杂项!$AF:$AT,6,FALSE)</f>
        <v>0.1</v>
      </c>
      <c r="W64" s="25">
        <f>VLOOKUP($Q64,杂项!$AF:$AT,7,FALSE)</f>
        <v>0</v>
      </c>
      <c r="X64" s="25">
        <f>VLOOKUP($Q64,杂项!$AF:$AT,8,FALSE)</f>
        <v>0.1</v>
      </c>
      <c r="Y64" s="25">
        <f>VLOOKUP($Q64,杂项!$AF:$AT,9,FALSE)</f>
        <v>0</v>
      </c>
      <c r="Z64" s="25">
        <f>VLOOKUP($Q64,杂项!$AF:$AT,10,FALSE)</f>
        <v>0.1</v>
      </c>
      <c r="AA64" s="25">
        <f>VLOOKUP($Q64,杂项!$AF:$AT,11,FALSE)</f>
        <v>0</v>
      </c>
      <c r="AB64" s="25">
        <f>VLOOKUP($Q64,杂项!$AF:$AT,12,FALSE)</f>
        <v>0</v>
      </c>
      <c r="AC64" s="25">
        <f>VLOOKUP($Q64,杂项!$AF:$AT,13,FALSE)</f>
        <v>0</v>
      </c>
      <c r="AD64" s="25">
        <f>VLOOKUP($Q64,杂项!$AF:$AT,14,FALSE)</f>
        <v>0</v>
      </c>
      <c r="AE64" s="25">
        <f>VLOOKUP($Q64,杂项!$AF:$AT,15,FALSE)</f>
        <v>0</v>
      </c>
      <c r="AF64" s="25">
        <f>VLOOKUP($Q64,杂项!$AF:$AU,16,FALSE)</f>
        <v>0</v>
      </c>
      <c r="AG64" s="30">
        <v>1.3</v>
      </c>
      <c r="AH64" s="13">
        <v>0</v>
      </c>
      <c r="AI64" s="13">
        <v>0</v>
      </c>
      <c r="AJ64" s="29">
        <v>0</v>
      </c>
      <c r="AK64" s="29">
        <v>0</v>
      </c>
      <c r="AL64" s="13">
        <v>0.35</v>
      </c>
      <c r="AM64" s="29">
        <v>0</v>
      </c>
      <c r="AN64" s="29">
        <v>182</v>
      </c>
      <c r="AO64" s="13"/>
      <c r="AP64" s="29"/>
      <c r="AQ64" s="29"/>
      <c r="AR64" s="13"/>
      <c r="AS64" s="29"/>
      <c r="AT64" s="29"/>
      <c r="AU64" s="13"/>
      <c r="AV64" s="13">
        <v>0.18</v>
      </c>
      <c r="AW64" s="13"/>
      <c r="AX64" s="13"/>
      <c r="AY64" s="13">
        <v>0</v>
      </c>
      <c r="AZ64" s="13">
        <v>0</v>
      </c>
      <c r="BA64" s="13">
        <v>0</v>
      </c>
      <c r="BB64" s="13"/>
      <c r="BC64" s="22" t="s">
        <v>4930</v>
      </c>
      <c r="BD64" s="24">
        <f>VLOOKUP($BC64,小兵属性!$B:$P,6,FALSE)</f>
        <v>0.85</v>
      </c>
      <c r="BE64" s="24">
        <f>VLOOKUP($BC64,小兵属性!$B:$P,7,FALSE)</f>
        <v>0.4</v>
      </c>
      <c r="BF64" s="24">
        <f>VLOOKUP($BC64,小兵属性!$B:$P,8,FALSE)</f>
        <v>0.65</v>
      </c>
      <c r="BG64" s="24">
        <f>VLOOKUP($BC64,小兵属性!$B:$P,9,FALSE)</f>
        <v>0</v>
      </c>
      <c r="BH64" s="24">
        <f>VLOOKUP($BC64,小兵属性!$B:$P,10,FALSE)</f>
        <v>0.3</v>
      </c>
      <c r="BI64" s="34">
        <v>12000</v>
      </c>
      <c r="BJ64" s="34">
        <v>11</v>
      </c>
      <c r="BK64" s="34"/>
      <c r="BL64" s="34"/>
      <c r="BM64" s="34">
        <v>700</v>
      </c>
      <c r="BN64" s="34">
        <v>600</v>
      </c>
      <c r="BO64" s="36">
        <v>0</v>
      </c>
      <c r="BP64" s="35">
        <v>1200</v>
      </c>
      <c r="BQ64" s="34">
        <v>11</v>
      </c>
      <c r="BR64" s="34"/>
      <c r="BS64" s="34">
        <v>700</v>
      </c>
      <c r="BT64" s="34">
        <v>600</v>
      </c>
      <c r="BU64" s="36">
        <v>0</v>
      </c>
      <c r="BV64" s="34"/>
      <c r="BW64" s="34"/>
      <c r="BX64" s="36">
        <v>0</v>
      </c>
      <c r="BY64" s="36">
        <v>0</v>
      </c>
      <c r="BZ64" s="43">
        <f>(VLOOKUP(A64,属性表!A:F,4,FALSE)*(1+AL64+U64)+AM64+AN64)*(1+C64+AV64+V64)</f>
        <v>1339.4065735680001</v>
      </c>
      <c r="CA64" s="13">
        <f t="shared" si="8"/>
        <v>0.45</v>
      </c>
      <c r="CB64" s="13">
        <f t="shared" si="1"/>
        <v>0</v>
      </c>
      <c r="CC64" s="13">
        <f t="shared" si="2"/>
        <v>0</v>
      </c>
      <c r="CD64" s="50">
        <v>0</v>
      </c>
      <c r="CE64" s="13">
        <f t="shared" si="3"/>
        <v>0</v>
      </c>
      <c r="CF64" s="13">
        <v>-0.3</v>
      </c>
      <c r="CG64" s="13">
        <f>IFERROR(VLOOKUP(VLOOKUP(A64,属性表!A:AO,41,FALSE)&amp;BJ64,杂项!AW:BC,4,0),0)/100+K64+AH64</f>
        <v>0</v>
      </c>
      <c r="CH64" s="43">
        <f>VLOOKUP(BC64,小兵属性!B:F,3,FALSE)*(1+B64+BD64)*(1+VLOOKUP(A64,属性表!A:AN,38,FALSE))</f>
        <v>1856.8899999999996</v>
      </c>
      <c r="CI64" s="50">
        <v>0</v>
      </c>
      <c r="CJ64" s="13">
        <f t="shared" si="4"/>
        <v>0</v>
      </c>
      <c r="CK64" s="13">
        <v>-0.3</v>
      </c>
      <c r="CL64" s="13">
        <f>IFERROR(VLOOKUP(VLOOKUP(BC64,小兵属性!B:X,23,FALSE)&amp;BQ64,杂项!AW:BC,4,0),0)/100+K64</f>
        <v>0</v>
      </c>
      <c r="CM64" s="54" t="s">
        <v>4886</v>
      </c>
      <c r="CN64" s="29" t="s">
        <v>5032</v>
      </c>
      <c r="CO64" s="55" t="str">
        <f>VLOOKUP($BC64,小兵属性!$B:$Q,16,FALSE)</f>
        <v>魔法</v>
      </c>
      <c r="CP64" s="57">
        <f t="shared" si="5"/>
        <v>866.5406955878401</v>
      </c>
      <c r="CQ64" s="57">
        <f t="shared" si="6"/>
        <v>1041.7452499999997</v>
      </c>
      <c r="CR64" s="57">
        <f t="shared" si="7"/>
        <v>1908.2859455878397</v>
      </c>
      <c r="CS64" s="59" t="s">
        <v>5035</v>
      </c>
    </row>
    <row r="65" spans="1:97" customFormat="1" x14ac:dyDescent="0.15">
      <c r="A65" s="9" t="s">
        <v>1152</v>
      </c>
      <c r="B65" s="13">
        <v>0.52</v>
      </c>
      <c r="C65" s="13">
        <v>0.2</v>
      </c>
      <c r="D65" s="13">
        <v>0.2</v>
      </c>
      <c r="E65" s="13">
        <v>0.3</v>
      </c>
      <c r="F65" s="13">
        <v>0.15</v>
      </c>
      <c r="G65" s="14">
        <v>0</v>
      </c>
      <c r="H65" s="14">
        <v>0</v>
      </c>
      <c r="I65" s="13"/>
      <c r="J65" s="13"/>
      <c r="K65" s="13">
        <v>0</v>
      </c>
      <c r="L65" s="13">
        <v>0</v>
      </c>
      <c r="M65" s="13">
        <v>0</v>
      </c>
      <c r="N65" s="13"/>
      <c r="O65" s="13"/>
      <c r="P65" s="13"/>
      <c r="Q65" s="26" t="s">
        <v>528</v>
      </c>
      <c r="R65" s="25">
        <f>VLOOKUP($Q65,杂项!$AF:$AT,2,FALSE)</f>
        <v>0</v>
      </c>
      <c r="S65" s="25">
        <f>VLOOKUP($Q65,杂项!$AF:$AT,3,FALSE)</f>
        <v>0.05</v>
      </c>
      <c r="T65" s="25">
        <f>VLOOKUP($Q65,杂项!$AF:$AT,4,FALSE)</f>
        <v>0.1</v>
      </c>
      <c r="U65" s="25">
        <f>VLOOKUP($Q65,杂项!$AF:$AT,5,FALSE)</f>
        <v>0.05</v>
      </c>
      <c r="V65" s="25">
        <f>VLOOKUP($Q65,杂项!$AF:$AT,6,FALSE)</f>
        <v>0.1</v>
      </c>
      <c r="W65" s="25">
        <f>VLOOKUP($Q65,杂项!$AF:$AT,7,FALSE)</f>
        <v>0</v>
      </c>
      <c r="X65" s="25">
        <f>VLOOKUP($Q65,杂项!$AF:$AT,8,FALSE)</f>
        <v>0.1</v>
      </c>
      <c r="Y65" s="25">
        <f>VLOOKUP($Q65,杂项!$AF:$AT,9,FALSE)</f>
        <v>0</v>
      </c>
      <c r="Z65" s="25">
        <f>VLOOKUP($Q65,杂项!$AF:$AT,10,FALSE)</f>
        <v>0.1</v>
      </c>
      <c r="AA65" s="25">
        <f>VLOOKUP($Q65,杂项!$AF:$AT,11,FALSE)</f>
        <v>0</v>
      </c>
      <c r="AB65" s="25">
        <f>VLOOKUP($Q65,杂项!$AF:$AT,12,FALSE)</f>
        <v>0</v>
      </c>
      <c r="AC65" s="25">
        <f>VLOOKUP($Q65,杂项!$AF:$AT,13,FALSE)</f>
        <v>0</v>
      </c>
      <c r="AD65" s="25">
        <f>VLOOKUP($Q65,杂项!$AF:$AT,14,FALSE)</f>
        <v>0</v>
      </c>
      <c r="AE65" s="25">
        <f>VLOOKUP($Q65,杂项!$AF:$AT,15,FALSE)</f>
        <v>0</v>
      </c>
      <c r="AF65" s="25">
        <f>VLOOKUP($Q65,杂项!$AF:$AU,16,FALSE)</f>
        <v>0</v>
      </c>
      <c r="AG65" s="30">
        <v>1</v>
      </c>
      <c r="AH65" s="13">
        <v>0</v>
      </c>
      <c r="AI65" s="13">
        <v>0.35</v>
      </c>
      <c r="AJ65" s="29">
        <v>0</v>
      </c>
      <c r="AK65" s="29">
        <v>182</v>
      </c>
      <c r="AL65" s="13"/>
      <c r="AM65" s="29"/>
      <c r="AN65" s="29"/>
      <c r="AO65" s="13"/>
      <c r="AP65" s="29"/>
      <c r="AQ65" s="29"/>
      <c r="AR65" s="13"/>
      <c r="AS65" s="29"/>
      <c r="AT65" s="29"/>
      <c r="AU65" s="13">
        <v>0.18</v>
      </c>
      <c r="AV65" s="13"/>
      <c r="AW65" s="13"/>
      <c r="AX65" s="13"/>
      <c r="AY65" s="13">
        <v>0</v>
      </c>
      <c r="AZ65" s="13">
        <v>0</v>
      </c>
      <c r="BA65" s="13">
        <v>0</v>
      </c>
      <c r="BB65" s="13"/>
      <c r="BC65" s="22" t="s">
        <v>4878</v>
      </c>
      <c r="BD65" s="24">
        <f>VLOOKUP($BC65,小兵属性!$B:$P,6,FALSE)</f>
        <v>0.2</v>
      </c>
      <c r="BE65" s="24">
        <f>VLOOKUP($BC65,小兵属性!$B:$P,7,FALSE)</f>
        <v>0.2</v>
      </c>
      <c r="BF65" s="24">
        <f>VLOOKUP($BC65,小兵属性!$B:$P,8,FALSE)</f>
        <v>0</v>
      </c>
      <c r="BG65" s="24">
        <f>VLOOKUP($BC65,小兵属性!$B:$P,9,FALSE)</f>
        <v>0.24</v>
      </c>
      <c r="BH65" s="24">
        <f>VLOOKUP($BC65,小兵属性!$B:$P,10,FALSE)</f>
        <v>0.65</v>
      </c>
      <c r="BI65" s="34">
        <v>12000</v>
      </c>
      <c r="BJ65" s="34">
        <v>11</v>
      </c>
      <c r="BK65" s="34"/>
      <c r="BL65" s="34"/>
      <c r="BM65" s="34">
        <v>700</v>
      </c>
      <c r="BN65" s="34">
        <v>600</v>
      </c>
      <c r="BO65" s="36">
        <v>0</v>
      </c>
      <c r="BP65" s="35">
        <v>1200</v>
      </c>
      <c r="BQ65" s="34">
        <v>11</v>
      </c>
      <c r="BR65" s="34"/>
      <c r="BS65" s="34">
        <v>700</v>
      </c>
      <c r="BT65" s="34">
        <v>600</v>
      </c>
      <c r="BU65" s="36">
        <v>0</v>
      </c>
      <c r="BV65" s="34"/>
      <c r="BW65" s="34"/>
      <c r="BX65" s="36">
        <v>0</v>
      </c>
      <c r="BY65" s="36">
        <v>0</v>
      </c>
      <c r="BZ65" s="43">
        <f>(VLOOKUP(A65,属性表!A:F,3,FALSE)*(1+AI65+S65)+AJ65+AK65)*(1+B65+AU65+T65)</f>
        <v>1655.3996928000001</v>
      </c>
      <c r="CA65" s="13">
        <f t="shared" si="8"/>
        <v>0.15</v>
      </c>
      <c r="CB65" s="13">
        <f t="shared" si="1"/>
        <v>0</v>
      </c>
      <c r="CC65" s="13">
        <f t="shared" si="2"/>
        <v>0</v>
      </c>
      <c r="CD65" s="50">
        <v>0</v>
      </c>
      <c r="CE65" s="13">
        <f t="shared" si="3"/>
        <v>0</v>
      </c>
      <c r="CF65" s="13">
        <v>0</v>
      </c>
      <c r="CG65" s="13">
        <f>IFERROR(VLOOKUP(VLOOKUP(A65,属性表!A:AO,41,FALSE)&amp;BJ65,杂项!AW:BC,4,0),0)/100+K65+AH65</f>
        <v>0</v>
      </c>
      <c r="CH65" s="43">
        <f>VLOOKUP(BC65,小兵属性!B:F,3,FALSE)*(1+B65+BD65)*(1+VLOOKUP(A65,属性表!A:AN,38,FALSE))</f>
        <v>1605.4307999999999</v>
      </c>
      <c r="CI65" s="50">
        <v>0</v>
      </c>
      <c r="CJ65" s="13">
        <f t="shared" si="4"/>
        <v>0</v>
      </c>
      <c r="CK65" s="13">
        <v>0</v>
      </c>
      <c r="CL65" s="13">
        <f>IFERROR(VLOOKUP(VLOOKUP(BC65,小兵属性!B:X,23,FALSE)&amp;BQ65,杂项!AW:BC,4,0),0)/100+K65</f>
        <v>0</v>
      </c>
      <c r="CM65" s="54" t="s">
        <v>4816</v>
      </c>
      <c r="CN65" s="29" t="s">
        <v>5027</v>
      </c>
      <c r="CO65" s="55" t="str">
        <f>VLOOKUP($BC65,小兵属性!$B:$Q,16,FALSE)</f>
        <v>物理</v>
      </c>
      <c r="CP65" s="43">
        <f t="shared" si="5"/>
        <v>549.35482336000007</v>
      </c>
      <c r="CQ65" s="43">
        <f t="shared" si="6"/>
        <v>629.27440599999989</v>
      </c>
      <c r="CR65" s="43">
        <f t="shared" si="7"/>
        <v>1178.62922936</v>
      </c>
      <c r="CS65" s="58" t="s">
        <v>5080</v>
      </c>
    </row>
    <row r="66" spans="1:97" customFormat="1" x14ac:dyDescent="0.15">
      <c r="A66" s="9" t="s">
        <v>1178</v>
      </c>
      <c r="B66" s="13">
        <v>0.52</v>
      </c>
      <c r="C66" s="13">
        <v>0.2</v>
      </c>
      <c r="D66" s="13">
        <v>0.2</v>
      </c>
      <c r="E66" s="13">
        <v>0.3</v>
      </c>
      <c r="F66" s="13">
        <v>0.15</v>
      </c>
      <c r="G66" s="14">
        <v>0</v>
      </c>
      <c r="H66" s="14">
        <v>0</v>
      </c>
      <c r="I66" s="13"/>
      <c r="J66" s="13"/>
      <c r="K66" s="13">
        <v>0</v>
      </c>
      <c r="L66" s="13">
        <v>0</v>
      </c>
      <c r="M66" s="13">
        <v>0</v>
      </c>
      <c r="N66" s="13">
        <v>0.1</v>
      </c>
      <c r="O66" s="13"/>
      <c r="P66" s="13"/>
      <c r="Q66" s="26" t="s">
        <v>528</v>
      </c>
      <c r="R66" s="25">
        <f>VLOOKUP($Q66,杂项!$AF:$AT,2,FALSE)</f>
        <v>0</v>
      </c>
      <c r="S66" s="25">
        <f>VLOOKUP($Q66,杂项!$AF:$AT,3,FALSE)</f>
        <v>0.05</v>
      </c>
      <c r="T66" s="25">
        <f>VLOOKUP($Q66,杂项!$AF:$AT,4,FALSE)</f>
        <v>0.1</v>
      </c>
      <c r="U66" s="25">
        <f>VLOOKUP($Q66,杂项!$AF:$AT,5,FALSE)</f>
        <v>0.05</v>
      </c>
      <c r="V66" s="25">
        <f>VLOOKUP($Q66,杂项!$AF:$AT,6,FALSE)</f>
        <v>0.1</v>
      </c>
      <c r="W66" s="25">
        <f>VLOOKUP($Q66,杂项!$AF:$AT,7,FALSE)</f>
        <v>0</v>
      </c>
      <c r="X66" s="25">
        <f>VLOOKUP($Q66,杂项!$AF:$AT,8,FALSE)</f>
        <v>0.1</v>
      </c>
      <c r="Y66" s="25">
        <f>VLOOKUP($Q66,杂项!$AF:$AT,9,FALSE)</f>
        <v>0</v>
      </c>
      <c r="Z66" s="25">
        <f>VLOOKUP($Q66,杂项!$AF:$AT,10,FALSE)</f>
        <v>0.1</v>
      </c>
      <c r="AA66" s="25">
        <f>VLOOKUP($Q66,杂项!$AF:$AT,11,FALSE)</f>
        <v>0</v>
      </c>
      <c r="AB66" s="25">
        <f>VLOOKUP($Q66,杂项!$AF:$AT,12,FALSE)</f>
        <v>0</v>
      </c>
      <c r="AC66" s="25">
        <f>VLOOKUP($Q66,杂项!$AF:$AT,13,FALSE)</f>
        <v>0</v>
      </c>
      <c r="AD66" s="25">
        <f>VLOOKUP($Q66,杂项!$AF:$AT,14,FALSE)</f>
        <v>0</v>
      </c>
      <c r="AE66" s="25">
        <f>VLOOKUP($Q66,杂项!$AF:$AT,15,FALSE)</f>
        <v>0</v>
      </c>
      <c r="AF66" s="25">
        <f>VLOOKUP($Q66,杂项!$AF:$AU,16,FALSE)</f>
        <v>0</v>
      </c>
      <c r="AG66" s="30">
        <v>1</v>
      </c>
      <c r="AH66" s="13">
        <v>0</v>
      </c>
      <c r="AI66" s="13">
        <v>0.35</v>
      </c>
      <c r="AJ66" s="29">
        <v>0</v>
      </c>
      <c r="AK66" s="29">
        <v>182</v>
      </c>
      <c r="AL66" s="13"/>
      <c r="AM66" s="29"/>
      <c r="AN66" s="29"/>
      <c r="AO66" s="13"/>
      <c r="AP66" s="29"/>
      <c r="AQ66" s="29"/>
      <c r="AR66" s="13"/>
      <c r="AS66" s="29"/>
      <c r="AT66" s="29"/>
      <c r="AU66" s="13">
        <v>0.18</v>
      </c>
      <c r="AV66" s="13"/>
      <c r="AW66" s="13"/>
      <c r="AX66" s="13"/>
      <c r="AY66" s="13">
        <v>0</v>
      </c>
      <c r="AZ66" s="13">
        <v>0</v>
      </c>
      <c r="BA66" s="13">
        <v>0</v>
      </c>
      <c r="BB66" s="13"/>
      <c r="BC66" s="22" t="s">
        <v>4878</v>
      </c>
      <c r="BD66" s="24">
        <f>VLOOKUP($BC66,小兵属性!$B:$P,6,FALSE)</f>
        <v>0.2</v>
      </c>
      <c r="BE66" s="24">
        <f>VLOOKUP($BC66,小兵属性!$B:$P,7,FALSE)</f>
        <v>0.2</v>
      </c>
      <c r="BF66" s="24">
        <f>VLOOKUP($BC66,小兵属性!$B:$P,8,FALSE)</f>
        <v>0</v>
      </c>
      <c r="BG66" s="24">
        <f>VLOOKUP($BC66,小兵属性!$B:$P,9,FALSE)</f>
        <v>0.24</v>
      </c>
      <c r="BH66" s="24">
        <f>VLOOKUP($BC66,小兵属性!$B:$P,10,FALSE)</f>
        <v>0.65</v>
      </c>
      <c r="BI66" s="34">
        <v>12000</v>
      </c>
      <c r="BJ66" s="34">
        <v>11</v>
      </c>
      <c r="BK66" s="34"/>
      <c r="BL66" s="34"/>
      <c r="BM66" s="34">
        <v>700</v>
      </c>
      <c r="BN66" s="34">
        <v>600</v>
      </c>
      <c r="BO66" s="36">
        <v>0</v>
      </c>
      <c r="BP66" s="35">
        <v>1200</v>
      </c>
      <c r="BQ66" s="34">
        <v>11</v>
      </c>
      <c r="BR66" s="34"/>
      <c r="BS66" s="34">
        <v>700</v>
      </c>
      <c r="BT66" s="34">
        <v>600</v>
      </c>
      <c r="BU66" s="36">
        <v>0</v>
      </c>
      <c r="BV66" s="34"/>
      <c r="BW66" s="34"/>
      <c r="BX66" s="36">
        <v>0</v>
      </c>
      <c r="BY66" s="36">
        <v>0</v>
      </c>
      <c r="BZ66" s="43">
        <f>(VLOOKUP(A66,属性表!A:F,3,FALSE)*(1+AI66+S66)+AJ66+AK66)*(1+B66+AU66+T66)</f>
        <v>1726.2385459200002</v>
      </c>
      <c r="CA66" s="13">
        <f t="shared" si="8"/>
        <v>0.25</v>
      </c>
      <c r="CB66" s="13">
        <f t="shared" si="1"/>
        <v>0</v>
      </c>
      <c r="CC66" s="13">
        <f t="shared" si="2"/>
        <v>0</v>
      </c>
      <c r="CD66" s="50">
        <v>0</v>
      </c>
      <c r="CE66" s="13">
        <f t="shared" si="3"/>
        <v>0</v>
      </c>
      <c r="CF66" s="13">
        <v>0</v>
      </c>
      <c r="CG66" s="13">
        <f>IFERROR(VLOOKUP(VLOOKUP(A66,属性表!A:AO,41,FALSE)&amp;BJ66,杂项!AW:BC,4,0),0)/100+K66+AH66</f>
        <v>0</v>
      </c>
      <c r="CH66" s="43">
        <f>VLOOKUP(BC66,小兵属性!B:F,3,FALSE)*(1+B66+BD66)*(1+VLOOKUP(A66,属性表!A:AN,38,FALSE))</f>
        <v>1605.4307999999999</v>
      </c>
      <c r="CI66" s="50">
        <v>0</v>
      </c>
      <c r="CJ66" s="13">
        <f t="shared" si="4"/>
        <v>0</v>
      </c>
      <c r="CK66" s="13">
        <v>0</v>
      </c>
      <c r="CL66" s="13">
        <f>IFERROR(VLOOKUP(VLOOKUP(BC66,小兵属性!B:X,23,FALSE)&amp;BQ66,杂项!AW:BC,4,0),0)/100+K66</f>
        <v>0</v>
      </c>
      <c r="CM66" s="54" t="s">
        <v>4816</v>
      </c>
      <c r="CN66" s="29" t="s">
        <v>5027</v>
      </c>
      <c r="CO66" s="55" t="str">
        <f>VLOOKUP($BC66,小兵属性!$B:$Q,16,FALSE)</f>
        <v>物理</v>
      </c>
      <c r="CP66" s="43">
        <f t="shared" si="5"/>
        <v>641.39909120000016</v>
      </c>
      <c r="CQ66" s="43">
        <f t="shared" si="6"/>
        <v>629.27440599999989</v>
      </c>
      <c r="CR66" s="43">
        <f t="shared" si="7"/>
        <v>1270.6734971999999</v>
      </c>
      <c r="CS66" s="58" t="s">
        <v>5080</v>
      </c>
    </row>
    <row r="67" spans="1:97" customFormat="1" x14ac:dyDescent="0.15">
      <c r="A67" s="9" t="s">
        <v>1183</v>
      </c>
      <c r="B67" s="13">
        <v>0.45</v>
      </c>
      <c r="C67" s="13">
        <v>0.15</v>
      </c>
      <c r="D67" s="13">
        <v>0.15</v>
      </c>
      <c r="E67" s="13">
        <v>0.15</v>
      </c>
      <c r="F67" s="13">
        <v>0.15</v>
      </c>
      <c r="G67" s="14">
        <v>0</v>
      </c>
      <c r="H67" s="14">
        <v>0</v>
      </c>
      <c r="I67" s="13">
        <v>0.3</v>
      </c>
      <c r="J67" s="13"/>
      <c r="K67" s="13">
        <v>0</v>
      </c>
      <c r="L67" s="13">
        <v>0</v>
      </c>
      <c r="M67" s="13">
        <v>0</v>
      </c>
      <c r="N67" s="13">
        <v>0.1</v>
      </c>
      <c r="O67" s="13"/>
      <c r="P67" s="13"/>
      <c r="Q67" s="26" t="s">
        <v>528</v>
      </c>
      <c r="R67" s="25">
        <f>VLOOKUP($Q67,杂项!$AF:$AT,2,FALSE)</f>
        <v>0</v>
      </c>
      <c r="S67" s="25">
        <f>VLOOKUP($Q67,杂项!$AF:$AT,3,FALSE)</f>
        <v>0.05</v>
      </c>
      <c r="T67" s="25">
        <f>VLOOKUP($Q67,杂项!$AF:$AT,4,FALSE)</f>
        <v>0.1</v>
      </c>
      <c r="U67" s="25">
        <f>VLOOKUP($Q67,杂项!$AF:$AT,5,FALSE)</f>
        <v>0.05</v>
      </c>
      <c r="V67" s="25">
        <f>VLOOKUP($Q67,杂项!$AF:$AT,6,FALSE)</f>
        <v>0.1</v>
      </c>
      <c r="W67" s="25">
        <f>VLOOKUP($Q67,杂项!$AF:$AT,7,FALSE)</f>
        <v>0</v>
      </c>
      <c r="X67" s="25">
        <f>VLOOKUP($Q67,杂项!$AF:$AT,8,FALSE)</f>
        <v>0.1</v>
      </c>
      <c r="Y67" s="25">
        <f>VLOOKUP($Q67,杂项!$AF:$AT,9,FALSE)</f>
        <v>0</v>
      </c>
      <c r="Z67" s="25">
        <f>VLOOKUP($Q67,杂项!$AF:$AT,10,FALSE)</f>
        <v>0.1</v>
      </c>
      <c r="AA67" s="25">
        <f>VLOOKUP($Q67,杂项!$AF:$AT,11,FALSE)</f>
        <v>0</v>
      </c>
      <c r="AB67" s="25">
        <f>VLOOKUP($Q67,杂项!$AF:$AT,12,FALSE)</f>
        <v>0</v>
      </c>
      <c r="AC67" s="25">
        <f>VLOOKUP($Q67,杂项!$AF:$AT,13,FALSE)</f>
        <v>0</v>
      </c>
      <c r="AD67" s="25">
        <f>VLOOKUP($Q67,杂项!$AF:$AT,14,FALSE)</f>
        <v>0</v>
      </c>
      <c r="AE67" s="25">
        <f>VLOOKUP($Q67,杂项!$AF:$AT,15,FALSE)</f>
        <v>0</v>
      </c>
      <c r="AF67" s="25">
        <f>VLOOKUP($Q67,杂项!$AF:$AU,16,FALSE)</f>
        <v>0</v>
      </c>
      <c r="AG67" s="30">
        <v>1.4</v>
      </c>
      <c r="AH67" s="13">
        <v>0</v>
      </c>
      <c r="AI67" s="13">
        <v>0.35</v>
      </c>
      <c r="AJ67" s="29">
        <v>0</v>
      </c>
      <c r="AK67" s="29">
        <v>182</v>
      </c>
      <c r="AL67" s="13"/>
      <c r="AM67" s="29"/>
      <c r="AN67" s="29"/>
      <c r="AO67" s="13"/>
      <c r="AP67" s="29"/>
      <c r="AQ67" s="29"/>
      <c r="AR67" s="13"/>
      <c r="AS67" s="29"/>
      <c r="AT67" s="29"/>
      <c r="AU67" s="13">
        <v>0.18</v>
      </c>
      <c r="AV67" s="13"/>
      <c r="AW67" s="13"/>
      <c r="AX67" s="13"/>
      <c r="AY67" s="13">
        <v>0</v>
      </c>
      <c r="AZ67" s="13">
        <v>0</v>
      </c>
      <c r="BA67" s="13">
        <v>0</v>
      </c>
      <c r="BB67" s="13"/>
      <c r="BC67" s="22" t="s">
        <v>4856</v>
      </c>
      <c r="BD67" s="24">
        <f>VLOOKUP($BC67,小兵属性!$B:$P,6,FALSE)</f>
        <v>0.35</v>
      </c>
      <c r="BE67" s="24">
        <f>VLOOKUP($BC67,小兵属性!$B:$P,7,FALSE)</f>
        <v>0.2</v>
      </c>
      <c r="BF67" s="24">
        <f>VLOOKUP($BC67,小兵属性!$B:$P,8,FALSE)</f>
        <v>0</v>
      </c>
      <c r="BG67" s="24">
        <f>VLOOKUP($BC67,小兵属性!$B:$P,9,FALSE)</f>
        <v>0.3</v>
      </c>
      <c r="BH67" s="24">
        <f>VLOOKUP($BC67,小兵属性!$B:$P,10,FALSE)</f>
        <v>0.2</v>
      </c>
      <c r="BI67" s="34">
        <v>12000</v>
      </c>
      <c r="BJ67" s="34">
        <v>11</v>
      </c>
      <c r="BK67" s="34"/>
      <c r="BL67" s="34"/>
      <c r="BM67" s="34">
        <v>700</v>
      </c>
      <c r="BN67" s="34">
        <v>600</v>
      </c>
      <c r="BO67" s="36">
        <v>0</v>
      </c>
      <c r="BP67" s="35">
        <v>1200</v>
      </c>
      <c r="BQ67" s="34">
        <v>11</v>
      </c>
      <c r="BR67" s="34"/>
      <c r="BS67" s="34">
        <v>700</v>
      </c>
      <c r="BT67" s="34">
        <v>600</v>
      </c>
      <c r="BU67" s="36">
        <v>0</v>
      </c>
      <c r="BV67" s="34"/>
      <c r="BW67" s="34"/>
      <c r="BX67" s="36">
        <v>0</v>
      </c>
      <c r="BY67" s="36">
        <v>0</v>
      </c>
      <c r="BZ67" s="43">
        <f>(VLOOKUP(A67,属性表!A:F,3,FALSE)*(1+AI67+S67)+AJ67+AK67)*(1+B67+AU67+T67)</f>
        <v>1703.8484010240002</v>
      </c>
      <c r="CA67" s="13">
        <f t="shared" si="8"/>
        <v>0.25</v>
      </c>
      <c r="CB67" s="13">
        <f t="shared" ref="CB67:CB120" si="9">H67+AC67+AZ67</f>
        <v>0</v>
      </c>
      <c r="CC67" s="13">
        <f t="shared" ref="CC67:CC120" si="10">G67+AD67+BA67</f>
        <v>0</v>
      </c>
      <c r="CD67" s="50">
        <v>0</v>
      </c>
      <c r="CE67" s="13">
        <f t="shared" ref="CE67:CE120" si="11">M67+AA67</f>
        <v>0</v>
      </c>
      <c r="CF67" s="13">
        <v>0</v>
      </c>
      <c r="CG67" s="13">
        <f>IFERROR(VLOOKUP(VLOOKUP(A67,属性表!A:AO,41,FALSE)&amp;BJ67,杂项!AW:BC,4,0),0)/100+K67+AH67</f>
        <v>0</v>
      </c>
      <c r="CH67" s="43">
        <f>VLOOKUP(BC67,小兵属性!B:F,3,FALSE)*(1+B67+BD67)*(1+VLOOKUP(A67,属性表!A:AN,38,FALSE))</f>
        <v>1742.3279999999995</v>
      </c>
      <c r="CI67" s="50">
        <v>0</v>
      </c>
      <c r="CJ67" s="13">
        <f t="shared" ref="CJ67:CJ120" si="12">M67</f>
        <v>0</v>
      </c>
      <c r="CK67" s="13">
        <v>0</v>
      </c>
      <c r="CL67" s="13">
        <f>IFERROR(VLOOKUP(VLOOKUP(BC67,小兵属性!B:X,23,FALSE)&amp;BQ67,杂项!AW:BC,4,0),0)/100+K67</f>
        <v>0</v>
      </c>
      <c r="CM67" s="54" t="s">
        <v>4816</v>
      </c>
      <c r="CN67" s="29" t="s">
        <v>5027</v>
      </c>
      <c r="CO67" s="55" t="str">
        <f>VLOOKUP($BC67,小兵属性!$B:$Q,16,FALSE)</f>
        <v>物理</v>
      </c>
      <c r="CP67" s="43">
        <f t="shared" ref="CP67:CP120" si="13">MAX(1,IF(CN67="物理单点",(BZ67*(1+CG67)-BM67*(1+BO67+CF67))/2*AG67*(1+CA67-BX67)*(1+CB67)*(1-BY67)*(1+CD67*(30%+CE67)),IF(CN67="魔法单点",(BZ67*(1+CG67+AH67)-BN67*(1+BO67+CF67))/2*AG67*(1+CA67-BX67)*(1+CB67)*(1-BY67)*(1+CD67*(30%+CE67)),IF(CN67="物理AOE",(BZ67*(1+CG67)-BM67*(1+BO67+CF67))/2*AG67*(1+CA67-BX67)*(1+CC67)*(1-BY67)*(1+CD67*(30%+CE67)),IF(CN67="魔法AOE",(BZ67*(1+CG67)-BN67*(1+BO67+CF67))/2*AG67*(1+CA67-BX67)*(1+CC67)*(1-BY67)*(1+CD67*(30%+CE67)))))))</f>
        <v>878.36735089600006</v>
      </c>
      <c r="CQ67" s="43">
        <f t="shared" ref="CQ67:CQ120" si="14">MAX(1,IF(RIGHT(CN67,3)="AOE",0,IF(CO67="魔法",(CH67*(1+CL67)-BT67*(1+BU67+CK67))/2*(1+F67+BG67-BX67)*(1-BY67)*(1+CI67*(30%+CJ67)),IF(CO67="物理",(CH67*(1+CL67)-BS67*(1+BU67+CK67))/2*(1+F67+BG67-BX67)*(1-BY67)*(1+CI67*(30%+CJ67))))))</f>
        <v>755.68779999999958</v>
      </c>
      <c r="CR67" s="43">
        <f t="shared" ref="CR67:CR70" si="15">SUM(CP67,CQ67)</f>
        <v>1634.0551508959998</v>
      </c>
      <c r="CS67" s="58" t="s">
        <v>5098</v>
      </c>
    </row>
    <row r="68" spans="1:97" customFormat="1" x14ac:dyDescent="0.15">
      <c r="A68" s="9" t="s">
        <v>1221</v>
      </c>
      <c r="B68" s="13">
        <v>0.35</v>
      </c>
      <c r="C68" s="13">
        <v>0.35</v>
      </c>
      <c r="D68" s="13">
        <v>0.35</v>
      </c>
      <c r="E68" s="13">
        <v>0.45</v>
      </c>
      <c r="F68" s="13">
        <v>0.15</v>
      </c>
      <c r="G68" s="14">
        <v>0</v>
      </c>
      <c r="H68" s="14">
        <v>0</v>
      </c>
      <c r="I68" s="13"/>
      <c r="J68" s="13"/>
      <c r="K68" s="13">
        <v>0</v>
      </c>
      <c r="L68" s="13">
        <v>0</v>
      </c>
      <c r="M68" s="13">
        <v>0</v>
      </c>
      <c r="N68" s="13"/>
      <c r="O68" s="13"/>
      <c r="P68" s="13"/>
      <c r="Q68" s="26" t="s">
        <v>528</v>
      </c>
      <c r="R68" s="25">
        <f>VLOOKUP($Q68,杂项!$AF:$AT,2,FALSE)</f>
        <v>0</v>
      </c>
      <c r="S68" s="25">
        <f>VLOOKUP($Q68,杂项!$AF:$AT,3,FALSE)</f>
        <v>0.05</v>
      </c>
      <c r="T68" s="25">
        <f>VLOOKUP($Q68,杂项!$AF:$AT,4,FALSE)</f>
        <v>0.1</v>
      </c>
      <c r="U68" s="25">
        <f>VLOOKUP($Q68,杂项!$AF:$AT,5,FALSE)</f>
        <v>0.05</v>
      </c>
      <c r="V68" s="25">
        <f>VLOOKUP($Q68,杂项!$AF:$AT,6,FALSE)</f>
        <v>0.1</v>
      </c>
      <c r="W68" s="25">
        <f>VLOOKUP($Q68,杂项!$AF:$AT,7,FALSE)</f>
        <v>0</v>
      </c>
      <c r="X68" s="25">
        <f>VLOOKUP($Q68,杂项!$AF:$AT,8,FALSE)</f>
        <v>0.1</v>
      </c>
      <c r="Y68" s="25">
        <f>VLOOKUP($Q68,杂项!$AF:$AT,9,FALSE)</f>
        <v>0</v>
      </c>
      <c r="Z68" s="25">
        <f>VLOOKUP($Q68,杂项!$AF:$AT,10,FALSE)</f>
        <v>0.1</v>
      </c>
      <c r="AA68" s="25">
        <f>VLOOKUP($Q68,杂项!$AF:$AT,11,FALSE)</f>
        <v>0</v>
      </c>
      <c r="AB68" s="25">
        <f>VLOOKUP($Q68,杂项!$AF:$AT,12,FALSE)</f>
        <v>0</v>
      </c>
      <c r="AC68" s="25">
        <f>VLOOKUP($Q68,杂项!$AF:$AT,13,FALSE)</f>
        <v>0</v>
      </c>
      <c r="AD68" s="25">
        <f>VLOOKUP($Q68,杂项!$AF:$AT,14,FALSE)</f>
        <v>0</v>
      </c>
      <c r="AE68" s="25">
        <f>VLOOKUP($Q68,杂项!$AF:$AT,15,FALSE)</f>
        <v>0</v>
      </c>
      <c r="AF68" s="25">
        <f>VLOOKUP($Q68,杂项!$AF:$AU,16,FALSE)</f>
        <v>0</v>
      </c>
      <c r="AG68" s="30">
        <v>0.8</v>
      </c>
      <c r="AH68" s="13">
        <v>0</v>
      </c>
      <c r="AI68" s="13">
        <v>0.35</v>
      </c>
      <c r="AJ68" s="29">
        <v>0</v>
      </c>
      <c r="AK68" s="29">
        <v>182</v>
      </c>
      <c r="AL68" s="13"/>
      <c r="AM68" s="29"/>
      <c r="AN68" s="29"/>
      <c r="AO68" s="13"/>
      <c r="AP68" s="29"/>
      <c r="AQ68" s="29"/>
      <c r="AR68" s="13"/>
      <c r="AS68" s="29"/>
      <c r="AT68" s="29"/>
      <c r="AU68" s="13">
        <v>0.18</v>
      </c>
      <c r="AV68" s="13"/>
      <c r="AW68" s="13"/>
      <c r="AX68" s="13"/>
      <c r="AY68" s="13">
        <v>0.6</v>
      </c>
      <c r="AZ68" s="13">
        <v>0</v>
      </c>
      <c r="BA68" s="13">
        <v>0</v>
      </c>
      <c r="BB68" s="13"/>
      <c r="BC68" s="22" t="s">
        <v>4890</v>
      </c>
      <c r="BD68" s="24">
        <f>VLOOKUP($BC68,小兵属性!$B:$P,6,FALSE)</f>
        <v>0.5</v>
      </c>
      <c r="BE68" s="24">
        <f>VLOOKUP($BC68,小兵属性!$B:$P,7,FALSE)</f>
        <v>0.5</v>
      </c>
      <c r="BF68" s="24">
        <f>VLOOKUP($BC68,小兵属性!$B:$P,8,FALSE)</f>
        <v>0</v>
      </c>
      <c r="BG68" s="24">
        <f>VLOOKUP($BC68,小兵属性!$B:$P,9,FALSE)</f>
        <v>0</v>
      </c>
      <c r="BH68" s="24">
        <f>VLOOKUP($BC68,小兵属性!$B:$P,10,FALSE)</f>
        <v>0</v>
      </c>
      <c r="BI68" s="34">
        <v>12000</v>
      </c>
      <c r="BJ68" s="34">
        <v>11</v>
      </c>
      <c r="BK68" s="34"/>
      <c r="BL68" s="34"/>
      <c r="BM68" s="34">
        <v>700</v>
      </c>
      <c r="BN68" s="34">
        <v>600</v>
      </c>
      <c r="BO68" s="36">
        <v>0</v>
      </c>
      <c r="BP68" s="35">
        <v>1200</v>
      </c>
      <c r="BQ68" s="34">
        <v>11</v>
      </c>
      <c r="BR68" s="34"/>
      <c r="BS68" s="34">
        <v>700</v>
      </c>
      <c r="BT68" s="34">
        <v>600</v>
      </c>
      <c r="BU68" s="36">
        <v>0</v>
      </c>
      <c r="BV68" s="34"/>
      <c r="BW68" s="34"/>
      <c r="BX68" s="36">
        <v>0</v>
      </c>
      <c r="BY68" s="36">
        <v>0</v>
      </c>
      <c r="BZ68" s="43">
        <f>(VLOOKUP(A68,属性表!A:F,3,FALSE)*(1+AI68+S68)+AJ68+AK68)*(1+B68+AU68+T68)</f>
        <v>1535.8209054720003</v>
      </c>
      <c r="CA68" s="13">
        <f t="shared" si="8"/>
        <v>0.75</v>
      </c>
      <c r="CB68" s="13">
        <f t="shared" si="9"/>
        <v>0</v>
      </c>
      <c r="CC68" s="13">
        <f t="shared" si="10"/>
        <v>0</v>
      </c>
      <c r="CD68" s="50">
        <v>0</v>
      </c>
      <c r="CE68" s="13">
        <f t="shared" si="11"/>
        <v>0</v>
      </c>
      <c r="CF68" s="13">
        <v>0</v>
      </c>
      <c r="CG68" s="13">
        <f>IFERROR(VLOOKUP(VLOOKUP(A68,属性表!A:AO,41,FALSE)&amp;BJ68,杂项!AW:BC,4,0),0)/100+K68+AH68</f>
        <v>0</v>
      </c>
      <c r="CH68" s="43">
        <f>VLOOKUP(BC68,小兵属性!B:F,3,FALSE)*(1+B68+BD68)*(1+VLOOKUP(A68,属性表!A:AN,38,FALSE))</f>
        <v>1867.39</v>
      </c>
      <c r="CI68" s="50">
        <v>0</v>
      </c>
      <c r="CJ68" s="13">
        <f t="shared" si="12"/>
        <v>0</v>
      </c>
      <c r="CK68" s="13">
        <v>0</v>
      </c>
      <c r="CL68" s="13">
        <f>IFERROR(VLOOKUP(VLOOKUP(BC68,小兵属性!B:X,23,FALSE)&amp;BQ68,杂项!AW:BC,4,0),0)/100+K68</f>
        <v>0</v>
      </c>
      <c r="CM68" s="54" t="s">
        <v>4816</v>
      </c>
      <c r="CN68" s="29" t="s">
        <v>5027</v>
      </c>
      <c r="CO68" s="55" t="str">
        <f>VLOOKUP($BC68,小兵属性!$B:$Q,16,FALSE)</f>
        <v>物理</v>
      </c>
      <c r="CP68" s="43">
        <f t="shared" si="13"/>
        <v>585.07463383040022</v>
      </c>
      <c r="CQ68" s="43">
        <f t="shared" si="14"/>
        <v>671.24924999999996</v>
      </c>
      <c r="CR68" s="43">
        <f t="shared" si="15"/>
        <v>1256.3238838304001</v>
      </c>
      <c r="CS68" s="58" t="s">
        <v>5077</v>
      </c>
    </row>
    <row r="69" spans="1:97" customFormat="1" x14ac:dyDescent="0.15">
      <c r="A69" s="9" t="s">
        <v>1244</v>
      </c>
      <c r="B69" s="13">
        <v>0.3</v>
      </c>
      <c r="C69" s="13">
        <v>0.2</v>
      </c>
      <c r="D69" s="13">
        <v>0.2</v>
      </c>
      <c r="E69" s="13">
        <v>0.3</v>
      </c>
      <c r="F69" s="13">
        <v>0.15</v>
      </c>
      <c r="G69" s="14">
        <v>0</v>
      </c>
      <c r="H69" s="14">
        <v>0</v>
      </c>
      <c r="I69" s="13"/>
      <c r="J69" s="13"/>
      <c r="K69" s="13">
        <v>0</v>
      </c>
      <c r="L69" s="13">
        <v>0</v>
      </c>
      <c r="M69" s="13">
        <v>0</v>
      </c>
      <c r="N69" s="13"/>
      <c r="O69" s="13"/>
      <c r="P69" s="13"/>
      <c r="Q69" s="26" t="s">
        <v>528</v>
      </c>
      <c r="R69" s="25">
        <f>VLOOKUP($Q69,杂项!$AF:$AT,2,FALSE)</f>
        <v>0</v>
      </c>
      <c r="S69" s="25">
        <f>VLOOKUP($Q69,杂项!$AF:$AT,3,FALSE)</f>
        <v>0.05</v>
      </c>
      <c r="T69" s="25">
        <f>VLOOKUP($Q69,杂项!$AF:$AT,4,FALSE)</f>
        <v>0.1</v>
      </c>
      <c r="U69" s="25">
        <f>VLOOKUP($Q69,杂项!$AF:$AT,5,FALSE)</f>
        <v>0.05</v>
      </c>
      <c r="V69" s="25">
        <f>VLOOKUP($Q69,杂项!$AF:$AT,6,FALSE)</f>
        <v>0.1</v>
      </c>
      <c r="W69" s="25">
        <f>VLOOKUP($Q69,杂项!$AF:$AT,7,FALSE)</f>
        <v>0</v>
      </c>
      <c r="X69" s="25">
        <f>VLOOKUP($Q69,杂项!$AF:$AT,8,FALSE)</f>
        <v>0.1</v>
      </c>
      <c r="Y69" s="25">
        <f>VLOOKUP($Q69,杂项!$AF:$AT,9,FALSE)</f>
        <v>0</v>
      </c>
      <c r="Z69" s="25">
        <f>VLOOKUP($Q69,杂项!$AF:$AT,10,FALSE)</f>
        <v>0.1</v>
      </c>
      <c r="AA69" s="25">
        <f>VLOOKUP($Q69,杂项!$AF:$AT,11,FALSE)</f>
        <v>0</v>
      </c>
      <c r="AB69" s="25">
        <f>VLOOKUP($Q69,杂项!$AF:$AT,12,FALSE)</f>
        <v>0</v>
      </c>
      <c r="AC69" s="25">
        <f>VLOOKUP($Q69,杂项!$AF:$AT,13,FALSE)</f>
        <v>0</v>
      </c>
      <c r="AD69" s="25">
        <f>VLOOKUP($Q69,杂项!$AF:$AT,14,FALSE)</f>
        <v>0</v>
      </c>
      <c r="AE69" s="25">
        <f>VLOOKUP($Q69,杂项!$AF:$AT,15,FALSE)</f>
        <v>0</v>
      </c>
      <c r="AF69" s="25">
        <f>VLOOKUP($Q69,杂项!$AF:$AU,16,FALSE)</f>
        <v>0</v>
      </c>
      <c r="AG69" s="30">
        <v>1.5</v>
      </c>
      <c r="AH69" s="13">
        <v>0</v>
      </c>
      <c r="AI69" s="13">
        <v>0.35</v>
      </c>
      <c r="AJ69" s="29">
        <v>0</v>
      </c>
      <c r="AK69" s="29">
        <v>182</v>
      </c>
      <c r="AL69" s="13"/>
      <c r="AM69" s="29"/>
      <c r="AN69" s="29"/>
      <c r="AO69" s="13"/>
      <c r="AP69" s="29"/>
      <c r="AQ69" s="29"/>
      <c r="AR69" s="13"/>
      <c r="AS69" s="29"/>
      <c r="AT69" s="29"/>
      <c r="AU69" s="13">
        <v>0.33</v>
      </c>
      <c r="AV69" s="13"/>
      <c r="AW69" s="13"/>
      <c r="AX69" s="13"/>
      <c r="AY69" s="13">
        <v>0</v>
      </c>
      <c r="AZ69" s="13">
        <v>0</v>
      </c>
      <c r="BA69" s="13">
        <v>0</v>
      </c>
      <c r="BB69" s="13"/>
      <c r="BC69" s="22" t="s">
        <v>4890</v>
      </c>
      <c r="BD69" s="24">
        <f>VLOOKUP($BC69,小兵属性!$B:$P,6,FALSE)</f>
        <v>0.5</v>
      </c>
      <c r="BE69" s="24">
        <f>VLOOKUP($BC69,小兵属性!$B:$P,7,FALSE)</f>
        <v>0.5</v>
      </c>
      <c r="BF69" s="24">
        <f>VLOOKUP($BC69,小兵属性!$B:$P,8,FALSE)</f>
        <v>0</v>
      </c>
      <c r="BG69" s="24">
        <f>VLOOKUP($BC69,小兵属性!$B:$P,9,FALSE)</f>
        <v>0</v>
      </c>
      <c r="BH69" s="24">
        <f>VLOOKUP($BC69,小兵属性!$B:$P,10,FALSE)</f>
        <v>0</v>
      </c>
      <c r="BI69" s="34">
        <v>12000</v>
      </c>
      <c r="BJ69" s="34">
        <v>11</v>
      </c>
      <c r="BK69" s="34"/>
      <c r="BL69" s="34"/>
      <c r="BM69" s="34">
        <v>700</v>
      </c>
      <c r="BN69" s="34">
        <v>600</v>
      </c>
      <c r="BO69" s="36">
        <v>0</v>
      </c>
      <c r="BP69" s="35">
        <v>1200</v>
      </c>
      <c r="BQ69" s="34">
        <v>11</v>
      </c>
      <c r="BR69" s="34"/>
      <c r="BS69" s="34">
        <v>700</v>
      </c>
      <c r="BT69" s="34">
        <v>600</v>
      </c>
      <c r="BU69" s="36">
        <v>0</v>
      </c>
      <c r="BV69" s="34"/>
      <c r="BW69" s="34"/>
      <c r="BX69" s="36">
        <v>0</v>
      </c>
      <c r="BY69" s="36">
        <v>0</v>
      </c>
      <c r="BZ69" s="43">
        <f>(VLOOKUP(A69,属性表!A:F,3,FALSE)*(1+AI69+S69)+AJ69+AK69)*(1+B69+AU69+T69)</f>
        <v>1563.1833532672006</v>
      </c>
      <c r="CA69" s="13">
        <f t="shared" si="8"/>
        <v>0.15</v>
      </c>
      <c r="CB69" s="13">
        <f t="shared" si="9"/>
        <v>0</v>
      </c>
      <c r="CC69" s="13">
        <f t="shared" si="10"/>
        <v>0</v>
      </c>
      <c r="CD69" s="50">
        <v>0</v>
      </c>
      <c r="CE69" s="13">
        <f t="shared" si="11"/>
        <v>0</v>
      </c>
      <c r="CF69" s="13">
        <v>0</v>
      </c>
      <c r="CG69" s="13">
        <f>IFERROR(VLOOKUP(VLOOKUP(A69,属性表!A:AO,41,FALSE)&amp;BJ69,杂项!AW:BC,4,0),0)/100+K69+AH69</f>
        <v>0</v>
      </c>
      <c r="CH69" s="43">
        <f>VLOOKUP(BC69,小兵属性!B:F,3,FALSE)*(1+B69+BD69)*(1+VLOOKUP(A69,属性表!A:AN,38,FALSE))</f>
        <v>1492.4699999999998</v>
      </c>
      <c r="CI69" s="50">
        <v>0</v>
      </c>
      <c r="CJ69" s="13">
        <f t="shared" si="12"/>
        <v>0</v>
      </c>
      <c r="CK69" s="13">
        <v>0</v>
      </c>
      <c r="CL69" s="13">
        <f>IFERROR(VLOOKUP(VLOOKUP(BC69,小兵属性!B:X,23,FALSE)&amp;BQ69,杂项!AW:BC,4,0),0)/100+K69</f>
        <v>0</v>
      </c>
      <c r="CM69" s="54" t="s">
        <v>4816</v>
      </c>
      <c r="CN69" s="29" t="s">
        <v>5027</v>
      </c>
      <c r="CO69" s="55" t="str">
        <f>VLOOKUP($BC69,小兵属性!$B:$Q,16,FALSE)</f>
        <v>物理</v>
      </c>
      <c r="CP69" s="43">
        <f t="shared" si="13"/>
        <v>744.49564219296042</v>
      </c>
      <c r="CQ69" s="43">
        <f t="shared" si="14"/>
        <v>455.67024999999984</v>
      </c>
      <c r="CR69" s="43">
        <f t="shared" si="15"/>
        <v>1200.1658921929602</v>
      </c>
      <c r="CS69" s="58" t="s">
        <v>5082</v>
      </c>
    </row>
    <row r="70" spans="1:97" customFormat="1" x14ac:dyDescent="0.15">
      <c r="A70" s="9" t="s">
        <v>1238</v>
      </c>
      <c r="B70" s="13">
        <v>0.3</v>
      </c>
      <c r="C70" s="13">
        <v>0.2</v>
      </c>
      <c r="D70" s="13">
        <v>0.2</v>
      </c>
      <c r="E70" s="13">
        <v>0.3</v>
      </c>
      <c r="F70" s="13">
        <v>0.15</v>
      </c>
      <c r="G70" s="14">
        <v>0</v>
      </c>
      <c r="H70" s="14">
        <v>0</v>
      </c>
      <c r="I70" s="13"/>
      <c r="J70" s="13"/>
      <c r="K70" s="13">
        <v>0</v>
      </c>
      <c r="L70" s="13">
        <v>0</v>
      </c>
      <c r="M70" s="13">
        <v>0</v>
      </c>
      <c r="N70" s="13">
        <v>0.1</v>
      </c>
      <c r="O70" s="13"/>
      <c r="P70" s="13"/>
      <c r="Q70" s="26" t="s">
        <v>528</v>
      </c>
      <c r="R70" s="25">
        <f>VLOOKUP($Q70,杂项!$AF:$AT,2,FALSE)</f>
        <v>0</v>
      </c>
      <c r="S70" s="25">
        <f>VLOOKUP($Q70,杂项!$AF:$AT,3,FALSE)</f>
        <v>0.05</v>
      </c>
      <c r="T70" s="25">
        <f>VLOOKUP($Q70,杂项!$AF:$AT,4,FALSE)</f>
        <v>0.1</v>
      </c>
      <c r="U70" s="25">
        <f>VLOOKUP($Q70,杂项!$AF:$AT,5,FALSE)</f>
        <v>0.05</v>
      </c>
      <c r="V70" s="25">
        <f>VLOOKUP($Q70,杂项!$AF:$AT,6,FALSE)</f>
        <v>0.1</v>
      </c>
      <c r="W70" s="25">
        <f>VLOOKUP($Q70,杂项!$AF:$AT,7,FALSE)</f>
        <v>0</v>
      </c>
      <c r="X70" s="25">
        <f>VLOOKUP($Q70,杂项!$AF:$AT,8,FALSE)</f>
        <v>0.1</v>
      </c>
      <c r="Y70" s="25">
        <f>VLOOKUP($Q70,杂项!$AF:$AT,9,FALSE)</f>
        <v>0</v>
      </c>
      <c r="Z70" s="25">
        <f>VLOOKUP($Q70,杂项!$AF:$AT,10,FALSE)</f>
        <v>0.1</v>
      </c>
      <c r="AA70" s="25">
        <f>VLOOKUP($Q70,杂项!$AF:$AT,11,FALSE)</f>
        <v>0</v>
      </c>
      <c r="AB70" s="25">
        <f>VLOOKUP($Q70,杂项!$AF:$AT,12,FALSE)</f>
        <v>0</v>
      </c>
      <c r="AC70" s="25">
        <f>VLOOKUP($Q70,杂项!$AF:$AT,13,FALSE)</f>
        <v>0</v>
      </c>
      <c r="AD70" s="25">
        <f>VLOOKUP($Q70,杂项!$AF:$AT,14,FALSE)</f>
        <v>0</v>
      </c>
      <c r="AE70" s="25">
        <f>VLOOKUP($Q70,杂项!$AF:$AT,15,FALSE)</f>
        <v>0</v>
      </c>
      <c r="AF70" s="25">
        <f>VLOOKUP($Q70,杂项!$AF:$AU,16,FALSE)</f>
        <v>0</v>
      </c>
      <c r="AG70" s="30">
        <v>1.5</v>
      </c>
      <c r="AH70" s="13">
        <v>0</v>
      </c>
      <c r="AI70" s="13">
        <v>0.35</v>
      </c>
      <c r="AJ70" s="29">
        <v>0</v>
      </c>
      <c r="AK70" s="29">
        <v>193</v>
      </c>
      <c r="AL70" s="13"/>
      <c r="AM70" s="29"/>
      <c r="AN70" s="29"/>
      <c r="AO70" s="13"/>
      <c r="AP70" s="29"/>
      <c r="AQ70" s="29"/>
      <c r="AR70" s="13"/>
      <c r="AS70" s="29"/>
      <c r="AT70" s="29"/>
      <c r="AU70" s="13">
        <v>0.33</v>
      </c>
      <c r="AV70" s="13"/>
      <c r="AW70" s="13"/>
      <c r="AX70" s="13"/>
      <c r="AY70" s="13">
        <v>0</v>
      </c>
      <c r="AZ70" s="13">
        <v>0</v>
      </c>
      <c r="BA70" s="13">
        <v>0</v>
      </c>
      <c r="BB70" s="13"/>
      <c r="BC70" s="22" t="s">
        <v>4890</v>
      </c>
      <c r="BD70" s="24">
        <f>VLOOKUP($BC70,小兵属性!$B:$P,6,FALSE)</f>
        <v>0.5</v>
      </c>
      <c r="BE70" s="24">
        <f>VLOOKUP($BC70,小兵属性!$B:$P,7,FALSE)</f>
        <v>0.5</v>
      </c>
      <c r="BF70" s="24">
        <f>VLOOKUP($BC70,小兵属性!$B:$P,8,FALSE)</f>
        <v>0</v>
      </c>
      <c r="BG70" s="24">
        <f>VLOOKUP($BC70,小兵属性!$B:$P,9,FALSE)</f>
        <v>0</v>
      </c>
      <c r="BH70" s="24">
        <f>VLOOKUP($BC70,小兵属性!$B:$P,10,FALSE)</f>
        <v>0</v>
      </c>
      <c r="BI70" s="34">
        <v>12000</v>
      </c>
      <c r="BJ70" s="34">
        <v>11</v>
      </c>
      <c r="BK70" s="34"/>
      <c r="BL70" s="34"/>
      <c r="BM70" s="34">
        <v>700</v>
      </c>
      <c r="BN70" s="34">
        <v>600</v>
      </c>
      <c r="BO70" s="36">
        <v>0</v>
      </c>
      <c r="BP70" s="35">
        <v>1200</v>
      </c>
      <c r="BQ70" s="34">
        <v>11</v>
      </c>
      <c r="BR70" s="34"/>
      <c r="BS70" s="34">
        <v>700</v>
      </c>
      <c r="BT70" s="34">
        <v>600</v>
      </c>
      <c r="BU70" s="36">
        <v>0</v>
      </c>
      <c r="BV70" s="34"/>
      <c r="BW70" s="34"/>
      <c r="BX70" s="36">
        <v>0</v>
      </c>
      <c r="BY70" s="36">
        <v>0</v>
      </c>
      <c r="BZ70" s="43">
        <f>(VLOOKUP(A70,属性表!A:F,3,FALSE)*(1+AI70+S70)+AJ70+AK70)*(1+B70+AU70+T70)</f>
        <v>1649.6919628544001</v>
      </c>
      <c r="CA70" s="13">
        <f t="shared" si="8"/>
        <v>0.25</v>
      </c>
      <c r="CB70" s="13">
        <f t="shared" si="9"/>
        <v>0</v>
      </c>
      <c r="CC70" s="13">
        <f t="shared" si="10"/>
        <v>0</v>
      </c>
      <c r="CD70" s="50">
        <v>0</v>
      </c>
      <c r="CE70" s="13">
        <f t="shared" si="11"/>
        <v>0</v>
      </c>
      <c r="CF70" s="13">
        <v>0</v>
      </c>
      <c r="CG70" s="13">
        <f>IFERROR(VLOOKUP(VLOOKUP(A70,属性表!A:AO,41,FALSE)&amp;BJ70,杂项!AW:BC,4,0),0)/100+K70+AH70</f>
        <v>0</v>
      </c>
      <c r="CH70" s="43">
        <f>VLOOKUP(BC70,小兵属性!B:F,3,FALSE)*(1+B70+BD70)*(1+VLOOKUP(A70,属性表!A:AN,38,FALSE))</f>
        <v>1492.4699999999998</v>
      </c>
      <c r="CI70" s="50">
        <v>0</v>
      </c>
      <c r="CJ70" s="13">
        <f t="shared" si="12"/>
        <v>0</v>
      </c>
      <c r="CK70" s="13">
        <v>0</v>
      </c>
      <c r="CL70" s="13">
        <f>IFERROR(VLOOKUP(VLOOKUP(BC70,小兵属性!B:X,23,FALSE)&amp;BQ70,杂项!AW:BC,4,0),0)/100+K70</f>
        <v>0</v>
      </c>
      <c r="CM70" s="54" t="s">
        <v>4816</v>
      </c>
      <c r="CN70" s="29" t="s">
        <v>5027</v>
      </c>
      <c r="CO70" s="55" t="str">
        <f>VLOOKUP($BC70,小兵属性!$B:$Q,16,FALSE)</f>
        <v>物理</v>
      </c>
      <c r="CP70" s="43">
        <f t="shared" si="13"/>
        <v>890.33621517600011</v>
      </c>
      <c r="CQ70" s="43">
        <f t="shared" si="14"/>
        <v>455.67024999999984</v>
      </c>
      <c r="CR70" s="43">
        <f t="shared" si="15"/>
        <v>1346.0064651759999</v>
      </c>
      <c r="CS70" s="58" t="s">
        <v>5073</v>
      </c>
    </row>
    <row r="71" spans="1:97" customFormat="1" x14ac:dyDescent="0.15">
      <c r="A71" s="9" t="s">
        <v>1157</v>
      </c>
      <c r="B71" s="13">
        <v>0.2</v>
      </c>
      <c r="C71" s="13">
        <v>0.2</v>
      </c>
      <c r="D71" s="13">
        <v>0.35</v>
      </c>
      <c r="E71" s="13">
        <v>0.45</v>
      </c>
      <c r="F71" s="13">
        <v>0.15</v>
      </c>
      <c r="G71" s="14">
        <v>0</v>
      </c>
      <c r="H71" s="14">
        <v>0</v>
      </c>
      <c r="I71" s="13"/>
      <c r="J71" s="13">
        <v>0.15</v>
      </c>
      <c r="K71" s="13">
        <v>0</v>
      </c>
      <c r="L71" s="13">
        <v>0</v>
      </c>
      <c r="M71" s="13">
        <v>0</v>
      </c>
      <c r="N71" s="13">
        <v>0.1</v>
      </c>
      <c r="O71" s="13"/>
      <c r="P71" s="13"/>
      <c r="Q71" s="26" t="s">
        <v>642</v>
      </c>
      <c r="R71" s="25">
        <f>VLOOKUP($Q71,杂项!$AF:$AT,2,FALSE)</f>
        <v>0</v>
      </c>
      <c r="S71" s="25">
        <f>VLOOKUP($Q71,杂项!$AF:$AT,3,FALSE)</f>
        <v>0</v>
      </c>
      <c r="T71" s="25">
        <f>VLOOKUP($Q71,杂项!$AF:$AT,4,FALSE)</f>
        <v>0</v>
      </c>
      <c r="U71" s="25">
        <f>VLOOKUP($Q71,杂项!$AF:$AT,5,FALSE)</f>
        <v>0</v>
      </c>
      <c r="V71" s="25">
        <f>VLOOKUP($Q71,杂项!$AF:$AT,6,FALSE)</f>
        <v>0</v>
      </c>
      <c r="W71" s="25">
        <f>VLOOKUP($Q71,杂项!$AF:$AT,7,FALSE)</f>
        <v>0.1</v>
      </c>
      <c r="X71" s="25">
        <f>VLOOKUP($Q71,杂项!$AF:$AT,8,FALSE)</f>
        <v>0</v>
      </c>
      <c r="Y71" s="25">
        <f>VLOOKUP($Q71,杂项!$AF:$AT,9,FALSE)</f>
        <v>0.1</v>
      </c>
      <c r="Z71" s="25">
        <f>VLOOKUP($Q71,杂项!$AF:$AT,10,FALSE)</f>
        <v>0</v>
      </c>
      <c r="AA71" s="25">
        <f>VLOOKUP($Q71,杂项!$AF:$AT,11,FALSE)</f>
        <v>0</v>
      </c>
      <c r="AB71" s="25">
        <f>VLOOKUP($Q71,杂项!$AF:$AT,12,FALSE)</f>
        <v>0</v>
      </c>
      <c r="AC71" s="25">
        <f>VLOOKUP($Q71,杂项!$AF:$AT,13,FALSE)</f>
        <v>0</v>
      </c>
      <c r="AD71" s="25">
        <f>VLOOKUP($Q71,杂项!$AF:$AT,14,FALSE)</f>
        <v>0</v>
      </c>
      <c r="AE71" s="25">
        <f>VLOOKUP($Q71,杂项!$AF:$AT,15,FALSE)</f>
        <v>0</v>
      </c>
      <c r="AF71" s="25">
        <f>VLOOKUP($Q71,杂项!$AF:$AU,16,FALSE)</f>
        <v>0</v>
      </c>
      <c r="AG71" s="30">
        <v>1</v>
      </c>
      <c r="AH71" s="13">
        <v>0</v>
      </c>
      <c r="AI71" s="13">
        <v>0</v>
      </c>
      <c r="AJ71" s="29">
        <v>0</v>
      </c>
      <c r="AK71" s="29">
        <v>0</v>
      </c>
      <c r="AL71" s="13"/>
      <c r="AM71" s="29"/>
      <c r="AN71" s="29"/>
      <c r="AO71" s="13">
        <v>0.35</v>
      </c>
      <c r="AP71" s="29">
        <v>0</v>
      </c>
      <c r="AQ71" s="29">
        <v>113</v>
      </c>
      <c r="AR71" s="13">
        <v>0.2</v>
      </c>
      <c r="AS71" s="29">
        <v>0</v>
      </c>
      <c r="AT71" s="29">
        <v>48</v>
      </c>
      <c r="AU71" s="13">
        <v>0</v>
      </c>
      <c r="AV71" s="13"/>
      <c r="AW71" s="13">
        <v>0.34</v>
      </c>
      <c r="AX71" s="13">
        <v>0.24</v>
      </c>
      <c r="AY71" s="13">
        <v>0</v>
      </c>
      <c r="AZ71" s="13">
        <v>0</v>
      </c>
      <c r="BA71" s="13">
        <v>0</v>
      </c>
      <c r="BB71" s="13"/>
      <c r="BC71" s="22" t="s">
        <v>4859</v>
      </c>
      <c r="BD71" s="24">
        <f>VLOOKUP($BC71,小兵属性!$B:$P,6,FALSE)</f>
        <v>0.65</v>
      </c>
      <c r="BE71" s="24">
        <f>VLOOKUP($BC71,小兵属性!$B:$P,7,FALSE)</f>
        <v>0.65</v>
      </c>
      <c r="BF71" s="24">
        <f>VLOOKUP($BC71,小兵属性!$B:$P,8,FALSE)</f>
        <v>0.45</v>
      </c>
      <c r="BG71" s="24">
        <f>VLOOKUP($BC71,小兵属性!$B:$P,9,FALSE)</f>
        <v>0.3</v>
      </c>
      <c r="BH71" s="24">
        <f>VLOOKUP($BC71,小兵属性!$B:$P,10,FALSE)</f>
        <v>0.2</v>
      </c>
      <c r="BI71" s="34">
        <v>12000</v>
      </c>
      <c r="BJ71" s="34">
        <v>11</v>
      </c>
      <c r="BK71" s="34"/>
      <c r="BL71" s="34"/>
      <c r="BM71" s="34">
        <v>700</v>
      </c>
      <c r="BN71" s="34">
        <v>600</v>
      </c>
      <c r="BO71" s="36">
        <v>0</v>
      </c>
      <c r="BP71" s="35">
        <v>1200</v>
      </c>
      <c r="BQ71" s="34">
        <v>11</v>
      </c>
      <c r="BR71" s="34"/>
      <c r="BS71" s="34">
        <v>700</v>
      </c>
      <c r="BT71" s="34">
        <v>600</v>
      </c>
      <c r="BU71" s="36">
        <v>0</v>
      </c>
      <c r="BV71" s="34"/>
      <c r="BW71" s="34"/>
      <c r="BX71" s="36">
        <v>0</v>
      </c>
      <c r="BY71" s="36">
        <v>0</v>
      </c>
      <c r="BZ71" s="43">
        <f>((VLOOKUP(A71,属性表!A:F,5,FALSE)*(1+AO71+W71)+AP71+AQ71)*(1+D71+AW71+X71)+(VLOOKUP(A71,属性表!A:F,6,FALSE)*(1+AR71+Y71)+AS71+AT71)*(1+E71+AX71+Z71))</f>
        <v>1807.1718165696002</v>
      </c>
      <c r="CA71" s="13">
        <f t="shared" si="8"/>
        <v>0.25</v>
      </c>
      <c r="CB71" s="13">
        <f t="shared" si="9"/>
        <v>0</v>
      </c>
      <c r="CC71" s="13">
        <f t="shared" si="10"/>
        <v>0</v>
      </c>
      <c r="CD71" s="50">
        <v>0</v>
      </c>
      <c r="CE71" s="13">
        <f t="shared" si="11"/>
        <v>0</v>
      </c>
      <c r="CF71" s="13">
        <v>0</v>
      </c>
      <c r="CG71" s="13">
        <f>IFERROR(VLOOKUP(VLOOKUP(A71,属性表!A:AO,41,FALSE)&amp;BJ71,杂项!AW:BC,4,0),0)/100+K71+AH71</f>
        <v>0</v>
      </c>
      <c r="CH71" s="43">
        <f>VLOOKUP(BC71,小兵属性!B:F,3,FALSE)*(1+B71+BD71)*(1+VLOOKUP(A71,属性表!A:AN,38,FALSE))</f>
        <v>1316.6450000000002</v>
      </c>
      <c r="CI71" s="50">
        <v>0</v>
      </c>
      <c r="CJ71" s="13">
        <f t="shared" si="12"/>
        <v>0</v>
      </c>
      <c r="CK71" s="13">
        <v>0</v>
      </c>
      <c r="CL71" s="13">
        <f>IFERROR(VLOOKUP(VLOOKUP(BC71,小兵属性!B:X,23,FALSE)&amp;BQ71,杂项!AW:BC,4,0),0)/100+K71</f>
        <v>0</v>
      </c>
      <c r="CM71" s="54" t="s">
        <v>5037</v>
      </c>
      <c r="CN71" s="29" t="s">
        <v>5027</v>
      </c>
      <c r="CO71" s="55" t="str">
        <f>VLOOKUP($BC71,小兵属性!$B:$Q,16,FALSE)</f>
        <v>物理</v>
      </c>
      <c r="CP71" s="43">
        <f t="shared" si="13"/>
        <v>691.98238535600012</v>
      </c>
      <c r="CQ71" s="43">
        <f t="shared" si="14"/>
        <v>447.06762500000013</v>
      </c>
      <c r="CR71" s="43">
        <f>SUM(CP71*2,CQ71)</f>
        <v>1831.0323957120004</v>
      </c>
      <c r="CS71" s="58" t="s">
        <v>5038</v>
      </c>
    </row>
    <row r="72" spans="1:97" customFormat="1" x14ac:dyDescent="0.15">
      <c r="A72" s="9" t="s">
        <v>1138</v>
      </c>
      <c r="B72" s="13">
        <v>0.2</v>
      </c>
      <c r="C72" s="13">
        <v>0.2</v>
      </c>
      <c r="D72" s="13">
        <v>0.35</v>
      </c>
      <c r="E72" s="13">
        <v>0.45</v>
      </c>
      <c r="F72" s="13">
        <v>0.15</v>
      </c>
      <c r="G72" s="14">
        <v>0</v>
      </c>
      <c r="H72" s="14">
        <v>0</v>
      </c>
      <c r="I72" s="13"/>
      <c r="J72" s="13">
        <v>0.15</v>
      </c>
      <c r="K72" s="13">
        <v>0</v>
      </c>
      <c r="L72" s="13">
        <v>0</v>
      </c>
      <c r="M72" s="13">
        <v>0</v>
      </c>
      <c r="N72" s="13"/>
      <c r="O72" s="13"/>
      <c r="P72" s="13"/>
      <c r="Q72" s="26" t="s">
        <v>642</v>
      </c>
      <c r="R72" s="25">
        <f>VLOOKUP($Q72,杂项!$AF:$AT,2,FALSE)</f>
        <v>0</v>
      </c>
      <c r="S72" s="25">
        <f>VLOOKUP($Q72,杂项!$AF:$AT,3,FALSE)</f>
        <v>0</v>
      </c>
      <c r="T72" s="25">
        <f>VLOOKUP($Q72,杂项!$AF:$AT,4,FALSE)</f>
        <v>0</v>
      </c>
      <c r="U72" s="25">
        <f>VLOOKUP($Q72,杂项!$AF:$AT,5,FALSE)</f>
        <v>0</v>
      </c>
      <c r="V72" s="25">
        <f>VLOOKUP($Q72,杂项!$AF:$AT,6,FALSE)</f>
        <v>0</v>
      </c>
      <c r="W72" s="25">
        <f>VLOOKUP($Q72,杂项!$AF:$AT,7,FALSE)</f>
        <v>0.1</v>
      </c>
      <c r="X72" s="25">
        <f>VLOOKUP($Q72,杂项!$AF:$AT,8,FALSE)</f>
        <v>0</v>
      </c>
      <c r="Y72" s="25">
        <f>VLOOKUP($Q72,杂项!$AF:$AT,9,FALSE)</f>
        <v>0.1</v>
      </c>
      <c r="Z72" s="25">
        <f>VLOOKUP($Q72,杂项!$AF:$AT,10,FALSE)</f>
        <v>0</v>
      </c>
      <c r="AA72" s="25">
        <f>VLOOKUP($Q72,杂项!$AF:$AT,11,FALSE)</f>
        <v>0</v>
      </c>
      <c r="AB72" s="25">
        <f>VLOOKUP($Q72,杂项!$AF:$AT,12,FALSE)</f>
        <v>0</v>
      </c>
      <c r="AC72" s="25">
        <f>VLOOKUP($Q72,杂项!$AF:$AT,13,FALSE)</f>
        <v>0</v>
      </c>
      <c r="AD72" s="25">
        <f>VLOOKUP($Q72,杂项!$AF:$AT,14,FALSE)</f>
        <v>0</v>
      </c>
      <c r="AE72" s="25">
        <f>VLOOKUP($Q72,杂项!$AF:$AT,15,FALSE)</f>
        <v>0</v>
      </c>
      <c r="AF72" s="25">
        <f>VLOOKUP($Q72,杂项!$AF:$AU,16,FALSE)</f>
        <v>0</v>
      </c>
      <c r="AG72" s="30">
        <v>1</v>
      </c>
      <c r="AH72" s="13">
        <v>0</v>
      </c>
      <c r="AI72" s="13">
        <v>0</v>
      </c>
      <c r="AJ72" s="29">
        <v>0</v>
      </c>
      <c r="AK72" s="29">
        <v>0</v>
      </c>
      <c r="AL72" s="13"/>
      <c r="AM72" s="29"/>
      <c r="AN72" s="29"/>
      <c r="AO72" s="13">
        <v>0.35</v>
      </c>
      <c r="AP72" s="29">
        <v>0</v>
      </c>
      <c r="AQ72" s="29">
        <v>113</v>
      </c>
      <c r="AR72" s="13">
        <v>0.2</v>
      </c>
      <c r="AS72" s="29">
        <v>0</v>
      </c>
      <c r="AT72" s="29">
        <v>48</v>
      </c>
      <c r="AU72" s="13">
        <v>0</v>
      </c>
      <c r="AV72" s="13"/>
      <c r="AW72" s="13">
        <v>0.34</v>
      </c>
      <c r="AX72" s="13">
        <v>0.24</v>
      </c>
      <c r="AY72" s="13">
        <v>0</v>
      </c>
      <c r="AZ72" s="13">
        <v>0</v>
      </c>
      <c r="BA72" s="13">
        <v>0</v>
      </c>
      <c r="BB72" s="13"/>
      <c r="BC72" s="22" t="s">
        <v>4859</v>
      </c>
      <c r="BD72" s="24">
        <f>VLOOKUP($BC72,小兵属性!$B:$P,6,FALSE)</f>
        <v>0.65</v>
      </c>
      <c r="BE72" s="24">
        <f>VLOOKUP($BC72,小兵属性!$B:$P,7,FALSE)</f>
        <v>0.65</v>
      </c>
      <c r="BF72" s="24">
        <f>VLOOKUP($BC72,小兵属性!$B:$P,8,FALSE)</f>
        <v>0.45</v>
      </c>
      <c r="BG72" s="24">
        <f>VLOOKUP($BC72,小兵属性!$B:$P,9,FALSE)</f>
        <v>0.3</v>
      </c>
      <c r="BH72" s="24">
        <f>VLOOKUP($BC72,小兵属性!$B:$P,10,FALSE)</f>
        <v>0.2</v>
      </c>
      <c r="BI72" s="34">
        <v>12000</v>
      </c>
      <c r="BJ72" s="34">
        <v>11</v>
      </c>
      <c r="BK72" s="34"/>
      <c r="BL72" s="34"/>
      <c r="BM72" s="34">
        <v>700</v>
      </c>
      <c r="BN72" s="34">
        <v>600</v>
      </c>
      <c r="BO72" s="36">
        <v>0</v>
      </c>
      <c r="BP72" s="35">
        <v>1200</v>
      </c>
      <c r="BQ72" s="34">
        <v>11</v>
      </c>
      <c r="BR72" s="34"/>
      <c r="BS72" s="34">
        <v>700</v>
      </c>
      <c r="BT72" s="34">
        <v>600</v>
      </c>
      <c r="BU72" s="36">
        <v>0</v>
      </c>
      <c r="BV72" s="34"/>
      <c r="BW72" s="34"/>
      <c r="BX72" s="36">
        <v>0</v>
      </c>
      <c r="BY72" s="36">
        <v>0</v>
      </c>
      <c r="BZ72" s="43">
        <f>((VLOOKUP(A72,属性表!A:F,5,FALSE)*(1+AO72+W72)+AP72+AQ72)*(1+D72+AW72+X72)+(VLOOKUP(A72,属性表!A:F,6,FALSE)*(1+AR72+Y72)+AS72+AT72)*(1+E72+AX72+Z72))</f>
        <v>1784.9077738752001</v>
      </c>
      <c r="CA72" s="13">
        <f t="shared" si="8"/>
        <v>0.15</v>
      </c>
      <c r="CB72" s="13">
        <f t="shared" si="9"/>
        <v>0</v>
      </c>
      <c r="CC72" s="13">
        <f t="shared" si="10"/>
        <v>0</v>
      </c>
      <c r="CD72" s="50">
        <v>0</v>
      </c>
      <c r="CE72" s="13">
        <f t="shared" si="11"/>
        <v>0</v>
      </c>
      <c r="CF72" s="13">
        <v>0</v>
      </c>
      <c r="CG72" s="13">
        <f>IFERROR(VLOOKUP(VLOOKUP(A72,属性表!A:AO,41,FALSE)&amp;BJ72,杂项!AW:BC,4,0),0)/100+K72+AH72</f>
        <v>0</v>
      </c>
      <c r="CH72" s="43">
        <f>VLOOKUP(BC72,小兵属性!B:F,3,FALSE)*(1+B72+BD72)*(1+VLOOKUP(A72,属性表!A:AN,38,FALSE))</f>
        <v>1316.6450000000002</v>
      </c>
      <c r="CI72" s="50">
        <v>0</v>
      </c>
      <c r="CJ72" s="13">
        <f t="shared" si="12"/>
        <v>0</v>
      </c>
      <c r="CK72" s="13">
        <v>0</v>
      </c>
      <c r="CL72" s="13">
        <f>IFERROR(VLOOKUP(VLOOKUP(BC72,小兵属性!B:X,23,FALSE)&amp;BQ72,杂项!AW:BC,4,0),0)/100+K72</f>
        <v>0</v>
      </c>
      <c r="CM72" s="54" t="s">
        <v>5037</v>
      </c>
      <c r="CN72" s="29" t="s">
        <v>5027</v>
      </c>
      <c r="CO72" s="55" t="str">
        <f>VLOOKUP($BC72,小兵属性!$B:$Q,16,FALSE)</f>
        <v>物理</v>
      </c>
      <c r="CP72" s="43">
        <f t="shared" si="13"/>
        <v>623.82196997823996</v>
      </c>
      <c r="CQ72" s="43">
        <f t="shared" si="14"/>
        <v>447.06762500000013</v>
      </c>
      <c r="CR72" s="43">
        <f>SUM(CP72*2,CQ72)</f>
        <v>1694.7115649564801</v>
      </c>
      <c r="CS72" s="58" t="s">
        <v>5042</v>
      </c>
    </row>
    <row r="73" spans="1:97" customFormat="1" x14ac:dyDescent="0.15">
      <c r="A73" s="9" t="s">
        <v>1249</v>
      </c>
      <c r="B73" s="13">
        <v>0.2</v>
      </c>
      <c r="C73" s="13">
        <v>0.2</v>
      </c>
      <c r="D73" s="13">
        <v>0.2</v>
      </c>
      <c r="E73" s="13">
        <v>0.3</v>
      </c>
      <c r="F73" s="13">
        <v>0.25</v>
      </c>
      <c r="G73" s="14">
        <v>0</v>
      </c>
      <c r="H73" s="14">
        <v>0</v>
      </c>
      <c r="I73" s="13"/>
      <c r="J73" s="13"/>
      <c r="K73" s="13">
        <v>0</v>
      </c>
      <c r="L73" s="13">
        <v>0</v>
      </c>
      <c r="M73" s="13">
        <v>0</v>
      </c>
      <c r="N73" s="13">
        <v>0.09</v>
      </c>
      <c r="O73" s="13"/>
      <c r="P73" s="13"/>
      <c r="Q73" s="26" t="s">
        <v>528</v>
      </c>
      <c r="R73" s="25">
        <f>VLOOKUP($Q73,杂项!$AF:$AT,2,FALSE)</f>
        <v>0</v>
      </c>
      <c r="S73" s="25">
        <f>VLOOKUP($Q73,杂项!$AF:$AT,3,FALSE)</f>
        <v>0.05</v>
      </c>
      <c r="T73" s="25">
        <f>VLOOKUP($Q73,杂项!$AF:$AT,4,FALSE)</f>
        <v>0.1</v>
      </c>
      <c r="U73" s="25">
        <f>VLOOKUP($Q73,杂项!$AF:$AT,5,FALSE)</f>
        <v>0.05</v>
      </c>
      <c r="V73" s="25">
        <f>VLOOKUP($Q73,杂项!$AF:$AT,6,FALSE)</f>
        <v>0.1</v>
      </c>
      <c r="W73" s="25">
        <f>VLOOKUP($Q73,杂项!$AF:$AT,7,FALSE)</f>
        <v>0</v>
      </c>
      <c r="X73" s="25">
        <f>VLOOKUP($Q73,杂项!$AF:$AT,8,FALSE)</f>
        <v>0.1</v>
      </c>
      <c r="Y73" s="25">
        <f>VLOOKUP($Q73,杂项!$AF:$AT,9,FALSE)</f>
        <v>0</v>
      </c>
      <c r="Z73" s="25">
        <f>VLOOKUP($Q73,杂项!$AF:$AT,10,FALSE)</f>
        <v>0.1</v>
      </c>
      <c r="AA73" s="25">
        <f>VLOOKUP($Q73,杂项!$AF:$AT,11,FALSE)</f>
        <v>0</v>
      </c>
      <c r="AB73" s="25">
        <f>VLOOKUP($Q73,杂项!$AF:$AT,12,FALSE)</f>
        <v>0</v>
      </c>
      <c r="AC73" s="25">
        <f>VLOOKUP($Q73,杂项!$AF:$AT,13,FALSE)</f>
        <v>0</v>
      </c>
      <c r="AD73" s="25">
        <f>VLOOKUP($Q73,杂项!$AF:$AT,14,FALSE)</f>
        <v>0</v>
      </c>
      <c r="AE73" s="25">
        <f>VLOOKUP($Q73,杂项!$AF:$AT,15,FALSE)</f>
        <v>0</v>
      </c>
      <c r="AF73" s="25">
        <f>VLOOKUP($Q73,杂项!$AF:$AU,16,FALSE)</f>
        <v>0</v>
      </c>
      <c r="AG73" s="30">
        <v>1.5</v>
      </c>
      <c r="AH73" s="13">
        <v>0</v>
      </c>
      <c r="AI73" s="13">
        <v>0.35</v>
      </c>
      <c r="AJ73" s="29">
        <v>0</v>
      </c>
      <c r="AK73" s="29">
        <v>182</v>
      </c>
      <c r="AL73" s="13"/>
      <c r="AM73" s="29"/>
      <c r="AN73" s="29"/>
      <c r="AO73" s="13"/>
      <c r="AP73" s="29"/>
      <c r="AQ73" s="29"/>
      <c r="AR73" s="13"/>
      <c r="AS73" s="29"/>
      <c r="AT73" s="29"/>
      <c r="AU73" s="13">
        <v>0.33</v>
      </c>
      <c r="AV73" s="13"/>
      <c r="AW73" s="13"/>
      <c r="AX73" s="13"/>
      <c r="AY73" s="13">
        <v>0</v>
      </c>
      <c r="AZ73" s="13">
        <v>0</v>
      </c>
      <c r="BA73" s="13">
        <v>0</v>
      </c>
      <c r="BB73" s="13"/>
      <c r="BC73" s="22" t="s">
        <v>4880</v>
      </c>
      <c r="BD73" s="24">
        <f>VLOOKUP($BC73,小兵属性!$B:$P,6,FALSE)</f>
        <v>0.65</v>
      </c>
      <c r="BE73" s="24">
        <f>VLOOKUP($BC73,小兵属性!$B:$P,7,FALSE)</f>
        <v>0.2</v>
      </c>
      <c r="BF73" s="24">
        <f>VLOOKUP($BC73,小兵属性!$B:$P,8,FALSE)</f>
        <v>0</v>
      </c>
      <c r="BG73" s="24">
        <f>VLOOKUP($BC73,小兵属性!$B:$P,9,FALSE)</f>
        <v>0.24</v>
      </c>
      <c r="BH73" s="24">
        <f>VLOOKUP($BC73,小兵属性!$B:$P,10,FALSE)</f>
        <v>0.2</v>
      </c>
      <c r="BI73" s="34">
        <v>12000</v>
      </c>
      <c r="BJ73" s="34">
        <v>11</v>
      </c>
      <c r="BK73" s="34"/>
      <c r="BL73" s="34"/>
      <c r="BM73" s="34">
        <v>700</v>
      </c>
      <c r="BN73" s="34">
        <v>600</v>
      </c>
      <c r="BO73" s="36">
        <v>0</v>
      </c>
      <c r="BP73" s="35">
        <v>1200</v>
      </c>
      <c r="BQ73" s="34">
        <v>11</v>
      </c>
      <c r="BR73" s="34"/>
      <c r="BS73" s="34">
        <v>700</v>
      </c>
      <c r="BT73" s="34">
        <v>600</v>
      </c>
      <c r="BU73" s="36">
        <v>0</v>
      </c>
      <c r="BV73" s="34"/>
      <c r="BW73" s="34"/>
      <c r="BX73" s="36">
        <v>0</v>
      </c>
      <c r="BY73" s="36">
        <v>0</v>
      </c>
      <c r="BZ73" s="43">
        <f>(VLOOKUP(A73,属性表!A:F,3,FALSE)*(1+AI73+S73)+AJ73+AK73)*(1+B73+AU73+T73)</f>
        <v>1324.8211244800002</v>
      </c>
      <c r="CA73" s="13">
        <f t="shared" si="8"/>
        <v>0.33999999999999997</v>
      </c>
      <c r="CB73" s="13">
        <f t="shared" si="9"/>
        <v>0</v>
      </c>
      <c r="CC73" s="13">
        <f t="shared" si="10"/>
        <v>0</v>
      </c>
      <c r="CD73" s="50">
        <v>0</v>
      </c>
      <c r="CE73" s="13">
        <f t="shared" si="11"/>
        <v>0</v>
      </c>
      <c r="CF73" s="13">
        <v>0</v>
      </c>
      <c r="CG73" s="13">
        <f>IFERROR(VLOOKUP(VLOOKUP(A73,属性表!A:AO,41,FALSE)&amp;BJ73,杂项!AW:BC,4,0),0)/100+K73+AH73</f>
        <v>0</v>
      </c>
      <c r="CH73" s="43">
        <f>VLOOKUP(BC73,小兵属性!B:F,3,FALSE)*(1+B73+BD73)*(1+VLOOKUP(A73,属性表!A:AN,38,FALSE))</f>
        <v>1726.7715000000001</v>
      </c>
      <c r="CI73" s="50">
        <v>0</v>
      </c>
      <c r="CJ73" s="13">
        <f t="shared" si="12"/>
        <v>0</v>
      </c>
      <c r="CK73" s="13">
        <v>0</v>
      </c>
      <c r="CL73" s="13">
        <f>IFERROR(VLOOKUP(VLOOKUP(BC73,小兵属性!B:X,23,FALSE)&amp;BQ73,杂项!AW:BC,4,0),0)/100+K73</f>
        <v>0</v>
      </c>
      <c r="CM73" s="54" t="s">
        <v>4816</v>
      </c>
      <c r="CN73" s="29" t="s">
        <v>5027</v>
      </c>
      <c r="CO73" s="55" t="str">
        <f>VLOOKUP($BC73,小兵属性!$B:$Q,16,FALSE)</f>
        <v>物理</v>
      </c>
      <c r="CP73" s="43">
        <f t="shared" si="13"/>
        <v>627.94523010240016</v>
      </c>
      <c r="CQ73" s="43">
        <f t="shared" si="14"/>
        <v>764.94476750000001</v>
      </c>
      <c r="CR73" s="43">
        <f t="shared" ref="CR73:CR120" si="16">SUM(CP73,CQ73)</f>
        <v>1392.8899976024002</v>
      </c>
      <c r="CS73" s="58" t="s">
        <v>5066</v>
      </c>
    </row>
    <row r="74" spans="1:97" customFormat="1" x14ac:dyDescent="0.15">
      <c r="A74" s="16" t="s">
        <v>1145</v>
      </c>
      <c r="B74" s="13">
        <v>0.2</v>
      </c>
      <c r="C74" s="13">
        <v>0.3</v>
      </c>
      <c r="D74" s="13">
        <v>0.2</v>
      </c>
      <c r="E74" s="13">
        <v>0.3</v>
      </c>
      <c r="F74" s="13">
        <v>0.45</v>
      </c>
      <c r="G74" s="14">
        <v>0</v>
      </c>
      <c r="H74" s="14">
        <v>0</v>
      </c>
      <c r="I74" s="13"/>
      <c r="J74" s="13"/>
      <c r="K74" s="13">
        <v>0</v>
      </c>
      <c r="L74" s="13">
        <v>0</v>
      </c>
      <c r="M74" s="13">
        <v>0</v>
      </c>
      <c r="N74" s="13">
        <v>0.1</v>
      </c>
      <c r="O74" s="13"/>
      <c r="P74" s="13"/>
      <c r="Q74" s="26" t="s">
        <v>528</v>
      </c>
      <c r="R74" s="25">
        <f>VLOOKUP($Q74,杂项!$AF:$AT,2,FALSE)</f>
        <v>0</v>
      </c>
      <c r="S74" s="25">
        <f>VLOOKUP($Q74,杂项!$AF:$AT,3,FALSE)</f>
        <v>0.05</v>
      </c>
      <c r="T74" s="25">
        <f>VLOOKUP($Q74,杂项!$AF:$AT,4,FALSE)</f>
        <v>0.1</v>
      </c>
      <c r="U74" s="25">
        <f>VLOOKUP($Q74,杂项!$AF:$AT,5,FALSE)</f>
        <v>0.05</v>
      </c>
      <c r="V74" s="25">
        <f>VLOOKUP($Q74,杂项!$AF:$AT,6,FALSE)</f>
        <v>0.1</v>
      </c>
      <c r="W74" s="25">
        <f>VLOOKUP($Q74,杂项!$AF:$AT,7,FALSE)</f>
        <v>0</v>
      </c>
      <c r="X74" s="25">
        <f>VLOOKUP($Q74,杂项!$AF:$AT,8,FALSE)</f>
        <v>0.1</v>
      </c>
      <c r="Y74" s="25">
        <f>VLOOKUP($Q74,杂项!$AF:$AT,9,FALSE)</f>
        <v>0</v>
      </c>
      <c r="Z74" s="25">
        <f>VLOOKUP($Q74,杂项!$AF:$AT,10,FALSE)</f>
        <v>0.1</v>
      </c>
      <c r="AA74" s="25">
        <f>VLOOKUP($Q74,杂项!$AF:$AT,11,FALSE)</f>
        <v>0</v>
      </c>
      <c r="AB74" s="25">
        <f>VLOOKUP($Q74,杂项!$AF:$AT,12,FALSE)</f>
        <v>0</v>
      </c>
      <c r="AC74" s="25">
        <f>VLOOKUP($Q74,杂项!$AF:$AT,13,FALSE)</f>
        <v>0</v>
      </c>
      <c r="AD74" s="25">
        <f>VLOOKUP($Q74,杂项!$AF:$AT,14,FALSE)</f>
        <v>0</v>
      </c>
      <c r="AE74" s="25">
        <f>VLOOKUP($Q74,杂项!$AF:$AT,15,FALSE)</f>
        <v>0</v>
      </c>
      <c r="AF74" s="25">
        <f>VLOOKUP($Q74,杂项!$AF:$AU,16,FALSE)</f>
        <v>0</v>
      </c>
      <c r="AG74" s="30">
        <v>1.3</v>
      </c>
      <c r="AH74" s="13">
        <v>0</v>
      </c>
      <c r="AI74" s="13">
        <v>0</v>
      </c>
      <c r="AJ74" s="29">
        <v>0</v>
      </c>
      <c r="AK74" s="29">
        <v>0</v>
      </c>
      <c r="AL74" s="13">
        <v>0.35</v>
      </c>
      <c r="AM74" s="29">
        <v>0</v>
      </c>
      <c r="AN74" s="29">
        <v>182</v>
      </c>
      <c r="AO74" s="13"/>
      <c r="AP74" s="29"/>
      <c r="AQ74" s="29"/>
      <c r="AR74" s="13"/>
      <c r="AS74" s="29"/>
      <c r="AT74" s="29"/>
      <c r="AU74" s="13"/>
      <c r="AV74" s="13">
        <v>0.18</v>
      </c>
      <c r="AW74" s="13"/>
      <c r="AX74" s="13"/>
      <c r="AY74" s="13">
        <v>0</v>
      </c>
      <c r="AZ74" s="13">
        <v>0</v>
      </c>
      <c r="BA74" s="13">
        <v>0</v>
      </c>
      <c r="BB74" s="13"/>
      <c r="BC74" s="22" t="s">
        <v>4930</v>
      </c>
      <c r="BD74" s="24">
        <f>VLOOKUP($BC74,小兵属性!$B:$P,6,FALSE)</f>
        <v>0.85</v>
      </c>
      <c r="BE74" s="24">
        <f>VLOOKUP($BC74,小兵属性!$B:$P,7,FALSE)</f>
        <v>0.4</v>
      </c>
      <c r="BF74" s="24">
        <f>VLOOKUP($BC74,小兵属性!$B:$P,8,FALSE)</f>
        <v>0.65</v>
      </c>
      <c r="BG74" s="24">
        <f>VLOOKUP($BC74,小兵属性!$B:$P,9,FALSE)</f>
        <v>0</v>
      </c>
      <c r="BH74" s="24">
        <f>VLOOKUP($BC74,小兵属性!$B:$P,10,FALSE)</f>
        <v>0.3</v>
      </c>
      <c r="BI74" s="34">
        <v>12000</v>
      </c>
      <c r="BJ74" s="34">
        <v>11</v>
      </c>
      <c r="BK74" s="34"/>
      <c r="BL74" s="34"/>
      <c r="BM74" s="34">
        <v>700</v>
      </c>
      <c r="BN74" s="34">
        <v>600</v>
      </c>
      <c r="BO74" s="36">
        <v>0</v>
      </c>
      <c r="BP74" s="35">
        <v>1200</v>
      </c>
      <c r="BQ74" s="34">
        <v>11</v>
      </c>
      <c r="BR74" s="34"/>
      <c r="BS74" s="34">
        <v>700</v>
      </c>
      <c r="BT74" s="34">
        <v>600</v>
      </c>
      <c r="BU74" s="36">
        <v>0</v>
      </c>
      <c r="BV74" s="34"/>
      <c r="BW74" s="34"/>
      <c r="BX74" s="36">
        <v>0</v>
      </c>
      <c r="BY74" s="36">
        <v>0</v>
      </c>
      <c r="BZ74" s="43">
        <f>(VLOOKUP(A74,属性表!A:F,4,FALSE)*(1+AL74+U74)+AM74+AN74)*(1+C74+AV74+V74)</f>
        <v>1414.4139573760001</v>
      </c>
      <c r="CA74" s="13">
        <f t="shared" si="8"/>
        <v>0.55000000000000004</v>
      </c>
      <c r="CB74" s="13">
        <f t="shared" si="9"/>
        <v>0</v>
      </c>
      <c r="CC74" s="13">
        <f t="shared" si="10"/>
        <v>0</v>
      </c>
      <c r="CD74" s="50">
        <v>0</v>
      </c>
      <c r="CE74" s="13">
        <f t="shared" si="11"/>
        <v>0</v>
      </c>
      <c r="CF74" s="13">
        <v>-0.3</v>
      </c>
      <c r="CG74" s="13">
        <f>IFERROR(VLOOKUP(VLOOKUP(A74,属性表!A:AO,41,FALSE)&amp;BJ74,杂项!AW:BC,4,0),0)/100+K74+AH74</f>
        <v>0</v>
      </c>
      <c r="CH74" s="43">
        <f>VLOOKUP(BC74,小兵属性!B:F,3,FALSE)*(1+B74+BD74)*(1+VLOOKUP(A74,属性表!A:AN,38,FALSE))</f>
        <v>1724.2549999999999</v>
      </c>
      <c r="CI74" s="50">
        <v>0</v>
      </c>
      <c r="CJ74" s="13">
        <f t="shared" si="12"/>
        <v>0</v>
      </c>
      <c r="CK74" s="13">
        <v>-0.3</v>
      </c>
      <c r="CL74" s="13">
        <f>IFERROR(VLOOKUP(VLOOKUP(BC74,小兵属性!B:X,23,FALSE)&amp;BQ74,杂项!AW:BC,4,0),0)/100+K74</f>
        <v>0</v>
      </c>
      <c r="CM74" s="54" t="s">
        <v>4886</v>
      </c>
      <c r="CN74" s="29" t="s">
        <v>5032</v>
      </c>
      <c r="CO74" s="55" t="str">
        <f>VLOOKUP($BC74,小兵属性!$B:$Q,16,FALSE)</f>
        <v>魔法</v>
      </c>
      <c r="CP74" s="57">
        <f t="shared" si="13"/>
        <v>1001.8720620563201</v>
      </c>
      <c r="CQ74" s="57">
        <f t="shared" si="14"/>
        <v>945.5848749999999</v>
      </c>
      <c r="CR74" s="57">
        <f t="shared" si="16"/>
        <v>1947.4569370563199</v>
      </c>
      <c r="CS74" s="59" t="s">
        <v>5099</v>
      </c>
    </row>
    <row r="75" spans="1:97" customFormat="1" x14ac:dyDescent="0.15">
      <c r="A75" s="9" t="s">
        <v>1141</v>
      </c>
      <c r="B75" s="13">
        <v>0.2</v>
      </c>
      <c r="C75" s="13">
        <v>0.3</v>
      </c>
      <c r="D75" s="13">
        <v>0.2</v>
      </c>
      <c r="E75" s="13">
        <v>0.3</v>
      </c>
      <c r="F75" s="13">
        <v>0.45</v>
      </c>
      <c r="G75" s="14">
        <v>0</v>
      </c>
      <c r="H75" s="14">
        <v>0</v>
      </c>
      <c r="I75" s="13"/>
      <c r="J75" s="13"/>
      <c r="K75" s="13">
        <v>0</v>
      </c>
      <c r="L75" s="13">
        <v>0</v>
      </c>
      <c r="M75" s="13">
        <v>0</v>
      </c>
      <c r="N75" s="13"/>
      <c r="O75" s="13"/>
      <c r="P75" s="13"/>
      <c r="Q75" s="26" t="s">
        <v>528</v>
      </c>
      <c r="R75" s="25">
        <f>VLOOKUP($Q75,杂项!$AF:$AT,2,FALSE)</f>
        <v>0</v>
      </c>
      <c r="S75" s="25">
        <f>VLOOKUP($Q75,杂项!$AF:$AT,3,FALSE)</f>
        <v>0.05</v>
      </c>
      <c r="T75" s="25">
        <f>VLOOKUP($Q75,杂项!$AF:$AT,4,FALSE)</f>
        <v>0.1</v>
      </c>
      <c r="U75" s="25">
        <f>VLOOKUP($Q75,杂项!$AF:$AT,5,FALSE)</f>
        <v>0.05</v>
      </c>
      <c r="V75" s="25">
        <f>VLOOKUP($Q75,杂项!$AF:$AT,6,FALSE)</f>
        <v>0.1</v>
      </c>
      <c r="W75" s="25">
        <f>VLOOKUP($Q75,杂项!$AF:$AT,7,FALSE)</f>
        <v>0</v>
      </c>
      <c r="X75" s="25">
        <f>VLOOKUP($Q75,杂项!$AF:$AT,8,FALSE)</f>
        <v>0.1</v>
      </c>
      <c r="Y75" s="25">
        <f>VLOOKUP($Q75,杂项!$AF:$AT,9,FALSE)</f>
        <v>0</v>
      </c>
      <c r="Z75" s="25">
        <f>VLOOKUP($Q75,杂项!$AF:$AT,10,FALSE)</f>
        <v>0.1</v>
      </c>
      <c r="AA75" s="25">
        <f>VLOOKUP($Q75,杂项!$AF:$AT,11,FALSE)</f>
        <v>0</v>
      </c>
      <c r="AB75" s="25">
        <f>VLOOKUP($Q75,杂项!$AF:$AT,12,FALSE)</f>
        <v>0</v>
      </c>
      <c r="AC75" s="25">
        <f>VLOOKUP($Q75,杂项!$AF:$AT,13,FALSE)</f>
        <v>0</v>
      </c>
      <c r="AD75" s="25">
        <f>VLOOKUP($Q75,杂项!$AF:$AT,14,FALSE)</f>
        <v>0</v>
      </c>
      <c r="AE75" s="25">
        <f>VLOOKUP($Q75,杂项!$AF:$AT,15,FALSE)</f>
        <v>0</v>
      </c>
      <c r="AF75" s="25">
        <f>VLOOKUP($Q75,杂项!$AF:$AU,16,FALSE)</f>
        <v>0</v>
      </c>
      <c r="AG75" s="30">
        <v>1.3</v>
      </c>
      <c r="AH75" s="13">
        <v>0</v>
      </c>
      <c r="AI75" s="13">
        <v>0</v>
      </c>
      <c r="AJ75" s="29">
        <v>0</v>
      </c>
      <c r="AK75" s="29">
        <v>0</v>
      </c>
      <c r="AL75" s="13">
        <v>0.35</v>
      </c>
      <c r="AM75" s="29">
        <v>0</v>
      </c>
      <c r="AN75" s="29">
        <v>182</v>
      </c>
      <c r="AO75" s="13"/>
      <c r="AP75" s="29"/>
      <c r="AQ75" s="29"/>
      <c r="AR75" s="13"/>
      <c r="AS75" s="29"/>
      <c r="AT75" s="29"/>
      <c r="AU75" s="13"/>
      <c r="AV75" s="13">
        <v>0.18</v>
      </c>
      <c r="AW75" s="13"/>
      <c r="AX75" s="13"/>
      <c r="AY75" s="13">
        <v>0</v>
      </c>
      <c r="AZ75" s="13">
        <v>0</v>
      </c>
      <c r="BA75" s="13">
        <v>0</v>
      </c>
      <c r="BB75" s="13"/>
      <c r="BC75" s="22" t="s">
        <v>4930</v>
      </c>
      <c r="BD75" s="24">
        <f>VLOOKUP($BC75,小兵属性!$B:$P,6,FALSE)</f>
        <v>0.85</v>
      </c>
      <c r="BE75" s="24">
        <f>VLOOKUP($BC75,小兵属性!$B:$P,7,FALSE)</f>
        <v>0.4</v>
      </c>
      <c r="BF75" s="24">
        <f>VLOOKUP($BC75,小兵属性!$B:$P,8,FALSE)</f>
        <v>0.65</v>
      </c>
      <c r="BG75" s="24">
        <f>VLOOKUP($BC75,小兵属性!$B:$P,9,FALSE)</f>
        <v>0</v>
      </c>
      <c r="BH75" s="24">
        <f>VLOOKUP($BC75,小兵属性!$B:$P,10,FALSE)</f>
        <v>0.3</v>
      </c>
      <c r="BI75" s="34">
        <v>12000</v>
      </c>
      <c r="BJ75" s="34">
        <v>11</v>
      </c>
      <c r="BK75" s="34"/>
      <c r="BL75" s="34"/>
      <c r="BM75" s="34">
        <v>700</v>
      </c>
      <c r="BN75" s="34">
        <v>600</v>
      </c>
      <c r="BO75" s="36">
        <v>0</v>
      </c>
      <c r="BP75" s="35">
        <v>1200</v>
      </c>
      <c r="BQ75" s="34">
        <v>11</v>
      </c>
      <c r="BR75" s="34"/>
      <c r="BS75" s="34">
        <v>700</v>
      </c>
      <c r="BT75" s="34">
        <v>600</v>
      </c>
      <c r="BU75" s="36">
        <v>0</v>
      </c>
      <c r="BV75" s="34"/>
      <c r="BW75" s="34"/>
      <c r="BX75" s="36">
        <v>0</v>
      </c>
      <c r="BY75" s="36">
        <v>0</v>
      </c>
      <c r="BZ75" s="43">
        <f>(VLOOKUP(A75,属性表!A:F,4,FALSE)*(1+AL75+U75)+AM75+AN75)*(1+C75+AV75+V75)</f>
        <v>1350.3827792896</v>
      </c>
      <c r="CA75" s="13">
        <f t="shared" si="8"/>
        <v>0.45</v>
      </c>
      <c r="CB75" s="13">
        <f t="shared" si="9"/>
        <v>0</v>
      </c>
      <c r="CC75" s="13">
        <f t="shared" si="10"/>
        <v>0</v>
      </c>
      <c r="CD75" s="50">
        <v>0</v>
      </c>
      <c r="CE75" s="13">
        <f t="shared" si="11"/>
        <v>0</v>
      </c>
      <c r="CF75" s="13">
        <v>-0.3</v>
      </c>
      <c r="CG75" s="13">
        <f>IFERROR(VLOOKUP(VLOOKUP(A75,属性表!A:AO,41,FALSE)&amp;BJ75,杂项!AW:BC,4,0),0)/100+K75+AH75</f>
        <v>0</v>
      </c>
      <c r="CH75" s="43">
        <f>VLOOKUP(BC75,小兵属性!B:F,3,FALSE)*(1+B75+BD75)*(1+VLOOKUP(A75,属性表!A:AN,38,FALSE))</f>
        <v>1724.2549999999999</v>
      </c>
      <c r="CI75" s="50">
        <v>0</v>
      </c>
      <c r="CJ75" s="13">
        <f t="shared" si="12"/>
        <v>0</v>
      </c>
      <c r="CK75" s="13">
        <v>-0.3</v>
      </c>
      <c r="CL75" s="13">
        <f>IFERROR(VLOOKUP(VLOOKUP(BC75,小兵属性!B:X,23,FALSE)&amp;BQ75,杂项!AW:BC,4,0),0)/100+K75</f>
        <v>0</v>
      </c>
      <c r="CM75" s="54" t="s">
        <v>4886</v>
      </c>
      <c r="CN75" s="29" t="s">
        <v>5032</v>
      </c>
      <c r="CO75" s="55" t="str">
        <f>VLOOKUP($BC75,小兵属性!$B:$Q,16,FALSE)</f>
        <v>魔法</v>
      </c>
      <c r="CP75" s="57">
        <f t="shared" si="13"/>
        <v>876.88576948044806</v>
      </c>
      <c r="CQ75" s="57">
        <f t="shared" si="14"/>
        <v>945.5848749999999</v>
      </c>
      <c r="CR75" s="57">
        <f t="shared" si="16"/>
        <v>1822.4706444804478</v>
      </c>
      <c r="CS75" s="59" t="s">
        <v>5099</v>
      </c>
    </row>
    <row r="76" spans="1:97" customFormat="1" x14ac:dyDescent="0.15">
      <c r="A76" s="9" t="s">
        <v>256</v>
      </c>
      <c r="B76" s="13">
        <v>0.3</v>
      </c>
      <c r="C76" s="13">
        <v>0.4</v>
      </c>
      <c r="D76" s="13">
        <v>0.2</v>
      </c>
      <c r="E76" s="13">
        <v>0.3</v>
      </c>
      <c r="F76" s="13">
        <v>0.15</v>
      </c>
      <c r="G76" s="14">
        <v>0</v>
      </c>
      <c r="H76" s="14">
        <v>0</v>
      </c>
      <c r="I76" s="13"/>
      <c r="J76" s="13"/>
      <c r="K76" s="13">
        <v>0</v>
      </c>
      <c r="L76" s="13">
        <v>0</v>
      </c>
      <c r="M76" s="13">
        <v>0</v>
      </c>
      <c r="N76" s="13">
        <v>0.1</v>
      </c>
      <c r="O76" s="13"/>
      <c r="P76" s="13"/>
      <c r="Q76" s="26" t="s">
        <v>528</v>
      </c>
      <c r="R76" s="25">
        <f>VLOOKUP($Q76,杂项!$AF:$AT,2,FALSE)</f>
        <v>0</v>
      </c>
      <c r="S76" s="25">
        <f>VLOOKUP($Q76,杂项!$AF:$AT,3,FALSE)</f>
        <v>0.05</v>
      </c>
      <c r="T76" s="25">
        <f>VLOOKUP($Q76,杂项!$AF:$AT,4,FALSE)</f>
        <v>0.1</v>
      </c>
      <c r="U76" s="25">
        <f>VLOOKUP($Q76,杂项!$AF:$AT,5,FALSE)</f>
        <v>0.05</v>
      </c>
      <c r="V76" s="25">
        <f>VLOOKUP($Q76,杂项!$AF:$AT,6,FALSE)</f>
        <v>0.1</v>
      </c>
      <c r="W76" s="25">
        <f>VLOOKUP($Q76,杂项!$AF:$AT,7,FALSE)</f>
        <v>0</v>
      </c>
      <c r="X76" s="25">
        <f>VLOOKUP($Q76,杂项!$AF:$AT,8,FALSE)</f>
        <v>0.1</v>
      </c>
      <c r="Y76" s="25">
        <f>VLOOKUP($Q76,杂项!$AF:$AT,9,FALSE)</f>
        <v>0</v>
      </c>
      <c r="Z76" s="25">
        <f>VLOOKUP($Q76,杂项!$AF:$AT,10,FALSE)</f>
        <v>0.1</v>
      </c>
      <c r="AA76" s="25">
        <f>VLOOKUP($Q76,杂项!$AF:$AT,11,FALSE)</f>
        <v>0</v>
      </c>
      <c r="AB76" s="25">
        <f>VLOOKUP($Q76,杂项!$AF:$AT,12,FALSE)</f>
        <v>0</v>
      </c>
      <c r="AC76" s="25">
        <f>VLOOKUP($Q76,杂项!$AF:$AT,13,FALSE)</f>
        <v>0</v>
      </c>
      <c r="AD76" s="25">
        <f>VLOOKUP($Q76,杂项!$AF:$AT,14,FALSE)</f>
        <v>0</v>
      </c>
      <c r="AE76" s="25">
        <f>VLOOKUP($Q76,杂项!$AF:$AT,15,FALSE)</f>
        <v>0</v>
      </c>
      <c r="AF76" s="25">
        <f>VLOOKUP($Q76,杂项!$AF:$AU,16,FALSE)</f>
        <v>0</v>
      </c>
      <c r="AG76" s="30">
        <v>1.5</v>
      </c>
      <c r="AH76" s="13">
        <v>0</v>
      </c>
      <c r="AI76" s="13">
        <v>0</v>
      </c>
      <c r="AJ76" s="29">
        <v>0</v>
      </c>
      <c r="AK76" s="29">
        <v>0</v>
      </c>
      <c r="AL76" s="13">
        <v>0.35</v>
      </c>
      <c r="AM76" s="29">
        <v>0</v>
      </c>
      <c r="AN76" s="29">
        <v>182</v>
      </c>
      <c r="AO76" s="13"/>
      <c r="AP76" s="29"/>
      <c r="AQ76" s="29"/>
      <c r="AR76" s="13"/>
      <c r="AS76" s="29"/>
      <c r="AT76" s="29"/>
      <c r="AU76" s="13"/>
      <c r="AV76" s="13">
        <v>0.18</v>
      </c>
      <c r="AW76" s="13"/>
      <c r="AX76" s="13"/>
      <c r="AY76" s="13">
        <v>0</v>
      </c>
      <c r="AZ76" s="13">
        <v>0</v>
      </c>
      <c r="BA76" s="13">
        <v>0</v>
      </c>
      <c r="BB76" s="13"/>
      <c r="BC76" s="22" t="s">
        <v>4930</v>
      </c>
      <c r="BD76" s="24">
        <f>VLOOKUP($BC76,小兵属性!$B:$P,6,FALSE)</f>
        <v>0.85</v>
      </c>
      <c r="BE76" s="24">
        <f>VLOOKUP($BC76,小兵属性!$B:$P,7,FALSE)</f>
        <v>0.4</v>
      </c>
      <c r="BF76" s="24">
        <f>VLOOKUP($BC76,小兵属性!$B:$P,8,FALSE)</f>
        <v>0.65</v>
      </c>
      <c r="BG76" s="24">
        <f>VLOOKUP($BC76,小兵属性!$B:$P,9,FALSE)</f>
        <v>0</v>
      </c>
      <c r="BH76" s="24">
        <f>VLOOKUP($BC76,小兵属性!$B:$P,10,FALSE)</f>
        <v>0.3</v>
      </c>
      <c r="BI76" s="34">
        <v>12000</v>
      </c>
      <c r="BJ76" s="34">
        <v>11</v>
      </c>
      <c r="BK76" s="34"/>
      <c r="BL76" s="34"/>
      <c r="BM76" s="34">
        <v>700</v>
      </c>
      <c r="BN76" s="34">
        <v>600</v>
      </c>
      <c r="BO76" s="36">
        <v>0</v>
      </c>
      <c r="BP76" s="35">
        <v>1200</v>
      </c>
      <c r="BQ76" s="34">
        <v>11</v>
      </c>
      <c r="BR76" s="34"/>
      <c r="BS76" s="34">
        <v>700</v>
      </c>
      <c r="BT76" s="34">
        <v>600</v>
      </c>
      <c r="BU76" s="36">
        <v>0</v>
      </c>
      <c r="BV76" s="34"/>
      <c r="BW76" s="34"/>
      <c r="BX76" s="36">
        <v>0</v>
      </c>
      <c r="BY76" s="36">
        <v>0</v>
      </c>
      <c r="BZ76" s="43">
        <f>(VLOOKUP(A76,属性表!A:F,4,FALSE)*(1+AL76+U76)+AM76+AN76)*(1+C76+AV76+V76)</f>
        <v>1417.9929372672002</v>
      </c>
      <c r="CA76" s="13">
        <f t="shared" si="8"/>
        <v>0.25</v>
      </c>
      <c r="CB76" s="13">
        <f t="shared" si="9"/>
        <v>0</v>
      </c>
      <c r="CC76" s="13">
        <f t="shared" si="10"/>
        <v>0</v>
      </c>
      <c r="CD76" s="50">
        <v>0</v>
      </c>
      <c r="CE76" s="13">
        <f t="shared" si="11"/>
        <v>0</v>
      </c>
      <c r="CF76" s="13">
        <v>0</v>
      </c>
      <c r="CG76" s="13">
        <f>IFERROR(VLOOKUP(VLOOKUP(A76,属性表!A:AO,41,FALSE)&amp;BJ76,杂项!AW:BC,4,0),0)/100+K76+AH76</f>
        <v>0</v>
      </c>
      <c r="CH76" s="43">
        <f>VLOOKUP(BC76,小兵属性!B:F,3,FALSE)*(1+B76+BD76)*(1+VLOOKUP(A76,属性表!A:AN,38,FALSE))</f>
        <v>1877.9175</v>
      </c>
      <c r="CI76" s="50">
        <v>0</v>
      </c>
      <c r="CJ76" s="13">
        <f t="shared" si="12"/>
        <v>0</v>
      </c>
      <c r="CK76" s="13">
        <v>0</v>
      </c>
      <c r="CL76" s="13">
        <f>IFERROR(VLOOKUP(VLOOKUP(BC76,小兵属性!B:X,23,FALSE)&amp;BQ76,杂项!AW:BC,4,0),0)/100+K76</f>
        <v>0</v>
      </c>
      <c r="CM76" s="54" t="s">
        <v>4886</v>
      </c>
      <c r="CN76" s="29" t="s">
        <v>5032</v>
      </c>
      <c r="CO76" s="55" t="str">
        <f>VLOOKUP($BC76,小兵属性!$B:$Q,16,FALSE)</f>
        <v>魔法</v>
      </c>
      <c r="CP76" s="57">
        <f t="shared" si="13"/>
        <v>766.86837868800012</v>
      </c>
      <c r="CQ76" s="57">
        <f t="shared" si="14"/>
        <v>734.80256249999991</v>
      </c>
      <c r="CR76" s="57">
        <f t="shared" si="16"/>
        <v>1501.6709411880001</v>
      </c>
      <c r="CS76" s="58" t="s">
        <v>5063</v>
      </c>
    </row>
    <row r="77" spans="1:97" customFormat="1" x14ac:dyDescent="0.15">
      <c r="A77" s="9" t="s">
        <v>1172</v>
      </c>
      <c r="B77" s="13">
        <v>0.4</v>
      </c>
      <c r="C77" s="13">
        <v>0.3</v>
      </c>
      <c r="D77" s="13">
        <v>0.1</v>
      </c>
      <c r="E77" s="13">
        <v>0</v>
      </c>
      <c r="F77" s="13">
        <v>0.27</v>
      </c>
      <c r="G77" s="14">
        <v>0</v>
      </c>
      <c r="H77" s="14">
        <v>0</v>
      </c>
      <c r="I77" s="13">
        <v>0.3</v>
      </c>
      <c r="J77" s="13"/>
      <c r="K77" s="13">
        <v>0</v>
      </c>
      <c r="L77" s="13">
        <v>0</v>
      </c>
      <c r="M77" s="13">
        <v>0</v>
      </c>
      <c r="N77" s="13"/>
      <c r="O77" s="13"/>
      <c r="P77" s="13"/>
      <c r="Q77" s="26" t="s">
        <v>545</v>
      </c>
      <c r="R77" s="25">
        <f>VLOOKUP($Q77,杂项!$AF:$AT,2,FALSE)</f>
        <v>0</v>
      </c>
      <c r="S77" s="25">
        <f>VLOOKUP($Q77,杂项!$AF:$AT,3,FALSE)</f>
        <v>0.05</v>
      </c>
      <c r="T77" s="25">
        <f>VLOOKUP($Q77,杂项!$AF:$AT,4,FALSE)</f>
        <v>0.1</v>
      </c>
      <c r="U77" s="25">
        <f>VLOOKUP($Q77,杂项!$AF:$AT,5,FALSE)</f>
        <v>0.05</v>
      </c>
      <c r="V77" s="25">
        <f>VLOOKUP($Q77,杂项!$AF:$AT,6,FALSE)</f>
        <v>0</v>
      </c>
      <c r="W77" s="25">
        <f>VLOOKUP($Q77,杂项!$AF:$AT,7,FALSE)</f>
        <v>0</v>
      </c>
      <c r="X77" s="25">
        <f>VLOOKUP($Q77,杂项!$AF:$AT,8,FALSE)</f>
        <v>0</v>
      </c>
      <c r="Y77" s="25">
        <f>VLOOKUP($Q77,杂项!$AF:$AT,9,FALSE)</f>
        <v>0</v>
      </c>
      <c r="Z77" s="25">
        <f>VLOOKUP($Q77,杂项!$AF:$AT,10,FALSE)</f>
        <v>0</v>
      </c>
      <c r="AA77" s="25">
        <f>VLOOKUP($Q77,杂项!$AF:$AT,11,FALSE)</f>
        <v>0</v>
      </c>
      <c r="AB77" s="25">
        <f>VLOOKUP($Q77,杂项!$AF:$AT,12,FALSE)</f>
        <v>0</v>
      </c>
      <c r="AC77" s="25">
        <f>VLOOKUP($Q77,杂项!$AF:$AT,13,FALSE)</f>
        <v>0</v>
      </c>
      <c r="AD77" s="25">
        <f>VLOOKUP($Q77,杂项!$AF:$AT,14,FALSE)</f>
        <v>0</v>
      </c>
      <c r="AE77" s="25">
        <f>VLOOKUP($Q77,杂项!$AF:$AT,15,FALSE)</f>
        <v>0.15</v>
      </c>
      <c r="AF77" s="25">
        <f>VLOOKUP($Q77,杂项!$AF:$AU,16,FALSE)</f>
        <v>0</v>
      </c>
      <c r="AG77" s="30">
        <v>1.7</v>
      </c>
      <c r="AH77" s="13">
        <v>0</v>
      </c>
      <c r="AI77" s="13">
        <v>0.35</v>
      </c>
      <c r="AJ77" s="29">
        <v>0</v>
      </c>
      <c r="AK77" s="29">
        <v>182</v>
      </c>
      <c r="AL77" s="13"/>
      <c r="AM77" s="29"/>
      <c r="AN77" s="29"/>
      <c r="AO77" s="13"/>
      <c r="AP77" s="29"/>
      <c r="AQ77" s="29"/>
      <c r="AR77" s="13"/>
      <c r="AS77" s="29"/>
      <c r="AT77" s="29"/>
      <c r="AU77" s="13">
        <v>0.18</v>
      </c>
      <c r="AV77" s="13"/>
      <c r="AW77" s="13"/>
      <c r="AX77" s="13"/>
      <c r="AY77" s="13">
        <v>0</v>
      </c>
      <c r="AZ77" s="13">
        <v>0</v>
      </c>
      <c r="BA77" s="13">
        <v>0</v>
      </c>
      <c r="BB77" s="13"/>
      <c r="BC77" s="22" t="s">
        <v>4872</v>
      </c>
      <c r="BD77" s="24">
        <f>VLOOKUP($BC77,小兵属性!$B:$P,6,FALSE)</f>
        <v>0.65</v>
      </c>
      <c r="BE77" s="24">
        <f>VLOOKUP($BC77,小兵属性!$B:$P,7,FALSE)</f>
        <v>0.2</v>
      </c>
      <c r="BF77" s="24">
        <f>VLOOKUP($BC77,小兵属性!$B:$P,8,FALSE)</f>
        <v>0</v>
      </c>
      <c r="BG77" s="24">
        <f>VLOOKUP($BC77,小兵属性!$B:$P,9,FALSE)</f>
        <v>0.24</v>
      </c>
      <c r="BH77" s="24">
        <f>VLOOKUP($BC77,小兵属性!$B:$P,10,FALSE)</f>
        <v>0.2</v>
      </c>
      <c r="BI77" s="34">
        <v>12000</v>
      </c>
      <c r="BJ77" s="34">
        <v>11</v>
      </c>
      <c r="BK77" s="34"/>
      <c r="BL77" s="34"/>
      <c r="BM77" s="34">
        <v>700</v>
      </c>
      <c r="BN77" s="34">
        <v>600</v>
      </c>
      <c r="BO77" s="36">
        <v>0</v>
      </c>
      <c r="BP77" s="35">
        <v>1200</v>
      </c>
      <c r="BQ77" s="34">
        <v>11</v>
      </c>
      <c r="BR77" s="34"/>
      <c r="BS77" s="34">
        <v>700</v>
      </c>
      <c r="BT77" s="34">
        <v>600</v>
      </c>
      <c r="BU77" s="36">
        <v>0</v>
      </c>
      <c r="BV77" s="34"/>
      <c r="BW77" s="34"/>
      <c r="BX77" s="36">
        <v>0</v>
      </c>
      <c r="BY77" s="36">
        <v>0</v>
      </c>
      <c r="BZ77" s="43">
        <f>(VLOOKUP(A77,属性表!A:F,3,FALSE)*(1+AI77+S77)+AJ77+AK77)*(1+B77+AU77+T77)</f>
        <v>1671.45613824</v>
      </c>
      <c r="CA77" s="13">
        <f t="shared" si="8"/>
        <v>0.27</v>
      </c>
      <c r="CB77" s="13">
        <f t="shared" si="9"/>
        <v>0</v>
      </c>
      <c r="CC77" s="13">
        <f t="shared" si="10"/>
        <v>0</v>
      </c>
      <c r="CD77" s="50">
        <v>0</v>
      </c>
      <c r="CE77" s="13">
        <f t="shared" si="11"/>
        <v>0</v>
      </c>
      <c r="CF77" s="13">
        <v>0</v>
      </c>
      <c r="CG77" s="13">
        <f>IFERROR(VLOOKUP(VLOOKUP(A77,属性表!A:AO,41,FALSE)&amp;BJ77,杂项!AW:BC,4,0),0)/100+K77+AH77</f>
        <v>0</v>
      </c>
      <c r="CH77" s="43">
        <f>VLOOKUP(BC77,小兵属性!B:F,3,FALSE)*(1+B77+BD77)*(1+VLOOKUP(A77,属性表!A:AN,38,FALSE))</f>
        <v>2069.27</v>
      </c>
      <c r="CI77" s="50">
        <v>0</v>
      </c>
      <c r="CJ77" s="13">
        <f t="shared" si="12"/>
        <v>0</v>
      </c>
      <c r="CK77" s="13">
        <v>0</v>
      </c>
      <c r="CL77" s="13">
        <f>IFERROR(VLOOKUP(VLOOKUP(BC77,小兵属性!B:X,23,FALSE)&amp;BQ77,杂项!AW:BC,4,0),0)/100+K77</f>
        <v>0</v>
      </c>
      <c r="CM77" s="54" t="s">
        <v>4816</v>
      </c>
      <c r="CN77" s="29" t="s">
        <v>5027</v>
      </c>
      <c r="CO77" s="55" t="str">
        <f>VLOOKUP($BC77,小兵属性!$B:$Q,16,FALSE)</f>
        <v>物理</v>
      </c>
      <c r="CP77" s="43">
        <f t="shared" si="13"/>
        <v>1048.6869012300799</v>
      </c>
      <c r="CQ77" s="43">
        <f t="shared" si="14"/>
        <v>1033.7988499999999</v>
      </c>
      <c r="CR77" s="43">
        <f t="shared" si="16"/>
        <v>2082.4857512300796</v>
      </c>
      <c r="CS77" s="58" t="s">
        <v>5100</v>
      </c>
    </row>
    <row r="78" spans="1:97" customFormat="1" x14ac:dyDescent="0.15">
      <c r="A78" s="16" t="s">
        <v>1139</v>
      </c>
      <c r="B78" s="13">
        <v>0.4</v>
      </c>
      <c r="C78" s="13">
        <v>0.3</v>
      </c>
      <c r="D78" s="13">
        <v>0.1</v>
      </c>
      <c r="E78" s="13">
        <v>0</v>
      </c>
      <c r="F78" s="13">
        <v>0.27</v>
      </c>
      <c r="G78" s="14">
        <v>0</v>
      </c>
      <c r="H78" s="14">
        <v>0</v>
      </c>
      <c r="I78" s="13">
        <v>0.3</v>
      </c>
      <c r="J78" s="13"/>
      <c r="K78" s="13">
        <v>0</v>
      </c>
      <c r="L78" s="13">
        <v>0</v>
      </c>
      <c r="M78" s="13">
        <v>0</v>
      </c>
      <c r="N78" s="13"/>
      <c r="O78" s="13"/>
      <c r="P78" s="13"/>
      <c r="Q78" s="26" t="s">
        <v>545</v>
      </c>
      <c r="R78" s="25">
        <f>VLOOKUP($Q78,杂项!$AF:$AT,2,FALSE)</f>
        <v>0</v>
      </c>
      <c r="S78" s="25">
        <f>VLOOKUP($Q78,杂项!$AF:$AT,3,FALSE)</f>
        <v>0.05</v>
      </c>
      <c r="T78" s="25">
        <f>VLOOKUP($Q78,杂项!$AF:$AT,4,FALSE)</f>
        <v>0.1</v>
      </c>
      <c r="U78" s="25">
        <f>VLOOKUP($Q78,杂项!$AF:$AT,5,FALSE)</f>
        <v>0.05</v>
      </c>
      <c r="V78" s="25">
        <f>VLOOKUP($Q78,杂项!$AF:$AT,6,FALSE)</f>
        <v>0</v>
      </c>
      <c r="W78" s="25">
        <f>VLOOKUP($Q78,杂项!$AF:$AT,7,FALSE)</f>
        <v>0</v>
      </c>
      <c r="X78" s="25">
        <f>VLOOKUP($Q78,杂项!$AF:$AT,8,FALSE)</f>
        <v>0</v>
      </c>
      <c r="Y78" s="25">
        <f>VLOOKUP($Q78,杂项!$AF:$AT,9,FALSE)</f>
        <v>0</v>
      </c>
      <c r="Z78" s="25">
        <f>VLOOKUP($Q78,杂项!$AF:$AT,10,FALSE)</f>
        <v>0</v>
      </c>
      <c r="AA78" s="25">
        <f>VLOOKUP($Q78,杂项!$AF:$AT,11,FALSE)</f>
        <v>0</v>
      </c>
      <c r="AB78" s="25">
        <f>VLOOKUP($Q78,杂项!$AF:$AT,12,FALSE)</f>
        <v>0</v>
      </c>
      <c r="AC78" s="25">
        <f>VLOOKUP($Q78,杂项!$AF:$AT,13,FALSE)</f>
        <v>0</v>
      </c>
      <c r="AD78" s="25">
        <f>VLOOKUP($Q78,杂项!$AF:$AT,14,FALSE)</f>
        <v>0</v>
      </c>
      <c r="AE78" s="25">
        <f>VLOOKUP($Q78,杂项!$AF:$AT,15,FALSE)</f>
        <v>0.15</v>
      </c>
      <c r="AF78" s="25">
        <f>VLOOKUP($Q78,杂项!$AF:$AU,16,FALSE)</f>
        <v>0</v>
      </c>
      <c r="AG78" s="30">
        <v>1.7</v>
      </c>
      <c r="AH78" s="13">
        <v>0</v>
      </c>
      <c r="AI78" s="13">
        <v>0.35</v>
      </c>
      <c r="AJ78" s="29">
        <v>0</v>
      </c>
      <c r="AK78" s="29">
        <v>182</v>
      </c>
      <c r="AL78" s="13"/>
      <c r="AM78" s="29"/>
      <c r="AN78" s="29"/>
      <c r="AO78" s="13"/>
      <c r="AP78" s="29"/>
      <c r="AQ78" s="29"/>
      <c r="AR78" s="13"/>
      <c r="AS78" s="29"/>
      <c r="AT78" s="29"/>
      <c r="AU78" s="13">
        <v>0.18</v>
      </c>
      <c r="AV78" s="13"/>
      <c r="AW78" s="13"/>
      <c r="AX78" s="13"/>
      <c r="AY78" s="13">
        <v>0</v>
      </c>
      <c r="AZ78" s="13">
        <v>0</v>
      </c>
      <c r="BA78" s="13">
        <v>0</v>
      </c>
      <c r="BB78" s="13"/>
      <c r="BC78" s="22" t="s">
        <v>4872</v>
      </c>
      <c r="BD78" s="24">
        <f>VLOOKUP($BC78,小兵属性!$B:$P,6,FALSE)</f>
        <v>0.65</v>
      </c>
      <c r="BE78" s="24">
        <f>VLOOKUP($BC78,小兵属性!$B:$P,7,FALSE)</f>
        <v>0.2</v>
      </c>
      <c r="BF78" s="24">
        <f>VLOOKUP($BC78,小兵属性!$B:$P,8,FALSE)</f>
        <v>0</v>
      </c>
      <c r="BG78" s="24">
        <f>VLOOKUP($BC78,小兵属性!$B:$P,9,FALSE)</f>
        <v>0.24</v>
      </c>
      <c r="BH78" s="24">
        <f>VLOOKUP($BC78,小兵属性!$B:$P,10,FALSE)</f>
        <v>0.2</v>
      </c>
      <c r="BI78" s="34">
        <v>12000</v>
      </c>
      <c r="BJ78" s="34">
        <v>11</v>
      </c>
      <c r="BK78" s="34"/>
      <c r="BL78" s="34"/>
      <c r="BM78" s="34">
        <v>700</v>
      </c>
      <c r="BN78" s="34">
        <v>600</v>
      </c>
      <c r="BO78" s="36">
        <v>0</v>
      </c>
      <c r="BP78" s="35">
        <v>1200</v>
      </c>
      <c r="BQ78" s="34">
        <v>11</v>
      </c>
      <c r="BR78" s="34"/>
      <c r="BS78" s="34">
        <v>700</v>
      </c>
      <c r="BT78" s="34">
        <v>600</v>
      </c>
      <c r="BU78" s="36">
        <v>0</v>
      </c>
      <c r="BV78" s="34"/>
      <c r="BW78" s="34"/>
      <c r="BX78" s="36">
        <v>0</v>
      </c>
      <c r="BY78" s="36">
        <v>0</v>
      </c>
      <c r="BZ78" s="43">
        <f>(VLOOKUP(A78,属性表!A:F,3,FALSE)*(1+AI78+S78)+AJ78+AK78)*(1+B78+AU78+T78)</f>
        <v>1744.66242048</v>
      </c>
      <c r="CA78" s="13">
        <f t="shared" si="8"/>
        <v>0.27</v>
      </c>
      <c r="CB78" s="13">
        <f t="shared" si="9"/>
        <v>0</v>
      </c>
      <c r="CC78" s="13">
        <f t="shared" si="10"/>
        <v>0</v>
      </c>
      <c r="CD78" s="50">
        <v>0</v>
      </c>
      <c r="CE78" s="13">
        <f t="shared" si="11"/>
        <v>0</v>
      </c>
      <c r="CF78" s="13">
        <v>0</v>
      </c>
      <c r="CG78" s="13">
        <f>IFERROR(VLOOKUP(VLOOKUP(A78,属性表!A:AO,41,FALSE)&amp;BJ78,杂项!AW:BC,4,0),0)/100+K78+AH78</f>
        <v>0</v>
      </c>
      <c r="CH78" s="43">
        <f>VLOOKUP(BC78,小兵属性!B:F,3,FALSE)*(1+B78+BD78)*(1+VLOOKUP(A78,属性表!A:AN,38,FALSE))</f>
        <v>2069.27</v>
      </c>
      <c r="CI78" s="50">
        <v>0</v>
      </c>
      <c r="CJ78" s="13">
        <f t="shared" si="12"/>
        <v>0</v>
      </c>
      <c r="CK78" s="13">
        <v>0</v>
      </c>
      <c r="CL78" s="13">
        <f>IFERROR(VLOOKUP(VLOOKUP(BC78,小兵属性!B:X,23,FALSE)&amp;BQ78,杂项!AW:BC,4,0),0)/100+K78</f>
        <v>0</v>
      </c>
      <c r="CM78" s="54" t="s">
        <v>4816</v>
      </c>
      <c r="CN78" s="29" t="s">
        <v>5027</v>
      </c>
      <c r="CO78" s="55" t="str">
        <f>VLOOKUP($BC78,小兵属性!$B:$Q,16,FALSE)</f>
        <v>物理</v>
      </c>
      <c r="CP78" s="43">
        <f t="shared" si="13"/>
        <v>1127.71308290816</v>
      </c>
      <c r="CQ78" s="43">
        <f t="shared" si="14"/>
        <v>1033.7988499999999</v>
      </c>
      <c r="CR78" s="43">
        <f t="shared" si="16"/>
        <v>2161.5119329081599</v>
      </c>
      <c r="CS78" s="58" t="s">
        <v>5101</v>
      </c>
    </row>
    <row r="79" spans="1:97" customFormat="1" x14ac:dyDescent="0.15">
      <c r="A79" s="60" t="s">
        <v>1245</v>
      </c>
      <c r="B79" s="13">
        <v>0.5</v>
      </c>
      <c r="C79" s="13">
        <v>0.2</v>
      </c>
      <c r="D79" s="13">
        <v>0.2</v>
      </c>
      <c r="E79" s="13">
        <v>0.3</v>
      </c>
      <c r="F79" s="13">
        <v>0.25</v>
      </c>
      <c r="G79" s="14">
        <v>0</v>
      </c>
      <c r="H79" s="14">
        <v>0</v>
      </c>
      <c r="I79" s="13"/>
      <c r="J79" s="13"/>
      <c r="K79" s="13">
        <v>0</v>
      </c>
      <c r="L79" s="13">
        <v>0</v>
      </c>
      <c r="M79" s="13">
        <v>0</v>
      </c>
      <c r="N79" s="13">
        <v>0.1</v>
      </c>
      <c r="O79" s="13"/>
      <c r="P79" s="13"/>
      <c r="Q79" s="26" t="s">
        <v>528</v>
      </c>
      <c r="R79" s="25">
        <f>VLOOKUP($Q79,杂项!$AF:$AT,2,FALSE)</f>
        <v>0</v>
      </c>
      <c r="S79" s="25">
        <f>VLOOKUP($Q79,杂项!$AF:$AT,3,FALSE)</f>
        <v>0.05</v>
      </c>
      <c r="T79" s="25">
        <f>VLOOKUP($Q79,杂项!$AF:$AT,4,FALSE)</f>
        <v>0.1</v>
      </c>
      <c r="U79" s="25">
        <f>VLOOKUP($Q79,杂项!$AF:$AT,5,FALSE)</f>
        <v>0.05</v>
      </c>
      <c r="V79" s="25">
        <f>VLOOKUP($Q79,杂项!$AF:$AT,6,FALSE)</f>
        <v>0.1</v>
      </c>
      <c r="W79" s="25">
        <f>VLOOKUP($Q79,杂项!$AF:$AT,7,FALSE)</f>
        <v>0</v>
      </c>
      <c r="X79" s="25">
        <f>VLOOKUP($Q79,杂项!$AF:$AT,8,FALSE)</f>
        <v>0.1</v>
      </c>
      <c r="Y79" s="25">
        <f>VLOOKUP($Q79,杂项!$AF:$AT,9,FALSE)</f>
        <v>0</v>
      </c>
      <c r="Z79" s="25">
        <f>VLOOKUP($Q79,杂项!$AF:$AT,10,FALSE)</f>
        <v>0.1</v>
      </c>
      <c r="AA79" s="25">
        <f>VLOOKUP($Q79,杂项!$AF:$AT,11,FALSE)</f>
        <v>0</v>
      </c>
      <c r="AB79" s="25">
        <f>VLOOKUP($Q79,杂项!$AF:$AT,12,FALSE)</f>
        <v>0</v>
      </c>
      <c r="AC79" s="25">
        <f>VLOOKUP($Q79,杂项!$AF:$AT,13,FALSE)</f>
        <v>0</v>
      </c>
      <c r="AD79" s="25">
        <f>VLOOKUP($Q79,杂项!$AF:$AT,14,FALSE)</f>
        <v>0</v>
      </c>
      <c r="AE79" s="25">
        <f>VLOOKUP($Q79,杂项!$AF:$AT,15,FALSE)</f>
        <v>0</v>
      </c>
      <c r="AF79" s="25">
        <f>VLOOKUP($Q79,杂项!$AF:$AU,16,FALSE)</f>
        <v>0</v>
      </c>
      <c r="AG79" s="30">
        <v>2</v>
      </c>
      <c r="AH79" s="13">
        <v>0</v>
      </c>
      <c r="AI79" s="13">
        <v>0.35</v>
      </c>
      <c r="AJ79" s="29">
        <v>0</v>
      </c>
      <c r="AK79" s="29">
        <v>193</v>
      </c>
      <c r="AL79" s="13"/>
      <c r="AM79" s="29"/>
      <c r="AN79" s="29"/>
      <c r="AO79" s="13"/>
      <c r="AP79" s="29"/>
      <c r="AQ79" s="29"/>
      <c r="AR79" s="13"/>
      <c r="AS79" s="29"/>
      <c r="AT79" s="29"/>
      <c r="AU79" s="13">
        <v>0.18</v>
      </c>
      <c r="AV79" s="13"/>
      <c r="AW79" s="13"/>
      <c r="AX79" s="13"/>
      <c r="AY79" s="13">
        <v>0</v>
      </c>
      <c r="AZ79" s="13">
        <v>0</v>
      </c>
      <c r="BA79" s="13">
        <v>0</v>
      </c>
      <c r="BB79" s="13"/>
      <c r="BC79" s="22" t="s">
        <v>4910</v>
      </c>
      <c r="BD79" s="24">
        <f>VLOOKUP($BC79,小兵属性!$B:$P,6,FALSE)</f>
        <v>0.65</v>
      </c>
      <c r="BE79" s="24">
        <f>VLOOKUP($BC79,小兵属性!$B:$P,7,FALSE)</f>
        <v>0.2</v>
      </c>
      <c r="BF79" s="24">
        <f>VLOOKUP($BC79,小兵属性!$B:$P,8,FALSE)</f>
        <v>0</v>
      </c>
      <c r="BG79" s="24">
        <f>VLOOKUP($BC79,小兵属性!$B:$P,9,FALSE)</f>
        <v>0.3</v>
      </c>
      <c r="BH79" s="24">
        <f>VLOOKUP($BC79,小兵属性!$B:$P,10,FALSE)</f>
        <v>0</v>
      </c>
      <c r="BI79" s="34">
        <v>12000</v>
      </c>
      <c r="BJ79" s="34">
        <v>11</v>
      </c>
      <c r="BK79" s="34"/>
      <c r="BL79" s="34"/>
      <c r="BM79" s="34">
        <v>700</v>
      </c>
      <c r="BN79" s="34">
        <v>600</v>
      </c>
      <c r="BO79" s="36">
        <v>0</v>
      </c>
      <c r="BP79" s="35">
        <v>1200</v>
      </c>
      <c r="BQ79" s="34">
        <v>11</v>
      </c>
      <c r="BR79" s="34"/>
      <c r="BS79" s="34">
        <v>700</v>
      </c>
      <c r="BT79" s="34">
        <v>600</v>
      </c>
      <c r="BU79" s="36">
        <v>0</v>
      </c>
      <c r="BV79" s="34"/>
      <c r="BW79" s="34"/>
      <c r="BX79" s="36">
        <v>0</v>
      </c>
      <c r="BY79" s="36">
        <v>0</v>
      </c>
      <c r="BZ79" s="43">
        <f>(VLOOKUP(A79,属性表!A:F,3,FALSE)*(1+AI79+S79)+AJ79+AK79)*(1+B79+AU79+T79)</f>
        <v>1458.2266397184003</v>
      </c>
      <c r="CA79" s="13">
        <f t="shared" si="8"/>
        <v>0.35</v>
      </c>
      <c r="CB79" s="13">
        <f t="shared" si="9"/>
        <v>0</v>
      </c>
      <c r="CC79" s="13">
        <f t="shared" si="10"/>
        <v>0</v>
      </c>
      <c r="CD79" s="50">
        <v>0</v>
      </c>
      <c r="CE79" s="13">
        <f t="shared" si="11"/>
        <v>0</v>
      </c>
      <c r="CF79" s="13">
        <v>0</v>
      </c>
      <c r="CG79" s="13">
        <f>IFERROR(VLOOKUP(VLOOKUP(A79,属性表!A:AO,41,FALSE)&amp;BJ79,杂项!AW:BC,4,0),0)/100+K79+AH79</f>
        <v>0</v>
      </c>
      <c r="CH79" s="43">
        <f>VLOOKUP(BC79,小兵属性!B:F,3,FALSE)*(1+B79+BD79)*(1+VLOOKUP(A79,属性表!A:AN,38,FALSE))</f>
        <v>1635.1610000000001</v>
      </c>
      <c r="CI79" s="50">
        <v>0</v>
      </c>
      <c r="CJ79" s="13">
        <f t="shared" si="12"/>
        <v>0</v>
      </c>
      <c r="CK79" s="13">
        <v>0</v>
      </c>
      <c r="CL79" s="13">
        <f>IFERROR(VLOOKUP(VLOOKUP(BC79,小兵属性!B:X,23,FALSE)&amp;BQ79,杂项!AW:BC,4,0),0)/100+K79</f>
        <v>0</v>
      </c>
      <c r="CM79" s="54" t="s">
        <v>4816</v>
      </c>
      <c r="CN79" s="29" t="s">
        <v>5027</v>
      </c>
      <c r="CO79" s="55" t="str">
        <f>VLOOKUP($BC79,小兵属性!$B:$Q,16,FALSE)</f>
        <v>物理</v>
      </c>
      <c r="CP79" s="43">
        <f t="shared" si="13"/>
        <v>1023.6059636198405</v>
      </c>
      <c r="CQ79" s="43">
        <f t="shared" si="14"/>
        <v>724.74977500000011</v>
      </c>
      <c r="CR79" s="43">
        <f t="shared" si="16"/>
        <v>1748.3557386198406</v>
      </c>
      <c r="CS79" s="58" t="s">
        <v>5043</v>
      </c>
    </row>
    <row r="80" spans="1:97" customFormat="1" x14ac:dyDescent="0.15">
      <c r="A80" s="9" t="s">
        <v>1250</v>
      </c>
      <c r="B80" s="13">
        <v>0.5</v>
      </c>
      <c r="C80" s="13">
        <v>0.2</v>
      </c>
      <c r="D80" s="13">
        <v>0.5</v>
      </c>
      <c r="E80" s="13">
        <v>0.3</v>
      </c>
      <c r="F80" s="13">
        <v>0.1</v>
      </c>
      <c r="G80" s="14">
        <v>0</v>
      </c>
      <c r="H80" s="14">
        <v>0</v>
      </c>
      <c r="I80" s="13"/>
      <c r="J80" s="13"/>
      <c r="K80" s="13">
        <v>0</v>
      </c>
      <c r="L80" s="13">
        <v>0</v>
      </c>
      <c r="M80" s="13">
        <v>0</v>
      </c>
      <c r="N80" s="13">
        <v>0.09</v>
      </c>
      <c r="O80" s="13"/>
      <c r="P80" s="13"/>
      <c r="Q80" s="26" t="s">
        <v>528</v>
      </c>
      <c r="R80" s="25">
        <f>VLOOKUP($Q80,杂项!$AF:$AT,2,FALSE)</f>
        <v>0</v>
      </c>
      <c r="S80" s="25">
        <f>VLOOKUP($Q80,杂项!$AF:$AT,3,FALSE)</f>
        <v>0.05</v>
      </c>
      <c r="T80" s="25">
        <f>VLOOKUP($Q80,杂项!$AF:$AT,4,FALSE)</f>
        <v>0.1</v>
      </c>
      <c r="U80" s="25">
        <f>VLOOKUP($Q80,杂项!$AF:$AT,5,FALSE)</f>
        <v>0.05</v>
      </c>
      <c r="V80" s="25">
        <f>VLOOKUP($Q80,杂项!$AF:$AT,6,FALSE)</f>
        <v>0.1</v>
      </c>
      <c r="W80" s="25">
        <f>VLOOKUP($Q80,杂项!$AF:$AT,7,FALSE)</f>
        <v>0</v>
      </c>
      <c r="X80" s="25">
        <f>VLOOKUP($Q80,杂项!$AF:$AT,8,FALSE)</f>
        <v>0.1</v>
      </c>
      <c r="Y80" s="25">
        <f>VLOOKUP($Q80,杂项!$AF:$AT,9,FALSE)</f>
        <v>0</v>
      </c>
      <c r="Z80" s="25">
        <f>VLOOKUP($Q80,杂项!$AF:$AT,10,FALSE)</f>
        <v>0.1</v>
      </c>
      <c r="AA80" s="25">
        <f>VLOOKUP($Q80,杂项!$AF:$AT,11,FALSE)</f>
        <v>0</v>
      </c>
      <c r="AB80" s="25">
        <f>VLOOKUP($Q80,杂项!$AF:$AT,12,FALSE)</f>
        <v>0</v>
      </c>
      <c r="AC80" s="25">
        <f>VLOOKUP($Q80,杂项!$AF:$AT,13,FALSE)</f>
        <v>0</v>
      </c>
      <c r="AD80" s="25">
        <f>VLOOKUP($Q80,杂项!$AF:$AT,14,FALSE)</f>
        <v>0</v>
      </c>
      <c r="AE80" s="25">
        <f>VLOOKUP($Q80,杂项!$AF:$AT,15,FALSE)</f>
        <v>0</v>
      </c>
      <c r="AF80" s="25">
        <f>VLOOKUP($Q80,杂项!$AF:$AU,16,FALSE)</f>
        <v>0</v>
      </c>
      <c r="AG80" s="30">
        <v>1.7</v>
      </c>
      <c r="AH80" s="13">
        <v>0</v>
      </c>
      <c r="AI80" s="13">
        <v>0.35</v>
      </c>
      <c r="AJ80" s="29">
        <v>0</v>
      </c>
      <c r="AK80" s="29">
        <v>182</v>
      </c>
      <c r="AL80" s="13"/>
      <c r="AM80" s="29"/>
      <c r="AN80" s="29"/>
      <c r="AO80" s="13"/>
      <c r="AP80" s="29"/>
      <c r="AQ80" s="29"/>
      <c r="AR80" s="13"/>
      <c r="AS80" s="29"/>
      <c r="AT80" s="29"/>
      <c r="AU80" s="13">
        <v>0.18</v>
      </c>
      <c r="AV80" s="13"/>
      <c r="AW80" s="13"/>
      <c r="AX80" s="13"/>
      <c r="AY80" s="13">
        <v>0</v>
      </c>
      <c r="AZ80" s="13">
        <v>0</v>
      </c>
      <c r="BA80" s="13">
        <v>0</v>
      </c>
      <c r="BB80" s="13"/>
      <c r="BC80" s="22" t="s">
        <v>4897</v>
      </c>
      <c r="BD80" s="24">
        <f>VLOOKUP($BC80,小兵属性!$B:$P,6,FALSE)</f>
        <v>0.5</v>
      </c>
      <c r="BE80" s="24">
        <f>VLOOKUP($BC80,小兵属性!$B:$P,7,FALSE)</f>
        <v>0.2</v>
      </c>
      <c r="BF80" s="24">
        <f>VLOOKUP($BC80,小兵属性!$B:$P,8,FALSE)</f>
        <v>0</v>
      </c>
      <c r="BG80" s="24">
        <f>VLOOKUP($BC80,小兵属性!$B:$P,9,FALSE)</f>
        <v>0</v>
      </c>
      <c r="BH80" s="24">
        <f>VLOOKUP($BC80,小兵属性!$B:$P,10,FALSE)</f>
        <v>0</v>
      </c>
      <c r="BI80" s="34">
        <v>12000</v>
      </c>
      <c r="BJ80" s="34">
        <v>11</v>
      </c>
      <c r="BK80" s="34"/>
      <c r="BL80" s="34"/>
      <c r="BM80" s="34">
        <v>700</v>
      </c>
      <c r="BN80" s="34">
        <v>600</v>
      </c>
      <c r="BO80" s="36">
        <v>0</v>
      </c>
      <c r="BP80" s="35">
        <v>1200</v>
      </c>
      <c r="BQ80" s="34">
        <v>11</v>
      </c>
      <c r="BR80" s="34"/>
      <c r="BS80" s="34">
        <v>700</v>
      </c>
      <c r="BT80" s="34">
        <v>600</v>
      </c>
      <c r="BU80" s="36">
        <v>0</v>
      </c>
      <c r="BV80" s="34"/>
      <c r="BW80" s="34"/>
      <c r="BX80" s="36">
        <v>0</v>
      </c>
      <c r="BY80" s="36">
        <v>0</v>
      </c>
      <c r="BZ80" s="43">
        <f>(VLOOKUP(A80,属性表!A:F,3,FALSE)*(1+AI80+S80)+AJ80+AK80)*(1+B80+AU80+T80)</f>
        <v>1494.2917796352001</v>
      </c>
      <c r="CA80" s="13">
        <f t="shared" si="8"/>
        <v>0.19</v>
      </c>
      <c r="CB80" s="13">
        <f t="shared" si="9"/>
        <v>0</v>
      </c>
      <c r="CC80" s="13">
        <f t="shared" si="10"/>
        <v>0</v>
      </c>
      <c r="CD80" s="50">
        <v>0</v>
      </c>
      <c r="CE80" s="13">
        <f t="shared" si="11"/>
        <v>0</v>
      </c>
      <c r="CF80" s="13">
        <v>0</v>
      </c>
      <c r="CG80" s="13">
        <f>IFERROR(VLOOKUP(VLOOKUP(A80,属性表!A:AO,41,FALSE)&amp;BJ80,杂项!AW:BC,4,0),0)/100+K80+AH80</f>
        <v>0</v>
      </c>
      <c r="CH80" s="43">
        <f>VLOOKUP(BC80,小兵属性!B:F,3,FALSE)*(1+B80+BD80)*(1+VLOOKUP(A80,属性表!A:AN,38,FALSE))</f>
        <v>1946.7</v>
      </c>
      <c r="CI80" s="50">
        <v>0</v>
      </c>
      <c r="CJ80" s="13">
        <f t="shared" si="12"/>
        <v>0</v>
      </c>
      <c r="CK80" s="13">
        <v>0</v>
      </c>
      <c r="CL80" s="13">
        <f>IFERROR(VLOOKUP(VLOOKUP(BC80,小兵属性!B:X,23,FALSE)&amp;BQ80,杂项!AW:BC,4,0),0)/100+K80</f>
        <v>0</v>
      </c>
      <c r="CM80" s="54" t="s">
        <v>4816</v>
      </c>
      <c r="CN80" s="29" t="s">
        <v>5027</v>
      </c>
      <c r="CO80" s="55" t="str">
        <f>VLOOKUP($BC80,小兵属性!$B:$Q,16,FALSE)</f>
        <v>物理</v>
      </c>
      <c r="CP80" s="43">
        <f t="shared" si="13"/>
        <v>803.42613510100477</v>
      </c>
      <c r="CQ80" s="43">
        <f t="shared" si="14"/>
        <v>685.68500000000006</v>
      </c>
      <c r="CR80" s="43">
        <f t="shared" si="16"/>
        <v>1489.1111351010049</v>
      </c>
      <c r="CS80" s="58" t="s">
        <v>5102</v>
      </c>
    </row>
    <row r="81" spans="1:97" customFormat="1" x14ac:dyDescent="0.15">
      <c r="A81" s="9" t="s">
        <v>1163</v>
      </c>
      <c r="B81" s="13">
        <v>0.2</v>
      </c>
      <c r="C81" s="13">
        <v>0.2</v>
      </c>
      <c r="D81" s="13">
        <v>0.2</v>
      </c>
      <c r="E81" s="13">
        <v>0.3</v>
      </c>
      <c r="F81" s="13">
        <v>0.15</v>
      </c>
      <c r="G81" s="14">
        <v>0</v>
      </c>
      <c r="H81" s="14">
        <v>0</v>
      </c>
      <c r="I81" s="13"/>
      <c r="J81" s="13"/>
      <c r="K81" s="13">
        <v>0</v>
      </c>
      <c r="L81" s="13">
        <v>0</v>
      </c>
      <c r="M81" s="13">
        <v>0</v>
      </c>
      <c r="N81" s="13">
        <v>0.1</v>
      </c>
      <c r="O81" s="13"/>
      <c r="P81" s="13"/>
      <c r="Q81" s="26" t="s">
        <v>634</v>
      </c>
      <c r="R81" s="25">
        <f>VLOOKUP($Q81,杂项!$AF:$AT,2,FALSE)</f>
        <v>0</v>
      </c>
      <c r="S81" s="25">
        <f>VLOOKUP($Q81,杂项!$AF:$AT,3,FALSE)</f>
        <v>0</v>
      </c>
      <c r="T81" s="25">
        <f>VLOOKUP($Q81,杂项!$AF:$AT,4,FALSE)</f>
        <v>0</v>
      </c>
      <c r="U81" s="25">
        <f>VLOOKUP($Q81,杂项!$AF:$AT,5,FALSE)</f>
        <v>0</v>
      </c>
      <c r="V81" s="25">
        <f>VLOOKUP($Q81,杂项!$AF:$AT,6,FALSE)</f>
        <v>0</v>
      </c>
      <c r="W81" s="25">
        <f>VLOOKUP($Q81,杂项!$AF:$AT,7,FALSE)</f>
        <v>0.05</v>
      </c>
      <c r="X81" s="25">
        <f>VLOOKUP($Q81,杂项!$AF:$AT,8,FALSE)</f>
        <v>0</v>
      </c>
      <c r="Y81" s="25">
        <f>VLOOKUP($Q81,杂项!$AF:$AT,9,FALSE)</f>
        <v>0</v>
      </c>
      <c r="Z81" s="25">
        <f>VLOOKUP($Q81,杂项!$AF:$AT,10,FALSE)</f>
        <v>0</v>
      </c>
      <c r="AA81" s="25">
        <f>VLOOKUP($Q81,杂项!$AF:$AT,11,FALSE)</f>
        <v>0</v>
      </c>
      <c r="AB81" s="25">
        <f>VLOOKUP($Q81,杂项!$AF:$AT,12,FALSE)</f>
        <v>0</v>
      </c>
      <c r="AC81" s="25">
        <f>VLOOKUP($Q81,杂项!$AF:$AT,13,FALSE)</f>
        <v>0</v>
      </c>
      <c r="AD81" s="25">
        <f>VLOOKUP($Q81,杂项!$AF:$AT,14,FALSE)</f>
        <v>0</v>
      </c>
      <c r="AE81" s="25">
        <f>VLOOKUP($Q81,杂项!$AF:$AT,15,FALSE)</f>
        <v>0</v>
      </c>
      <c r="AF81" s="25">
        <f>VLOOKUP($Q81,杂项!$AF:$AU,16,FALSE)</f>
        <v>0.15</v>
      </c>
      <c r="AG81" s="30">
        <v>1.5</v>
      </c>
      <c r="AH81" s="13">
        <v>0</v>
      </c>
      <c r="AI81" s="13">
        <v>0</v>
      </c>
      <c r="AJ81" s="29">
        <v>0</v>
      </c>
      <c r="AK81" s="29">
        <v>0</v>
      </c>
      <c r="AL81" s="13">
        <v>0.35</v>
      </c>
      <c r="AM81" s="29">
        <v>0</v>
      </c>
      <c r="AN81" s="29">
        <v>182</v>
      </c>
      <c r="AO81" s="13"/>
      <c r="AP81" s="29"/>
      <c r="AQ81" s="29"/>
      <c r="AR81" s="13"/>
      <c r="AS81" s="29"/>
      <c r="AT81" s="29"/>
      <c r="AU81" s="13"/>
      <c r="AV81" s="13">
        <v>0</v>
      </c>
      <c r="AW81" s="13"/>
      <c r="AX81" s="13"/>
      <c r="AY81" s="13">
        <v>0</v>
      </c>
      <c r="AZ81" s="13">
        <v>0</v>
      </c>
      <c r="BA81" s="13">
        <v>0</v>
      </c>
      <c r="BB81" s="13"/>
      <c r="BC81" s="22" t="s">
        <v>4915</v>
      </c>
      <c r="BD81" s="24">
        <f>VLOOKUP($BC81,小兵属性!$B:$P,6,FALSE)</f>
        <v>0.3</v>
      </c>
      <c r="BE81" s="24">
        <f>VLOOKUP($BC81,小兵属性!$B:$P,7,FALSE)</f>
        <v>0.3</v>
      </c>
      <c r="BF81" s="24">
        <f>VLOOKUP($BC81,小兵属性!$B:$P,8,FALSE)</f>
        <v>0</v>
      </c>
      <c r="BG81" s="24">
        <f>VLOOKUP($BC81,小兵属性!$B:$P,9,FALSE)</f>
        <v>0</v>
      </c>
      <c r="BH81" s="24">
        <f>VLOOKUP($BC81,小兵属性!$B:$P,10,FALSE)</f>
        <v>0</v>
      </c>
      <c r="BI81" s="34">
        <v>12000</v>
      </c>
      <c r="BJ81" s="34">
        <v>11</v>
      </c>
      <c r="BK81" s="34"/>
      <c r="BL81" s="34"/>
      <c r="BM81" s="34">
        <v>700</v>
      </c>
      <c r="BN81" s="34">
        <v>600</v>
      </c>
      <c r="BO81" s="36">
        <v>0</v>
      </c>
      <c r="BP81" s="35">
        <v>1200</v>
      </c>
      <c r="BQ81" s="34">
        <v>11</v>
      </c>
      <c r="BR81" s="34"/>
      <c r="BS81" s="34">
        <v>700</v>
      </c>
      <c r="BT81" s="34">
        <v>600</v>
      </c>
      <c r="BU81" s="36">
        <v>0</v>
      </c>
      <c r="BV81" s="34"/>
      <c r="BW81" s="34"/>
      <c r="BX81" s="36">
        <v>0</v>
      </c>
      <c r="BY81" s="36">
        <v>0</v>
      </c>
      <c r="BZ81" s="43">
        <f>(VLOOKUP(A81,属性表!A:F,4,FALSE)*(1+AL81+U81)+AM81+AN81)*(1+C81+AV81+V81)</f>
        <v>870.03375590400003</v>
      </c>
      <c r="CA81" s="13">
        <f t="shared" si="8"/>
        <v>0.25</v>
      </c>
      <c r="CB81" s="13">
        <f t="shared" si="9"/>
        <v>0</v>
      </c>
      <c r="CC81" s="13">
        <f t="shared" si="10"/>
        <v>0</v>
      </c>
      <c r="CD81" s="50">
        <v>0</v>
      </c>
      <c r="CE81" s="13">
        <f t="shared" si="11"/>
        <v>0</v>
      </c>
      <c r="CF81" s="13">
        <v>0</v>
      </c>
      <c r="CG81" s="13">
        <f>IFERROR(VLOOKUP(VLOOKUP(A81,属性表!A:AO,41,FALSE)&amp;BJ81,杂项!AW:BC,4,0),0)/100+K81+AH81</f>
        <v>0</v>
      </c>
      <c r="CH81" s="43">
        <f>VLOOKUP(BC81,小兵属性!B:F,3,FALSE)*(1+B81+BD81)*(1+VLOOKUP(A81,属性表!A:AN,38,FALSE))</f>
        <v>1067.5500000000002</v>
      </c>
      <c r="CI81" s="50">
        <v>0</v>
      </c>
      <c r="CJ81" s="13">
        <f t="shared" si="12"/>
        <v>0</v>
      </c>
      <c r="CK81" s="13">
        <v>0</v>
      </c>
      <c r="CL81" s="13">
        <f>IFERROR(VLOOKUP(VLOOKUP(BC81,小兵属性!B:X,23,FALSE)&amp;BQ81,杂项!AW:BC,4,0),0)/100+K81</f>
        <v>0</v>
      </c>
      <c r="CM81" s="54" t="s">
        <v>4886</v>
      </c>
      <c r="CN81" s="29" t="s">
        <v>5032</v>
      </c>
      <c r="CO81" s="55" t="str">
        <f>VLOOKUP($BC81,小兵属性!$B:$Q,16,FALSE)</f>
        <v>物理</v>
      </c>
      <c r="CP81" s="43">
        <f t="shared" si="13"/>
        <v>253.15664616000004</v>
      </c>
      <c r="CQ81" s="43">
        <f t="shared" si="14"/>
        <v>211.34125000000009</v>
      </c>
      <c r="CR81" s="43">
        <f t="shared" si="16"/>
        <v>464.4978961600001</v>
      </c>
      <c r="CS81" s="58" t="s">
        <v>5066</v>
      </c>
    </row>
    <row r="82" spans="1:97" customFormat="1" x14ac:dyDescent="0.15">
      <c r="A82" s="16" t="s">
        <v>1134</v>
      </c>
      <c r="B82" s="13">
        <v>0.2</v>
      </c>
      <c r="C82" s="13">
        <v>0.35</v>
      </c>
      <c r="D82" s="13">
        <v>0.2</v>
      </c>
      <c r="E82" s="13">
        <v>0.45</v>
      </c>
      <c r="F82" s="13">
        <v>0.15</v>
      </c>
      <c r="G82" s="14">
        <v>0</v>
      </c>
      <c r="H82" s="14">
        <v>0</v>
      </c>
      <c r="I82" s="13"/>
      <c r="J82" s="13"/>
      <c r="K82" s="13">
        <v>0</v>
      </c>
      <c r="L82" s="13">
        <v>0</v>
      </c>
      <c r="M82" s="13">
        <v>0</v>
      </c>
      <c r="N82" s="13"/>
      <c r="O82" s="13"/>
      <c r="P82" s="13"/>
      <c r="Q82" s="26" t="s">
        <v>622</v>
      </c>
      <c r="R82" s="25">
        <f>VLOOKUP($Q82,杂项!$AF:$AT,2,FALSE)</f>
        <v>0</v>
      </c>
      <c r="S82" s="25">
        <f>VLOOKUP($Q82,杂项!$AF:$AT,3,FALSE)</f>
        <v>0.05</v>
      </c>
      <c r="T82" s="25">
        <f>VLOOKUP($Q82,杂项!$AF:$AT,4,FALSE)</f>
        <v>0</v>
      </c>
      <c r="U82" s="25">
        <f>VLOOKUP($Q82,杂项!$AF:$AT,5,FALSE)</f>
        <v>0.05</v>
      </c>
      <c r="V82" s="25">
        <f>VLOOKUP($Q82,杂项!$AF:$AT,6,FALSE)</f>
        <v>0</v>
      </c>
      <c r="W82" s="25">
        <f>VLOOKUP($Q82,杂项!$AF:$AT,7,FALSE)</f>
        <v>0</v>
      </c>
      <c r="X82" s="25">
        <f>VLOOKUP($Q82,杂项!$AF:$AT,8,FALSE)</f>
        <v>0</v>
      </c>
      <c r="Y82" s="25">
        <f>VLOOKUP($Q82,杂项!$AF:$AT,9,FALSE)</f>
        <v>0</v>
      </c>
      <c r="Z82" s="25">
        <f>VLOOKUP($Q82,杂项!$AF:$AT,10,FALSE)</f>
        <v>0</v>
      </c>
      <c r="AA82" s="25">
        <f>VLOOKUP($Q82,杂项!$AF:$AT,11,FALSE)</f>
        <v>0</v>
      </c>
      <c r="AB82" s="25">
        <f>VLOOKUP($Q82,杂项!$AF:$AT,12,FALSE)</f>
        <v>0</v>
      </c>
      <c r="AC82" s="25">
        <f>VLOOKUP($Q82,杂项!$AF:$AT,13,FALSE)</f>
        <v>0.1</v>
      </c>
      <c r="AD82" s="25">
        <f>VLOOKUP($Q82,杂项!$AF:$AT,14,FALSE)</f>
        <v>0.15</v>
      </c>
      <c r="AE82" s="25">
        <f>VLOOKUP($Q82,杂项!$AF:$AT,15,FALSE)</f>
        <v>0</v>
      </c>
      <c r="AF82" s="25">
        <f>VLOOKUP($Q82,杂项!$AF:$AU,16,FALSE)</f>
        <v>0</v>
      </c>
      <c r="AG82" s="30">
        <v>1.3</v>
      </c>
      <c r="AH82" s="13">
        <v>0</v>
      </c>
      <c r="AI82" s="13">
        <v>0</v>
      </c>
      <c r="AJ82" s="29">
        <v>0</v>
      </c>
      <c r="AK82" s="29">
        <v>0</v>
      </c>
      <c r="AL82" s="13">
        <v>0.35</v>
      </c>
      <c r="AM82" s="29">
        <v>0</v>
      </c>
      <c r="AN82" s="29">
        <v>182</v>
      </c>
      <c r="AO82" s="13"/>
      <c r="AP82" s="29"/>
      <c r="AQ82" s="29"/>
      <c r="AR82" s="13"/>
      <c r="AS82" s="29"/>
      <c r="AT82" s="29"/>
      <c r="AU82" s="13"/>
      <c r="AV82" s="13">
        <v>0.08</v>
      </c>
      <c r="AW82" s="13"/>
      <c r="AX82" s="13"/>
      <c r="AY82" s="13">
        <v>0</v>
      </c>
      <c r="AZ82" s="13">
        <v>0.15</v>
      </c>
      <c r="BA82" s="13">
        <v>0</v>
      </c>
      <c r="BB82" s="13"/>
      <c r="BC82" s="22" t="s">
        <v>4930</v>
      </c>
      <c r="BD82" s="24">
        <f>VLOOKUP($BC82,小兵属性!$B:$P,6,FALSE)</f>
        <v>0.85</v>
      </c>
      <c r="BE82" s="24">
        <f>VLOOKUP($BC82,小兵属性!$B:$P,7,FALSE)</f>
        <v>0.4</v>
      </c>
      <c r="BF82" s="24">
        <f>VLOOKUP($BC82,小兵属性!$B:$P,8,FALSE)</f>
        <v>0.65</v>
      </c>
      <c r="BG82" s="24">
        <f>VLOOKUP($BC82,小兵属性!$B:$P,9,FALSE)</f>
        <v>0</v>
      </c>
      <c r="BH82" s="24">
        <f>VLOOKUP($BC82,小兵属性!$B:$P,10,FALSE)</f>
        <v>0.3</v>
      </c>
      <c r="BI82" s="34">
        <v>12000</v>
      </c>
      <c r="BJ82" s="34">
        <v>11</v>
      </c>
      <c r="BK82" s="34"/>
      <c r="BL82" s="34"/>
      <c r="BM82" s="34">
        <v>700</v>
      </c>
      <c r="BN82" s="34">
        <v>600</v>
      </c>
      <c r="BO82" s="36">
        <v>0</v>
      </c>
      <c r="BP82" s="35">
        <v>1200</v>
      </c>
      <c r="BQ82" s="34">
        <v>11</v>
      </c>
      <c r="BR82" s="34"/>
      <c r="BS82" s="34">
        <v>700</v>
      </c>
      <c r="BT82" s="34">
        <v>600</v>
      </c>
      <c r="BU82" s="36">
        <v>0</v>
      </c>
      <c r="BV82" s="34"/>
      <c r="BW82" s="34"/>
      <c r="BX82" s="36">
        <v>0</v>
      </c>
      <c r="BY82" s="36">
        <v>0</v>
      </c>
      <c r="BZ82" s="43">
        <f>(VLOOKUP(A82,属性表!A:F,4,FALSE)*(1+AL82+U82)+AM82+AN82)*(1+C82+AV82+V82)</f>
        <v>1407.2706455808004</v>
      </c>
      <c r="CA82" s="13">
        <f t="shared" si="8"/>
        <v>0.15</v>
      </c>
      <c r="CB82" s="13">
        <f t="shared" si="9"/>
        <v>0.25</v>
      </c>
      <c r="CC82" s="13">
        <f t="shared" si="10"/>
        <v>0.15</v>
      </c>
      <c r="CD82" s="50">
        <v>0</v>
      </c>
      <c r="CE82" s="13">
        <f t="shared" si="11"/>
        <v>0</v>
      </c>
      <c r="CF82" s="13">
        <v>-1</v>
      </c>
      <c r="CG82" s="13">
        <f>IFERROR(VLOOKUP(VLOOKUP(A82,属性表!A:AO,41,FALSE)&amp;BJ82,杂项!AW:BC,4,0),0)/100+K82+AH82</f>
        <v>0</v>
      </c>
      <c r="CH82" s="43">
        <f>VLOOKUP(BC82,小兵属性!B:F,3,FALSE)*(1+B82+BD82)*(1+VLOOKUP(A82,属性表!A:AN,38,FALSE))</f>
        <v>1724.2549999999999</v>
      </c>
      <c r="CI82" s="50">
        <v>0</v>
      </c>
      <c r="CJ82" s="13">
        <f t="shared" si="12"/>
        <v>0</v>
      </c>
      <c r="CK82" s="13">
        <v>-1</v>
      </c>
      <c r="CL82" s="13">
        <f>IFERROR(VLOOKUP(VLOOKUP(BC82,小兵属性!B:X,23,FALSE)&amp;BQ82,杂项!AW:BC,4,0),0)/100+K82</f>
        <v>0</v>
      </c>
      <c r="CM82" s="54" t="s">
        <v>4886</v>
      </c>
      <c r="CN82" s="29" t="s">
        <v>5032</v>
      </c>
      <c r="CO82" s="55" t="str">
        <f>VLOOKUP($BC82,小兵属性!$B:$Q,16,FALSE)</f>
        <v>魔法</v>
      </c>
      <c r="CP82" s="57">
        <f t="shared" si="13"/>
        <v>1314.9185094645602</v>
      </c>
      <c r="CQ82" s="57">
        <f t="shared" si="14"/>
        <v>991.44662499999981</v>
      </c>
      <c r="CR82" s="57">
        <f t="shared" si="16"/>
        <v>2306.36513446456</v>
      </c>
      <c r="CS82" s="58" t="s">
        <v>5033</v>
      </c>
    </row>
    <row r="83" spans="1:97" customFormat="1" x14ac:dyDescent="0.15">
      <c r="A83" s="9" t="s">
        <v>1158</v>
      </c>
      <c r="B83" s="13">
        <v>0.2</v>
      </c>
      <c r="C83" s="13">
        <v>0.35</v>
      </c>
      <c r="D83" s="13">
        <v>0.2</v>
      </c>
      <c r="E83" s="13">
        <v>0.45</v>
      </c>
      <c r="F83" s="13">
        <v>0.15</v>
      </c>
      <c r="G83" s="14">
        <v>0</v>
      </c>
      <c r="H83" s="14">
        <v>0</v>
      </c>
      <c r="I83" s="13"/>
      <c r="J83" s="13"/>
      <c r="K83" s="13">
        <v>0</v>
      </c>
      <c r="L83" s="13">
        <v>0</v>
      </c>
      <c r="M83" s="13">
        <v>0</v>
      </c>
      <c r="N83" s="13"/>
      <c r="O83" s="13"/>
      <c r="P83" s="13"/>
      <c r="Q83" s="26" t="s">
        <v>622</v>
      </c>
      <c r="R83" s="25">
        <f>VLOOKUP($Q83,杂项!$AF:$AT,2,FALSE)</f>
        <v>0</v>
      </c>
      <c r="S83" s="25">
        <f>VLOOKUP($Q83,杂项!$AF:$AT,3,FALSE)</f>
        <v>0.05</v>
      </c>
      <c r="T83" s="25">
        <f>VLOOKUP($Q83,杂项!$AF:$AT,4,FALSE)</f>
        <v>0</v>
      </c>
      <c r="U83" s="25">
        <f>VLOOKUP($Q83,杂项!$AF:$AT,5,FALSE)</f>
        <v>0.05</v>
      </c>
      <c r="V83" s="25">
        <f>VLOOKUP($Q83,杂项!$AF:$AT,6,FALSE)</f>
        <v>0</v>
      </c>
      <c r="W83" s="25">
        <f>VLOOKUP($Q83,杂项!$AF:$AT,7,FALSE)</f>
        <v>0</v>
      </c>
      <c r="X83" s="25">
        <f>VLOOKUP($Q83,杂项!$AF:$AT,8,FALSE)</f>
        <v>0</v>
      </c>
      <c r="Y83" s="25">
        <f>VLOOKUP($Q83,杂项!$AF:$AT,9,FALSE)</f>
        <v>0</v>
      </c>
      <c r="Z83" s="25">
        <f>VLOOKUP($Q83,杂项!$AF:$AT,10,FALSE)</f>
        <v>0</v>
      </c>
      <c r="AA83" s="25">
        <f>VLOOKUP($Q83,杂项!$AF:$AT,11,FALSE)</f>
        <v>0</v>
      </c>
      <c r="AB83" s="25">
        <f>VLOOKUP($Q83,杂项!$AF:$AT,12,FALSE)</f>
        <v>0</v>
      </c>
      <c r="AC83" s="25">
        <f>VLOOKUP($Q83,杂项!$AF:$AT,13,FALSE)</f>
        <v>0.1</v>
      </c>
      <c r="AD83" s="25">
        <f>VLOOKUP($Q83,杂项!$AF:$AT,14,FALSE)</f>
        <v>0.15</v>
      </c>
      <c r="AE83" s="25">
        <f>VLOOKUP($Q83,杂项!$AF:$AT,15,FALSE)</f>
        <v>0</v>
      </c>
      <c r="AF83" s="25">
        <f>VLOOKUP($Q83,杂项!$AF:$AU,16,FALSE)</f>
        <v>0</v>
      </c>
      <c r="AG83" s="30">
        <v>1.3</v>
      </c>
      <c r="AH83" s="13">
        <v>0</v>
      </c>
      <c r="AI83" s="13">
        <v>0</v>
      </c>
      <c r="AJ83" s="29">
        <v>0</v>
      </c>
      <c r="AK83" s="29">
        <v>0</v>
      </c>
      <c r="AL83" s="13">
        <v>0.35</v>
      </c>
      <c r="AM83" s="29">
        <v>0</v>
      </c>
      <c r="AN83" s="29">
        <v>182</v>
      </c>
      <c r="AO83" s="13"/>
      <c r="AP83" s="29"/>
      <c r="AQ83" s="29"/>
      <c r="AR83" s="13"/>
      <c r="AS83" s="29"/>
      <c r="AT83" s="29"/>
      <c r="AU83" s="13"/>
      <c r="AV83" s="13">
        <v>0.08</v>
      </c>
      <c r="AW83" s="13"/>
      <c r="AX83" s="13"/>
      <c r="AY83" s="13">
        <v>0</v>
      </c>
      <c r="AZ83" s="13">
        <v>0.15</v>
      </c>
      <c r="BA83" s="13">
        <v>0</v>
      </c>
      <c r="BB83" s="13"/>
      <c r="BC83" s="22" t="s">
        <v>4930</v>
      </c>
      <c r="BD83" s="24">
        <f>VLOOKUP($BC83,小兵属性!$B:$P,6,FALSE)</f>
        <v>0.85</v>
      </c>
      <c r="BE83" s="24">
        <f>VLOOKUP($BC83,小兵属性!$B:$P,7,FALSE)</f>
        <v>0.4</v>
      </c>
      <c r="BF83" s="24">
        <f>VLOOKUP($BC83,小兵属性!$B:$P,8,FALSE)</f>
        <v>0.65</v>
      </c>
      <c r="BG83" s="24">
        <f>VLOOKUP($BC83,小兵属性!$B:$P,9,FALSE)</f>
        <v>0</v>
      </c>
      <c r="BH83" s="24">
        <f>VLOOKUP($BC83,小兵属性!$B:$P,10,FALSE)</f>
        <v>0.3</v>
      </c>
      <c r="BI83" s="34">
        <v>12000</v>
      </c>
      <c r="BJ83" s="34">
        <v>11</v>
      </c>
      <c r="BK83" s="34"/>
      <c r="BL83" s="34"/>
      <c r="BM83" s="34">
        <v>700</v>
      </c>
      <c r="BN83" s="34">
        <v>600</v>
      </c>
      <c r="BO83" s="36">
        <v>0</v>
      </c>
      <c r="BP83" s="35">
        <v>1200</v>
      </c>
      <c r="BQ83" s="34">
        <v>11</v>
      </c>
      <c r="BR83" s="34"/>
      <c r="BS83" s="34">
        <v>700</v>
      </c>
      <c r="BT83" s="34">
        <v>600</v>
      </c>
      <c r="BU83" s="36">
        <v>0</v>
      </c>
      <c r="BV83" s="34"/>
      <c r="BW83" s="34"/>
      <c r="BX83" s="36">
        <v>0</v>
      </c>
      <c r="BY83" s="36">
        <v>0</v>
      </c>
      <c r="BZ83" s="43">
        <f>(VLOOKUP(A83,属性表!A:F,4,FALSE)*(1+AL83+U83)+AM83+AN83)*(1+C83+AV83+V83)</f>
        <v>1351.7951166720004</v>
      </c>
      <c r="CA83" s="13">
        <f t="shared" si="8"/>
        <v>0.15</v>
      </c>
      <c r="CB83" s="13">
        <f t="shared" si="9"/>
        <v>0.25</v>
      </c>
      <c r="CC83" s="13">
        <f t="shared" si="10"/>
        <v>0.15</v>
      </c>
      <c r="CD83" s="50">
        <v>0</v>
      </c>
      <c r="CE83" s="13">
        <f t="shared" si="11"/>
        <v>0</v>
      </c>
      <c r="CF83" s="13">
        <v>-1</v>
      </c>
      <c r="CG83" s="13">
        <f>IFERROR(VLOOKUP(VLOOKUP(A83,属性表!A:AO,41,FALSE)&amp;BJ83,杂项!AW:BC,4,0),0)/100+K83+AH83</f>
        <v>0</v>
      </c>
      <c r="CH83" s="43">
        <f>VLOOKUP(BC83,小兵属性!B:F,3,FALSE)*(1+B83+BD83)*(1+VLOOKUP(A83,属性表!A:AN,38,FALSE))</f>
        <v>1724.2549999999999</v>
      </c>
      <c r="CI83" s="50">
        <v>0</v>
      </c>
      <c r="CJ83" s="13">
        <f t="shared" si="12"/>
        <v>0</v>
      </c>
      <c r="CK83" s="13">
        <v>-1</v>
      </c>
      <c r="CL83" s="13">
        <f>IFERROR(VLOOKUP(VLOOKUP(BC83,小兵属性!B:X,23,FALSE)&amp;BQ83,杂项!AW:BC,4,0),0)/100+K83</f>
        <v>0</v>
      </c>
      <c r="CM83" s="54" t="s">
        <v>4886</v>
      </c>
      <c r="CN83" s="29" t="s">
        <v>5032</v>
      </c>
      <c r="CO83" s="55" t="str">
        <f>VLOOKUP($BC83,小兵属性!$B:$Q,16,FALSE)</f>
        <v>魔法</v>
      </c>
      <c r="CP83" s="57">
        <f t="shared" si="13"/>
        <v>1263.0835621404003</v>
      </c>
      <c r="CQ83" s="57">
        <f t="shared" si="14"/>
        <v>991.44662499999981</v>
      </c>
      <c r="CR83" s="57">
        <f t="shared" si="16"/>
        <v>2254.5301871403999</v>
      </c>
      <c r="CS83" s="58" t="s">
        <v>5033</v>
      </c>
    </row>
    <row r="84" spans="1:97" customFormat="1" x14ac:dyDescent="0.15">
      <c r="A84" s="9" t="s">
        <v>1246</v>
      </c>
      <c r="B84" s="13">
        <v>0.5</v>
      </c>
      <c r="C84" s="13">
        <v>0.2</v>
      </c>
      <c r="D84" s="13">
        <v>0.5</v>
      </c>
      <c r="E84" s="13">
        <v>0.3</v>
      </c>
      <c r="F84" s="13">
        <v>0.15</v>
      </c>
      <c r="G84" s="14">
        <v>0</v>
      </c>
      <c r="H84" s="14">
        <v>0</v>
      </c>
      <c r="I84" s="13"/>
      <c r="J84" s="13"/>
      <c r="K84" s="13">
        <v>0</v>
      </c>
      <c r="L84" s="13">
        <v>0</v>
      </c>
      <c r="M84" s="13">
        <v>0</v>
      </c>
      <c r="N84" s="13">
        <v>0.1</v>
      </c>
      <c r="O84" s="13"/>
      <c r="P84" s="13"/>
      <c r="Q84" s="26" t="s">
        <v>528</v>
      </c>
      <c r="R84" s="25">
        <f>VLOOKUP($Q84,杂项!$AF:$AT,2,FALSE)</f>
        <v>0</v>
      </c>
      <c r="S84" s="25">
        <f>VLOOKUP($Q84,杂项!$AF:$AT,3,FALSE)</f>
        <v>0.05</v>
      </c>
      <c r="T84" s="25">
        <f>VLOOKUP($Q84,杂项!$AF:$AT,4,FALSE)</f>
        <v>0.1</v>
      </c>
      <c r="U84" s="25">
        <f>VLOOKUP($Q84,杂项!$AF:$AT,5,FALSE)</f>
        <v>0.05</v>
      </c>
      <c r="V84" s="25">
        <f>VLOOKUP($Q84,杂项!$AF:$AT,6,FALSE)</f>
        <v>0.1</v>
      </c>
      <c r="W84" s="25">
        <f>VLOOKUP($Q84,杂项!$AF:$AT,7,FALSE)</f>
        <v>0</v>
      </c>
      <c r="X84" s="25">
        <f>VLOOKUP($Q84,杂项!$AF:$AT,8,FALSE)</f>
        <v>0.1</v>
      </c>
      <c r="Y84" s="25">
        <f>VLOOKUP($Q84,杂项!$AF:$AT,9,FALSE)</f>
        <v>0</v>
      </c>
      <c r="Z84" s="25">
        <f>VLOOKUP($Q84,杂项!$AF:$AT,10,FALSE)</f>
        <v>0.1</v>
      </c>
      <c r="AA84" s="25">
        <f>VLOOKUP($Q84,杂项!$AF:$AT,11,FALSE)</f>
        <v>0</v>
      </c>
      <c r="AB84" s="25">
        <f>VLOOKUP($Q84,杂项!$AF:$AT,12,FALSE)</f>
        <v>0</v>
      </c>
      <c r="AC84" s="25">
        <f>VLOOKUP($Q84,杂项!$AF:$AT,13,FALSE)</f>
        <v>0</v>
      </c>
      <c r="AD84" s="25">
        <f>VLOOKUP($Q84,杂项!$AF:$AT,14,FALSE)</f>
        <v>0</v>
      </c>
      <c r="AE84" s="25">
        <f>VLOOKUP($Q84,杂项!$AF:$AT,15,FALSE)</f>
        <v>0</v>
      </c>
      <c r="AF84" s="25">
        <f>VLOOKUP($Q84,杂项!$AF:$AU,16,FALSE)</f>
        <v>0</v>
      </c>
      <c r="AG84" s="30">
        <v>1.5</v>
      </c>
      <c r="AH84" s="13">
        <v>0</v>
      </c>
      <c r="AI84" s="13">
        <v>0.35</v>
      </c>
      <c r="AJ84" s="29">
        <v>0</v>
      </c>
      <c r="AK84" s="29">
        <v>182</v>
      </c>
      <c r="AL84" s="13"/>
      <c r="AM84" s="29"/>
      <c r="AN84" s="29"/>
      <c r="AO84" s="13"/>
      <c r="AP84" s="29"/>
      <c r="AQ84" s="29"/>
      <c r="AR84" s="13"/>
      <c r="AS84" s="29"/>
      <c r="AT84" s="29"/>
      <c r="AU84" s="13">
        <v>0.18</v>
      </c>
      <c r="AV84" s="13"/>
      <c r="AW84" s="13"/>
      <c r="AX84" s="13"/>
      <c r="AY84" s="13">
        <v>0</v>
      </c>
      <c r="AZ84" s="13">
        <v>0</v>
      </c>
      <c r="BA84" s="13">
        <v>0</v>
      </c>
      <c r="BB84" s="13"/>
      <c r="BC84" s="22" t="s">
        <v>4859</v>
      </c>
      <c r="BD84" s="24">
        <f>VLOOKUP($BC84,小兵属性!$B:$P,6,FALSE)</f>
        <v>0.65</v>
      </c>
      <c r="BE84" s="24">
        <f>VLOOKUP($BC84,小兵属性!$B:$P,7,FALSE)</f>
        <v>0.65</v>
      </c>
      <c r="BF84" s="24">
        <f>VLOOKUP($BC84,小兵属性!$B:$P,8,FALSE)</f>
        <v>0.45</v>
      </c>
      <c r="BG84" s="24">
        <f>VLOOKUP($BC84,小兵属性!$B:$P,9,FALSE)</f>
        <v>0.3</v>
      </c>
      <c r="BH84" s="24">
        <f>VLOOKUP($BC84,小兵属性!$B:$P,10,FALSE)</f>
        <v>0.2</v>
      </c>
      <c r="BI84" s="34">
        <v>12000</v>
      </c>
      <c r="BJ84" s="34">
        <v>11</v>
      </c>
      <c r="BK84" s="34"/>
      <c r="BL84" s="34"/>
      <c r="BM84" s="34">
        <v>700</v>
      </c>
      <c r="BN84" s="34">
        <v>600</v>
      </c>
      <c r="BO84" s="36">
        <v>0</v>
      </c>
      <c r="BP84" s="35">
        <v>1200</v>
      </c>
      <c r="BQ84" s="34">
        <v>11</v>
      </c>
      <c r="BR84" s="34"/>
      <c r="BS84" s="34">
        <v>700</v>
      </c>
      <c r="BT84" s="34">
        <v>600</v>
      </c>
      <c r="BU84" s="36">
        <v>0</v>
      </c>
      <c r="BV84" s="34"/>
      <c r="BW84" s="34"/>
      <c r="BX84" s="36">
        <v>0</v>
      </c>
      <c r="BY84" s="36">
        <v>0</v>
      </c>
      <c r="BZ84" s="43">
        <f>(VLOOKUP(A84,属性表!A:F,3,FALSE)*(1+AI84+S84)+AJ84+AK84)*(1+B84+AU84+T84)</f>
        <v>1561.9166054912005</v>
      </c>
      <c r="CA84" s="13">
        <f t="shared" si="8"/>
        <v>0.25</v>
      </c>
      <c r="CB84" s="13">
        <f t="shared" si="9"/>
        <v>0</v>
      </c>
      <c r="CC84" s="13">
        <f t="shared" si="10"/>
        <v>0</v>
      </c>
      <c r="CD84" s="50">
        <v>0</v>
      </c>
      <c r="CE84" s="13">
        <f t="shared" si="11"/>
        <v>0</v>
      </c>
      <c r="CF84" s="13">
        <v>0</v>
      </c>
      <c r="CG84" s="13">
        <f>IFERROR(VLOOKUP(VLOOKUP(A84,属性表!A:AO,41,FALSE)&amp;BJ84,杂项!AW:BC,4,0),0)/100+K84+AH84</f>
        <v>0</v>
      </c>
      <c r="CH84" s="43">
        <f>VLOOKUP(BC84,小兵属性!B:F,3,FALSE)*(1+B84+BD84)*(1+VLOOKUP(A84,属性表!A:AN,38,FALSE))</f>
        <v>1808.365</v>
      </c>
      <c r="CI84" s="50">
        <v>0</v>
      </c>
      <c r="CJ84" s="13">
        <f t="shared" si="12"/>
        <v>0</v>
      </c>
      <c r="CK84" s="13">
        <v>0</v>
      </c>
      <c r="CL84" s="13">
        <f>IFERROR(VLOOKUP(VLOOKUP(BC84,小兵属性!B:X,23,FALSE)&amp;BQ84,杂项!AW:BC,4,0),0)/100+K84</f>
        <v>0</v>
      </c>
      <c r="CM84" s="54" t="s">
        <v>4816</v>
      </c>
      <c r="CN84" s="29" t="s">
        <v>5027</v>
      </c>
      <c r="CO84" s="55" t="str">
        <f>VLOOKUP($BC84,小兵属性!$B:$Q,16,FALSE)</f>
        <v>物理</v>
      </c>
      <c r="CP84" s="43">
        <f t="shared" si="13"/>
        <v>808.04681764800057</v>
      </c>
      <c r="CQ84" s="43">
        <f t="shared" si="14"/>
        <v>803.56462499999998</v>
      </c>
      <c r="CR84" s="43">
        <f t="shared" si="16"/>
        <v>1611.6114426480005</v>
      </c>
      <c r="CS84" s="58" t="s">
        <v>5059</v>
      </c>
    </row>
    <row r="85" spans="1:97" customFormat="1" x14ac:dyDescent="0.15">
      <c r="A85" s="9" t="s">
        <v>1227</v>
      </c>
      <c r="B85" s="13">
        <v>0.2</v>
      </c>
      <c r="C85" s="13">
        <v>0.2</v>
      </c>
      <c r="D85" s="13">
        <v>0.2</v>
      </c>
      <c r="E85" s="13">
        <v>0.5</v>
      </c>
      <c r="F85" s="13">
        <v>0.25</v>
      </c>
      <c r="G85" s="14">
        <v>0</v>
      </c>
      <c r="H85" s="14">
        <v>0</v>
      </c>
      <c r="I85" s="13"/>
      <c r="J85" s="13"/>
      <c r="K85" s="13">
        <v>0</v>
      </c>
      <c r="L85" s="13">
        <v>0</v>
      </c>
      <c r="M85" s="13">
        <v>0</v>
      </c>
      <c r="N85" s="13"/>
      <c r="O85" s="13"/>
      <c r="P85" s="13"/>
      <c r="Q85" s="26" t="s">
        <v>614</v>
      </c>
      <c r="R85" s="25">
        <f>VLOOKUP($Q85,杂项!$AF:$AT,2,FALSE)</f>
        <v>0</v>
      </c>
      <c r="S85" s="25">
        <f>VLOOKUP($Q85,杂项!$AF:$AT,3,FALSE)</f>
        <v>0</v>
      </c>
      <c r="T85" s="25">
        <f>VLOOKUP($Q85,杂项!$AF:$AT,4,FALSE)</f>
        <v>0</v>
      </c>
      <c r="U85" s="25">
        <f>VLOOKUP($Q85,杂项!$AF:$AT,5,FALSE)</f>
        <v>0</v>
      </c>
      <c r="V85" s="25">
        <f>VLOOKUP($Q85,杂项!$AF:$AT,6,FALSE)</f>
        <v>0</v>
      </c>
      <c r="W85" s="25">
        <f>VLOOKUP($Q85,杂项!$AF:$AT,7,FALSE)</f>
        <v>0</v>
      </c>
      <c r="X85" s="25">
        <f>VLOOKUP($Q85,杂项!$AF:$AT,8,FALSE)</f>
        <v>0</v>
      </c>
      <c r="Y85" s="25">
        <f>VLOOKUP($Q85,杂项!$AF:$AT,9,FALSE)</f>
        <v>0</v>
      </c>
      <c r="Z85" s="25">
        <f>VLOOKUP($Q85,杂项!$AF:$AT,10,FALSE)</f>
        <v>0</v>
      </c>
      <c r="AA85" s="25">
        <f>VLOOKUP($Q85,杂项!$AF:$AT,11,FALSE)</f>
        <v>0</v>
      </c>
      <c r="AB85" s="25">
        <f>VLOOKUP($Q85,杂项!$AF:$AT,12,FALSE)</f>
        <v>0.2</v>
      </c>
      <c r="AC85" s="25">
        <f>VLOOKUP($Q85,杂项!$AF:$AT,13,FALSE)</f>
        <v>0</v>
      </c>
      <c r="AD85" s="25">
        <f>VLOOKUP($Q85,杂项!$AF:$AT,14,FALSE)</f>
        <v>0</v>
      </c>
      <c r="AE85" s="25">
        <f>VLOOKUP($Q85,杂项!$AF:$AT,15,FALSE)</f>
        <v>0</v>
      </c>
      <c r="AF85" s="25">
        <f>VLOOKUP($Q85,杂项!$AF:$AU,16,FALSE)</f>
        <v>0</v>
      </c>
      <c r="AG85" s="30">
        <v>1.4</v>
      </c>
      <c r="AH85" s="13">
        <v>0</v>
      </c>
      <c r="AI85" s="13">
        <v>0</v>
      </c>
      <c r="AJ85" s="29">
        <v>0</v>
      </c>
      <c r="AK85" s="29">
        <v>0</v>
      </c>
      <c r="AL85" s="13"/>
      <c r="AM85" s="29"/>
      <c r="AN85" s="29"/>
      <c r="AO85" s="13">
        <v>0</v>
      </c>
      <c r="AP85" s="29">
        <v>0</v>
      </c>
      <c r="AQ85" s="29">
        <v>0</v>
      </c>
      <c r="AR85" s="13">
        <v>0.45</v>
      </c>
      <c r="AS85" s="29">
        <v>0</v>
      </c>
      <c r="AT85" s="29">
        <v>107</v>
      </c>
      <c r="AU85" s="13">
        <v>0</v>
      </c>
      <c r="AV85" s="13"/>
      <c r="AW85" s="13">
        <v>0</v>
      </c>
      <c r="AX85" s="13">
        <v>0.33</v>
      </c>
      <c r="AY85" s="13">
        <v>-0.1</v>
      </c>
      <c r="AZ85" s="13">
        <v>0</v>
      </c>
      <c r="BA85" s="13">
        <v>0</v>
      </c>
      <c r="BB85" s="13"/>
      <c r="BC85" s="22" t="s">
        <v>4932</v>
      </c>
      <c r="BD85" s="24">
        <f>VLOOKUP($BC85,小兵属性!$B:$P,6,FALSE)</f>
        <v>0</v>
      </c>
      <c r="BE85" s="24">
        <f>VLOOKUP($BC85,小兵属性!$B:$P,7,FALSE)</f>
        <v>0</v>
      </c>
      <c r="BF85" s="24">
        <f>VLOOKUP($BC85,小兵属性!$B:$P,8,FALSE)</f>
        <v>0</v>
      </c>
      <c r="BG85" s="24">
        <f>VLOOKUP($BC85,小兵属性!$B:$P,9,FALSE)</f>
        <v>0</v>
      </c>
      <c r="BH85" s="24">
        <f>VLOOKUP($BC85,小兵属性!$B:$P,10,FALSE)</f>
        <v>0</v>
      </c>
      <c r="BI85" s="34">
        <v>12000</v>
      </c>
      <c r="BJ85" s="34">
        <v>11</v>
      </c>
      <c r="BK85" s="34"/>
      <c r="BL85" s="34"/>
      <c r="BM85" s="34">
        <v>700</v>
      </c>
      <c r="BN85" s="34">
        <v>600</v>
      </c>
      <c r="BO85" s="36">
        <v>0</v>
      </c>
      <c r="BP85" s="35">
        <v>1200</v>
      </c>
      <c r="BQ85" s="34">
        <v>11</v>
      </c>
      <c r="BR85" s="34"/>
      <c r="BS85" s="34">
        <v>700</v>
      </c>
      <c r="BT85" s="34">
        <v>600</v>
      </c>
      <c r="BU85" s="36">
        <v>0</v>
      </c>
      <c r="BV85" s="34"/>
      <c r="BW85" s="34"/>
      <c r="BX85" s="36">
        <v>0</v>
      </c>
      <c r="BY85" s="36">
        <v>0</v>
      </c>
      <c r="BZ85" s="43">
        <f>(VLOOKUP(A85,属性表!A:F,6,FALSE)*(1+AR85+Y85)+AS85+AT85)*(1+E85+AX85+Z85)*1.5</f>
        <v>1732.03597152</v>
      </c>
      <c r="CA85" s="13">
        <f t="shared" si="8"/>
        <v>0.35</v>
      </c>
      <c r="CB85" s="13">
        <f t="shared" si="9"/>
        <v>0</v>
      </c>
      <c r="CC85" s="13">
        <f t="shared" si="10"/>
        <v>0</v>
      </c>
      <c r="CD85" s="50">
        <v>0</v>
      </c>
      <c r="CE85" s="13">
        <f t="shared" si="11"/>
        <v>0</v>
      </c>
      <c r="CF85" s="13">
        <v>0</v>
      </c>
      <c r="CG85" s="13">
        <f>IFERROR(VLOOKUP(VLOOKUP(A85,属性表!A:AO,41,FALSE)&amp;BJ85,杂项!AW:BC,4,0),0)/100+K85+AH85</f>
        <v>0</v>
      </c>
      <c r="CH85" s="43">
        <f>VLOOKUP(BC85,小兵属性!B:F,3,FALSE)*(1+B85+BD85)*(1+VLOOKUP(A85,属性表!A:AN,38,FALSE))</f>
        <v>1012.3679999999999</v>
      </c>
      <c r="CI85" s="50">
        <v>0</v>
      </c>
      <c r="CJ85" s="13">
        <f t="shared" si="12"/>
        <v>0</v>
      </c>
      <c r="CK85" s="13">
        <v>0</v>
      </c>
      <c r="CL85" s="13">
        <f>IFERROR(VLOOKUP(VLOOKUP(BC85,小兵属性!B:X,23,FALSE)&amp;BQ85,杂项!AW:BC,4,0),0)/100+K85</f>
        <v>0</v>
      </c>
      <c r="CM85" s="54" t="s">
        <v>1131</v>
      </c>
      <c r="CN85" s="29" t="s">
        <v>5027</v>
      </c>
      <c r="CO85" s="55" t="str">
        <f>VLOOKUP($BC85,小兵属性!$B:$Q,16,FALSE)</f>
        <v>物理</v>
      </c>
      <c r="CP85" s="43">
        <f t="shared" si="13"/>
        <v>975.27399308639997</v>
      </c>
      <c r="CQ85" s="43">
        <f t="shared" si="14"/>
        <v>195.22999999999996</v>
      </c>
      <c r="CR85" s="43">
        <f t="shared" si="16"/>
        <v>1170.5039930864</v>
      </c>
      <c r="CS85" s="58" t="s">
        <v>5103</v>
      </c>
    </row>
    <row r="86" spans="1:97" customFormat="1" x14ac:dyDescent="0.15">
      <c r="A86" s="16" t="s">
        <v>1182</v>
      </c>
      <c r="B86" s="13">
        <v>0.2</v>
      </c>
      <c r="C86" s="13">
        <v>0.2</v>
      </c>
      <c r="D86" s="13">
        <v>0.2</v>
      </c>
      <c r="E86" s="13">
        <v>0.5</v>
      </c>
      <c r="F86" s="13">
        <v>0.25</v>
      </c>
      <c r="G86" s="14">
        <v>0</v>
      </c>
      <c r="H86" s="14">
        <v>0</v>
      </c>
      <c r="I86" s="13"/>
      <c r="J86" s="13"/>
      <c r="K86" s="13">
        <v>0</v>
      </c>
      <c r="L86" s="13">
        <v>0</v>
      </c>
      <c r="M86" s="13">
        <v>0</v>
      </c>
      <c r="N86" s="13"/>
      <c r="O86" s="13"/>
      <c r="P86" s="13"/>
      <c r="Q86" s="26" t="s">
        <v>614</v>
      </c>
      <c r="R86" s="25">
        <f>VLOOKUP($Q86,杂项!$AF:$AT,2,FALSE)</f>
        <v>0</v>
      </c>
      <c r="S86" s="25">
        <f>VLOOKUP($Q86,杂项!$AF:$AT,3,FALSE)</f>
        <v>0</v>
      </c>
      <c r="T86" s="25">
        <f>VLOOKUP($Q86,杂项!$AF:$AT,4,FALSE)</f>
        <v>0</v>
      </c>
      <c r="U86" s="25">
        <f>VLOOKUP($Q86,杂项!$AF:$AT,5,FALSE)</f>
        <v>0</v>
      </c>
      <c r="V86" s="25">
        <f>VLOOKUP($Q86,杂项!$AF:$AT,6,FALSE)</f>
        <v>0</v>
      </c>
      <c r="W86" s="25">
        <f>VLOOKUP($Q86,杂项!$AF:$AT,7,FALSE)</f>
        <v>0</v>
      </c>
      <c r="X86" s="25">
        <f>VLOOKUP($Q86,杂项!$AF:$AT,8,FALSE)</f>
        <v>0</v>
      </c>
      <c r="Y86" s="25">
        <f>VLOOKUP($Q86,杂项!$AF:$AT,9,FALSE)</f>
        <v>0</v>
      </c>
      <c r="Z86" s="25">
        <f>VLOOKUP($Q86,杂项!$AF:$AT,10,FALSE)</f>
        <v>0</v>
      </c>
      <c r="AA86" s="25">
        <f>VLOOKUP($Q86,杂项!$AF:$AT,11,FALSE)</f>
        <v>0</v>
      </c>
      <c r="AB86" s="25">
        <f>VLOOKUP($Q86,杂项!$AF:$AT,12,FALSE)</f>
        <v>0.2</v>
      </c>
      <c r="AC86" s="25">
        <f>VLOOKUP($Q86,杂项!$AF:$AT,13,FALSE)</f>
        <v>0</v>
      </c>
      <c r="AD86" s="25">
        <f>VLOOKUP($Q86,杂项!$AF:$AT,14,FALSE)</f>
        <v>0</v>
      </c>
      <c r="AE86" s="25">
        <f>VLOOKUP($Q86,杂项!$AF:$AT,15,FALSE)</f>
        <v>0</v>
      </c>
      <c r="AF86" s="25">
        <f>VLOOKUP($Q86,杂项!$AF:$AU,16,FALSE)</f>
        <v>0</v>
      </c>
      <c r="AG86" s="30">
        <v>1.5</v>
      </c>
      <c r="AH86" s="13">
        <v>0</v>
      </c>
      <c r="AI86" s="13">
        <v>0</v>
      </c>
      <c r="AJ86" s="29">
        <v>0</v>
      </c>
      <c r="AK86" s="29">
        <v>0</v>
      </c>
      <c r="AL86" s="13"/>
      <c r="AM86" s="29"/>
      <c r="AN86" s="29"/>
      <c r="AO86" s="13">
        <v>0</v>
      </c>
      <c r="AP86" s="29">
        <v>0</v>
      </c>
      <c r="AQ86" s="29">
        <v>0</v>
      </c>
      <c r="AR86" s="13">
        <v>0.45</v>
      </c>
      <c r="AS86" s="29">
        <v>0</v>
      </c>
      <c r="AT86" s="29">
        <v>107</v>
      </c>
      <c r="AU86" s="13">
        <v>0</v>
      </c>
      <c r="AV86" s="13"/>
      <c r="AW86" s="13">
        <v>0</v>
      </c>
      <c r="AX86" s="13">
        <v>0.48</v>
      </c>
      <c r="AY86" s="13">
        <v>0</v>
      </c>
      <c r="AZ86" s="13">
        <v>0</v>
      </c>
      <c r="BA86" s="13">
        <v>0</v>
      </c>
      <c r="BB86" s="13"/>
      <c r="BC86" s="22" t="s">
        <v>4890</v>
      </c>
      <c r="BD86" s="24">
        <f>VLOOKUP($BC86,小兵属性!$B:$P,6,FALSE)</f>
        <v>0.5</v>
      </c>
      <c r="BE86" s="24">
        <f>VLOOKUP($BC86,小兵属性!$B:$P,7,FALSE)</f>
        <v>0.5</v>
      </c>
      <c r="BF86" s="24">
        <f>VLOOKUP($BC86,小兵属性!$B:$P,8,FALSE)</f>
        <v>0</v>
      </c>
      <c r="BG86" s="24">
        <f>VLOOKUP($BC86,小兵属性!$B:$P,9,FALSE)</f>
        <v>0</v>
      </c>
      <c r="BH86" s="24">
        <f>VLOOKUP($BC86,小兵属性!$B:$P,10,FALSE)</f>
        <v>0</v>
      </c>
      <c r="BI86" s="34">
        <v>12000</v>
      </c>
      <c r="BJ86" s="34">
        <v>11</v>
      </c>
      <c r="BK86" s="34"/>
      <c r="BL86" s="34"/>
      <c r="BM86" s="34">
        <v>700</v>
      </c>
      <c r="BN86" s="34">
        <v>600</v>
      </c>
      <c r="BO86" s="36">
        <v>0</v>
      </c>
      <c r="BP86" s="35">
        <v>1200</v>
      </c>
      <c r="BQ86" s="34">
        <v>11</v>
      </c>
      <c r="BR86" s="34"/>
      <c r="BS86" s="34">
        <v>700</v>
      </c>
      <c r="BT86" s="34">
        <v>600</v>
      </c>
      <c r="BU86" s="36">
        <v>0</v>
      </c>
      <c r="BV86" s="34"/>
      <c r="BW86" s="34"/>
      <c r="BX86" s="36">
        <v>0</v>
      </c>
      <c r="BY86" s="36">
        <v>0</v>
      </c>
      <c r="BZ86" s="43">
        <f>(VLOOKUP(A86,属性表!A:F,6,FALSE)*(1+AR86+Y86)+AS86+AT86)*(1+E86+AX86+Z86)*1.5</f>
        <v>2018.4371855999998</v>
      </c>
      <c r="CA86" s="13">
        <f t="shared" si="8"/>
        <v>0.45</v>
      </c>
      <c r="CB86" s="13">
        <f t="shared" si="9"/>
        <v>0</v>
      </c>
      <c r="CC86" s="13">
        <f t="shared" si="10"/>
        <v>0</v>
      </c>
      <c r="CD86" s="50">
        <v>0</v>
      </c>
      <c r="CE86" s="13">
        <f t="shared" si="11"/>
        <v>0</v>
      </c>
      <c r="CF86" s="13">
        <v>0</v>
      </c>
      <c r="CG86" s="13">
        <f>IFERROR(VLOOKUP(VLOOKUP(A86,属性表!A:AO,41,FALSE)&amp;BJ86,杂项!AW:BC,4,0),0)/100+K86+AH86</f>
        <v>0</v>
      </c>
      <c r="CH86" s="43">
        <f>VLOOKUP(BC86,小兵属性!B:F,3,FALSE)*(1+B86+BD86)*(1+VLOOKUP(A86,属性表!A:AN,38,FALSE))</f>
        <v>1715.98</v>
      </c>
      <c r="CI86" s="50">
        <v>0</v>
      </c>
      <c r="CJ86" s="13">
        <f t="shared" si="12"/>
        <v>0</v>
      </c>
      <c r="CK86" s="13">
        <v>0</v>
      </c>
      <c r="CL86" s="13">
        <f>IFERROR(VLOOKUP(VLOOKUP(BC86,小兵属性!B:X,23,FALSE)&amp;BQ86,杂项!AW:BC,4,0),0)/100+K86</f>
        <v>0</v>
      </c>
      <c r="CM86" s="54" t="s">
        <v>1131</v>
      </c>
      <c r="CN86" s="29" t="s">
        <v>5027</v>
      </c>
      <c r="CO86" s="55" t="str">
        <f>VLOOKUP($BC86,小兵属性!$B:$Q,16,FALSE)</f>
        <v>物理</v>
      </c>
      <c r="CP86" s="43">
        <f t="shared" si="13"/>
        <v>1433.8004393399997</v>
      </c>
      <c r="CQ86" s="43">
        <f t="shared" si="14"/>
        <v>634.98749999999995</v>
      </c>
      <c r="CR86" s="43">
        <f t="shared" si="16"/>
        <v>2068.7879393399999</v>
      </c>
      <c r="CS86" s="58" t="s">
        <v>5104</v>
      </c>
    </row>
    <row r="87" spans="1:97" customFormat="1" x14ac:dyDescent="0.15">
      <c r="A87" s="9" t="s">
        <v>1175</v>
      </c>
      <c r="B87" s="13">
        <v>0.44</v>
      </c>
      <c r="C87" s="13">
        <v>0.2</v>
      </c>
      <c r="D87" s="13">
        <v>0.13</v>
      </c>
      <c r="E87" s="13">
        <v>0.3</v>
      </c>
      <c r="F87" s="13">
        <v>0.1</v>
      </c>
      <c r="G87" s="14">
        <v>0</v>
      </c>
      <c r="H87" s="14">
        <v>0</v>
      </c>
      <c r="I87" s="13"/>
      <c r="J87" s="13"/>
      <c r="K87" s="13">
        <v>0</v>
      </c>
      <c r="L87" s="13">
        <v>0</v>
      </c>
      <c r="M87" s="13">
        <v>0.2</v>
      </c>
      <c r="N87" s="13">
        <v>0.1</v>
      </c>
      <c r="O87" s="13"/>
      <c r="P87" s="13"/>
      <c r="Q87" s="26" t="s">
        <v>528</v>
      </c>
      <c r="R87" s="25">
        <f>VLOOKUP($Q87,杂项!$AF:$AT,2,FALSE)</f>
        <v>0</v>
      </c>
      <c r="S87" s="25">
        <f>VLOOKUP($Q87,杂项!$AF:$AT,3,FALSE)</f>
        <v>0.05</v>
      </c>
      <c r="T87" s="25">
        <f>VLOOKUP($Q87,杂项!$AF:$AT,4,FALSE)</f>
        <v>0.1</v>
      </c>
      <c r="U87" s="25">
        <f>VLOOKUP($Q87,杂项!$AF:$AT,5,FALSE)</f>
        <v>0.05</v>
      </c>
      <c r="V87" s="25">
        <f>VLOOKUP($Q87,杂项!$AF:$AT,6,FALSE)</f>
        <v>0.1</v>
      </c>
      <c r="W87" s="25">
        <f>VLOOKUP($Q87,杂项!$AF:$AT,7,FALSE)</f>
        <v>0</v>
      </c>
      <c r="X87" s="25">
        <f>VLOOKUP($Q87,杂项!$AF:$AT,8,FALSE)</f>
        <v>0.1</v>
      </c>
      <c r="Y87" s="25">
        <f>VLOOKUP($Q87,杂项!$AF:$AT,9,FALSE)</f>
        <v>0</v>
      </c>
      <c r="Z87" s="25">
        <f>VLOOKUP($Q87,杂项!$AF:$AT,10,FALSE)</f>
        <v>0.1</v>
      </c>
      <c r="AA87" s="25">
        <f>VLOOKUP($Q87,杂项!$AF:$AT,11,FALSE)</f>
        <v>0</v>
      </c>
      <c r="AB87" s="25">
        <f>VLOOKUP($Q87,杂项!$AF:$AT,12,FALSE)</f>
        <v>0</v>
      </c>
      <c r="AC87" s="25">
        <f>VLOOKUP($Q87,杂项!$AF:$AT,13,FALSE)</f>
        <v>0</v>
      </c>
      <c r="AD87" s="25">
        <f>VLOOKUP($Q87,杂项!$AF:$AT,14,FALSE)</f>
        <v>0</v>
      </c>
      <c r="AE87" s="25">
        <f>VLOOKUP($Q87,杂项!$AF:$AT,15,FALSE)</f>
        <v>0</v>
      </c>
      <c r="AF87" s="25">
        <f>VLOOKUP($Q87,杂项!$AF:$AU,16,FALSE)</f>
        <v>0</v>
      </c>
      <c r="AG87" s="30">
        <v>1</v>
      </c>
      <c r="AH87" s="13">
        <v>0</v>
      </c>
      <c r="AI87" s="13">
        <v>0.35</v>
      </c>
      <c r="AJ87" s="29">
        <v>0</v>
      </c>
      <c r="AK87" s="29">
        <v>182</v>
      </c>
      <c r="AL87" s="13"/>
      <c r="AM87" s="29"/>
      <c r="AN87" s="29"/>
      <c r="AO87" s="13"/>
      <c r="AP87" s="29"/>
      <c r="AQ87" s="29"/>
      <c r="AR87" s="13"/>
      <c r="AS87" s="29"/>
      <c r="AT87" s="29"/>
      <c r="AU87" s="13">
        <v>0.18</v>
      </c>
      <c r="AV87" s="13"/>
      <c r="AW87" s="13"/>
      <c r="AX87" s="13"/>
      <c r="AY87" s="13">
        <v>0</v>
      </c>
      <c r="AZ87" s="13">
        <v>0</v>
      </c>
      <c r="BA87" s="13">
        <v>0</v>
      </c>
      <c r="BB87" s="13"/>
      <c r="BC87" s="22" t="s">
        <v>4919</v>
      </c>
      <c r="BD87" s="24">
        <f>VLOOKUP($BC87,小兵属性!$B:$P,6,FALSE)</f>
        <v>0.3</v>
      </c>
      <c r="BE87" s="24">
        <f>VLOOKUP($BC87,小兵属性!$B:$P,7,FALSE)</f>
        <v>0</v>
      </c>
      <c r="BF87" s="24">
        <f>VLOOKUP($BC87,小兵属性!$B:$P,8,FALSE)</f>
        <v>0</v>
      </c>
      <c r="BG87" s="24">
        <f>VLOOKUP($BC87,小兵属性!$B:$P,9,FALSE)</f>
        <v>0</v>
      </c>
      <c r="BH87" s="24">
        <f>VLOOKUP($BC87,小兵属性!$B:$P,10,FALSE)</f>
        <v>0</v>
      </c>
      <c r="BI87" s="34">
        <v>12000</v>
      </c>
      <c r="BJ87" s="34">
        <v>11</v>
      </c>
      <c r="BK87" s="34"/>
      <c r="BL87" s="34"/>
      <c r="BM87" s="34">
        <v>700</v>
      </c>
      <c r="BN87" s="34">
        <v>600</v>
      </c>
      <c r="BO87" s="36">
        <v>0</v>
      </c>
      <c r="BP87" s="35">
        <v>1200</v>
      </c>
      <c r="BQ87" s="34">
        <v>11</v>
      </c>
      <c r="BR87" s="34"/>
      <c r="BS87" s="34">
        <v>700</v>
      </c>
      <c r="BT87" s="34">
        <v>600</v>
      </c>
      <c r="BU87" s="36">
        <v>0</v>
      </c>
      <c r="BV87" s="34"/>
      <c r="BW87" s="34"/>
      <c r="BX87" s="36">
        <v>0</v>
      </c>
      <c r="BY87" s="36">
        <v>0</v>
      </c>
      <c r="BZ87" s="43">
        <f>(VLOOKUP(A87,属性表!A:F,3,FALSE)*(1+AI87+S87)+AJ87+AK87)*(1+B87+AU87+T87)</f>
        <v>1414.9072035839999</v>
      </c>
      <c r="CA87" s="13">
        <f t="shared" si="8"/>
        <v>0.2</v>
      </c>
      <c r="CB87" s="13">
        <f t="shared" si="9"/>
        <v>0</v>
      </c>
      <c r="CC87" s="13">
        <f t="shared" si="10"/>
        <v>0</v>
      </c>
      <c r="CD87" s="50">
        <v>0</v>
      </c>
      <c r="CE87" s="13">
        <f t="shared" si="11"/>
        <v>0.2</v>
      </c>
      <c r="CF87" s="13">
        <v>0</v>
      </c>
      <c r="CG87" s="13">
        <f>IFERROR(VLOOKUP(VLOOKUP(A87,属性表!A:AO,41,FALSE)&amp;BJ87,杂项!AW:BC,4,0),0)/100+K87+AH87</f>
        <v>0</v>
      </c>
      <c r="CH87" s="43">
        <f>VLOOKUP(BC87,小兵属性!B:F,3,FALSE)*(1+B87+BD87)*(1+VLOOKUP(A87,属性表!A:AN,38,FALSE))</f>
        <v>1519.8030000000001</v>
      </c>
      <c r="CI87" s="50">
        <v>0</v>
      </c>
      <c r="CJ87" s="13">
        <f t="shared" si="12"/>
        <v>0.2</v>
      </c>
      <c r="CK87" s="13">
        <v>0</v>
      </c>
      <c r="CL87" s="13">
        <f>IFERROR(VLOOKUP(VLOOKUP(BC87,小兵属性!B:X,23,FALSE)&amp;BQ87,杂项!AW:BC,4,0),0)/100+K87</f>
        <v>0</v>
      </c>
      <c r="CM87" s="54" t="s">
        <v>4816</v>
      </c>
      <c r="CN87" s="29" t="s">
        <v>5027</v>
      </c>
      <c r="CO87" s="55" t="str">
        <f>VLOOKUP($BC87,小兵属性!$B:$Q,16,FALSE)</f>
        <v>物理</v>
      </c>
      <c r="CP87" s="43">
        <f t="shared" si="13"/>
        <v>428.94432215039996</v>
      </c>
      <c r="CQ87" s="43">
        <f t="shared" si="14"/>
        <v>450.89165000000008</v>
      </c>
      <c r="CR87" s="43">
        <f t="shared" si="16"/>
        <v>879.83597215040004</v>
      </c>
      <c r="CS87" s="58" t="s">
        <v>5085</v>
      </c>
    </row>
    <row r="88" spans="1:97" customFormat="1" x14ac:dyDescent="0.15">
      <c r="A88" s="9" t="s">
        <v>1235</v>
      </c>
      <c r="B88" s="13">
        <v>0.5</v>
      </c>
      <c r="C88" s="13">
        <v>0.3</v>
      </c>
      <c r="D88" s="13">
        <v>0.5</v>
      </c>
      <c r="E88" s="13">
        <v>0.3</v>
      </c>
      <c r="F88" s="13">
        <v>0.15</v>
      </c>
      <c r="G88" s="14">
        <v>0</v>
      </c>
      <c r="H88" s="14">
        <v>0</v>
      </c>
      <c r="I88" s="13"/>
      <c r="J88" s="13"/>
      <c r="K88" s="13">
        <v>0</v>
      </c>
      <c r="L88" s="13">
        <v>0</v>
      </c>
      <c r="M88" s="13">
        <v>0</v>
      </c>
      <c r="N88" s="13"/>
      <c r="O88" s="13"/>
      <c r="P88" s="13"/>
      <c r="Q88" s="26" t="s">
        <v>528</v>
      </c>
      <c r="R88" s="25">
        <f>VLOOKUP($Q88,杂项!$AF:$AT,2,FALSE)</f>
        <v>0</v>
      </c>
      <c r="S88" s="25">
        <f>VLOOKUP($Q88,杂项!$AF:$AT,3,FALSE)</f>
        <v>0.05</v>
      </c>
      <c r="T88" s="25">
        <f>VLOOKUP($Q88,杂项!$AF:$AT,4,FALSE)</f>
        <v>0.1</v>
      </c>
      <c r="U88" s="25">
        <f>VLOOKUP($Q88,杂项!$AF:$AT,5,FALSE)</f>
        <v>0.05</v>
      </c>
      <c r="V88" s="25">
        <f>VLOOKUP($Q88,杂项!$AF:$AT,6,FALSE)</f>
        <v>0.1</v>
      </c>
      <c r="W88" s="25">
        <f>VLOOKUP($Q88,杂项!$AF:$AT,7,FALSE)</f>
        <v>0</v>
      </c>
      <c r="X88" s="25">
        <f>VLOOKUP($Q88,杂项!$AF:$AT,8,FALSE)</f>
        <v>0.1</v>
      </c>
      <c r="Y88" s="25">
        <f>VLOOKUP($Q88,杂项!$AF:$AT,9,FALSE)</f>
        <v>0</v>
      </c>
      <c r="Z88" s="25">
        <f>VLOOKUP($Q88,杂项!$AF:$AT,10,FALSE)</f>
        <v>0.1</v>
      </c>
      <c r="AA88" s="25">
        <f>VLOOKUP($Q88,杂项!$AF:$AT,11,FALSE)</f>
        <v>0</v>
      </c>
      <c r="AB88" s="25">
        <f>VLOOKUP($Q88,杂项!$AF:$AT,12,FALSE)</f>
        <v>0</v>
      </c>
      <c r="AC88" s="25">
        <f>VLOOKUP($Q88,杂项!$AF:$AT,13,FALSE)</f>
        <v>0</v>
      </c>
      <c r="AD88" s="25">
        <f>VLOOKUP($Q88,杂项!$AF:$AT,14,FALSE)</f>
        <v>0</v>
      </c>
      <c r="AE88" s="25">
        <f>VLOOKUP($Q88,杂项!$AF:$AT,15,FALSE)</f>
        <v>0</v>
      </c>
      <c r="AF88" s="25">
        <f>VLOOKUP($Q88,杂项!$AF:$AU,16,FALSE)</f>
        <v>0</v>
      </c>
      <c r="AG88" s="30">
        <v>1.5</v>
      </c>
      <c r="AH88" s="13">
        <v>0</v>
      </c>
      <c r="AI88" s="13">
        <v>0.35</v>
      </c>
      <c r="AJ88" s="29">
        <v>0</v>
      </c>
      <c r="AK88" s="29">
        <v>193</v>
      </c>
      <c r="AL88" s="13"/>
      <c r="AM88" s="29"/>
      <c r="AN88" s="29"/>
      <c r="AO88" s="13"/>
      <c r="AP88" s="29"/>
      <c r="AQ88" s="29"/>
      <c r="AR88" s="13"/>
      <c r="AS88" s="29"/>
      <c r="AT88" s="29"/>
      <c r="AU88" s="13">
        <v>0.2</v>
      </c>
      <c r="AV88" s="13"/>
      <c r="AW88" s="13"/>
      <c r="AX88" s="13"/>
      <c r="AY88" s="13">
        <v>0</v>
      </c>
      <c r="AZ88" s="13">
        <v>0</v>
      </c>
      <c r="BA88" s="13">
        <v>0</v>
      </c>
      <c r="BB88" s="13"/>
      <c r="BC88" s="22" t="s">
        <v>4890</v>
      </c>
      <c r="BD88" s="24">
        <f>VLOOKUP($BC88,小兵属性!$B:$P,6,FALSE)</f>
        <v>0.5</v>
      </c>
      <c r="BE88" s="24">
        <f>VLOOKUP($BC88,小兵属性!$B:$P,7,FALSE)</f>
        <v>0.5</v>
      </c>
      <c r="BF88" s="24">
        <f>VLOOKUP($BC88,小兵属性!$B:$P,8,FALSE)</f>
        <v>0</v>
      </c>
      <c r="BG88" s="24">
        <f>VLOOKUP($BC88,小兵属性!$B:$P,9,FALSE)</f>
        <v>0</v>
      </c>
      <c r="BH88" s="24">
        <f>VLOOKUP($BC88,小兵属性!$B:$P,10,FALSE)</f>
        <v>0</v>
      </c>
      <c r="BI88" s="34">
        <v>12000</v>
      </c>
      <c r="BJ88" s="34">
        <v>11</v>
      </c>
      <c r="BK88" s="34"/>
      <c r="BL88" s="34"/>
      <c r="BM88" s="34">
        <v>700</v>
      </c>
      <c r="BN88" s="34">
        <v>600</v>
      </c>
      <c r="BO88" s="36">
        <v>0</v>
      </c>
      <c r="BP88" s="35">
        <v>1200</v>
      </c>
      <c r="BQ88" s="34">
        <v>11</v>
      </c>
      <c r="BR88" s="34"/>
      <c r="BS88" s="34">
        <v>700</v>
      </c>
      <c r="BT88" s="34">
        <v>600</v>
      </c>
      <c r="BU88" s="36">
        <v>0</v>
      </c>
      <c r="BV88" s="34"/>
      <c r="BW88" s="34"/>
      <c r="BX88" s="36">
        <v>0</v>
      </c>
      <c r="BY88" s="36">
        <v>0</v>
      </c>
      <c r="BZ88" s="43">
        <f>(VLOOKUP(A88,属性表!A:F,3,FALSE)*(1+AI88+S88)+AJ88+AK88)*(1+B88+AU88+T88)</f>
        <v>1722.4960527360001</v>
      </c>
      <c r="CA88" s="13">
        <f t="shared" ref="CA88:CA120" si="17">F88+AB88+AY88+N88</f>
        <v>0.15</v>
      </c>
      <c r="CB88" s="13">
        <f t="shared" si="9"/>
        <v>0</v>
      </c>
      <c r="CC88" s="13">
        <f t="shared" si="10"/>
        <v>0</v>
      </c>
      <c r="CD88" s="50">
        <v>0</v>
      </c>
      <c r="CE88" s="13">
        <f t="shared" si="11"/>
        <v>0</v>
      </c>
      <c r="CF88" s="13">
        <v>0</v>
      </c>
      <c r="CG88" s="13">
        <f>IFERROR(VLOOKUP(VLOOKUP(A88,属性表!A:AO,41,FALSE)&amp;BJ88,杂项!AW:BC,4,0),0)/100+K88+AH88</f>
        <v>0</v>
      </c>
      <c r="CH88" s="43">
        <f>VLOOKUP(BC88,小兵属性!B:F,3,FALSE)*(1+B88+BD88)*(1+VLOOKUP(A88,属性表!A:AN,38,FALSE))</f>
        <v>1946.7</v>
      </c>
      <c r="CI88" s="50">
        <v>0</v>
      </c>
      <c r="CJ88" s="13">
        <f t="shared" si="12"/>
        <v>0</v>
      </c>
      <c r="CK88" s="13">
        <v>0</v>
      </c>
      <c r="CL88" s="13">
        <f>IFERROR(VLOOKUP(VLOOKUP(BC88,小兵属性!B:X,23,FALSE)&amp;BQ88,杂项!AW:BC,4,0),0)/100+K88</f>
        <v>0</v>
      </c>
      <c r="CM88" s="54" t="s">
        <v>4816</v>
      </c>
      <c r="CN88" s="29" t="s">
        <v>5027</v>
      </c>
      <c r="CO88" s="55" t="str">
        <f>VLOOKUP($BC88,小兵属性!$B:$Q,16,FALSE)</f>
        <v>物理</v>
      </c>
      <c r="CP88" s="43">
        <f t="shared" si="13"/>
        <v>881.90284548480008</v>
      </c>
      <c r="CQ88" s="43">
        <f t="shared" si="14"/>
        <v>716.85249999999996</v>
      </c>
      <c r="CR88" s="43">
        <f t="shared" si="16"/>
        <v>1598.7553454848</v>
      </c>
      <c r="CS88" s="58" t="s">
        <v>5044</v>
      </c>
    </row>
    <row r="89" spans="1:97" customFormat="1" x14ac:dyDescent="0.15">
      <c r="A89" s="9" t="s">
        <v>1228</v>
      </c>
      <c r="B89" s="13">
        <v>0.5</v>
      </c>
      <c r="C89" s="13">
        <v>0.3</v>
      </c>
      <c r="D89" s="13">
        <v>0.4</v>
      </c>
      <c r="E89" s="13">
        <v>0.3</v>
      </c>
      <c r="F89" s="13">
        <v>0.25</v>
      </c>
      <c r="G89" s="14">
        <v>0</v>
      </c>
      <c r="H89" s="14">
        <v>0</v>
      </c>
      <c r="I89" s="13"/>
      <c r="J89" s="13"/>
      <c r="K89" s="13">
        <v>0</v>
      </c>
      <c r="L89" s="13">
        <v>0</v>
      </c>
      <c r="M89" s="13">
        <v>0</v>
      </c>
      <c r="N89" s="13"/>
      <c r="O89" s="13"/>
      <c r="P89" s="13"/>
      <c r="Q89" s="26" t="s">
        <v>528</v>
      </c>
      <c r="R89" s="25">
        <f>VLOOKUP($Q89,杂项!$AF:$AT,2,FALSE)</f>
        <v>0</v>
      </c>
      <c r="S89" s="25">
        <f>VLOOKUP($Q89,杂项!$AF:$AT,3,FALSE)</f>
        <v>0.05</v>
      </c>
      <c r="T89" s="25">
        <f>VLOOKUP($Q89,杂项!$AF:$AT,4,FALSE)</f>
        <v>0.1</v>
      </c>
      <c r="U89" s="25">
        <f>VLOOKUP($Q89,杂项!$AF:$AT,5,FALSE)</f>
        <v>0.05</v>
      </c>
      <c r="V89" s="25">
        <f>VLOOKUP($Q89,杂项!$AF:$AT,6,FALSE)</f>
        <v>0.1</v>
      </c>
      <c r="W89" s="25">
        <f>VLOOKUP($Q89,杂项!$AF:$AT,7,FALSE)</f>
        <v>0</v>
      </c>
      <c r="X89" s="25">
        <f>VLOOKUP($Q89,杂项!$AF:$AT,8,FALSE)</f>
        <v>0.1</v>
      </c>
      <c r="Y89" s="25">
        <f>VLOOKUP($Q89,杂项!$AF:$AT,9,FALSE)</f>
        <v>0</v>
      </c>
      <c r="Z89" s="25">
        <f>VLOOKUP($Q89,杂项!$AF:$AT,10,FALSE)</f>
        <v>0.1</v>
      </c>
      <c r="AA89" s="25">
        <f>VLOOKUP($Q89,杂项!$AF:$AT,11,FALSE)</f>
        <v>0</v>
      </c>
      <c r="AB89" s="25">
        <f>VLOOKUP($Q89,杂项!$AF:$AT,12,FALSE)</f>
        <v>0</v>
      </c>
      <c r="AC89" s="25">
        <f>VLOOKUP($Q89,杂项!$AF:$AT,13,FALSE)</f>
        <v>0</v>
      </c>
      <c r="AD89" s="25">
        <f>VLOOKUP($Q89,杂项!$AF:$AT,14,FALSE)</f>
        <v>0</v>
      </c>
      <c r="AE89" s="25">
        <f>VLOOKUP($Q89,杂项!$AF:$AT,15,FALSE)</f>
        <v>0</v>
      </c>
      <c r="AF89" s="25">
        <f>VLOOKUP($Q89,杂项!$AF:$AU,16,FALSE)</f>
        <v>0</v>
      </c>
      <c r="AG89" s="30">
        <v>1.5</v>
      </c>
      <c r="AH89" s="13">
        <v>0</v>
      </c>
      <c r="AI89" s="13">
        <v>0.35</v>
      </c>
      <c r="AJ89" s="29">
        <v>0</v>
      </c>
      <c r="AK89" s="29">
        <v>182</v>
      </c>
      <c r="AL89" s="13"/>
      <c r="AM89" s="29"/>
      <c r="AN89" s="29"/>
      <c r="AO89" s="13"/>
      <c r="AP89" s="29"/>
      <c r="AQ89" s="29"/>
      <c r="AR89" s="13"/>
      <c r="AS89" s="29"/>
      <c r="AT89" s="29"/>
      <c r="AU89" s="13">
        <v>0.2</v>
      </c>
      <c r="AV89" s="13"/>
      <c r="AW89" s="13"/>
      <c r="AX89" s="13"/>
      <c r="AY89" s="13">
        <v>0</v>
      </c>
      <c r="AZ89" s="13">
        <v>0</v>
      </c>
      <c r="BA89" s="13">
        <v>0</v>
      </c>
      <c r="BB89" s="13"/>
      <c r="BC89" s="22" t="s">
        <v>4872</v>
      </c>
      <c r="BD89" s="24">
        <f>VLOOKUP($BC89,小兵属性!$B:$P,6,FALSE)</f>
        <v>0.65</v>
      </c>
      <c r="BE89" s="24">
        <f>VLOOKUP($BC89,小兵属性!$B:$P,7,FALSE)</f>
        <v>0.2</v>
      </c>
      <c r="BF89" s="24">
        <f>VLOOKUP($BC89,小兵属性!$B:$P,8,FALSE)</f>
        <v>0</v>
      </c>
      <c r="BG89" s="24">
        <f>VLOOKUP($BC89,小兵属性!$B:$P,9,FALSE)</f>
        <v>0.24</v>
      </c>
      <c r="BH89" s="24">
        <f>VLOOKUP($BC89,小兵属性!$B:$P,10,FALSE)</f>
        <v>0.2</v>
      </c>
      <c r="BI89" s="34">
        <v>12000</v>
      </c>
      <c r="BJ89" s="34">
        <v>11</v>
      </c>
      <c r="BK89" s="34"/>
      <c r="BL89" s="34"/>
      <c r="BM89" s="34">
        <v>700</v>
      </c>
      <c r="BN89" s="34">
        <v>600</v>
      </c>
      <c r="BO89" s="36">
        <v>0</v>
      </c>
      <c r="BP89" s="35">
        <v>1200</v>
      </c>
      <c r="BQ89" s="34">
        <v>11</v>
      </c>
      <c r="BR89" s="34"/>
      <c r="BS89" s="34">
        <v>700</v>
      </c>
      <c r="BT89" s="34">
        <v>600</v>
      </c>
      <c r="BU89" s="36">
        <v>0</v>
      </c>
      <c r="BV89" s="34"/>
      <c r="BW89" s="34"/>
      <c r="BX89" s="36">
        <v>0</v>
      </c>
      <c r="BY89" s="36">
        <v>0</v>
      </c>
      <c r="BZ89" s="43">
        <f>(VLOOKUP(A89,属性表!A:F,3,FALSE)*(1+AI89+S89)+AJ89+AK89)*(1+B89+AU89+T89)</f>
        <v>1720.3360527360003</v>
      </c>
      <c r="CA89" s="13">
        <f t="shared" si="17"/>
        <v>0.25</v>
      </c>
      <c r="CB89" s="13">
        <f t="shared" si="9"/>
        <v>0</v>
      </c>
      <c r="CC89" s="13">
        <f t="shared" si="10"/>
        <v>0</v>
      </c>
      <c r="CD89" s="50">
        <v>0</v>
      </c>
      <c r="CE89" s="13">
        <f t="shared" si="11"/>
        <v>0</v>
      </c>
      <c r="CF89" s="13">
        <v>0</v>
      </c>
      <c r="CG89" s="13">
        <f>IFERROR(VLOOKUP(VLOOKUP(A89,属性表!A:AO,41,FALSE)&amp;BJ89,杂项!AW:BC,4,0),0)/100+K89+AH89</f>
        <v>0</v>
      </c>
      <c r="CH89" s="43">
        <f>VLOOKUP(BC89,小兵属性!B:F,3,FALSE)*(1+B89+BD89)*(1+VLOOKUP(A89,属性表!A:AN,38,FALSE))</f>
        <v>2092.7024999999999</v>
      </c>
      <c r="CI89" s="50">
        <v>0</v>
      </c>
      <c r="CJ89" s="13">
        <f t="shared" si="12"/>
        <v>0</v>
      </c>
      <c r="CK89" s="13">
        <v>0</v>
      </c>
      <c r="CL89" s="13">
        <f>IFERROR(VLOOKUP(VLOOKUP(BC89,小兵属性!B:X,23,FALSE)&amp;BQ89,杂项!AW:BC,4,0),0)/100+K89</f>
        <v>0</v>
      </c>
      <c r="CM89" s="54" t="s">
        <v>4816</v>
      </c>
      <c r="CN89" s="29" t="s">
        <v>5027</v>
      </c>
      <c r="CO89" s="55" t="str">
        <f>VLOOKUP($BC89,小兵属性!$B:$Q,16,FALSE)</f>
        <v>物理</v>
      </c>
      <c r="CP89" s="43">
        <f t="shared" si="13"/>
        <v>956.56504944000039</v>
      </c>
      <c r="CQ89" s="43">
        <f t="shared" si="14"/>
        <v>1037.5633624999998</v>
      </c>
      <c r="CR89" s="43">
        <f t="shared" si="16"/>
        <v>1994.1284119400002</v>
      </c>
      <c r="CS89" s="58" t="s">
        <v>5044</v>
      </c>
    </row>
    <row r="90" spans="1:97" customFormat="1" x14ac:dyDescent="0.15">
      <c r="A90" s="16" t="s">
        <v>1212</v>
      </c>
      <c r="B90" s="13">
        <v>0.62</v>
      </c>
      <c r="C90" s="13">
        <v>0.3</v>
      </c>
      <c r="D90" s="13">
        <v>0.4</v>
      </c>
      <c r="E90" s="13">
        <v>0.3</v>
      </c>
      <c r="F90" s="13">
        <v>0.15</v>
      </c>
      <c r="G90" s="14">
        <v>0</v>
      </c>
      <c r="H90" s="14">
        <v>0</v>
      </c>
      <c r="I90" s="13"/>
      <c r="J90" s="13"/>
      <c r="K90" s="13">
        <v>0</v>
      </c>
      <c r="L90" s="13">
        <v>0</v>
      </c>
      <c r="M90" s="13">
        <v>0</v>
      </c>
      <c r="N90" s="13">
        <v>0.1</v>
      </c>
      <c r="O90" s="13"/>
      <c r="P90" s="13"/>
      <c r="Q90" s="26" t="s">
        <v>528</v>
      </c>
      <c r="R90" s="25">
        <f>VLOOKUP($Q90,杂项!$AF:$AT,2,FALSE)</f>
        <v>0</v>
      </c>
      <c r="S90" s="25">
        <f>VLOOKUP($Q90,杂项!$AF:$AT,3,FALSE)</f>
        <v>0.05</v>
      </c>
      <c r="T90" s="25">
        <f>VLOOKUP($Q90,杂项!$AF:$AT,4,FALSE)</f>
        <v>0.1</v>
      </c>
      <c r="U90" s="25">
        <f>VLOOKUP($Q90,杂项!$AF:$AT,5,FALSE)</f>
        <v>0.05</v>
      </c>
      <c r="V90" s="25">
        <f>VLOOKUP($Q90,杂项!$AF:$AT,6,FALSE)</f>
        <v>0.1</v>
      </c>
      <c r="W90" s="25">
        <f>VLOOKUP($Q90,杂项!$AF:$AT,7,FALSE)</f>
        <v>0</v>
      </c>
      <c r="X90" s="25">
        <f>VLOOKUP($Q90,杂项!$AF:$AT,8,FALSE)</f>
        <v>0.1</v>
      </c>
      <c r="Y90" s="25">
        <f>VLOOKUP($Q90,杂项!$AF:$AT,9,FALSE)</f>
        <v>0</v>
      </c>
      <c r="Z90" s="25">
        <f>VLOOKUP($Q90,杂项!$AF:$AT,10,FALSE)</f>
        <v>0.1</v>
      </c>
      <c r="AA90" s="25">
        <f>VLOOKUP($Q90,杂项!$AF:$AT,11,FALSE)</f>
        <v>0</v>
      </c>
      <c r="AB90" s="25">
        <f>VLOOKUP($Q90,杂项!$AF:$AT,12,FALSE)</f>
        <v>0</v>
      </c>
      <c r="AC90" s="25">
        <f>VLOOKUP($Q90,杂项!$AF:$AT,13,FALSE)</f>
        <v>0</v>
      </c>
      <c r="AD90" s="25">
        <f>VLOOKUP($Q90,杂项!$AF:$AT,14,FALSE)</f>
        <v>0</v>
      </c>
      <c r="AE90" s="25">
        <f>VLOOKUP($Q90,杂项!$AF:$AT,15,FALSE)</f>
        <v>0</v>
      </c>
      <c r="AF90" s="25">
        <f>VLOOKUP($Q90,杂项!$AF:$AU,16,FALSE)</f>
        <v>0</v>
      </c>
      <c r="AG90" s="30">
        <v>1.5</v>
      </c>
      <c r="AH90" s="13">
        <v>0</v>
      </c>
      <c r="AI90" s="13">
        <v>0.35</v>
      </c>
      <c r="AJ90" s="29">
        <v>0</v>
      </c>
      <c r="AK90" s="29">
        <v>182</v>
      </c>
      <c r="AL90" s="13"/>
      <c r="AM90" s="29"/>
      <c r="AN90" s="29"/>
      <c r="AO90" s="13"/>
      <c r="AP90" s="29"/>
      <c r="AQ90" s="29"/>
      <c r="AR90" s="13"/>
      <c r="AS90" s="29"/>
      <c r="AT90" s="29"/>
      <c r="AU90" s="13">
        <v>0.2</v>
      </c>
      <c r="AV90" s="13"/>
      <c r="AW90" s="13"/>
      <c r="AX90" s="13"/>
      <c r="AY90" s="13">
        <v>0</v>
      </c>
      <c r="AZ90" s="13">
        <v>0</v>
      </c>
      <c r="BA90" s="13">
        <v>0</v>
      </c>
      <c r="BB90" s="13"/>
      <c r="BC90" s="22" t="s">
        <v>4893</v>
      </c>
      <c r="BD90" s="24">
        <f>VLOOKUP($BC90,小兵属性!$B:$P,6,FALSE)</f>
        <v>0.4</v>
      </c>
      <c r="BE90" s="24">
        <f>VLOOKUP($BC90,小兵属性!$B:$P,7,FALSE)</f>
        <v>0.4</v>
      </c>
      <c r="BF90" s="24">
        <f>VLOOKUP($BC90,小兵属性!$B:$P,8,FALSE)</f>
        <v>0</v>
      </c>
      <c r="BG90" s="24">
        <f>VLOOKUP($BC90,小兵属性!$B:$P,9,FALSE)</f>
        <v>0</v>
      </c>
      <c r="BH90" s="24">
        <f>VLOOKUP($BC90,小兵属性!$B:$P,10,FALSE)</f>
        <v>0</v>
      </c>
      <c r="BI90" s="34">
        <v>12000</v>
      </c>
      <c r="BJ90" s="34">
        <v>11</v>
      </c>
      <c r="BK90" s="34"/>
      <c r="BL90" s="34"/>
      <c r="BM90" s="34">
        <v>700</v>
      </c>
      <c r="BN90" s="34">
        <v>600</v>
      </c>
      <c r="BO90" s="36">
        <v>0</v>
      </c>
      <c r="BP90" s="35">
        <v>1200</v>
      </c>
      <c r="BQ90" s="34">
        <v>11</v>
      </c>
      <c r="BR90" s="34"/>
      <c r="BS90" s="34">
        <v>700</v>
      </c>
      <c r="BT90" s="34">
        <v>600</v>
      </c>
      <c r="BU90" s="36">
        <v>0</v>
      </c>
      <c r="BV90" s="34"/>
      <c r="BW90" s="34"/>
      <c r="BX90" s="36">
        <v>0</v>
      </c>
      <c r="BY90" s="36">
        <v>0</v>
      </c>
      <c r="BZ90" s="43">
        <f>(VLOOKUP(A90,属性表!A:F,3,FALSE)*(1+AI90+S90)+AJ90+AK90)*(1+B90+AU90+T90)</f>
        <v>1848.4651229184003</v>
      </c>
      <c r="CA90" s="13">
        <f t="shared" si="17"/>
        <v>0.25</v>
      </c>
      <c r="CB90" s="13">
        <f t="shared" si="9"/>
        <v>0</v>
      </c>
      <c r="CC90" s="13">
        <f t="shared" si="10"/>
        <v>0</v>
      </c>
      <c r="CD90" s="50">
        <v>0</v>
      </c>
      <c r="CE90" s="13">
        <f t="shared" si="11"/>
        <v>0</v>
      </c>
      <c r="CF90" s="13">
        <v>0</v>
      </c>
      <c r="CG90" s="13">
        <f>IFERROR(VLOOKUP(VLOOKUP(A90,属性表!A:AO,41,FALSE)&amp;BJ90,杂项!AW:BC,4,0),0)/100+K90+AH90</f>
        <v>0</v>
      </c>
      <c r="CH90" s="43">
        <f>VLOOKUP(BC90,小兵属性!B:F,3,FALSE)*(1+B90+BD90)*(1+VLOOKUP(A90,属性表!A:AN,38,FALSE))</f>
        <v>1885.4477999999999</v>
      </c>
      <c r="CI90" s="50">
        <v>0</v>
      </c>
      <c r="CJ90" s="13">
        <f t="shared" si="12"/>
        <v>0</v>
      </c>
      <c r="CK90" s="13">
        <v>0</v>
      </c>
      <c r="CL90" s="13">
        <f>IFERROR(VLOOKUP(VLOOKUP(BC90,小兵属性!B:X,23,FALSE)&amp;BQ90,杂项!AW:BC,4,0),0)/100+K90</f>
        <v>0</v>
      </c>
      <c r="CM90" s="54" t="s">
        <v>4816</v>
      </c>
      <c r="CN90" s="29" t="s">
        <v>5027</v>
      </c>
      <c r="CO90" s="55" t="str">
        <f>VLOOKUP($BC90,小兵属性!$B:$Q,16,FALSE)</f>
        <v>物理</v>
      </c>
      <c r="CP90" s="43">
        <f t="shared" si="13"/>
        <v>1076.6860527360004</v>
      </c>
      <c r="CQ90" s="43">
        <f t="shared" si="14"/>
        <v>681.63248499999986</v>
      </c>
      <c r="CR90" s="43">
        <f t="shared" si="16"/>
        <v>1758.3185377360003</v>
      </c>
      <c r="CS90" s="58" t="s">
        <v>5041</v>
      </c>
    </row>
    <row r="91" spans="1:97" customFormat="1" x14ac:dyDescent="0.15">
      <c r="A91" s="9" t="s">
        <v>1170</v>
      </c>
      <c r="B91" s="13">
        <v>0.5</v>
      </c>
      <c r="C91" s="13">
        <v>0.3</v>
      </c>
      <c r="D91" s="13">
        <v>0.5</v>
      </c>
      <c r="E91" s="13">
        <v>0.3</v>
      </c>
      <c r="F91" s="13">
        <v>0.15</v>
      </c>
      <c r="G91" s="14">
        <v>0</v>
      </c>
      <c r="H91" s="14">
        <v>0</v>
      </c>
      <c r="I91" s="13"/>
      <c r="J91" s="13"/>
      <c r="K91" s="13">
        <v>0</v>
      </c>
      <c r="L91" s="13">
        <v>0</v>
      </c>
      <c r="M91" s="13">
        <v>0</v>
      </c>
      <c r="N91" s="13"/>
      <c r="O91" s="13"/>
      <c r="P91" s="13"/>
      <c r="Q91" s="26" t="s">
        <v>528</v>
      </c>
      <c r="R91" s="25">
        <f>VLOOKUP($Q91,杂项!$AF:$AT,2,FALSE)</f>
        <v>0</v>
      </c>
      <c r="S91" s="25">
        <f>VLOOKUP($Q91,杂项!$AF:$AT,3,FALSE)</f>
        <v>0.05</v>
      </c>
      <c r="T91" s="25">
        <f>VLOOKUP($Q91,杂项!$AF:$AT,4,FALSE)</f>
        <v>0.1</v>
      </c>
      <c r="U91" s="25">
        <f>VLOOKUP($Q91,杂项!$AF:$AT,5,FALSE)</f>
        <v>0.05</v>
      </c>
      <c r="V91" s="25">
        <f>VLOOKUP($Q91,杂项!$AF:$AT,6,FALSE)</f>
        <v>0.1</v>
      </c>
      <c r="W91" s="25">
        <f>VLOOKUP($Q91,杂项!$AF:$AT,7,FALSE)</f>
        <v>0</v>
      </c>
      <c r="X91" s="25">
        <f>VLOOKUP($Q91,杂项!$AF:$AT,8,FALSE)</f>
        <v>0.1</v>
      </c>
      <c r="Y91" s="25">
        <f>VLOOKUP($Q91,杂项!$AF:$AT,9,FALSE)</f>
        <v>0</v>
      </c>
      <c r="Z91" s="25">
        <f>VLOOKUP($Q91,杂项!$AF:$AT,10,FALSE)</f>
        <v>0.1</v>
      </c>
      <c r="AA91" s="25">
        <f>VLOOKUP($Q91,杂项!$AF:$AT,11,FALSE)</f>
        <v>0</v>
      </c>
      <c r="AB91" s="25">
        <f>VLOOKUP($Q91,杂项!$AF:$AT,12,FALSE)</f>
        <v>0</v>
      </c>
      <c r="AC91" s="25">
        <f>VLOOKUP($Q91,杂项!$AF:$AT,13,FALSE)</f>
        <v>0</v>
      </c>
      <c r="AD91" s="25">
        <f>VLOOKUP($Q91,杂项!$AF:$AT,14,FALSE)</f>
        <v>0</v>
      </c>
      <c r="AE91" s="25">
        <f>VLOOKUP($Q91,杂项!$AF:$AT,15,FALSE)</f>
        <v>0</v>
      </c>
      <c r="AF91" s="25">
        <f>VLOOKUP($Q91,杂项!$AF:$AU,16,FALSE)</f>
        <v>0</v>
      </c>
      <c r="AG91" s="30">
        <v>1.5</v>
      </c>
      <c r="AH91" s="13">
        <v>0</v>
      </c>
      <c r="AI91" s="13">
        <v>0.35</v>
      </c>
      <c r="AJ91" s="29">
        <v>0</v>
      </c>
      <c r="AK91" s="29">
        <v>182</v>
      </c>
      <c r="AL91" s="13"/>
      <c r="AM91" s="29"/>
      <c r="AN91" s="29"/>
      <c r="AO91" s="13"/>
      <c r="AP91" s="29"/>
      <c r="AQ91" s="29"/>
      <c r="AR91" s="13"/>
      <c r="AS91" s="29"/>
      <c r="AT91" s="29"/>
      <c r="AU91" s="13">
        <v>0.2</v>
      </c>
      <c r="AV91" s="13"/>
      <c r="AW91" s="13"/>
      <c r="AX91" s="13"/>
      <c r="AY91" s="13">
        <v>0</v>
      </c>
      <c r="AZ91" s="13">
        <v>0</v>
      </c>
      <c r="BA91" s="13">
        <v>0</v>
      </c>
      <c r="BB91" s="13"/>
      <c r="BC91" s="22" t="s">
        <v>4923</v>
      </c>
      <c r="BD91" s="24">
        <f>VLOOKUP($BC91,小兵属性!$B:$P,6,FALSE)</f>
        <v>0.3</v>
      </c>
      <c r="BE91" s="24">
        <f>VLOOKUP($BC91,小兵属性!$B:$P,7,FALSE)</f>
        <v>0</v>
      </c>
      <c r="BF91" s="24">
        <f>VLOOKUP($BC91,小兵属性!$B:$P,8,FALSE)</f>
        <v>0</v>
      </c>
      <c r="BG91" s="24">
        <f>VLOOKUP($BC91,小兵属性!$B:$P,9,FALSE)</f>
        <v>0</v>
      </c>
      <c r="BH91" s="24">
        <f>VLOOKUP($BC91,小兵属性!$B:$P,10,FALSE)</f>
        <v>0</v>
      </c>
      <c r="BI91" s="34">
        <v>12000</v>
      </c>
      <c r="BJ91" s="34">
        <v>11</v>
      </c>
      <c r="BK91" s="34"/>
      <c r="BL91" s="34"/>
      <c r="BM91" s="34">
        <v>700</v>
      </c>
      <c r="BN91" s="34">
        <v>600</v>
      </c>
      <c r="BO91" s="36">
        <v>0</v>
      </c>
      <c r="BP91" s="35">
        <v>1200</v>
      </c>
      <c r="BQ91" s="34">
        <v>11</v>
      </c>
      <c r="BR91" s="34"/>
      <c r="BS91" s="34">
        <v>700</v>
      </c>
      <c r="BT91" s="34">
        <v>600</v>
      </c>
      <c r="BU91" s="36">
        <v>0</v>
      </c>
      <c r="BV91" s="34"/>
      <c r="BW91" s="34"/>
      <c r="BX91" s="36">
        <v>0</v>
      </c>
      <c r="BY91" s="36">
        <v>0</v>
      </c>
      <c r="BZ91" s="43">
        <f>(VLOOKUP(A91,属性表!A:F,3,FALSE)*(1+AI91+S91)+AJ91+AK91)*(1+B91+AU91+T91)</f>
        <v>1597.66919424</v>
      </c>
      <c r="CA91" s="13">
        <f t="shared" si="17"/>
        <v>0.15</v>
      </c>
      <c r="CB91" s="13">
        <f t="shared" si="9"/>
        <v>0</v>
      </c>
      <c r="CC91" s="13">
        <f t="shared" si="10"/>
        <v>0</v>
      </c>
      <c r="CD91" s="50">
        <v>0</v>
      </c>
      <c r="CE91" s="13">
        <f t="shared" si="11"/>
        <v>0</v>
      </c>
      <c r="CF91" s="13">
        <v>0</v>
      </c>
      <c r="CG91" s="13">
        <f>IFERROR(VLOOKUP(VLOOKUP(A91,属性表!A:AO,41,FALSE)&amp;BJ91,杂项!AW:BC,4,0),0)/100+K91+AH91</f>
        <v>0</v>
      </c>
      <c r="CH91" s="43">
        <f>VLOOKUP(BC91,小兵属性!B:F,3,FALSE)*(1+B91+BD91)*(1+VLOOKUP(A91,属性表!A:AN,38,FALSE))</f>
        <v>1572.2100000000003</v>
      </c>
      <c r="CI91" s="50">
        <v>0</v>
      </c>
      <c r="CJ91" s="13">
        <f t="shared" si="12"/>
        <v>0</v>
      </c>
      <c r="CK91" s="13">
        <v>0</v>
      </c>
      <c r="CL91" s="13">
        <f>IFERROR(VLOOKUP(VLOOKUP(BC91,小兵属性!B:X,23,FALSE)&amp;BQ91,杂项!AW:BC,4,0),0)/100+K91</f>
        <v>0</v>
      </c>
      <c r="CM91" s="54" t="s">
        <v>4816</v>
      </c>
      <c r="CN91" s="29" t="s">
        <v>5027</v>
      </c>
      <c r="CO91" s="55" t="str">
        <f>VLOOKUP($BC91,小兵属性!$B:$Q,16,FALSE)</f>
        <v>物理</v>
      </c>
      <c r="CP91" s="43">
        <f t="shared" si="13"/>
        <v>774.23968003199991</v>
      </c>
      <c r="CQ91" s="43">
        <f t="shared" si="14"/>
        <v>501.52075000000013</v>
      </c>
      <c r="CR91" s="43">
        <f t="shared" si="16"/>
        <v>1275.7604300319999</v>
      </c>
      <c r="CS91" s="58" t="s">
        <v>5081</v>
      </c>
    </row>
    <row r="92" spans="1:97" customFormat="1" x14ac:dyDescent="0.15">
      <c r="A92" s="9" t="s">
        <v>1220</v>
      </c>
      <c r="B92" s="13">
        <v>0.62</v>
      </c>
      <c r="C92" s="13">
        <v>0.3</v>
      </c>
      <c r="D92" s="13">
        <v>0.5</v>
      </c>
      <c r="E92" s="13">
        <v>0.3</v>
      </c>
      <c r="F92" s="13">
        <v>0.15</v>
      </c>
      <c r="G92" s="14">
        <v>0</v>
      </c>
      <c r="H92" s="14">
        <v>0</v>
      </c>
      <c r="I92" s="13"/>
      <c r="J92" s="13"/>
      <c r="K92" s="13">
        <v>0</v>
      </c>
      <c r="L92" s="13">
        <v>0</v>
      </c>
      <c r="M92" s="13">
        <v>0</v>
      </c>
      <c r="N92" s="13"/>
      <c r="O92" s="13"/>
      <c r="P92" s="13"/>
      <c r="Q92" s="26" t="s">
        <v>528</v>
      </c>
      <c r="R92" s="25">
        <f>VLOOKUP($Q92,杂项!$AF:$AT,2,FALSE)</f>
        <v>0</v>
      </c>
      <c r="S92" s="25">
        <f>VLOOKUP($Q92,杂项!$AF:$AT,3,FALSE)</f>
        <v>0.05</v>
      </c>
      <c r="T92" s="25">
        <f>VLOOKUP($Q92,杂项!$AF:$AT,4,FALSE)</f>
        <v>0.1</v>
      </c>
      <c r="U92" s="25">
        <f>VLOOKUP($Q92,杂项!$AF:$AT,5,FALSE)</f>
        <v>0.05</v>
      </c>
      <c r="V92" s="25">
        <f>VLOOKUP($Q92,杂项!$AF:$AT,6,FALSE)</f>
        <v>0.1</v>
      </c>
      <c r="W92" s="25">
        <f>VLOOKUP($Q92,杂项!$AF:$AT,7,FALSE)</f>
        <v>0</v>
      </c>
      <c r="X92" s="25">
        <f>VLOOKUP($Q92,杂项!$AF:$AT,8,FALSE)</f>
        <v>0.1</v>
      </c>
      <c r="Y92" s="25">
        <f>VLOOKUP($Q92,杂项!$AF:$AT,9,FALSE)</f>
        <v>0</v>
      </c>
      <c r="Z92" s="25">
        <f>VLOOKUP($Q92,杂项!$AF:$AT,10,FALSE)</f>
        <v>0.1</v>
      </c>
      <c r="AA92" s="25">
        <f>VLOOKUP($Q92,杂项!$AF:$AT,11,FALSE)</f>
        <v>0</v>
      </c>
      <c r="AB92" s="25">
        <f>VLOOKUP($Q92,杂项!$AF:$AT,12,FALSE)</f>
        <v>0</v>
      </c>
      <c r="AC92" s="25">
        <f>VLOOKUP($Q92,杂项!$AF:$AT,13,FALSE)</f>
        <v>0</v>
      </c>
      <c r="AD92" s="25">
        <f>VLOOKUP($Q92,杂项!$AF:$AT,14,FALSE)</f>
        <v>0</v>
      </c>
      <c r="AE92" s="25">
        <f>VLOOKUP($Q92,杂项!$AF:$AT,15,FALSE)</f>
        <v>0</v>
      </c>
      <c r="AF92" s="25">
        <f>VLOOKUP($Q92,杂项!$AF:$AU,16,FALSE)</f>
        <v>0</v>
      </c>
      <c r="AG92" s="30">
        <v>1.5</v>
      </c>
      <c r="AH92" s="13">
        <v>0</v>
      </c>
      <c r="AI92" s="13">
        <v>0.35</v>
      </c>
      <c r="AJ92" s="29">
        <v>0</v>
      </c>
      <c r="AK92" s="29">
        <v>182</v>
      </c>
      <c r="AL92" s="13"/>
      <c r="AM92" s="29"/>
      <c r="AN92" s="29"/>
      <c r="AO92" s="13"/>
      <c r="AP92" s="29"/>
      <c r="AQ92" s="29"/>
      <c r="AR92" s="13"/>
      <c r="AS92" s="29"/>
      <c r="AT92" s="29"/>
      <c r="AU92" s="13">
        <v>0.2</v>
      </c>
      <c r="AV92" s="13"/>
      <c r="AW92" s="13"/>
      <c r="AX92" s="13"/>
      <c r="AY92" s="13">
        <v>0</v>
      </c>
      <c r="AZ92" s="13">
        <v>0</v>
      </c>
      <c r="BA92" s="13">
        <v>0</v>
      </c>
      <c r="BB92" s="13"/>
      <c r="BC92" s="22" t="s">
        <v>4921</v>
      </c>
      <c r="BD92" s="24">
        <f>VLOOKUP($BC92,小兵属性!$B:$P,6,FALSE)</f>
        <v>0.45</v>
      </c>
      <c r="BE92" s="24">
        <f>VLOOKUP($BC92,小兵属性!$B:$P,7,FALSE)</f>
        <v>0.45</v>
      </c>
      <c r="BF92" s="24">
        <f>VLOOKUP($BC92,小兵属性!$B:$P,8,FALSE)</f>
        <v>0</v>
      </c>
      <c r="BG92" s="24">
        <f>VLOOKUP($BC92,小兵属性!$B:$P,9,FALSE)</f>
        <v>0</v>
      </c>
      <c r="BH92" s="24">
        <f>VLOOKUP($BC92,小兵属性!$B:$P,10,FALSE)</f>
        <v>0</v>
      </c>
      <c r="BI92" s="34">
        <v>12000</v>
      </c>
      <c r="BJ92" s="34">
        <v>11</v>
      </c>
      <c r="BK92" s="34"/>
      <c r="BL92" s="34"/>
      <c r="BM92" s="34">
        <v>700</v>
      </c>
      <c r="BN92" s="34">
        <v>600</v>
      </c>
      <c r="BO92" s="36">
        <v>0</v>
      </c>
      <c r="BP92" s="35">
        <v>1200</v>
      </c>
      <c r="BQ92" s="34">
        <v>11</v>
      </c>
      <c r="BR92" s="34"/>
      <c r="BS92" s="34">
        <v>700</v>
      </c>
      <c r="BT92" s="34">
        <v>600</v>
      </c>
      <c r="BU92" s="36">
        <v>0</v>
      </c>
      <c r="BV92" s="34"/>
      <c r="BW92" s="34"/>
      <c r="BX92" s="36">
        <v>0</v>
      </c>
      <c r="BY92" s="36">
        <v>0</v>
      </c>
      <c r="BZ92" s="43">
        <f>(VLOOKUP(A92,属性表!A:F,3,FALSE)*(1+AI92+S92)+AJ92+AK92)*(1+B92+AU92+T92)</f>
        <v>1776.7564738560002</v>
      </c>
      <c r="CA92" s="13">
        <f t="shared" si="17"/>
        <v>0.15</v>
      </c>
      <c r="CB92" s="13">
        <f t="shared" si="9"/>
        <v>0</v>
      </c>
      <c r="CC92" s="13">
        <f t="shared" si="10"/>
        <v>0</v>
      </c>
      <c r="CD92" s="50">
        <v>0</v>
      </c>
      <c r="CE92" s="13">
        <f t="shared" si="11"/>
        <v>0</v>
      </c>
      <c r="CF92" s="13">
        <v>0</v>
      </c>
      <c r="CG92" s="13">
        <f>IFERROR(VLOOKUP(VLOOKUP(A92,属性表!A:AO,41,FALSE)&amp;BJ92,杂项!AW:BC,4,0),0)/100+K92+AH92</f>
        <v>0</v>
      </c>
      <c r="CH92" s="43">
        <f>VLOOKUP(BC92,小兵属性!B:F,3,FALSE)*(1+B92+BD92)*(1+VLOOKUP(A92,属性表!A:AN,38,FALSE))</f>
        <v>1808.0415000000003</v>
      </c>
      <c r="CI92" s="50">
        <v>0</v>
      </c>
      <c r="CJ92" s="13">
        <f t="shared" si="12"/>
        <v>0</v>
      </c>
      <c r="CK92" s="13">
        <v>0</v>
      </c>
      <c r="CL92" s="13">
        <f>IFERROR(VLOOKUP(VLOOKUP(BC92,小兵属性!B:X,23,FALSE)&amp;BQ92,杂项!AW:BC,4,0),0)/100+K92</f>
        <v>0</v>
      </c>
      <c r="CM92" s="54" t="s">
        <v>4816</v>
      </c>
      <c r="CN92" s="29" t="s">
        <v>5027</v>
      </c>
      <c r="CO92" s="55" t="str">
        <f>VLOOKUP($BC92,小兵属性!$B:$Q,16,FALSE)</f>
        <v>物理</v>
      </c>
      <c r="CP92" s="43">
        <f t="shared" si="13"/>
        <v>928.70245870079998</v>
      </c>
      <c r="CQ92" s="43">
        <f t="shared" si="14"/>
        <v>637.12386250000009</v>
      </c>
      <c r="CR92" s="43">
        <f t="shared" si="16"/>
        <v>1565.8263212008001</v>
      </c>
      <c r="CS92" s="58" t="s">
        <v>5105</v>
      </c>
    </row>
    <row r="93" spans="1:97" customFormat="1" x14ac:dyDescent="0.15">
      <c r="A93" s="9" t="s">
        <v>1232</v>
      </c>
      <c r="B93" s="13">
        <v>0.35</v>
      </c>
      <c r="C93" s="13">
        <v>0.2</v>
      </c>
      <c r="D93" s="13">
        <v>0.2</v>
      </c>
      <c r="E93" s="13">
        <v>0.3</v>
      </c>
      <c r="F93" s="13">
        <v>0.65</v>
      </c>
      <c r="G93" s="14">
        <v>0</v>
      </c>
      <c r="H93" s="14">
        <v>0</v>
      </c>
      <c r="I93" s="13"/>
      <c r="J93" s="13"/>
      <c r="K93" s="13">
        <v>0</v>
      </c>
      <c r="L93" s="13">
        <v>0</v>
      </c>
      <c r="M93" s="13">
        <v>0</v>
      </c>
      <c r="N93" s="13"/>
      <c r="O93" s="13"/>
      <c r="P93" s="13"/>
      <c r="Q93" s="26" t="s">
        <v>528</v>
      </c>
      <c r="R93" s="25">
        <f>VLOOKUP($Q93,杂项!$AF:$AT,2,FALSE)</f>
        <v>0</v>
      </c>
      <c r="S93" s="25">
        <f>VLOOKUP($Q93,杂项!$AF:$AT,3,FALSE)</f>
        <v>0.05</v>
      </c>
      <c r="T93" s="25">
        <f>VLOOKUP($Q93,杂项!$AF:$AT,4,FALSE)</f>
        <v>0.1</v>
      </c>
      <c r="U93" s="25">
        <f>VLOOKUP($Q93,杂项!$AF:$AT,5,FALSE)</f>
        <v>0.05</v>
      </c>
      <c r="V93" s="25">
        <f>VLOOKUP($Q93,杂项!$AF:$AT,6,FALSE)</f>
        <v>0.1</v>
      </c>
      <c r="W93" s="25">
        <f>VLOOKUP($Q93,杂项!$AF:$AT,7,FALSE)</f>
        <v>0</v>
      </c>
      <c r="X93" s="25">
        <f>VLOOKUP($Q93,杂项!$AF:$AT,8,FALSE)</f>
        <v>0.1</v>
      </c>
      <c r="Y93" s="25">
        <f>VLOOKUP($Q93,杂项!$AF:$AT,9,FALSE)</f>
        <v>0</v>
      </c>
      <c r="Z93" s="25">
        <f>VLOOKUP($Q93,杂项!$AF:$AT,10,FALSE)</f>
        <v>0.1</v>
      </c>
      <c r="AA93" s="25">
        <f>VLOOKUP($Q93,杂项!$AF:$AT,11,FALSE)</f>
        <v>0</v>
      </c>
      <c r="AB93" s="25">
        <f>VLOOKUP($Q93,杂项!$AF:$AT,12,FALSE)</f>
        <v>0</v>
      </c>
      <c r="AC93" s="25">
        <f>VLOOKUP($Q93,杂项!$AF:$AT,13,FALSE)</f>
        <v>0</v>
      </c>
      <c r="AD93" s="25">
        <f>VLOOKUP($Q93,杂项!$AF:$AT,14,FALSE)</f>
        <v>0</v>
      </c>
      <c r="AE93" s="25">
        <f>VLOOKUP($Q93,杂项!$AF:$AT,15,FALSE)</f>
        <v>0</v>
      </c>
      <c r="AF93" s="25">
        <f>VLOOKUP($Q93,杂项!$AF:$AU,16,FALSE)</f>
        <v>0</v>
      </c>
      <c r="AG93" s="30">
        <v>1.3</v>
      </c>
      <c r="AH93" s="13">
        <v>0</v>
      </c>
      <c r="AI93" s="13">
        <v>0.35</v>
      </c>
      <c r="AJ93" s="29">
        <v>0</v>
      </c>
      <c r="AK93" s="29">
        <v>193</v>
      </c>
      <c r="AL93" s="13"/>
      <c r="AM93" s="29"/>
      <c r="AN93" s="29"/>
      <c r="AO93" s="13"/>
      <c r="AP93" s="29"/>
      <c r="AQ93" s="29"/>
      <c r="AR93" s="13"/>
      <c r="AS93" s="29"/>
      <c r="AT93" s="29"/>
      <c r="AU93" s="13">
        <v>0.18</v>
      </c>
      <c r="AV93" s="13"/>
      <c r="AW93" s="13"/>
      <c r="AX93" s="13"/>
      <c r="AY93" s="13">
        <v>0</v>
      </c>
      <c r="AZ93" s="13">
        <v>0</v>
      </c>
      <c r="BA93" s="13">
        <v>0</v>
      </c>
      <c r="BB93" s="13"/>
      <c r="BC93" s="22" t="s">
        <v>4919</v>
      </c>
      <c r="BD93" s="24">
        <f>VLOOKUP($BC93,小兵属性!$B:$P,6,FALSE)</f>
        <v>0.3</v>
      </c>
      <c r="BE93" s="24">
        <f>VLOOKUP($BC93,小兵属性!$B:$P,7,FALSE)</f>
        <v>0</v>
      </c>
      <c r="BF93" s="24">
        <f>VLOOKUP($BC93,小兵属性!$B:$P,8,FALSE)</f>
        <v>0</v>
      </c>
      <c r="BG93" s="24">
        <f>VLOOKUP($BC93,小兵属性!$B:$P,9,FALSE)</f>
        <v>0</v>
      </c>
      <c r="BH93" s="24">
        <f>VLOOKUP($BC93,小兵属性!$B:$P,10,FALSE)</f>
        <v>0</v>
      </c>
      <c r="BI93" s="34">
        <v>12000</v>
      </c>
      <c r="BJ93" s="34">
        <v>11</v>
      </c>
      <c r="BK93" s="34"/>
      <c r="BL93" s="34"/>
      <c r="BM93" s="34">
        <v>700</v>
      </c>
      <c r="BN93" s="34">
        <v>600</v>
      </c>
      <c r="BO93" s="36">
        <v>0</v>
      </c>
      <c r="BP93" s="35">
        <v>1200</v>
      </c>
      <c r="BQ93" s="34">
        <v>11</v>
      </c>
      <c r="BR93" s="34"/>
      <c r="BS93" s="34">
        <v>700</v>
      </c>
      <c r="BT93" s="34">
        <v>600</v>
      </c>
      <c r="BU93" s="36">
        <v>0</v>
      </c>
      <c r="BV93" s="34"/>
      <c r="BW93" s="34"/>
      <c r="BX93" s="36">
        <v>0</v>
      </c>
      <c r="BY93" s="36">
        <v>0</v>
      </c>
      <c r="BZ93" s="43">
        <f>(VLOOKUP(A93,属性表!A:F,3,FALSE)*(1+AI93+S93)+AJ93+AK93)*(1+B93+AU93+T93)</f>
        <v>1413.8503578880004</v>
      </c>
      <c r="CA93" s="13">
        <f t="shared" si="17"/>
        <v>0.65</v>
      </c>
      <c r="CB93" s="13">
        <f t="shared" si="9"/>
        <v>0</v>
      </c>
      <c r="CC93" s="13">
        <f t="shared" si="10"/>
        <v>0</v>
      </c>
      <c r="CD93" s="50">
        <v>0</v>
      </c>
      <c r="CE93" s="13">
        <f t="shared" si="11"/>
        <v>0</v>
      </c>
      <c r="CF93" s="13">
        <v>0</v>
      </c>
      <c r="CG93" s="13">
        <f>IFERROR(VLOOKUP(VLOOKUP(A93,属性表!A:AO,41,FALSE)&amp;BJ93,杂项!AW:BC,4,0),0)/100+K93+AH93</f>
        <v>0</v>
      </c>
      <c r="CH93" s="43">
        <f>VLOOKUP(BC93,小兵属性!B:F,3,FALSE)*(1+B93+BD93)*(1+VLOOKUP(A93,属性表!A:AN,38,FALSE))</f>
        <v>1494.5700000000002</v>
      </c>
      <c r="CI93" s="50">
        <v>0</v>
      </c>
      <c r="CJ93" s="13">
        <f t="shared" si="12"/>
        <v>0</v>
      </c>
      <c r="CK93" s="13">
        <v>0</v>
      </c>
      <c r="CL93" s="13">
        <f>IFERROR(VLOOKUP(VLOOKUP(BC93,小兵属性!B:X,23,FALSE)&amp;BQ93,杂项!AW:BC,4,0),0)/100+K93</f>
        <v>0</v>
      </c>
      <c r="CM93" s="54" t="s">
        <v>4816</v>
      </c>
      <c r="CN93" s="29" t="s">
        <v>5027</v>
      </c>
      <c r="CO93" s="55" t="str">
        <f>VLOOKUP($BC93,小兵属性!$B:$Q,16,FALSE)</f>
        <v>物理</v>
      </c>
      <c r="CP93" s="43">
        <f t="shared" si="13"/>
        <v>765.60450883488033</v>
      </c>
      <c r="CQ93" s="43">
        <f t="shared" si="14"/>
        <v>655.52025000000015</v>
      </c>
      <c r="CR93" s="43">
        <f t="shared" si="16"/>
        <v>1421.1247588348806</v>
      </c>
      <c r="CS93" s="58" t="s">
        <v>5061</v>
      </c>
    </row>
    <row r="94" spans="1:97" customFormat="1" x14ac:dyDescent="0.15">
      <c r="A94" s="60" t="s">
        <v>1216</v>
      </c>
      <c r="B94" s="13">
        <v>0.35</v>
      </c>
      <c r="C94" s="13">
        <v>0.2</v>
      </c>
      <c r="D94" s="13">
        <v>0.2</v>
      </c>
      <c r="E94" s="13">
        <v>0.3</v>
      </c>
      <c r="F94" s="13">
        <v>0.65</v>
      </c>
      <c r="G94" s="14">
        <v>0</v>
      </c>
      <c r="H94" s="14">
        <v>0</v>
      </c>
      <c r="I94" s="13"/>
      <c r="J94" s="13"/>
      <c r="K94" s="13">
        <v>0</v>
      </c>
      <c r="L94" s="13">
        <v>0</v>
      </c>
      <c r="M94" s="13">
        <v>0.1</v>
      </c>
      <c r="N94" s="13"/>
      <c r="O94" s="13"/>
      <c r="P94" s="13"/>
      <c r="Q94" s="26" t="s">
        <v>528</v>
      </c>
      <c r="R94" s="25">
        <f>VLOOKUP($Q94,杂项!$AF:$AT,2,FALSE)</f>
        <v>0</v>
      </c>
      <c r="S94" s="25">
        <f>VLOOKUP($Q94,杂项!$AF:$AT,3,FALSE)</f>
        <v>0.05</v>
      </c>
      <c r="T94" s="25">
        <f>VLOOKUP($Q94,杂项!$AF:$AT,4,FALSE)</f>
        <v>0.1</v>
      </c>
      <c r="U94" s="25">
        <f>VLOOKUP($Q94,杂项!$AF:$AT,5,FALSE)</f>
        <v>0.05</v>
      </c>
      <c r="V94" s="25">
        <f>VLOOKUP($Q94,杂项!$AF:$AT,6,FALSE)</f>
        <v>0.1</v>
      </c>
      <c r="W94" s="25">
        <f>VLOOKUP($Q94,杂项!$AF:$AT,7,FALSE)</f>
        <v>0</v>
      </c>
      <c r="X94" s="25">
        <f>VLOOKUP($Q94,杂项!$AF:$AT,8,FALSE)</f>
        <v>0.1</v>
      </c>
      <c r="Y94" s="25">
        <f>VLOOKUP($Q94,杂项!$AF:$AT,9,FALSE)</f>
        <v>0</v>
      </c>
      <c r="Z94" s="25">
        <f>VLOOKUP($Q94,杂项!$AF:$AT,10,FALSE)</f>
        <v>0.1</v>
      </c>
      <c r="AA94" s="25">
        <f>VLOOKUP($Q94,杂项!$AF:$AT,11,FALSE)</f>
        <v>0</v>
      </c>
      <c r="AB94" s="25">
        <f>VLOOKUP($Q94,杂项!$AF:$AT,12,FALSE)</f>
        <v>0</v>
      </c>
      <c r="AC94" s="25">
        <f>VLOOKUP($Q94,杂项!$AF:$AT,13,FALSE)</f>
        <v>0</v>
      </c>
      <c r="AD94" s="25">
        <f>VLOOKUP($Q94,杂项!$AF:$AT,14,FALSE)</f>
        <v>0</v>
      </c>
      <c r="AE94" s="25">
        <f>VLOOKUP($Q94,杂项!$AF:$AT,15,FALSE)</f>
        <v>0</v>
      </c>
      <c r="AF94" s="25">
        <f>VLOOKUP($Q94,杂项!$AF:$AU,16,FALSE)</f>
        <v>0</v>
      </c>
      <c r="AG94" s="30">
        <v>1.3</v>
      </c>
      <c r="AH94" s="13">
        <v>0</v>
      </c>
      <c r="AI94" s="13">
        <v>0.35</v>
      </c>
      <c r="AJ94" s="29">
        <v>0</v>
      </c>
      <c r="AK94" s="29">
        <v>182</v>
      </c>
      <c r="AL94" s="13"/>
      <c r="AM94" s="29"/>
      <c r="AN94" s="29"/>
      <c r="AO94" s="13"/>
      <c r="AP94" s="29"/>
      <c r="AQ94" s="29"/>
      <c r="AR94" s="13"/>
      <c r="AS94" s="29"/>
      <c r="AT94" s="29"/>
      <c r="AU94" s="13">
        <v>0.18</v>
      </c>
      <c r="AV94" s="13"/>
      <c r="AW94" s="13"/>
      <c r="AX94" s="13"/>
      <c r="AY94" s="13">
        <v>0</v>
      </c>
      <c r="AZ94" s="13">
        <v>0</v>
      </c>
      <c r="BA94" s="13">
        <v>0</v>
      </c>
      <c r="BB94" s="13"/>
      <c r="BC94" s="22" t="s">
        <v>4919</v>
      </c>
      <c r="BD94" s="24">
        <f>VLOOKUP($BC94,小兵属性!$B:$P,6,FALSE)</f>
        <v>0.3</v>
      </c>
      <c r="BE94" s="24">
        <f>VLOOKUP($BC94,小兵属性!$B:$P,7,FALSE)</f>
        <v>0</v>
      </c>
      <c r="BF94" s="24">
        <f>VLOOKUP($BC94,小兵属性!$B:$P,8,FALSE)</f>
        <v>0</v>
      </c>
      <c r="BG94" s="24">
        <f>VLOOKUP($BC94,小兵属性!$B:$P,9,FALSE)</f>
        <v>0</v>
      </c>
      <c r="BH94" s="24">
        <f>VLOOKUP($BC94,小兵属性!$B:$P,10,FALSE)</f>
        <v>0</v>
      </c>
      <c r="BI94" s="34">
        <v>12000</v>
      </c>
      <c r="BJ94" s="34">
        <v>11</v>
      </c>
      <c r="BK94" s="34"/>
      <c r="BL94" s="34"/>
      <c r="BM94" s="34">
        <v>700</v>
      </c>
      <c r="BN94" s="34">
        <v>600</v>
      </c>
      <c r="BO94" s="36">
        <v>0</v>
      </c>
      <c r="BP94" s="35">
        <v>1200</v>
      </c>
      <c r="BQ94" s="34">
        <v>11</v>
      </c>
      <c r="BR94" s="34"/>
      <c r="BS94" s="34">
        <v>700</v>
      </c>
      <c r="BT94" s="34">
        <v>600</v>
      </c>
      <c r="BU94" s="36">
        <v>0</v>
      </c>
      <c r="BV94" s="34"/>
      <c r="BW94" s="34"/>
      <c r="BX94" s="36">
        <v>0</v>
      </c>
      <c r="BY94" s="36">
        <v>0</v>
      </c>
      <c r="BZ94" s="43">
        <f>(VLOOKUP(A94,属性表!A:F,3,FALSE)*(1+AI94+S94)+AJ94+AK94)*(1+B94+AU94+T94)</f>
        <v>1395.9203578880004</v>
      </c>
      <c r="CA94" s="13">
        <f t="shared" si="17"/>
        <v>0.65</v>
      </c>
      <c r="CB94" s="13">
        <f t="shared" si="9"/>
        <v>0</v>
      </c>
      <c r="CC94" s="13">
        <f t="shared" si="10"/>
        <v>0</v>
      </c>
      <c r="CD94" s="50">
        <v>0</v>
      </c>
      <c r="CE94" s="13">
        <f t="shared" si="11"/>
        <v>0.1</v>
      </c>
      <c r="CF94" s="13">
        <v>0</v>
      </c>
      <c r="CG94" s="13">
        <f>IFERROR(VLOOKUP(VLOOKUP(A94,属性表!A:AO,41,FALSE)&amp;BJ94,杂项!AW:BC,4,0),0)/100+K94+AH94</f>
        <v>0</v>
      </c>
      <c r="CH94" s="43">
        <f>VLOOKUP(BC94,小兵属性!B:F,3,FALSE)*(1+B94+BD94)*(1+VLOOKUP(A94,属性表!A:AN,38,FALSE))</f>
        <v>1494.5700000000002</v>
      </c>
      <c r="CI94" s="50">
        <v>0</v>
      </c>
      <c r="CJ94" s="13">
        <f t="shared" si="12"/>
        <v>0.1</v>
      </c>
      <c r="CK94" s="13">
        <v>0</v>
      </c>
      <c r="CL94" s="13">
        <f>IFERROR(VLOOKUP(VLOOKUP(BC94,小兵属性!B:X,23,FALSE)&amp;BQ94,杂项!AW:BC,4,0),0)/100+K94</f>
        <v>0</v>
      </c>
      <c r="CM94" s="54" t="s">
        <v>4816</v>
      </c>
      <c r="CN94" s="29" t="s">
        <v>5027</v>
      </c>
      <c r="CO94" s="55" t="str">
        <f>VLOOKUP($BC94,小兵属性!$B:$Q,16,FALSE)</f>
        <v>物理</v>
      </c>
      <c r="CP94" s="43">
        <f t="shared" si="13"/>
        <v>746.37458383488035</v>
      </c>
      <c r="CQ94" s="43">
        <f t="shared" si="14"/>
        <v>655.52025000000015</v>
      </c>
      <c r="CR94" s="43">
        <f t="shared" si="16"/>
        <v>1401.8948338348805</v>
      </c>
      <c r="CS94" s="58" t="s">
        <v>5106</v>
      </c>
    </row>
    <row r="95" spans="1:97" customFormat="1" x14ac:dyDescent="0.15">
      <c r="A95" s="9" t="s">
        <v>1214</v>
      </c>
      <c r="B95" s="13">
        <v>0.2</v>
      </c>
      <c r="C95" s="13">
        <v>0.2</v>
      </c>
      <c r="D95" s="13">
        <v>0.2</v>
      </c>
      <c r="E95" s="13">
        <v>0.3</v>
      </c>
      <c r="F95" s="13">
        <v>0.15</v>
      </c>
      <c r="G95" s="14">
        <v>0</v>
      </c>
      <c r="H95" s="14">
        <v>0</v>
      </c>
      <c r="I95" s="13"/>
      <c r="J95" s="13"/>
      <c r="K95" s="13">
        <v>0</v>
      </c>
      <c r="L95" s="13">
        <v>0</v>
      </c>
      <c r="M95" s="13">
        <v>0</v>
      </c>
      <c r="N95" s="13"/>
      <c r="O95" s="13"/>
      <c r="P95" s="13"/>
      <c r="Q95" s="26" t="s">
        <v>594</v>
      </c>
      <c r="R95" s="25">
        <f>VLOOKUP($Q95,杂项!$AF:$AT,2,FALSE)</f>
        <v>0.1</v>
      </c>
      <c r="S95" s="25">
        <f>VLOOKUP($Q95,杂项!$AF:$AT,3,FALSE)</f>
        <v>0</v>
      </c>
      <c r="T95" s="25">
        <f>VLOOKUP($Q95,杂项!$AF:$AT,4,FALSE)</f>
        <v>0</v>
      </c>
      <c r="U95" s="25">
        <f>VLOOKUP($Q95,杂项!$AF:$AT,5,FALSE)</f>
        <v>0</v>
      </c>
      <c r="V95" s="25">
        <f>VLOOKUP($Q95,杂项!$AF:$AT,6,FALSE)</f>
        <v>0</v>
      </c>
      <c r="W95" s="25">
        <f>VLOOKUP($Q95,杂项!$AF:$AT,7,FALSE)</f>
        <v>0</v>
      </c>
      <c r="X95" s="25">
        <f>VLOOKUP($Q95,杂项!$AF:$AT,8,FALSE)</f>
        <v>0</v>
      </c>
      <c r="Y95" s="25">
        <f>VLOOKUP($Q95,杂项!$AF:$AT,9,FALSE)</f>
        <v>0</v>
      </c>
      <c r="Z95" s="25">
        <f>VLOOKUP($Q95,杂项!$AF:$AT,10,FALSE)</f>
        <v>0</v>
      </c>
      <c r="AA95" s="25">
        <f>VLOOKUP($Q95,杂项!$AF:$AT,11,FALSE)</f>
        <v>0</v>
      </c>
      <c r="AB95" s="25">
        <f>VLOOKUP($Q95,杂项!$AF:$AT,12,FALSE)</f>
        <v>0</v>
      </c>
      <c r="AC95" s="25">
        <f>VLOOKUP($Q95,杂项!$AF:$AT,13,FALSE)</f>
        <v>0</v>
      </c>
      <c r="AD95" s="25">
        <f>VLOOKUP($Q95,杂项!$AF:$AT,14,FALSE)</f>
        <v>0</v>
      </c>
      <c r="AE95" s="25">
        <f>VLOOKUP($Q95,杂项!$AF:$AT,15,FALSE)</f>
        <v>0</v>
      </c>
      <c r="AF95" s="25">
        <f>VLOOKUP($Q95,杂项!$AF:$AU,16,FALSE)</f>
        <v>0</v>
      </c>
      <c r="AG95" s="30">
        <v>1.5</v>
      </c>
      <c r="AH95" s="13">
        <v>0</v>
      </c>
      <c r="AI95" s="13">
        <v>0</v>
      </c>
      <c r="AJ95" s="29">
        <v>0</v>
      </c>
      <c r="AK95" s="29">
        <v>0</v>
      </c>
      <c r="AL95" s="13"/>
      <c r="AM95" s="29"/>
      <c r="AN95" s="29"/>
      <c r="AO95" s="13">
        <v>0</v>
      </c>
      <c r="AP95" s="29">
        <v>0</v>
      </c>
      <c r="AQ95" s="29">
        <v>0</v>
      </c>
      <c r="AR95" s="13">
        <v>0.45</v>
      </c>
      <c r="AS95" s="29">
        <v>0</v>
      </c>
      <c r="AT95" s="29">
        <v>107</v>
      </c>
      <c r="AU95" s="13">
        <v>0</v>
      </c>
      <c r="AV95" s="13"/>
      <c r="AW95" s="13">
        <v>0</v>
      </c>
      <c r="AX95" s="13">
        <v>0.26</v>
      </c>
      <c r="AY95" s="13">
        <v>0</v>
      </c>
      <c r="AZ95" s="13">
        <v>0</v>
      </c>
      <c r="BA95" s="13">
        <v>0</v>
      </c>
      <c r="BB95" s="13"/>
      <c r="BC95" s="22" t="s">
        <v>4897</v>
      </c>
      <c r="BD95" s="24">
        <f>VLOOKUP($BC95,小兵属性!$B:$P,6,FALSE)</f>
        <v>0.5</v>
      </c>
      <c r="BE95" s="24">
        <f>VLOOKUP($BC95,小兵属性!$B:$P,7,FALSE)</f>
        <v>0.2</v>
      </c>
      <c r="BF95" s="24">
        <f>VLOOKUP($BC95,小兵属性!$B:$P,8,FALSE)</f>
        <v>0</v>
      </c>
      <c r="BG95" s="24">
        <f>VLOOKUP($BC95,小兵属性!$B:$P,9,FALSE)</f>
        <v>0</v>
      </c>
      <c r="BH95" s="24">
        <f>VLOOKUP($BC95,小兵属性!$B:$P,10,FALSE)</f>
        <v>0</v>
      </c>
      <c r="BI95" s="34">
        <v>12000</v>
      </c>
      <c r="BJ95" s="34">
        <v>11</v>
      </c>
      <c r="BK95" s="34"/>
      <c r="BL95" s="34"/>
      <c r="BM95" s="34">
        <v>700</v>
      </c>
      <c r="BN95" s="34">
        <v>600</v>
      </c>
      <c r="BO95" s="36">
        <v>0</v>
      </c>
      <c r="BP95" s="35">
        <v>1200</v>
      </c>
      <c r="BQ95" s="34">
        <v>11</v>
      </c>
      <c r="BR95" s="34"/>
      <c r="BS95" s="34">
        <v>700</v>
      </c>
      <c r="BT95" s="34">
        <v>600</v>
      </c>
      <c r="BU95" s="36">
        <v>0</v>
      </c>
      <c r="BV95" s="34"/>
      <c r="BW95" s="34"/>
      <c r="BX95" s="36">
        <v>0</v>
      </c>
      <c r="BY95" s="36">
        <v>0</v>
      </c>
      <c r="BZ95" s="43">
        <f>(VLOOKUP(A95,属性表!A:F,6,FALSE)*(1+AR95+Y95)+AS95+AT95)*(1+E95+AX95+Z95)*1.4</f>
        <v>1333.6234161868797</v>
      </c>
      <c r="CA95" s="13">
        <f t="shared" si="17"/>
        <v>0.15</v>
      </c>
      <c r="CB95" s="13">
        <f t="shared" si="9"/>
        <v>0</v>
      </c>
      <c r="CC95" s="13">
        <f t="shared" si="10"/>
        <v>0</v>
      </c>
      <c r="CD95" s="50">
        <v>0</v>
      </c>
      <c r="CE95" s="13">
        <f t="shared" si="11"/>
        <v>0</v>
      </c>
      <c r="CF95" s="13">
        <v>0</v>
      </c>
      <c r="CG95" s="13">
        <f>IFERROR(VLOOKUP(VLOOKUP(A95,属性表!A:AO,41,FALSE)&amp;BJ95,杂项!AW:BC,4,0),0)/100+K95+AH95</f>
        <v>0</v>
      </c>
      <c r="CH95" s="43">
        <f>VLOOKUP(BC95,小兵属性!B:F,3,FALSE)*(1+B95+BD95)*(1+VLOOKUP(A95,属性表!A:AN,38,FALSE))</f>
        <v>1348.2700000000002</v>
      </c>
      <c r="CI95" s="50">
        <v>0</v>
      </c>
      <c r="CJ95" s="13">
        <f t="shared" si="12"/>
        <v>0</v>
      </c>
      <c r="CK95" s="13">
        <v>0</v>
      </c>
      <c r="CL95" s="13">
        <f>IFERROR(VLOOKUP(VLOOKUP(BC95,小兵属性!B:X,23,FALSE)&amp;BQ95,杂项!AW:BC,4,0),0)/100+K95</f>
        <v>0</v>
      </c>
      <c r="CM95" s="54" t="s">
        <v>1131</v>
      </c>
      <c r="CN95" s="29" t="s">
        <v>5032</v>
      </c>
      <c r="CO95" s="55" t="str">
        <f>VLOOKUP($BC95,小兵属性!$B:$Q,16,FALSE)</f>
        <v>物理</v>
      </c>
      <c r="CP95" s="57">
        <f t="shared" si="13"/>
        <v>632.75019646118369</v>
      </c>
      <c r="CQ95" s="57">
        <f t="shared" si="14"/>
        <v>372.7552500000001</v>
      </c>
      <c r="CR95" s="57">
        <f t="shared" si="16"/>
        <v>1005.5054464611837</v>
      </c>
      <c r="CS95" s="58" t="s">
        <v>5084</v>
      </c>
    </row>
    <row r="96" spans="1:97" customFormat="1" x14ac:dyDescent="0.15">
      <c r="A96" s="9" t="s">
        <v>1215</v>
      </c>
      <c r="B96" s="13">
        <v>0.2</v>
      </c>
      <c r="C96" s="13">
        <v>0.2</v>
      </c>
      <c r="D96" s="13">
        <v>0.2</v>
      </c>
      <c r="E96" s="13">
        <v>0.3</v>
      </c>
      <c r="F96" s="13">
        <v>0.15</v>
      </c>
      <c r="G96" s="14">
        <v>0</v>
      </c>
      <c r="H96" s="14">
        <v>0</v>
      </c>
      <c r="I96" s="13"/>
      <c r="J96" s="13"/>
      <c r="K96" s="13">
        <v>0</v>
      </c>
      <c r="L96" s="13">
        <v>0</v>
      </c>
      <c r="M96" s="13">
        <v>0</v>
      </c>
      <c r="N96" s="13"/>
      <c r="O96" s="13"/>
      <c r="P96" s="13"/>
      <c r="Q96" s="26" t="s">
        <v>594</v>
      </c>
      <c r="R96" s="25">
        <f>VLOOKUP($Q96,杂项!$AF:$AT,2,FALSE)</f>
        <v>0.1</v>
      </c>
      <c r="S96" s="25">
        <f>VLOOKUP($Q96,杂项!$AF:$AT,3,FALSE)</f>
        <v>0</v>
      </c>
      <c r="T96" s="25">
        <f>VLOOKUP($Q96,杂项!$AF:$AT,4,FALSE)</f>
        <v>0</v>
      </c>
      <c r="U96" s="25">
        <f>VLOOKUP($Q96,杂项!$AF:$AT,5,FALSE)</f>
        <v>0</v>
      </c>
      <c r="V96" s="25">
        <f>VLOOKUP($Q96,杂项!$AF:$AT,6,FALSE)</f>
        <v>0</v>
      </c>
      <c r="W96" s="25">
        <f>VLOOKUP($Q96,杂项!$AF:$AT,7,FALSE)</f>
        <v>0</v>
      </c>
      <c r="X96" s="25">
        <f>VLOOKUP($Q96,杂项!$AF:$AT,8,FALSE)</f>
        <v>0</v>
      </c>
      <c r="Y96" s="25">
        <f>VLOOKUP($Q96,杂项!$AF:$AT,9,FALSE)</f>
        <v>0</v>
      </c>
      <c r="Z96" s="25">
        <f>VLOOKUP($Q96,杂项!$AF:$AT,10,FALSE)</f>
        <v>0</v>
      </c>
      <c r="AA96" s="25">
        <f>VLOOKUP($Q96,杂项!$AF:$AT,11,FALSE)</f>
        <v>0</v>
      </c>
      <c r="AB96" s="25">
        <f>VLOOKUP($Q96,杂项!$AF:$AT,12,FALSE)</f>
        <v>0</v>
      </c>
      <c r="AC96" s="25">
        <f>VLOOKUP($Q96,杂项!$AF:$AT,13,FALSE)</f>
        <v>0</v>
      </c>
      <c r="AD96" s="25">
        <f>VLOOKUP($Q96,杂项!$AF:$AT,14,FALSE)</f>
        <v>0</v>
      </c>
      <c r="AE96" s="25">
        <f>VLOOKUP($Q96,杂项!$AF:$AT,15,FALSE)</f>
        <v>0</v>
      </c>
      <c r="AF96" s="25">
        <f>VLOOKUP($Q96,杂项!$AF:$AU,16,FALSE)</f>
        <v>0</v>
      </c>
      <c r="AG96" s="30">
        <v>1.5</v>
      </c>
      <c r="AH96" s="13">
        <v>0</v>
      </c>
      <c r="AI96" s="13">
        <v>0</v>
      </c>
      <c r="AJ96" s="29">
        <v>0</v>
      </c>
      <c r="AK96" s="29">
        <v>0</v>
      </c>
      <c r="AL96" s="13"/>
      <c r="AM96" s="29"/>
      <c r="AN96" s="29"/>
      <c r="AO96" s="13">
        <v>0</v>
      </c>
      <c r="AP96" s="29">
        <v>0</v>
      </c>
      <c r="AQ96" s="29">
        <v>0</v>
      </c>
      <c r="AR96" s="13">
        <v>0.45</v>
      </c>
      <c r="AS96" s="29">
        <v>0</v>
      </c>
      <c r="AT96" s="29">
        <v>107</v>
      </c>
      <c r="AU96" s="13">
        <v>0</v>
      </c>
      <c r="AV96" s="13"/>
      <c r="AW96" s="13">
        <v>0</v>
      </c>
      <c r="AX96" s="13">
        <v>0.26</v>
      </c>
      <c r="AY96" s="13">
        <v>0</v>
      </c>
      <c r="AZ96" s="13">
        <v>0</v>
      </c>
      <c r="BA96" s="13">
        <v>0</v>
      </c>
      <c r="BB96" s="13"/>
      <c r="BC96" s="22" t="s">
        <v>4897</v>
      </c>
      <c r="BD96" s="24">
        <f>VLOOKUP($BC96,小兵属性!$B:$P,6,FALSE)</f>
        <v>0.5</v>
      </c>
      <c r="BE96" s="24">
        <f>VLOOKUP($BC96,小兵属性!$B:$P,7,FALSE)</f>
        <v>0.2</v>
      </c>
      <c r="BF96" s="24">
        <f>VLOOKUP($BC96,小兵属性!$B:$P,8,FALSE)</f>
        <v>0</v>
      </c>
      <c r="BG96" s="24">
        <f>VLOOKUP($BC96,小兵属性!$B:$P,9,FALSE)</f>
        <v>0</v>
      </c>
      <c r="BH96" s="24">
        <f>VLOOKUP($BC96,小兵属性!$B:$P,10,FALSE)</f>
        <v>0</v>
      </c>
      <c r="BI96" s="34">
        <v>12000</v>
      </c>
      <c r="BJ96" s="34">
        <v>11</v>
      </c>
      <c r="BK96" s="34"/>
      <c r="BL96" s="34"/>
      <c r="BM96" s="34">
        <v>700</v>
      </c>
      <c r="BN96" s="34">
        <v>600</v>
      </c>
      <c r="BO96" s="36">
        <v>0</v>
      </c>
      <c r="BP96" s="35">
        <v>1200</v>
      </c>
      <c r="BQ96" s="34">
        <v>11</v>
      </c>
      <c r="BR96" s="34"/>
      <c r="BS96" s="34">
        <v>700</v>
      </c>
      <c r="BT96" s="34">
        <v>600</v>
      </c>
      <c r="BU96" s="36">
        <v>0</v>
      </c>
      <c r="BV96" s="34"/>
      <c r="BW96" s="34"/>
      <c r="BX96" s="36">
        <v>0</v>
      </c>
      <c r="BY96" s="36">
        <v>0</v>
      </c>
      <c r="BZ96" s="43">
        <f>(VLOOKUP(A96,属性表!A:F,6,FALSE)*(1+AR96+Y96)+AS96+AT96)*(1+E96+AX96+Z96)*1.4</f>
        <v>1406.6273475071998</v>
      </c>
      <c r="CA96" s="13">
        <f t="shared" si="17"/>
        <v>0.15</v>
      </c>
      <c r="CB96" s="13">
        <f t="shared" si="9"/>
        <v>0</v>
      </c>
      <c r="CC96" s="13">
        <f t="shared" si="10"/>
        <v>0</v>
      </c>
      <c r="CD96" s="50">
        <v>0</v>
      </c>
      <c r="CE96" s="13">
        <f t="shared" si="11"/>
        <v>0</v>
      </c>
      <c r="CF96" s="13">
        <v>0</v>
      </c>
      <c r="CG96" s="13">
        <f>IFERROR(VLOOKUP(VLOOKUP(A96,属性表!A:AO,41,FALSE)&amp;BJ96,杂项!AW:BC,4,0),0)/100+K96+AH96</f>
        <v>0</v>
      </c>
      <c r="CH96" s="43">
        <f>VLOOKUP(BC96,小兵属性!B:F,3,FALSE)*(1+B96+BD96)*(1+VLOOKUP(A96,属性表!A:AN,38,FALSE))</f>
        <v>1348.2700000000002</v>
      </c>
      <c r="CI96" s="50">
        <v>0</v>
      </c>
      <c r="CJ96" s="13">
        <f t="shared" si="12"/>
        <v>0</v>
      </c>
      <c r="CK96" s="13">
        <v>0</v>
      </c>
      <c r="CL96" s="13">
        <f>IFERROR(VLOOKUP(VLOOKUP(BC96,小兵属性!B:X,23,FALSE)&amp;BQ96,杂项!AW:BC,4,0),0)/100+K96</f>
        <v>0</v>
      </c>
      <c r="CM96" s="54" t="s">
        <v>1131</v>
      </c>
      <c r="CN96" s="29" t="s">
        <v>5032</v>
      </c>
      <c r="CO96" s="55" t="str">
        <f>VLOOKUP($BC96,小兵属性!$B:$Q,16,FALSE)</f>
        <v>物理</v>
      </c>
      <c r="CP96" s="57">
        <f t="shared" si="13"/>
        <v>695.71608722495978</v>
      </c>
      <c r="CQ96" s="57">
        <f t="shared" si="14"/>
        <v>372.7552500000001</v>
      </c>
      <c r="CR96" s="57">
        <f t="shared" si="16"/>
        <v>1068.4713372249598</v>
      </c>
      <c r="CS96" s="58" t="s">
        <v>5084</v>
      </c>
    </row>
    <row r="97" spans="1:97" customFormat="1" x14ac:dyDescent="0.15">
      <c r="A97" s="9" t="s">
        <v>1237</v>
      </c>
      <c r="B97" s="13">
        <v>0.47</v>
      </c>
      <c r="C97" s="13">
        <v>0.2</v>
      </c>
      <c r="D97" s="13">
        <v>0.28000000000000003</v>
      </c>
      <c r="E97" s="13">
        <v>0.3</v>
      </c>
      <c r="F97" s="13">
        <v>0.15</v>
      </c>
      <c r="G97" s="14">
        <v>0</v>
      </c>
      <c r="H97" s="14">
        <v>0</v>
      </c>
      <c r="I97" s="13"/>
      <c r="J97" s="13"/>
      <c r="K97" s="13">
        <v>0</v>
      </c>
      <c r="L97" s="13">
        <v>0</v>
      </c>
      <c r="M97" s="13">
        <v>0</v>
      </c>
      <c r="N97" s="13">
        <v>0.1</v>
      </c>
      <c r="O97" s="13"/>
      <c r="P97" s="13"/>
      <c r="Q97" s="26" t="s">
        <v>528</v>
      </c>
      <c r="R97" s="25">
        <f>VLOOKUP($Q97,杂项!$AF:$AT,2,FALSE)</f>
        <v>0</v>
      </c>
      <c r="S97" s="25">
        <f>VLOOKUP($Q97,杂项!$AF:$AT,3,FALSE)</f>
        <v>0.05</v>
      </c>
      <c r="T97" s="25">
        <f>VLOOKUP($Q97,杂项!$AF:$AT,4,FALSE)</f>
        <v>0.1</v>
      </c>
      <c r="U97" s="25">
        <f>VLOOKUP($Q97,杂项!$AF:$AT,5,FALSE)</f>
        <v>0.05</v>
      </c>
      <c r="V97" s="25">
        <f>VLOOKUP($Q97,杂项!$AF:$AT,6,FALSE)</f>
        <v>0.1</v>
      </c>
      <c r="W97" s="25">
        <f>VLOOKUP($Q97,杂项!$AF:$AT,7,FALSE)</f>
        <v>0</v>
      </c>
      <c r="X97" s="25">
        <f>VLOOKUP($Q97,杂项!$AF:$AT,8,FALSE)</f>
        <v>0.1</v>
      </c>
      <c r="Y97" s="25">
        <f>VLOOKUP($Q97,杂项!$AF:$AT,9,FALSE)</f>
        <v>0</v>
      </c>
      <c r="Z97" s="25">
        <f>VLOOKUP($Q97,杂项!$AF:$AT,10,FALSE)</f>
        <v>0.1</v>
      </c>
      <c r="AA97" s="25">
        <f>VLOOKUP($Q97,杂项!$AF:$AT,11,FALSE)</f>
        <v>0</v>
      </c>
      <c r="AB97" s="25">
        <f>VLOOKUP($Q97,杂项!$AF:$AT,12,FALSE)</f>
        <v>0</v>
      </c>
      <c r="AC97" s="25">
        <f>VLOOKUP($Q97,杂项!$AF:$AT,13,FALSE)</f>
        <v>0</v>
      </c>
      <c r="AD97" s="25">
        <f>VLOOKUP($Q97,杂项!$AF:$AT,14,FALSE)</f>
        <v>0</v>
      </c>
      <c r="AE97" s="25">
        <f>VLOOKUP($Q97,杂项!$AF:$AT,15,FALSE)</f>
        <v>0</v>
      </c>
      <c r="AF97" s="25">
        <f>VLOOKUP($Q97,杂项!$AF:$AU,16,FALSE)</f>
        <v>0</v>
      </c>
      <c r="AG97" s="30">
        <v>2</v>
      </c>
      <c r="AH97" s="13">
        <v>0</v>
      </c>
      <c r="AI97" s="13">
        <v>0.35</v>
      </c>
      <c r="AJ97" s="29">
        <v>0</v>
      </c>
      <c r="AK97" s="29">
        <v>182</v>
      </c>
      <c r="AL97" s="13"/>
      <c r="AM97" s="29"/>
      <c r="AN97" s="29"/>
      <c r="AO97" s="13"/>
      <c r="AP97" s="29"/>
      <c r="AQ97" s="29"/>
      <c r="AR97" s="13"/>
      <c r="AS97" s="29"/>
      <c r="AT97" s="29"/>
      <c r="AU97" s="13">
        <v>0.18</v>
      </c>
      <c r="AV97" s="13"/>
      <c r="AW97" s="13"/>
      <c r="AX97" s="13"/>
      <c r="AY97" s="13">
        <v>0</v>
      </c>
      <c r="AZ97" s="13">
        <v>0</v>
      </c>
      <c r="BA97" s="13">
        <v>0</v>
      </c>
      <c r="BB97" s="13"/>
      <c r="BC97" s="22" t="s">
        <v>4910</v>
      </c>
      <c r="BD97" s="24">
        <f>VLOOKUP($BC97,小兵属性!$B:$P,6,FALSE)</f>
        <v>0.65</v>
      </c>
      <c r="BE97" s="24">
        <f>VLOOKUP($BC97,小兵属性!$B:$P,7,FALSE)</f>
        <v>0.2</v>
      </c>
      <c r="BF97" s="24">
        <f>VLOOKUP($BC97,小兵属性!$B:$P,8,FALSE)</f>
        <v>0</v>
      </c>
      <c r="BG97" s="24">
        <f>VLOOKUP($BC97,小兵属性!$B:$P,9,FALSE)</f>
        <v>0.3</v>
      </c>
      <c r="BH97" s="24">
        <f>VLOOKUP($BC97,小兵属性!$B:$P,10,FALSE)</f>
        <v>0</v>
      </c>
      <c r="BI97" s="34">
        <v>12000</v>
      </c>
      <c r="BJ97" s="34">
        <v>11</v>
      </c>
      <c r="BK97" s="34"/>
      <c r="BL97" s="34"/>
      <c r="BM97" s="34">
        <v>700</v>
      </c>
      <c r="BN97" s="34">
        <v>600</v>
      </c>
      <c r="BO97" s="36">
        <v>0</v>
      </c>
      <c r="BP97" s="35">
        <v>1200</v>
      </c>
      <c r="BQ97" s="34">
        <v>11</v>
      </c>
      <c r="BR97" s="34"/>
      <c r="BS97" s="34">
        <v>700</v>
      </c>
      <c r="BT97" s="34">
        <v>600</v>
      </c>
      <c r="BU97" s="36">
        <v>0</v>
      </c>
      <c r="BV97" s="34"/>
      <c r="BW97" s="34"/>
      <c r="BX97" s="36">
        <v>0</v>
      </c>
      <c r="BY97" s="36">
        <v>0</v>
      </c>
      <c r="BZ97" s="43">
        <f>(VLOOKUP(A97,属性表!A:F,3,FALSE)*(1+AI97+S97)+AJ97+AK97)*(1+B97+AU97+T97)</f>
        <v>1431.9508492800001</v>
      </c>
      <c r="CA97" s="13">
        <f t="shared" si="17"/>
        <v>0.25</v>
      </c>
      <c r="CB97" s="13">
        <f t="shared" si="9"/>
        <v>0</v>
      </c>
      <c r="CC97" s="13">
        <f t="shared" si="10"/>
        <v>0</v>
      </c>
      <c r="CD97" s="50">
        <v>0</v>
      </c>
      <c r="CE97" s="13">
        <f t="shared" si="11"/>
        <v>0</v>
      </c>
      <c r="CF97" s="13">
        <v>0</v>
      </c>
      <c r="CG97" s="13">
        <f>IFERROR(VLOOKUP(VLOOKUP(A97,属性表!A:AO,41,FALSE)&amp;BJ97,杂项!AW:BC,4,0),0)/100+K97+AH97</f>
        <v>0</v>
      </c>
      <c r="CH97" s="43">
        <f>VLOOKUP(BC97,小兵属性!B:F,3,FALSE)*(1+B97+BD97)*(1+VLOOKUP(A97,属性表!A:AN,38,FALSE))</f>
        <v>1612.3448000000001</v>
      </c>
      <c r="CI97" s="50">
        <v>0</v>
      </c>
      <c r="CJ97" s="13">
        <f t="shared" si="12"/>
        <v>0</v>
      </c>
      <c r="CK97" s="13">
        <v>0</v>
      </c>
      <c r="CL97" s="13">
        <f>IFERROR(VLOOKUP(VLOOKUP(BC97,小兵属性!B:X,23,FALSE)&amp;BQ97,杂项!AW:BC,4,0),0)/100+K97</f>
        <v>0</v>
      </c>
      <c r="CM97" s="54" t="s">
        <v>4816</v>
      </c>
      <c r="CN97" s="29" t="s">
        <v>5027</v>
      </c>
      <c r="CO97" s="55" t="str">
        <f>VLOOKUP($BC97,小兵属性!$B:$Q,16,FALSE)</f>
        <v>物理</v>
      </c>
      <c r="CP97" s="43">
        <f t="shared" si="13"/>
        <v>914.93856160000007</v>
      </c>
      <c r="CQ97" s="43">
        <f t="shared" si="14"/>
        <v>661.44997999999998</v>
      </c>
      <c r="CR97" s="43">
        <f t="shared" si="16"/>
        <v>1576.3885416000001</v>
      </c>
      <c r="CS97" s="58" t="s">
        <v>5043</v>
      </c>
    </row>
    <row r="98" spans="1:97" customFormat="1" x14ac:dyDescent="0.15">
      <c r="A98" s="9" t="s">
        <v>1248</v>
      </c>
      <c r="B98" s="13">
        <v>0.2</v>
      </c>
      <c r="C98" s="13">
        <v>0.2</v>
      </c>
      <c r="D98" s="13">
        <v>0.2</v>
      </c>
      <c r="E98" s="13">
        <v>0.3</v>
      </c>
      <c r="F98" s="13">
        <v>0.25</v>
      </c>
      <c r="G98" s="14">
        <v>0</v>
      </c>
      <c r="H98" s="14">
        <v>0</v>
      </c>
      <c r="I98" s="13"/>
      <c r="J98" s="13"/>
      <c r="K98" s="13">
        <v>0</v>
      </c>
      <c r="L98" s="13">
        <v>0</v>
      </c>
      <c r="M98" s="13">
        <v>0</v>
      </c>
      <c r="N98" s="13"/>
      <c r="O98" s="13"/>
      <c r="P98" s="13"/>
      <c r="Q98" s="26" t="s">
        <v>528</v>
      </c>
      <c r="R98" s="25">
        <f>VLOOKUP($Q98,杂项!$AF:$AT,2,FALSE)</f>
        <v>0</v>
      </c>
      <c r="S98" s="25">
        <f>VLOOKUP($Q98,杂项!$AF:$AT,3,FALSE)</f>
        <v>0.05</v>
      </c>
      <c r="T98" s="25">
        <f>VLOOKUP($Q98,杂项!$AF:$AT,4,FALSE)</f>
        <v>0.1</v>
      </c>
      <c r="U98" s="25">
        <f>VLOOKUP($Q98,杂项!$AF:$AT,5,FALSE)</f>
        <v>0.05</v>
      </c>
      <c r="V98" s="25">
        <f>VLOOKUP($Q98,杂项!$AF:$AT,6,FALSE)</f>
        <v>0.1</v>
      </c>
      <c r="W98" s="25">
        <f>VLOOKUP($Q98,杂项!$AF:$AT,7,FALSE)</f>
        <v>0</v>
      </c>
      <c r="X98" s="25">
        <f>VLOOKUP($Q98,杂项!$AF:$AT,8,FALSE)</f>
        <v>0.1</v>
      </c>
      <c r="Y98" s="25">
        <f>VLOOKUP($Q98,杂项!$AF:$AT,9,FALSE)</f>
        <v>0</v>
      </c>
      <c r="Z98" s="25">
        <f>VLOOKUP($Q98,杂项!$AF:$AT,10,FALSE)</f>
        <v>0.1</v>
      </c>
      <c r="AA98" s="25">
        <f>VLOOKUP($Q98,杂项!$AF:$AT,11,FALSE)</f>
        <v>0</v>
      </c>
      <c r="AB98" s="25">
        <f>VLOOKUP($Q98,杂项!$AF:$AT,12,FALSE)</f>
        <v>0</v>
      </c>
      <c r="AC98" s="25">
        <f>VLOOKUP($Q98,杂项!$AF:$AT,13,FALSE)</f>
        <v>0</v>
      </c>
      <c r="AD98" s="25">
        <f>VLOOKUP($Q98,杂项!$AF:$AT,14,FALSE)</f>
        <v>0</v>
      </c>
      <c r="AE98" s="25">
        <f>VLOOKUP($Q98,杂项!$AF:$AT,15,FALSE)</f>
        <v>0</v>
      </c>
      <c r="AF98" s="25">
        <f>VLOOKUP($Q98,杂项!$AF:$AU,16,FALSE)</f>
        <v>0</v>
      </c>
      <c r="AG98" s="30">
        <v>1</v>
      </c>
      <c r="AH98" s="13">
        <v>0</v>
      </c>
      <c r="AI98" s="13">
        <v>0.35</v>
      </c>
      <c r="AJ98" s="29">
        <v>0</v>
      </c>
      <c r="AK98" s="29">
        <v>182</v>
      </c>
      <c r="AL98" s="13"/>
      <c r="AM98" s="29"/>
      <c r="AN98" s="29"/>
      <c r="AO98" s="13"/>
      <c r="AP98" s="29"/>
      <c r="AQ98" s="29"/>
      <c r="AR98" s="13"/>
      <c r="AS98" s="29"/>
      <c r="AT98" s="29"/>
      <c r="AU98" s="13">
        <v>0.33</v>
      </c>
      <c r="AV98" s="13"/>
      <c r="AW98" s="13"/>
      <c r="AX98" s="13"/>
      <c r="AY98" s="13">
        <v>0.6</v>
      </c>
      <c r="AZ98" s="13">
        <v>0</v>
      </c>
      <c r="BA98" s="13">
        <v>0</v>
      </c>
      <c r="BB98" s="13"/>
      <c r="BC98" s="22" t="s">
        <v>4890</v>
      </c>
      <c r="BD98" s="24">
        <f>VLOOKUP($BC98,小兵属性!$B:$P,6,FALSE)</f>
        <v>0.5</v>
      </c>
      <c r="BE98" s="24">
        <f>VLOOKUP($BC98,小兵属性!$B:$P,7,FALSE)</f>
        <v>0.5</v>
      </c>
      <c r="BF98" s="24">
        <f>VLOOKUP($BC98,小兵属性!$B:$P,8,FALSE)</f>
        <v>0</v>
      </c>
      <c r="BG98" s="24">
        <f>VLOOKUP($BC98,小兵属性!$B:$P,9,FALSE)</f>
        <v>0</v>
      </c>
      <c r="BH98" s="24">
        <f>VLOOKUP($BC98,小兵属性!$B:$P,10,FALSE)</f>
        <v>0</v>
      </c>
      <c r="BI98" s="34">
        <v>12000</v>
      </c>
      <c r="BJ98" s="34">
        <v>11</v>
      </c>
      <c r="BK98" s="34"/>
      <c r="BL98" s="34"/>
      <c r="BM98" s="34">
        <v>700</v>
      </c>
      <c r="BN98" s="34">
        <v>600</v>
      </c>
      <c r="BO98" s="36">
        <v>0</v>
      </c>
      <c r="BP98" s="35">
        <v>1200</v>
      </c>
      <c r="BQ98" s="34">
        <v>11</v>
      </c>
      <c r="BR98" s="34"/>
      <c r="BS98" s="34">
        <v>700</v>
      </c>
      <c r="BT98" s="34">
        <v>600</v>
      </c>
      <c r="BU98" s="36">
        <v>0</v>
      </c>
      <c r="BV98" s="34"/>
      <c r="BW98" s="34"/>
      <c r="BX98" s="36">
        <v>0</v>
      </c>
      <c r="BY98" s="36">
        <v>0</v>
      </c>
      <c r="BZ98" s="43">
        <f>(VLOOKUP(A98,属性表!A:F,3,FALSE)*(1+AI98+S98)+AJ98+AK98)*(1+B98+AU98+T98)</f>
        <v>1344.0313436928004</v>
      </c>
      <c r="CA98" s="13">
        <f t="shared" si="17"/>
        <v>0.85</v>
      </c>
      <c r="CB98" s="13">
        <f t="shared" si="9"/>
        <v>0</v>
      </c>
      <c r="CC98" s="13">
        <f t="shared" si="10"/>
        <v>0</v>
      </c>
      <c r="CD98" s="50">
        <v>0</v>
      </c>
      <c r="CE98" s="13">
        <f t="shared" si="11"/>
        <v>0</v>
      </c>
      <c r="CF98" s="13">
        <v>0</v>
      </c>
      <c r="CG98" s="13">
        <f>IFERROR(VLOOKUP(VLOOKUP(A98,属性表!A:AO,41,FALSE)&amp;BJ98,杂项!AW:BC,4,0),0)/100+K98+AH98</f>
        <v>0</v>
      </c>
      <c r="CH98" s="43">
        <f>VLOOKUP(BC98,小兵属性!B:F,3,FALSE)*(1+B98+BD98)*(1+VLOOKUP(A98,属性表!A:AN,38,FALSE))</f>
        <v>1593.41</v>
      </c>
      <c r="CI98" s="50">
        <v>0</v>
      </c>
      <c r="CJ98" s="13">
        <f t="shared" si="12"/>
        <v>0</v>
      </c>
      <c r="CK98" s="13">
        <v>0</v>
      </c>
      <c r="CL98" s="13">
        <f>IFERROR(VLOOKUP(VLOOKUP(BC98,小兵属性!B:X,23,FALSE)&amp;BQ98,杂项!AW:BC,4,0),0)/100+K98</f>
        <v>0</v>
      </c>
      <c r="CM98" s="54" t="s">
        <v>4816</v>
      </c>
      <c r="CN98" s="29" t="s">
        <v>5027</v>
      </c>
      <c r="CO98" s="55" t="str">
        <f>VLOOKUP($BC98,小兵属性!$B:$Q,16,FALSE)</f>
        <v>物理</v>
      </c>
      <c r="CP98" s="43">
        <f t="shared" si="13"/>
        <v>595.72899291584042</v>
      </c>
      <c r="CQ98" s="43">
        <f t="shared" si="14"/>
        <v>558.38125000000002</v>
      </c>
      <c r="CR98" s="43">
        <f t="shared" si="16"/>
        <v>1154.1102429158404</v>
      </c>
      <c r="CS98" s="58" t="s">
        <v>5066</v>
      </c>
    </row>
    <row r="99" spans="1:97" customFormat="1" x14ac:dyDescent="0.15">
      <c r="A99" s="9" t="s">
        <v>1186</v>
      </c>
      <c r="B99" s="13">
        <v>0.2</v>
      </c>
      <c r="C99" s="13">
        <v>0.2</v>
      </c>
      <c r="D99" s="13">
        <v>0.2</v>
      </c>
      <c r="E99" s="13">
        <v>0.3</v>
      </c>
      <c r="F99" s="13">
        <v>0.35</v>
      </c>
      <c r="G99" s="14">
        <v>0</v>
      </c>
      <c r="H99" s="14">
        <v>0</v>
      </c>
      <c r="I99" s="13"/>
      <c r="J99" s="13"/>
      <c r="K99" s="13">
        <v>0</v>
      </c>
      <c r="L99" s="13">
        <v>0</v>
      </c>
      <c r="M99" s="13">
        <v>0</v>
      </c>
      <c r="N99" s="13">
        <v>-0.2</v>
      </c>
      <c r="O99" s="13"/>
      <c r="P99" s="13"/>
      <c r="Q99" s="26" t="s">
        <v>634</v>
      </c>
      <c r="R99" s="25">
        <f>VLOOKUP($Q99,杂项!$AF:$AT,2,FALSE)</f>
        <v>0</v>
      </c>
      <c r="S99" s="25">
        <f>VLOOKUP($Q99,杂项!$AF:$AT,3,FALSE)</f>
        <v>0</v>
      </c>
      <c r="T99" s="25">
        <f>VLOOKUP($Q99,杂项!$AF:$AT,4,FALSE)</f>
        <v>0</v>
      </c>
      <c r="U99" s="25">
        <f>VLOOKUP($Q99,杂项!$AF:$AT,5,FALSE)</f>
        <v>0</v>
      </c>
      <c r="V99" s="25">
        <f>VLOOKUP($Q99,杂项!$AF:$AT,6,FALSE)</f>
        <v>0</v>
      </c>
      <c r="W99" s="25">
        <f>VLOOKUP($Q99,杂项!$AF:$AT,7,FALSE)</f>
        <v>0.05</v>
      </c>
      <c r="X99" s="25">
        <f>VLOOKUP($Q99,杂项!$AF:$AT,8,FALSE)</f>
        <v>0</v>
      </c>
      <c r="Y99" s="25">
        <f>VLOOKUP($Q99,杂项!$AF:$AT,9,FALSE)</f>
        <v>0</v>
      </c>
      <c r="Z99" s="25">
        <f>VLOOKUP($Q99,杂项!$AF:$AT,10,FALSE)</f>
        <v>0</v>
      </c>
      <c r="AA99" s="25">
        <f>VLOOKUP($Q99,杂项!$AF:$AT,11,FALSE)</f>
        <v>0</v>
      </c>
      <c r="AB99" s="25">
        <f>VLOOKUP($Q99,杂项!$AF:$AT,12,FALSE)</f>
        <v>0</v>
      </c>
      <c r="AC99" s="25">
        <f>VLOOKUP($Q99,杂项!$AF:$AT,13,FALSE)</f>
        <v>0</v>
      </c>
      <c r="AD99" s="25">
        <f>VLOOKUP($Q99,杂项!$AF:$AT,14,FALSE)</f>
        <v>0</v>
      </c>
      <c r="AE99" s="25">
        <f>VLOOKUP($Q99,杂项!$AF:$AT,15,FALSE)</f>
        <v>0</v>
      </c>
      <c r="AF99" s="25">
        <f>VLOOKUP($Q99,杂项!$AF:$AU,16,FALSE)</f>
        <v>0.15</v>
      </c>
      <c r="AG99" s="30">
        <v>1.5</v>
      </c>
      <c r="AH99" s="13">
        <v>0</v>
      </c>
      <c r="AI99" s="13">
        <v>0</v>
      </c>
      <c r="AJ99" s="29">
        <v>0</v>
      </c>
      <c r="AK99" s="29">
        <v>0</v>
      </c>
      <c r="AL99" s="13">
        <v>0.35</v>
      </c>
      <c r="AM99" s="29">
        <v>0</v>
      </c>
      <c r="AN99" s="29">
        <v>182</v>
      </c>
      <c r="AO99" s="13"/>
      <c r="AP99" s="29"/>
      <c r="AQ99" s="29"/>
      <c r="AR99" s="13"/>
      <c r="AS99" s="29"/>
      <c r="AT99" s="29"/>
      <c r="AU99" s="13"/>
      <c r="AV99" s="13">
        <v>0</v>
      </c>
      <c r="AW99" s="13"/>
      <c r="AX99" s="13"/>
      <c r="AY99" s="13">
        <v>0</v>
      </c>
      <c r="AZ99" s="13">
        <v>0</v>
      </c>
      <c r="BA99" s="13">
        <v>0</v>
      </c>
      <c r="BB99" s="13"/>
      <c r="BC99" s="22" t="s">
        <v>4928</v>
      </c>
      <c r="BD99" s="24">
        <f>VLOOKUP($BC99,小兵属性!$B:$P,6,FALSE)</f>
        <v>0.7</v>
      </c>
      <c r="BE99" s="24">
        <f>VLOOKUP($BC99,小兵属性!$B:$P,7,FALSE)</f>
        <v>0.4</v>
      </c>
      <c r="BF99" s="24">
        <f>VLOOKUP($BC99,小兵属性!$B:$P,8,FALSE)</f>
        <v>0</v>
      </c>
      <c r="BG99" s="24">
        <f>VLOOKUP($BC99,小兵属性!$B:$P,9,FALSE)</f>
        <v>0</v>
      </c>
      <c r="BH99" s="24">
        <f>VLOOKUP($BC99,小兵属性!$B:$P,10,FALSE)</f>
        <v>0.3</v>
      </c>
      <c r="BI99" s="34">
        <v>12000</v>
      </c>
      <c r="BJ99" s="34">
        <v>11</v>
      </c>
      <c r="BK99" s="34"/>
      <c r="BL99" s="34"/>
      <c r="BM99" s="34">
        <v>700</v>
      </c>
      <c r="BN99" s="34">
        <v>600</v>
      </c>
      <c r="BO99" s="36">
        <v>0</v>
      </c>
      <c r="BP99" s="35">
        <v>1200</v>
      </c>
      <c r="BQ99" s="34">
        <v>11</v>
      </c>
      <c r="BR99" s="34"/>
      <c r="BS99" s="34">
        <v>700</v>
      </c>
      <c r="BT99" s="34">
        <v>600</v>
      </c>
      <c r="BU99" s="36">
        <v>0</v>
      </c>
      <c r="BV99" s="34"/>
      <c r="BW99" s="34"/>
      <c r="BX99" s="36">
        <v>0</v>
      </c>
      <c r="BY99" s="36">
        <v>0</v>
      </c>
      <c r="BZ99" s="43">
        <f>(VLOOKUP(A99,属性表!A:F,4,FALSE)*(1+AL99+U99)+AM99+AN99)*(1+C99+AV99+V99)</f>
        <v>963.13439385600009</v>
      </c>
      <c r="CA99" s="13">
        <f t="shared" si="17"/>
        <v>0.14999999999999997</v>
      </c>
      <c r="CB99" s="13">
        <f t="shared" si="9"/>
        <v>0</v>
      </c>
      <c r="CC99" s="13">
        <f t="shared" si="10"/>
        <v>0</v>
      </c>
      <c r="CD99" s="50">
        <v>0</v>
      </c>
      <c r="CE99" s="13">
        <f t="shared" si="11"/>
        <v>0</v>
      </c>
      <c r="CF99" s="13">
        <v>0</v>
      </c>
      <c r="CG99" s="13">
        <f>IFERROR(VLOOKUP(VLOOKUP(A99,属性表!A:AO,41,FALSE)&amp;BJ99,杂项!AW:BC,4,0),0)/100+K99+AH99</f>
        <v>0</v>
      </c>
      <c r="CH99" s="43">
        <f>VLOOKUP(BC99,小兵属性!B:F,3,FALSE)*(1+B99+BD99)*(1+VLOOKUP(A99,属性表!A:AN,38,FALSE))</f>
        <v>1259.4340000000002</v>
      </c>
      <c r="CI99" s="50">
        <v>0</v>
      </c>
      <c r="CJ99" s="13">
        <f t="shared" si="12"/>
        <v>0</v>
      </c>
      <c r="CK99" s="13">
        <v>0</v>
      </c>
      <c r="CL99" s="13">
        <f>IFERROR(VLOOKUP(VLOOKUP(BC99,小兵属性!B:X,23,FALSE)&amp;BQ99,杂项!AW:BC,4,0),0)/100+K99</f>
        <v>0</v>
      </c>
      <c r="CM99" s="54" t="s">
        <v>4886</v>
      </c>
      <c r="CN99" s="29" t="s">
        <v>5032</v>
      </c>
      <c r="CO99" s="55" t="str">
        <f>VLOOKUP($BC99,小兵属性!$B:$Q,16,FALSE)</f>
        <v>魔法</v>
      </c>
      <c r="CP99" s="43">
        <f t="shared" si="13"/>
        <v>313.20341470080007</v>
      </c>
      <c r="CQ99" s="43">
        <f t="shared" si="14"/>
        <v>445.11795000000018</v>
      </c>
      <c r="CR99" s="43">
        <f t="shared" si="16"/>
        <v>758.32136470080025</v>
      </c>
      <c r="CS99" s="58" t="s">
        <v>5066</v>
      </c>
    </row>
    <row r="100" spans="1:97" customFormat="1" x14ac:dyDescent="0.15">
      <c r="A100" s="9" t="s">
        <v>1159</v>
      </c>
      <c r="B100" s="13">
        <v>0.2</v>
      </c>
      <c r="C100" s="13">
        <v>0.2</v>
      </c>
      <c r="D100" s="13">
        <v>0.2</v>
      </c>
      <c r="E100" s="13">
        <v>0.3</v>
      </c>
      <c r="F100" s="13">
        <v>0.15</v>
      </c>
      <c r="G100" s="14">
        <v>0</v>
      </c>
      <c r="H100" s="14">
        <v>0</v>
      </c>
      <c r="I100" s="13"/>
      <c r="J100" s="13"/>
      <c r="K100" s="13">
        <v>0</v>
      </c>
      <c r="L100" s="13">
        <v>0</v>
      </c>
      <c r="M100" s="13">
        <v>0</v>
      </c>
      <c r="N100" s="13"/>
      <c r="O100" s="13"/>
      <c r="P100" s="13"/>
      <c r="Q100" s="26" t="s">
        <v>634</v>
      </c>
      <c r="R100" s="25">
        <f>VLOOKUP($Q100,杂项!$AF:$AT,2,FALSE)</f>
        <v>0</v>
      </c>
      <c r="S100" s="25">
        <f>VLOOKUP($Q100,杂项!$AF:$AT,3,FALSE)</f>
        <v>0</v>
      </c>
      <c r="T100" s="25">
        <f>VLOOKUP($Q100,杂项!$AF:$AT,4,FALSE)</f>
        <v>0</v>
      </c>
      <c r="U100" s="25">
        <f>VLOOKUP($Q100,杂项!$AF:$AT,5,FALSE)</f>
        <v>0</v>
      </c>
      <c r="V100" s="25">
        <f>VLOOKUP($Q100,杂项!$AF:$AT,6,FALSE)</f>
        <v>0</v>
      </c>
      <c r="W100" s="25">
        <f>VLOOKUP($Q100,杂项!$AF:$AT,7,FALSE)</f>
        <v>0.05</v>
      </c>
      <c r="X100" s="25">
        <f>VLOOKUP($Q100,杂项!$AF:$AT,8,FALSE)</f>
        <v>0</v>
      </c>
      <c r="Y100" s="25">
        <f>VLOOKUP($Q100,杂项!$AF:$AT,9,FALSE)</f>
        <v>0</v>
      </c>
      <c r="Z100" s="25">
        <f>VLOOKUP($Q100,杂项!$AF:$AT,10,FALSE)</f>
        <v>0</v>
      </c>
      <c r="AA100" s="25">
        <f>VLOOKUP($Q100,杂项!$AF:$AT,11,FALSE)</f>
        <v>0</v>
      </c>
      <c r="AB100" s="25">
        <f>VLOOKUP($Q100,杂项!$AF:$AT,12,FALSE)</f>
        <v>0</v>
      </c>
      <c r="AC100" s="25">
        <f>VLOOKUP($Q100,杂项!$AF:$AT,13,FALSE)</f>
        <v>0</v>
      </c>
      <c r="AD100" s="25">
        <f>VLOOKUP($Q100,杂项!$AF:$AT,14,FALSE)</f>
        <v>0</v>
      </c>
      <c r="AE100" s="25">
        <f>VLOOKUP($Q100,杂项!$AF:$AT,15,FALSE)</f>
        <v>0</v>
      </c>
      <c r="AF100" s="25">
        <f>VLOOKUP($Q100,杂项!$AF:$AU,16,FALSE)</f>
        <v>0.15</v>
      </c>
      <c r="AG100" s="30">
        <v>1.5</v>
      </c>
      <c r="AH100" s="13">
        <v>0</v>
      </c>
      <c r="AI100" s="13">
        <v>0</v>
      </c>
      <c r="AJ100" s="29">
        <v>0</v>
      </c>
      <c r="AK100" s="29">
        <v>0</v>
      </c>
      <c r="AL100" s="13">
        <v>0.35</v>
      </c>
      <c r="AM100" s="29">
        <v>0</v>
      </c>
      <c r="AN100" s="29">
        <v>182</v>
      </c>
      <c r="AO100" s="13"/>
      <c r="AP100" s="29"/>
      <c r="AQ100" s="29"/>
      <c r="AR100" s="13"/>
      <c r="AS100" s="29"/>
      <c r="AT100" s="29"/>
      <c r="AU100" s="13"/>
      <c r="AV100" s="13">
        <v>0</v>
      </c>
      <c r="AW100" s="13"/>
      <c r="AX100" s="13"/>
      <c r="AY100" s="13">
        <v>0</v>
      </c>
      <c r="AZ100" s="13">
        <v>0</v>
      </c>
      <c r="BA100" s="13">
        <v>0</v>
      </c>
      <c r="BB100" s="13"/>
      <c r="BC100" s="22" t="s">
        <v>4928</v>
      </c>
      <c r="BD100" s="24">
        <f>VLOOKUP($BC100,小兵属性!$B:$P,6,FALSE)</f>
        <v>0.7</v>
      </c>
      <c r="BE100" s="24">
        <f>VLOOKUP($BC100,小兵属性!$B:$P,7,FALSE)</f>
        <v>0.4</v>
      </c>
      <c r="BF100" s="24">
        <f>VLOOKUP($BC100,小兵属性!$B:$P,8,FALSE)</f>
        <v>0</v>
      </c>
      <c r="BG100" s="24">
        <f>VLOOKUP($BC100,小兵属性!$B:$P,9,FALSE)</f>
        <v>0</v>
      </c>
      <c r="BH100" s="24">
        <f>VLOOKUP($BC100,小兵属性!$B:$P,10,FALSE)</f>
        <v>0.3</v>
      </c>
      <c r="BI100" s="34">
        <v>12000</v>
      </c>
      <c r="BJ100" s="34">
        <v>11</v>
      </c>
      <c r="BK100" s="34"/>
      <c r="BL100" s="34"/>
      <c r="BM100" s="34">
        <v>700</v>
      </c>
      <c r="BN100" s="34">
        <v>600</v>
      </c>
      <c r="BO100" s="36">
        <v>0</v>
      </c>
      <c r="BP100" s="35">
        <v>1200</v>
      </c>
      <c r="BQ100" s="34">
        <v>11</v>
      </c>
      <c r="BR100" s="34"/>
      <c r="BS100" s="34">
        <v>700</v>
      </c>
      <c r="BT100" s="34">
        <v>600</v>
      </c>
      <c r="BU100" s="36">
        <v>0</v>
      </c>
      <c r="BV100" s="34"/>
      <c r="BW100" s="34"/>
      <c r="BX100" s="36">
        <v>0</v>
      </c>
      <c r="BY100" s="36">
        <v>0</v>
      </c>
      <c r="BZ100" s="43">
        <f>(VLOOKUP(A100,属性表!A:F,4,FALSE)*(1+AL100+U100)+AM100+AN100)*(1+C100+AV100+V100)</f>
        <v>907.93891507199999</v>
      </c>
      <c r="CA100" s="13">
        <f t="shared" si="17"/>
        <v>0.15</v>
      </c>
      <c r="CB100" s="13">
        <f t="shared" si="9"/>
        <v>0</v>
      </c>
      <c r="CC100" s="13">
        <f t="shared" si="10"/>
        <v>0</v>
      </c>
      <c r="CD100" s="50">
        <v>0</v>
      </c>
      <c r="CE100" s="13">
        <f t="shared" si="11"/>
        <v>0</v>
      </c>
      <c r="CF100" s="13">
        <v>0</v>
      </c>
      <c r="CG100" s="13">
        <f>IFERROR(VLOOKUP(VLOOKUP(A100,属性表!A:AO,41,FALSE)&amp;BJ100,杂项!AW:BC,4,0),0)/100+K100+AH100</f>
        <v>0</v>
      </c>
      <c r="CH100" s="43">
        <f>VLOOKUP(BC100,小兵属性!B:F,3,FALSE)*(1+B100+BD100)*(1+VLOOKUP(A100,属性表!A:AN,38,FALSE))</f>
        <v>1259.4340000000002</v>
      </c>
      <c r="CI100" s="50">
        <v>0</v>
      </c>
      <c r="CJ100" s="13">
        <f t="shared" si="12"/>
        <v>0</v>
      </c>
      <c r="CK100" s="13">
        <v>0</v>
      </c>
      <c r="CL100" s="13">
        <f>IFERROR(VLOOKUP(VLOOKUP(BC100,小兵属性!B:X,23,FALSE)&amp;BQ100,杂项!AW:BC,4,0),0)/100+K100</f>
        <v>0</v>
      </c>
      <c r="CM100" s="54" t="s">
        <v>4886</v>
      </c>
      <c r="CN100" s="29" t="s">
        <v>5032</v>
      </c>
      <c r="CO100" s="55" t="str">
        <f>VLOOKUP($BC100,小兵属性!$B:$Q,16,FALSE)</f>
        <v>魔法</v>
      </c>
      <c r="CP100" s="43">
        <f t="shared" si="13"/>
        <v>265.59731424959995</v>
      </c>
      <c r="CQ100" s="43">
        <f t="shared" si="14"/>
        <v>379.17455000000007</v>
      </c>
      <c r="CR100" s="43">
        <f t="shared" si="16"/>
        <v>644.77186424959996</v>
      </c>
      <c r="CS100" s="58" t="s">
        <v>5066</v>
      </c>
    </row>
    <row r="101" spans="1:97" customFormat="1" x14ac:dyDescent="0.15">
      <c r="A101" s="9" t="s">
        <v>1243</v>
      </c>
      <c r="B101" s="13">
        <v>0.6</v>
      </c>
      <c r="C101" s="13">
        <v>0.6</v>
      </c>
      <c r="D101" s="13">
        <v>0.2</v>
      </c>
      <c r="E101" s="13">
        <v>0.3</v>
      </c>
      <c r="F101" s="13">
        <v>0.15</v>
      </c>
      <c r="G101" s="14">
        <v>0</v>
      </c>
      <c r="H101" s="14">
        <v>0</v>
      </c>
      <c r="I101" s="13"/>
      <c r="J101" s="13"/>
      <c r="K101" s="13">
        <v>0</v>
      </c>
      <c r="L101" s="13">
        <v>0</v>
      </c>
      <c r="M101" s="13">
        <v>0</v>
      </c>
      <c r="N101" s="13">
        <v>0.1</v>
      </c>
      <c r="O101" s="13"/>
      <c r="P101" s="13"/>
      <c r="Q101" s="26" t="s">
        <v>528</v>
      </c>
      <c r="R101" s="25">
        <f>VLOOKUP($Q101,杂项!$AF:$AT,2,FALSE)</f>
        <v>0</v>
      </c>
      <c r="S101" s="25">
        <f>VLOOKUP($Q101,杂项!$AF:$AT,3,FALSE)</f>
        <v>0.05</v>
      </c>
      <c r="T101" s="25">
        <f>VLOOKUP($Q101,杂项!$AF:$AT,4,FALSE)</f>
        <v>0.1</v>
      </c>
      <c r="U101" s="25">
        <f>VLOOKUP($Q101,杂项!$AF:$AT,5,FALSE)</f>
        <v>0.05</v>
      </c>
      <c r="V101" s="25">
        <f>VLOOKUP($Q101,杂项!$AF:$AT,6,FALSE)</f>
        <v>0.1</v>
      </c>
      <c r="W101" s="25">
        <f>VLOOKUP($Q101,杂项!$AF:$AT,7,FALSE)</f>
        <v>0</v>
      </c>
      <c r="X101" s="25">
        <f>VLOOKUP($Q101,杂项!$AF:$AT,8,FALSE)</f>
        <v>0.1</v>
      </c>
      <c r="Y101" s="25">
        <f>VLOOKUP($Q101,杂项!$AF:$AT,9,FALSE)</f>
        <v>0</v>
      </c>
      <c r="Z101" s="25">
        <f>VLOOKUP($Q101,杂项!$AF:$AT,10,FALSE)</f>
        <v>0.1</v>
      </c>
      <c r="AA101" s="25">
        <f>VLOOKUP($Q101,杂项!$AF:$AT,11,FALSE)</f>
        <v>0</v>
      </c>
      <c r="AB101" s="25">
        <f>VLOOKUP($Q101,杂项!$AF:$AT,12,FALSE)</f>
        <v>0</v>
      </c>
      <c r="AC101" s="25">
        <f>VLOOKUP($Q101,杂项!$AF:$AT,13,FALSE)</f>
        <v>0</v>
      </c>
      <c r="AD101" s="25">
        <f>VLOOKUP($Q101,杂项!$AF:$AT,14,FALSE)</f>
        <v>0</v>
      </c>
      <c r="AE101" s="25">
        <f>VLOOKUP($Q101,杂项!$AF:$AT,15,FALSE)</f>
        <v>0</v>
      </c>
      <c r="AF101" s="25">
        <f>VLOOKUP($Q101,杂项!$AF:$AU,16,FALSE)</f>
        <v>0</v>
      </c>
      <c r="AG101" s="30">
        <v>1</v>
      </c>
      <c r="AH101" s="13">
        <v>0</v>
      </c>
      <c r="AI101" s="13">
        <v>0</v>
      </c>
      <c r="AJ101" s="29">
        <v>0</v>
      </c>
      <c r="AK101" s="29">
        <v>0</v>
      </c>
      <c r="AL101" s="13">
        <v>0.35</v>
      </c>
      <c r="AM101" s="29">
        <v>0</v>
      </c>
      <c r="AN101" s="29">
        <v>182</v>
      </c>
      <c r="AO101" s="13"/>
      <c r="AP101" s="29"/>
      <c r="AQ101" s="29"/>
      <c r="AR101" s="13"/>
      <c r="AS101" s="29"/>
      <c r="AT101" s="29"/>
      <c r="AU101" s="13"/>
      <c r="AV101" s="13">
        <v>0.18</v>
      </c>
      <c r="AW101" s="13"/>
      <c r="AX101" s="13"/>
      <c r="AY101" s="13">
        <v>0</v>
      </c>
      <c r="AZ101" s="13">
        <v>0</v>
      </c>
      <c r="BA101" s="13">
        <v>0</v>
      </c>
      <c r="BB101" s="13"/>
      <c r="BC101" s="22" t="s">
        <v>4932</v>
      </c>
      <c r="BD101" s="24">
        <f>VLOOKUP($BC101,小兵属性!$B:$P,6,FALSE)</f>
        <v>0</v>
      </c>
      <c r="BE101" s="24">
        <f>VLOOKUP($BC101,小兵属性!$B:$P,7,FALSE)</f>
        <v>0</v>
      </c>
      <c r="BF101" s="24">
        <f>VLOOKUP($BC101,小兵属性!$B:$P,8,FALSE)</f>
        <v>0</v>
      </c>
      <c r="BG101" s="24">
        <f>VLOOKUP($BC101,小兵属性!$B:$P,9,FALSE)</f>
        <v>0</v>
      </c>
      <c r="BH101" s="24">
        <f>VLOOKUP($BC101,小兵属性!$B:$P,10,FALSE)</f>
        <v>0</v>
      </c>
      <c r="BI101" s="34">
        <v>12000</v>
      </c>
      <c r="BJ101" s="34">
        <v>11</v>
      </c>
      <c r="BK101" s="34"/>
      <c r="BL101" s="34"/>
      <c r="BM101" s="34">
        <v>700</v>
      </c>
      <c r="BN101" s="34">
        <v>600</v>
      </c>
      <c r="BO101" s="36">
        <v>0</v>
      </c>
      <c r="BP101" s="35">
        <v>1200</v>
      </c>
      <c r="BQ101" s="34">
        <v>11</v>
      </c>
      <c r="BR101" s="34"/>
      <c r="BS101" s="34">
        <v>700</v>
      </c>
      <c r="BT101" s="34">
        <v>600</v>
      </c>
      <c r="BU101" s="36">
        <v>0</v>
      </c>
      <c r="BV101" s="34"/>
      <c r="BW101" s="34"/>
      <c r="BX101" s="36">
        <v>0</v>
      </c>
      <c r="BY101" s="36">
        <v>0</v>
      </c>
      <c r="BZ101" s="43">
        <f>(VLOOKUP(A101,属性表!A:F,4,FALSE)*(1+AL101+U101)+AM101+AN101)*(1+C101+AV101+V101)</f>
        <v>1329.6911502336</v>
      </c>
      <c r="CA101" s="13">
        <f t="shared" si="17"/>
        <v>0.25</v>
      </c>
      <c r="CB101" s="13">
        <f t="shared" si="9"/>
        <v>0</v>
      </c>
      <c r="CC101" s="13">
        <f t="shared" si="10"/>
        <v>0</v>
      </c>
      <c r="CD101" s="50">
        <v>0</v>
      </c>
      <c r="CE101" s="13">
        <f t="shared" si="11"/>
        <v>0</v>
      </c>
      <c r="CF101" s="13">
        <v>0</v>
      </c>
      <c r="CG101" s="13">
        <f>IFERROR(VLOOKUP(VLOOKUP(A101,属性表!A:AO,41,FALSE)&amp;BJ101,杂项!AW:BC,4,0),0)/100+K101+AH101</f>
        <v>0</v>
      </c>
      <c r="CH101" s="43">
        <f>VLOOKUP(BC101,小兵属性!B:F,3,FALSE)*(1+B101+BD101)*(1+VLOOKUP(A101,属性表!A:AN,38,FALSE))</f>
        <v>1349.8240000000001</v>
      </c>
      <c r="CI101" s="50">
        <v>0</v>
      </c>
      <c r="CJ101" s="13">
        <f t="shared" si="12"/>
        <v>0</v>
      </c>
      <c r="CK101" s="13">
        <v>0</v>
      </c>
      <c r="CL101" s="13">
        <f>IFERROR(VLOOKUP(VLOOKUP(BC101,小兵属性!B:X,23,FALSE)&amp;BQ101,杂项!AW:BC,4,0),0)/100+K101</f>
        <v>0</v>
      </c>
      <c r="CM101" s="54" t="s">
        <v>4886</v>
      </c>
      <c r="CN101" s="29" t="s">
        <v>5032</v>
      </c>
      <c r="CO101" s="55" t="str">
        <f>VLOOKUP($BC101,小兵属性!$B:$Q,16,FALSE)</f>
        <v>物理</v>
      </c>
      <c r="CP101" s="57">
        <f t="shared" si="13"/>
        <v>456.05696889599994</v>
      </c>
      <c r="CQ101" s="57">
        <f t="shared" si="14"/>
        <v>373.64879999999999</v>
      </c>
      <c r="CR101" s="57">
        <f t="shared" si="16"/>
        <v>829.70576889599988</v>
      </c>
      <c r="CS101" s="58" t="s">
        <v>5088</v>
      </c>
    </row>
    <row r="102" spans="1:97" customFormat="1" x14ac:dyDescent="0.15">
      <c r="A102" s="9" t="s">
        <v>1224</v>
      </c>
      <c r="B102" s="13">
        <v>0.6</v>
      </c>
      <c r="C102" s="13">
        <v>0.6</v>
      </c>
      <c r="D102" s="13">
        <v>0.6</v>
      </c>
      <c r="E102" s="13">
        <v>0.3</v>
      </c>
      <c r="F102" s="13">
        <v>0.15</v>
      </c>
      <c r="G102" s="14">
        <v>0</v>
      </c>
      <c r="H102" s="14">
        <v>0</v>
      </c>
      <c r="I102" s="13"/>
      <c r="J102" s="13"/>
      <c r="K102" s="13">
        <v>0</v>
      </c>
      <c r="L102" s="13">
        <v>0</v>
      </c>
      <c r="M102" s="13">
        <v>0</v>
      </c>
      <c r="N102" s="13">
        <v>0.09</v>
      </c>
      <c r="O102" s="13"/>
      <c r="P102" s="13"/>
      <c r="Q102" s="26" t="s">
        <v>528</v>
      </c>
      <c r="R102" s="25">
        <f>VLOOKUP($Q102,杂项!$AF:$AT,2,FALSE)</f>
        <v>0</v>
      </c>
      <c r="S102" s="25">
        <f>VLOOKUP($Q102,杂项!$AF:$AT,3,FALSE)</f>
        <v>0.05</v>
      </c>
      <c r="T102" s="25">
        <f>VLOOKUP($Q102,杂项!$AF:$AT,4,FALSE)</f>
        <v>0.1</v>
      </c>
      <c r="U102" s="25">
        <f>VLOOKUP($Q102,杂项!$AF:$AT,5,FALSE)</f>
        <v>0.05</v>
      </c>
      <c r="V102" s="25">
        <f>VLOOKUP($Q102,杂项!$AF:$AT,6,FALSE)</f>
        <v>0.1</v>
      </c>
      <c r="W102" s="25">
        <f>VLOOKUP($Q102,杂项!$AF:$AT,7,FALSE)</f>
        <v>0</v>
      </c>
      <c r="X102" s="25">
        <f>VLOOKUP($Q102,杂项!$AF:$AT,8,FALSE)</f>
        <v>0.1</v>
      </c>
      <c r="Y102" s="25">
        <f>VLOOKUP($Q102,杂项!$AF:$AT,9,FALSE)</f>
        <v>0</v>
      </c>
      <c r="Z102" s="25">
        <f>VLOOKUP($Q102,杂项!$AF:$AT,10,FALSE)</f>
        <v>0.1</v>
      </c>
      <c r="AA102" s="25">
        <f>VLOOKUP($Q102,杂项!$AF:$AT,11,FALSE)</f>
        <v>0</v>
      </c>
      <c r="AB102" s="25">
        <f>VLOOKUP($Q102,杂项!$AF:$AT,12,FALSE)</f>
        <v>0</v>
      </c>
      <c r="AC102" s="25">
        <f>VLOOKUP($Q102,杂项!$AF:$AT,13,FALSE)</f>
        <v>0</v>
      </c>
      <c r="AD102" s="25">
        <f>VLOOKUP($Q102,杂项!$AF:$AT,14,FALSE)</f>
        <v>0</v>
      </c>
      <c r="AE102" s="25">
        <f>VLOOKUP($Q102,杂项!$AF:$AT,15,FALSE)</f>
        <v>0</v>
      </c>
      <c r="AF102" s="25">
        <f>VLOOKUP($Q102,杂项!$AF:$AU,16,FALSE)</f>
        <v>0</v>
      </c>
      <c r="AG102" s="30">
        <v>1</v>
      </c>
      <c r="AH102" s="13">
        <v>0</v>
      </c>
      <c r="AI102" s="13">
        <v>0.35</v>
      </c>
      <c r="AJ102" s="29">
        <v>0</v>
      </c>
      <c r="AK102" s="29">
        <v>182</v>
      </c>
      <c r="AL102" s="13"/>
      <c r="AM102" s="29"/>
      <c r="AN102" s="29"/>
      <c r="AO102" s="13"/>
      <c r="AP102" s="29"/>
      <c r="AQ102" s="29"/>
      <c r="AR102" s="13"/>
      <c r="AS102" s="29"/>
      <c r="AT102" s="29"/>
      <c r="AU102" s="13">
        <v>0.18</v>
      </c>
      <c r="AV102" s="13"/>
      <c r="AW102" s="13"/>
      <c r="AX102" s="13"/>
      <c r="AY102" s="13">
        <v>0.6</v>
      </c>
      <c r="AZ102" s="13">
        <v>0</v>
      </c>
      <c r="BA102" s="13">
        <v>0</v>
      </c>
      <c r="BB102" s="13"/>
      <c r="BC102" s="22" t="s">
        <v>4872</v>
      </c>
      <c r="BD102" s="24">
        <f>VLOOKUP($BC102,小兵属性!$B:$P,6,FALSE)</f>
        <v>0.65</v>
      </c>
      <c r="BE102" s="24">
        <f>VLOOKUP($BC102,小兵属性!$B:$P,7,FALSE)</f>
        <v>0.2</v>
      </c>
      <c r="BF102" s="24">
        <f>VLOOKUP($BC102,小兵属性!$B:$P,8,FALSE)</f>
        <v>0</v>
      </c>
      <c r="BG102" s="24">
        <f>VLOOKUP($BC102,小兵属性!$B:$P,9,FALSE)</f>
        <v>0.24</v>
      </c>
      <c r="BH102" s="24">
        <f>VLOOKUP($BC102,小兵属性!$B:$P,10,FALSE)</f>
        <v>0.2</v>
      </c>
      <c r="BI102" s="34">
        <v>12000</v>
      </c>
      <c r="BJ102" s="34">
        <v>11</v>
      </c>
      <c r="BK102" s="34"/>
      <c r="BL102" s="34"/>
      <c r="BM102" s="34">
        <v>700</v>
      </c>
      <c r="BN102" s="34">
        <v>600</v>
      </c>
      <c r="BO102" s="36">
        <v>0</v>
      </c>
      <c r="BP102" s="35">
        <v>1200</v>
      </c>
      <c r="BQ102" s="34">
        <v>11</v>
      </c>
      <c r="BR102" s="34"/>
      <c r="BS102" s="34">
        <v>700</v>
      </c>
      <c r="BT102" s="34">
        <v>600</v>
      </c>
      <c r="BU102" s="36">
        <v>0</v>
      </c>
      <c r="BV102" s="34"/>
      <c r="BW102" s="34"/>
      <c r="BX102" s="36">
        <v>0</v>
      </c>
      <c r="BY102" s="36">
        <v>0</v>
      </c>
      <c r="BZ102" s="43">
        <f>(VLOOKUP(A102,属性表!A:F,3,FALSE)*(1+AI102+S102)+AJ102+AK102)*(1+B102+AU102+T102)</f>
        <v>1800.4934391807999</v>
      </c>
      <c r="CA102" s="13">
        <f t="shared" si="17"/>
        <v>0.84</v>
      </c>
      <c r="CB102" s="13">
        <f t="shared" si="9"/>
        <v>0</v>
      </c>
      <c r="CC102" s="13">
        <f t="shared" si="10"/>
        <v>0</v>
      </c>
      <c r="CD102" s="50">
        <v>0</v>
      </c>
      <c r="CE102" s="13">
        <f t="shared" si="11"/>
        <v>0</v>
      </c>
      <c r="CF102" s="13">
        <v>0</v>
      </c>
      <c r="CG102" s="13">
        <f>IFERROR(VLOOKUP(VLOOKUP(A102,属性表!A:AO,41,FALSE)&amp;BJ102,杂项!AW:BC,4,0),0)/100+K102+AH102</f>
        <v>0</v>
      </c>
      <c r="CH102" s="43">
        <f>VLOOKUP(BC102,小兵属性!B:F,3,FALSE)*(1+B102+BD102)*(1+VLOOKUP(A102,属性表!A:AN,38,FALSE))</f>
        <v>2271.1499999999996</v>
      </c>
      <c r="CI102" s="50">
        <v>0</v>
      </c>
      <c r="CJ102" s="13">
        <f t="shared" si="12"/>
        <v>0</v>
      </c>
      <c r="CK102" s="13">
        <v>0</v>
      </c>
      <c r="CL102" s="13">
        <f>IFERROR(VLOOKUP(VLOOKUP(BC102,小兵属性!B:X,23,FALSE)&amp;BQ102,杂项!AW:BC,4,0),0)/100+K102</f>
        <v>0</v>
      </c>
      <c r="CM102" s="54" t="s">
        <v>4816</v>
      </c>
      <c r="CN102" s="29" t="s">
        <v>5027</v>
      </c>
      <c r="CO102" s="55" t="str">
        <f>VLOOKUP($BC102,小兵属性!$B:$Q,16,FALSE)</f>
        <v>物理</v>
      </c>
      <c r="CP102" s="43">
        <f t="shared" si="13"/>
        <v>1012.4539640463358</v>
      </c>
      <c r="CQ102" s="43">
        <f t="shared" si="14"/>
        <v>1091.9492499999997</v>
      </c>
      <c r="CR102" s="43">
        <f t="shared" si="16"/>
        <v>2104.4032140463355</v>
      </c>
      <c r="CS102" s="58" t="s">
        <v>5107</v>
      </c>
    </row>
    <row r="103" spans="1:97" customFormat="1" x14ac:dyDescent="0.15">
      <c r="A103" s="9" t="s">
        <v>1181</v>
      </c>
      <c r="B103" s="13">
        <v>0.44</v>
      </c>
      <c r="C103" s="13">
        <v>0.2</v>
      </c>
      <c r="D103" s="13">
        <v>0.13</v>
      </c>
      <c r="E103" s="13">
        <v>0.3</v>
      </c>
      <c r="F103" s="13">
        <v>0.15</v>
      </c>
      <c r="G103" s="14">
        <v>0</v>
      </c>
      <c r="H103" s="14">
        <v>0</v>
      </c>
      <c r="I103" s="13"/>
      <c r="J103" s="13"/>
      <c r="K103" s="13">
        <v>0</v>
      </c>
      <c r="L103" s="13">
        <v>0</v>
      </c>
      <c r="M103" s="13">
        <v>0.1</v>
      </c>
      <c r="N103" s="13"/>
      <c r="O103" s="13"/>
      <c r="P103" s="13"/>
      <c r="Q103" s="26" t="s">
        <v>614</v>
      </c>
      <c r="R103" s="25">
        <f>VLOOKUP($Q103,杂项!$AF:$AT,2,FALSE)</f>
        <v>0</v>
      </c>
      <c r="S103" s="25">
        <f>VLOOKUP($Q103,杂项!$AF:$AT,3,FALSE)</f>
        <v>0</v>
      </c>
      <c r="T103" s="25">
        <f>VLOOKUP($Q103,杂项!$AF:$AT,4,FALSE)</f>
        <v>0</v>
      </c>
      <c r="U103" s="25">
        <f>VLOOKUP($Q103,杂项!$AF:$AT,5,FALSE)</f>
        <v>0</v>
      </c>
      <c r="V103" s="25">
        <f>VLOOKUP($Q103,杂项!$AF:$AT,6,FALSE)</f>
        <v>0</v>
      </c>
      <c r="W103" s="25">
        <f>VLOOKUP($Q103,杂项!$AF:$AT,7,FALSE)</f>
        <v>0</v>
      </c>
      <c r="X103" s="25">
        <f>VLOOKUP($Q103,杂项!$AF:$AT,8,FALSE)</f>
        <v>0</v>
      </c>
      <c r="Y103" s="25">
        <f>VLOOKUP($Q103,杂项!$AF:$AT,9,FALSE)</f>
        <v>0</v>
      </c>
      <c r="Z103" s="25">
        <f>VLOOKUP($Q103,杂项!$AF:$AT,10,FALSE)</f>
        <v>0</v>
      </c>
      <c r="AA103" s="25">
        <f>VLOOKUP($Q103,杂项!$AF:$AT,11,FALSE)</f>
        <v>0</v>
      </c>
      <c r="AB103" s="25">
        <f>VLOOKUP($Q103,杂项!$AF:$AT,12,FALSE)</f>
        <v>0.2</v>
      </c>
      <c r="AC103" s="25">
        <f>VLOOKUP($Q103,杂项!$AF:$AT,13,FALSE)</f>
        <v>0</v>
      </c>
      <c r="AD103" s="25">
        <f>VLOOKUP($Q103,杂项!$AF:$AT,14,FALSE)</f>
        <v>0</v>
      </c>
      <c r="AE103" s="25">
        <f>VLOOKUP($Q103,杂项!$AF:$AT,15,FALSE)</f>
        <v>0</v>
      </c>
      <c r="AF103" s="25">
        <f>VLOOKUP($Q103,杂项!$AF:$AU,16,FALSE)</f>
        <v>0</v>
      </c>
      <c r="AG103" s="30">
        <v>1.4</v>
      </c>
      <c r="AH103" s="13">
        <v>0</v>
      </c>
      <c r="AI103" s="13">
        <v>0.35</v>
      </c>
      <c r="AJ103" s="29">
        <v>0</v>
      </c>
      <c r="AK103" s="29">
        <v>182</v>
      </c>
      <c r="AL103" s="13"/>
      <c r="AM103" s="29"/>
      <c r="AN103" s="29"/>
      <c r="AO103" s="13"/>
      <c r="AP103" s="29"/>
      <c r="AQ103" s="29"/>
      <c r="AR103" s="13"/>
      <c r="AS103" s="29"/>
      <c r="AT103" s="29"/>
      <c r="AU103" s="13">
        <v>0.18</v>
      </c>
      <c r="AV103" s="13"/>
      <c r="AW103" s="13"/>
      <c r="AX103" s="13"/>
      <c r="AY103" s="13">
        <v>0</v>
      </c>
      <c r="AZ103" s="13">
        <v>0</v>
      </c>
      <c r="BA103" s="13">
        <v>0</v>
      </c>
      <c r="BB103" s="13"/>
      <c r="BC103" s="22" t="s">
        <v>4966</v>
      </c>
      <c r="BD103" s="24">
        <f>VLOOKUP($BC103,小兵属性!$B:$P,6,FALSE)</f>
        <v>0.2</v>
      </c>
      <c r="BE103" s="24">
        <f>VLOOKUP($BC103,小兵属性!$B:$P,7,FALSE)</f>
        <v>0</v>
      </c>
      <c r="BF103" s="24">
        <f>VLOOKUP($BC103,小兵属性!$B:$P,8,FALSE)</f>
        <v>0</v>
      </c>
      <c r="BG103" s="24">
        <f>VLOOKUP($BC103,小兵属性!$B:$P,9,FALSE)</f>
        <v>0</v>
      </c>
      <c r="BH103" s="24">
        <f>VLOOKUP($BC103,小兵属性!$B:$P,10,FALSE)</f>
        <v>0</v>
      </c>
      <c r="BI103" s="34">
        <v>12000</v>
      </c>
      <c r="BJ103" s="34">
        <v>11</v>
      </c>
      <c r="BK103" s="34"/>
      <c r="BL103" s="34"/>
      <c r="BM103" s="34">
        <v>700</v>
      </c>
      <c r="BN103" s="34">
        <v>600</v>
      </c>
      <c r="BO103" s="36">
        <v>0</v>
      </c>
      <c r="BP103" s="35">
        <v>1200</v>
      </c>
      <c r="BQ103" s="34">
        <v>11</v>
      </c>
      <c r="BR103" s="34"/>
      <c r="BS103" s="34">
        <v>700</v>
      </c>
      <c r="BT103" s="34">
        <v>600</v>
      </c>
      <c r="BU103" s="36">
        <v>0</v>
      </c>
      <c r="BV103" s="34"/>
      <c r="BW103" s="34"/>
      <c r="BX103" s="36">
        <v>0</v>
      </c>
      <c r="BY103" s="36">
        <v>0</v>
      </c>
      <c r="BZ103" s="43">
        <f>(VLOOKUP(A103,属性表!A:F,3,FALSE)*(1+AI103+S103)+AJ103+AK103)*(1+B103+AU103+T103)</f>
        <v>1555.9787778048001</v>
      </c>
      <c r="CA103" s="13">
        <f t="shared" si="17"/>
        <v>0.35</v>
      </c>
      <c r="CB103" s="13">
        <f t="shared" si="9"/>
        <v>0</v>
      </c>
      <c r="CC103" s="13">
        <f t="shared" si="10"/>
        <v>0</v>
      </c>
      <c r="CD103" s="50">
        <v>0</v>
      </c>
      <c r="CE103" s="13">
        <f t="shared" si="11"/>
        <v>0.1</v>
      </c>
      <c r="CF103" s="13">
        <v>0</v>
      </c>
      <c r="CG103" s="13">
        <f>IFERROR(VLOOKUP(VLOOKUP(A103,属性表!A:AO,41,FALSE)&amp;BJ103,杂项!AW:BC,4,0),0)/100+K103+AH103</f>
        <v>0</v>
      </c>
      <c r="CH103" s="43">
        <f>VLOOKUP(BC103,小兵属性!B:F,3,FALSE)*(1+B103+BD103)*(1+VLOOKUP(A103,属性表!A:AN,38,FALSE))</f>
        <v>1485.5119999999997</v>
      </c>
      <c r="CI103" s="50">
        <v>0</v>
      </c>
      <c r="CJ103" s="13">
        <f t="shared" si="12"/>
        <v>0.1</v>
      </c>
      <c r="CK103" s="13">
        <v>0</v>
      </c>
      <c r="CL103" s="13">
        <f>IFERROR(VLOOKUP(VLOOKUP(BC103,小兵属性!B:X,23,FALSE)&amp;BQ103,杂项!AW:BC,4,0),0)/100+K103</f>
        <v>0</v>
      </c>
      <c r="CM103" s="54" t="s">
        <v>4816</v>
      </c>
      <c r="CN103" s="29" t="s">
        <v>5027</v>
      </c>
      <c r="CO103" s="55" t="str">
        <f>VLOOKUP($BC103,小兵属性!$B:$Q,16,FALSE)</f>
        <v>物理</v>
      </c>
      <c r="CP103" s="43">
        <f t="shared" si="13"/>
        <v>808.899945025536</v>
      </c>
      <c r="CQ103" s="43">
        <f t="shared" si="14"/>
        <v>451.66939999999983</v>
      </c>
      <c r="CR103" s="43">
        <f t="shared" si="16"/>
        <v>1260.5693450255358</v>
      </c>
      <c r="CS103" s="58" t="s">
        <v>5036</v>
      </c>
    </row>
    <row r="104" spans="1:97" customFormat="1" x14ac:dyDescent="0.15">
      <c r="A104" s="9" t="s">
        <v>220</v>
      </c>
      <c r="B104" s="13">
        <v>0.24</v>
      </c>
      <c r="C104" s="13">
        <v>0.2</v>
      </c>
      <c r="D104" s="13">
        <v>0.13</v>
      </c>
      <c r="E104" s="13">
        <v>0.3</v>
      </c>
      <c r="F104" s="13">
        <v>0.15</v>
      </c>
      <c r="G104" s="14">
        <v>0</v>
      </c>
      <c r="H104" s="14">
        <v>0</v>
      </c>
      <c r="I104" s="13"/>
      <c r="J104" s="13"/>
      <c r="K104" s="13">
        <v>0</v>
      </c>
      <c r="L104" s="13">
        <v>0</v>
      </c>
      <c r="M104" s="13">
        <v>0</v>
      </c>
      <c r="N104" s="13"/>
      <c r="O104" s="13"/>
      <c r="P104" s="13"/>
      <c r="Q104" s="26" t="s">
        <v>614</v>
      </c>
      <c r="R104" s="25">
        <f>VLOOKUP($Q104,杂项!$AF:$AT,2,FALSE)</f>
        <v>0</v>
      </c>
      <c r="S104" s="25">
        <f>VLOOKUP($Q104,杂项!$AF:$AT,3,FALSE)</f>
        <v>0</v>
      </c>
      <c r="T104" s="25">
        <f>VLOOKUP($Q104,杂项!$AF:$AT,4,FALSE)</f>
        <v>0</v>
      </c>
      <c r="U104" s="25">
        <f>VLOOKUP($Q104,杂项!$AF:$AT,5,FALSE)</f>
        <v>0</v>
      </c>
      <c r="V104" s="25">
        <f>VLOOKUP($Q104,杂项!$AF:$AT,6,FALSE)</f>
        <v>0</v>
      </c>
      <c r="W104" s="25">
        <f>VLOOKUP($Q104,杂项!$AF:$AT,7,FALSE)</f>
        <v>0</v>
      </c>
      <c r="X104" s="25">
        <f>VLOOKUP($Q104,杂项!$AF:$AT,8,FALSE)</f>
        <v>0</v>
      </c>
      <c r="Y104" s="25">
        <f>VLOOKUP($Q104,杂项!$AF:$AT,9,FALSE)</f>
        <v>0</v>
      </c>
      <c r="Z104" s="25">
        <f>VLOOKUP($Q104,杂项!$AF:$AT,10,FALSE)</f>
        <v>0</v>
      </c>
      <c r="AA104" s="25">
        <f>VLOOKUP($Q104,杂项!$AF:$AT,11,FALSE)</f>
        <v>0</v>
      </c>
      <c r="AB104" s="25">
        <f>VLOOKUP($Q104,杂项!$AF:$AT,12,FALSE)</f>
        <v>0.2</v>
      </c>
      <c r="AC104" s="25">
        <f>VLOOKUP($Q104,杂项!$AF:$AT,13,FALSE)</f>
        <v>0</v>
      </c>
      <c r="AD104" s="25">
        <f>VLOOKUP($Q104,杂项!$AF:$AT,14,FALSE)</f>
        <v>0</v>
      </c>
      <c r="AE104" s="25">
        <f>VLOOKUP($Q104,杂项!$AF:$AT,15,FALSE)</f>
        <v>0</v>
      </c>
      <c r="AF104" s="25">
        <f>VLOOKUP($Q104,杂项!$AF:$AU,16,FALSE)</f>
        <v>0</v>
      </c>
      <c r="AG104" s="30">
        <v>1.5</v>
      </c>
      <c r="AH104" s="13">
        <v>0</v>
      </c>
      <c r="AI104" s="13">
        <v>0.35</v>
      </c>
      <c r="AJ104" s="29">
        <v>0</v>
      </c>
      <c r="AK104" s="29">
        <v>182</v>
      </c>
      <c r="AL104" s="13"/>
      <c r="AM104" s="29"/>
      <c r="AN104" s="29"/>
      <c r="AO104" s="13"/>
      <c r="AP104" s="29"/>
      <c r="AQ104" s="29"/>
      <c r="AR104" s="13"/>
      <c r="AS104" s="29"/>
      <c r="AT104" s="29"/>
      <c r="AU104" s="13">
        <v>0.38</v>
      </c>
      <c r="AV104" s="13"/>
      <c r="AW104" s="13"/>
      <c r="AX104" s="13"/>
      <c r="AY104" s="13">
        <v>0</v>
      </c>
      <c r="AZ104" s="13">
        <v>0</v>
      </c>
      <c r="BA104" s="13">
        <v>0</v>
      </c>
      <c r="BB104" s="13"/>
      <c r="BC104" s="22" t="s">
        <v>4966</v>
      </c>
      <c r="BD104" s="24">
        <f>VLOOKUP($BC104,小兵属性!$B:$P,6,FALSE)</f>
        <v>0.2</v>
      </c>
      <c r="BE104" s="24">
        <f>VLOOKUP($BC104,小兵属性!$B:$P,7,FALSE)</f>
        <v>0</v>
      </c>
      <c r="BF104" s="24">
        <f>VLOOKUP($BC104,小兵属性!$B:$P,8,FALSE)</f>
        <v>0</v>
      </c>
      <c r="BG104" s="24">
        <f>VLOOKUP($BC104,小兵属性!$B:$P,9,FALSE)</f>
        <v>0</v>
      </c>
      <c r="BH104" s="24">
        <f>VLOOKUP($BC104,小兵属性!$B:$P,10,FALSE)</f>
        <v>0</v>
      </c>
      <c r="BI104" s="34">
        <v>12000</v>
      </c>
      <c r="BJ104" s="34">
        <v>11</v>
      </c>
      <c r="BK104" s="34"/>
      <c r="BL104" s="34"/>
      <c r="BM104" s="34">
        <v>700</v>
      </c>
      <c r="BN104" s="34">
        <v>600</v>
      </c>
      <c r="BO104" s="36">
        <v>0</v>
      </c>
      <c r="BP104" s="35">
        <v>1200</v>
      </c>
      <c r="BQ104" s="34">
        <v>11</v>
      </c>
      <c r="BR104" s="34"/>
      <c r="BS104" s="34">
        <v>700</v>
      </c>
      <c r="BT104" s="34">
        <v>600</v>
      </c>
      <c r="BU104" s="36">
        <v>0</v>
      </c>
      <c r="BV104" s="34"/>
      <c r="BW104" s="34"/>
      <c r="BX104" s="36">
        <v>0</v>
      </c>
      <c r="BY104" s="36">
        <v>0</v>
      </c>
      <c r="BZ104" s="43">
        <f>(VLOOKUP(A104,属性表!A:F,3,FALSE)*(1+AI104+S104)+AJ104+AK104)*(1+B104+AU104+T104)</f>
        <v>1432.4315996160001</v>
      </c>
      <c r="CA104" s="13">
        <f t="shared" si="17"/>
        <v>0.35</v>
      </c>
      <c r="CB104" s="13">
        <f t="shared" si="9"/>
        <v>0</v>
      </c>
      <c r="CC104" s="13">
        <f t="shared" si="10"/>
        <v>0</v>
      </c>
      <c r="CD104" s="50">
        <v>0</v>
      </c>
      <c r="CE104" s="13">
        <f t="shared" si="11"/>
        <v>0</v>
      </c>
      <c r="CF104" s="13">
        <v>0</v>
      </c>
      <c r="CG104" s="13">
        <f>IFERROR(VLOOKUP(VLOOKUP(A104,属性表!A:AO,41,FALSE)&amp;BJ104,杂项!AW:BC,4,0),0)/100+K104+AH104</f>
        <v>0</v>
      </c>
      <c r="CH104" s="43">
        <f>VLOOKUP(BC104,小兵属性!B:F,3,FALSE)*(1+B104+BD104)*(1+VLOOKUP(A104,属性表!A:AN,38,FALSE))</f>
        <v>1304.3519999999999</v>
      </c>
      <c r="CI104" s="50">
        <v>0</v>
      </c>
      <c r="CJ104" s="13">
        <f t="shared" si="12"/>
        <v>0</v>
      </c>
      <c r="CK104" s="13">
        <v>0</v>
      </c>
      <c r="CL104" s="13">
        <f>IFERROR(VLOOKUP(VLOOKUP(BC104,小兵属性!B:X,23,FALSE)&amp;BQ104,杂项!AW:BC,4,0),0)/100+K104</f>
        <v>0</v>
      </c>
      <c r="CM104" s="54" t="s">
        <v>4816</v>
      </c>
      <c r="CN104" s="29" t="s">
        <v>5027</v>
      </c>
      <c r="CO104" s="55" t="str">
        <f>VLOOKUP($BC104,小兵属性!$B:$Q,16,FALSE)</f>
        <v>物理</v>
      </c>
      <c r="CP104" s="43">
        <f t="shared" si="13"/>
        <v>741.58699461120011</v>
      </c>
      <c r="CQ104" s="43">
        <f t="shared" si="14"/>
        <v>347.50239999999991</v>
      </c>
      <c r="CR104" s="43">
        <f t="shared" si="16"/>
        <v>1089.0893946112001</v>
      </c>
      <c r="CS104" s="58" t="s">
        <v>5065</v>
      </c>
    </row>
    <row r="105" spans="1:97" customFormat="1" x14ac:dyDescent="0.15">
      <c r="A105" s="9" t="s">
        <v>1164</v>
      </c>
      <c r="B105" s="13">
        <v>0.47</v>
      </c>
      <c r="C105" s="13">
        <v>0.2</v>
      </c>
      <c r="D105" s="13">
        <v>0.2</v>
      </c>
      <c r="E105" s="13">
        <v>0.3</v>
      </c>
      <c r="F105" s="13">
        <v>0.15</v>
      </c>
      <c r="G105" s="14">
        <v>0</v>
      </c>
      <c r="H105" s="14">
        <v>0</v>
      </c>
      <c r="I105" s="13"/>
      <c r="J105" s="13"/>
      <c r="K105" s="13">
        <v>0</v>
      </c>
      <c r="L105" s="13">
        <v>0</v>
      </c>
      <c r="M105" s="13">
        <v>0</v>
      </c>
      <c r="N105" s="13"/>
      <c r="O105" s="13"/>
      <c r="P105" s="13"/>
      <c r="Q105" s="26" t="s">
        <v>528</v>
      </c>
      <c r="R105" s="25">
        <f>VLOOKUP($Q105,杂项!$AF:$AT,2,FALSE)</f>
        <v>0</v>
      </c>
      <c r="S105" s="25">
        <f>VLOOKUP($Q105,杂项!$AF:$AT,3,FALSE)</f>
        <v>0.05</v>
      </c>
      <c r="T105" s="25">
        <f>VLOOKUP($Q105,杂项!$AF:$AT,4,FALSE)</f>
        <v>0.1</v>
      </c>
      <c r="U105" s="25">
        <f>VLOOKUP($Q105,杂项!$AF:$AT,5,FALSE)</f>
        <v>0.05</v>
      </c>
      <c r="V105" s="25">
        <f>VLOOKUP($Q105,杂项!$AF:$AT,6,FALSE)</f>
        <v>0.1</v>
      </c>
      <c r="W105" s="25">
        <f>VLOOKUP($Q105,杂项!$AF:$AT,7,FALSE)</f>
        <v>0</v>
      </c>
      <c r="X105" s="25">
        <f>VLOOKUP($Q105,杂项!$AF:$AT,8,FALSE)</f>
        <v>0.1</v>
      </c>
      <c r="Y105" s="25">
        <f>VLOOKUP($Q105,杂项!$AF:$AT,9,FALSE)</f>
        <v>0</v>
      </c>
      <c r="Z105" s="25">
        <f>VLOOKUP($Q105,杂项!$AF:$AT,10,FALSE)</f>
        <v>0.1</v>
      </c>
      <c r="AA105" s="25">
        <f>VLOOKUP($Q105,杂项!$AF:$AT,11,FALSE)</f>
        <v>0</v>
      </c>
      <c r="AB105" s="25">
        <f>VLOOKUP($Q105,杂项!$AF:$AT,12,FALSE)</f>
        <v>0</v>
      </c>
      <c r="AC105" s="25">
        <f>VLOOKUP($Q105,杂项!$AF:$AT,13,FALSE)</f>
        <v>0</v>
      </c>
      <c r="AD105" s="25">
        <f>VLOOKUP($Q105,杂项!$AF:$AT,14,FALSE)</f>
        <v>0</v>
      </c>
      <c r="AE105" s="25">
        <f>VLOOKUP($Q105,杂项!$AF:$AT,15,FALSE)</f>
        <v>0</v>
      </c>
      <c r="AF105" s="25">
        <f>VLOOKUP($Q105,杂项!$AF:$AU,16,FALSE)</f>
        <v>0</v>
      </c>
      <c r="AG105" s="30">
        <v>1.25</v>
      </c>
      <c r="AH105" s="13">
        <v>0</v>
      </c>
      <c r="AI105" s="13">
        <v>0.35</v>
      </c>
      <c r="AJ105" s="29">
        <v>0</v>
      </c>
      <c r="AK105" s="29">
        <v>182</v>
      </c>
      <c r="AL105" s="13"/>
      <c r="AM105" s="29"/>
      <c r="AN105" s="29"/>
      <c r="AO105" s="13"/>
      <c r="AP105" s="29"/>
      <c r="AQ105" s="29"/>
      <c r="AR105" s="13"/>
      <c r="AS105" s="29"/>
      <c r="AT105" s="29"/>
      <c r="AU105" s="13">
        <v>0.18</v>
      </c>
      <c r="AV105" s="13"/>
      <c r="AW105" s="13"/>
      <c r="AX105" s="13"/>
      <c r="AY105" s="13">
        <v>0</v>
      </c>
      <c r="AZ105" s="13">
        <v>0</v>
      </c>
      <c r="BA105" s="13">
        <v>0</v>
      </c>
      <c r="BB105" s="13"/>
      <c r="BC105" s="22" t="s">
        <v>4839</v>
      </c>
      <c r="BD105" s="24">
        <f>VLOOKUP($BC105,小兵属性!$B:$P,6,FALSE)</f>
        <v>0.5</v>
      </c>
      <c r="BE105" s="24">
        <f>VLOOKUP($BC105,小兵属性!$B:$P,7,FALSE)</f>
        <v>0.2</v>
      </c>
      <c r="BF105" s="24">
        <f>VLOOKUP($BC105,小兵属性!$B:$P,8,FALSE)</f>
        <v>0</v>
      </c>
      <c r="BG105" s="24">
        <f>VLOOKUP($BC105,小兵属性!$B:$P,9,FALSE)</f>
        <v>0.3</v>
      </c>
      <c r="BH105" s="24">
        <f>VLOOKUP($BC105,小兵属性!$B:$P,10,FALSE)</f>
        <v>0.2</v>
      </c>
      <c r="BI105" s="34">
        <v>12000</v>
      </c>
      <c r="BJ105" s="34">
        <v>11</v>
      </c>
      <c r="BK105" s="34"/>
      <c r="BL105" s="34"/>
      <c r="BM105" s="34">
        <v>700</v>
      </c>
      <c r="BN105" s="34">
        <v>600</v>
      </c>
      <c r="BO105" s="36">
        <v>0</v>
      </c>
      <c r="BP105" s="35">
        <v>1200</v>
      </c>
      <c r="BQ105" s="34">
        <v>11</v>
      </c>
      <c r="BR105" s="34"/>
      <c r="BS105" s="34">
        <v>700</v>
      </c>
      <c r="BT105" s="34">
        <v>600</v>
      </c>
      <c r="BU105" s="36">
        <v>0</v>
      </c>
      <c r="BV105" s="34"/>
      <c r="BW105" s="34"/>
      <c r="BX105" s="36">
        <v>0</v>
      </c>
      <c r="BY105" s="36">
        <v>0</v>
      </c>
      <c r="BZ105" s="43">
        <f>(VLOOKUP(A105,属性表!A:F,3,FALSE)*(1+AI105+S105)+AJ105+AK105)*(1+B105+AU105+T105)</f>
        <v>1751.5843564800002</v>
      </c>
      <c r="CA105" s="13">
        <f t="shared" si="17"/>
        <v>0.15</v>
      </c>
      <c r="CB105" s="13">
        <f t="shared" si="9"/>
        <v>0</v>
      </c>
      <c r="CC105" s="13">
        <f t="shared" si="10"/>
        <v>0</v>
      </c>
      <c r="CD105" s="50">
        <v>0</v>
      </c>
      <c r="CE105" s="13">
        <f t="shared" si="11"/>
        <v>0</v>
      </c>
      <c r="CF105" s="13">
        <v>0</v>
      </c>
      <c r="CG105" s="13">
        <f>IFERROR(VLOOKUP(VLOOKUP(A105,属性表!A:AO,41,FALSE)&amp;BJ105,杂项!AW:BC,4,0),0)/100+K105+AH105</f>
        <v>0</v>
      </c>
      <c r="CH105" s="43">
        <f>VLOOKUP(BC105,小兵属性!B:F,3,FALSE)*(1+B105+BD105)*(1+VLOOKUP(A105,属性表!A:AN,38,FALSE))</f>
        <v>1784.4259999999997</v>
      </c>
      <c r="CI105" s="50">
        <v>0</v>
      </c>
      <c r="CJ105" s="13">
        <f t="shared" si="12"/>
        <v>0</v>
      </c>
      <c r="CK105" s="13">
        <v>0</v>
      </c>
      <c r="CL105" s="13">
        <f>IFERROR(VLOOKUP(VLOOKUP(BC105,小兵属性!B:X,23,FALSE)&amp;BQ105,杂项!AW:BC,4,0),0)/100+K105</f>
        <v>0</v>
      </c>
      <c r="CM105" s="54" t="s">
        <v>4816</v>
      </c>
      <c r="CN105" s="29" t="s">
        <v>5027</v>
      </c>
      <c r="CO105" s="55" t="str">
        <f>VLOOKUP($BC105,小兵属性!$B:$Q,16,FALSE)</f>
        <v>物理</v>
      </c>
      <c r="CP105" s="43">
        <f t="shared" si="13"/>
        <v>755.82625622</v>
      </c>
      <c r="CQ105" s="43">
        <f t="shared" si="14"/>
        <v>786.20884999999976</v>
      </c>
      <c r="CR105" s="43">
        <f t="shared" si="16"/>
        <v>1542.0351062199998</v>
      </c>
      <c r="CS105" s="58" t="s">
        <v>5064</v>
      </c>
    </row>
    <row r="106" spans="1:97" customFormat="1" x14ac:dyDescent="0.15">
      <c r="A106" s="9" t="s">
        <v>1198</v>
      </c>
      <c r="B106" s="13">
        <v>0.47</v>
      </c>
      <c r="C106" s="13">
        <v>0.2</v>
      </c>
      <c r="D106" s="13">
        <v>0.2</v>
      </c>
      <c r="E106" s="13">
        <v>0.3</v>
      </c>
      <c r="F106" s="13">
        <v>0.15</v>
      </c>
      <c r="G106" s="14">
        <v>0</v>
      </c>
      <c r="H106" s="14">
        <v>0</v>
      </c>
      <c r="I106" s="13"/>
      <c r="J106" s="13"/>
      <c r="K106" s="13">
        <v>0</v>
      </c>
      <c r="L106" s="13">
        <v>0</v>
      </c>
      <c r="M106" s="13">
        <v>0</v>
      </c>
      <c r="N106" s="13"/>
      <c r="O106" s="13"/>
      <c r="P106" s="13"/>
      <c r="Q106" s="26" t="s">
        <v>528</v>
      </c>
      <c r="R106" s="25">
        <f>VLOOKUP($Q106,杂项!$AF:$AT,2,FALSE)</f>
        <v>0</v>
      </c>
      <c r="S106" s="25">
        <f>VLOOKUP($Q106,杂项!$AF:$AT,3,FALSE)</f>
        <v>0.05</v>
      </c>
      <c r="T106" s="25">
        <f>VLOOKUP($Q106,杂项!$AF:$AT,4,FALSE)</f>
        <v>0.1</v>
      </c>
      <c r="U106" s="25">
        <f>VLOOKUP($Q106,杂项!$AF:$AT,5,FALSE)</f>
        <v>0.05</v>
      </c>
      <c r="V106" s="25">
        <f>VLOOKUP($Q106,杂项!$AF:$AT,6,FALSE)</f>
        <v>0.1</v>
      </c>
      <c r="W106" s="25">
        <f>VLOOKUP($Q106,杂项!$AF:$AT,7,FALSE)</f>
        <v>0</v>
      </c>
      <c r="X106" s="25">
        <f>VLOOKUP($Q106,杂项!$AF:$AT,8,FALSE)</f>
        <v>0.1</v>
      </c>
      <c r="Y106" s="25">
        <f>VLOOKUP($Q106,杂项!$AF:$AT,9,FALSE)</f>
        <v>0</v>
      </c>
      <c r="Z106" s="25">
        <f>VLOOKUP($Q106,杂项!$AF:$AT,10,FALSE)</f>
        <v>0.1</v>
      </c>
      <c r="AA106" s="25">
        <f>VLOOKUP($Q106,杂项!$AF:$AT,11,FALSE)</f>
        <v>0</v>
      </c>
      <c r="AB106" s="25">
        <f>VLOOKUP($Q106,杂项!$AF:$AT,12,FALSE)</f>
        <v>0</v>
      </c>
      <c r="AC106" s="25">
        <f>VLOOKUP($Q106,杂项!$AF:$AT,13,FALSE)</f>
        <v>0</v>
      </c>
      <c r="AD106" s="25">
        <f>VLOOKUP($Q106,杂项!$AF:$AT,14,FALSE)</f>
        <v>0</v>
      </c>
      <c r="AE106" s="25">
        <f>VLOOKUP($Q106,杂项!$AF:$AT,15,FALSE)</f>
        <v>0</v>
      </c>
      <c r="AF106" s="25">
        <f>VLOOKUP($Q106,杂项!$AF:$AU,16,FALSE)</f>
        <v>0</v>
      </c>
      <c r="AG106" s="30">
        <v>0.8</v>
      </c>
      <c r="AH106" s="13">
        <v>0</v>
      </c>
      <c r="AI106" s="13">
        <v>0.35</v>
      </c>
      <c r="AJ106" s="29">
        <v>0</v>
      </c>
      <c r="AK106" s="29">
        <v>182</v>
      </c>
      <c r="AL106" s="13"/>
      <c r="AM106" s="29"/>
      <c r="AN106" s="29"/>
      <c r="AO106" s="13"/>
      <c r="AP106" s="29"/>
      <c r="AQ106" s="29"/>
      <c r="AR106" s="13"/>
      <c r="AS106" s="29"/>
      <c r="AT106" s="29"/>
      <c r="AU106" s="13">
        <v>0.18</v>
      </c>
      <c r="AV106" s="13"/>
      <c r="AW106" s="13"/>
      <c r="AX106" s="13"/>
      <c r="AY106" s="13">
        <v>0.6</v>
      </c>
      <c r="AZ106" s="13">
        <v>0</v>
      </c>
      <c r="BA106" s="13">
        <v>0</v>
      </c>
      <c r="BB106" s="13"/>
      <c r="BC106" s="22" t="s">
        <v>4921</v>
      </c>
      <c r="BD106" s="24">
        <f>VLOOKUP($BC106,小兵属性!$B:$P,6,FALSE)</f>
        <v>0.45</v>
      </c>
      <c r="BE106" s="24">
        <f>VLOOKUP($BC106,小兵属性!$B:$P,7,FALSE)</f>
        <v>0.45</v>
      </c>
      <c r="BF106" s="24">
        <f>VLOOKUP($BC106,小兵属性!$B:$P,8,FALSE)</f>
        <v>0</v>
      </c>
      <c r="BG106" s="24">
        <f>VLOOKUP($BC106,小兵属性!$B:$P,9,FALSE)</f>
        <v>0</v>
      </c>
      <c r="BH106" s="24">
        <f>VLOOKUP($BC106,小兵属性!$B:$P,10,FALSE)</f>
        <v>0</v>
      </c>
      <c r="BI106" s="34">
        <v>12000</v>
      </c>
      <c r="BJ106" s="34">
        <v>11</v>
      </c>
      <c r="BK106" s="34"/>
      <c r="BL106" s="34"/>
      <c r="BM106" s="34">
        <v>700</v>
      </c>
      <c r="BN106" s="34">
        <v>600</v>
      </c>
      <c r="BO106" s="36">
        <v>0</v>
      </c>
      <c r="BP106" s="35">
        <v>1200</v>
      </c>
      <c r="BQ106" s="34">
        <v>11</v>
      </c>
      <c r="BR106" s="34"/>
      <c r="BS106" s="34">
        <v>700</v>
      </c>
      <c r="BT106" s="34">
        <v>600</v>
      </c>
      <c r="BU106" s="36">
        <v>0</v>
      </c>
      <c r="BV106" s="34"/>
      <c r="BW106" s="34"/>
      <c r="BX106" s="36">
        <v>0</v>
      </c>
      <c r="BY106" s="36">
        <v>0</v>
      </c>
      <c r="BZ106" s="43">
        <f>(VLOOKUP(A106,属性表!A:F,3,FALSE)*(1+AI106+S106)+AJ106+AK106)*(1+B106+AU106+T106)</f>
        <v>1683.6947232000002</v>
      </c>
      <c r="CA106" s="13">
        <f t="shared" si="17"/>
        <v>0.75</v>
      </c>
      <c r="CB106" s="13">
        <f t="shared" si="9"/>
        <v>0</v>
      </c>
      <c r="CC106" s="13">
        <f t="shared" si="10"/>
        <v>0</v>
      </c>
      <c r="CD106" s="50">
        <v>0</v>
      </c>
      <c r="CE106" s="13">
        <f t="shared" si="11"/>
        <v>0</v>
      </c>
      <c r="CF106" s="13">
        <v>0</v>
      </c>
      <c r="CG106" s="13">
        <f>IFERROR(VLOOKUP(VLOOKUP(A106,属性表!A:AO,41,FALSE)&amp;BJ106,杂项!AW:BC,4,0),0)/100+K106+AH106</f>
        <v>0</v>
      </c>
      <c r="CH106" s="43">
        <f>VLOOKUP(BC106,小兵属性!B:F,3,FALSE)*(1+B106+BD106)*(1+VLOOKUP(A106,属性表!A:AN,38,FALSE))</f>
        <v>1739.136</v>
      </c>
      <c r="CI106" s="50">
        <v>0</v>
      </c>
      <c r="CJ106" s="13">
        <f t="shared" si="12"/>
        <v>0</v>
      </c>
      <c r="CK106" s="13">
        <v>0</v>
      </c>
      <c r="CL106" s="13">
        <f>IFERROR(VLOOKUP(VLOOKUP(BC106,小兵属性!B:X,23,FALSE)&amp;BQ106,杂项!AW:BC,4,0),0)/100+K106</f>
        <v>0</v>
      </c>
      <c r="CM106" s="54" t="s">
        <v>4816</v>
      </c>
      <c r="CN106" s="29" t="s">
        <v>5027</v>
      </c>
      <c r="CO106" s="55" t="str">
        <f>VLOOKUP($BC106,小兵属性!$B:$Q,16,FALSE)</f>
        <v>物理</v>
      </c>
      <c r="CP106" s="43">
        <f t="shared" si="13"/>
        <v>688.58630624000023</v>
      </c>
      <c r="CQ106" s="43">
        <f t="shared" si="14"/>
        <v>597.50319999999988</v>
      </c>
      <c r="CR106" s="43">
        <f t="shared" si="16"/>
        <v>1286.08950624</v>
      </c>
      <c r="CS106" s="58" t="s">
        <v>5076</v>
      </c>
    </row>
    <row r="107" spans="1:97" customFormat="1" x14ac:dyDescent="0.15">
      <c r="A107" s="9" t="s">
        <v>1211</v>
      </c>
      <c r="B107" s="13">
        <v>0.2</v>
      </c>
      <c r="C107" s="13">
        <v>0.2</v>
      </c>
      <c r="D107" s="13">
        <v>0.2</v>
      </c>
      <c r="E107" s="13">
        <v>0.3</v>
      </c>
      <c r="F107" s="13">
        <v>0.1</v>
      </c>
      <c r="G107" s="14">
        <v>0.2</v>
      </c>
      <c r="H107" s="14">
        <v>0</v>
      </c>
      <c r="I107" s="13"/>
      <c r="J107" s="13"/>
      <c r="K107" s="13">
        <v>0</v>
      </c>
      <c r="L107" s="13">
        <v>0</v>
      </c>
      <c r="M107" s="13">
        <v>0</v>
      </c>
      <c r="N107" s="13"/>
      <c r="O107" s="13"/>
      <c r="P107" s="13"/>
      <c r="Q107" s="26" t="s">
        <v>528</v>
      </c>
      <c r="R107" s="25">
        <f>VLOOKUP($Q107,杂项!$AF:$AT,2,FALSE)</f>
        <v>0</v>
      </c>
      <c r="S107" s="25">
        <f>VLOOKUP($Q107,杂项!$AF:$AT,3,FALSE)</f>
        <v>0.05</v>
      </c>
      <c r="T107" s="25">
        <f>VLOOKUP($Q107,杂项!$AF:$AT,4,FALSE)</f>
        <v>0.1</v>
      </c>
      <c r="U107" s="25">
        <f>VLOOKUP($Q107,杂项!$AF:$AT,5,FALSE)</f>
        <v>0.05</v>
      </c>
      <c r="V107" s="25">
        <f>VLOOKUP($Q107,杂项!$AF:$AT,6,FALSE)</f>
        <v>0.1</v>
      </c>
      <c r="W107" s="25">
        <f>VLOOKUP($Q107,杂项!$AF:$AT,7,FALSE)</f>
        <v>0</v>
      </c>
      <c r="X107" s="25">
        <f>VLOOKUP($Q107,杂项!$AF:$AT,8,FALSE)</f>
        <v>0.1</v>
      </c>
      <c r="Y107" s="25">
        <f>VLOOKUP($Q107,杂项!$AF:$AT,9,FALSE)</f>
        <v>0</v>
      </c>
      <c r="Z107" s="25">
        <f>VLOOKUP($Q107,杂项!$AF:$AT,10,FALSE)</f>
        <v>0.1</v>
      </c>
      <c r="AA107" s="25">
        <f>VLOOKUP($Q107,杂项!$AF:$AT,11,FALSE)</f>
        <v>0</v>
      </c>
      <c r="AB107" s="25">
        <f>VLOOKUP($Q107,杂项!$AF:$AT,12,FALSE)</f>
        <v>0</v>
      </c>
      <c r="AC107" s="25">
        <f>VLOOKUP($Q107,杂项!$AF:$AT,13,FALSE)</f>
        <v>0</v>
      </c>
      <c r="AD107" s="25">
        <f>VLOOKUP($Q107,杂项!$AF:$AT,14,FALSE)</f>
        <v>0</v>
      </c>
      <c r="AE107" s="25">
        <f>VLOOKUP($Q107,杂项!$AF:$AT,15,FALSE)</f>
        <v>0</v>
      </c>
      <c r="AF107" s="25">
        <f>VLOOKUP($Q107,杂项!$AF:$AU,16,FALSE)</f>
        <v>0</v>
      </c>
      <c r="AG107" s="30">
        <v>7</v>
      </c>
      <c r="AH107" s="13">
        <v>0</v>
      </c>
      <c r="AI107" s="13">
        <v>0.35</v>
      </c>
      <c r="AJ107" s="29">
        <v>0</v>
      </c>
      <c r="AK107" s="29">
        <v>182</v>
      </c>
      <c r="AL107" s="13"/>
      <c r="AM107" s="29"/>
      <c r="AN107" s="29"/>
      <c r="AO107" s="13"/>
      <c r="AP107" s="29"/>
      <c r="AQ107" s="29"/>
      <c r="AR107" s="13"/>
      <c r="AS107" s="29"/>
      <c r="AT107" s="29"/>
      <c r="AU107" s="13">
        <v>0.18</v>
      </c>
      <c r="AV107" s="13"/>
      <c r="AW107" s="13"/>
      <c r="AX107" s="13"/>
      <c r="AY107" s="13">
        <v>0</v>
      </c>
      <c r="AZ107" s="13">
        <v>0</v>
      </c>
      <c r="BA107" s="13">
        <v>0</v>
      </c>
      <c r="BB107" s="13"/>
      <c r="BC107" s="22" t="s">
        <v>4919</v>
      </c>
      <c r="BD107" s="24">
        <f>VLOOKUP($BC107,小兵属性!$B:$P,6,FALSE)</f>
        <v>0.3</v>
      </c>
      <c r="BE107" s="24">
        <f>VLOOKUP($BC107,小兵属性!$B:$P,7,FALSE)</f>
        <v>0</v>
      </c>
      <c r="BF107" s="24">
        <f>VLOOKUP($BC107,小兵属性!$B:$P,8,FALSE)</f>
        <v>0</v>
      </c>
      <c r="BG107" s="24">
        <f>VLOOKUP($BC107,小兵属性!$B:$P,9,FALSE)</f>
        <v>0</v>
      </c>
      <c r="BH107" s="24">
        <f>VLOOKUP($BC107,小兵属性!$B:$P,10,FALSE)</f>
        <v>0</v>
      </c>
      <c r="BI107" s="34">
        <v>12000</v>
      </c>
      <c r="BJ107" s="34">
        <v>11</v>
      </c>
      <c r="BK107" s="34"/>
      <c r="BL107" s="34"/>
      <c r="BM107" s="34">
        <v>700</v>
      </c>
      <c r="BN107" s="34">
        <v>600</v>
      </c>
      <c r="BO107" s="36">
        <v>0</v>
      </c>
      <c r="BP107" s="35">
        <v>1200</v>
      </c>
      <c r="BQ107" s="34">
        <v>11</v>
      </c>
      <c r="BR107" s="34"/>
      <c r="BS107" s="34">
        <v>700</v>
      </c>
      <c r="BT107" s="34">
        <v>600</v>
      </c>
      <c r="BU107" s="36">
        <v>0</v>
      </c>
      <c r="BV107" s="34"/>
      <c r="BW107" s="34"/>
      <c r="BX107" s="36">
        <v>0</v>
      </c>
      <c r="BY107" s="36">
        <v>0</v>
      </c>
      <c r="BZ107" s="43">
        <f>(VLOOKUP(A107,属性表!A:F,3,FALSE)*(1+AI107+S107)+AJ107+AK107)*(1+B107+AU107+T107)</f>
        <v>1298.4665057280001</v>
      </c>
      <c r="CA107" s="13">
        <f t="shared" si="17"/>
        <v>0.1</v>
      </c>
      <c r="CB107" s="13">
        <f t="shared" si="9"/>
        <v>0</v>
      </c>
      <c r="CC107" s="13">
        <f t="shared" si="10"/>
        <v>0.2</v>
      </c>
      <c r="CD107" s="50">
        <v>0</v>
      </c>
      <c r="CE107" s="13">
        <f t="shared" si="11"/>
        <v>0</v>
      </c>
      <c r="CF107" s="13">
        <v>0</v>
      </c>
      <c r="CG107" s="13">
        <f>IFERROR(VLOOKUP(VLOOKUP(A107,属性表!A:AO,41,FALSE)&amp;BJ107,杂项!AW:BC,4,0),0)/100+K107+AH107</f>
        <v>0</v>
      </c>
      <c r="CH107" s="43">
        <f>VLOOKUP(BC107,小兵属性!B:F,3,FALSE)*(1+B107+BD107)*(1+VLOOKUP(A107,属性表!A:AN,38,FALSE))</f>
        <v>1164.5999999999999</v>
      </c>
      <c r="CI107" s="50">
        <v>0</v>
      </c>
      <c r="CJ107" s="13">
        <f t="shared" si="12"/>
        <v>0</v>
      </c>
      <c r="CK107" s="13">
        <v>0</v>
      </c>
      <c r="CL107" s="13">
        <f>IFERROR(VLOOKUP(VLOOKUP(BC107,小兵属性!B:X,23,FALSE)&amp;BQ107,杂项!AW:BC,4,0),0)/100+K107</f>
        <v>0</v>
      </c>
      <c r="CM107" s="54" t="s">
        <v>4816</v>
      </c>
      <c r="CN107" s="29" t="s">
        <v>5025</v>
      </c>
      <c r="CO107" s="55" t="str">
        <f>VLOOKUP($BC107,小兵属性!$B:$Q,16,FALSE)</f>
        <v>物理</v>
      </c>
      <c r="CP107" s="43">
        <f t="shared" si="13"/>
        <v>2764.9152564633609</v>
      </c>
      <c r="CQ107" s="43">
        <f t="shared" si="14"/>
        <v>1</v>
      </c>
      <c r="CR107" s="43">
        <f t="shared" si="16"/>
        <v>2765.9152564633609</v>
      </c>
      <c r="CS107" s="58"/>
    </row>
    <row r="108" spans="1:97" customFormat="1" x14ac:dyDescent="0.15">
      <c r="A108" s="9" t="s">
        <v>1231</v>
      </c>
      <c r="B108" s="13">
        <v>0.2</v>
      </c>
      <c r="C108" s="13">
        <v>0.2</v>
      </c>
      <c r="D108" s="13">
        <v>0.2</v>
      </c>
      <c r="E108" s="13">
        <v>0.3</v>
      </c>
      <c r="F108" s="13">
        <v>0.1</v>
      </c>
      <c r="G108" s="14">
        <v>0.2</v>
      </c>
      <c r="H108" s="14">
        <v>0</v>
      </c>
      <c r="I108" s="13"/>
      <c r="J108" s="13"/>
      <c r="K108" s="13">
        <v>0</v>
      </c>
      <c r="L108" s="13">
        <v>0</v>
      </c>
      <c r="M108" s="13">
        <v>0</v>
      </c>
      <c r="N108" s="13"/>
      <c r="O108" s="13"/>
      <c r="P108" s="13"/>
      <c r="Q108" s="26" t="s">
        <v>528</v>
      </c>
      <c r="R108" s="25">
        <f>VLOOKUP($Q108,杂项!$AF:$AT,2,FALSE)</f>
        <v>0</v>
      </c>
      <c r="S108" s="25">
        <f>VLOOKUP($Q108,杂项!$AF:$AT,3,FALSE)</f>
        <v>0.05</v>
      </c>
      <c r="T108" s="25">
        <f>VLOOKUP($Q108,杂项!$AF:$AT,4,FALSE)</f>
        <v>0.1</v>
      </c>
      <c r="U108" s="25">
        <f>VLOOKUP($Q108,杂项!$AF:$AT,5,FALSE)</f>
        <v>0.05</v>
      </c>
      <c r="V108" s="25">
        <f>VLOOKUP($Q108,杂项!$AF:$AT,6,FALSE)</f>
        <v>0.1</v>
      </c>
      <c r="W108" s="25">
        <f>VLOOKUP($Q108,杂项!$AF:$AT,7,FALSE)</f>
        <v>0</v>
      </c>
      <c r="X108" s="25">
        <f>VLOOKUP($Q108,杂项!$AF:$AT,8,FALSE)</f>
        <v>0.1</v>
      </c>
      <c r="Y108" s="25">
        <f>VLOOKUP($Q108,杂项!$AF:$AT,9,FALSE)</f>
        <v>0</v>
      </c>
      <c r="Z108" s="25">
        <f>VLOOKUP($Q108,杂项!$AF:$AT,10,FALSE)</f>
        <v>0.1</v>
      </c>
      <c r="AA108" s="25">
        <f>VLOOKUP($Q108,杂项!$AF:$AT,11,FALSE)</f>
        <v>0</v>
      </c>
      <c r="AB108" s="25">
        <f>VLOOKUP($Q108,杂项!$AF:$AT,12,FALSE)</f>
        <v>0</v>
      </c>
      <c r="AC108" s="25">
        <f>VLOOKUP($Q108,杂项!$AF:$AT,13,FALSE)</f>
        <v>0</v>
      </c>
      <c r="AD108" s="25">
        <f>VLOOKUP($Q108,杂项!$AF:$AT,14,FALSE)</f>
        <v>0</v>
      </c>
      <c r="AE108" s="25">
        <f>VLOOKUP($Q108,杂项!$AF:$AT,15,FALSE)</f>
        <v>0</v>
      </c>
      <c r="AF108" s="25">
        <f>VLOOKUP($Q108,杂项!$AF:$AU,16,FALSE)</f>
        <v>0</v>
      </c>
      <c r="AG108" s="30">
        <v>7</v>
      </c>
      <c r="AH108" s="13">
        <v>0</v>
      </c>
      <c r="AI108" s="13">
        <v>0.35</v>
      </c>
      <c r="AJ108" s="29">
        <v>0</v>
      </c>
      <c r="AK108" s="29">
        <v>193</v>
      </c>
      <c r="AL108" s="13"/>
      <c r="AM108" s="29"/>
      <c r="AN108" s="29"/>
      <c r="AO108" s="13"/>
      <c r="AP108" s="29"/>
      <c r="AQ108" s="29"/>
      <c r="AR108" s="13"/>
      <c r="AS108" s="29"/>
      <c r="AT108" s="29"/>
      <c r="AU108" s="13">
        <v>0.18</v>
      </c>
      <c r="AV108" s="13"/>
      <c r="AW108" s="13"/>
      <c r="AX108" s="13"/>
      <c r="AY108" s="13">
        <v>0</v>
      </c>
      <c r="AZ108" s="13">
        <v>0</v>
      </c>
      <c r="BA108" s="13">
        <v>0</v>
      </c>
      <c r="BB108" s="13"/>
      <c r="BC108" s="22" t="s">
        <v>4893</v>
      </c>
      <c r="BD108" s="24">
        <f>VLOOKUP($BC108,小兵属性!$B:$P,6,FALSE)</f>
        <v>0.4</v>
      </c>
      <c r="BE108" s="24">
        <f>VLOOKUP($BC108,小兵属性!$B:$P,7,FALSE)</f>
        <v>0.4</v>
      </c>
      <c r="BF108" s="24">
        <f>VLOOKUP($BC108,小兵属性!$B:$P,8,FALSE)</f>
        <v>0</v>
      </c>
      <c r="BG108" s="24">
        <f>VLOOKUP($BC108,小兵属性!$B:$P,9,FALSE)</f>
        <v>0</v>
      </c>
      <c r="BH108" s="24">
        <f>VLOOKUP($BC108,小兵属性!$B:$P,10,FALSE)</f>
        <v>0</v>
      </c>
      <c r="BI108" s="34">
        <v>12000</v>
      </c>
      <c r="BJ108" s="34">
        <v>11</v>
      </c>
      <c r="BK108" s="34"/>
      <c r="BL108" s="34"/>
      <c r="BM108" s="34">
        <v>700</v>
      </c>
      <c r="BN108" s="34">
        <v>600</v>
      </c>
      <c r="BO108" s="36">
        <v>0</v>
      </c>
      <c r="BP108" s="35">
        <v>1200</v>
      </c>
      <c r="BQ108" s="34">
        <v>11</v>
      </c>
      <c r="BR108" s="34"/>
      <c r="BS108" s="34">
        <v>700</v>
      </c>
      <c r="BT108" s="34">
        <v>600</v>
      </c>
      <c r="BU108" s="36">
        <v>0</v>
      </c>
      <c r="BV108" s="34"/>
      <c r="BW108" s="34"/>
      <c r="BX108" s="36">
        <v>0</v>
      </c>
      <c r="BY108" s="36">
        <v>0</v>
      </c>
      <c r="BZ108" s="43">
        <f>(VLOOKUP(A108,属性表!A:F,3,FALSE)*(1+AI108+S108)+AJ108+AK108)*(1+B108+AU108+T108)</f>
        <v>1423.1281910784003</v>
      </c>
      <c r="CA108" s="13">
        <f t="shared" si="17"/>
        <v>0.1</v>
      </c>
      <c r="CB108" s="13">
        <f t="shared" si="9"/>
        <v>0</v>
      </c>
      <c r="CC108" s="13">
        <f t="shared" si="10"/>
        <v>0.2</v>
      </c>
      <c r="CD108" s="50">
        <v>0</v>
      </c>
      <c r="CE108" s="13">
        <f t="shared" si="11"/>
        <v>0</v>
      </c>
      <c r="CF108" s="13">
        <v>0</v>
      </c>
      <c r="CG108" s="13">
        <f>IFERROR(VLOOKUP(VLOOKUP(A108,属性表!A:AO,41,FALSE)&amp;BJ108,杂项!AW:BC,4,0),0)/100+K108+AH108</f>
        <v>0</v>
      </c>
      <c r="CH108" s="43">
        <f>VLOOKUP(BC108,小兵属性!B:F,3,FALSE)*(1+B108+BD108)*(1+VLOOKUP(A108,属性表!A:AN,38,FALSE))</f>
        <v>1327.4880000000001</v>
      </c>
      <c r="CI108" s="50">
        <v>0</v>
      </c>
      <c r="CJ108" s="13">
        <f t="shared" si="12"/>
        <v>0</v>
      </c>
      <c r="CK108" s="13">
        <v>0</v>
      </c>
      <c r="CL108" s="13">
        <f>IFERROR(VLOOKUP(VLOOKUP(BC108,小兵属性!B:X,23,FALSE)&amp;BQ108,杂项!AW:BC,4,0),0)/100+K108</f>
        <v>0</v>
      </c>
      <c r="CM108" s="54" t="s">
        <v>4816</v>
      </c>
      <c r="CN108" s="29" t="s">
        <v>5025</v>
      </c>
      <c r="CO108" s="55" t="str">
        <f>VLOOKUP($BC108,小兵属性!$B:$Q,16,FALSE)</f>
        <v>物理</v>
      </c>
      <c r="CP108" s="43">
        <f t="shared" si="13"/>
        <v>3340.8522427822095</v>
      </c>
      <c r="CQ108" s="43">
        <f t="shared" si="14"/>
        <v>1</v>
      </c>
      <c r="CR108" s="43">
        <f t="shared" si="16"/>
        <v>3341.8522427822095</v>
      </c>
      <c r="CS108" s="58"/>
    </row>
    <row r="109" spans="1:97" customFormat="1" x14ac:dyDescent="0.15">
      <c r="A109" s="9" t="s">
        <v>1150</v>
      </c>
      <c r="B109" s="13">
        <v>0.3</v>
      </c>
      <c r="C109" s="13">
        <v>0.2</v>
      </c>
      <c r="D109" s="13">
        <v>0.2</v>
      </c>
      <c r="E109" s="13">
        <v>0.3</v>
      </c>
      <c r="F109" s="13">
        <v>0.15</v>
      </c>
      <c r="G109" s="14">
        <v>0</v>
      </c>
      <c r="H109" s="14">
        <v>0</v>
      </c>
      <c r="I109" s="13"/>
      <c r="J109" s="13"/>
      <c r="K109" s="13">
        <v>0</v>
      </c>
      <c r="L109" s="13">
        <v>0</v>
      </c>
      <c r="M109" s="13">
        <v>0</v>
      </c>
      <c r="N109" s="13"/>
      <c r="O109" s="13"/>
      <c r="P109" s="13"/>
      <c r="Q109" s="26" t="s">
        <v>528</v>
      </c>
      <c r="R109" s="25">
        <f>VLOOKUP($Q109,杂项!$AF:$AT,2,FALSE)</f>
        <v>0</v>
      </c>
      <c r="S109" s="25">
        <f>VLOOKUP($Q109,杂项!$AF:$AT,3,FALSE)</f>
        <v>0.05</v>
      </c>
      <c r="T109" s="25">
        <f>VLOOKUP($Q109,杂项!$AF:$AT,4,FALSE)</f>
        <v>0.1</v>
      </c>
      <c r="U109" s="25">
        <f>VLOOKUP($Q109,杂项!$AF:$AT,5,FALSE)</f>
        <v>0.05</v>
      </c>
      <c r="V109" s="25">
        <f>VLOOKUP($Q109,杂项!$AF:$AT,6,FALSE)</f>
        <v>0.1</v>
      </c>
      <c r="W109" s="25">
        <f>VLOOKUP($Q109,杂项!$AF:$AT,7,FALSE)</f>
        <v>0</v>
      </c>
      <c r="X109" s="25">
        <f>VLOOKUP($Q109,杂项!$AF:$AT,8,FALSE)</f>
        <v>0.1</v>
      </c>
      <c r="Y109" s="25">
        <f>VLOOKUP($Q109,杂项!$AF:$AT,9,FALSE)</f>
        <v>0</v>
      </c>
      <c r="Z109" s="25">
        <f>VLOOKUP($Q109,杂项!$AF:$AT,10,FALSE)</f>
        <v>0.1</v>
      </c>
      <c r="AA109" s="25">
        <f>VLOOKUP($Q109,杂项!$AF:$AT,11,FALSE)</f>
        <v>0</v>
      </c>
      <c r="AB109" s="25">
        <f>VLOOKUP($Q109,杂项!$AF:$AT,12,FALSE)</f>
        <v>0</v>
      </c>
      <c r="AC109" s="25">
        <f>VLOOKUP($Q109,杂项!$AF:$AT,13,FALSE)</f>
        <v>0</v>
      </c>
      <c r="AD109" s="25">
        <f>VLOOKUP($Q109,杂项!$AF:$AT,14,FALSE)</f>
        <v>0</v>
      </c>
      <c r="AE109" s="25">
        <f>VLOOKUP($Q109,杂项!$AF:$AT,15,FALSE)</f>
        <v>0</v>
      </c>
      <c r="AF109" s="25">
        <f>VLOOKUP($Q109,杂项!$AF:$AU,16,FALSE)</f>
        <v>0</v>
      </c>
      <c r="AG109" s="30">
        <v>1.3</v>
      </c>
      <c r="AH109" s="13">
        <v>0</v>
      </c>
      <c r="AI109" s="13">
        <v>0.35</v>
      </c>
      <c r="AJ109" s="29">
        <v>0</v>
      </c>
      <c r="AK109" s="29">
        <v>182</v>
      </c>
      <c r="AL109" s="13"/>
      <c r="AM109" s="29"/>
      <c r="AN109" s="29"/>
      <c r="AO109" s="13"/>
      <c r="AP109" s="29"/>
      <c r="AQ109" s="29"/>
      <c r="AR109" s="13"/>
      <c r="AS109" s="29"/>
      <c r="AT109" s="29"/>
      <c r="AU109" s="13">
        <v>0.18</v>
      </c>
      <c r="AV109" s="13"/>
      <c r="AW109" s="13"/>
      <c r="AX109" s="13"/>
      <c r="AY109" s="13">
        <v>0</v>
      </c>
      <c r="AZ109" s="13">
        <v>0</v>
      </c>
      <c r="BA109" s="13">
        <v>0</v>
      </c>
      <c r="BB109" s="13"/>
      <c r="BC109" s="22" t="s">
        <v>4964</v>
      </c>
      <c r="BD109" s="24">
        <f>VLOOKUP($BC109,小兵属性!$B:$P,6,FALSE)</f>
        <v>0.15</v>
      </c>
      <c r="BE109" s="24">
        <f>VLOOKUP($BC109,小兵属性!$B:$P,7,FALSE)</f>
        <v>0</v>
      </c>
      <c r="BF109" s="24">
        <f>VLOOKUP($BC109,小兵属性!$B:$P,8,FALSE)</f>
        <v>0</v>
      </c>
      <c r="BG109" s="24">
        <f>VLOOKUP($BC109,小兵属性!$B:$P,9,FALSE)</f>
        <v>0</v>
      </c>
      <c r="BH109" s="24">
        <f>VLOOKUP($BC109,小兵属性!$B:$P,10,FALSE)</f>
        <v>0</v>
      </c>
      <c r="BI109" s="34">
        <v>12000</v>
      </c>
      <c r="BJ109" s="34">
        <v>11</v>
      </c>
      <c r="BK109" s="34"/>
      <c r="BL109" s="34"/>
      <c r="BM109" s="34">
        <v>700</v>
      </c>
      <c r="BN109" s="34">
        <v>600</v>
      </c>
      <c r="BO109" s="36">
        <v>0</v>
      </c>
      <c r="BP109" s="35">
        <v>1200</v>
      </c>
      <c r="BQ109" s="34">
        <v>11</v>
      </c>
      <c r="BR109" s="34"/>
      <c r="BS109" s="34">
        <v>700</v>
      </c>
      <c r="BT109" s="34">
        <v>600</v>
      </c>
      <c r="BU109" s="36">
        <v>0</v>
      </c>
      <c r="BV109" s="34"/>
      <c r="BW109" s="34"/>
      <c r="BX109" s="36">
        <v>0</v>
      </c>
      <c r="BY109" s="36">
        <v>0</v>
      </c>
      <c r="BZ109" s="43">
        <f>(VLOOKUP(A109,属性表!A:F,3,FALSE)*(1+AI109+S109)+AJ109+AK109)*(1+B109+AU109+T109)</f>
        <v>1481.82906368</v>
      </c>
      <c r="CA109" s="13">
        <f t="shared" si="17"/>
        <v>0.15</v>
      </c>
      <c r="CB109" s="13">
        <f t="shared" si="9"/>
        <v>0</v>
      </c>
      <c r="CC109" s="13">
        <f t="shared" si="10"/>
        <v>0</v>
      </c>
      <c r="CD109" s="50">
        <v>0</v>
      </c>
      <c r="CE109" s="13">
        <f t="shared" si="11"/>
        <v>0</v>
      </c>
      <c r="CF109" s="13">
        <v>0</v>
      </c>
      <c r="CG109" s="13">
        <f>IFERROR(VLOOKUP(VLOOKUP(A109,属性表!A:AO,41,FALSE)&amp;BJ109,杂项!AW:BC,4,0),0)/100+K109+AH109</f>
        <v>0</v>
      </c>
      <c r="CH109" s="43">
        <f>VLOOKUP(BC109,小兵属性!B:F,3,FALSE)*(1+B109+BD109)*(1+VLOOKUP(A109,属性表!A:AN,38,FALSE))</f>
        <v>1125.78</v>
      </c>
      <c r="CI109" s="50">
        <v>0</v>
      </c>
      <c r="CJ109" s="13">
        <f t="shared" si="12"/>
        <v>0</v>
      </c>
      <c r="CK109" s="13">
        <v>0</v>
      </c>
      <c r="CL109" s="13">
        <f>IFERROR(VLOOKUP(VLOOKUP(BC109,小兵属性!B:X,23,FALSE)&amp;BQ109,杂项!AW:BC,4,0),0)/100+K109</f>
        <v>0</v>
      </c>
      <c r="CM109" s="54" t="s">
        <v>4816</v>
      </c>
      <c r="CN109" s="29" t="s">
        <v>5027</v>
      </c>
      <c r="CO109" s="55" t="str">
        <f>VLOOKUP($BC109,小兵属性!$B:$Q,16,FALSE)</f>
        <v>物理</v>
      </c>
      <c r="CP109" s="43">
        <f t="shared" si="13"/>
        <v>584.41722510080001</v>
      </c>
      <c r="CQ109" s="43">
        <f t="shared" si="14"/>
        <v>244.82349999999997</v>
      </c>
      <c r="CR109" s="43">
        <f t="shared" si="16"/>
        <v>829.24072510079998</v>
      </c>
      <c r="CS109" s="58" t="s">
        <v>5087</v>
      </c>
    </row>
    <row r="110" spans="1:97" x14ac:dyDescent="0.15">
      <c r="A110" s="9" t="s">
        <v>1155</v>
      </c>
      <c r="B110" s="13">
        <v>0.3</v>
      </c>
      <c r="C110" s="13">
        <v>0.2</v>
      </c>
      <c r="D110" s="13">
        <v>0.3</v>
      </c>
      <c r="E110" s="13">
        <v>0.3</v>
      </c>
      <c r="F110" s="13">
        <v>0.15</v>
      </c>
      <c r="G110" s="14">
        <v>0</v>
      </c>
      <c r="H110" s="14">
        <v>0</v>
      </c>
      <c r="I110" s="13"/>
      <c r="J110" s="13"/>
      <c r="K110" s="13">
        <v>0</v>
      </c>
      <c r="L110" s="13">
        <v>0</v>
      </c>
      <c r="M110" s="13">
        <v>0</v>
      </c>
      <c r="N110" s="13"/>
      <c r="O110" s="13"/>
      <c r="P110" s="13"/>
      <c r="Q110" s="26" t="s">
        <v>528</v>
      </c>
      <c r="R110" s="25">
        <f>VLOOKUP($Q110,杂项!$AF:$AT,2,FALSE)</f>
        <v>0</v>
      </c>
      <c r="S110" s="25">
        <f>VLOOKUP($Q110,杂项!$AF:$AT,3,FALSE)</f>
        <v>0.05</v>
      </c>
      <c r="T110" s="25">
        <f>VLOOKUP($Q110,杂项!$AF:$AT,4,FALSE)</f>
        <v>0.1</v>
      </c>
      <c r="U110" s="25">
        <f>VLOOKUP($Q110,杂项!$AF:$AT,5,FALSE)</f>
        <v>0.05</v>
      </c>
      <c r="V110" s="25">
        <f>VLOOKUP($Q110,杂项!$AF:$AT,6,FALSE)</f>
        <v>0.1</v>
      </c>
      <c r="W110" s="25">
        <f>VLOOKUP($Q110,杂项!$AF:$AT,7,FALSE)</f>
        <v>0</v>
      </c>
      <c r="X110" s="25">
        <f>VLOOKUP($Q110,杂项!$AF:$AT,8,FALSE)</f>
        <v>0.1</v>
      </c>
      <c r="Y110" s="25">
        <f>VLOOKUP($Q110,杂项!$AF:$AT,9,FALSE)</f>
        <v>0</v>
      </c>
      <c r="Z110" s="25">
        <f>VLOOKUP($Q110,杂项!$AF:$AT,10,FALSE)</f>
        <v>0.1</v>
      </c>
      <c r="AA110" s="25">
        <f>VLOOKUP($Q110,杂项!$AF:$AT,11,FALSE)</f>
        <v>0</v>
      </c>
      <c r="AB110" s="25">
        <f>VLOOKUP($Q110,杂项!$AF:$AT,12,FALSE)</f>
        <v>0</v>
      </c>
      <c r="AC110" s="25">
        <f>VLOOKUP($Q110,杂项!$AF:$AT,13,FALSE)</f>
        <v>0</v>
      </c>
      <c r="AD110" s="25">
        <f>VLOOKUP($Q110,杂项!$AF:$AT,14,FALSE)</f>
        <v>0</v>
      </c>
      <c r="AE110" s="25">
        <f>VLOOKUP($Q110,杂项!$AF:$AT,15,FALSE)</f>
        <v>0</v>
      </c>
      <c r="AF110" s="25">
        <f>VLOOKUP($Q110,杂项!$AF:$AU,16,FALSE)</f>
        <v>0</v>
      </c>
      <c r="AG110" s="30">
        <v>1.6</v>
      </c>
      <c r="AH110" s="13">
        <v>0</v>
      </c>
      <c r="AI110" s="13">
        <v>0.35</v>
      </c>
      <c r="AJ110" s="29">
        <v>0</v>
      </c>
      <c r="AK110" s="29">
        <v>193</v>
      </c>
      <c r="AL110" s="13"/>
      <c r="AM110" s="29"/>
      <c r="AN110" s="29"/>
      <c r="AO110" s="13"/>
      <c r="AP110" s="29"/>
      <c r="AQ110" s="29"/>
      <c r="AR110" s="13"/>
      <c r="AS110" s="29"/>
      <c r="AT110" s="29"/>
      <c r="AU110" s="13">
        <v>0.18</v>
      </c>
      <c r="AV110" s="13"/>
      <c r="AW110" s="13"/>
      <c r="AX110" s="13"/>
      <c r="AY110" s="13">
        <v>0</v>
      </c>
      <c r="AZ110" s="13">
        <v>0</v>
      </c>
      <c r="BA110" s="13">
        <v>0</v>
      </c>
      <c r="BB110" s="13"/>
      <c r="BC110" s="22" t="s">
        <v>4890</v>
      </c>
      <c r="BD110" s="24">
        <f>VLOOKUP($BC110,小兵属性!$B:$P,6,FALSE)</f>
        <v>0.5</v>
      </c>
      <c r="BE110" s="24">
        <f>VLOOKUP($BC110,小兵属性!$B:$P,7,FALSE)</f>
        <v>0.5</v>
      </c>
      <c r="BF110" s="24">
        <f>VLOOKUP($BC110,小兵属性!$B:$P,8,FALSE)</f>
        <v>0</v>
      </c>
      <c r="BG110" s="24">
        <f>VLOOKUP($BC110,小兵属性!$B:$P,9,FALSE)</f>
        <v>0</v>
      </c>
      <c r="BH110" s="24">
        <f>VLOOKUP($BC110,小兵属性!$B:$P,10,FALSE)</f>
        <v>0</v>
      </c>
      <c r="BI110" s="34">
        <v>12000</v>
      </c>
      <c r="BJ110" s="34">
        <v>11</v>
      </c>
      <c r="BK110" s="34"/>
      <c r="BL110" s="34"/>
      <c r="BM110" s="34">
        <v>700</v>
      </c>
      <c r="BN110" s="34">
        <v>600</v>
      </c>
      <c r="BO110" s="36">
        <v>0</v>
      </c>
      <c r="BP110" s="35">
        <v>1200</v>
      </c>
      <c r="BQ110" s="34">
        <v>11</v>
      </c>
      <c r="BR110" s="34"/>
      <c r="BS110" s="34">
        <v>700</v>
      </c>
      <c r="BT110" s="34">
        <v>600</v>
      </c>
      <c r="BU110" s="36">
        <v>0</v>
      </c>
      <c r="BV110" s="34"/>
      <c r="BW110" s="34"/>
      <c r="BX110" s="36">
        <v>0</v>
      </c>
      <c r="BY110" s="36">
        <v>0</v>
      </c>
      <c r="BZ110" s="43">
        <f>(VLOOKUP(A110,属性表!A:F,3,FALSE)*(1+AI110+S110)+AJ110+AK110)*(1+B110+AU110+T110)</f>
        <v>1628.7958807040004</v>
      </c>
      <c r="CA110" s="13">
        <f t="shared" si="17"/>
        <v>0.15</v>
      </c>
      <c r="CB110" s="13">
        <f t="shared" si="9"/>
        <v>0</v>
      </c>
      <c r="CC110" s="13">
        <f t="shared" si="10"/>
        <v>0</v>
      </c>
      <c r="CD110" s="50">
        <v>0</v>
      </c>
      <c r="CE110" s="13">
        <f t="shared" si="11"/>
        <v>0</v>
      </c>
      <c r="CF110" s="13">
        <v>0</v>
      </c>
      <c r="CG110" s="13">
        <f>IFERROR(VLOOKUP(VLOOKUP(A110,属性表!A:AO,41,FALSE)&amp;BJ110,杂项!AW:BC,4,0),0)/100+K110+AH110</f>
        <v>0</v>
      </c>
      <c r="CH110" s="43">
        <f>VLOOKUP(BC110,小兵属性!B:F,3,FALSE)*(1+B110+BD110)*(1+VLOOKUP(A110,属性表!A:AN,38,FALSE))</f>
        <v>1557.36</v>
      </c>
      <c r="CI110" s="50">
        <v>0</v>
      </c>
      <c r="CJ110" s="13">
        <f t="shared" si="12"/>
        <v>0</v>
      </c>
      <c r="CK110" s="13">
        <v>0</v>
      </c>
      <c r="CL110" s="13">
        <f>IFERROR(VLOOKUP(VLOOKUP(BC110,小兵属性!B:X,23,FALSE)&amp;BQ110,杂项!AW:BC,4,0),0)/100+K110</f>
        <v>0</v>
      </c>
      <c r="CM110" s="54" t="s">
        <v>4816</v>
      </c>
      <c r="CN110" s="29" t="s">
        <v>5027</v>
      </c>
      <c r="CO110" s="55" t="str">
        <f>VLOOKUP($BC110,小兵属性!$B:$Q,16,FALSE)</f>
        <v>物理</v>
      </c>
      <c r="CP110" s="43">
        <f t="shared" si="13"/>
        <v>854.49221024768042</v>
      </c>
      <c r="CQ110" s="43">
        <f t="shared" si="14"/>
        <v>492.98199999999991</v>
      </c>
      <c r="CR110" s="43">
        <f t="shared" si="16"/>
        <v>1347.4742102476803</v>
      </c>
      <c r="CS110" s="58" t="s">
        <v>5070</v>
      </c>
    </row>
    <row r="111" spans="1:97" x14ac:dyDescent="0.15">
      <c r="A111" s="9" t="s">
        <v>1192</v>
      </c>
      <c r="B111" s="13">
        <v>0.6</v>
      </c>
      <c r="C111" s="13">
        <v>0.2</v>
      </c>
      <c r="D111" s="13">
        <v>0.2</v>
      </c>
      <c r="E111" s="13">
        <v>0.3</v>
      </c>
      <c r="F111" s="13">
        <v>0.15</v>
      </c>
      <c r="G111" s="14">
        <v>0</v>
      </c>
      <c r="H111" s="14">
        <v>0</v>
      </c>
      <c r="I111" s="13"/>
      <c r="J111" s="13"/>
      <c r="K111" s="13">
        <v>0</v>
      </c>
      <c r="L111" s="13">
        <v>0</v>
      </c>
      <c r="M111" s="13">
        <v>0</v>
      </c>
      <c r="N111" s="13">
        <v>0.1</v>
      </c>
      <c r="O111" s="13"/>
      <c r="P111" s="13"/>
      <c r="Q111" s="26" t="s">
        <v>557</v>
      </c>
      <c r="R111" s="25">
        <f>VLOOKUP($Q111,杂项!$AF:$AT,2,FALSE)</f>
        <v>0</v>
      </c>
      <c r="S111" s="25">
        <f>VLOOKUP($Q111,杂项!$AF:$AT,3,FALSE)</f>
        <v>0.05</v>
      </c>
      <c r="T111" s="25">
        <f>VLOOKUP($Q111,杂项!$AF:$AT,4,FALSE)</f>
        <v>0</v>
      </c>
      <c r="U111" s="25">
        <f>VLOOKUP($Q111,杂项!$AF:$AT,5,FALSE)</f>
        <v>0.05</v>
      </c>
      <c r="V111" s="25">
        <f>VLOOKUP($Q111,杂项!$AF:$AT,6,FALSE)</f>
        <v>0</v>
      </c>
      <c r="W111" s="25">
        <f>VLOOKUP($Q111,杂项!$AF:$AT,7,FALSE)</f>
        <v>0</v>
      </c>
      <c r="X111" s="25">
        <f>VLOOKUP($Q111,杂项!$AF:$AT,8,FALSE)</f>
        <v>0</v>
      </c>
      <c r="Y111" s="25">
        <f>VLOOKUP($Q111,杂项!$AF:$AT,9,FALSE)</f>
        <v>0</v>
      </c>
      <c r="Z111" s="25">
        <f>VLOOKUP($Q111,杂项!$AF:$AT,10,FALSE)</f>
        <v>0</v>
      </c>
      <c r="AA111" s="25">
        <f>VLOOKUP($Q111,杂项!$AF:$AT,11,FALSE)</f>
        <v>0</v>
      </c>
      <c r="AB111" s="25">
        <f>VLOOKUP($Q111,杂项!$AF:$AT,12,FALSE)</f>
        <v>0.1</v>
      </c>
      <c r="AC111" s="25">
        <f>VLOOKUP($Q111,杂项!$AF:$AT,13,FALSE)</f>
        <v>0</v>
      </c>
      <c r="AD111" s="25">
        <f>VLOOKUP($Q111,杂项!$AF:$AT,14,FALSE)</f>
        <v>0</v>
      </c>
      <c r="AE111" s="25">
        <f>VLOOKUP($Q111,杂项!$AF:$AT,15,FALSE)</f>
        <v>0</v>
      </c>
      <c r="AF111" s="25">
        <f>VLOOKUP($Q111,杂项!$AF:$AU,16,FALSE)</f>
        <v>0</v>
      </c>
      <c r="AG111" s="30">
        <v>1.5</v>
      </c>
      <c r="AH111" s="13">
        <v>0</v>
      </c>
      <c r="AI111" s="13">
        <v>0.35</v>
      </c>
      <c r="AJ111" s="29">
        <v>0</v>
      </c>
      <c r="AK111" s="29">
        <v>182</v>
      </c>
      <c r="AL111" s="13"/>
      <c r="AM111" s="29"/>
      <c r="AN111" s="29"/>
      <c r="AO111" s="13"/>
      <c r="AP111" s="29"/>
      <c r="AQ111" s="29"/>
      <c r="AR111" s="13"/>
      <c r="AS111" s="29"/>
      <c r="AT111" s="29"/>
      <c r="AU111" s="13">
        <v>0.18</v>
      </c>
      <c r="AV111" s="13"/>
      <c r="AW111" s="13"/>
      <c r="AX111" s="13"/>
      <c r="AY111" s="13">
        <v>0</v>
      </c>
      <c r="AZ111" s="13">
        <v>0</v>
      </c>
      <c r="BA111" s="13">
        <v>0</v>
      </c>
      <c r="BB111" s="13"/>
      <c r="BC111" s="22" t="s">
        <v>4897</v>
      </c>
      <c r="BD111" s="24">
        <f>VLOOKUP($BC111,小兵属性!$B:$P,6,FALSE)</f>
        <v>0.5</v>
      </c>
      <c r="BE111" s="24">
        <f>VLOOKUP($BC111,小兵属性!$B:$P,7,FALSE)</f>
        <v>0.2</v>
      </c>
      <c r="BF111" s="24">
        <f>VLOOKUP($BC111,小兵属性!$B:$P,8,FALSE)</f>
        <v>0</v>
      </c>
      <c r="BG111" s="24">
        <f>VLOOKUP($BC111,小兵属性!$B:$P,9,FALSE)</f>
        <v>0</v>
      </c>
      <c r="BH111" s="24">
        <f>VLOOKUP($BC111,小兵属性!$B:$P,10,FALSE)</f>
        <v>0</v>
      </c>
      <c r="BI111" s="34">
        <v>12000</v>
      </c>
      <c r="BJ111" s="34">
        <v>11</v>
      </c>
      <c r="BK111" s="34"/>
      <c r="BL111" s="34"/>
      <c r="BM111" s="34">
        <v>700</v>
      </c>
      <c r="BN111" s="34">
        <v>600</v>
      </c>
      <c r="BO111" s="36">
        <v>0</v>
      </c>
      <c r="BP111" s="35">
        <v>1200</v>
      </c>
      <c r="BQ111" s="34">
        <v>11</v>
      </c>
      <c r="BR111" s="34"/>
      <c r="BS111" s="34">
        <v>700</v>
      </c>
      <c r="BT111" s="34">
        <v>600</v>
      </c>
      <c r="BU111" s="36">
        <v>0</v>
      </c>
      <c r="BV111" s="34"/>
      <c r="BW111" s="34"/>
      <c r="BX111" s="36">
        <v>0</v>
      </c>
      <c r="BY111" s="36">
        <v>0</v>
      </c>
      <c r="BZ111" s="43">
        <f>(VLOOKUP(A111,属性表!A:F,3,FALSE)*(1+AI111+S111)+AJ111+AK111)*(1+B111+AU111+T111)</f>
        <v>1628.4951262720001</v>
      </c>
      <c r="CA111" s="13">
        <f t="shared" si="17"/>
        <v>0.35</v>
      </c>
      <c r="CB111" s="13">
        <f t="shared" si="9"/>
        <v>0</v>
      </c>
      <c r="CC111" s="13">
        <f t="shared" si="10"/>
        <v>0</v>
      </c>
      <c r="CD111" s="50">
        <v>0</v>
      </c>
      <c r="CE111" s="13">
        <f t="shared" si="11"/>
        <v>0</v>
      </c>
      <c r="CF111" s="13">
        <v>0</v>
      </c>
      <c r="CG111" s="13">
        <f>IFERROR(VLOOKUP(VLOOKUP(A111,属性表!A:AO,41,FALSE)&amp;BJ111,杂项!AW:BC,4,0),0)/100+K111+AH111</f>
        <v>0</v>
      </c>
      <c r="CH111" s="43">
        <f>VLOOKUP(BC111,小兵属性!B:F,3,FALSE)*(1+B111+BD111)*(1+VLOOKUP(A111,属性表!A:AN,38,FALSE))</f>
        <v>2119.7400000000002</v>
      </c>
      <c r="CI111" s="50">
        <v>0</v>
      </c>
      <c r="CJ111" s="13">
        <f t="shared" si="12"/>
        <v>0</v>
      </c>
      <c r="CK111" s="13">
        <v>0</v>
      </c>
      <c r="CL111" s="13">
        <f>IFERROR(VLOOKUP(VLOOKUP(BC111,小兵属性!B:X,23,FALSE)&amp;BQ111,杂项!AW:BC,4,0),0)/100+K111</f>
        <v>0</v>
      </c>
      <c r="CM111" s="54" t="s">
        <v>4816</v>
      </c>
      <c r="CN111" s="29" t="s">
        <v>5027</v>
      </c>
      <c r="CO111" s="55" t="str">
        <f>VLOOKUP($BC111,小兵属性!$B:$Q,16,FALSE)</f>
        <v>物理</v>
      </c>
      <c r="CP111" s="43">
        <f t="shared" si="13"/>
        <v>940.10131535040011</v>
      </c>
      <c r="CQ111" s="43">
        <f t="shared" si="14"/>
        <v>816.35050000000012</v>
      </c>
      <c r="CR111" s="43">
        <f t="shared" si="16"/>
        <v>1756.4518153504002</v>
      </c>
      <c r="CS111" s="58" t="s">
        <v>5108</v>
      </c>
    </row>
    <row r="112" spans="1:97" x14ac:dyDescent="0.15">
      <c r="A112" s="16" t="s">
        <v>1176</v>
      </c>
      <c r="B112" s="13">
        <v>0.6</v>
      </c>
      <c r="C112" s="13">
        <v>0.2</v>
      </c>
      <c r="D112" s="13">
        <v>0.2</v>
      </c>
      <c r="E112" s="13">
        <v>0.3</v>
      </c>
      <c r="F112" s="13">
        <v>0.15</v>
      </c>
      <c r="G112" s="14">
        <v>0</v>
      </c>
      <c r="H112" s="14">
        <v>0</v>
      </c>
      <c r="I112" s="13">
        <v>0.2</v>
      </c>
      <c r="J112" s="13"/>
      <c r="K112" s="13">
        <v>0</v>
      </c>
      <c r="L112" s="13">
        <v>0</v>
      </c>
      <c r="M112" s="13">
        <v>0</v>
      </c>
      <c r="N112" s="13"/>
      <c r="O112" s="13"/>
      <c r="P112" s="13"/>
      <c r="Q112" s="26" t="s">
        <v>557</v>
      </c>
      <c r="R112" s="25">
        <f>VLOOKUP($Q112,杂项!$AF:$AT,2,FALSE)</f>
        <v>0</v>
      </c>
      <c r="S112" s="25">
        <f>VLOOKUP($Q112,杂项!$AF:$AT,3,FALSE)</f>
        <v>0.05</v>
      </c>
      <c r="T112" s="25">
        <f>VLOOKUP($Q112,杂项!$AF:$AT,4,FALSE)</f>
        <v>0</v>
      </c>
      <c r="U112" s="25">
        <f>VLOOKUP($Q112,杂项!$AF:$AT,5,FALSE)</f>
        <v>0.05</v>
      </c>
      <c r="V112" s="25">
        <f>VLOOKUP($Q112,杂项!$AF:$AT,6,FALSE)</f>
        <v>0</v>
      </c>
      <c r="W112" s="25">
        <f>VLOOKUP($Q112,杂项!$AF:$AT,7,FALSE)</f>
        <v>0</v>
      </c>
      <c r="X112" s="25">
        <f>VLOOKUP($Q112,杂项!$AF:$AT,8,FALSE)</f>
        <v>0</v>
      </c>
      <c r="Y112" s="25">
        <f>VLOOKUP($Q112,杂项!$AF:$AT,9,FALSE)</f>
        <v>0</v>
      </c>
      <c r="Z112" s="25">
        <f>VLOOKUP($Q112,杂项!$AF:$AT,10,FALSE)</f>
        <v>0</v>
      </c>
      <c r="AA112" s="25">
        <f>VLOOKUP($Q112,杂项!$AF:$AT,11,FALSE)</f>
        <v>0</v>
      </c>
      <c r="AB112" s="25">
        <f>VLOOKUP($Q112,杂项!$AF:$AT,12,FALSE)</f>
        <v>0.1</v>
      </c>
      <c r="AC112" s="25">
        <f>VLOOKUP($Q112,杂项!$AF:$AT,13,FALSE)</f>
        <v>0</v>
      </c>
      <c r="AD112" s="25">
        <f>VLOOKUP($Q112,杂项!$AF:$AT,14,FALSE)</f>
        <v>0</v>
      </c>
      <c r="AE112" s="25">
        <f>VLOOKUP($Q112,杂项!$AF:$AT,15,FALSE)</f>
        <v>0</v>
      </c>
      <c r="AF112" s="25">
        <f>VLOOKUP($Q112,杂项!$AF:$AU,16,FALSE)</f>
        <v>0</v>
      </c>
      <c r="AG112" s="30">
        <v>1.5</v>
      </c>
      <c r="AH112" s="13">
        <v>0</v>
      </c>
      <c r="AI112" s="13">
        <v>0.35</v>
      </c>
      <c r="AJ112" s="29">
        <v>0</v>
      </c>
      <c r="AK112" s="29">
        <v>193</v>
      </c>
      <c r="AL112" s="13"/>
      <c r="AM112" s="29"/>
      <c r="AN112" s="29"/>
      <c r="AO112" s="13"/>
      <c r="AP112" s="29"/>
      <c r="AQ112" s="29"/>
      <c r="AR112" s="13"/>
      <c r="AS112" s="29"/>
      <c r="AT112" s="29"/>
      <c r="AU112" s="13">
        <v>0.18</v>
      </c>
      <c r="AV112" s="13"/>
      <c r="AW112" s="13"/>
      <c r="AX112" s="13"/>
      <c r="AY112" s="13">
        <v>0</v>
      </c>
      <c r="AZ112" s="13">
        <v>0</v>
      </c>
      <c r="BA112" s="13">
        <v>0</v>
      </c>
      <c r="BB112" s="13"/>
      <c r="BC112" s="22" t="s">
        <v>4897</v>
      </c>
      <c r="BD112" s="24">
        <f>VLOOKUP($BC112,小兵属性!$B:$P,6,FALSE)</f>
        <v>0.5</v>
      </c>
      <c r="BE112" s="24">
        <f>VLOOKUP($BC112,小兵属性!$B:$P,7,FALSE)</f>
        <v>0.2</v>
      </c>
      <c r="BF112" s="24">
        <f>VLOOKUP($BC112,小兵属性!$B:$P,8,FALSE)</f>
        <v>0</v>
      </c>
      <c r="BG112" s="24">
        <f>VLOOKUP($BC112,小兵属性!$B:$P,9,FALSE)</f>
        <v>0</v>
      </c>
      <c r="BH112" s="24">
        <f>VLOOKUP($BC112,小兵属性!$B:$P,10,FALSE)</f>
        <v>0</v>
      </c>
      <c r="BI112" s="34">
        <v>12000</v>
      </c>
      <c r="BJ112" s="34">
        <v>11</v>
      </c>
      <c r="BK112" s="34"/>
      <c r="BL112" s="34"/>
      <c r="BM112" s="34">
        <v>700</v>
      </c>
      <c r="BN112" s="34">
        <v>600</v>
      </c>
      <c r="BO112" s="36">
        <v>0</v>
      </c>
      <c r="BP112" s="35">
        <v>1200</v>
      </c>
      <c r="BQ112" s="34">
        <v>11</v>
      </c>
      <c r="BR112" s="34"/>
      <c r="BS112" s="34">
        <v>700</v>
      </c>
      <c r="BT112" s="34">
        <v>600</v>
      </c>
      <c r="BU112" s="36">
        <v>0</v>
      </c>
      <c r="BV112" s="34"/>
      <c r="BW112" s="34"/>
      <c r="BX112" s="36">
        <v>0</v>
      </c>
      <c r="BY112" s="36">
        <v>0</v>
      </c>
      <c r="BZ112" s="43">
        <f>(VLOOKUP(A112,属性表!A:F,3,FALSE)*(1+AI112+S112)+AJ112+AK112)*(1+B112+AU112+T112)</f>
        <v>1789.8885385216001</v>
      </c>
      <c r="CA112" s="13">
        <f t="shared" si="17"/>
        <v>0.25</v>
      </c>
      <c r="CB112" s="13">
        <f t="shared" si="9"/>
        <v>0</v>
      </c>
      <c r="CC112" s="13">
        <f t="shared" si="10"/>
        <v>0</v>
      </c>
      <c r="CD112" s="50">
        <v>0</v>
      </c>
      <c r="CE112" s="13">
        <f t="shared" si="11"/>
        <v>0</v>
      </c>
      <c r="CF112" s="13">
        <v>0</v>
      </c>
      <c r="CG112" s="13">
        <f>IFERROR(VLOOKUP(VLOOKUP(A112,属性表!A:AO,41,FALSE)&amp;BJ112,杂项!AW:BC,4,0),0)/100+K112+AH112</f>
        <v>0</v>
      </c>
      <c r="CH112" s="43">
        <f>VLOOKUP(BC112,小兵属性!B:F,3,FALSE)*(1+B112+BD112)*(1+VLOOKUP(A112,属性表!A:AN,38,FALSE))</f>
        <v>2119.7400000000002</v>
      </c>
      <c r="CI112" s="50">
        <v>0</v>
      </c>
      <c r="CJ112" s="13">
        <f t="shared" si="12"/>
        <v>0</v>
      </c>
      <c r="CK112" s="13">
        <v>0</v>
      </c>
      <c r="CL112" s="13">
        <f>IFERROR(VLOOKUP(VLOOKUP(BC112,小兵属性!B:X,23,FALSE)&amp;BQ112,杂项!AW:BC,4,0),0)/100+K112</f>
        <v>0</v>
      </c>
      <c r="CM112" s="54" t="s">
        <v>4816</v>
      </c>
      <c r="CN112" s="29" t="s">
        <v>5027</v>
      </c>
      <c r="CO112" s="55" t="str">
        <f>VLOOKUP($BC112,小兵属性!$B:$Q,16,FALSE)</f>
        <v>物理</v>
      </c>
      <c r="CP112" s="43">
        <f t="shared" si="13"/>
        <v>1021.7705048640003</v>
      </c>
      <c r="CQ112" s="43">
        <f t="shared" si="14"/>
        <v>816.35050000000012</v>
      </c>
      <c r="CR112" s="43">
        <f t="shared" si="16"/>
        <v>1838.1210048640005</v>
      </c>
      <c r="CS112" s="58" t="s">
        <v>5109</v>
      </c>
    </row>
    <row r="113" spans="1:97" x14ac:dyDescent="0.15">
      <c r="A113" s="9" t="s">
        <v>1208</v>
      </c>
      <c r="B113" s="13">
        <v>0.2</v>
      </c>
      <c r="C113" s="13">
        <v>0.2</v>
      </c>
      <c r="D113" s="13">
        <v>0.2</v>
      </c>
      <c r="E113" s="13">
        <v>0.3</v>
      </c>
      <c r="F113" s="13">
        <v>0.35</v>
      </c>
      <c r="G113" s="14">
        <v>0</v>
      </c>
      <c r="H113" s="14">
        <v>0</v>
      </c>
      <c r="I113" s="13"/>
      <c r="J113" s="13"/>
      <c r="K113" s="13">
        <v>0</v>
      </c>
      <c r="L113" s="13">
        <v>0</v>
      </c>
      <c r="M113" s="13">
        <v>0</v>
      </c>
      <c r="N113" s="13"/>
      <c r="O113" s="13"/>
      <c r="P113" s="13"/>
      <c r="Q113" s="26" t="s">
        <v>528</v>
      </c>
      <c r="R113" s="25">
        <f>VLOOKUP($Q113,杂项!$AF:$AT,2,FALSE)</f>
        <v>0</v>
      </c>
      <c r="S113" s="25">
        <f>VLOOKUP($Q113,杂项!$AF:$AT,3,FALSE)</f>
        <v>0.05</v>
      </c>
      <c r="T113" s="25">
        <f>VLOOKUP($Q113,杂项!$AF:$AT,4,FALSE)</f>
        <v>0.1</v>
      </c>
      <c r="U113" s="25">
        <f>VLOOKUP($Q113,杂项!$AF:$AT,5,FALSE)</f>
        <v>0.05</v>
      </c>
      <c r="V113" s="25">
        <f>VLOOKUP($Q113,杂项!$AF:$AT,6,FALSE)</f>
        <v>0.1</v>
      </c>
      <c r="W113" s="25">
        <f>VLOOKUP($Q113,杂项!$AF:$AT,7,FALSE)</f>
        <v>0</v>
      </c>
      <c r="X113" s="25">
        <f>VLOOKUP($Q113,杂项!$AF:$AT,8,FALSE)</f>
        <v>0.1</v>
      </c>
      <c r="Y113" s="25">
        <f>VLOOKUP($Q113,杂项!$AF:$AT,9,FALSE)</f>
        <v>0</v>
      </c>
      <c r="Z113" s="25">
        <f>VLOOKUP($Q113,杂项!$AF:$AT,10,FALSE)</f>
        <v>0.1</v>
      </c>
      <c r="AA113" s="25">
        <f>VLOOKUP($Q113,杂项!$AF:$AT,11,FALSE)</f>
        <v>0</v>
      </c>
      <c r="AB113" s="25">
        <f>VLOOKUP($Q113,杂项!$AF:$AT,12,FALSE)</f>
        <v>0</v>
      </c>
      <c r="AC113" s="25">
        <f>VLOOKUP($Q113,杂项!$AF:$AT,13,FALSE)</f>
        <v>0</v>
      </c>
      <c r="AD113" s="25">
        <f>VLOOKUP($Q113,杂项!$AF:$AT,14,FALSE)</f>
        <v>0</v>
      </c>
      <c r="AE113" s="25">
        <f>VLOOKUP($Q113,杂项!$AF:$AT,15,FALSE)</f>
        <v>0</v>
      </c>
      <c r="AF113" s="25">
        <f>VLOOKUP($Q113,杂项!$AF:$AU,16,FALSE)</f>
        <v>0</v>
      </c>
      <c r="AG113" s="30">
        <v>1.5</v>
      </c>
      <c r="AH113" s="13">
        <v>0</v>
      </c>
      <c r="AI113" s="13">
        <v>0</v>
      </c>
      <c r="AJ113" s="29">
        <v>0</v>
      </c>
      <c r="AK113" s="29">
        <v>0</v>
      </c>
      <c r="AL113" s="13">
        <v>0.35</v>
      </c>
      <c r="AM113" s="29">
        <v>0</v>
      </c>
      <c r="AN113" s="29">
        <v>182</v>
      </c>
      <c r="AO113" s="13"/>
      <c r="AP113" s="29"/>
      <c r="AQ113" s="29"/>
      <c r="AR113" s="13"/>
      <c r="AS113" s="29"/>
      <c r="AT113" s="29"/>
      <c r="AU113" s="13"/>
      <c r="AV113" s="13">
        <v>0.18</v>
      </c>
      <c r="AW113" s="13"/>
      <c r="AX113" s="13"/>
      <c r="AY113" s="13">
        <v>0</v>
      </c>
      <c r="AZ113" s="13">
        <v>0</v>
      </c>
      <c r="BA113" s="13">
        <v>0</v>
      </c>
      <c r="BB113" s="13"/>
      <c r="BC113" s="22" t="s">
        <v>4923</v>
      </c>
      <c r="BD113" s="24">
        <f>VLOOKUP($BC113,小兵属性!$B:$P,6,FALSE)</f>
        <v>0.3</v>
      </c>
      <c r="BE113" s="24">
        <f>VLOOKUP($BC113,小兵属性!$B:$P,7,FALSE)</f>
        <v>0</v>
      </c>
      <c r="BF113" s="24">
        <f>VLOOKUP($BC113,小兵属性!$B:$P,8,FALSE)</f>
        <v>0</v>
      </c>
      <c r="BG113" s="24">
        <f>VLOOKUP($BC113,小兵属性!$B:$P,9,FALSE)</f>
        <v>0</v>
      </c>
      <c r="BH113" s="24">
        <f>VLOOKUP($BC113,小兵属性!$B:$P,10,FALSE)</f>
        <v>0</v>
      </c>
      <c r="BI113" s="34">
        <v>12000</v>
      </c>
      <c r="BJ113" s="34">
        <v>11</v>
      </c>
      <c r="BK113" s="34"/>
      <c r="BL113" s="34"/>
      <c r="BM113" s="34">
        <v>700</v>
      </c>
      <c r="BN113" s="34">
        <v>600</v>
      </c>
      <c r="BO113" s="36">
        <v>0</v>
      </c>
      <c r="BP113" s="35">
        <v>1200</v>
      </c>
      <c r="BQ113" s="34">
        <v>11</v>
      </c>
      <c r="BR113" s="34"/>
      <c r="BS113" s="34">
        <v>700</v>
      </c>
      <c r="BT113" s="34">
        <v>600</v>
      </c>
      <c r="BU113" s="36">
        <v>0</v>
      </c>
      <c r="BV113" s="34"/>
      <c r="BW113" s="34"/>
      <c r="BX113" s="36">
        <v>0</v>
      </c>
      <c r="BY113" s="36">
        <v>0</v>
      </c>
      <c r="BZ113" s="43">
        <f>(VLOOKUP(A113,属性表!A:F,4,FALSE)*(1+AL113+U113)+AM113+AN113)*(1+C113+AV113+V113)</f>
        <v>1297.9358085120002</v>
      </c>
      <c r="CA113" s="13">
        <f t="shared" si="17"/>
        <v>0.35</v>
      </c>
      <c r="CB113" s="13">
        <f t="shared" si="9"/>
        <v>0</v>
      </c>
      <c r="CC113" s="13">
        <f t="shared" si="10"/>
        <v>0</v>
      </c>
      <c r="CD113" s="50">
        <v>0</v>
      </c>
      <c r="CE113" s="13">
        <f t="shared" si="11"/>
        <v>0</v>
      </c>
      <c r="CF113" s="13">
        <v>0</v>
      </c>
      <c r="CG113" s="13">
        <f>IFERROR(VLOOKUP(VLOOKUP(A113,属性表!A:AO,41,FALSE)&amp;BJ113,杂项!AW:BC,4,0),0)/100+K113+AH113</f>
        <v>0</v>
      </c>
      <c r="CH113" s="43">
        <f>VLOOKUP(BC113,小兵属性!B:F,3,FALSE)*(1+B113+BD113)*(1+VLOOKUP(A113,属性表!A:AN,38,FALSE))</f>
        <v>1358.6999999999998</v>
      </c>
      <c r="CI113" s="50">
        <v>0</v>
      </c>
      <c r="CJ113" s="13">
        <f t="shared" si="12"/>
        <v>0</v>
      </c>
      <c r="CK113" s="13">
        <v>0</v>
      </c>
      <c r="CL113" s="13">
        <f>IFERROR(VLOOKUP(VLOOKUP(BC113,小兵属性!B:X,23,FALSE)&amp;BQ113,杂项!AW:BC,4,0),0)/100+K113</f>
        <v>0</v>
      </c>
      <c r="CM113" s="54" t="s">
        <v>4886</v>
      </c>
      <c r="CN113" s="29" t="s">
        <v>5032</v>
      </c>
      <c r="CO113" s="55" t="str">
        <f>VLOOKUP($BC113,小兵属性!$B:$Q,16,FALSE)</f>
        <v>物理</v>
      </c>
      <c r="CP113" s="57">
        <f t="shared" si="13"/>
        <v>706.66000611840025</v>
      </c>
      <c r="CQ113" s="57">
        <f t="shared" si="14"/>
        <v>444.62249999999989</v>
      </c>
      <c r="CR113" s="57">
        <f t="shared" si="16"/>
        <v>1151.2825061184001</v>
      </c>
      <c r="CS113" s="58" t="s">
        <v>5075</v>
      </c>
    </row>
    <row r="114" spans="1:97" x14ac:dyDescent="0.15">
      <c r="A114" s="9" t="s">
        <v>1226</v>
      </c>
      <c r="B114" s="13">
        <v>0.2</v>
      </c>
      <c r="C114" s="13">
        <v>0.2</v>
      </c>
      <c r="D114" s="13">
        <v>0.2</v>
      </c>
      <c r="E114" s="13">
        <v>0.3</v>
      </c>
      <c r="F114" s="13">
        <v>0.35</v>
      </c>
      <c r="G114" s="14">
        <v>0</v>
      </c>
      <c r="H114" s="14">
        <v>0</v>
      </c>
      <c r="I114" s="13"/>
      <c r="J114" s="13"/>
      <c r="K114" s="13">
        <v>0</v>
      </c>
      <c r="L114" s="13">
        <v>0</v>
      </c>
      <c r="M114" s="13">
        <v>0</v>
      </c>
      <c r="N114" s="13">
        <v>0.1</v>
      </c>
      <c r="O114" s="13"/>
      <c r="P114" s="13"/>
      <c r="Q114" s="26" t="s">
        <v>528</v>
      </c>
      <c r="R114" s="25">
        <f>VLOOKUP($Q114,杂项!$AF:$AT,2,FALSE)</f>
        <v>0</v>
      </c>
      <c r="S114" s="25">
        <f>VLOOKUP($Q114,杂项!$AF:$AT,3,FALSE)</f>
        <v>0.05</v>
      </c>
      <c r="T114" s="25">
        <f>VLOOKUP($Q114,杂项!$AF:$AT,4,FALSE)</f>
        <v>0.1</v>
      </c>
      <c r="U114" s="25">
        <f>VLOOKUP($Q114,杂项!$AF:$AT,5,FALSE)</f>
        <v>0.05</v>
      </c>
      <c r="V114" s="25">
        <f>VLOOKUP($Q114,杂项!$AF:$AT,6,FALSE)</f>
        <v>0.1</v>
      </c>
      <c r="W114" s="25">
        <f>VLOOKUP($Q114,杂项!$AF:$AT,7,FALSE)</f>
        <v>0</v>
      </c>
      <c r="X114" s="25">
        <f>VLOOKUP($Q114,杂项!$AF:$AT,8,FALSE)</f>
        <v>0.1</v>
      </c>
      <c r="Y114" s="25">
        <f>VLOOKUP($Q114,杂项!$AF:$AT,9,FALSE)</f>
        <v>0</v>
      </c>
      <c r="Z114" s="25">
        <f>VLOOKUP($Q114,杂项!$AF:$AT,10,FALSE)</f>
        <v>0.1</v>
      </c>
      <c r="AA114" s="25">
        <f>VLOOKUP($Q114,杂项!$AF:$AT,11,FALSE)</f>
        <v>0</v>
      </c>
      <c r="AB114" s="25">
        <f>VLOOKUP($Q114,杂项!$AF:$AT,12,FALSE)</f>
        <v>0</v>
      </c>
      <c r="AC114" s="25">
        <f>VLOOKUP($Q114,杂项!$AF:$AT,13,FALSE)</f>
        <v>0</v>
      </c>
      <c r="AD114" s="25">
        <f>VLOOKUP($Q114,杂项!$AF:$AT,14,FALSE)</f>
        <v>0</v>
      </c>
      <c r="AE114" s="25">
        <f>VLOOKUP($Q114,杂项!$AF:$AT,15,FALSE)</f>
        <v>0</v>
      </c>
      <c r="AF114" s="25">
        <f>VLOOKUP($Q114,杂项!$AF:$AU,16,FALSE)</f>
        <v>0</v>
      </c>
      <c r="AG114" s="30">
        <v>1.5</v>
      </c>
      <c r="AH114" s="13">
        <v>0</v>
      </c>
      <c r="AI114" s="13">
        <v>0</v>
      </c>
      <c r="AJ114" s="29">
        <v>0</v>
      </c>
      <c r="AK114" s="29">
        <v>0</v>
      </c>
      <c r="AL114" s="13">
        <v>0.35</v>
      </c>
      <c r="AM114" s="29">
        <v>0</v>
      </c>
      <c r="AN114" s="29">
        <v>182</v>
      </c>
      <c r="AO114" s="13"/>
      <c r="AP114" s="29"/>
      <c r="AQ114" s="29"/>
      <c r="AR114" s="13"/>
      <c r="AS114" s="29"/>
      <c r="AT114" s="29"/>
      <c r="AU114" s="13"/>
      <c r="AV114" s="13">
        <v>0</v>
      </c>
      <c r="AW114" s="13"/>
      <c r="AX114" s="13"/>
      <c r="AY114" s="13">
        <v>0</v>
      </c>
      <c r="AZ114" s="13">
        <v>0</v>
      </c>
      <c r="BA114" s="13">
        <v>0</v>
      </c>
      <c r="BB114" s="13"/>
      <c r="BC114" s="22" t="s">
        <v>4923</v>
      </c>
      <c r="BD114" s="24">
        <f>VLOOKUP($BC114,小兵属性!$B:$P,6,FALSE)</f>
        <v>0.3</v>
      </c>
      <c r="BE114" s="24">
        <f>VLOOKUP($BC114,小兵属性!$B:$P,7,FALSE)</f>
        <v>0</v>
      </c>
      <c r="BF114" s="24">
        <f>VLOOKUP($BC114,小兵属性!$B:$P,8,FALSE)</f>
        <v>0</v>
      </c>
      <c r="BG114" s="24">
        <f>VLOOKUP($BC114,小兵属性!$B:$P,9,FALSE)</f>
        <v>0</v>
      </c>
      <c r="BH114" s="24">
        <f>VLOOKUP($BC114,小兵属性!$B:$P,10,FALSE)</f>
        <v>0</v>
      </c>
      <c r="BI114" s="34">
        <v>12000</v>
      </c>
      <c r="BJ114" s="34">
        <v>11</v>
      </c>
      <c r="BK114" s="34"/>
      <c r="BL114" s="34"/>
      <c r="BM114" s="34">
        <v>700</v>
      </c>
      <c r="BN114" s="34">
        <v>600</v>
      </c>
      <c r="BO114" s="36">
        <v>0</v>
      </c>
      <c r="BP114" s="35">
        <v>1200</v>
      </c>
      <c r="BQ114" s="34">
        <v>11</v>
      </c>
      <c r="BR114" s="34"/>
      <c r="BS114" s="34">
        <v>700</v>
      </c>
      <c r="BT114" s="34">
        <v>600</v>
      </c>
      <c r="BU114" s="36">
        <v>0</v>
      </c>
      <c r="BV114" s="34"/>
      <c r="BW114" s="34"/>
      <c r="BX114" s="36">
        <v>0</v>
      </c>
      <c r="BY114" s="36">
        <v>0</v>
      </c>
      <c r="BZ114" s="43">
        <f>(VLOOKUP(A114,属性表!A:F,4,FALSE)*(1+AL114+U114)+AM114+AN114)*(1+C114+AV114+V114)</f>
        <v>1088.578912512</v>
      </c>
      <c r="CA114" s="13">
        <f t="shared" si="17"/>
        <v>0.44999999999999996</v>
      </c>
      <c r="CB114" s="13">
        <f t="shared" si="9"/>
        <v>0</v>
      </c>
      <c r="CC114" s="13">
        <f t="shared" si="10"/>
        <v>0</v>
      </c>
      <c r="CD114" s="50">
        <v>0</v>
      </c>
      <c r="CE114" s="13">
        <f t="shared" si="11"/>
        <v>0</v>
      </c>
      <c r="CF114" s="13">
        <v>0</v>
      </c>
      <c r="CG114" s="13">
        <f>IFERROR(VLOOKUP(VLOOKUP(A114,属性表!A:AO,41,FALSE)&amp;BJ114,杂项!AW:BC,4,0),0)/100+K114+AH114</f>
        <v>0</v>
      </c>
      <c r="CH114" s="43">
        <f>VLOOKUP(BC114,小兵属性!B:F,3,FALSE)*(1+B114+BD114)*(1+VLOOKUP(A114,属性表!A:AN,38,FALSE))</f>
        <v>1358.6999999999998</v>
      </c>
      <c r="CI114" s="50">
        <v>0</v>
      </c>
      <c r="CJ114" s="13">
        <f t="shared" si="12"/>
        <v>0</v>
      </c>
      <c r="CK114" s="13">
        <v>0</v>
      </c>
      <c r="CL114" s="13">
        <f>IFERROR(VLOOKUP(VLOOKUP(BC114,小兵属性!B:X,23,FALSE)&amp;BQ114,杂项!AW:BC,4,0),0)/100+K114</f>
        <v>0</v>
      </c>
      <c r="CM114" s="54" t="s">
        <v>4886</v>
      </c>
      <c r="CN114" s="29" t="s">
        <v>5032</v>
      </c>
      <c r="CO114" s="55" t="str">
        <f>VLOOKUP($BC114,小兵属性!$B:$Q,16,FALSE)</f>
        <v>物理</v>
      </c>
      <c r="CP114" s="57">
        <f t="shared" si="13"/>
        <v>531.3295673568</v>
      </c>
      <c r="CQ114" s="57">
        <f t="shared" si="14"/>
        <v>444.62249999999989</v>
      </c>
      <c r="CR114" s="57">
        <f t="shared" si="16"/>
        <v>975.95206735679994</v>
      </c>
      <c r="CS114" s="58" t="s">
        <v>5075</v>
      </c>
    </row>
    <row r="115" spans="1:97" x14ac:dyDescent="0.15">
      <c r="A115" s="9" t="s">
        <v>1154</v>
      </c>
      <c r="B115" s="13">
        <v>0.21</v>
      </c>
      <c r="C115" s="13">
        <v>0.2</v>
      </c>
      <c r="D115" s="13">
        <v>0.2</v>
      </c>
      <c r="E115" s="13">
        <v>0.3</v>
      </c>
      <c r="F115" s="13">
        <v>0.15</v>
      </c>
      <c r="G115" s="14">
        <v>0</v>
      </c>
      <c r="H115" s="14">
        <v>0</v>
      </c>
      <c r="I115" s="13"/>
      <c r="J115" s="13"/>
      <c r="K115" s="13">
        <v>0</v>
      </c>
      <c r="L115" s="13">
        <v>0</v>
      </c>
      <c r="M115" s="13">
        <v>0.15</v>
      </c>
      <c r="N115" s="13"/>
      <c r="O115" s="13"/>
      <c r="P115" s="13"/>
      <c r="Q115" s="26" t="s">
        <v>614</v>
      </c>
      <c r="R115" s="25">
        <f>VLOOKUP($Q115,杂项!$AF:$AT,2,FALSE)</f>
        <v>0</v>
      </c>
      <c r="S115" s="25">
        <f>VLOOKUP($Q115,杂项!$AF:$AT,3,FALSE)</f>
        <v>0</v>
      </c>
      <c r="T115" s="25">
        <f>VLOOKUP($Q115,杂项!$AF:$AT,4,FALSE)</f>
        <v>0</v>
      </c>
      <c r="U115" s="25">
        <f>VLOOKUP($Q115,杂项!$AF:$AT,5,FALSE)</f>
        <v>0</v>
      </c>
      <c r="V115" s="25">
        <f>VLOOKUP($Q115,杂项!$AF:$AT,6,FALSE)</f>
        <v>0</v>
      </c>
      <c r="W115" s="25">
        <f>VLOOKUP($Q115,杂项!$AF:$AT,7,FALSE)</f>
        <v>0</v>
      </c>
      <c r="X115" s="25">
        <f>VLOOKUP($Q115,杂项!$AF:$AT,8,FALSE)</f>
        <v>0</v>
      </c>
      <c r="Y115" s="25">
        <f>VLOOKUP($Q115,杂项!$AF:$AT,9,FALSE)</f>
        <v>0</v>
      </c>
      <c r="Z115" s="25">
        <f>VLOOKUP($Q115,杂项!$AF:$AT,10,FALSE)</f>
        <v>0</v>
      </c>
      <c r="AA115" s="25">
        <f>VLOOKUP($Q115,杂项!$AF:$AT,11,FALSE)</f>
        <v>0</v>
      </c>
      <c r="AB115" s="25">
        <f>VLOOKUP($Q115,杂项!$AF:$AT,12,FALSE)</f>
        <v>0.2</v>
      </c>
      <c r="AC115" s="25">
        <f>VLOOKUP($Q115,杂项!$AF:$AT,13,FALSE)</f>
        <v>0</v>
      </c>
      <c r="AD115" s="25">
        <f>VLOOKUP($Q115,杂项!$AF:$AT,14,FALSE)</f>
        <v>0</v>
      </c>
      <c r="AE115" s="25">
        <f>VLOOKUP($Q115,杂项!$AF:$AT,15,FALSE)</f>
        <v>0</v>
      </c>
      <c r="AF115" s="25">
        <f>VLOOKUP($Q115,杂项!$AF:$AU,16,FALSE)</f>
        <v>0</v>
      </c>
      <c r="AG115" s="30">
        <v>1</v>
      </c>
      <c r="AH115" s="13">
        <v>0</v>
      </c>
      <c r="AI115" s="13">
        <v>0.35</v>
      </c>
      <c r="AJ115" s="29">
        <v>0</v>
      </c>
      <c r="AK115" s="29">
        <v>182</v>
      </c>
      <c r="AL115" s="13"/>
      <c r="AM115" s="29"/>
      <c r="AN115" s="29"/>
      <c r="AO115" s="13"/>
      <c r="AP115" s="29"/>
      <c r="AQ115" s="29"/>
      <c r="AR115" s="13"/>
      <c r="AS115" s="29"/>
      <c r="AT115" s="29"/>
      <c r="AU115" s="13">
        <v>0.38</v>
      </c>
      <c r="AV115" s="13"/>
      <c r="AW115" s="13"/>
      <c r="AX115" s="13"/>
      <c r="AY115" s="13">
        <v>0</v>
      </c>
      <c r="AZ115" s="13">
        <v>0</v>
      </c>
      <c r="BA115" s="13">
        <v>0</v>
      </c>
      <c r="BB115" s="13"/>
      <c r="BC115" s="22" t="s">
        <v>4966</v>
      </c>
      <c r="BD115" s="24">
        <f>VLOOKUP($BC115,小兵属性!$B:$P,6,FALSE)</f>
        <v>0.2</v>
      </c>
      <c r="BE115" s="24">
        <f>VLOOKUP($BC115,小兵属性!$B:$P,7,FALSE)</f>
        <v>0</v>
      </c>
      <c r="BF115" s="24">
        <f>VLOOKUP($BC115,小兵属性!$B:$P,8,FALSE)</f>
        <v>0</v>
      </c>
      <c r="BG115" s="24">
        <f>VLOOKUP($BC115,小兵属性!$B:$P,9,FALSE)</f>
        <v>0</v>
      </c>
      <c r="BH115" s="24">
        <f>VLOOKUP($BC115,小兵属性!$B:$P,10,FALSE)</f>
        <v>0</v>
      </c>
      <c r="BI115" s="34">
        <v>12000</v>
      </c>
      <c r="BJ115" s="34">
        <v>11</v>
      </c>
      <c r="BK115" s="34"/>
      <c r="BL115" s="34"/>
      <c r="BM115" s="34">
        <v>700</v>
      </c>
      <c r="BN115" s="34">
        <v>600</v>
      </c>
      <c r="BO115" s="36">
        <v>0</v>
      </c>
      <c r="BP115" s="35">
        <v>1200</v>
      </c>
      <c r="BQ115" s="34">
        <v>11</v>
      </c>
      <c r="BR115" s="34"/>
      <c r="BS115" s="34">
        <v>700</v>
      </c>
      <c r="BT115" s="34">
        <v>600</v>
      </c>
      <c r="BU115" s="36">
        <v>0</v>
      </c>
      <c r="BV115" s="34"/>
      <c r="BW115" s="34"/>
      <c r="BX115" s="36">
        <v>0</v>
      </c>
      <c r="BY115" s="36">
        <v>0</v>
      </c>
      <c r="BZ115" s="43">
        <f>(VLOOKUP(A115,属性表!A:F,3,FALSE)*(1+AI115+S115)+AJ115+AK115)*(1+B115+AU115+T115)</f>
        <v>1382.866446432</v>
      </c>
      <c r="CA115" s="13">
        <f t="shared" si="17"/>
        <v>0.35</v>
      </c>
      <c r="CB115" s="13">
        <f t="shared" si="9"/>
        <v>0</v>
      </c>
      <c r="CC115" s="13">
        <f t="shared" si="10"/>
        <v>0</v>
      </c>
      <c r="CD115" s="50">
        <v>0</v>
      </c>
      <c r="CE115" s="13">
        <f t="shared" si="11"/>
        <v>0.15</v>
      </c>
      <c r="CF115" s="13">
        <v>0</v>
      </c>
      <c r="CG115" s="13">
        <f>IFERROR(VLOOKUP(VLOOKUP(A115,属性表!A:AO,41,FALSE)&amp;BJ115,杂项!AW:BC,4,0),0)/100+K115+AH115</f>
        <v>0</v>
      </c>
      <c r="CH115" s="43">
        <f>VLOOKUP(BC115,小兵属性!B:F,3,FALSE)*(1+B115+BD115)*(1+VLOOKUP(A115,属性表!A:AN,38,FALSE))</f>
        <v>1231.5645</v>
      </c>
      <c r="CI115" s="50">
        <v>0</v>
      </c>
      <c r="CJ115" s="13">
        <f t="shared" si="12"/>
        <v>0.15</v>
      </c>
      <c r="CK115" s="13">
        <v>0</v>
      </c>
      <c r="CL115" s="13">
        <f>IFERROR(VLOOKUP(VLOOKUP(BC115,小兵属性!B:X,23,FALSE)&amp;BQ115,杂项!AW:BC,4,0),0)/100+K115</f>
        <v>0</v>
      </c>
      <c r="CM115" s="54" t="s">
        <v>4816</v>
      </c>
      <c r="CN115" s="29" t="s">
        <v>5027</v>
      </c>
      <c r="CO115" s="55" t="str">
        <f>VLOOKUP($BC115,小兵属性!$B:$Q,16,FALSE)</f>
        <v>物理</v>
      </c>
      <c r="CP115" s="43">
        <f t="shared" si="13"/>
        <v>460.93485134159999</v>
      </c>
      <c r="CQ115" s="43">
        <f t="shared" si="14"/>
        <v>305.64958749999994</v>
      </c>
      <c r="CR115" s="43">
        <f t="shared" si="16"/>
        <v>766.58443884159988</v>
      </c>
      <c r="CS115" s="58" t="s">
        <v>5089</v>
      </c>
    </row>
    <row r="116" spans="1:97" x14ac:dyDescent="0.15">
      <c r="A116" s="9" t="s">
        <v>1188</v>
      </c>
      <c r="B116" s="13">
        <v>0.21</v>
      </c>
      <c r="C116" s="13">
        <v>0.2</v>
      </c>
      <c r="D116" s="13">
        <v>0.2</v>
      </c>
      <c r="E116" s="13">
        <v>0.3</v>
      </c>
      <c r="F116" s="13">
        <v>0.15</v>
      </c>
      <c r="G116" s="14">
        <v>0</v>
      </c>
      <c r="H116" s="14">
        <v>0</v>
      </c>
      <c r="I116" s="13"/>
      <c r="J116" s="13"/>
      <c r="K116" s="13">
        <v>0</v>
      </c>
      <c r="L116" s="13">
        <v>0</v>
      </c>
      <c r="M116" s="13">
        <v>0.15</v>
      </c>
      <c r="N116" s="13"/>
      <c r="O116" s="13"/>
      <c r="P116" s="13"/>
      <c r="Q116" s="26" t="s">
        <v>614</v>
      </c>
      <c r="R116" s="25">
        <f>VLOOKUP($Q116,杂项!$AF:$AT,2,FALSE)</f>
        <v>0</v>
      </c>
      <c r="S116" s="25">
        <f>VLOOKUP($Q116,杂项!$AF:$AT,3,FALSE)</f>
        <v>0</v>
      </c>
      <c r="T116" s="25">
        <f>VLOOKUP($Q116,杂项!$AF:$AT,4,FALSE)</f>
        <v>0</v>
      </c>
      <c r="U116" s="25">
        <f>VLOOKUP($Q116,杂项!$AF:$AT,5,FALSE)</f>
        <v>0</v>
      </c>
      <c r="V116" s="25">
        <f>VLOOKUP($Q116,杂项!$AF:$AT,6,FALSE)</f>
        <v>0</v>
      </c>
      <c r="W116" s="25">
        <f>VLOOKUP($Q116,杂项!$AF:$AT,7,FALSE)</f>
        <v>0</v>
      </c>
      <c r="X116" s="25">
        <f>VLOOKUP($Q116,杂项!$AF:$AT,8,FALSE)</f>
        <v>0</v>
      </c>
      <c r="Y116" s="25">
        <f>VLOOKUP($Q116,杂项!$AF:$AT,9,FALSE)</f>
        <v>0</v>
      </c>
      <c r="Z116" s="25">
        <f>VLOOKUP($Q116,杂项!$AF:$AT,10,FALSE)</f>
        <v>0</v>
      </c>
      <c r="AA116" s="25">
        <f>VLOOKUP($Q116,杂项!$AF:$AT,11,FALSE)</f>
        <v>0</v>
      </c>
      <c r="AB116" s="25">
        <f>VLOOKUP($Q116,杂项!$AF:$AT,12,FALSE)</f>
        <v>0.2</v>
      </c>
      <c r="AC116" s="25">
        <f>VLOOKUP($Q116,杂项!$AF:$AT,13,FALSE)</f>
        <v>0</v>
      </c>
      <c r="AD116" s="25">
        <f>VLOOKUP($Q116,杂项!$AF:$AT,14,FALSE)</f>
        <v>0</v>
      </c>
      <c r="AE116" s="25">
        <f>VLOOKUP($Q116,杂项!$AF:$AT,15,FALSE)</f>
        <v>0</v>
      </c>
      <c r="AF116" s="25">
        <f>VLOOKUP($Q116,杂项!$AF:$AU,16,FALSE)</f>
        <v>0</v>
      </c>
      <c r="AG116" s="30">
        <v>1</v>
      </c>
      <c r="AH116" s="13">
        <v>0</v>
      </c>
      <c r="AI116" s="13">
        <v>0.35</v>
      </c>
      <c r="AJ116" s="29">
        <v>0</v>
      </c>
      <c r="AK116" s="29">
        <v>182</v>
      </c>
      <c r="AL116" s="13"/>
      <c r="AM116" s="29"/>
      <c r="AN116" s="29"/>
      <c r="AO116" s="13"/>
      <c r="AP116" s="29"/>
      <c r="AQ116" s="29"/>
      <c r="AR116" s="13"/>
      <c r="AS116" s="29"/>
      <c r="AT116" s="29"/>
      <c r="AU116" s="13">
        <v>0.38</v>
      </c>
      <c r="AV116" s="13"/>
      <c r="AW116" s="13"/>
      <c r="AX116" s="13"/>
      <c r="AY116" s="13">
        <v>0</v>
      </c>
      <c r="AZ116" s="13">
        <v>0</v>
      </c>
      <c r="BA116" s="13">
        <v>0</v>
      </c>
      <c r="BB116" s="13"/>
      <c r="BC116" s="22" t="s">
        <v>4966</v>
      </c>
      <c r="BD116" s="24">
        <f>VLOOKUP($BC116,小兵属性!$B:$P,6,FALSE)</f>
        <v>0.2</v>
      </c>
      <c r="BE116" s="24">
        <f>VLOOKUP($BC116,小兵属性!$B:$P,7,FALSE)</f>
        <v>0</v>
      </c>
      <c r="BF116" s="24">
        <f>VLOOKUP($BC116,小兵属性!$B:$P,8,FALSE)</f>
        <v>0</v>
      </c>
      <c r="BG116" s="24">
        <f>VLOOKUP($BC116,小兵属性!$B:$P,9,FALSE)</f>
        <v>0</v>
      </c>
      <c r="BH116" s="24">
        <f>VLOOKUP($BC116,小兵属性!$B:$P,10,FALSE)</f>
        <v>0</v>
      </c>
      <c r="BI116" s="34">
        <v>12000</v>
      </c>
      <c r="BJ116" s="34">
        <v>11</v>
      </c>
      <c r="BK116" s="34"/>
      <c r="BL116" s="34"/>
      <c r="BM116" s="34">
        <v>700</v>
      </c>
      <c r="BN116" s="34">
        <v>600</v>
      </c>
      <c r="BO116" s="36">
        <v>0</v>
      </c>
      <c r="BP116" s="35">
        <v>1200</v>
      </c>
      <c r="BQ116" s="34">
        <v>11</v>
      </c>
      <c r="BR116" s="34"/>
      <c r="BS116" s="34">
        <v>700</v>
      </c>
      <c r="BT116" s="34">
        <v>600</v>
      </c>
      <c r="BU116" s="36">
        <v>0</v>
      </c>
      <c r="BV116" s="34"/>
      <c r="BW116" s="34"/>
      <c r="BX116" s="36">
        <v>0</v>
      </c>
      <c r="BY116" s="36">
        <v>0</v>
      </c>
      <c r="BZ116" s="43">
        <f>(VLOOKUP(A116,属性表!A:F,3,FALSE)*(1+AI116+S116)+AJ116+AK116)*(1+B116+AU116+T116)</f>
        <v>1382.866446432</v>
      </c>
      <c r="CA116" s="13">
        <f t="shared" si="17"/>
        <v>0.35</v>
      </c>
      <c r="CB116" s="13">
        <f t="shared" si="9"/>
        <v>0</v>
      </c>
      <c r="CC116" s="13">
        <f t="shared" si="10"/>
        <v>0</v>
      </c>
      <c r="CD116" s="50">
        <v>0</v>
      </c>
      <c r="CE116" s="13">
        <f t="shared" si="11"/>
        <v>0.15</v>
      </c>
      <c r="CF116" s="13">
        <v>0</v>
      </c>
      <c r="CG116" s="13">
        <f>IFERROR(VLOOKUP(VLOOKUP(A116,属性表!A:AO,41,FALSE)&amp;BJ116,杂项!AW:BC,4,0),0)/100+K116+AH116</f>
        <v>0</v>
      </c>
      <c r="CH116" s="43">
        <f>VLOOKUP(BC116,小兵属性!B:F,3,FALSE)*(1+B116+BD116)*(1+VLOOKUP(A116,属性表!A:AN,38,FALSE))</f>
        <v>1231.5645</v>
      </c>
      <c r="CI116" s="50">
        <v>0</v>
      </c>
      <c r="CJ116" s="13">
        <f t="shared" si="12"/>
        <v>0.15</v>
      </c>
      <c r="CK116" s="13">
        <v>0</v>
      </c>
      <c r="CL116" s="13">
        <f>IFERROR(VLOOKUP(VLOOKUP(BC116,小兵属性!B:X,23,FALSE)&amp;BQ116,杂项!AW:BC,4,0),0)/100+K116</f>
        <v>0</v>
      </c>
      <c r="CM116" s="54" t="s">
        <v>4816</v>
      </c>
      <c r="CN116" s="29" t="s">
        <v>5027</v>
      </c>
      <c r="CO116" s="55" t="str">
        <f>VLOOKUP($BC116,小兵属性!$B:$Q,16,FALSE)</f>
        <v>物理</v>
      </c>
      <c r="CP116" s="43">
        <f t="shared" si="13"/>
        <v>460.93485134159999</v>
      </c>
      <c r="CQ116" s="43">
        <f t="shared" si="14"/>
        <v>305.64958749999994</v>
      </c>
      <c r="CR116" s="43">
        <f t="shared" si="16"/>
        <v>766.58443884159988</v>
      </c>
      <c r="CS116" s="58" t="s">
        <v>5089</v>
      </c>
    </row>
    <row r="117" spans="1:97" x14ac:dyDescent="0.15">
      <c r="A117" s="9" t="s">
        <v>1218</v>
      </c>
      <c r="B117" s="13">
        <v>0.2</v>
      </c>
      <c r="C117" s="13">
        <v>0.2</v>
      </c>
      <c r="D117" s="13">
        <v>0.2</v>
      </c>
      <c r="E117" s="13">
        <v>0.3</v>
      </c>
      <c r="F117" s="13">
        <v>0.1</v>
      </c>
      <c r="G117" s="14">
        <v>0</v>
      </c>
      <c r="H117" s="14">
        <v>0</v>
      </c>
      <c r="I117" s="13"/>
      <c r="J117" s="13"/>
      <c r="K117" s="13">
        <v>0</v>
      </c>
      <c r="L117" s="13">
        <v>0</v>
      </c>
      <c r="M117" s="13">
        <v>0.3</v>
      </c>
      <c r="N117" s="13"/>
      <c r="O117" s="13"/>
      <c r="P117" s="13"/>
      <c r="Q117" s="26" t="s">
        <v>614</v>
      </c>
      <c r="R117" s="25">
        <f>VLOOKUP($Q117,杂项!$AF:$AT,2,FALSE)</f>
        <v>0</v>
      </c>
      <c r="S117" s="25">
        <f>VLOOKUP($Q117,杂项!$AF:$AT,3,FALSE)</f>
        <v>0</v>
      </c>
      <c r="T117" s="25">
        <f>VLOOKUP($Q117,杂项!$AF:$AT,4,FALSE)</f>
        <v>0</v>
      </c>
      <c r="U117" s="25">
        <f>VLOOKUP($Q117,杂项!$AF:$AT,5,FALSE)</f>
        <v>0</v>
      </c>
      <c r="V117" s="25">
        <f>VLOOKUP($Q117,杂项!$AF:$AT,6,FALSE)</f>
        <v>0</v>
      </c>
      <c r="W117" s="25">
        <f>VLOOKUP($Q117,杂项!$AF:$AT,7,FALSE)</f>
        <v>0</v>
      </c>
      <c r="X117" s="25">
        <f>VLOOKUP($Q117,杂项!$AF:$AT,8,FALSE)</f>
        <v>0</v>
      </c>
      <c r="Y117" s="25">
        <f>VLOOKUP($Q117,杂项!$AF:$AT,9,FALSE)</f>
        <v>0</v>
      </c>
      <c r="Z117" s="25">
        <f>VLOOKUP($Q117,杂项!$AF:$AT,10,FALSE)</f>
        <v>0</v>
      </c>
      <c r="AA117" s="25">
        <f>VLOOKUP($Q117,杂项!$AF:$AT,11,FALSE)</f>
        <v>0</v>
      </c>
      <c r="AB117" s="25">
        <f>VLOOKUP($Q117,杂项!$AF:$AT,12,FALSE)</f>
        <v>0.2</v>
      </c>
      <c r="AC117" s="25">
        <f>VLOOKUP($Q117,杂项!$AF:$AT,13,FALSE)</f>
        <v>0</v>
      </c>
      <c r="AD117" s="25">
        <f>VLOOKUP($Q117,杂项!$AF:$AT,14,FALSE)</f>
        <v>0</v>
      </c>
      <c r="AE117" s="25">
        <f>VLOOKUP($Q117,杂项!$AF:$AT,15,FALSE)</f>
        <v>0</v>
      </c>
      <c r="AF117" s="25">
        <f>VLOOKUP($Q117,杂项!$AF:$AU,16,FALSE)</f>
        <v>0</v>
      </c>
      <c r="AG117" s="30">
        <v>1.4</v>
      </c>
      <c r="AH117" s="13">
        <v>0</v>
      </c>
      <c r="AI117" s="13">
        <v>0.35</v>
      </c>
      <c r="AJ117" s="29">
        <v>0</v>
      </c>
      <c r="AK117" s="29">
        <v>182</v>
      </c>
      <c r="AL117" s="13"/>
      <c r="AM117" s="29"/>
      <c r="AN117" s="29"/>
      <c r="AO117" s="13"/>
      <c r="AP117" s="29"/>
      <c r="AQ117" s="29"/>
      <c r="AR117" s="13"/>
      <c r="AS117" s="29"/>
      <c r="AT117" s="29"/>
      <c r="AU117" s="13">
        <v>0.18</v>
      </c>
      <c r="AV117" s="13"/>
      <c r="AW117" s="13"/>
      <c r="AX117" s="13"/>
      <c r="AY117" s="13">
        <v>0.3</v>
      </c>
      <c r="AZ117" s="13">
        <v>0</v>
      </c>
      <c r="BA117" s="13">
        <v>0</v>
      </c>
      <c r="BB117" s="13"/>
      <c r="BC117" s="22" t="s">
        <v>4921</v>
      </c>
      <c r="BD117" s="24">
        <f>VLOOKUP($BC117,小兵属性!$B:$P,6,FALSE)</f>
        <v>0.45</v>
      </c>
      <c r="BE117" s="24">
        <f>VLOOKUP($BC117,小兵属性!$B:$P,7,FALSE)</f>
        <v>0.45</v>
      </c>
      <c r="BF117" s="24">
        <f>VLOOKUP($BC117,小兵属性!$B:$P,8,FALSE)</f>
        <v>0</v>
      </c>
      <c r="BG117" s="24">
        <f>VLOOKUP($BC117,小兵属性!$B:$P,9,FALSE)</f>
        <v>0</v>
      </c>
      <c r="BH117" s="24">
        <f>VLOOKUP($BC117,小兵属性!$B:$P,10,FALSE)</f>
        <v>0</v>
      </c>
      <c r="BI117" s="34">
        <v>12000</v>
      </c>
      <c r="BJ117" s="34">
        <v>11</v>
      </c>
      <c r="BK117" s="34"/>
      <c r="BL117" s="34"/>
      <c r="BM117" s="34">
        <v>700</v>
      </c>
      <c r="BN117" s="34">
        <v>600</v>
      </c>
      <c r="BO117" s="36">
        <v>0</v>
      </c>
      <c r="BP117" s="35">
        <v>1200</v>
      </c>
      <c r="BQ117" s="34">
        <v>11</v>
      </c>
      <c r="BR117" s="34"/>
      <c r="BS117" s="34">
        <v>700</v>
      </c>
      <c r="BT117" s="34">
        <v>600</v>
      </c>
      <c r="BU117" s="36">
        <v>0</v>
      </c>
      <c r="BV117" s="34"/>
      <c r="BW117" s="34"/>
      <c r="BX117" s="36">
        <v>0</v>
      </c>
      <c r="BY117" s="36">
        <v>0</v>
      </c>
      <c r="BZ117" s="43">
        <f>(VLOOKUP(A117,属性表!A:F,3,FALSE)*(1+AI117+S117)+AJ117+AK117)*(1+B117+AU117+T117)</f>
        <v>1284.2741366016</v>
      </c>
      <c r="CA117" s="13">
        <f t="shared" si="17"/>
        <v>0.60000000000000009</v>
      </c>
      <c r="CB117" s="13">
        <f t="shared" si="9"/>
        <v>0</v>
      </c>
      <c r="CC117" s="13">
        <f t="shared" si="10"/>
        <v>0</v>
      </c>
      <c r="CD117" s="50">
        <v>1</v>
      </c>
      <c r="CE117" s="13">
        <f t="shared" si="11"/>
        <v>0.3</v>
      </c>
      <c r="CF117" s="13">
        <v>0</v>
      </c>
      <c r="CG117" s="13">
        <f>IFERROR(VLOOKUP(VLOOKUP(A117,属性表!A:AO,41,FALSE)&amp;BJ117,杂项!AW:BC,4,0),0)/100+K117+AH117</f>
        <v>0</v>
      </c>
      <c r="CH117" s="43">
        <f>VLOOKUP(BC117,小兵属性!B:F,3,FALSE)*(1+B117+BD117)*(1+VLOOKUP(A117,属性表!A:AN,38,FALSE))</f>
        <v>1494.57</v>
      </c>
      <c r="CI117" s="50">
        <v>1</v>
      </c>
      <c r="CJ117" s="13">
        <f t="shared" si="12"/>
        <v>0.3</v>
      </c>
      <c r="CK117" s="13">
        <v>0</v>
      </c>
      <c r="CL117" s="13">
        <f>IFERROR(VLOOKUP(VLOOKUP(BC117,小兵属性!B:X,23,FALSE)&amp;BQ117,杂项!AW:BC,4,0),0)/100+K117</f>
        <v>0</v>
      </c>
      <c r="CM117" s="54" t="s">
        <v>4816</v>
      </c>
      <c r="CN117" s="29" t="s">
        <v>5027</v>
      </c>
      <c r="CO117" s="55" t="str">
        <f>VLOOKUP($BC117,小兵属性!$B:$Q,16,FALSE)</f>
        <v>物理</v>
      </c>
      <c r="CP117" s="43">
        <f t="shared" si="13"/>
        <v>1047.0192527900674</v>
      </c>
      <c r="CQ117" s="43">
        <f t="shared" si="14"/>
        <v>699.22160000000008</v>
      </c>
      <c r="CR117" s="43">
        <f t="shared" si="16"/>
        <v>1746.2408527900675</v>
      </c>
      <c r="CS117" s="58" t="s">
        <v>5110</v>
      </c>
    </row>
    <row r="118" spans="1:97" x14ac:dyDescent="0.15">
      <c r="A118" s="9" t="s">
        <v>1142</v>
      </c>
      <c r="B118" s="13">
        <v>0.2</v>
      </c>
      <c r="C118" s="13">
        <v>0.2</v>
      </c>
      <c r="D118" s="13">
        <v>0.2</v>
      </c>
      <c r="E118" s="13">
        <v>0.3</v>
      </c>
      <c r="F118" s="13">
        <v>0.1</v>
      </c>
      <c r="G118" s="14">
        <v>0</v>
      </c>
      <c r="H118" s="14">
        <v>0</v>
      </c>
      <c r="I118" s="13"/>
      <c r="J118" s="13"/>
      <c r="K118" s="13">
        <v>0</v>
      </c>
      <c r="L118" s="13">
        <v>0</v>
      </c>
      <c r="M118" s="13">
        <v>0.3</v>
      </c>
      <c r="N118" s="13"/>
      <c r="O118" s="13"/>
      <c r="P118" s="13"/>
      <c r="Q118" s="26" t="s">
        <v>545</v>
      </c>
      <c r="R118" s="25">
        <f>VLOOKUP($Q118,杂项!$AF:$AT,2,FALSE)</f>
        <v>0</v>
      </c>
      <c r="S118" s="25">
        <f>VLOOKUP($Q118,杂项!$AF:$AT,3,FALSE)</f>
        <v>0.05</v>
      </c>
      <c r="T118" s="25">
        <f>VLOOKUP($Q118,杂项!$AF:$AT,4,FALSE)</f>
        <v>0.1</v>
      </c>
      <c r="U118" s="25">
        <f>VLOOKUP($Q118,杂项!$AF:$AT,5,FALSE)</f>
        <v>0.05</v>
      </c>
      <c r="V118" s="25">
        <f>VLOOKUP($Q118,杂项!$AF:$AT,6,FALSE)</f>
        <v>0</v>
      </c>
      <c r="W118" s="25">
        <f>VLOOKUP($Q118,杂项!$AF:$AT,7,FALSE)</f>
        <v>0</v>
      </c>
      <c r="X118" s="25">
        <f>VLOOKUP($Q118,杂项!$AF:$AT,8,FALSE)</f>
        <v>0</v>
      </c>
      <c r="Y118" s="25">
        <f>VLOOKUP($Q118,杂项!$AF:$AT,9,FALSE)</f>
        <v>0</v>
      </c>
      <c r="Z118" s="25">
        <f>VLOOKUP($Q118,杂项!$AF:$AT,10,FALSE)</f>
        <v>0</v>
      </c>
      <c r="AA118" s="25">
        <f>VLOOKUP($Q118,杂项!$AF:$AT,11,FALSE)</f>
        <v>0</v>
      </c>
      <c r="AB118" s="25">
        <f>VLOOKUP($Q118,杂项!$AF:$AT,12,FALSE)</f>
        <v>0</v>
      </c>
      <c r="AC118" s="25">
        <f>VLOOKUP($Q118,杂项!$AF:$AT,13,FALSE)</f>
        <v>0</v>
      </c>
      <c r="AD118" s="25">
        <f>VLOOKUP($Q118,杂项!$AF:$AT,14,FALSE)</f>
        <v>0</v>
      </c>
      <c r="AE118" s="25">
        <f>VLOOKUP($Q118,杂项!$AF:$AT,15,FALSE)</f>
        <v>0.15</v>
      </c>
      <c r="AF118" s="25">
        <f>VLOOKUP($Q118,杂项!$AF:$AU,16,FALSE)</f>
        <v>0</v>
      </c>
      <c r="AG118" s="30">
        <v>1.4</v>
      </c>
      <c r="AH118" s="13">
        <v>0</v>
      </c>
      <c r="AI118" s="13">
        <v>0.35</v>
      </c>
      <c r="AJ118" s="29">
        <v>0</v>
      </c>
      <c r="AK118" s="29">
        <v>182</v>
      </c>
      <c r="AL118" s="13"/>
      <c r="AM118" s="29"/>
      <c r="AN118" s="29"/>
      <c r="AO118" s="13"/>
      <c r="AP118" s="29"/>
      <c r="AQ118" s="29"/>
      <c r="AR118" s="13"/>
      <c r="AS118" s="29"/>
      <c r="AT118" s="29"/>
      <c r="AU118" s="13">
        <v>0.18</v>
      </c>
      <c r="AV118" s="13"/>
      <c r="AW118" s="13"/>
      <c r="AX118" s="13"/>
      <c r="AY118" s="13">
        <v>0.3</v>
      </c>
      <c r="AZ118" s="13">
        <v>0</v>
      </c>
      <c r="BA118" s="13">
        <v>0</v>
      </c>
      <c r="BB118" s="13"/>
      <c r="BC118" s="22" t="s">
        <v>4921</v>
      </c>
      <c r="BD118" s="24">
        <f>VLOOKUP($BC118,小兵属性!$B:$P,6,FALSE)</f>
        <v>0.45</v>
      </c>
      <c r="BE118" s="24">
        <f>VLOOKUP($BC118,小兵属性!$B:$P,7,FALSE)</f>
        <v>0.45</v>
      </c>
      <c r="BF118" s="24">
        <f>VLOOKUP($BC118,小兵属性!$B:$P,8,FALSE)</f>
        <v>0</v>
      </c>
      <c r="BG118" s="24">
        <f>VLOOKUP($BC118,小兵属性!$B:$P,9,FALSE)</f>
        <v>0</v>
      </c>
      <c r="BH118" s="24">
        <f>VLOOKUP($BC118,小兵属性!$B:$P,10,FALSE)</f>
        <v>0</v>
      </c>
      <c r="BI118" s="34">
        <v>12000</v>
      </c>
      <c r="BJ118" s="34">
        <v>11</v>
      </c>
      <c r="BK118" s="34"/>
      <c r="BL118" s="34"/>
      <c r="BM118" s="34">
        <v>700</v>
      </c>
      <c r="BN118" s="34">
        <v>600</v>
      </c>
      <c r="BO118" s="36">
        <v>0</v>
      </c>
      <c r="BP118" s="35">
        <v>1200</v>
      </c>
      <c r="BQ118" s="34">
        <v>11</v>
      </c>
      <c r="BR118" s="34"/>
      <c r="BS118" s="34">
        <v>700</v>
      </c>
      <c r="BT118" s="34">
        <v>600</v>
      </c>
      <c r="BU118" s="36">
        <v>0</v>
      </c>
      <c r="BV118" s="34"/>
      <c r="BW118" s="34"/>
      <c r="BX118" s="36">
        <v>0</v>
      </c>
      <c r="BY118" s="36">
        <v>0</v>
      </c>
      <c r="BZ118" s="43">
        <f>(VLOOKUP(A118,属性表!A:F,3,FALSE)*(1+AI118+S118)+AJ118+AK118)*(1+B118+AU118+T118)</f>
        <v>1359.7149583360001</v>
      </c>
      <c r="CA118" s="13">
        <f t="shared" si="17"/>
        <v>0.4</v>
      </c>
      <c r="CB118" s="13">
        <f t="shared" si="9"/>
        <v>0</v>
      </c>
      <c r="CC118" s="13">
        <f t="shared" si="10"/>
        <v>0</v>
      </c>
      <c r="CD118" s="50">
        <v>1</v>
      </c>
      <c r="CE118" s="13">
        <f t="shared" si="11"/>
        <v>0.3</v>
      </c>
      <c r="CF118" s="13">
        <v>0</v>
      </c>
      <c r="CG118" s="13">
        <f>IFERROR(VLOOKUP(VLOOKUP(A118,属性表!A:AO,41,FALSE)&amp;BJ118,杂项!AW:BC,4,0),0)/100+K118+AH118</f>
        <v>0</v>
      </c>
      <c r="CH118" s="43">
        <f>VLOOKUP(BC118,小兵属性!B:F,3,FALSE)*(1+B118+BD118)*(1+VLOOKUP(A118,属性表!A:AN,38,FALSE))</f>
        <v>1494.57</v>
      </c>
      <c r="CI118" s="50">
        <v>1</v>
      </c>
      <c r="CJ118" s="13">
        <f t="shared" si="12"/>
        <v>0.3</v>
      </c>
      <c r="CK118" s="13">
        <v>0</v>
      </c>
      <c r="CL118" s="13">
        <f>IFERROR(VLOOKUP(VLOOKUP(BC118,小兵属性!B:X,23,FALSE)&amp;BQ118,杂项!AW:BC,4,0),0)/100+K118</f>
        <v>0</v>
      </c>
      <c r="CM118" s="54" t="s">
        <v>4816</v>
      </c>
      <c r="CN118" s="29" t="s">
        <v>5027</v>
      </c>
      <c r="CO118" s="55" t="str">
        <f>VLOOKUP($BC118,小兵属性!$B:$Q,16,FALSE)</f>
        <v>物理</v>
      </c>
      <c r="CP118" s="43">
        <f t="shared" si="13"/>
        <v>1034.4330546708479</v>
      </c>
      <c r="CQ118" s="43">
        <f t="shared" si="14"/>
        <v>699.22160000000008</v>
      </c>
      <c r="CR118" s="43">
        <f t="shared" si="16"/>
        <v>1733.654654670848</v>
      </c>
      <c r="CS118" s="58" t="s">
        <v>5111</v>
      </c>
    </row>
    <row r="119" spans="1:97" ht="14.25" x14ac:dyDescent="0.2">
      <c r="A119" s="9" t="s">
        <v>116</v>
      </c>
      <c r="B119" s="13">
        <v>0.72</v>
      </c>
      <c r="C119" s="13">
        <v>0.6</v>
      </c>
      <c r="D119" s="13">
        <v>0.53</v>
      </c>
      <c r="E119" s="13">
        <v>0.7</v>
      </c>
      <c r="F119" s="13">
        <v>0.15</v>
      </c>
      <c r="G119" s="14">
        <v>0</v>
      </c>
      <c r="H119" s="14">
        <v>0</v>
      </c>
      <c r="I119" s="13"/>
      <c r="J119" s="13"/>
      <c r="K119" s="13">
        <v>0</v>
      </c>
      <c r="L119" s="13">
        <v>0</v>
      </c>
      <c r="M119" s="13">
        <v>0</v>
      </c>
      <c r="N119" s="13"/>
      <c r="O119" s="13"/>
      <c r="P119" s="13"/>
      <c r="Q119" s="26" t="s">
        <v>557</v>
      </c>
      <c r="R119" s="25">
        <f>VLOOKUP($Q119,杂项!$AF:$AT,2,FALSE)</f>
        <v>0</v>
      </c>
      <c r="S119" s="25">
        <f>VLOOKUP($Q119,杂项!$AF:$AT,3,FALSE)</f>
        <v>0.05</v>
      </c>
      <c r="T119" s="25">
        <f>VLOOKUP($Q119,杂项!$AF:$AT,4,FALSE)</f>
        <v>0</v>
      </c>
      <c r="U119" s="25">
        <f>VLOOKUP($Q119,杂项!$AF:$AT,5,FALSE)</f>
        <v>0.05</v>
      </c>
      <c r="V119" s="25">
        <f>VLOOKUP($Q119,杂项!$AF:$AT,6,FALSE)</f>
        <v>0</v>
      </c>
      <c r="W119" s="25">
        <f>VLOOKUP($Q119,杂项!$AF:$AT,7,FALSE)</f>
        <v>0</v>
      </c>
      <c r="X119" s="25">
        <f>VLOOKUP($Q119,杂项!$AF:$AT,8,FALSE)</f>
        <v>0</v>
      </c>
      <c r="Y119" s="25">
        <f>VLOOKUP($Q119,杂项!$AF:$AT,9,FALSE)</f>
        <v>0</v>
      </c>
      <c r="Z119" s="25">
        <f>VLOOKUP($Q119,杂项!$AF:$AT,10,FALSE)</f>
        <v>0</v>
      </c>
      <c r="AA119" s="25">
        <f>VLOOKUP($Q119,杂项!$AF:$AT,11,FALSE)</f>
        <v>0</v>
      </c>
      <c r="AB119" s="25">
        <f>VLOOKUP($Q119,杂项!$AF:$AT,12,FALSE)</f>
        <v>0.1</v>
      </c>
      <c r="AC119" s="25">
        <f>VLOOKUP($Q119,杂项!$AF:$AT,13,FALSE)</f>
        <v>0</v>
      </c>
      <c r="AD119" s="25">
        <f>VLOOKUP($Q119,杂项!$AF:$AT,14,FALSE)</f>
        <v>0</v>
      </c>
      <c r="AE119" s="25">
        <f>VLOOKUP($Q119,杂项!$AF:$AT,15,FALSE)</f>
        <v>0</v>
      </c>
      <c r="AF119" s="25">
        <f>VLOOKUP($Q119,杂项!$AF:$AU,16,FALSE)</f>
        <v>0</v>
      </c>
      <c r="AG119" s="30">
        <v>1.4</v>
      </c>
      <c r="AH119" s="13">
        <v>0</v>
      </c>
      <c r="AI119" s="13">
        <v>0.35</v>
      </c>
      <c r="AJ119" s="29">
        <v>0</v>
      </c>
      <c r="AK119" s="29">
        <v>182</v>
      </c>
      <c r="AL119" s="13"/>
      <c r="AM119" s="29"/>
      <c r="AN119" s="29"/>
      <c r="AO119" s="13"/>
      <c r="AP119" s="29"/>
      <c r="AQ119" s="29"/>
      <c r="AR119" s="13"/>
      <c r="AS119" s="29"/>
      <c r="AT119" s="29"/>
      <c r="AU119" s="13">
        <v>0.18</v>
      </c>
      <c r="AV119" s="13"/>
      <c r="AW119" s="13"/>
      <c r="AX119" s="13"/>
      <c r="AY119" s="13">
        <v>0</v>
      </c>
      <c r="AZ119" s="13">
        <v>0</v>
      </c>
      <c r="BA119" s="13">
        <v>0</v>
      </c>
      <c r="BB119" s="13"/>
      <c r="BC119" s="22" t="s">
        <v>4872</v>
      </c>
      <c r="BD119" s="24">
        <f>VLOOKUP($BC119,小兵属性!$B:$P,6,FALSE)</f>
        <v>0.65</v>
      </c>
      <c r="BE119" s="24">
        <f>VLOOKUP($BC119,小兵属性!$B:$P,7,FALSE)</f>
        <v>0.2</v>
      </c>
      <c r="BF119" s="24">
        <f>VLOOKUP($BC119,小兵属性!$B:$P,8,FALSE)</f>
        <v>0</v>
      </c>
      <c r="BG119" s="24">
        <f>VLOOKUP($BC119,小兵属性!$B:$P,9,FALSE)</f>
        <v>0.24</v>
      </c>
      <c r="BH119" s="24">
        <f>VLOOKUP($BC119,小兵属性!$B:$P,10,FALSE)</f>
        <v>0.2</v>
      </c>
      <c r="BI119" s="34">
        <v>12000</v>
      </c>
      <c r="BJ119" s="34">
        <v>11</v>
      </c>
      <c r="BK119" s="34"/>
      <c r="BL119" s="34"/>
      <c r="BM119" s="34">
        <v>700</v>
      </c>
      <c r="BN119" s="34">
        <v>600</v>
      </c>
      <c r="BO119" s="36">
        <v>0</v>
      </c>
      <c r="BP119" s="35">
        <v>1200</v>
      </c>
      <c r="BQ119" s="34">
        <v>11</v>
      </c>
      <c r="BR119" s="34"/>
      <c r="BS119" s="34">
        <v>700</v>
      </c>
      <c r="BT119" s="34">
        <v>600</v>
      </c>
      <c r="BU119" s="36">
        <v>0</v>
      </c>
      <c r="BV119" s="34"/>
      <c r="BW119" s="34"/>
      <c r="BX119" s="36">
        <v>0</v>
      </c>
      <c r="BY119" s="36">
        <v>0</v>
      </c>
      <c r="BZ119" s="43">
        <f>(VLOOKUP(A119,属性表!A:F,3,FALSE)*(1+AI119+S119)+AJ119+AK119)*(1+B119+AU119+T119)</f>
        <v>1862.0406873600002</v>
      </c>
      <c r="CA119" s="13">
        <f t="shared" si="17"/>
        <v>0.25</v>
      </c>
      <c r="CB119" s="13">
        <f t="shared" si="9"/>
        <v>0</v>
      </c>
      <c r="CC119" s="13">
        <f t="shared" si="10"/>
        <v>0</v>
      </c>
      <c r="CD119" s="50">
        <v>0</v>
      </c>
      <c r="CE119" s="13">
        <f t="shared" si="11"/>
        <v>0</v>
      </c>
      <c r="CF119" s="13">
        <v>0</v>
      </c>
      <c r="CG119" s="13">
        <f>IFERROR(VLOOKUP(VLOOKUP(A119,属性表!A:AO,41,FALSE)&amp;BJ119,杂项!AW:BC,4,0),0)/100+K119+AH119</f>
        <v>0</v>
      </c>
      <c r="CH119" s="43">
        <f>VLOOKUP(BC119,小兵属性!B:F,3,FALSE)*(1+B119+BD119)*(1+VLOOKUP(A119,属性表!A:AN,38,FALSE))</f>
        <v>2306.8395</v>
      </c>
      <c r="CI119" s="50">
        <v>0</v>
      </c>
      <c r="CJ119" s="13">
        <f t="shared" si="12"/>
        <v>0</v>
      </c>
      <c r="CK119" s="13">
        <v>0</v>
      </c>
      <c r="CL119" s="13">
        <f>IFERROR(VLOOKUP(VLOOKUP(BC119,小兵属性!B:X,23,FALSE)&amp;BQ119,杂项!AW:BC,4,0),0)/100+K119</f>
        <v>0</v>
      </c>
      <c r="CM119" s="54" t="s">
        <v>4816</v>
      </c>
      <c r="CN119" s="29" t="s">
        <v>5027</v>
      </c>
      <c r="CO119" s="55" t="str">
        <f>VLOOKUP($BC119,小兵属性!$B:$Q,16,FALSE)</f>
        <v>物理</v>
      </c>
      <c r="CP119" s="43">
        <f t="shared" si="13"/>
        <v>1016.7856014400002</v>
      </c>
      <c r="CQ119" s="43">
        <f t="shared" si="14"/>
        <v>1116.7534524999999</v>
      </c>
      <c r="CR119" s="43">
        <f t="shared" si="16"/>
        <v>2133.53905394</v>
      </c>
      <c r="CS119" s="58" t="s">
        <v>5060</v>
      </c>
    </row>
    <row r="120" spans="1:97" x14ac:dyDescent="0.15">
      <c r="A120" s="61" t="s">
        <v>1147</v>
      </c>
      <c r="B120" s="13">
        <v>0.72</v>
      </c>
      <c r="C120" s="13">
        <v>0.6</v>
      </c>
      <c r="D120" s="13">
        <v>0.6</v>
      </c>
      <c r="E120" s="13">
        <v>0.7</v>
      </c>
      <c r="F120" s="13">
        <v>0.15</v>
      </c>
      <c r="G120" s="14">
        <v>0</v>
      </c>
      <c r="H120" s="14">
        <v>0</v>
      </c>
      <c r="I120" s="13"/>
      <c r="J120" s="13"/>
      <c r="K120" s="13">
        <v>0</v>
      </c>
      <c r="L120" s="13">
        <v>0</v>
      </c>
      <c r="M120" s="13">
        <v>0</v>
      </c>
      <c r="N120" s="13"/>
      <c r="O120" s="13"/>
      <c r="P120" s="13"/>
      <c r="Q120" s="26" t="s">
        <v>528</v>
      </c>
      <c r="R120" s="25">
        <f>VLOOKUP($Q120,杂项!$AF:$AT,2,FALSE)</f>
        <v>0</v>
      </c>
      <c r="S120" s="25">
        <f>VLOOKUP($Q120,杂项!$AF:$AT,3,FALSE)</f>
        <v>0.05</v>
      </c>
      <c r="T120" s="25">
        <f>VLOOKUP($Q120,杂项!$AF:$AT,4,FALSE)</f>
        <v>0.1</v>
      </c>
      <c r="U120" s="25">
        <f>VLOOKUP($Q120,杂项!$AF:$AT,5,FALSE)</f>
        <v>0.05</v>
      </c>
      <c r="V120" s="25">
        <f>VLOOKUP($Q120,杂项!$AF:$AT,6,FALSE)</f>
        <v>0.1</v>
      </c>
      <c r="W120" s="25">
        <f>VLOOKUP($Q120,杂项!$AF:$AT,7,FALSE)</f>
        <v>0</v>
      </c>
      <c r="X120" s="25">
        <f>VLOOKUP($Q120,杂项!$AF:$AT,8,FALSE)</f>
        <v>0.1</v>
      </c>
      <c r="Y120" s="25">
        <f>VLOOKUP($Q120,杂项!$AF:$AT,9,FALSE)</f>
        <v>0</v>
      </c>
      <c r="Z120" s="25">
        <f>VLOOKUP($Q120,杂项!$AF:$AT,10,FALSE)</f>
        <v>0.1</v>
      </c>
      <c r="AA120" s="25">
        <f>VLOOKUP($Q120,杂项!$AF:$AT,11,FALSE)</f>
        <v>0</v>
      </c>
      <c r="AB120" s="25">
        <f>VLOOKUP($Q120,杂项!$AF:$AT,12,FALSE)</f>
        <v>0</v>
      </c>
      <c r="AC120" s="25">
        <f>VLOOKUP($Q120,杂项!$AF:$AT,13,FALSE)</f>
        <v>0</v>
      </c>
      <c r="AD120" s="25">
        <f>VLOOKUP($Q120,杂项!$AF:$AT,14,FALSE)</f>
        <v>0</v>
      </c>
      <c r="AE120" s="25">
        <f>VLOOKUP($Q120,杂项!$AF:$AT,15,FALSE)</f>
        <v>0</v>
      </c>
      <c r="AF120" s="25">
        <f>VLOOKUP($Q120,杂项!$AF:$AU,16,FALSE)</f>
        <v>0</v>
      </c>
      <c r="AG120" s="30">
        <v>1.4</v>
      </c>
      <c r="AH120" s="13">
        <v>0</v>
      </c>
      <c r="AI120" s="13">
        <v>0.35</v>
      </c>
      <c r="AJ120" s="29">
        <v>0</v>
      </c>
      <c r="AK120" s="29">
        <v>182</v>
      </c>
      <c r="AL120" s="13"/>
      <c r="AM120" s="29"/>
      <c r="AN120" s="29"/>
      <c r="AO120" s="13"/>
      <c r="AP120" s="29"/>
      <c r="AQ120" s="29"/>
      <c r="AR120" s="13"/>
      <c r="AS120" s="29"/>
      <c r="AT120" s="29"/>
      <c r="AU120" s="13">
        <v>0.18</v>
      </c>
      <c r="AV120" s="13"/>
      <c r="AW120" s="13"/>
      <c r="AX120" s="13"/>
      <c r="AY120" s="13">
        <v>0</v>
      </c>
      <c r="AZ120" s="13">
        <v>0</v>
      </c>
      <c r="BA120" s="13">
        <v>0</v>
      </c>
      <c r="BB120" s="13"/>
      <c r="BC120" s="22" t="s">
        <v>4872</v>
      </c>
      <c r="BD120" s="24">
        <f>VLOOKUP($BC120,小兵属性!$B:$P,6,FALSE)</f>
        <v>0.65</v>
      </c>
      <c r="BE120" s="24">
        <f>VLOOKUP($BC120,小兵属性!$B:$P,7,FALSE)</f>
        <v>0.2</v>
      </c>
      <c r="BF120" s="24">
        <f>VLOOKUP($BC120,小兵属性!$B:$P,8,FALSE)</f>
        <v>0</v>
      </c>
      <c r="BG120" s="24">
        <f>VLOOKUP($BC120,小兵属性!$B:$P,9,FALSE)</f>
        <v>0.24</v>
      </c>
      <c r="BH120" s="24">
        <f>VLOOKUP($BC120,小兵属性!$B:$P,10,FALSE)</f>
        <v>0.2</v>
      </c>
      <c r="BI120" s="34">
        <v>12000</v>
      </c>
      <c r="BJ120" s="34">
        <v>11</v>
      </c>
      <c r="BK120" s="34"/>
      <c r="BL120" s="34"/>
      <c r="BM120" s="34">
        <v>700</v>
      </c>
      <c r="BN120" s="34">
        <v>600</v>
      </c>
      <c r="BO120" s="36">
        <v>0</v>
      </c>
      <c r="BP120" s="35">
        <v>1200</v>
      </c>
      <c r="BQ120" s="34">
        <v>11</v>
      </c>
      <c r="BR120" s="34"/>
      <c r="BS120" s="34">
        <v>700</v>
      </c>
      <c r="BT120" s="34">
        <v>600</v>
      </c>
      <c r="BU120" s="36">
        <v>0</v>
      </c>
      <c r="BV120" s="34"/>
      <c r="BW120" s="34"/>
      <c r="BX120" s="36">
        <v>0</v>
      </c>
      <c r="BY120" s="36">
        <v>0</v>
      </c>
      <c r="BZ120" s="43">
        <f>(VLOOKUP(A120,属性表!A:F,3,FALSE)*(1+AI120+S120)+AJ120+AK120)*(1+B120+AU120+T120)</f>
        <v>2045.3669376000003</v>
      </c>
      <c r="CA120" s="13">
        <f t="shared" si="17"/>
        <v>0.15</v>
      </c>
      <c r="CB120" s="13">
        <f t="shared" si="9"/>
        <v>0</v>
      </c>
      <c r="CC120" s="13">
        <f t="shared" si="10"/>
        <v>0</v>
      </c>
      <c r="CD120" s="50">
        <v>0</v>
      </c>
      <c r="CE120" s="13">
        <f t="shared" si="11"/>
        <v>0</v>
      </c>
      <c r="CF120" s="13">
        <v>0</v>
      </c>
      <c r="CG120" s="13">
        <f>IFERROR(VLOOKUP(VLOOKUP(A120,属性表!A:AO,41,FALSE)&amp;BJ120,杂项!AW:BC,4,0),0)/100+K120+AH120</f>
        <v>0</v>
      </c>
      <c r="CH120" s="43">
        <f>VLOOKUP(BC120,小兵属性!B:F,3,FALSE)*(1+B120+BD120)*(1+VLOOKUP(A120,属性表!A:AN,38,FALSE))</f>
        <v>2306.8395</v>
      </c>
      <c r="CI120" s="50">
        <v>0</v>
      </c>
      <c r="CJ120" s="13">
        <f t="shared" si="12"/>
        <v>0</v>
      </c>
      <c r="CK120" s="13">
        <v>0</v>
      </c>
      <c r="CL120" s="13">
        <f>IFERROR(VLOOKUP(VLOOKUP(BC120,小兵属性!B:X,23,FALSE)&amp;BQ120,杂项!AW:BC,4,0),0)/100+K120</f>
        <v>0</v>
      </c>
      <c r="CM120" s="54" t="s">
        <v>4816</v>
      </c>
      <c r="CN120" s="29" t="s">
        <v>5027</v>
      </c>
      <c r="CO120" s="55" t="str">
        <f>VLOOKUP($BC120,小兵属性!$B:$Q,16,FALSE)</f>
        <v>物理</v>
      </c>
      <c r="CP120" s="43">
        <f t="shared" si="13"/>
        <v>1083.020384768</v>
      </c>
      <c r="CQ120" s="43">
        <f t="shared" si="14"/>
        <v>1116.7534524999999</v>
      </c>
      <c r="CR120" s="43">
        <f t="shared" si="16"/>
        <v>2199.7738372679996</v>
      </c>
      <c r="CS120" s="58" t="s">
        <v>5112</v>
      </c>
    </row>
  </sheetData>
  <autoFilter ref="A2:CS120" xr:uid="{00000000-0009-0000-0000-00000B000000}">
    <sortState xmlns:xlrd2="http://schemas.microsoft.com/office/spreadsheetml/2017/richdata2" ref="A2:CS120">
      <sortCondition ref="A2:A120"/>
    </sortState>
  </autoFilter>
  <mergeCells count="4">
    <mergeCell ref="B1:M1"/>
    <mergeCell ref="AI1:BB1"/>
    <mergeCell ref="BC1:BH1"/>
    <mergeCell ref="BI1:BY1"/>
  </mergeCells>
  <phoneticPr fontId="19" type="noConversion"/>
  <dataValidations count="1">
    <dataValidation type="list" allowBlank="1" showInputMessage="1" showErrorMessage="1" sqref="CN26 CN30 CN31 CN32 CN36 CN3:CN25 CN27:CN29 CN33:CN35 CN37:CN116" xr:uid="{00000000-0002-0000-0B00-000000000000}">
      <formula1>"魔法AOE,物理AOE,魔法单点,物理单点"</formula1>
    </dataValidation>
  </dataValidations>
  <pageMargins left="0.75" right="0.75" top="1" bottom="1" header="0.51180555555555596" footer="0.51180555555555596"/>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B00-000001000000}">
          <x14:formula1>
            <xm:f>小兵属性!$B$2:$B$54</xm:f>
          </x14:formula1>
          <xm:sqref>BC3 BC4 BC5 BC6 BC7 BC8 BC9 BC10 BC11 BC12 BC13 BC14 BC15 BC16 BC17 BC18 BC19 BC20 BC21 BC22 BC23 BC24 BC25 BC26 BC27 BC28 BC29 BC30 BC31 BC32 BC33 BC34 BC35 BC36 BC37 BC38 BC39 BC40 BC41 BC42 BC43 BC44 BC45 BC46 BC47 BC48 BC49 BC50 BC51 BC52 BC53 BC54 BC55 BC56 BC57 BC58 BC59 BC60 BC61 BC62 BC63 BC64 BC65 BC66 BC67 BC68 BC69 BC70 BC71 BC72 BC73 BC74 BC75 BC76 BC77 BC78 BC79 BC80 BC81 BC82 BC83 BC84 BC85 BC86 BC87 BC88 BC89 BC90 BC91 BC92 BC93 BC94 BC95 BC96 BC97 BC98 BC99 BC100 BC101 BC102 BC103 BC104 BC105 BC106 BC107 BC108 BC109 BC110 BC111 BC112 BC113 BC114 BC115 BC116 BC117:BC120</xm:sqref>
        </x14:dataValidation>
        <x14:dataValidation type="list" allowBlank="1" showInputMessage="1" showErrorMessage="1" xr:uid="{00000000-0002-0000-0B00-000002000000}">
          <x14:formula1>
            <xm:f>杂项!$AF$2:$AF$12</xm:f>
          </x14:formula1>
          <xm:sqref>Q15 Q16 Q17 Q18 Q19 Q20 Q21 Q22 Q23 Q24 Q25 Q3:Q14 Q26:Q109 Q110:Q116 Q117:Q120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7"/>
  <dimension ref="A1:D74"/>
  <sheetViews>
    <sheetView workbookViewId="0">
      <selection activeCell="C11" sqref="C11"/>
    </sheetView>
  </sheetViews>
  <sheetFormatPr defaultColWidth="9" defaultRowHeight="13.5" x14ac:dyDescent="0.15"/>
  <sheetData>
    <row r="1" spans="1:4" x14ac:dyDescent="0.15">
      <c r="A1" s="1" t="s">
        <v>488</v>
      </c>
      <c r="B1" s="2" t="s">
        <v>489</v>
      </c>
      <c r="C1" s="1" t="s">
        <v>490</v>
      </c>
      <c r="D1" s="3" t="s">
        <v>491</v>
      </c>
    </row>
    <row r="2" spans="1:4" x14ac:dyDescent="0.15">
      <c r="A2" s="1">
        <v>10</v>
      </c>
      <c r="B2" s="1">
        <v>35</v>
      </c>
      <c r="C2" s="1">
        <v>10</v>
      </c>
      <c r="D2" s="3">
        <v>35</v>
      </c>
    </row>
    <row r="3" spans="1:4" x14ac:dyDescent="0.15">
      <c r="A3" s="1">
        <v>35</v>
      </c>
      <c r="B3" s="1">
        <v>15</v>
      </c>
      <c r="C3" s="1">
        <v>10</v>
      </c>
      <c r="D3" s="3">
        <v>35</v>
      </c>
    </row>
    <row r="4" spans="1:4" x14ac:dyDescent="0.15">
      <c r="A4" s="1">
        <v>15</v>
      </c>
      <c r="B4" s="1">
        <v>35</v>
      </c>
      <c r="C4" s="1">
        <v>35</v>
      </c>
      <c r="D4" s="3">
        <v>15</v>
      </c>
    </row>
    <row r="5" spans="1:4" x14ac:dyDescent="0.15">
      <c r="A5" s="1">
        <v>35</v>
      </c>
      <c r="B5" s="1">
        <v>35</v>
      </c>
      <c r="C5" s="1">
        <v>15</v>
      </c>
      <c r="D5" s="3">
        <v>10</v>
      </c>
    </row>
    <row r="6" spans="1:4" x14ac:dyDescent="0.15">
      <c r="A6" s="1">
        <v>20</v>
      </c>
      <c r="B6" s="1">
        <v>30</v>
      </c>
      <c r="C6" s="1">
        <v>10</v>
      </c>
      <c r="D6" s="3">
        <v>35</v>
      </c>
    </row>
    <row r="7" spans="1:4" x14ac:dyDescent="0.15">
      <c r="A7" s="1">
        <v>40</v>
      </c>
      <c r="B7" s="1">
        <v>35</v>
      </c>
      <c r="C7" s="1">
        <v>10</v>
      </c>
      <c r="D7" s="3">
        <v>15</v>
      </c>
    </row>
    <row r="8" spans="1:4" x14ac:dyDescent="0.15">
      <c r="A8" s="1">
        <v>35</v>
      </c>
      <c r="B8" s="1">
        <v>20</v>
      </c>
      <c r="C8" s="1">
        <v>10</v>
      </c>
      <c r="D8" s="3">
        <v>30</v>
      </c>
    </row>
    <row r="9" spans="1:4" x14ac:dyDescent="0.15">
      <c r="A9" s="1">
        <v>35</v>
      </c>
      <c r="B9" s="1">
        <v>35</v>
      </c>
      <c r="C9" s="1">
        <v>10</v>
      </c>
      <c r="D9" s="3">
        <v>15</v>
      </c>
    </row>
    <row r="10" spans="1:4" x14ac:dyDescent="0.15">
      <c r="A10" s="1">
        <v>20</v>
      </c>
      <c r="B10" s="1">
        <v>35</v>
      </c>
      <c r="C10" s="1">
        <v>20</v>
      </c>
      <c r="D10" s="3">
        <v>25</v>
      </c>
    </row>
    <row r="11" spans="1:4" x14ac:dyDescent="0.15">
      <c r="A11" s="1">
        <v>10</v>
      </c>
      <c r="B11" s="1">
        <v>35</v>
      </c>
      <c r="C11" s="1">
        <v>10</v>
      </c>
      <c r="D11" s="3">
        <v>35</v>
      </c>
    </row>
    <row r="12" spans="1:4" x14ac:dyDescent="0.15">
      <c r="A12" s="1">
        <v>15</v>
      </c>
      <c r="B12" s="1">
        <v>35</v>
      </c>
      <c r="C12" s="1">
        <v>30</v>
      </c>
      <c r="D12" s="3">
        <v>15</v>
      </c>
    </row>
    <row r="13" spans="1:4" x14ac:dyDescent="0.15">
      <c r="A13" s="1">
        <v>35</v>
      </c>
      <c r="B13" s="1">
        <v>15</v>
      </c>
      <c r="C13" s="1">
        <v>35</v>
      </c>
      <c r="D13" s="3">
        <v>15</v>
      </c>
    </row>
    <row r="14" spans="1:4" x14ac:dyDescent="0.15">
      <c r="A14" s="1">
        <v>40</v>
      </c>
      <c r="B14" s="1">
        <v>35</v>
      </c>
      <c r="C14" s="1">
        <v>10</v>
      </c>
      <c r="D14" s="3">
        <v>10</v>
      </c>
    </row>
    <row r="15" spans="1:4" x14ac:dyDescent="0.15">
      <c r="A15" s="1">
        <v>40</v>
      </c>
      <c r="B15" s="1">
        <v>10</v>
      </c>
      <c r="C15" s="1">
        <v>10</v>
      </c>
      <c r="D15" s="3">
        <v>40</v>
      </c>
    </row>
    <row r="16" spans="1:4" x14ac:dyDescent="0.15">
      <c r="A16" s="1">
        <v>35</v>
      </c>
      <c r="B16" s="1">
        <v>10</v>
      </c>
      <c r="C16" s="1">
        <v>35</v>
      </c>
      <c r="D16" s="3">
        <v>10</v>
      </c>
    </row>
    <row r="17" spans="1:4" x14ac:dyDescent="0.15">
      <c r="A17" s="1">
        <v>20</v>
      </c>
      <c r="B17" s="1">
        <v>35</v>
      </c>
      <c r="C17" s="1">
        <v>35</v>
      </c>
      <c r="D17" s="3">
        <v>10</v>
      </c>
    </row>
    <row r="18" spans="1:4" x14ac:dyDescent="0.15">
      <c r="A18" s="1">
        <v>10</v>
      </c>
      <c r="B18" s="1">
        <v>40</v>
      </c>
      <c r="C18" s="1">
        <v>10</v>
      </c>
      <c r="D18" s="3">
        <v>40</v>
      </c>
    </row>
    <row r="19" spans="1:4" x14ac:dyDescent="0.15">
      <c r="A19" s="1">
        <v>15</v>
      </c>
      <c r="B19" s="1">
        <v>35</v>
      </c>
      <c r="C19" s="1">
        <v>20</v>
      </c>
      <c r="D19" s="3">
        <v>25</v>
      </c>
    </row>
    <row r="20" spans="1:4" x14ac:dyDescent="0.15">
      <c r="A20" s="1">
        <v>35</v>
      </c>
      <c r="B20" s="1">
        <v>10</v>
      </c>
      <c r="C20" s="1">
        <v>15</v>
      </c>
      <c r="D20" s="3">
        <v>35</v>
      </c>
    </row>
    <row r="21" spans="1:4" x14ac:dyDescent="0.15">
      <c r="A21" s="1">
        <v>35</v>
      </c>
      <c r="B21" s="1">
        <v>40</v>
      </c>
      <c r="C21" s="1">
        <v>10</v>
      </c>
      <c r="D21" s="3">
        <v>10</v>
      </c>
    </row>
    <row r="22" spans="1:4" x14ac:dyDescent="0.15">
      <c r="A22" s="1">
        <v>20</v>
      </c>
      <c r="B22" s="1">
        <v>35</v>
      </c>
      <c r="C22" s="1">
        <v>30</v>
      </c>
      <c r="D22" s="3">
        <v>10</v>
      </c>
    </row>
    <row r="23" spans="1:4" x14ac:dyDescent="0.15">
      <c r="A23" s="1">
        <v>40</v>
      </c>
      <c r="B23" s="1">
        <v>35</v>
      </c>
      <c r="C23" s="1">
        <v>15</v>
      </c>
      <c r="D23" s="3">
        <v>10</v>
      </c>
    </row>
    <row r="24" spans="1:4" x14ac:dyDescent="0.15">
      <c r="A24" s="1">
        <v>10</v>
      </c>
      <c r="B24" s="1">
        <v>10</v>
      </c>
      <c r="C24" s="1">
        <v>40</v>
      </c>
      <c r="D24" s="3">
        <v>35</v>
      </c>
    </row>
    <row r="25" spans="1:4" x14ac:dyDescent="0.15">
      <c r="A25" s="1">
        <v>35</v>
      </c>
      <c r="B25" s="1">
        <v>35</v>
      </c>
      <c r="C25" s="1">
        <v>10</v>
      </c>
      <c r="D25" s="3">
        <v>10</v>
      </c>
    </row>
    <row r="26" spans="1:4" x14ac:dyDescent="0.15">
      <c r="A26" s="1">
        <v>20</v>
      </c>
      <c r="B26" s="1">
        <v>35</v>
      </c>
      <c r="C26" s="1">
        <v>10</v>
      </c>
      <c r="D26" s="3">
        <v>35</v>
      </c>
    </row>
    <row r="27" spans="1:4" x14ac:dyDescent="0.15">
      <c r="A27" s="1">
        <v>15</v>
      </c>
      <c r="B27" s="1">
        <v>35</v>
      </c>
      <c r="C27" s="1">
        <v>35</v>
      </c>
      <c r="D27" s="3">
        <v>15</v>
      </c>
    </row>
    <row r="28" spans="1:4" x14ac:dyDescent="0.15">
      <c r="A28" s="1">
        <v>15</v>
      </c>
      <c r="B28" s="1">
        <v>30</v>
      </c>
      <c r="C28" s="1">
        <v>15</v>
      </c>
      <c r="D28" s="3">
        <v>30</v>
      </c>
    </row>
    <row r="29" spans="1:4" x14ac:dyDescent="0.15">
      <c r="A29" s="1">
        <v>10</v>
      </c>
      <c r="B29" s="1">
        <v>35</v>
      </c>
      <c r="C29" s="1">
        <v>25</v>
      </c>
      <c r="D29" s="3">
        <v>25</v>
      </c>
    </row>
    <row r="30" spans="1:4" x14ac:dyDescent="0.15">
      <c r="A30" s="1">
        <v>10</v>
      </c>
      <c r="B30" s="1">
        <v>35</v>
      </c>
      <c r="C30" s="1">
        <v>10</v>
      </c>
      <c r="D30" s="3">
        <v>40</v>
      </c>
    </row>
    <row r="31" spans="1:4" x14ac:dyDescent="0.15">
      <c r="A31" s="1">
        <v>25</v>
      </c>
      <c r="B31" s="1">
        <v>20</v>
      </c>
      <c r="C31" s="1">
        <v>15</v>
      </c>
      <c r="D31" s="3">
        <v>40</v>
      </c>
    </row>
    <row r="32" spans="1:4" x14ac:dyDescent="0.15">
      <c r="A32" s="1">
        <v>10</v>
      </c>
      <c r="B32" s="1">
        <v>10</v>
      </c>
      <c r="C32" s="1">
        <v>40</v>
      </c>
      <c r="D32" s="3">
        <v>40</v>
      </c>
    </row>
    <row r="33" spans="1:4" x14ac:dyDescent="0.15">
      <c r="A33" s="1">
        <v>20</v>
      </c>
      <c r="B33" s="1">
        <v>25</v>
      </c>
      <c r="C33" s="1">
        <v>20</v>
      </c>
      <c r="D33" s="3">
        <v>35</v>
      </c>
    </row>
    <row r="34" spans="1:4" x14ac:dyDescent="0.15">
      <c r="A34" s="1">
        <v>40</v>
      </c>
      <c r="B34" s="1">
        <v>10</v>
      </c>
      <c r="C34" s="1">
        <v>40</v>
      </c>
      <c r="D34" s="3">
        <v>10</v>
      </c>
    </row>
    <row r="35" spans="1:4" x14ac:dyDescent="0.15">
      <c r="A35" s="1">
        <v>35</v>
      </c>
      <c r="B35" s="1">
        <v>35</v>
      </c>
      <c r="C35" s="1">
        <v>15</v>
      </c>
      <c r="D35" s="3">
        <v>10</v>
      </c>
    </row>
    <row r="36" spans="1:4" x14ac:dyDescent="0.15">
      <c r="A36" s="1">
        <v>20</v>
      </c>
      <c r="B36" s="1">
        <v>35</v>
      </c>
      <c r="C36" s="1">
        <v>35</v>
      </c>
      <c r="D36" s="3">
        <v>10</v>
      </c>
    </row>
    <row r="37" spans="1:4" x14ac:dyDescent="0.15">
      <c r="A37" s="1">
        <v>35</v>
      </c>
      <c r="B37" s="1">
        <v>35</v>
      </c>
      <c r="C37" s="1">
        <v>10</v>
      </c>
      <c r="D37" s="3">
        <v>20</v>
      </c>
    </row>
    <row r="38" spans="1:4" x14ac:dyDescent="0.15">
      <c r="A38" s="1">
        <v>10</v>
      </c>
      <c r="B38" s="1">
        <v>20</v>
      </c>
      <c r="C38" s="1">
        <v>35</v>
      </c>
      <c r="D38" s="3">
        <v>25</v>
      </c>
    </row>
    <row r="39" spans="1:4" x14ac:dyDescent="0.15">
      <c r="A39" s="1">
        <v>10</v>
      </c>
      <c r="B39" s="1">
        <v>20</v>
      </c>
      <c r="C39" s="1">
        <v>30</v>
      </c>
      <c r="D39" s="3">
        <v>40</v>
      </c>
    </row>
    <row r="40" spans="1:4" x14ac:dyDescent="0.15">
      <c r="A40" s="1">
        <v>40</v>
      </c>
      <c r="B40" s="1">
        <v>10</v>
      </c>
      <c r="C40" s="1">
        <v>40</v>
      </c>
      <c r="D40" s="3">
        <v>10</v>
      </c>
    </row>
    <row r="41" spans="1:4" x14ac:dyDescent="0.15">
      <c r="A41" s="1">
        <v>35</v>
      </c>
      <c r="B41" s="1">
        <v>35</v>
      </c>
      <c r="C41" s="1">
        <v>10</v>
      </c>
      <c r="D41" s="3">
        <v>10</v>
      </c>
    </row>
    <row r="42" spans="1:4" x14ac:dyDescent="0.15">
      <c r="A42" s="1">
        <v>10</v>
      </c>
      <c r="B42" s="1">
        <v>35</v>
      </c>
      <c r="C42" s="1">
        <v>35</v>
      </c>
      <c r="D42" s="3">
        <v>10</v>
      </c>
    </row>
    <row r="43" spans="1:4" x14ac:dyDescent="0.15">
      <c r="A43" s="1">
        <v>10</v>
      </c>
      <c r="B43" s="1">
        <v>10</v>
      </c>
      <c r="C43" s="1">
        <v>40</v>
      </c>
      <c r="D43" s="3">
        <v>35</v>
      </c>
    </row>
    <row r="44" spans="1:4" x14ac:dyDescent="0.15">
      <c r="A44" s="1">
        <v>40</v>
      </c>
      <c r="B44" s="1">
        <v>10</v>
      </c>
      <c r="C44" s="1">
        <v>10</v>
      </c>
      <c r="D44" s="3">
        <v>40</v>
      </c>
    </row>
    <row r="45" spans="1:4" x14ac:dyDescent="0.15">
      <c r="A45" s="1">
        <v>25</v>
      </c>
      <c r="B45" s="1">
        <v>20</v>
      </c>
      <c r="C45" s="1">
        <v>30</v>
      </c>
      <c r="D45" s="3">
        <v>25</v>
      </c>
    </row>
    <row r="46" spans="1:4" x14ac:dyDescent="0.15">
      <c r="A46" s="1">
        <v>20</v>
      </c>
      <c r="B46" s="1">
        <v>15</v>
      </c>
      <c r="C46" s="1">
        <v>30</v>
      </c>
      <c r="D46" s="3">
        <v>25</v>
      </c>
    </row>
    <row r="47" spans="1:4" x14ac:dyDescent="0.15">
      <c r="A47" s="1">
        <v>10</v>
      </c>
      <c r="B47" s="1">
        <v>10</v>
      </c>
      <c r="C47" s="1">
        <v>40</v>
      </c>
      <c r="D47" s="3">
        <v>40</v>
      </c>
    </row>
    <row r="48" spans="1:4" x14ac:dyDescent="0.15">
      <c r="A48" s="1">
        <v>35</v>
      </c>
      <c r="B48" s="1">
        <v>10</v>
      </c>
      <c r="C48" s="1">
        <v>35</v>
      </c>
      <c r="D48" s="3">
        <v>10</v>
      </c>
    </row>
    <row r="49" spans="1:4" x14ac:dyDescent="0.15">
      <c r="A49" s="1">
        <v>15</v>
      </c>
      <c r="B49" s="1">
        <v>30</v>
      </c>
      <c r="C49" s="1">
        <v>35</v>
      </c>
      <c r="D49" s="3">
        <v>15</v>
      </c>
    </row>
    <row r="50" spans="1:4" x14ac:dyDescent="0.15">
      <c r="A50" s="1">
        <v>10</v>
      </c>
      <c r="B50" s="1">
        <v>35</v>
      </c>
      <c r="C50" s="1">
        <v>40</v>
      </c>
      <c r="D50" s="3">
        <v>10</v>
      </c>
    </row>
    <row r="51" spans="1:4" x14ac:dyDescent="0.15">
      <c r="A51" s="1">
        <v>30</v>
      </c>
      <c r="B51" s="1">
        <v>20</v>
      </c>
      <c r="C51" s="1">
        <v>10</v>
      </c>
      <c r="D51" s="3">
        <v>40</v>
      </c>
    </row>
    <row r="52" spans="1:4" x14ac:dyDescent="0.15">
      <c r="A52" s="1">
        <v>35</v>
      </c>
      <c r="B52" s="1">
        <v>35</v>
      </c>
      <c r="C52" s="1">
        <v>10</v>
      </c>
      <c r="D52" s="3">
        <v>10</v>
      </c>
    </row>
    <row r="53" spans="1:4" x14ac:dyDescent="0.15">
      <c r="A53" s="1">
        <v>20</v>
      </c>
      <c r="B53" s="1">
        <v>35</v>
      </c>
      <c r="C53" s="1">
        <v>15</v>
      </c>
      <c r="D53" s="3">
        <v>25</v>
      </c>
    </row>
    <row r="54" spans="1:4" x14ac:dyDescent="0.15">
      <c r="A54">
        <v>10</v>
      </c>
      <c r="B54">
        <v>10</v>
      </c>
      <c r="C54">
        <v>10</v>
      </c>
      <c r="D54">
        <v>10</v>
      </c>
    </row>
    <row r="55" spans="1:4" x14ac:dyDescent="0.15">
      <c r="A55" s="1">
        <v>35</v>
      </c>
      <c r="B55" s="1">
        <v>35</v>
      </c>
      <c r="C55" s="1">
        <v>20</v>
      </c>
      <c r="D55" s="3">
        <v>10</v>
      </c>
    </row>
    <row r="56" spans="1:4" x14ac:dyDescent="0.15">
      <c r="A56" s="1">
        <v>15</v>
      </c>
      <c r="B56" s="1">
        <v>35</v>
      </c>
      <c r="C56" s="1">
        <v>30</v>
      </c>
      <c r="D56" s="3">
        <v>10</v>
      </c>
    </row>
    <row r="57" spans="1:4" x14ac:dyDescent="0.15">
      <c r="A57" s="1">
        <v>15</v>
      </c>
      <c r="B57" s="1">
        <v>35</v>
      </c>
      <c r="C57" s="1">
        <v>10</v>
      </c>
      <c r="D57" s="3">
        <v>35</v>
      </c>
    </row>
    <row r="58" spans="1:4" x14ac:dyDescent="0.15">
      <c r="A58" s="1">
        <v>35</v>
      </c>
      <c r="B58" s="1">
        <v>10</v>
      </c>
      <c r="C58" s="1">
        <v>40</v>
      </c>
      <c r="D58" s="3">
        <v>10</v>
      </c>
    </row>
    <row r="59" spans="1:4" x14ac:dyDescent="0.15">
      <c r="A59" s="1">
        <v>40</v>
      </c>
      <c r="B59" s="1">
        <v>25</v>
      </c>
      <c r="C59" s="1">
        <v>15</v>
      </c>
      <c r="D59" s="3">
        <v>35</v>
      </c>
    </row>
    <row r="60" spans="1:4" x14ac:dyDescent="0.15">
      <c r="A60" s="1">
        <v>35</v>
      </c>
      <c r="B60" s="1">
        <v>10</v>
      </c>
      <c r="C60" s="1">
        <v>40</v>
      </c>
      <c r="D60" s="3">
        <v>10</v>
      </c>
    </row>
    <row r="61" spans="1:4" x14ac:dyDescent="0.15">
      <c r="A61" s="1">
        <v>30</v>
      </c>
      <c r="B61" s="1">
        <v>10</v>
      </c>
      <c r="C61" s="1">
        <v>40</v>
      </c>
      <c r="D61" s="3">
        <v>20</v>
      </c>
    </row>
    <row r="62" spans="1:4" x14ac:dyDescent="0.15">
      <c r="A62" s="1">
        <v>10</v>
      </c>
      <c r="B62" s="1">
        <v>35</v>
      </c>
      <c r="C62" s="1">
        <v>20</v>
      </c>
      <c r="D62" s="3">
        <v>35</v>
      </c>
    </row>
    <row r="63" spans="1:4" x14ac:dyDescent="0.15">
      <c r="A63" s="1">
        <v>20</v>
      </c>
      <c r="B63" s="1">
        <v>25</v>
      </c>
      <c r="C63" s="1">
        <v>20</v>
      </c>
      <c r="D63" s="3">
        <v>35</v>
      </c>
    </row>
    <row r="64" spans="1:4" x14ac:dyDescent="0.15">
      <c r="A64" s="1">
        <v>40</v>
      </c>
      <c r="B64" s="1">
        <v>10</v>
      </c>
      <c r="C64" s="1">
        <v>40</v>
      </c>
      <c r="D64" s="3">
        <v>10</v>
      </c>
    </row>
    <row r="65" spans="1:4" x14ac:dyDescent="0.15">
      <c r="A65" s="1">
        <v>35</v>
      </c>
      <c r="B65" s="1">
        <v>10</v>
      </c>
      <c r="C65" s="1">
        <v>40</v>
      </c>
      <c r="D65" s="3">
        <v>10</v>
      </c>
    </row>
    <row r="66" spans="1:4" x14ac:dyDescent="0.15">
      <c r="A66" s="1">
        <v>40</v>
      </c>
      <c r="B66" s="1">
        <v>10</v>
      </c>
      <c r="C66" s="1">
        <v>35</v>
      </c>
      <c r="D66" s="3">
        <v>10</v>
      </c>
    </row>
    <row r="67" spans="1:4" x14ac:dyDescent="0.15">
      <c r="A67" s="1">
        <v>20</v>
      </c>
      <c r="B67" s="1">
        <v>10</v>
      </c>
      <c r="C67" s="1">
        <v>40</v>
      </c>
      <c r="D67" s="3">
        <v>30</v>
      </c>
    </row>
    <row r="68" spans="1:4" x14ac:dyDescent="0.15">
      <c r="A68" s="1">
        <v>10</v>
      </c>
      <c r="B68" s="1">
        <v>10</v>
      </c>
      <c r="C68" s="1">
        <v>40</v>
      </c>
      <c r="D68" s="3">
        <v>40</v>
      </c>
    </row>
    <row r="69" spans="1:4" x14ac:dyDescent="0.15">
      <c r="A69" s="1">
        <v>20</v>
      </c>
      <c r="B69" s="1">
        <v>25</v>
      </c>
      <c r="C69" s="1">
        <v>35</v>
      </c>
      <c r="D69" s="3">
        <v>20</v>
      </c>
    </row>
    <row r="70" spans="1:4" x14ac:dyDescent="0.15">
      <c r="A70" s="1">
        <v>10</v>
      </c>
      <c r="B70" s="1">
        <v>35</v>
      </c>
      <c r="C70" s="1">
        <v>25</v>
      </c>
      <c r="D70" s="3">
        <v>30</v>
      </c>
    </row>
    <row r="71" spans="1:4" x14ac:dyDescent="0.15">
      <c r="A71" s="1">
        <v>20</v>
      </c>
      <c r="B71" s="1">
        <v>35</v>
      </c>
      <c r="C71" s="1">
        <v>35</v>
      </c>
      <c r="D71" s="3">
        <v>10</v>
      </c>
    </row>
    <row r="72" spans="1:4" x14ac:dyDescent="0.15">
      <c r="A72" s="1">
        <v>15</v>
      </c>
      <c r="B72" s="1">
        <v>20</v>
      </c>
      <c r="C72" s="1">
        <v>40</v>
      </c>
      <c r="D72" s="3">
        <v>25</v>
      </c>
    </row>
    <row r="73" spans="1:4" x14ac:dyDescent="0.15">
      <c r="A73" s="1">
        <v>15</v>
      </c>
      <c r="B73" s="1">
        <v>10</v>
      </c>
      <c r="C73" s="1">
        <v>40</v>
      </c>
      <c r="D73" s="3">
        <v>35</v>
      </c>
    </row>
    <row r="74" spans="1:4" x14ac:dyDescent="0.15">
      <c r="A74" s="1">
        <v>5</v>
      </c>
      <c r="B74" s="1">
        <v>10</v>
      </c>
      <c r="C74" s="1">
        <v>10</v>
      </c>
      <c r="D74" s="3">
        <v>5</v>
      </c>
    </row>
  </sheetData>
  <phoneticPr fontId="19"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C289"/>
  <sheetViews>
    <sheetView topLeftCell="C1" workbookViewId="0">
      <pane ySplit="1" topLeftCell="A143" activePane="bottomLeft" state="frozen"/>
      <selection pane="bottomLeft" activeCell="L149" sqref="L149"/>
    </sheetView>
  </sheetViews>
  <sheetFormatPr defaultColWidth="9" defaultRowHeight="13.5" x14ac:dyDescent="0.2"/>
  <cols>
    <col min="1" max="4" width="8.875" style="93"/>
    <col min="5" max="5" width="37.375" customWidth="1"/>
    <col min="6" max="6" width="15.375" customWidth="1"/>
    <col min="12" max="12" width="15.625" customWidth="1"/>
    <col min="26" max="26" width="13.125" customWidth="1"/>
    <col min="35" max="35" width="9.625"/>
    <col min="37" max="37" width="9.625"/>
    <col min="44" max="45" width="9.625"/>
  </cols>
  <sheetData>
    <row r="1" spans="1:55" ht="14.25" x14ac:dyDescent="0.2">
      <c r="A1" s="93" t="s">
        <v>481</v>
      </c>
      <c r="B1" s="93" t="s">
        <v>482</v>
      </c>
      <c r="C1" s="93" t="s">
        <v>483</v>
      </c>
      <c r="D1" s="93" t="s">
        <v>484</v>
      </c>
      <c r="E1" s="154"/>
      <c r="G1" s="93" t="s">
        <v>485</v>
      </c>
      <c r="H1" s="93" t="s">
        <v>482</v>
      </c>
      <c r="I1" s="93" t="s">
        <v>486</v>
      </c>
      <c r="K1" s="93" t="s">
        <v>485</v>
      </c>
      <c r="L1" s="93" t="s">
        <v>482</v>
      </c>
      <c r="M1" s="154"/>
      <c r="O1" s="156" t="s">
        <v>485</v>
      </c>
      <c r="P1" s="156" t="s">
        <v>482</v>
      </c>
      <c r="R1" s="93" t="s">
        <v>482</v>
      </c>
      <c r="S1" s="93" t="s">
        <v>19</v>
      </c>
      <c r="T1" s="93" t="s">
        <v>20</v>
      </c>
      <c r="U1" s="93" t="s">
        <v>21</v>
      </c>
      <c r="V1" s="93" t="s">
        <v>22</v>
      </c>
      <c r="W1" s="93" t="s">
        <v>23</v>
      </c>
      <c r="X1" s="93" t="s">
        <v>24</v>
      </c>
      <c r="Z1" s="157" t="s">
        <v>487</v>
      </c>
      <c r="AA1" s="1" t="s">
        <v>488</v>
      </c>
      <c r="AB1" s="1" t="s">
        <v>489</v>
      </c>
      <c r="AC1" s="1" t="s">
        <v>490</v>
      </c>
      <c r="AD1" s="3" t="s">
        <v>491</v>
      </c>
      <c r="AF1" s="23" t="s">
        <v>492</v>
      </c>
      <c r="AG1" s="23" t="s">
        <v>493</v>
      </c>
      <c r="AH1" s="23" t="s">
        <v>494</v>
      </c>
      <c r="AI1" s="23" t="s">
        <v>495</v>
      </c>
      <c r="AJ1" s="23" t="s">
        <v>496</v>
      </c>
      <c r="AK1" s="23" t="s">
        <v>497</v>
      </c>
      <c r="AL1" s="23" t="s">
        <v>498</v>
      </c>
      <c r="AM1" s="23" t="s">
        <v>499</v>
      </c>
      <c r="AN1" s="23" t="s">
        <v>500</v>
      </c>
      <c r="AO1" s="23" t="s">
        <v>501</v>
      </c>
      <c r="AP1" s="23" t="s">
        <v>502</v>
      </c>
      <c r="AQ1" s="23" t="s">
        <v>503</v>
      </c>
      <c r="AR1" s="23" t="s">
        <v>504</v>
      </c>
      <c r="AS1" s="23" t="s">
        <v>505</v>
      </c>
      <c r="AT1" s="23" t="s">
        <v>506</v>
      </c>
      <c r="AU1" s="23" t="s">
        <v>507</v>
      </c>
      <c r="AV1" t="s">
        <v>508</v>
      </c>
      <c r="AW1" s="93" t="s">
        <v>485</v>
      </c>
      <c r="AX1" s="93" t="s">
        <v>509</v>
      </c>
      <c r="AY1" s="93" t="s">
        <v>510</v>
      </c>
      <c r="AZ1" s="93" t="s">
        <v>511</v>
      </c>
      <c r="BA1" s="93" t="s">
        <v>512</v>
      </c>
      <c r="BB1" s="93" t="s">
        <v>513</v>
      </c>
      <c r="BC1" s="93" t="s">
        <v>514</v>
      </c>
    </row>
    <row r="2" spans="1:55" ht="14.25" x14ac:dyDescent="0.2">
      <c r="A2" s="103">
        <v>0</v>
      </c>
      <c r="B2" s="93" t="s">
        <v>515</v>
      </c>
      <c r="C2" s="93" t="s">
        <v>516</v>
      </c>
      <c r="D2" s="93" t="s">
        <v>516</v>
      </c>
      <c r="E2" s="226" t="s">
        <v>517</v>
      </c>
      <c r="F2" s="155" t="s">
        <v>518</v>
      </c>
      <c r="G2" s="93" t="s">
        <v>519</v>
      </c>
      <c r="H2" s="93" t="s">
        <v>520</v>
      </c>
      <c r="I2" s="93" t="s">
        <v>519</v>
      </c>
      <c r="K2" s="103">
        <v>1001</v>
      </c>
      <c r="L2" s="93" t="s">
        <v>521</v>
      </c>
      <c r="M2" s="154"/>
      <c r="O2" s="156">
        <v>1</v>
      </c>
      <c r="P2" s="156" t="s">
        <v>522</v>
      </c>
      <c r="R2" s="93" t="s">
        <v>523</v>
      </c>
      <c r="S2" s="93" t="s">
        <v>524</v>
      </c>
      <c r="T2" s="93" t="s">
        <v>525</v>
      </c>
      <c r="U2" s="93" t="s">
        <v>526</v>
      </c>
      <c r="V2" s="93" t="s">
        <v>524</v>
      </c>
      <c r="W2" s="93" t="s">
        <v>525</v>
      </c>
      <c r="X2" s="93" t="s">
        <v>527</v>
      </c>
      <c r="Z2" s="157" t="s">
        <v>523</v>
      </c>
      <c r="AA2" s="1">
        <v>10</v>
      </c>
      <c r="AB2" s="1">
        <v>35</v>
      </c>
      <c r="AC2" s="1">
        <v>10</v>
      </c>
      <c r="AD2" s="3">
        <v>35</v>
      </c>
      <c r="AF2" s="23" t="s">
        <v>528</v>
      </c>
      <c r="AG2" s="158"/>
      <c r="AH2" s="158">
        <v>0.05</v>
      </c>
      <c r="AI2" s="158">
        <v>0.1</v>
      </c>
      <c r="AJ2" s="158">
        <v>0.05</v>
      </c>
      <c r="AK2" s="158">
        <v>0.1</v>
      </c>
      <c r="AL2" s="158"/>
      <c r="AM2" s="158">
        <v>0.1</v>
      </c>
      <c r="AN2" s="158"/>
      <c r="AO2" s="158">
        <v>0.1</v>
      </c>
      <c r="AP2" s="158"/>
      <c r="AQ2" s="158"/>
      <c r="AR2" s="158"/>
      <c r="AS2" s="158"/>
      <c r="AT2" s="158"/>
      <c r="AU2" s="158"/>
      <c r="AW2" s="93" t="str">
        <f>AX2&amp;AY2</f>
        <v>13</v>
      </c>
      <c r="AX2" s="93" t="s">
        <v>519</v>
      </c>
      <c r="AY2" s="93" t="s">
        <v>529</v>
      </c>
      <c r="AZ2" s="93" t="s">
        <v>530</v>
      </c>
      <c r="BA2" s="93" t="s">
        <v>531</v>
      </c>
      <c r="BB2" s="93" t="s">
        <v>530</v>
      </c>
      <c r="BC2" s="93" t="s">
        <v>531</v>
      </c>
    </row>
    <row r="3" spans="1:55" ht="12.95" customHeight="1" x14ac:dyDescent="0.2">
      <c r="A3" s="103">
        <v>1</v>
      </c>
      <c r="B3" s="93" t="s">
        <v>532</v>
      </c>
      <c r="C3" s="93" t="s">
        <v>533</v>
      </c>
      <c r="D3" s="93" t="s">
        <v>516</v>
      </c>
      <c r="E3" s="226" t="s">
        <v>534</v>
      </c>
      <c r="F3" s="155" t="s">
        <v>535</v>
      </c>
      <c r="G3" s="93" t="s">
        <v>536</v>
      </c>
      <c r="H3" s="93" t="s">
        <v>537</v>
      </c>
      <c r="I3" s="93" t="s">
        <v>536</v>
      </c>
      <c r="K3" s="103">
        <v>1003</v>
      </c>
      <c r="L3" s="93" t="s">
        <v>538</v>
      </c>
      <c r="M3" s="154"/>
      <c r="O3" s="156">
        <v>2</v>
      </c>
      <c r="P3" s="156" t="s">
        <v>539</v>
      </c>
      <c r="R3" s="93" t="s">
        <v>540</v>
      </c>
      <c r="S3" s="93" t="s">
        <v>541</v>
      </c>
      <c r="T3" s="93" t="s">
        <v>542</v>
      </c>
      <c r="U3" s="93" t="s">
        <v>524</v>
      </c>
      <c r="V3" s="93" t="s">
        <v>543</v>
      </c>
      <c r="W3" s="93" t="s">
        <v>543</v>
      </c>
      <c r="X3" s="93" t="s">
        <v>544</v>
      </c>
      <c r="Z3" s="157" t="s">
        <v>540</v>
      </c>
      <c r="AA3" s="1">
        <v>35</v>
      </c>
      <c r="AB3" s="1">
        <v>15</v>
      </c>
      <c r="AC3" s="1">
        <v>10</v>
      </c>
      <c r="AD3" s="3">
        <v>35</v>
      </c>
      <c r="AF3" s="23" t="s">
        <v>545</v>
      </c>
      <c r="AG3" s="158"/>
      <c r="AH3" s="158">
        <v>0.05</v>
      </c>
      <c r="AI3" s="158">
        <v>0.1</v>
      </c>
      <c r="AJ3" s="158">
        <v>0.05</v>
      </c>
      <c r="AK3" s="158"/>
      <c r="AL3" s="158"/>
      <c r="AM3" s="158"/>
      <c r="AN3" s="158"/>
      <c r="AO3" s="158"/>
      <c r="AP3" s="158"/>
      <c r="AQ3" s="158"/>
      <c r="AR3" s="158"/>
      <c r="AS3" s="158"/>
      <c r="AT3" s="158">
        <v>0.15</v>
      </c>
      <c r="AU3" s="158"/>
      <c r="AW3" s="93" t="str">
        <f t="shared" ref="AW3:AW34" si="0">AX3&amp;AY3</f>
        <v>31</v>
      </c>
      <c r="AX3" s="93" t="s">
        <v>529</v>
      </c>
      <c r="AY3" s="93" t="s">
        <v>519</v>
      </c>
      <c r="AZ3" s="93" t="s">
        <v>546</v>
      </c>
      <c r="BA3" s="93" t="s">
        <v>531</v>
      </c>
      <c r="BB3" s="93" t="s">
        <v>546</v>
      </c>
      <c r="BC3" s="93" t="s">
        <v>531</v>
      </c>
    </row>
    <row r="4" spans="1:55" ht="14.25" x14ac:dyDescent="0.2">
      <c r="A4" s="103">
        <v>2</v>
      </c>
      <c r="B4" s="93" t="s">
        <v>547</v>
      </c>
      <c r="C4" s="93" t="s">
        <v>533</v>
      </c>
      <c r="D4" s="93" t="s">
        <v>516</v>
      </c>
      <c r="E4" s="226" t="s">
        <v>548</v>
      </c>
      <c r="F4" s="155" t="s">
        <v>549</v>
      </c>
      <c r="G4" s="93" t="s">
        <v>529</v>
      </c>
      <c r="H4" s="93" t="s">
        <v>550</v>
      </c>
      <c r="I4" s="93" t="s">
        <v>529</v>
      </c>
      <c r="K4" s="103">
        <v>1004</v>
      </c>
      <c r="L4" s="93" t="s">
        <v>551</v>
      </c>
      <c r="M4" s="154"/>
      <c r="O4" s="156">
        <v>3</v>
      </c>
      <c r="P4" s="156" t="s">
        <v>552</v>
      </c>
      <c r="R4" s="93" t="s">
        <v>553</v>
      </c>
      <c r="S4" s="93" t="s">
        <v>554</v>
      </c>
      <c r="T4" s="93" t="s">
        <v>555</v>
      </c>
      <c r="U4" s="93" t="s">
        <v>527</v>
      </c>
      <c r="V4" s="93" t="s">
        <v>556</v>
      </c>
      <c r="W4" s="93" t="s">
        <v>543</v>
      </c>
      <c r="X4" s="93" t="s">
        <v>543</v>
      </c>
      <c r="Z4" s="157" t="s">
        <v>553</v>
      </c>
      <c r="AA4" s="1">
        <v>15</v>
      </c>
      <c r="AB4" s="1">
        <v>35</v>
      </c>
      <c r="AC4" s="1">
        <v>35</v>
      </c>
      <c r="AD4" s="3">
        <v>15</v>
      </c>
      <c r="AF4" s="23" t="s">
        <v>557</v>
      </c>
      <c r="AG4" s="158"/>
      <c r="AH4" s="158">
        <v>0.05</v>
      </c>
      <c r="AI4" s="158"/>
      <c r="AJ4" s="158">
        <v>0.05</v>
      </c>
      <c r="AK4" s="158"/>
      <c r="AL4" s="158"/>
      <c r="AM4" s="158"/>
      <c r="AN4" s="158"/>
      <c r="AO4" s="158"/>
      <c r="AP4" s="158"/>
      <c r="AQ4" s="158">
        <v>0.1</v>
      </c>
      <c r="AR4" s="158"/>
      <c r="AS4" s="158"/>
      <c r="AT4" s="158"/>
      <c r="AU4" s="158"/>
      <c r="AW4" s="93" t="str">
        <f t="shared" si="0"/>
        <v>21</v>
      </c>
      <c r="AX4" s="93" t="s">
        <v>536</v>
      </c>
      <c r="AY4" s="93" t="s">
        <v>519</v>
      </c>
      <c r="AZ4" s="93" t="s">
        <v>558</v>
      </c>
      <c r="BA4" s="93" t="s">
        <v>531</v>
      </c>
      <c r="BB4" s="93" t="s">
        <v>558</v>
      </c>
      <c r="BC4" s="93" t="s">
        <v>531</v>
      </c>
    </row>
    <row r="5" spans="1:55" ht="14.25" x14ac:dyDescent="0.2">
      <c r="A5" s="103">
        <v>3</v>
      </c>
      <c r="B5" s="93" t="s">
        <v>559</v>
      </c>
      <c r="C5" s="93" t="s">
        <v>533</v>
      </c>
      <c r="D5" s="93" t="s">
        <v>516</v>
      </c>
      <c r="E5" s="226" t="s">
        <v>5113</v>
      </c>
      <c r="F5" s="155" t="s">
        <v>560</v>
      </c>
      <c r="G5" s="93" t="s">
        <v>561</v>
      </c>
      <c r="H5" s="93" t="s">
        <v>562</v>
      </c>
      <c r="I5" s="93" t="s">
        <v>561</v>
      </c>
      <c r="K5" s="103">
        <v>1005</v>
      </c>
      <c r="L5" s="93" t="s">
        <v>563</v>
      </c>
      <c r="M5" s="154"/>
      <c r="O5" s="156">
        <v>4</v>
      </c>
      <c r="P5" s="156" t="s">
        <v>564</v>
      </c>
      <c r="R5" s="93" t="s">
        <v>565</v>
      </c>
      <c r="S5" s="93" t="s">
        <v>566</v>
      </c>
      <c r="T5" s="93" t="s">
        <v>567</v>
      </c>
      <c r="U5" s="93" t="s">
        <v>567</v>
      </c>
      <c r="V5" s="93" t="s">
        <v>556</v>
      </c>
      <c r="W5" s="93" t="s">
        <v>542</v>
      </c>
      <c r="X5" s="93" t="s">
        <v>568</v>
      </c>
      <c r="Z5" s="157" t="s">
        <v>565</v>
      </c>
      <c r="AA5" s="1">
        <v>35</v>
      </c>
      <c r="AB5" s="1">
        <v>35</v>
      </c>
      <c r="AC5" s="1">
        <v>15</v>
      </c>
      <c r="AD5" s="3">
        <v>10</v>
      </c>
      <c r="AF5" s="23" t="s">
        <v>569</v>
      </c>
      <c r="AG5" s="158"/>
      <c r="AH5" s="158">
        <v>0.05</v>
      </c>
      <c r="AI5" s="158"/>
      <c r="AJ5" s="158">
        <v>0.05</v>
      </c>
      <c r="AK5" s="158"/>
      <c r="AL5" s="158"/>
      <c r="AM5" s="158"/>
      <c r="AN5" s="158"/>
      <c r="AO5" s="158"/>
      <c r="AP5" s="158"/>
      <c r="AQ5" s="158"/>
      <c r="AR5" s="158"/>
      <c r="AS5" s="158"/>
      <c r="AT5" s="158"/>
      <c r="AU5" s="158"/>
      <c r="AW5" s="93" t="str">
        <f t="shared" si="0"/>
        <v>12</v>
      </c>
      <c r="AX5" s="93" t="s">
        <v>519</v>
      </c>
      <c r="AY5" s="93" t="s">
        <v>536</v>
      </c>
      <c r="AZ5" s="93" t="s">
        <v>570</v>
      </c>
      <c r="BA5" s="93" t="s">
        <v>531</v>
      </c>
      <c r="BB5" s="93" t="s">
        <v>570</v>
      </c>
      <c r="BC5" s="93" t="s">
        <v>531</v>
      </c>
    </row>
    <row r="6" spans="1:55" ht="14.25" x14ac:dyDescent="0.2">
      <c r="A6" s="103">
        <v>4</v>
      </c>
      <c r="B6" s="93" t="s">
        <v>571</v>
      </c>
      <c r="C6" s="93" t="s">
        <v>533</v>
      </c>
      <c r="D6" s="93" t="s">
        <v>516</v>
      </c>
      <c r="E6" s="226" t="s">
        <v>572</v>
      </c>
      <c r="F6" s="155" t="s">
        <v>573</v>
      </c>
      <c r="G6" s="93" t="s">
        <v>296</v>
      </c>
      <c r="H6" s="93" t="s">
        <v>574</v>
      </c>
      <c r="I6" s="93" t="s">
        <v>296</v>
      </c>
      <c r="K6" s="103">
        <v>1006</v>
      </c>
      <c r="L6" s="93" t="s">
        <v>575</v>
      </c>
      <c r="M6" s="154"/>
      <c r="O6" s="156">
        <v>5</v>
      </c>
      <c r="P6" s="156" t="s">
        <v>576</v>
      </c>
      <c r="R6" s="93" t="s">
        <v>577</v>
      </c>
      <c r="S6" s="93" t="s">
        <v>578</v>
      </c>
      <c r="T6" s="93" t="s">
        <v>579</v>
      </c>
      <c r="U6" s="93" t="s">
        <v>580</v>
      </c>
      <c r="V6" s="93" t="s">
        <v>581</v>
      </c>
      <c r="W6" s="93" t="s">
        <v>582</v>
      </c>
      <c r="X6" s="93" t="s">
        <v>583</v>
      </c>
      <c r="Z6" s="157" t="s">
        <v>577</v>
      </c>
      <c r="AA6" s="1">
        <v>20</v>
      </c>
      <c r="AB6" s="1">
        <v>30</v>
      </c>
      <c r="AC6" s="1">
        <v>10</v>
      </c>
      <c r="AD6" s="3">
        <v>35</v>
      </c>
      <c r="AF6" s="23" t="s">
        <v>584</v>
      </c>
      <c r="AG6" s="158">
        <v>0.1</v>
      </c>
      <c r="AH6" s="158"/>
      <c r="AI6" s="158"/>
      <c r="AJ6" s="158"/>
      <c r="AK6" s="158"/>
      <c r="AL6" s="158"/>
      <c r="AM6" s="158"/>
      <c r="AN6" s="158"/>
      <c r="AO6" s="158"/>
      <c r="AP6" s="158"/>
      <c r="AQ6" s="158"/>
      <c r="AR6" s="158"/>
      <c r="AS6" s="158"/>
      <c r="AT6" s="158">
        <v>0.1</v>
      </c>
      <c r="AU6" s="158"/>
      <c r="AW6" s="93" t="str">
        <f t="shared" si="0"/>
        <v>32</v>
      </c>
      <c r="AX6" s="93" t="s">
        <v>529</v>
      </c>
      <c r="AY6" s="93" t="s">
        <v>536</v>
      </c>
      <c r="AZ6" s="93" t="s">
        <v>585</v>
      </c>
      <c r="BA6" s="93" t="s">
        <v>531</v>
      </c>
      <c r="BB6" s="93" t="s">
        <v>585</v>
      </c>
      <c r="BC6" s="93" t="s">
        <v>531</v>
      </c>
    </row>
    <row r="7" spans="1:55" ht="14.25" x14ac:dyDescent="0.2">
      <c r="A7" s="103">
        <v>5</v>
      </c>
      <c r="B7" s="93" t="s">
        <v>586</v>
      </c>
      <c r="C7" s="93" t="s">
        <v>533</v>
      </c>
      <c r="D7" s="93" t="s">
        <v>516</v>
      </c>
      <c r="E7" s="226" t="s">
        <v>587</v>
      </c>
      <c r="F7" s="155" t="s">
        <v>588</v>
      </c>
      <c r="G7" s="93" t="s">
        <v>138</v>
      </c>
      <c r="H7" s="93" t="s">
        <v>589</v>
      </c>
      <c r="I7" s="93" t="s">
        <v>138</v>
      </c>
      <c r="K7" s="103">
        <v>1007</v>
      </c>
      <c r="L7" s="93" t="s">
        <v>590</v>
      </c>
      <c r="M7" s="154"/>
      <c r="O7" s="156">
        <v>6</v>
      </c>
      <c r="P7" s="156" t="s">
        <v>591</v>
      </c>
      <c r="R7" s="93" t="s">
        <v>592</v>
      </c>
      <c r="S7" s="93" t="s">
        <v>554</v>
      </c>
      <c r="T7" s="93" t="s">
        <v>593</v>
      </c>
      <c r="U7" s="93" t="s">
        <v>527</v>
      </c>
      <c r="V7" s="93" t="s">
        <v>541</v>
      </c>
      <c r="W7" s="93" t="s">
        <v>555</v>
      </c>
      <c r="X7" s="93" t="s">
        <v>543</v>
      </c>
      <c r="Z7" s="157" t="s">
        <v>592</v>
      </c>
      <c r="AA7" s="1">
        <v>40</v>
      </c>
      <c r="AB7" s="1">
        <v>35</v>
      </c>
      <c r="AC7" s="1">
        <v>10</v>
      </c>
      <c r="AD7" s="3">
        <v>15</v>
      </c>
      <c r="AF7" s="23" t="s">
        <v>594</v>
      </c>
      <c r="AG7" s="158">
        <v>0.1</v>
      </c>
      <c r="AH7" s="158"/>
      <c r="AI7" s="158"/>
      <c r="AJ7" s="158"/>
      <c r="AK7" s="158"/>
      <c r="AL7" s="158"/>
      <c r="AM7" s="158"/>
      <c r="AN7" s="158"/>
      <c r="AO7" s="158"/>
      <c r="AP7" s="158"/>
      <c r="AQ7" s="158"/>
      <c r="AR7" s="158"/>
      <c r="AS7" s="158"/>
      <c r="AT7" s="158"/>
      <c r="AU7" s="158"/>
      <c r="AW7" s="93" t="str">
        <f t="shared" si="0"/>
        <v>23</v>
      </c>
      <c r="AX7" s="93" t="s">
        <v>536</v>
      </c>
      <c r="AY7" s="93" t="s">
        <v>529</v>
      </c>
      <c r="AZ7" s="93" t="s">
        <v>546</v>
      </c>
      <c r="BA7" s="93" t="s">
        <v>531</v>
      </c>
      <c r="BB7" s="93" t="s">
        <v>546</v>
      </c>
      <c r="BC7" s="93" t="s">
        <v>531</v>
      </c>
    </row>
    <row r="8" spans="1:55" ht="14.25" x14ac:dyDescent="0.2">
      <c r="A8" s="103">
        <v>6</v>
      </c>
      <c r="B8" s="93" t="s">
        <v>595</v>
      </c>
      <c r="C8" s="93" t="s">
        <v>533</v>
      </c>
      <c r="D8" s="93" t="s">
        <v>516</v>
      </c>
      <c r="E8" s="227" t="s">
        <v>596</v>
      </c>
      <c r="F8" t="s">
        <v>597</v>
      </c>
      <c r="G8" s="93" t="s">
        <v>55</v>
      </c>
      <c r="H8" s="93" t="s">
        <v>598</v>
      </c>
      <c r="I8" s="93" t="s">
        <v>55</v>
      </c>
      <c r="K8" s="103">
        <v>1008</v>
      </c>
      <c r="L8" s="93" t="s">
        <v>599</v>
      </c>
      <c r="M8" s="154"/>
      <c r="O8" s="156">
        <v>7</v>
      </c>
      <c r="P8" s="156" t="s">
        <v>600</v>
      </c>
      <c r="R8" s="108" t="s">
        <v>601</v>
      </c>
      <c r="S8" s="108" t="s">
        <v>602</v>
      </c>
      <c r="T8" s="108" t="s">
        <v>525</v>
      </c>
      <c r="U8" s="108" t="s">
        <v>603</v>
      </c>
      <c r="V8" s="108" t="s">
        <v>602</v>
      </c>
      <c r="W8" s="108" t="s">
        <v>604</v>
      </c>
      <c r="X8" s="108" t="s">
        <v>525</v>
      </c>
      <c r="Z8" s="157" t="s">
        <v>601</v>
      </c>
      <c r="AA8" s="1">
        <v>35</v>
      </c>
      <c r="AB8" s="1">
        <v>20</v>
      </c>
      <c r="AC8" s="1">
        <v>10</v>
      </c>
      <c r="AD8" s="3">
        <v>30</v>
      </c>
      <c r="AF8" s="23" t="s">
        <v>605</v>
      </c>
      <c r="AG8" s="158"/>
      <c r="AH8" s="158"/>
      <c r="AI8" s="158"/>
      <c r="AJ8" s="158"/>
      <c r="AK8" s="158"/>
      <c r="AL8" s="158"/>
      <c r="AM8" s="158"/>
      <c r="AN8" s="158"/>
      <c r="AO8" s="158"/>
      <c r="AP8" s="158">
        <v>0.25</v>
      </c>
      <c r="AQ8" s="158"/>
      <c r="AR8" s="158"/>
      <c r="AS8" s="158"/>
      <c r="AT8" s="158"/>
      <c r="AU8" s="158"/>
      <c r="AW8" s="93" t="str">
        <f t="shared" si="0"/>
        <v>64</v>
      </c>
      <c r="AX8" s="93" t="s">
        <v>138</v>
      </c>
      <c r="AY8" s="93" t="s">
        <v>561</v>
      </c>
      <c r="AZ8" s="93" t="s">
        <v>530</v>
      </c>
      <c r="BA8" s="93" t="s">
        <v>531</v>
      </c>
      <c r="BB8" s="93" t="s">
        <v>530</v>
      </c>
      <c r="BC8" s="93" t="s">
        <v>531</v>
      </c>
    </row>
    <row r="9" spans="1:55" ht="14.25" x14ac:dyDescent="0.2">
      <c r="A9" s="103">
        <v>7</v>
      </c>
      <c r="B9" s="93" t="s">
        <v>606</v>
      </c>
      <c r="C9" s="93" t="s">
        <v>533</v>
      </c>
      <c r="D9" s="93" t="s">
        <v>516</v>
      </c>
      <c r="E9" s="227" t="s">
        <v>607</v>
      </c>
      <c r="F9" t="s">
        <v>608</v>
      </c>
      <c r="G9" s="93" t="s">
        <v>47</v>
      </c>
      <c r="H9" s="93" t="s">
        <v>609</v>
      </c>
      <c r="I9" s="93" t="s">
        <v>47</v>
      </c>
      <c r="K9" s="103">
        <v>1009</v>
      </c>
      <c r="L9" s="93" t="s">
        <v>610</v>
      </c>
      <c r="M9" s="154"/>
      <c r="O9" s="156">
        <v>8</v>
      </c>
      <c r="P9" s="156" t="s">
        <v>611</v>
      </c>
      <c r="R9" s="93" t="s">
        <v>375</v>
      </c>
      <c r="S9" s="93" t="s">
        <v>612</v>
      </c>
      <c r="T9" s="93" t="s">
        <v>526</v>
      </c>
      <c r="U9" s="93" t="s">
        <v>613</v>
      </c>
      <c r="V9" s="93" t="s">
        <v>543</v>
      </c>
      <c r="W9" s="93" t="s">
        <v>542</v>
      </c>
      <c r="X9" s="93" t="s">
        <v>525</v>
      </c>
      <c r="Z9" s="157" t="s">
        <v>375</v>
      </c>
      <c r="AA9" s="1">
        <v>35</v>
      </c>
      <c r="AB9" s="1">
        <v>35</v>
      </c>
      <c r="AC9" s="1">
        <v>10</v>
      </c>
      <c r="AD9" s="3">
        <v>15</v>
      </c>
      <c r="AF9" s="23" t="s">
        <v>614</v>
      </c>
      <c r="AG9" s="158"/>
      <c r="AH9" s="158"/>
      <c r="AI9" s="158"/>
      <c r="AJ9" s="158"/>
      <c r="AK9" s="158"/>
      <c r="AL9" s="158"/>
      <c r="AM9" s="158"/>
      <c r="AN9" s="158"/>
      <c r="AO9" s="158"/>
      <c r="AP9" s="158"/>
      <c r="AQ9" s="158">
        <v>0.2</v>
      </c>
      <c r="AR9" s="158"/>
      <c r="AS9" s="158"/>
      <c r="AT9" s="158"/>
      <c r="AU9" s="158"/>
      <c r="AW9" s="93" t="str">
        <f t="shared" si="0"/>
        <v>89</v>
      </c>
      <c r="AX9" s="93" t="s">
        <v>47</v>
      </c>
      <c r="AY9" s="93" t="s">
        <v>45</v>
      </c>
      <c r="AZ9" s="93" t="s">
        <v>327</v>
      </c>
      <c r="BA9" s="93" t="s">
        <v>531</v>
      </c>
      <c r="BB9" s="93" t="s">
        <v>327</v>
      </c>
      <c r="BC9" s="93" t="s">
        <v>531</v>
      </c>
    </row>
    <row r="10" spans="1:55" ht="14.25" x14ac:dyDescent="0.2">
      <c r="A10" s="103">
        <v>8</v>
      </c>
      <c r="B10" s="93" t="s">
        <v>615</v>
      </c>
      <c r="C10" s="93" t="s">
        <v>533</v>
      </c>
      <c r="D10" s="93" t="s">
        <v>516</v>
      </c>
      <c r="E10" s="227" t="s">
        <v>616</v>
      </c>
      <c r="F10" t="s">
        <v>617</v>
      </c>
      <c r="G10" s="93" t="s">
        <v>45</v>
      </c>
      <c r="H10" s="93" t="s">
        <v>618</v>
      </c>
      <c r="I10" s="93" t="s">
        <v>45</v>
      </c>
      <c r="K10" s="103">
        <v>1010</v>
      </c>
      <c r="L10" s="93" t="s">
        <v>619</v>
      </c>
      <c r="M10" s="154"/>
      <c r="O10" s="156">
        <v>9</v>
      </c>
      <c r="P10" s="156" t="s">
        <v>620</v>
      </c>
      <c r="R10" s="93" t="s">
        <v>621</v>
      </c>
      <c r="S10" s="93" t="s">
        <v>593</v>
      </c>
      <c r="T10" s="93" t="s">
        <v>593</v>
      </c>
      <c r="U10" s="93" t="s">
        <v>542</v>
      </c>
      <c r="V10" s="93" t="s">
        <v>554</v>
      </c>
      <c r="W10" s="93" t="s">
        <v>603</v>
      </c>
      <c r="X10" s="93" t="s">
        <v>524</v>
      </c>
      <c r="Z10" s="157" t="s">
        <v>621</v>
      </c>
      <c r="AA10" s="1">
        <v>20</v>
      </c>
      <c r="AB10" s="1">
        <v>35</v>
      </c>
      <c r="AC10" s="1">
        <v>20</v>
      </c>
      <c r="AD10" s="3">
        <v>25</v>
      </c>
      <c r="AF10" s="23" t="s">
        <v>622</v>
      </c>
      <c r="AG10" s="158"/>
      <c r="AH10" s="158">
        <v>0.05</v>
      </c>
      <c r="AI10" s="158"/>
      <c r="AJ10" s="158">
        <v>0.05</v>
      </c>
      <c r="AK10" s="158"/>
      <c r="AL10" s="158"/>
      <c r="AM10" s="158"/>
      <c r="AN10" s="158"/>
      <c r="AO10" s="158"/>
      <c r="AP10" s="158"/>
      <c r="AQ10" s="158"/>
      <c r="AR10" s="158">
        <v>0.1</v>
      </c>
      <c r="AS10" s="158">
        <v>0.15</v>
      </c>
      <c r="AT10" s="158"/>
      <c r="AU10" s="158"/>
      <c r="AW10" s="93" t="str">
        <f t="shared" si="0"/>
        <v>98</v>
      </c>
      <c r="AX10" s="93" t="s">
        <v>45</v>
      </c>
      <c r="AY10" s="93" t="s">
        <v>47</v>
      </c>
      <c r="AZ10" s="93" t="s">
        <v>623</v>
      </c>
      <c r="BA10" s="93" t="s">
        <v>531</v>
      </c>
      <c r="BB10" s="93" t="s">
        <v>623</v>
      </c>
      <c r="BC10" s="93" t="s">
        <v>531</v>
      </c>
    </row>
    <row r="11" spans="1:55" ht="14.25" x14ac:dyDescent="0.2">
      <c r="A11" s="103">
        <v>9</v>
      </c>
      <c r="B11" s="93" t="s">
        <v>624</v>
      </c>
      <c r="C11" s="93" t="s">
        <v>533</v>
      </c>
      <c r="D11" s="93" t="s">
        <v>516</v>
      </c>
      <c r="E11" s="227" t="s">
        <v>625</v>
      </c>
      <c r="F11" t="s">
        <v>626</v>
      </c>
      <c r="G11" s="93" t="s">
        <v>64</v>
      </c>
      <c r="H11" s="93" t="s">
        <v>627</v>
      </c>
      <c r="I11" s="93" t="s">
        <v>64</v>
      </c>
      <c r="K11" s="103">
        <v>1011</v>
      </c>
      <c r="L11" s="93" t="s">
        <v>628</v>
      </c>
      <c r="M11" s="154"/>
      <c r="O11" s="156">
        <v>10</v>
      </c>
      <c r="P11" s="156" t="s">
        <v>629</v>
      </c>
      <c r="R11" s="93" t="s">
        <v>630</v>
      </c>
      <c r="S11" s="93" t="s">
        <v>567</v>
      </c>
      <c r="T11" s="93" t="s">
        <v>631</v>
      </c>
      <c r="U11" s="93" t="s">
        <v>525</v>
      </c>
      <c r="V11" s="93" t="s">
        <v>632</v>
      </c>
      <c r="W11" s="93" t="s">
        <v>632</v>
      </c>
      <c r="X11" s="93" t="s">
        <v>633</v>
      </c>
      <c r="Z11" s="157" t="s">
        <v>630</v>
      </c>
      <c r="AA11" s="1">
        <v>10</v>
      </c>
      <c r="AB11" s="1">
        <v>35</v>
      </c>
      <c r="AC11" s="1">
        <v>10</v>
      </c>
      <c r="AD11" s="3">
        <v>35</v>
      </c>
      <c r="AF11" s="23" t="s">
        <v>634</v>
      </c>
      <c r="AG11" s="158"/>
      <c r="AH11" s="158"/>
      <c r="AI11" s="158"/>
      <c r="AJ11" s="158"/>
      <c r="AK11" s="158"/>
      <c r="AL11" s="158">
        <v>0.05</v>
      </c>
      <c r="AM11" s="158"/>
      <c r="AN11" s="158"/>
      <c r="AO11" s="158"/>
      <c r="AP11" s="158"/>
      <c r="AQ11" s="158"/>
      <c r="AR11" s="158"/>
      <c r="AS11" s="158"/>
      <c r="AT11" s="158"/>
      <c r="AU11" s="158">
        <v>0.15</v>
      </c>
      <c r="AW11" s="93" t="str">
        <f t="shared" si="0"/>
        <v>810</v>
      </c>
      <c r="AX11" s="93" t="s">
        <v>47</v>
      </c>
      <c r="AY11" s="93" t="s">
        <v>64</v>
      </c>
      <c r="AZ11" s="93" t="s">
        <v>327</v>
      </c>
      <c r="BA11" s="93" t="s">
        <v>531</v>
      </c>
      <c r="BB11" s="93" t="s">
        <v>327</v>
      </c>
      <c r="BC11" s="93" t="s">
        <v>531</v>
      </c>
    </row>
    <row r="12" spans="1:55" ht="14.25" x14ac:dyDescent="0.2">
      <c r="A12" s="103">
        <v>10</v>
      </c>
      <c r="B12" s="93" t="s">
        <v>635</v>
      </c>
      <c r="C12" s="93" t="s">
        <v>533</v>
      </c>
      <c r="D12" s="93" t="s">
        <v>516</v>
      </c>
      <c r="E12" s="227" t="s">
        <v>636</v>
      </c>
      <c r="F12" t="s">
        <v>637</v>
      </c>
      <c r="G12" s="93" t="s">
        <v>278</v>
      </c>
      <c r="H12" s="93" t="s">
        <v>638</v>
      </c>
      <c r="I12" s="93" t="s">
        <v>43</v>
      </c>
      <c r="K12" s="103">
        <v>1012</v>
      </c>
      <c r="L12" s="93" t="s">
        <v>639</v>
      </c>
      <c r="M12" s="154"/>
      <c r="O12" s="156">
        <v>11</v>
      </c>
      <c r="P12" s="156" t="s">
        <v>640</v>
      </c>
      <c r="R12" s="93" t="s">
        <v>641</v>
      </c>
      <c r="S12" s="93" t="s">
        <v>604</v>
      </c>
      <c r="T12" s="93" t="s">
        <v>543</v>
      </c>
      <c r="U12" s="93" t="s">
        <v>633</v>
      </c>
      <c r="V12" s="93" t="s">
        <v>567</v>
      </c>
      <c r="W12" s="93" t="s">
        <v>632</v>
      </c>
      <c r="X12" s="93" t="s">
        <v>632</v>
      </c>
      <c r="Z12" s="157" t="s">
        <v>641</v>
      </c>
      <c r="AA12" s="1">
        <v>15</v>
      </c>
      <c r="AB12" s="1">
        <v>35</v>
      </c>
      <c r="AC12" s="1">
        <v>30</v>
      </c>
      <c r="AD12" s="3">
        <v>15</v>
      </c>
      <c r="AF12" s="23" t="s">
        <v>642</v>
      </c>
      <c r="AG12" s="158"/>
      <c r="AH12" s="158"/>
      <c r="AI12" s="158"/>
      <c r="AJ12" s="158"/>
      <c r="AK12" s="158"/>
      <c r="AL12" s="158">
        <v>0.1</v>
      </c>
      <c r="AM12" s="158"/>
      <c r="AN12" s="158">
        <v>0.1</v>
      </c>
      <c r="AO12" s="158"/>
      <c r="AP12" s="158"/>
      <c r="AQ12" s="158"/>
      <c r="AR12" s="158"/>
      <c r="AS12" s="158"/>
      <c r="AT12" s="158"/>
      <c r="AU12" s="158"/>
      <c r="AW12" s="93" t="str">
        <f t="shared" si="0"/>
        <v>108</v>
      </c>
      <c r="AX12" s="93" t="s">
        <v>64</v>
      </c>
      <c r="AY12" s="93" t="s">
        <v>47</v>
      </c>
      <c r="AZ12" s="93" t="s">
        <v>623</v>
      </c>
      <c r="BA12" s="93" t="s">
        <v>531</v>
      </c>
      <c r="BB12" s="93" t="s">
        <v>623</v>
      </c>
      <c r="BC12" s="93" t="s">
        <v>531</v>
      </c>
    </row>
    <row r="13" spans="1:55" ht="14.25" x14ac:dyDescent="0.2">
      <c r="A13" s="103">
        <v>11</v>
      </c>
      <c r="B13" s="93" t="s">
        <v>643</v>
      </c>
      <c r="C13" s="93" t="s">
        <v>533</v>
      </c>
      <c r="D13" s="93" t="s">
        <v>516</v>
      </c>
      <c r="E13" s="154"/>
      <c r="G13" s="93" t="s">
        <v>218</v>
      </c>
      <c r="H13" s="93" t="s">
        <v>644</v>
      </c>
      <c r="I13" s="93" t="s">
        <v>278</v>
      </c>
      <c r="K13" s="103">
        <v>1013</v>
      </c>
      <c r="L13" s="93" t="s">
        <v>645</v>
      </c>
      <c r="M13" s="154"/>
      <c r="O13" s="156">
        <v>12</v>
      </c>
      <c r="P13" s="156" t="s">
        <v>646</v>
      </c>
      <c r="R13" s="93" t="s">
        <v>647</v>
      </c>
      <c r="S13" s="93" t="s">
        <v>555</v>
      </c>
      <c r="T13" s="93" t="s">
        <v>554</v>
      </c>
      <c r="U13" s="93" t="s">
        <v>648</v>
      </c>
      <c r="V13" s="93" t="s">
        <v>555</v>
      </c>
      <c r="W13" s="93" t="s">
        <v>524</v>
      </c>
      <c r="X13" s="93" t="s">
        <v>542</v>
      </c>
      <c r="Z13" s="157" t="s">
        <v>647</v>
      </c>
      <c r="AA13" s="1">
        <v>35</v>
      </c>
      <c r="AB13" s="1">
        <v>15</v>
      </c>
      <c r="AC13" s="1">
        <v>35</v>
      </c>
      <c r="AD13" s="3">
        <v>15</v>
      </c>
      <c r="AW13" s="93" t="str">
        <f t="shared" si="0"/>
        <v>114</v>
      </c>
      <c r="AX13" s="93" t="s">
        <v>519</v>
      </c>
      <c r="AY13" s="93" t="s">
        <v>258</v>
      </c>
      <c r="AZ13" s="93" t="s">
        <v>558</v>
      </c>
      <c r="BA13" s="93" t="s">
        <v>558</v>
      </c>
      <c r="BB13" s="93" t="s">
        <v>531</v>
      </c>
      <c r="BC13" s="93" t="s">
        <v>531</v>
      </c>
    </row>
    <row r="14" spans="1:55" ht="14.25" x14ac:dyDescent="0.2">
      <c r="A14" s="103">
        <v>12</v>
      </c>
      <c r="B14" s="93" t="s">
        <v>649</v>
      </c>
      <c r="C14" s="93" t="s">
        <v>533</v>
      </c>
      <c r="D14" s="93" t="s">
        <v>516</v>
      </c>
      <c r="E14" s="154"/>
      <c r="G14" s="93" t="s">
        <v>328</v>
      </c>
      <c r="H14" s="93" t="s">
        <v>650</v>
      </c>
      <c r="I14" s="93" t="s">
        <v>218</v>
      </c>
      <c r="K14" s="103">
        <v>1014</v>
      </c>
      <c r="L14" s="93" t="s">
        <v>651</v>
      </c>
      <c r="M14" s="154"/>
      <c r="O14" s="156">
        <v>13</v>
      </c>
      <c r="P14" s="156" t="s">
        <v>652</v>
      </c>
      <c r="R14" s="93" t="s">
        <v>653</v>
      </c>
      <c r="S14" s="93" t="s">
        <v>543</v>
      </c>
      <c r="T14" s="93" t="s">
        <v>542</v>
      </c>
      <c r="U14" s="93" t="s">
        <v>654</v>
      </c>
      <c r="V14" s="93" t="s">
        <v>556</v>
      </c>
      <c r="W14" s="93" t="s">
        <v>648</v>
      </c>
      <c r="X14" s="93" t="s">
        <v>568</v>
      </c>
      <c r="Z14" s="157" t="s">
        <v>653</v>
      </c>
      <c r="AA14" s="1">
        <v>40</v>
      </c>
      <c r="AB14" s="1">
        <v>35</v>
      </c>
      <c r="AC14" s="1">
        <v>10</v>
      </c>
      <c r="AD14" s="3">
        <v>10</v>
      </c>
      <c r="AW14" s="93" t="str">
        <f t="shared" si="0"/>
        <v>142</v>
      </c>
      <c r="AX14" s="93" t="s">
        <v>258</v>
      </c>
      <c r="AY14" s="93" t="s">
        <v>536</v>
      </c>
      <c r="AZ14" s="93" t="s">
        <v>585</v>
      </c>
      <c r="BA14" s="93" t="s">
        <v>62</v>
      </c>
      <c r="BB14" s="93" t="s">
        <v>531</v>
      </c>
      <c r="BC14" s="93" t="s">
        <v>531</v>
      </c>
    </row>
    <row r="15" spans="1:55" ht="14.25" x14ac:dyDescent="0.2">
      <c r="A15" s="103">
        <v>13</v>
      </c>
      <c r="B15" s="93" t="s">
        <v>655</v>
      </c>
      <c r="C15" s="93" t="s">
        <v>516</v>
      </c>
      <c r="D15" s="93" t="s">
        <v>516</v>
      </c>
      <c r="E15" s="154"/>
      <c r="G15" s="93" t="s">
        <v>258</v>
      </c>
      <c r="H15" s="93" t="s">
        <v>656</v>
      </c>
      <c r="I15" s="93" t="s">
        <v>328</v>
      </c>
      <c r="K15" s="103">
        <v>1015</v>
      </c>
      <c r="L15" s="93" t="s">
        <v>657</v>
      </c>
      <c r="M15" s="154"/>
      <c r="O15" s="156">
        <v>14</v>
      </c>
      <c r="P15" s="156" t="s">
        <v>658</v>
      </c>
      <c r="R15" s="93" t="s">
        <v>659</v>
      </c>
      <c r="S15" s="93" t="s">
        <v>555</v>
      </c>
      <c r="T15" s="93" t="s">
        <v>660</v>
      </c>
      <c r="U15" s="93" t="s">
        <v>524</v>
      </c>
      <c r="V15" s="93" t="s">
        <v>556</v>
      </c>
      <c r="W15" s="93" t="s">
        <v>555</v>
      </c>
      <c r="X15" s="93" t="s">
        <v>542</v>
      </c>
      <c r="Z15" s="157" t="s">
        <v>659</v>
      </c>
      <c r="AA15" s="1">
        <v>40</v>
      </c>
      <c r="AB15" s="1">
        <v>10</v>
      </c>
      <c r="AC15" s="1">
        <v>10</v>
      </c>
      <c r="AD15" s="3">
        <v>40</v>
      </c>
      <c r="AW15" s="93" t="str">
        <f t="shared" si="0"/>
        <v>143</v>
      </c>
      <c r="AX15" s="93" t="s">
        <v>258</v>
      </c>
      <c r="AY15" s="93" t="s">
        <v>529</v>
      </c>
      <c r="AZ15" s="93" t="s">
        <v>531</v>
      </c>
      <c r="BA15" s="93" t="s">
        <v>558</v>
      </c>
      <c r="BB15" s="93" t="s">
        <v>531</v>
      </c>
      <c r="BC15" s="93" t="s">
        <v>558</v>
      </c>
    </row>
    <row r="16" spans="1:55" ht="14.25" x14ac:dyDescent="0.2">
      <c r="A16" s="103">
        <v>14</v>
      </c>
      <c r="B16" s="93" t="s">
        <v>661</v>
      </c>
      <c r="C16" s="93" t="s">
        <v>516</v>
      </c>
      <c r="D16" s="93" t="s">
        <v>516</v>
      </c>
      <c r="E16" s="154"/>
      <c r="G16" s="93" t="s">
        <v>146</v>
      </c>
      <c r="H16" s="93" t="s">
        <v>662</v>
      </c>
      <c r="I16" s="93" t="s">
        <v>258</v>
      </c>
      <c r="K16" s="103">
        <v>1016</v>
      </c>
      <c r="L16" s="93" t="s">
        <v>663</v>
      </c>
      <c r="M16" s="154"/>
      <c r="O16" s="156">
        <v>15</v>
      </c>
      <c r="P16" s="156" t="s">
        <v>664</v>
      </c>
      <c r="R16" s="93" t="s">
        <v>665</v>
      </c>
      <c r="S16" s="93" t="s">
        <v>541</v>
      </c>
      <c r="T16" s="93" t="s">
        <v>666</v>
      </c>
      <c r="U16" s="93" t="s">
        <v>633</v>
      </c>
      <c r="V16" s="93" t="s">
        <v>603</v>
      </c>
      <c r="W16" s="93" t="s">
        <v>603</v>
      </c>
      <c r="X16" s="93" t="s">
        <v>555</v>
      </c>
      <c r="Z16" s="157" t="s">
        <v>667</v>
      </c>
      <c r="AA16" s="1">
        <v>35</v>
      </c>
      <c r="AB16" s="1">
        <v>10</v>
      </c>
      <c r="AC16" s="1">
        <v>35</v>
      </c>
      <c r="AD16" s="3">
        <v>10</v>
      </c>
      <c r="AW16" s="93" t="str">
        <f t="shared" si="0"/>
        <v>144</v>
      </c>
      <c r="AX16" s="93" t="s">
        <v>258</v>
      </c>
      <c r="AY16" s="93" t="s">
        <v>561</v>
      </c>
      <c r="AZ16" s="93" t="s">
        <v>531</v>
      </c>
      <c r="BA16" s="93" t="s">
        <v>558</v>
      </c>
      <c r="BB16" s="93" t="s">
        <v>531</v>
      </c>
      <c r="BC16" s="93" t="s">
        <v>558</v>
      </c>
    </row>
    <row r="17" spans="1:55" ht="14.25" x14ac:dyDescent="0.2">
      <c r="A17" s="103">
        <v>15</v>
      </c>
      <c r="B17" s="93" t="s">
        <v>532</v>
      </c>
      <c r="C17" s="93" t="s">
        <v>516</v>
      </c>
      <c r="D17" s="93" t="s">
        <v>516</v>
      </c>
      <c r="E17" s="154"/>
      <c r="G17" s="93" t="s">
        <v>81</v>
      </c>
      <c r="H17" s="93" t="s">
        <v>668</v>
      </c>
      <c r="I17" s="93" t="s">
        <v>146</v>
      </c>
      <c r="K17" s="103">
        <v>1017</v>
      </c>
      <c r="L17" s="93" t="s">
        <v>669</v>
      </c>
      <c r="M17" s="154"/>
      <c r="O17" s="156">
        <v>16</v>
      </c>
      <c r="P17" s="156" t="s">
        <v>670</v>
      </c>
      <c r="R17" s="93" t="s">
        <v>667</v>
      </c>
      <c r="S17" s="93" t="s">
        <v>612</v>
      </c>
      <c r="T17" s="93" t="s">
        <v>671</v>
      </c>
      <c r="U17" s="93" t="s">
        <v>633</v>
      </c>
      <c r="V17" s="93" t="s">
        <v>542</v>
      </c>
      <c r="W17" s="93" t="s">
        <v>524</v>
      </c>
      <c r="X17" s="93" t="s">
        <v>524</v>
      </c>
      <c r="Z17" s="157" t="s">
        <v>665</v>
      </c>
      <c r="AA17" s="1">
        <v>20</v>
      </c>
      <c r="AB17" s="1">
        <v>35</v>
      </c>
      <c r="AC17" s="1">
        <v>35</v>
      </c>
      <c r="AD17" s="3">
        <v>10</v>
      </c>
      <c r="AW17" s="93" t="str">
        <f t="shared" si="0"/>
        <v>145</v>
      </c>
      <c r="AX17" s="93" t="s">
        <v>258</v>
      </c>
      <c r="AY17" s="93" t="s">
        <v>296</v>
      </c>
      <c r="AZ17" s="93" t="s">
        <v>531</v>
      </c>
      <c r="BA17" s="93" t="s">
        <v>558</v>
      </c>
      <c r="BB17" s="93" t="s">
        <v>531</v>
      </c>
      <c r="BC17" s="93" t="s">
        <v>558</v>
      </c>
    </row>
    <row r="18" spans="1:55" ht="14.25" x14ac:dyDescent="0.2">
      <c r="A18" s="103">
        <v>16</v>
      </c>
      <c r="B18" s="93" t="s">
        <v>547</v>
      </c>
      <c r="C18" s="93" t="s">
        <v>516</v>
      </c>
      <c r="D18" s="93" t="s">
        <v>516</v>
      </c>
      <c r="E18" s="154"/>
      <c r="G18" s="93" t="s">
        <v>43</v>
      </c>
      <c r="H18" s="93" t="s">
        <v>672</v>
      </c>
      <c r="I18" s="93" t="s">
        <v>673</v>
      </c>
      <c r="K18" s="103">
        <v>1018</v>
      </c>
      <c r="L18" s="93" t="s">
        <v>674</v>
      </c>
      <c r="M18" s="154"/>
      <c r="O18" s="156">
        <v>17</v>
      </c>
      <c r="P18" s="156" t="s">
        <v>675</v>
      </c>
      <c r="R18" s="93" t="s">
        <v>676</v>
      </c>
      <c r="S18" s="93" t="s">
        <v>543</v>
      </c>
      <c r="T18" s="93" t="s">
        <v>677</v>
      </c>
      <c r="U18" s="93" t="s">
        <v>593</v>
      </c>
      <c r="V18" s="93" t="s">
        <v>556</v>
      </c>
      <c r="W18" s="93" t="s">
        <v>556</v>
      </c>
      <c r="X18" s="93" t="s">
        <v>543</v>
      </c>
      <c r="Z18" s="157" t="s">
        <v>676</v>
      </c>
      <c r="AA18" s="1">
        <v>10</v>
      </c>
      <c r="AB18" s="1">
        <v>40</v>
      </c>
      <c r="AC18" s="1">
        <v>10</v>
      </c>
      <c r="AD18" s="3">
        <v>40</v>
      </c>
      <c r="AW18" s="93" t="str">
        <f t="shared" si="0"/>
        <v>146</v>
      </c>
      <c r="AX18" s="93" t="s">
        <v>258</v>
      </c>
      <c r="AY18" s="93" t="s">
        <v>138</v>
      </c>
      <c r="AZ18" s="93" t="s">
        <v>531</v>
      </c>
      <c r="BA18" s="93" t="s">
        <v>558</v>
      </c>
      <c r="BB18" s="93" t="s">
        <v>531</v>
      </c>
      <c r="BC18" s="93" t="s">
        <v>558</v>
      </c>
    </row>
    <row r="19" spans="1:55" ht="14.25" x14ac:dyDescent="0.2">
      <c r="A19" s="103">
        <v>17</v>
      </c>
      <c r="B19" s="93" t="s">
        <v>559</v>
      </c>
      <c r="C19" s="93" t="s">
        <v>516</v>
      </c>
      <c r="D19" s="93" t="s">
        <v>516</v>
      </c>
      <c r="E19" s="154"/>
      <c r="G19" s="93" t="s">
        <v>673</v>
      </c>
      <c r="H19" s="93" t="s">
        <v>678</v>
      </c>
      <c r="I19" s="93" t="s">
        <v>679</v>
      </c>
      <c r="K19" s="103">
        <v>1019</v>
      </c>
      <c r="L19" s="93" t="s">
        <v>680</v>
      </c>
      <c r="M19" s="154"/>
      <c r="O19" s="156">
        <v>18</v>
      </c>
      <c r="P19" s="156" t="s">
        <v>681</v>
      </c>
      <c r="R19" s="93" t="s">
        <v>682</v>
      </c>
      <c r="S19" s="93" t="s">
        <v>543</v>
      </c>
      <c r="T19" s="93" t="s">
        <v>524</v>
      </c>
      <c r="U19" s="93" t="s">
        <v>542</v>
      </c>
      <c r="V19" s="93" t="s">
        <v>542</v>
      </c>
      <c r="W19" s="93" t="s">
        <v>524</v>
      </c>
      <c r="X19" s="93" t="s">
        <v>524</v>
      </c>
      <c r="Z19" s="157" t="s">
        <v>682</v>
      </c>
      <c r="AA19" s="1">
        <v>15</v>
      </c>
      <c r="AB19" s="1">
        <v>35</v>
      </c>
      <c r="AC19" s="1">
        <v>20</v>
      </c>
      <c r="AD19" s="3">
        <v>25</v>
      </c>
      <c r="AW19" s="93" t="str">
        <f t="shared" si="0"/>
        <v>147</v>
      </c>
      <c r="AX19" s="93" t="s">
        <v>258</v>
      </c>
      <c r="AY19" s="93" t="s">
        <v>55</v>
      </c>
      <c r="AZ19" s="93" t="s">
        <v>531</v>
      </c>
      <c r="BA19" s="93" t="s">
        <v>558</v>
      </c>
      <c r="BB19" s="93" t="s">
        <v>531</v>
      </c>
      <c r="BC19" s="93" t="s">
        <v>558</v>
      </c>
    </row>
    <row r="20" spans="1:55" ht="14.25" x14ac:dyDescent="0.2">
      <c r="A20" s="103">
        <v>18</v>
      </c>
      <c r="B20" s="93" t="s">
        <v>571</v>
      </c>
      <c r="C20" s="93" t="s">
        <v>516</v>
      </c>
      <c r="D20" s="93" t="s">
        <v>516</v>
      </c>
      <c r="E20" s="154"/>
      <c r="G20" s="93" t="s">
        <v>679</v>
      </c>
      <c r="H20" s="93" t="s">
        <v>683</v>
      </c>
      <c r="I20" s="93" t="s">
        <v>585</v>
      </c>
      <c r="K20" s="103">
        <v>1020</v>
      </c>
      <c r="L20" s="93" t="s">
        <v>684</v>
      </c>
      <c r="M20" s="154"/>
      <c r="O20" s="156">
        <v>19</v>
      </c>
      <c r="P20" s="156" t="s">
        <v>685</v>
      </c>
      <c r="R20" s="93" t="s">
        <v>686</v>
      </c>
      <c r="S20" s="93" t="s">
        <v>543</v>
      </c>
      <c r="T20" s="93" t="s">
        <v>660</v>
      </c>
      <c r="U20" s="93" t="s">
        <v>660</v>
      </c>
      <c r="V20" s="93" t="s">
        <v>542</v>
      </c>
      <c r="W20" s="93" t="s">
        <v>543</v>
      </c>
      <c r="X20" s="93" t="s">
        <v>542</v>
      </c>
      <c r="Z20" s="157" t="s">
        <v>686</v>
      </c>
      <c r="AA20" s="1">
        <v>35</v>
      </c>
      <c r="AB20" s="1">
        <v>10</v>
      </c>
      <c r="AC20" s="1">
        <v>15</v>
      </c>
      <c r="AD20" s="3">
        <v>35</v>
      </c>
      <c r="AW20" s="93" t="str">
        <f t="shared" si="0"/>
        <v>148</v>
      </c>
      <c r="AX20" s="93" t="s">
        <v>258</v>
      </c>
      <c r="AY20" s="93" t="s">
        <v>47</v>
      </c>
      <c r="AZ20" s="93" t="s">
        <v>531</v>
      </c>
      <c r="BA20" s="93" t="s">
        <v>558</v>
      </c>
      <c r="BB20" s="93" t="s">
        <v>531</v>
      </c>
      <c r="BC20" s="93" t="s">
        <v>558</v>
      </c>
    </row>
    <row r="21" spans="1:55" ht="14.25" x14ac:dyDescent="0.2">
      <c r="A21" s="103">
        <v>19</v>
      </c>
      <c r="B21" s="93" t="s">
        <v>586</v>
      </c>
      <c r="C21" s="93" t="s">
        <v>516</v>
      </c>
      <c r="D21" s="93" t="s">
        <v>516</v>
      </c>
      <c r="E21" s="154"/>
      <c r="G21" s="93" t="s">
        <v>585</v>
      </c>
      <c r="H21" s="93" t="s">
        <v>687</v>
      </c>
      <c r="I21" s="93" t="s">
        <v>688</v>
      </c>
      <c r="K21" s="103">
        <v>1021</v>
      </c>
      <c r="L21" s="93" t="s">
        <v>689</v>
      </c>
      <c r="M21" s="154"/>
      <c r="O21" s="156">
        <v>20</v>
      </c>
      <c r="P21" s="156" t="s">
        <v>690</v>
      </c>
      <c r="R21" s="93" t="s">
        <v>691</v>
      </c>
      <c r="S21" s="93" t="s">
        <v>556</v>
      </c>
      <c r="T21" s="93" t="s">
        <v>567</v>
      </c>
      <c r="U21" s="93" t="s">
        <v>602</v>
      </c>
      <c r="V21" s="93" t="s">
        <v>602</v>
      </c>
      <c r="W21" s="93" t="s">
        <v>602</v>
      </c>
      <c r="X21" s="93" t="s">
        <v>631</v>
      </c>
      <c r="Z21" s="157" t="s">
        <v>691</v>
      </c>
      <c r="AA21" s="1">
        <v>35</v>
      </c>
      <c r="AB21" s="1">
        <v>40</v>
      </c>
      <c r="AC21" s="1">
        <v>10</v>
      </c>
      <c r="AD21" s="3">
        <v>10</v>
      </c>
      <c r="AW21" s="93" t="str">
        <f t="shared" si="0"/>
        <v>149</v>
      </c>
      <c r="AX21" s="93" t="s">
        <v>258</v>
      </c>
      <c r="AY21" s="93" t="s">
        <v>45</v>
      </c>
      <c r="AZ21" s="93" t="s">
        <v>531</v>
      </c>
      <c r="BA21" s="93" t="s">
        <v>558</v>
      </c>
      <c r="BB21" s="93" t="s">
        <v>531</v>
      </c>
      <c r="BC21" s="93" t="s">
        <v>558</v>
      </c>
    </row>
    <row r="22" spans="1:55" ht="14.25" x14ac:dyDescent="0.2">
      <c r="A22" s="103">
        <v>20</v>
      </c>
      <c r="B22" s="93" t="s">
        <v>595</v>
      </c>
      <c r="C22" s="93" t="s">
        <v>516</v>
      </c>
      <c r="D22" s="93" t="s">
        <v>516</v>
      </c>
      <c r="E22" s="154"/>
      <c r="G22" s="93" t="s">
        <v>688</v>
      </c>
      <c r="H22" s="93" t="s">
        <v>692</v>
      </c>
      <c r="I22" s="93" t="s">
        <v>693</v>
      </c>
      <c r="K22" s="103">
        <v>1022</v>
      </c>
      <c r="L22" s="93" t="s">
        <v>694</v>
      </c>
      <c r="M22" s="154"/>
      <c r="O22" s="156">
        <v>21</v>
      </c>
      <c r="P22" s="156" t="s">
        <v>695</v>
      </c>
      <c r="R22" s="93" t="s">
        <v>696</v>
      </c>
      <c r="S22" s="93" t="s">
        <v>581</v>
      </c>
      <c r="T22" s="93" t="s">
        <v>581</v>
      </c>
      <c r="U22" s="93" t="s">
        <v>583</v>
      </c>
      <c r="V22" s="93" t="s">
        <v>697</v>
      </c>
      <c r="W22" s="93" t="s">
        <v>698</v>
      </c>
      <c r="X22" s="93" t="s">
        <v>699</v>
      </c>
      <c r="Z22" s="157" t="s">
        <v>696</v>
      </c>
      <c r="AA22" s="1">
        <v>20</v>
      </c>
      <c r="AB22" s="1">
        <v>35</v>
      </c>
      <c r="AC22" s="1">
        <v>30</v>
      </c>
      <c r="AD22" s="3">
        <v>10</v>
      </c>
      <c r="AW22" s="93" t="str">
        <f t="shared" si="0"/>
        <v>1410</v>
      </c>
      <c r="AX22" s="93" t="s">
        <v>258</v>
      </c>
      <c r="AY22" s="93" t="s">
        <v>64</v>
      </c>
      <c r="AZ22" s="93" t="s">
        <v>531</v>
      </c>
      <c r="BA22" s="93" t="s">
        <v>558</v>
      </c>
      <c r="BB22" s="93" t="s">
        <v>531</v>
      </c>
      <c r="BC22" s="93" t="s">
        <v>558</v>
      </c>
    </row>
    <row r="23" spans="1:55" ht="14.25" x14ac:dyDescent="0.2">
      <c r="A23" s="103">
        <v>21</v>
      </c>
      <c r="B23" s="93" t="s">
        <v>532</v>
      </c>
      <c r="C23" s="93" t="s">
        <v>533</v>
      </c>
      <c r="D23" s="93" t="s">
        <v>533</v>
      </c>
      <c r="E23" s="154"/>
      <c r="G23" s="93" t="s">
        <v>693</v>
      </c>
      <c r="H23" s="93" t="s">
        <v>700</v>
      </c>
      <c r="I23" s="93" t="s">
        <v>701</v>
      </c>
      <c r="K23" s="103">
        <v>1023</v>
      </c>
      <c r="L23" s="93" t="s">
        <v>702</v>
      </c>
      <c r="M23" s="154"/>
      <c r="O23" s="156">
        <v>22</v>
      </c>
      <c r="P23" s="156" t="s">
        <v>703</v>
      </c>
      <c r="R23" s="93" t="s">
        <v>704</v>
      </c>
      <c r="S23" s="93" t="s">
        <v>705</v>
      </c>
      <c r="T23" s="93" t="s">
        <v>543</v>
      </c>
      <c r="U23" s="93" t="s">
        <v>542</v>
      </c>
      <c r="V23" s="93" t="s">
        <v>602</v>
      </c>
      <c r="W23" s="93" t="s">
        <v>543</v>
      </c>
      <c r="X23" s="93" t="s">
        <v>542</v>
      </c>
      <c r="Z23" s="157" t="s">
        <v>704</v>
      </c>
      <c r="AA23" s="1">
        <v>40</v>
      </c>
      <c r="AB23" s="1">
        <v>35</v>
      </c>
      <c r="AC23" s="1">
        <v>15</v>
      </c>
      <c r="AD23" s="3">
        <v>10</v>
      </c>
      <c r="AW23" s="93" t="str">
        <f t="shared" si="0"/>
        <v>1417</v>
      </c>
      <c r="AX23" s="93" t="s">
        <v>258</v>
      </c>
      <c r="AY23" s="93" t="s">
        <v>43</v>
      </c>
      <c r="AZ23" s="93" t="s">
        <v>531</v>
      </c>
      <c r="BA23" s="93" t="s">
        <v>558</v>
      </c>
      <c r="BB23" s="93" t="s">
        <v>531</v>
      </c>
      <c r="BC23" s="93" t="s">
        <v>558</v>
      </c>
    </row>
    <row r="24" spans="1:55" ht="14.25" x14ac:dyDescent="0.2">
      <c r="A24" s="103">
        <v>22</v>
      </c>
      <c r="B24" s="93" t="s">
        <v>547</v>
      </c>
      <c r="C24" s="93" t="s">
        <v>533</v>
      </c>
      <c r="D24" s="93" t="s">
        <v>533</v>
      </c>
      <c r="E24" s="154"/>
      <c r="G24" s="93" t="s">
        <v>701</v>
      </c>
      <c r="H24" s="93" t="s">
        <v>706</v>
      </c>
      <c r="I24" s="93" t="s">
        <v>707</v>
      </c>
      <c r="K24" s="103">
        <v>1024</v>
      </c>
      <c r="L24" s="93" t="s">
        <v>708</v>
      </c>
      <c r="M24" s="154"/>
      <c r="O24" s="156">
        <v>23</v>
      </c>
      <c r="P24" s="156" t="s">
        <v>709</v>
      </c>
      <c r="R24" s="93" t="s">
        <v>710</v>
      </c>
      <c r="S24" s="93" t="s">
        <v>567</v>
      </c>
      <c r="T24" s="93" t="s">
        <v>527</v>
      </c>
      <c r="U24" s="93" t="s">
        <v>603</v>
      </c>
      <c r="V24" s="93" t="s">
        <v>602</v>
      </c>
      <c r="W24" s="93" t="s">
        <v>602</v>
      </c>
      <c r="X24" s="93" t="s">
        <v>711</v>
      </c>
      <c r="Z24" s="157" t="s">
        <v>710</v>
      </c>
      <c r="AA24" s="1">
        <v>10</v>
      </c>
      <c r="AB24" s="1">
        <v>10</v>
      </c>
      <c r="AC24" s="1">
        <v>40</v>
      </c>
      <c r="AD24" s="3">
        <v>35</v>
      </c>
      <c r="AW24" s="93" t="str">
        <f t="shared" si="0"/>
        <v>213</v>
      </c>
      <c r="AX24" s="93" t="s">
        <v>536</v>
      </c>
      <c r="AY24" s="93" t="s">
        <v>328</v>
      </c>
      <c r="AZ24" s="93" t="s">
        <v>558</v>
      </c>
      <c r="BA24" s="93" t="s">
        <v>530</v>
      </c>
      <c r="BB24" s="93" t="s">
        <v>531</v>
      </c>
      <c r="BC24" s="93" t="s">
        <v>531</v>
      </c>
    </row>
    <row r="25" spans="1:55" ht="14.25" x14ac:dyDescent="0.2">
      <c r="A25" s="103">
        <v>23</v>
      </c>
      <c r="B25" s="93" t="s">
        <v>559</v>
      </c>
      <c r="C25" s="93" t="s">
        <v>533</v>
      </c>
      <c r="D25" s="93" t="s">
        <v>533</v>
      </c>
      <c r="E25" s="154"/>
      <c r="G25" s="93" t="s">
        <v>707</v>
      </c>
      <c r="H25" s="93" t="s">
        <v>712</v>
      </c>
      <c r="I25" s="93" t="s">
        <v>713</v>
      </c>
      <c r="K25" s="103">
        <v>1025</v>
      </c>
      <c r="L25" s="93" t="s">
        <v>714</v>
      </c>
      <c r="M25" s="154"/>
      <c r="O25" s="156">
        <v>24</v>
      </c>
      <c r="P25" s="156" t="s">
        <v>715</v>
      </c>
      <c r="R25" s="93" t="s">
        <v>716</v>
      </c>
      <c r="S25" s="93" t="s">
        <v>632</v>
      </c>
      <c r="T25" s="93" t="s">
        <v>525</v>
      </c>
      <c r="U25" s="93" t="s">
        <v>717</v>
      </c>
      <c r="V25" s="93" t="s">
        <v>677</v>
      </c>
      <c r="W25" s="93" t="s">
        <v>677</v>
      </c>
      <c r="X25" s="93" t="s">
        <v>711</v>
      </c>
      <c r="Z25" s="157" t="s">
        <v>716</v>
      </c>
      <c r="AA25" s="1">
        <v>35</v>
      </c>
      <c r="AB25" s="1">
        <v>35</v>
      </c>
      <c r="AC25" s="1">
        <v>10</v>
      </c>
      <c r="AD25" s="3">
        <v>10</v>
      </c>
      <c r="AW25" s="93" t="str">
        <f t="shared" si="0"/>
        <v>131</v>
      </c>
      <c r="AX25" s="93" t="s">
        <v>328</v>
      </c>
      <c r="AY25" s="93" t="s">
        <v>519</v>
      </c>
      <c r="AZ25" s="93" t="s">
        <v>531</v>
      </c>
      <c r="BA25" s="93" t="s">
        <v>585</v>
      </c>
      <c r="BB25" s="93" t="s">
        <v>531</v>
      </c>
      <c r="BC25" s="93" t="s">
        <v>585</v>
      </c>
    </row>
    <row r="26" spans="1:55" ht="14.25" x14ac:dyDescent="0.2">
      <c r="A26" s="103">
        <v>24</v>
      </c>
      <c r="B26" s="93" t="s">
        <v>571</v>
      </c>
      <c r="C26" s="93" t="s">
        <v>533</v>
      </c>
      <c r="D26" s="93" t="s">
        <v>533</v>
      </c>
      <c r="E26" s="154"/>
      <c r="G26" s="93" t="s">
        <v>713</v>
      </c>
      <c r="H26" s="93" t="s">
        <v>718</v>
      </c>
      <c r="I26" s="93" t="s">
        <v>719</v>
      </c>
      <c r="K26" s="103">
        <v>1026</v>
      </c>
      <c r="L26" s="93" t="s">
        <v>720</v>
      </c>
      <c r="M26" s="154"/>
      <c r="O26" s="156">
        <v>25</v>
      </c>
      <c r="P26" s="156" t="s">
        <v>721</v>
      </c>
      <c r="R26" s="93" t="s">
        <v>722</v>
      </c>
      <c r="S26" s="93" t="s">
        <v>603</v>
      </c>
      <c r="T26" s="93" t="s">
        <v>527</v>
      </c>
      <c r="U26" s="93" t="s">
        <v>613</v>
      </c>
      <c r="V26" s="93" t="s">
        <v>543</v>
      </c>
      <c r="W26" s="93" t="s">
        <v>543</v>
      </c>
      <c r="X26" s="93" t="s">
        <v>711</v>
      </c>
      <c r="Z26" s="157" t="s">
        <v>722</v>
      </c>
      <c r="AA26" s="1">
        <v>20</v>
      </c>
      <c r="AB26" s="1">
        <v>35</v>
      </c>
      <c r="AC26" s="1">
        <v>10</v>
      </c>
      <c r="AD26" s="3">
        <v>35</v>
      </c>
      <c r="AW26" s="93" t="str">
        <f t="shared" si="0"/>
        <v>133</v>
      </c>
      <c r="AX26" s="93" t="s">
        <v>328</v>
      </c>
      <c r="AY26" s="93" t="s">
        <v>529</v>
      </c>
      <c r="AZ26" s="93" t="s">
        <v>530</v>
      </c>
      <c r="BA26" s="93" t="s">
        <v>62</v>
      </c>
      <c r="BB26" s="93" t="s">
        <v>531</v>
      </c>
      <c r="BC26" s="93" t="s">
        <v>531</v>
      </c>
    </row>
    <row r="27" spans="1:55" ht="14.25" x14ac:dyDescent="0.2">
      <c r="A27" s="103">
        <v>25</v>
      </c>
      <c r="B27" s="93" t="s">
        <v>586</v>
      </c>
      <c r="C27" s="93" t="s">
        <v>533</v>
      </c>
      <c r="D27" s="93" t="s">
        <v>533</v>
      </c>
      <c r="E27" s="154"/>
      <c r="G27" s="93" t="s">
        <v>719</v>
      </c>
      <c r="H27" s="93" t="s">
        <v>723</v>
      </c>
      <c r="I27" s="93" t="s">
        <v>724</v>
      </c>
      <c r="K27" s="103">
        <v>1027</v>
      </c>
      <c r="L27" s="93" t="s">
        <v>725</v>
      </c>
      <c r="M27" s="154"/>
      <c r="O27" s="156">
        <v>26</v>
      </c>
      <c r="P27" s="156" t="s">
        <v>726</v>
      </c>
      <c r="R27" s="93" t="s">
        <v>727</v>
      </c>
      <c r="S27" s="93" t="s">
        <v>554</v>
      </c>
      <c r="T27" s="93" t="s">
        <v>554</v>
      </c>
      <c r="U27" s="93" t="s">
        <v>554</v>
      </c>
      <c r="V27" s="93" t="s">
        <v>554</v>
      </c>
      <c r="W27" s="93" t="s">
        <v>554</v>
      </c>
      <c r="X27" s="93" t="s">
        <v>677</v>
      </c>
      <c r="Z27" s="157" t="s">
        <v>727</v>
      </c>
      <c r="AA27" s="1">
        <v>15</v>
      </c>
      <c r="AB27" s="1">
        <v>35</v>
      </c>
      <c r="AC27" s="1">
        <v>35</v>
      </c>
      <c r="AD27" s="3">
        <v>15</v>
      </c>
      <c r="AW27" s="93" t="str">
        <f t="shared" si="0"/>
        <v>134</v>
      </c>
      <c r="AX27" s="93" t="s">
        <v>328</v>
      </c>
      <c r="AY27" s="93" t="s">
        <v>561</v>
      </c>
      <c r="AZ27" s="93" t="s">
        <v>531</v>
      </c>
      <c r="BA27" s="93" t="s">
        <v>585</v>
      </c>
      <c r="BB27" s="93" t="s">
        <v>531</v>
      </c>
      <c r="BC27" s="93" t="s">
        <v>585</v>
      </c>
    </row>
    <row r="28" spans="1:55" ht="14.25" x14ac:dyDescent="0.2">
      <c r="A28" s="103">
        <v>26</v>
      </c>
      <c r="B28" s="93" t="s">
        <v>595</v>
      </c>
      <c r="C28" s="93" t="s">
        <v>533</v>
      </c>
      <c r="D28" s="93" t="s">
        <v>533</v>
      </c>
      <c r="E28" s="154"/>
      <c r="G28" s="93" t="s">
        <v>724</v>
      </c>
      <c r="H28" s="93" t="s">
        <v>644</v>
      </c>
      <c r="I28" s="93" t="s">
        <v>728</v>
      </c>
      <c r="K28" s="103">
        <v>1028</v>
      </c>
      <c r="L28" s="93" t="s">
        <v>729</v>
      </c>
      <c r="M28" s="154"/>
      <c r="O28" s="156">
        <v>27</v>
      </c>
      <c r="P28" s="156" t="s">
        <v>730</v>
      </c>
      <c r="R28" s="93" t="s">
        <v>731</v>
      </c>
      <c r="S28" s="93" t="s">
        <v>677</v>
      </c>
      <c r="T28" s="93" t="s">
        <v>732</v>
      </c>
      <c r="U28" s="93" t="s">
        <v>524</v>
      </c>
      <c r="V28" s="93" t="s">
        <v>648</v>
      </c>
      <c r="W28" s="93" t="s">
        <v>632</v>
      </c>
      <c r="X28" s="93" t="s">
        <v>733</v>
      </c>
      <c r="Z28" s="157" t="s">
        <v>731</v>
      </c>
      <c r="AA28" s="1">
        <v>15</v>
      </c>
      <c r="AB28" s="1">
        <v>30</v>
      </c>
      <c r="AC28" s="1">
        <v>15</v>
      </c>
      <c r="AD28" s="3">
        <v>30</v>
      </c>
      <c r="AW28" s="93" t="str">
        <f t="shared" si="0"/>
        <v>135</v>
      </c>
      <c r="AX28" s="93" t="s">
        <v>328</v>
      </c>
      <c r="AY28" s="93" t="s">
        <v>296</v>
      </c>
      <c r="AZ28" s="93" t="s">
        <v>531</v>
      </c>
      <c r="BA28" s="93" t="s">
        <v>585</v>
      </c>
      <c r="BB28" s="93" t="s">
        <v>531</v>
      </c>
      <c r="BC28" s="93" t="s">
        <v>585</v>
      </c>
    </row>
    <row r="29" spans="1:55" ht="14.25" x14ac:dyDescent="0.2">
      <c r="A29" s="103">
        <v>27</v>
      </c>
      <c r="B29" s="93" t="s">
        <v>606</v>
      </c>
      <c r="C29" s="93" t="s">
        <v>533</v>
      </c>
      <c r="D29" s="93" t="s">
        <v>533</v>
      </c>
      <c r="E29" s="154"/>
      <c r="G29" s="93" t="s">
        <v>728</v>
      </c>
      <c r="H29" s="93" t="s">
        <v>734</v>
      </c>
      <c r="I29" s="93" t="s">
        <v>278</v>
      </c>
      <c r="K29" s="103">
        <v>1029</v>
      </c>
      <c r="L29" s="93" t="s">
        <v>735</v>
      </c>
      <c r="M29" s="154"/>
      <c r="O29" s="156">
        <v>28</v>
      </c>
      <c r="P29" s="156" t="s">
        <v>736</v>
      </c>
      <c r="R29" s="93" t="s">
        <v>737</v>
      </c>
      <c r="S29" s="93" t="s">
        <v>677</v>
      </c>
      <c r="T29" s="93" t="s">
        <v>567</v>
      </c>
      <c r="U29" s="93" t="s">
        <v>738</v>
      </c>
      <c r="V29" s="93" t="s">
        <v>738</v>
      </c>
      <c r="W29" s="93" t="s">
        <v>566</v>
      </c>
      <c r="X29" s="93" t="s">
        <v>739</v>
      </c>
      <c r="Z29" s="157" t="s">
        <v>737</v>
      </c>
      <c r="AA29" s="1">
        <v>10</v>
      </c>
      <c r="AB29" s="1">
        <v>35</v>
      </c>
      <c r="AC29" s="1">
        <v>25</v>
      </c>
      <c r="AD29" s="3">
        <v>25</v>
      </c>
      <c r="AW29" s="93" t="str">
        <f t="shared" si="0"/>
        <v>136</v>
      </c>
      <c r="AX29" s="93" t="s">
        <v>328</v>
      </c>
      <c r="AY29" s="93" t="s">
        <v>138</v>
      </c>
      <c r="AZ29" s="93" t="s">
        <v>531</v>
      </c>
      <c r="BA29" s="93" t="s">
        <v>585</v>
      </c>
      <c r="BB29" s="93" t="s">
        <v>531</v>
      </c>
      <c r="BC29" s="93" t="s">
        <v>585</v>
      </c>
    </row>
    <row r="30" spans="1:55" ht="14.25" x14ac:dyDescent="0.2">
      <c r="A30" s="103">
        <v>28</v>
      </c>
      <c r="B30" s="93" t="s">
        <v>615</v>
      </c>
      <c r="C30" s="93" t="s">
        <v>533</v>
      </c>
      <c r="D30" s="93" t="s">
        <v>533</v>
      </c>
      <c r="E30" s="154"/>
      <c r="K30" s="103">
        <v>1030</v>
      </c>
      <c r="L30" s="93" t="s">
        <v>740</v>
      </c>
      <c r="M30" s="154"/>
      <c r="O30" s="156">
        <v>29</v>
      </c>
      <c r="P30" s="156" t="s">
        <v>741</v>
      </c>
      <c r="R30" s="93" t="s">
        <v>742</v>
      </c>
      <c r="S30" s="93" t="s">
        <v>604</v>
      </c>
      <c r="T30" s="93" t="s">
        <v>567</v>
      </c>
      <c r="U30" s="93" t="s">
        <v>602</v>
      </c>
      <c r="V30" s="93" t="s">
        <v>543</v>
      </c>
      <c r="W30" s="93" t="s">
        <v>543</v>
      </c>
      <c r="X30" s="93" t="s">
        <v>526</v>
      </c>
      <c r="Z30" s="157" t="s">
        <v>742</v>
      </c>
      <c r="AA30" s="1">
        <v>10</v>
      </c>
      <c r="AB30" s="1">
        <v>35</v>
      </c>
      <c r="AC30" s="1">
        <v>10</v>
      </c>
      <c r="AD30" s="3">
        <v>40</v>
      </c>
      <c r="AW30" s="93" t="str">
        <f t="shared" si="0"/>
        <v>137</v>
      </c>
      <c r="AX30" s="93" t="s">
        <v>328</v>
      </c>
      <c r="AY30" s="93" t="s">
        <v>55</v>
      </c>
      <c r="AZ30" s="93" t="s">
        <v>531</v>
      </c>
      <c r="BA30" s="93" t="s">
        <v>585</v>
      </c>
      <c r="BB30" s="93" t="s">
        <v>531</v>
      </c>
      <c r="BC30" s="93" t="s">
        <v>585</v>
      </c>
    </row>
    <row r="31" spans="1:55" ht="14.25" x14ac:dyDescent="0.2">
      <c r="A31" s="103">
        <v>29</v>
      </c>
      <c r="B31" s="93" t="s">
        <v>624</v>
      </c>
      <c r="C31" s="93" t="s">
        <v>533</v>
      </c>
      <c r="D31" s="93" t="s">
        <v>533</v>
      </c>
      <c r="E31" s="154"/>
      <c r="K31" s="103">
        <v>1031</v>
      </c>
      <c r="L31" s="93" t="s">
        <v>743</v>
      </c>
      <c r="M31" s="154"/>
      <c r="O31" s="156">
        <v>30</v>
      </c>
      <c r="P31" s="156" t="s">
        <v>744</v>
      </c>
      <c r="R31" s="93" t="s">
        <v>745</v>
      </c>
      <c r="S31" s="93" t="s">
        <v>613</v>
      </c>
      <c r="T31" s="93" t="s">
        <v>526</v>
      </c>
      <c r="U31" s="93" t="s">
        <v>746</v>
      </c>
      <c r="V31" s="93" t="s">
        <v>660</v>
      </c>
      <c r="W31" s="93" t="s">
        <v>747</v>
      </c>
      <c r="X31" s="93" t="s">
        <v>555</v>
      </c>
      <c r="Z31" s="157" t="s">
        <v>745</v>
      </c>
      <c r="AA31" s="1">
        <v>25</v>
      </c>
      <c r="AB31" s="1">
        <v>20</v>
      </c>
      <c r="AC31" s="1">
        <v>15</v>
      </c>
      <c r="AD31" s="3">
        <v>40</v>
      </c>
      <c r="AW31" s="93" t="str">
        <f t="shared" si="0"/>
        <v>138</v>
      </c>
      <c r="AX31" s="93" t="s">
        <v>328</v>
      </c>
      <c r="AY31" s="93" t="s">
        <v>47</v>
      </c>
      <c r="AZ31" s="93" t="s">
        <v>531</v>
      </c>
      <c r="BA31" s="93" t="s">
        <v>585</v>
      </c>
      <c r="BB31" s="93" t="s">
        <v>531</v>
      </c>
      <c r="BC31" s="93" t="s">
        <v>585</v>
      </c>
    </row>
    <row r="32" spans="1:55" ht="14.25" x14ac:dyDescent="0.2">
      <c r="A32" s="103">
        <v>30</v>
      </c>
      <c r="B32" s="93" t="s">
        <v>635</v>
      </c>
      <c r="C32" s="93" t="s">
        <v>533</v>
      </c>
      <c r="D32" s="93" t="s">
        <v>533</v>
      </c>
      <c r="E32" s="154"/>
      <c r="K32" s="103">
        <v>1032</v>
      </c>
      <c r="L32" s="93" t="s">
        <v>748</v>
      </c>
      <c r="M32" s="154"/>
      <c r="O32" s="156">
        <v>31</v>
      </c>
      <c r="P32" s="156" t="s">
        <v>749</v>
      </c>
      <c r="R32" s="93" t="s">
        <v>750</v>
      </c>
      <c r="S32" s="93" t="s">
        <v>556</v>
      </c>
      <c r="T32" s="93" t="s">
        <v>671</v>
      </c>
      <c r="U32" s="93" t="s">
        <v>555</v>
      </c>
      <c r="V32" s="93" t="s">
        <v>543</v>
      </c>
      <c r="W32" s="93" t="s">
        <v>555</v>
      </c>
      <c r="X32" s="93" t="s">
        <v>543</v>
      </c>
      <c r="Z32" s="157" t="s">
        <v>750</v>
      </c>
      <c r="AA32" s="1">
        <v>10</v>
      </c>
      <c r="AB32" s="1">
        <v>10</v>
      </c>
      <c r="AC32" s="1">
        <v>40</v>
      </c>
      <c r="AD32" s="3">
        <v>40</v>
      </c>
      <c r="AW32" s="93" t="str">
        <f t="shared" si="0"/>
        <v>139</v>
      </c>
      <c r="AX32" s="93" t="s">
        <v>328</v>
      </c>
      <c r="AY32" s="93" t="s">
        <v>45</v>
      </c>
      <c r="AZ32" s="93" t="s">
        <v>531</v>
      </c>
      <c r="BA32" s="93" t="s">
        <v>585</v>
      </c>
      <c r="BB32" s="93" t="s">
        <v>531</v>
      </c>
      <c r="BC32" s="93" t="s">
        <v>585</v>
      </c>
    </row>
    <row r="33" spans="1:55" ht="14.25" x14ac:dyDescent="0.2">
      <c r="A33" s="103">
        <v>31</v>
      </c>
      <c r="B33" s="93" t="s">
        <v>643</v>
      </c>
      <c r="C33" s="93" t="s">
        <v>533</v>
      </c>
      <c r="D33" s="93" t="s">
        <v>533</v>
      </c>
      <c r="E33" s="154"/>
      <c r="K33" s="103">
        <v>1033</v>
      </c>
      <c r="L33" s="93" t="s">
        <v>751</v>
      </c>
      <c r="M33" s="154"/>
      <c r="O33" s="156">
        <v>32</v>
      </c>
      <c r="P33" s="156" t="s">
        <v>752</v>
      </c>
      <c r="R33" s="93" t="s">
        <v>753</v>
      </c>
      <c r="S33" s="93" t="s">
        <v>556</v>
      </c>
      <c r="T33" s="93" t="s">
        <v>554</v>
      </c>
      <c r="U33" s="93" t="s">
        <v>543</v>
      </c>
      <c r="V33" s="93" t="s">
        <v>554</v>
      </c>
      <c r="W33" s="93" t="s">
        <v>554</v>
      </c>
      <c r="X33" s="93" t="s">
        <v>543</v>
      </c>
      <c r="Z33" s="157" t="s">
        <v>753</v>
      </c>
      <c r="AA33" s="1">
        <v>20</v>
      </c>
      <c r="AB33" s="1">
        <v>25</v>
      </c>
      <c r="AC33" s="1">
        <v>20</v>
      </c>
      <c r="AD33" s="3">
        <v>35</v>
      </c>
      <c r="AW33" s="93" t="str">
        <f t="shared" si="0"/>
        <v>1310</v>
      </c>
      <c r="AX33" s="93" t="s">
        <v>328</v>
      </c>
      <c r="AY33" s="93" t="s">
        <v>64</v>
      </c>
      <c r="AZ33" s="93" t="s">
        <v>531</v>
      </c>
      <c r="BA33" s="93" t="s">
        <v>585</v>
      </c>
      <c r="BB33" s="93" t="s">
        <v>531</v>
      </c>
      <c r="BC33" s="93" t="s">
        <v>585</v>
      </c>
    </row>
    <row r="34" spans="1:55" ht="14.25" x14ac:dyDescent="0.2">
      <c r="A34" s="103">
        <v>32</v>
      </c>
      <c r="B34" s="93" t="s">
        <v>649</v>
      </c>
      <c r="C34" s="93" t="s">
        <v>533</v>
      </c>
      <c r="D34" s="93" t="s">
        <v>533</v>
      </c>
      <c r="E34" s="154"/>
      <c r="K34" s="103">
        <v>1034</v>
      </c>
      <c r="L34" s="93" t="s">
        <v>754</v>
      </c>
      <c r="M34" s="154"/>
      <c r="O34" s="156">
        <v>33</v>
      </c>
      <c r="P34" s="156" t="s">
        <v>755</v>
      </c>
      <c r="R34" s="93" t="s">
        <v>756</v>
      </c>
      <c r="S34" s="93" t="s">
        <v>593</v>
      </c>
      <c r="T34" s="93" t="s">
        <v>555</v>
      </c>
      <c r="U34" s="93" t="s">
        <v>542</v>
      </c>
      <c r="V34" s="93" t="s">
        <v>660</v>
      </c>
      <c r="W34" s="93" t="s">
        <v>541</v>
      </c>
      <c r="X34" s="93" t="s">
        <v>603</v>
      </c>
      <c r="Z34" s="157" t="s">
        <v>757</v>
      </c>
      <c r="AA34" s="1">
        <v>40</v>
      </c>
      <c r="AB34" s="1">
        <v>10</v>
      </c>
      <c r="AC34" s="1">
        <v>40</v>
      </c>
      <c r="AD34" s="3">
        <v>10</v>
      </c>
      <c r="AW34" s="93" t="str">
        <f t="shared" si="0"/>
        <v>1317</v>
      </c>
      <c r="AX34" s="93" t="s">
        <v>328</v>
      </c>
      <c r="AY34" s="93" t="s">
        <v>43</v>
      </c>
      <c r="AZ34" s="93" t="s">
        <v>531</v>
      </c>
      <c r="BA34" s="93" t="s">
        <v>585</v>
      </c>
      <c r="BB34" s="93" t="s">
        <v>531</v>
      </c>
      <c r="BC34" s="93" t="s">
        <v>585</v>
      </c>
    </row>
    <row r="35" spans="1:55" ht="14.25" x14ac:dyDescent="0.2">
      <c r="A35" s="103">
        <v>33</v>
      </c>
      <c r="B35" s="93" t="s">
        <v>758</v>
      </c>
      <c r="C35" s="93" t="s">
        <v>533</v>
      </c>
      <c r="D35" s="93" t="s">
        <v>533</v>
      </c>
      <c r="E35" s="154"/>
      <c r="K35" s="103">
        <v>1035</v>
      </c>
      <c r="L35" s="93" t="s">
        <v>759</v>
      </c>
      <c r="M35" s="154"/>
      <c r="O35" s="156">
        <v>34</v>
      </c>
      <c r="P35" s="156" t="s">
        <v>760</v>
      </c>
      <c r="R35" s="93" t="s">
        <v>757</v>
      </c>
      <c r="S35" s="93" t="s">
        <v>555</v>
      </c>
      <c r="T35" s="93" t="s">
        <v>555</v>
      </c>
      <c r="U35" s="93" t="s">
        <v>542</v>
      </c>
      <c r="V35" s="93" t="s">
        <v>602</v>
      </c>
      <c r="W35" s="93" t="s">
        <v>602</v>
      </c>
      <c r="X35" s="93" t="s">
        <v>555</v>
      </c>
      <c r="Z35" s="157" t="s">
        <v>761</v>
      </c>
      <c r="AA35" s="1">
        <v>35</v>
      </c>
      <c r="AB35" s="1">
        <v>35</v>
      </c>
      <c r="AC35" s="1">
        <v>15</v>
      </c>
      <c r="AD35" s="3">
        <v>10</v>
      </c>
      <c r="AW35" s="93" t="str">
        <f t="shared" ref="AW35:AW78" si="1">AX35&amp;AY35</f>
        <v>312</v>
      </c>
      <c r="AX35" s="93" t="s">
        <v>529</v>
      </c>
      <c r="AY35" s="93" t="s">
        <v>218</v>
      </c>
      <c r="AZ35" s="93" t="s">
        <v>530</v>
      </c>
      <c r="BA35" s="93" t="s">
        <v>558</v>
      </c>
      <c r="BB35" s="93" t="s">
        <v>531</v>
      </c>
      <c r="BC35" s="93" t="s">
        <v>531</v>
      </c>
    </row>
    <row r="36" spans="1:55" ht="14.25" x14ac:dyDescent="0.2">
      <c r="A36" s="103">
        <v>34</v>
      </c>
      <c r="B36" s="93" t="s">
        <v>762</v>
      </c>
      <c r="C36" s="93" t="s">
        <v>533</v>
      </c>
      <c r="D36" s="93" t="s">
        <v>533</v>
      </c>
      <c r="E36" s="154"/>
      <c r="K36" s="103">
        <v>1036</v>
      </c>
      <c r="L36" s="93" t="s">
        <v>763</v>
      </c>
      <c r="M36" s="154"/>
      <c r="O36" s="156">
        <v>35</v>
      </c>
      <c r="P36" s="156" t="s">
        <v>764</v>
      </c>
      <c r="R36" s="93" t="s">
        <v>761</v>
      </c>
      <c r="S36" s="93" t="s">
        <v>524</v>
      </c>
      <c r="T36" s="93" t="s">
        <v>602</v>
      </c>
      <c r="U36" s="93" t="s">
        <v>567</v>
      </c>
      <c r="V36" s="93" t="s">
        <v>524</v>
      </c>
      <c r="W36" s="93" t="s">
        <v>524</v>
      </c>
      <c r="X36" s="93" t="s">
        <v>542</v>
      </c>
      <c r="Z36" s="157" t="s">
        <v>756</v>
      </c>
      <c r="AA36" s="1">
        <v>20</v>
      </c>
      <c r="AB36" s="1">
        <v>35</v>
      </c>
      <c r="AC36" s="1">
        <v>35</v>
      </c>
      <c r="AD36" s="3">
        <v>10</v>
      </c>
      <c r="AW36" s="93" t="str">
        <f t="shared" si="1"/>
        <v>121</v>
      </c>
      <c r="AX36" s="93" t="s">
        <v>218</v>
      </c>
      <c r="AY36" s="93" t="s">
        <v>519</v>
      </c>
      <c r="AZ36" s="93" t="s">
        <v>530</v>
      </c>
      <c r="BA36" s="93" t="s">
        <v>86</v>
      </c>
      <c r="BB36" s="93" t="s">
        <v>531</v>
      </c>
      <c r="BC36" s="93" t="s">
        <v>531</v>
      </c>
    </row>
    <row r="37" spans="1:55" ht="14.25" x14ac:dyDescent="0.2">
      <c r="A37" s="103">
        <v>35</v>
      </c>
      <c r="B37" s="93" t="s">
        <v>655</v>
      </c>
      <c r="C37" s="93" t="s">
        <v>516</v>
      </c>
      <c r="D37" s="93" t="s">
        <v>533</v>
      </c>
      <c r="E37" s="154"/>
      <c r="K37" s="103">
        <v>1037</v>
      </c>
      <c r="L37" s="93" t="s">
        <v>765</v>
      </c>
      <c r="M37" s="154"/>
      <c r="O37" s="156">
        <v>36</v>
      </c>
      <c r="P37" s="156" t="s">
        <v>766</v>
      </c>
      <c r="R37" s="93" t="s">
        <v>767</v>
      </c>
      <c r="S37" s="93" t="s">
        <v>555</v>
      </c>
      <c r="T37" s="93" t="s">
        <v>543</v>
      </c>
      <c r="U37" s="93" t="s">
        <v>542</v>
      </c>
      <c r="V37" s="93" t="s">
        <v>555</v>
      </c>
      <c r="W37" s="93" t="s">
        <v>556</v>
      </c>
      <c r="X37" s="93" t="s">
        <v>524</v>
      </c>
      <c r="Z37" s="157" t="s">
        <v>767</v>
      </c>
      <c r="AA37" s="1">
        <v>35</v>
      </c>
      <c r="AB37" s="1">
        <v>35</v>
      </c>
      <c r="AC37" s="1">
        <v>10</v>
      </c>
      <c r="AD37" s="3">
        <v>20</v>
      </c>
      <c r="AW37" s="93" t="str">
        <f t="shared" si="1"/>
        <v>122</v>
      </c>
      <c r="AX37" s="93" t="s">
        <v>218</v>
      </c>
      <c r="AY37" s="93" t="s">
        <v>536</v>
      </c>
      <c r="AZ37" s="93" t="s">
        <v>531</v>
      </c>
      <c r="BA37" s="93" t="s">
        <v>530</v>
      </c>
      <c r="BB37" s="93" t="s">
        <v>531</v>
      </c>
      <c r="BC37" s="93" t="s">
        <v>530</v>
      </c>
    </row>
    <row r="38" spans="1:55" ht="14.25" x14ac:dyDescent="0.2">
      <c r="A38" s="103">
        <v>36</v>
      </c>
      <c r="B38" s="93" t="s">
        <v>768</v>
      </c>
      <c r="C38" s="93" t="s">
        <v>516</v>
      </c>
      <c r="D38" s="93" t="s">
        <v>533</v>
      </c>
      <c r="E38" s="154"/>
      <c r="K38" s="103">
        <v>1038</v>
      </c>
      <c r="L38" s="93" t="s">
        <v>769</v>
      </c>
      <c r="M38" s="154"/>
      <c r="O38" s="156">
        <v>37</v>
      </c>
      <c r="P38" s="156" t="s">
        <v>770</v>
      </c>
      <c r="R38" s="93" t="s">
        <v>771</v>
      </c>
      <c r="S38" s="93" t="s">
        <v>604</v>
      </c>
      <c r="T38" s="93" t="s">
        <v>772</v>
      </c>
      <c r="U38" s="93" t="s">
        <v>631</v>
      </c>
      <c r="V38" s="93" t="s">
        <v>739</v>
      </c>
      <c r="W38" s="93" t="s">
        <v>567</v>
      </c>
      <c r="X38" s="93" t="s">
        <v>526</v>
      </c>
      <c r="Z38" s="157" t="s">
        <v>771</v>
      </c>
      <c r="AA38" s="1">
        <v>10</v>
      </c>
      <c r="AB38" s="1">
        <v>20</v>
      </c>
      <c r="AC38" s="1">
        <v>35</v>
      </c>
      <c r="AD38" s="3">
        <v>25</v>
      </c>
      <c r="AW38" s="93" t="str">
        <f t="shared" si="1"/>
        <v>124</v>
      </c>
      <c r="AX38" s="93" t="s">
        <v>218</v>
      </c>
      <c r="AY38" s="93" t="s">
        <v>561</v>
      </c>
      <c r="AZ38" s="93" t="s">
        <v>531</v>
      </c>
      <c r="BA38" s="93" t="s">
        <v>530</v>
      </c>
      <c r="BB38" s="93" t="s">
        <v>531</v>
      </c>
      <c r="BC38" s="93" t="s">
        <v>530</v>
      </c>
    </row>
    <row r="39" spans="1:55" ht="14.25" x14ac:dyDescent="0.2">
      <c r="A39" s="103">
        <v>37</v>
      </c>
      <c r="B39" s="93" t="s">
        <v>773</v>
      </c>
      <c r="C39" s="93" t="s">
        <v>533</v>
      </c>
      <c r="D39" s="93" t="s">
        <v>533</v>
      </c>
      <c r="E39" s="154"/>
      <c r="K39" s="103">
        <v>1039</v>
      </c>
      <c r="L39" s="93" t="s">
        <v>774</v>
      </c>
      <c r="M39" s="154"/>
      <c r="O39" s="156">
        <v>38</v>
      </c>
      <c r="P39" s="156" t="s">
        <v>775</v>
      </c>
      <c r="R39" s="93" t="s">
        <v>776</v>
      </c>
      <c r="S39" s="93" t="s">
        <v>555</v>
      </c>
      <c r="T39" s="93" t="s">
        <v>739</v>
      </c>
      <c r="U39" s="93" t="s">
        <v>541</v>
      </c>
      <c r="V39" s="93" t="s">
        <v>556</v>
      </c>
      <c r="W39" s="93" t="s">
        <v>593</v>
      </c>
      <c r="X39" s="93" t="s">
        <v>567</v>
      </c>
      <c r="Z39" s="157" t="s">
        <v>776</v>
      </c>
      <c r="AA39" s="1">
        <v>10</v>
      </c>
      <c r="AB39" s="1">
        <v>20</v>
      </c>
      <c r="AC39" s="1">
        <v>30</v>
      </c>
      <c r="AD39" s="3">
        <v>40</v>
      </c>
      <c r="AW39" s="93" t="str">
        <f t="shared" si="1"/>
        <v>125</v>
      </c>
      <c r="AX39" s="93" t="s">
        <v>218</v>
      </c>
      <c r="AY39" s="93" t="s">
        <v>296</v>
      </c>
      <c r="AZ39" s="93" t="s">
        <v>531</v>
      </c>
      <c r="BA39" s="93" t="s">
        <v>530</v>
      </c>
      <c r="BB39" s="93" t="s">
        <v>531</v>
      </c>
      <c r="BC39" s="93" t="s">
        <v>530</v>
      </c>
    </row>
    <row r="40" spans="1:55" ht="14.25" x14ac:dyDescent="0.2">
      <c r="A40" s="103">
        <v>38</v>
      </c>
      <c r="B40" s="93" t="s">
        <v>777</v>
      </c>
      <c r="C40" s="93" t="s">
        <v>533</v>
      </c>
      <c r="D40" s="93" t="s">
        <v>533</v>
      </c>
      <c r="E40" s="154"/>
      <c r="K40" s="103">
        <v>1040</v>
      </c>
      <c r="L40" s="93" t="s">
        <v>778</v>
      </c>
      <c r="M40" s="154"/>
      <c r="O40" s="156">
        <v>39</v>
      </c>
      <c r="P40" s="156" t="s">
        <v>779</v>
      </c>
      <c r="R40" s="93" t="s">
        <v>780</v>
      </c>
      <c r="S40" s="93" t="s">
        <v>593</v>
      </c>
      <c r="T40" s="93" t="s">
        <v>781</v>
      </c>
      <c r="U40" s="93" t="s">
        <v>526</v>
      </c>
      <c r="V40" s="93" t="s">
        <v>543</v>
      </c>
      <c r="W40" s="93" t="s">
        <v>543</v>
      </c>
      <c r="X40" s="93" t="s">
        <v>543</v>
      </c>
      <c r="Z40" s="157" t="s">
        <v>780</v>
      </c>
      <c r="AA40" s="1">
        <v>40</v>
      </c>
      <c r="AB40" s="1">
        <v>10</v>
      </c>
      <c r="AC40" s="1">
        <v>40</v>
      </c>
      <c r="AD40" s="3">
        <v>10</v>
      </c>
      <c r="AW40" s="93" t="str">
        <f t="shared" si="1"/>
        <v>126</v>
      </c>
      <c r="AX40" s="93" t="s">
        <v>218</v>
      </c>
      <c r="AY40" s="93" t="s">
        <v>138</v>
      </c>
      <c r="AZ40" s="93" t="s">
        <v>531</v>
      </c>
      <c r="BA40" s="93" t="s">
        <v>530</v>
      </c>
      <c r="BB40" s="93" t="s">
        <v>531</v>
      </c>
      <c r="BC40" s="93" t="s">
        <v>530</v>
      </c>
    </row>
    <row r="41" spans="1:55" ht="14.25" x14ac:dyDescent="0.2">
      <c r="A41" s="103">
        <v>39</v>
      </c>
      <c r="B41" s="93" t="s">
        <v>782</v>
      </c>
      <c r="C41" s="93" t="s">
        <v>533</v>
      </c>
      <c r="D41" s="93" t="s">
        <v>533</v>
      </c>
      <c r="E41" s="154"/>
      <c r="K41" s="103">
        <v>1041</v>
      </c>
      <c r="L41" s="93" t="s">
        <v>783</v>
      </c>
      <c r="M41" s="154"/>
      <c r="O41" s="156">
        <v>40</v>
      </c>
      <c r="P41" s="156" t="s">
        <v>784</v>
      </c>
      <c r="R41" s="93" t="s">
        <v>785</v>
      </c>
      <c r="S41" s="93" t="s">
        <v>524</v>
      </c>
      <c r="T41" s="93" t="s">
        <v>648</v>
      </c>
      <c r="U41" s="93" t="s">
        <v>786</v>
      </c>
      <c r="V41" s="93" t="s">
        <v>567</v>
      </c>
      <c r="W41" s="93" t="s">
        <v>542</v>
      </c>
      <c r="X41" s="93" t="s">
        <v>631</v>
      </c>
      <c r="Z41" s="157" t="s">
        <v>785</v>
      </c>
      <c r="AA41" s="1">
        <v>35</v>
      </c>
      <c r="AB41" s="1">
        <v>35</v>
      </c>
      <c r="AC41" s="1">
        <v>10</v>
      </c>
      <c r="AD41" s="3">
        <v>10</v>
      </c>
      <c r="AW41" s="93" t="str">
        <f t="shared" si="1"/>
        <v>127</v>
      </c>
      <c r="AX41" s="93" t="s">
        <v>218</v>
      </c>
      <c r="AY41" s="93" t="s">
        <v>55</v>
      </c>
      <c r="AZ41" s="93" t="s">
        <v>531</v>
      </c>
      <c r="BA41" s="93" t="s">
        <v>530</v>
      </c>
      <c r="BB41" s="93" t="s">
        <v>531</v>
      </c>
      <c r="BC41" s="93" t="s">
        <v>530</v>
      </c>
    </row>
    <row r="42" spans="1:55" ht="14.25" x14ac:dyDescent="0.2">
      <c r="A42" s="103">
        <v>40</v>
      </c>
      <c r="B42" s="93" t="s">
        <v>532</v>
      </c>
      <c r="C42" s="93" t="s">
        <v>516</v>
      </c>
      <c r="D42" s="93" t="s">
        <v>533</v>
      </c>
      <c r="E42" s="154"/>
      <c r="K42" s="103">
        <v>1042</v>
      </c>
      <c r="L42" s="93" t="s">
        <v>787</v>
      </c>
      <c r="M42" s="154"/>
      <c r="O42" s="156">
        <v>41</v>
      </c>
      <c r="P42" s="156" t="s">
        <v>788</v>
      </c>
      <c r="R42" s="93" t="s">
        <v>789</v>
      </c>
      <c r="S42" s="93" t="s">
        <v>632</v>
      </c>
      <c r="T42" s="93" t="s">
        <v>677</v>
      </c>
      <c r="U42" s="93" t="s">
        <v>544</v>
      </c>
      <c r="V42" s="93" t="s">
        <v>739</v>
      </c>
      <c r="W42" s="93" t="s">
        <v>525</v>
      </c>
      <c r="X42" s="93" t="s">
        <v>527</v>
      </c>
      <c r="Z42" s="157" t="s">
        <v>789</v>
      </c>
      <c r="AA42" s="1">
        <v>10</v>
      </c>
      <c r="AB42" s="1">
        <v>35</v>
      </c>
      <c r="AC42" s="1">
        <v>35</v>
      </c>
      <c r="AD42" s="3">
        <v>10</v>
      </c>
      <c r="AW42" s="93" t="str">
        <f t="shared" si="1"/>
        <v>128</v>
      </c>
      <c r="AX42" s="93" t="s">
        <v>218</v>
      </c>
      <c r="AY42" s="93" t="s">
        <v>47</v>
      </c>
      <c r="AZ42" s="93" t="s">
        <v>531</v>
      </c>
      <c r="BA42" s="93" t="s">
        <v>530</v>
      </c>
      <c r="BB42" s="93" t="s">
        <v>531</v>
      </c>
      <c r="BC42" s="93" t="s">
        <v>530</v>
      </c>
    </row>
    <row r="43" spans="1:55" ht="14.25" x14ac:dyDescent="0.2">
      <c r="A43" s="103">
        <v>41</v>
      </c>
      <c r="B43" s="93" t="s">
        <v>547</v>
      </c>
      <c r="C43" s="93" t="s">
        <v>516</v>
      </c>
      <c r="D43" s="93" t="s">
        <v>533</v>
      </c>
      <c r="E43" s="154"/>
      <c r="K43" s="103">
        <v>1043</v>
      </c>
      <c r="L43" s="93" t="s">
        <v>790</v>
      </c>
      <c r="M43" s="154"/>
      <c r="O43" s="156">
        <v>42</v>
      </c>
      <c r="P43" s="156" t="s">
        <v>791</v>
      </c>
      <c r="R43" s="93" t="s">
        <v>792</v>
      </c>
      <c r="S43" s="93" t="s">
        <v>542</v>
      </c>
      <c r="T43" s="93" t="s">
        <v>633</v>
      </c>
      <c r="U43" s="93" t="s">
        <v>556</v>
      </c>
      <c r="V43" s="93" t="s">
        <v>567</v>
      </c>
      <c r="W43" s="93" t="s">
        <v>556</v>
      </c>
      <c r="X43" s="93" t="s">
        <v>526</v>
      </c>
      <c r="Z43" s="157" t="s">
        <v>792</v>
      </c>
      <c r="AA43" s="1">
        <v>10</v>
      </c>
      <c r="AB43" s="1">
        <v>10</v>
      </c>
      <c r="AC43" s="1">
        <v>40</v>
      </c>
      <c r="AD43" s="3">
        <v>35</v>
      </c>
      <c r="AW43" s="93" t="str">
        <f t="shared" si="1"/>
        <v>129</v>
      </c>
      <c r="AX43" s="93" t="s">
        <v>218</v>
      </c>
      <c r="AY43" s="93" t="s">
        <v>45</v>
      </c>
      <c r="AZ43" s="93" t="s">
        <v>531</v>
      </c>
      <c r="BA43" s="93" t="s">
        <v>530</v>
      </c>
      <c r="BB43" s="93" t="s">
        <v>531</v>
      </c>
      <c r="BC43" s="93" t="s">
        <v>530</v>
      </c>
    </row>
    <row r="44" spans="1:55" ht="14.25" x14ac:dyDescent="0.2">
      <c r="A44" s="103">
        <v>42</v>
      </c>
      <c r="B44" s="93" t="s">
        <v>559</v>
      </c>
      <c r="C44" s="93" t="s">
        <v>516</v>
      </c>
      <c r="D44" s="93" t="s">
        <v>533</v>
      </c>
      <c r="E44" s="154"/>
      <c r="K44" s="103">
        <v>1044</v>
      </c>
      <c r="L44" s="93" t="s">
        <v>793</v>
      </c>
      <c r="M44" s="154"/>
      <c r="O44" s="156">
        <v>43</v>
      </c>
      <c r="P44" s="156" t="s">
        <v>794</v>
      </c>
      <c r="R44" s="93" t="s">
        <v>795</v>
      </c>
      <c r="S44" s="93" t="s">
        <v>781</v>
      </c>
      <c r="T44" s="93" t="s">
        <v>739</v>
      </c>
      <c r="U44" s="93" t="s">
        <v>543</v>
      </c>
      <c r="V44" s="93" t="s">
        <v>543</v>
      </c>
      <c r="W44" s="93" t="s">
        <v>781</v>
      </c>
      <c r="X44" s="93" t="s">
        <v>542</v>
      </c>
      <c r="Z44" s="157" t="s">
        <v>795</v>
      </c>
      <c r="AA44" s="1">
        <v>40</v>
      </c>
      <c r="AB44" s="1">
        <v>10</v>
      </c>
      <c r="AC44" s="1">
        <v>10</v>
      </c>
      <c r="AD44" s="3">
        <v>40</v>
      </c>
      <c r="AW44" s="93" t="str">
        <f t="shared" si="1"/>
        <v>1210</v>
      </c>
      <c r="AX44" s="93" t="s">
        <v>218</v>
      </c>
      <c r="AY44" s="93" t="s">
        <v>64</v>
      </c>
      <c r="AZ44" s="93" t="s">
        <v>531</v>
      </c>
      <c r="BA44" s="93" t="s">
        <v>530</v>
      </c>
      <c r="BB44" s="93" t="s">
        <v>531</v>
      </c>
      <c r="BC44" s="93" t="s">
        <v>530</v>
      </c>
    </row>
    <row r="45" spans="1:55" ht="14.25" x14ac:dyDescent="0.2">
      <c r="A45" s="103">
        <v>43</v>
      </c>
      <c r="B45" s="93" t="s">
        <v>571</v>
      </c>
      <c r="C45" s="93" t="s">
        <v>516</v>
      </c>
      <c r="D45" s="93" t="s">
        <v>533</v>
      </c>
      <c r="E45" s="154"/>
      <c r="K45" s="103">
        <v>1045</v>
      </c>
      <c r="L45" s="93" t="s">
        <v>796</v>
      </c>
      <c r="M45" s="154"/>
      <c r="O45" s="156">
        <v>44</v>
      </c>
      <c r="P45" s="156" t="s">
        <v>797</v>
      </c>
      <c r="R45" s="93" t="s">
        <v>798</v>
      </c>
      <c r="S45" s="93" t="s">
        <v>541</v>
      </c>
      <c r="T45" s="93" t="s">
        <v>671</v>
      </c>
      <c r="U45" s="93" t="s">
        <v>593</v>
      </c>
      <c r="V45" s="93" t="s">
        <v>613</v>
      </c>
      <c r="W45" s="93" t="s">
        <v>555</v>
      </c>
      <c r="X45" s="93" t="s">
        <v>543</v>
      </c>
      <c r="Z45" s="157" t="s">
        <v>798</v>
      </c>
      <c r="AA45" s="1">
        <v>25</v>
      </c>
      <c r="AB45" s="1">
        <v>20</v>
      </c>
      <c r="AC45" s="1">
        <v>30</v>
      </c>
      <c r="AD45" s="3">
        <v>25</v>
      </c>
      <c r="AW45" s="93" t="str">
        <f t="shared" si="1"/>
        <v>1217</v>
      </c>
      <c r="AX45" s="93" t="s">
        <v>218</v>
      </c>
      <c r="AY45" s="93" t="s">
        <v>43</v>
      </c>
      <c r="AZ45" s="93" t="s">
        <v>531</v>
      </c>
      <c r="BA45" s="93" t="s">
        <v>530</v>
      </c>
      <c r="BB45" s="93" t="s">
        <v>531</v>
      </c>
      <c r="BC45" s="93" t="s">
        <v>530</v>
      </c>
    </row>
    <row r="46" spans="1:55" ht="14.25" x14ac:dyDescent="0.2">
      <c r="A46" s="103">
        <v>44</v>
      </c>
      <c r="B46" s="93" t="s">
        <v>586</v>
      </c>
      <c r="C46" s="93" t="s">
        <v>516</v>
      </c>
      <c r="D46" s="93" t="s">
        <v>533</v>
      </c>
      <c r="E46" s="154"/>
      <c r="K46" s="103">
        <v>1046</v>
      </c>
      <c r="L46" s="93" t="s">
        <v>799</v>
      </c>
      <c r="M46" s="154"/>
      <c r="O46" s="156">
        <v>45</v>
      </c>
      <c r="P46" s="156" t="s">
        <v>800</v>
      </c>
      <c r="R46" s="93" t="s">
        <v>801</v>
      </c>
      <c r="S46" s="93" t="s">
        <v>567</v>
      </c>
      <c r="T46" s="93" t="s">
        <v>524</v>
      </c>
      <c r="U46" s="93" t="s">
        <v>568</v>
      </c>
      <c r="V46" s="93" t="s">
        <v>542</v>
      </c>
      <c r="W46" s="93" t="s">
        <v>671</v>
      </c>
      <c r="X46" s="93" t="s">
        <v>525</v>
      </c>
      <c r="Z46" s="157" t="s">
        <v>801</v>
      </c>
      <c r="AA46" s="1">
        <v>20</v>
      </c>
      <c r="AB46" s="1">
        <v>15</v>
      </c>
      <c r="AC46" s="1">
        <v>30</v>
      </c>
      <c r="AD46" s="3">
        <v>25</v>
      </c>
      <c r="AW46" s="93" t="str">
        <f t="shared" si="1"/>
        <v>815</v>
      </c>
      <c r="AX46" s="93" t="s">
        <v>47</v>
      </c>
      <c r="AY46" s="93" t="s">
        <v>146</v>
      </c>
      <c r="AZ46" s="93" t="s">
        <v>62</v>
      </c>
      <c r="BA46" s="93" t="s">
        <v>558</v>
      </c>
      <c r="BB46" s="93" t="s">
        <v>62</v>
      </c>
      <c r="BC46" s="93" t="s">
        <v>531</v>
      </c>
    </row>
    <row r="47" spans="1:55" ht="14.25" x14ac:dyDescent="0.2">
      <c r="A47" s="103">
        <v>45</v>
      </c>
      <c r="B47" s="93" t="s">
        <v>595</v>
      </c>
      <c r="C47" s="93" t="s">
        <v>516</v>
      </c>
      <c r="D47" s="93" t="s">
        <v>533</v>
      </c>
      <c r="E47" s="154"/>
      <c r="K47" s="103">
        <v>1047</v>
      </c>
      <c r="L47" s="93" t="s">
        <v>802</v>
      </c>
      <c r="M47" s="154"/>
      <c r="O47" s="156">
        <v>46</v>
      </c>
      <c r="P47" s="156" t="s">
        <v>803</v>
      </c>
      <c r="R47" s="93" t="s">
        <v>804</v>
      </c>
      <c r="S47" s="93" t="s">
        <v>746</v>
      </c>
      <c r="T47" s="93" t="s">
        <v>556</v>
      </c>
      <c r="U47" s="93" t="s">
        <v>524</v>
      </c>
      <c r="V47" s="93" t="s">
        <v>556</v>
      </c>
      <c r="W47" s="93" t="s">
        <v>781</v>
      </c>
      <c r="X47" s="93" t="s">
        <v>604</v>
      </c>
      <c r="Z47" s="157" t="s">
        <v>804</v>
      </c>
      <c r="AA47" s="1">
        <v>10</v>
      </c>
      <c r="AB47" s="1">
        <v>10</v>
      </c>
      <c r="AC47" s="1">
        <v>40</v>
      </c>
      <c r="AD47" s="3">
        <v>40</v>
      </c>
      <c r="AW47" s="93" t="str">
        <f t="shared" si="1"/>
        <v>151</v>
      </c>
      <c r="AX47" s="93" t="s">
        <v>146</v>
      </c>
      <c r="AY47" s="93" t="s">
        <v>519</v>
      </c>
      <c r="AZ47" s="93" t="s">
        <v>531</v>
      </c>
      <c r="BA47" s="93" t="s">
        <v>585</v>
      </c>
      <c r="BB47" s="93" t="s">
        <v>531</v>
      </c>
      <c r="BC47" s="93" t="s">
        <v>585</v>
      </c>
    </row>
    <row r="48" spans="1:55" ht="14.25" x14ac:dyDescent="0.2">
      <c r="A48" s="103">
        <v>46</v>
      </c>
      <c r="B48" s="93" t="s">
        <v>805</v>
      </c>
      <c r="C48" s="93" t="s">
        <v>516</v>
      </c>
      <c r="D48" s="93" t="s">
        <v>533</v>
      </c>
      <c r="E48" s="154"/>
      <c r="K48" s="103">
        <v>1048</v>
      </c>
      <c r="L48" s="93" t="s">
        <v>806</v>
      </c>
      <c r="M48" s="154"/>
      <c r="O48" s="156">
        <v>47</v>
      </c>
      <c r="P48" s="156" t="s">
        <v>807</v>
      </c>
      <c r="R48" s="93" t="s">
        <v>808</v>
      </c>
      <c r="S48" s="93" t="s">
        <v>648</v>
      </c>
      <c r="T48" s="93" t="s">
        <v>567</v>
      </c>
      <c r="U48" s="93" t="s">
        <v>809</v>
      </c>
      <c r="V48" s="93" t="s">
        <v>648</v>
      </c>
      <c r="W48" s="93" t="s">
        <v>567</v>
      </c>
      <c r="X48" s="93" t="s">
        <v>632</v>
      </c>
      <c r="Z48" s="157" t="s">
        <v>808</v>
      </c>
      <c r="AA48" s="1">
        <v>35</v>
      </c>
      <c r="AB48" s="1">
        <v>10</v>
      </c>
      <c r="AC48" s="1">
        <v>35</v>
      </c>
      <c r="AD48" s="3">
        <v>10</v>
      </c>
      <c r="AW48" s="93" t="str">
        <f t="shared" si="1"/>
        <v>152</v>
      </c>
      <c r="AX48" s="93" t="s">
        <v>146</v>
      </c>
      <c r="AY48" s="93" t="s">
        <v>536</v>
      </c>
      <c r="AZ48" s="93" t="s">
        <v>531</v>
      </c>
      <c r="BA48" s="93" t="s">
        <v>585</v>
      </c>
      <c r="BB48" s="93" t="s">
        <v>531</v>
      </c>
      <c r="BC48" s="93" t="s">
        <v>585</v>
      </c>
    </row>
    <row r="49" spans="1:55" ht="14.25" x14ac:dyDescent="0.2">
      <c r="A49" s="103">
        <v>47</v>
      </c>
      <c r="B49" s="93" t="s">
        <v>810</v>
      </c>
      <c r="C49" s="93" t="s">
        <v>516</v>
      </c>
      <c r="D49" s="93" t="s">
        <v>533</v>
      </c>
      <c r="E49" s="154"/>
      <c r="K49" s="103">
        <v>1049</v>
      </c>
      <c r="L49" s="93" t="s">
        <v>811</v>
      </c>
      <c r="M49" s="154"/>
      <c r="O49" s="156">
        <v>48</v>
      </c>
      <c r="P49" s="156" t="s">
        <v>812</v>
      </c>
      <c r="R49" s="93" t="s">
        <v>813</v>
      </c>
      <c r="S49" s="93" t="s">
        <v>814</v>
      </c>
      <c r="T49" s="93" t="s">
        <v>814</v>
      </c>
      <c r="U49" s="93" t="s">
        <v>815</v>
      </c>
      <c r="V49" s="93" t="s">
        <v>578</v>
      </c>
      <c r="W49" s="93" t="s">
        <v>816</v>
      </c>
      <c r="X49" s="93" t="s">
        <v>816</v>
      </c>
      <c r="Z49" s="157" t="s">
        <v>813</v>
      </c>
      <c r="AA49" s="1">
        <v>15</v>
      </c>
      <c r="AB49" s="1">
        <v>30</v>
      </c>
      <c r="AC49" s="1">
        <v>35</v>
      </c>
      <c r="AD49" s="3">
        <v>15</v>
      </c>
      <c r="AW49" s="93" t="str">
        <f t="shared" si="1"/>
        <v>154</v>
      </c>
      <c r="AX49" s="93" t="s">
        <v>146</v>
      </c>
      <c r="AY49" s="93" t="s">
        <v>561</v>
      </c>
      <c r="AZ49" s="93" t="s">
        <v>531</v>
      </c>
      <c r="BA49" s="93" t="s">
        <v>585</v>
      </c>
      <c r="BB49" s="93" t="s">
        <v>531</v>
      </c>
      <c r="BC49" s="93" t="s">
        <v>585</v>
      </c>
    </row>
    <row r="50" spans="1:55" ht="14.25" x14ac:dyDescent="0.2">
      <c r="A50" s="103">
        <v>48</v>
      </c>
      <c r="B50" s="93" t="s">
        <v>817</v>
      </c>
      <c r="C50" s="93" t="s">
        <v>516</v>
      </c>
      <c r="D50" s="93" t="s">
        <v>533</v>
      </c>
      <c r="E50" s="154"/>
      <c r="K50" s="103">
        <v>1050</v>
      </c>
      <c r="L50" s="93" t="s">
        <v>818</v>
      </c>
      <c r="M50" s="154"/>
      <c r="O50" s="156">
        <v>49</v>
      </c>
      <c r="P50" s="156" t="s">
        <v>819</v>
      </c>
      <c r="R50" s="93" t="s">
        <v>820</v>
      </c>
      <c r="S50" s="93" t="s">
        <v>567</v>
      </c>
      <c r="T50" s="93" t="s">
        <v>602</v>
      </c>
      <c r="U50" s="93" t="s">
        <v>633</v>
      </c>
      <c r="V50" s="93" t="s">
        <v>567</v>
      </c>
      <c r="W50" s="93" t="s">
        <v>632</v>
      </c>
      <c r="X50" s="93" t="s">
        <v>543</v>
      </c>
      <c r="Z50" s="157" t="s">
        <v>820</v>
      </c>
      <c r="AA50" s="1">
        <v>10</v>
      </c>
      <c r="AB50" s="1">
        <v>35</v>
      </c>
      <c r="AC50" s="1">
        <v>40</v>
      </c>
      <c r="AD50" s="3">
        <v>10</v>
      </c>
      <c r="AW50" s="93" t="str">
        <f t="shared" si="1"/>
        <v>155</v>
      </c>
      <c r="AX50" s="93" t="s">
        <v>146</v>
      </c>
      <c r="AY50" s="93" t="s">
        <v>296</v>
      </c>
      <c r="AZ50" s="93" t="s">
        <v>531</v>
      </c>
      <c r="BA50" s="93" t="s">
        <v>585</v>
      </c>
      <c r="BB50" s="93" t="s">
        <v>531</v>
      </c>
      <c r="BC50" s="93" t="s">
        <v>585</v>
      </c>
    </row>
    <row r="51" spans="1:55" ht="14.25" x14ac:dyDescent="0.2">
      <c r="A51" s="103">
        <v>49</v>
      </c>
      <c r="B51" s="93" t="s">
        <v>821</v>
      </c>
      <c r="C51" s="93" t="s">
        <v>516</v>
      </c>
      <c r="D51" s="93" t="s">
        <v>533</v>
      </c>
      <c r="E51" s="154"/>
      <c r="K51" s="103">
        <v>1051</v>
      </c>
      <c r="L51" s="93" t="s">
        <v>822</v>
      </c>
      <c r="M51" s="154"/>
      <c r="O51" s="156">
        <v>50</v>
      </c>
      <c r="P51" s="156" t="s">
        <v>823</v>
      </c>
      <c r="R51" s="93" t="s">
        <v>824</v>
      </c>
      <c r="S51" s="93" t="s">
        <v>825</v>
      </c>
      <c r="T51" s="93" t="s">
        <v>739</v>
      </c>
      <c r="U51" s="93" t="s">
        <v>632</v>
      </c>
      <c r="V51" s="93" t="s">
        <v>554</v>
      </c>
      <c r="W51" s="93" t="s">
        <v>593</v>
      </c>
      <c r="X51" s="93" t="s">
        <v>524</v>
      </c>
      <c r="Z51" s="157" t="s">
        <v>824</v>
      </c>
      <c r="AA51" s="1">
        <v>30</v>
      </c>
      <c r="AB51" s="1">
        <v>20</v>
      </c>
      <c r="AC51" s="1">
        <v>10</v>
      </c>
      <c r="AD51" s="3">
        <v>40</v>
      </c>
      <c r="AW51" s="93" t="str">
        <f t="shared" si="1"/>
        <v>156</v>
      </c>
      <c r="AX51" s="93" t="s">
        <v>146</v>
      </c>
      <c r="AY51" s="93" t="s">
        <v>138</v>
      </c>
      <c r="AZ51" s="93" t="s">
        <v>531</v>
      </c>
      <c r="BA51" s="93" t="s">
        <v>585</v>
      </c>
      <c r="BB51" s="93" t="s">
        <v>531</v>
      </c>
      <c r="BC51" s="93" t="s">
        <v>585</v>
      </c>
    </row>
    <row r="52" spans="1:55" ht="14.25" x14ac:dyDescent="0.2">
      <c r="A52" s="103">
        <v>50</v>
      </c>
      <c r="B52" s="93" t="s">
        <v>826</v>
      </c>
      <c r="C52" s="93" t="s">
        <v>516</v>
      </c>
      <c r="D52" s="93" t="s">
        <v>533</v>
      </c>
      <c r="E52" s="154"/>
      <c r="K52" s="103">
        <v>1052</v>
      </c>
      <c r="L52" s="93" t="s">
        <v>827</v>
      </c>
      <c r="M52" s="154"/>
      <c r="O52" s="156">
        <v>51</v>
      </c>
      <c r="P52" s="156" t="s">
        <v>828</v>
      </c>
      <c r="R52" s="93" t="s">
        <v>829</v>
      </c>
      <c r="S52" s="93" t="s">
        <v>524</v>
      </c>
      <c r="T52" s="93" t="s">
        <v>612</v>
      </c>
      <c r="U52" s="93" t="s">
        <v>544</v>
      </c>
      <c r="V52" s="93" t="s">
        <v>677</v>
      </c>
      <c r="W52" s="93" t="s">
        <v>525</v>
      </c>
      <c r="X52" s="93" t="s">
        <v>568</v>
      </c>
      <c r="Z52" s="157" t="s">
        <v>829</v>
      </c>
      <c r="AA52" s="1">
        <v>35</v>
      </c>
      <c r="AB52" s="1">
        <v>35</v>
      </c>
      <c r="AC52" s="1">
        <v>10</v>
      </c>
      <c r="AD52" s="3">
        <v>10</v>
      </c>
      <c r="AW52" s="93" t="str">
        <f t="shared" si="1"/>
        <v>157</v>
      </c>
      <c r="AX52" s="93" t="s">
        <v>146</v>
      </c>
      <c r="AY52" s="93" t="s">
        <v>55</v>
      </c>
      <c r="AZ52" s="93" t="s">
        <v>531</v>
      </c>
      <c r="BA52" s="93" t="s">
        <v>585</v>
      </c>
      <c r="BB52" s="93" t="s">
        <v>531</v>
      </c>
      <c r="BC52" s="93" t="s">
        <v>585</v>
      </c>
    </row>
    <row r="53" spans="1:55" ht="14.25" x14ac:dyDescent="0.2">
      <c r="A53" s="103">
        <v>51</v>
      </c>
      <c r="B53" s="93" t="s">
        <v>830</v>
      </c>
      <c r="C53" s="93" t="s">
        <v>516</v>
      </c>
      <c r="D53" s="93" t="s">
        <v>533</v>
      </c>
      <c r="E53" s="154"/>
      <c r="K53" s="103">
        <v>1053</v>
      </c>
      <c r="L53" s="93" t="s">
        <v>831</v>
      </c>
      <c r="M53" s="154"/>
      <c r="O53" s="156">
        <v>52</v>
      </c>
      <c r="P53" s="156" t="s">
        <v>832</v>
      </c>
      <c r="R53" s="93" t="s">
        <v>833</v>
      </c>
      <c r="S53" s="93" t="s">
        <v>543</v>
      </c>
      <c r="T53" s="93" t="s">
        <v>677</v>
      </c>
      <c r="U53" s="93" t="s">
        <v>633</v>
      </c>
      <c r="V53" s="93" t="s">
        <v>613</v>
      </c>
      <c r="W53" s="93" t="s">
        <v>677</v>
      </c>
      <c r="X53" s="93" t="s">
        <v>631</v>
      </c>
      <c r="Z53" s="157" t="s">
        <v>833</v>
      </c>
      <c r="AA53" s="1">
        <v>20</v>
      </c>
      <c r="AB53" s="1">
        <v>35</v>
      </c>
      <c r="AC53" s="1">
        <v>15</v>
      </c>
      <c r="AD53" s="3">
        <v>25</v>
      </c>
      <c r="AW53" s="93" t="str">
        <f t="shared" si="1"/>
        <v>153</v>
      </c>
      <c r="AX53" s="93" t="s">
        <v>146</v>
      </c>
      <c r="AY53" s="93" t="s">
        <v>529</v>
      </c>
      <c r="AZ53" s="93" t="s">
        <v>531</v>
      </c>
      <c r="BA53" s="93" t="s">
        <v>585</v>
      </c>
      <c r="BB53" s="93" t="s">
        <v>531</v>
      </c>
      <c r="BC53" s="93" t="s">
        <v>585</v>
      </c>
    </row>
    <row r="54" spans="1:55" ht="14.25" x14ac:dyDescent="0.2">
      <c r="A54" s="103">
        <v>52</v>
      </c>
      <c r="B54" s="93" t="s">
        <v>834</v>
      </c>
      <c r="C54" s="93" t="s">
        <v>516</v>
      </c>
      <c r="D54" s="93" t="s">
        <v>533</v>
      </c>
      <c r="E54" s="154"/>
      <c r="K54" s="103">
        <v>1054</v>
      </c>
      <c r="L54" s="93" t="s">
        <v>835</v>
      </c>
      <c r="M54" s="154"/>
      <c r="O54" s="156">
        <v>53</v>
      </c>
      <c r="P54" s="156" t="s">
        <v>836</v>
      </c>
      <c r="R54" s="93" t="s">
        <v>837</v>
      </c>
      <c r="S54" s="93" t="s">
        <v>542</v>
      </c>
      <c r="T54" s="93" t="s">
        <v>527</v>
      </c>
      <c r="U54" s="93" t="s">
        <v>632</v>
      </c>
      <c r="V54" s="93" t="s">
        <v>671</v>
      </c>
      <c r="W54" s="93" t="s">
        <v>542</v>
      </c>
      <c r="X54" s="93" t="s">
        <v>671</v>
      </c>
      <c r="Z54" s="93" t="s">
        <v>837</v>
      </c>
      <c r="AA54">
        <v>10</v>
      </c>
      <c r="AB54">
        <v>10</v>
      </c>
      <c r="AC54">
        <v>10</v>
      </c>
      <c r="AD54">
        <v>10</v>
      </c>
      <c r="AW54" s="93" t="str">
        <f t="shared" si="1"/>
        <v>159</v>
      </c>
      <c r="AX54" s="93" t="s">
        <v>146</v>
      </c>
      <c r="AY54" s="93" t="s">
        <v>45</v>
      </c>
      <c r="AZ54" s="93" t="s">
        <v>531</v>
      </c>
      <c r="BA54" s="93" t="s">
        <v>585</v>
      </c>
      <c r="BB54" s="93" t="s">
        <v>531</v>
      </c>
      <c r="BC54" s="93" t="s">
        <v>585</v>
      </c>
    </row>
    <row r="55" spans="1:55" ht="14.25" x14ac:dyDescent="0.2">
      <c r="A55" s="103">
        <v>53</v>
      </c>
      <c r="B55" s="93" t="s">
        <v>838</v>
      </c>
      <c r="C55" s="93" t="s">
        <v>516</v>
      </c>
      <c r="D55" s="93" t="s">
        <v>533</v>
      </c>
      <c r="E55" s="154"/>
      <c r="K55" s="103">
        <v>1055</v>
      </c>
      <c r="L55" s="93" t="s">
        <v>839</v>
      </c>
      <c r="M55" s="154"/>
      <c r="R55" s="108" t="s">
        <v>840</v>
      </c>
      <c r="S55" s="108" t="s">
        <v>555</v>
      </c>
      <c r="T55" s="108" t="s">
        <v>825</v>
      </c>
      <c r="U55" s="108" t="s">
        <v>526</v>
      </c>
      <c r="V55" s="108" t="s">
        <v>603</v>
      </c>
      <c r="W55" s="108" t="s">
        <v>660</v>
      </c>
      <c r="X55" s="108" t="s">
        <v>524</v>
      </c>
      <c r="Z55" s="157" t="s">
        <v>840</v>
      </c>
      <c r="AA55" s="1">
        <v>35</v>
      </c>
      <c r="AB55" s="1">
        <v>35</v>
      </c>
      <c r="AC55" s="1">
        <v>20</v>
      </c>
      <c r="AD55" s="3">
        <v>10</v>
      </c>
      <c r="AW55" s="93" t="str">
        <f t="shared" si="1"/>
        <v>1510</v>
      </c>
      <c r="AX55" s="93" t="s">
        <v>146</v>
      </c>
      <c r="AY55" s="93" t="s">
        <v>64</v>
      </c>
      <c r="AZ55" s="93" t="s">
        <v>531</v>
      </c>
      <c r="BA55" s="93" t="s">
        <v>585</v>
      </c>
      <c r="BB55" s="93" t="s">
        <v>531</v>
      </c>
      <c r="BC55" s="93" t="s">
        <v>585</v>
      </c>
    </row>
    <row r="56" spans="1:55" ht="14.25" x14ac:dyDescent="0.2">
      <c r="A56" s="103">
        <v>54</v>
      </c>
      <c r="B56" s="93" t="s">
        <v>841</v>
      </c>
      <c r="C56" s="93" t="s">
        <v>516</v>
      </c>
      <c r="D56" s="93" t="s">
        <v>533</v>
      </c>
      <c r="E56" s="154"/>
      <c r="K56" s="103">
        <v>1056</v>
      </c>
      <c r="L56" s="93" t="s">
        <v>842</v>
      </c>
      <c r="M56" s="154"/>
      <c r="R56" s="93" t="s">
        <v>843</v>
      </c>
      <c r="S56" s="93" t="s">
        <v>542</v>
      </c>
      <c r="T56" s="93" t="s">
        <v>542</v>
      </c>
      <c r="U56" s="93" t="s">
        <v>542</v>
      </c>
      <c r="V56" s="93" t="s">
        <v>632</v>
      </c>
      <c r="W56" s="93" t="s">
        <v>671</v>
      </c>
      <c r="X56" s="93" t="s">
        <v>631</v>
      </c>
      <c r="Z56" s="157" t="s">
        <v>843</v>
      </c>
      <c r="AA56" s="1">
        <v>15</v>
      </c>
      <c r="AB56" s="1">
        <v>35</v>
      </c>
      <c r="AC56" s="1">
        <v>30</v>
      </c>
      <c r="AD56" s="3">
        <v>10</v>
      </c>
      <c r="AW56" s="93" t="str">
        <f t="shared" si="1"/>
        <v>1517</v>
      </c>
      <c r="AX56" s="93" t="s">
        <v>146</v>
      </c>
      <c r="AY56" s="93" t="s">
        <v>43</v>
      </c>
      <c r="AZ56" s="93" t="s">
        <v>531</v>
      </c>
      <c r="BA56" s="93" t="s">
        <v>585</v>
      </c>
      <c r="BB56" s="93" t="s">
        <v>531</v>
      </c>
      <c r="BC56" s="93" t="s">
        <v>585</v>
      </c>
    </row>
    <row r="57" spans="1:55" ht="14.25" x14ac:dyDescent="0.2">
      <c r="A57" s="103">
        <v>55</v>
      </c>
      <c r="B57" s="93" t="s">
        <v>844</v>
      </c>
      <c r="C57" s="93" t="s">
        <v>516</v>
      </c>
      <c r="D57" s="93" t="s">
        <v>533</v>
      </c>
      <c r="E57" s="154"/>
      <c r="K57" s="103">
        <v>2000</v>
      </c>
      <c r="L57" s="93" t="s">
        <v>845</v>
      </c>
      <c r="M57" s="154"/>
      <c r="R57" s="93" t="s">
        <v>846</v>
      </c>
      <c r="S57" s="93" t="s">
        <v>660</v>
      </c>
      <c r="T57" s="93" t="s">
        <v>717</v>
      </c>
      <c r="U57" s="93" t="s">
        <v>660</v>
      </c>
      <c r="V57" s="93" t="s">
        <v>524</v>
      </c>
      <c r="W57" s="93" t="s">
        <v>556</v>
      </c>
      <c r="X57" s="93" t="s">
        <v>568</v>
      </c>
      <c r="Z57" s="157" t="s">
        <v>846</v>
      </c>
      <c r="AA57" s="1">
        <v>15</v>
      </c>
      <c r="AB57" s="1">
        <v>35</v>
      </c>
      <c r="AC57" s="1">
        <v>10</v>
      </c>
      <c r="AD57" s="3">
        <v>35</v>
      </c>
      <c r="AW57" s="93" t="str">
        <f t="shared" si="1"/>
        <v>256</v>
      </c>
      <c r="AX57" s="93" t="s">
        <v>713</v>
      </c>
      <c r="AY57" s="93" t="s">
        <v>138</v>
      </c>
      <c r="AZ57" s="93" t="s">
        <v>546</v>
      </c>
      <c r="BA57" s="93" t="s">
        <v>531</v>
      </c>
      <c r="BB57" s="93" t="s">
        <v>546</v>
      </c>
      <c r="BC57" s="93" t="s">
        <v>531</v>
      </c>
    </row>
    <row r="58" spans="1:55" ht="14.25" x14ac:dyDescent="0.2">
      <c r="A58" s="103">
        <v>56</v>
      </c>
      <c r="B58" s="93" t="s">
        <v>847</v>
      </c>
      <c r="C58" s="93" t="s">
        <v>516</v>
      </c>
      <c r="D58" s="93" t="s">
        <v>533</v>
      </c>
      <c r="E58" s="154"/>
      <c r="K58" s="103">
        <v>2001</v>
      </c>
      <c r="L58" s="93" t="s">
        <v>848</v>
      </c>
      <c r="M58" s="154"/>
      <c r="R58" s="93" t="s">
        <v>849</v>
      </c>
      <c r="S58" s="93" t="s">
        <v>567</v>
      </c>
      <c r="T58" s="93" t="s">
        <v>541</v>
      </c>
      <c r="U58" s="93" t="s">
        <v>633</v>
      </c>
      <c r="V58" s="93" t="s">
        <v>524</v>
      </c>
      <c r="W58" s="93" t="s">
        <v>524</v>
      </c>
      <c r="X58" s="93" t="s">
        <v>525</v>
      </c>
      <c r="Z58" s="157" t="s">
        <v>849</v>
      </c>
      <c r="AA58" s="1">
        <v>35</v>
      </c>
      <c r="AB58" s="1">
        <v>10</v>
      </c>
      <c r="AC58" s="1">
        <v>40</v>
      </c>
      <c r="AD58" s="3">
        <v>10</v>
      </c>
      <c r="AW58" s="93" t="str">
        <f t="shared" si="1"/>
        <v>625</v>
      </c>
      <c r="AX58" s="93" t="s">
        <v>138</v>
      </c>
      <c r="AY58" s="93" t="s">
        <v>713</v>
      </c>
      <c r="AZ58" s="93" t="s">
        <v>530</v>
      </c>
      <c r="BA58" s="93" t="s">
        <v>531</v>
      </c>
      <c r="BB58" s="93" t="s">
        <v>530</v>
      </c>
      <c r="BC58" s="93" t="s">
        <v>531</v>
      </c>
    </row>
    <row r="59" spans="1:55" ht="14.25" x14ac:dyDescent="0.2">
      <c r="A59" s="103">
        <v>57</v>
      </c>
      <c r="B59" s="93" t="s">
        <v>850</v>
      </c>
      <c r="C59" s="93" t="s">
        <v>533</v>
      </c>
      <c r="D59" s="93" t="s">
        <v>516</v>
      </c>
      <c r="E59" s="154"/>
      <c r="K59" s="103">
        <v>2002</v>
      </c>
      <c r="L59" s="93" t="s">
        <v>851</v>
      </c>
      <c r="M59" s="154"/>
      <c r="R59" s="93" t="s">
        <v>852</v>
      </c>
      <c r="S59" s="93" t="s">
        <v>633</v>
      </c>
      <c r="T59" s="93" t="s">
        <v>717</v>
      </c>
      <c r="U59" s="93" t="s">
        <v>853</v>
      </c>
      <c r="V59" s="93" t="s">
        <v>717</v>
      </c>
      <c r="W59" s="93" t="s">
        <v>544</v>
      </c>
      <c r="X59" s="93" t="s">
        <v>711</v>
      </c>
      <c r="Z59" s="157" t="s">
        <v>852</v>
      </c>
      <c r="AA59" s="1">
        <v>40</v>
      </c>
      <c r="AB59" s="1">
        <v>25</v>
      </c>
      <c r="AC59" s="1">
        <v>15</v>
      </c>
      <c r="AD59" s="3">
        <v>35</v>
      </c>
      <c r="AW59" s="93" t="str">
        <f t="shared" si="1"/>
        <v>257</v>
      </c>
      <c r="AX59" s="93" t="s">
        <v>713</v>
      </c>
      <c r="AY59" s="93" t="s">
        <v>55</v>
      </c>
      <c r="AZ59" s="93" t="s">
        <v>854</v>
      </c>
      <c r="BA59" s="93" t="s">
        <v>531</v>
      </c>
      <c r="BB59" s="93" t="s">
        <v>854</v>
      </c>
      <c r="BC59" s="93" t="s">
        <v>531</v>
      </c>
    </row>
    <row r="60" spans="1:55" ht="14.25" x14ac:dyDescent="0.2">
      <c r="A60" s="103">
        <v>58</v>
      </c>
      <c r="B60" s="93" t="s">
        <v>855</v>
      </c>
      <c r="C60" s="93" t="s">
        <v>533</v>
      </c>
      <c r="D60" s="93" t="s">
        <v>516</v>
      </c>
      <c r="E60" s="154"/>
      <c r="K60" s="103">
        <v>2003</v>
      </c>
      <c r="L60" s="93" t="s">
        <v>856</v>
      </c>
      <c r="M60" s="154"/>
      <c r="R60" s="93" t="s">
        <v>857</v>
      </c>
      <c r="S60" s="93" t="s">
        <v>542</v>
      </c>
      <c r="T60" s="93" t="s">
        <v>556</v>
      </c>
      <c r="U60" s="93" t="s">
        <v>633</v>
      </c>
      <c r="V60" s="93" t="s">
        <v>648</v>
      </c>
      <c r="W60" s="93" t="s">
        <v>632</v>
      </c>
      <c r="X60" s="93" t="s">
        <v>543</v>
      </c>
      <c r="Z60" s="157" t="s">
        <v>857</v>
      </c>
      <c r="AA60" s="1">
        <v>35</v>
      </c>
      <c r="AB60" s="1">
        <v>10</v>
      </c>
      <c r="AC60" s="1">
        <v>40</v>
      </c>
      <c r="AD60" s="3">
        <v>10</v>
      </c>
      <c r="AW60" s="93" t="str">
        <f t="shared" si="1"/>
        <v>725</v>
      </c>
      <c r="AX60" s="93" t="s">
        <v>55</v>
      </c>
      <c r="AY60" s="93" t="s">
        <v>713</v>
      </c>
      <c r="AZ60" s="93" t="s">
        <v>558</v>
      </c>
      <c r="BA60" s="93" t="s">
        <v>531</v>
      </c>
      <c r="BB60" s="93" t="s">
        <v>558</v>
      </c>
      <c r="BC60" s="93" t="s">
        <v>531</v>
      </c>
    </row>
    <row r="61" spans="1:55" ht="14.25" x14ac:dyDescent="0.2">
      <c r="A61" s="103">
        <v>59</v>
      </c>
      <c r="B61" s="93" t="s">
        <v>858</v>
      </c>
      <c r="C61" s="93" t="s">
        <v>533</v>
      </c>
      <c r="D61" s="93" t="s">
        <v>516</v>
      </c>
      <c r="E61" s="154"/>
      <c r="K61" s="103">
        <v>3002</v>
      </c>
      <c r="L61" s="93" t="s">
        <v>859</v>
      </c>
      <c r="M61" s="154"/>
      <c r="R61" s="93" t="s">
        <v>860</v>
      </c>
      <c r="S61" s="93" t="s">
        <v>543</v>
      </c>
      <c r="T61" s="93" t="s">
        <v>593</v>
      </c>
      <c r="U61" s="93" t="s">
        <v>633</v>
      </c>
      <c r="V61" s="93" t="s">
        <v>543</v>
      </c>
      <c r="W61" s="93" t="s">
        <v>543</v>
      </c>
      <c r="X61" s="93" t="s">
        <v>555</v>
      </c>
      <c r="Z61" s="157" t="s">
        <v>860</v>
      </c>
      <c r="AA61" s="1">
        <v>30</v>
      </c>
      <c r="AB61" s="1">
        <v>10</v>
      </c>
      <c r="AC61" s="1">
        <v>40</v>
      </c>
      <c r="AD61" s="3">
        <v>20</v>
      </c>
      <c r="AW61" s="93" t="str">
        <f t="shared" si="1"/>
        <v>259</v>
      </c>
      <c r="AX61" s="93" t="s">
        <v>713</v>
      </c>
      <c r="AY61" s="93" t="s">
        <v>45</v>
      </c>
      <c r="AZ61" s="93" t="s">
        <v>854</v>
      </c>
      <c r="BA61" s="93" t="s">
        <v>531</v>
      </c>
      <c r="BB61" s="93" t="s">
        <v>854</v>
      </c>
      <c r="BC61" s="93" t="s">
        <v>531</v>
      </c>
    </row>
    <row r="62" spans="1:55" ht="14.25" x14ac:dyDescent="0.2">
      <c r="A62" s="103">
        <v>60</v>
      </c>
      <c r="B62" s="93" t="s">
        <v>861</v>
      </c>
      <c r="C62" s="93" t="s">
        <v>533</v>
      </c>
      <c r="D62" s="93" t="s">
        <v>516</v>
      </c>
      <c r="E62" s="154"/>
      <c r="K62" s="103">
        <v>3003</v>
      </c>
      <c r="L62" s="93" t="s">
        <v>862</v>
      </c>
      <c r="M62" s="154"/>
      <c r="R62" s="93" t="s">
        <v>863</v>
      </c>
      <c r="S62" s="93" t="s">
        <v>613</v>
      </c>
      <c r="T62" s="93" t="s">
        <v>555</v>
      </c>
      <c r="U62" s="93" t="s">
        <v>568</v>
      </c>
      <c r="V62" s="93" t="s">
        <v>543</v>
      </c>
      <c r="W62" s="93" t="s">
        <v>543</v>
      </c>
      <c r="X62" s="93" t="s">
        <v>781</v>
      </c>
      <c r="Z62" s="157" t="s">
        <v>863</v>
      </c>
      <c r="AA62" s="1">
        <v>10</v>
      </c>
      <c r="AB62" s="1">
        <v>35</v>
      </c>
      <c r="AC62" s="1">
        <v>20</v>
      </c>
      <c r="AD62" s="3">
        <v>35</v>
      </c>
      <c r="AW62" s="93" t="str">
        <f t="shared" si="1"/>
        <v>925</v>
      </c>
      <c r="AX62" s="93" t="s">
        <v>45</v>
      </c>
      <c r="AY62" s="93" t="s">
        <v>713</v>
      </c>
      <c r="AZ62" s="93" t="s">
        <v>558</v>
      </c>
      <c r="BA62" s="93" t="s">
        <v>531</v>
      </c>
      <c r="BB62" s="93" t="s">
        <v>558</v>
      </c>
      <c r="BC62" s="93" t="s">
        <v>531</v>
      </c>
    </row>
    <row r="63" spans="1:55" ht="14.25" x14ac:dyDescent="0.2">
      <c r="A63" s="103">
        <v>61</v>
      </c>
      <c r="B63" s="93" t="s">
        <v>864</v>
      </c>
      <c r="C63" s="93" t="s">
        <v>533</v>
      </c>
      <c r="D63" s="93" t="s">
        <v>516</v>
      </c>
      <c r="E63" s="154"/>
      <c r="K63" s="103">
        <v>3004</v>
      </c>
      <c r="L63" s="93" t="s">
        <v>865</v>
      </c>
      <c r="M63" s="154"/>
      <c r="R63" s="93" t="s">
        <v>866</v>
      </c>
      <c r="S63" s="93" t="s">
        <v>746</v>
      </c>
      <c r="T63" s="93" t="s">
        <v>526</v>
      </c>
      <c r="U63" s="93" t="s">
        <v>556</v>
      </c>
      <c r="V63" s="93" t="s">
        <v>738</v>
      </c>
      <c r="W63" s="93" t="s">
        <v>781</v>
      </c>
      <c r="X63" s="93" t="s">
        <v>556</v>
      </c>
      <c r="Z63" s="157" t="s">
        <v>866</v>
      </c>
      <c r="AA63" s="1">
        <v>20</v>
      </c>
      <c r="AB63" s="1">
        <v>25</v>
      </c>
      <c r="AC63" s="1">
        <v>20</v>
      </c>
      <c r="AD63" s="3">
        <v>35</v>
      </c>
      <c r="AW63" s="93" t="str">
        <f t="shared" si="1"/>
        <v>2510</v>
      </c>
      <c r="AX63" s="93" t="s">
        <v>713</v>
      </c>
      <c r="AY63" s="93" t="s">
        <v>64</v>
      </c>
      <c r="AZ63" s="93" t="s">
        <v>854</v>
      </c>
      <c r="BA63" s="93" t="s">
        <v>531</v>
      </c>
      <c r="BB63" s="93" t="s">
        <v>854</v>
      </c>
      <c r="BC63" s="93" t="s">
        <v>531</v>
      </c>
    </row>
    <row r="64" spans="1:55" ht="14.25" x14ac:dyDescent="0.2">
      <c r="A64" s="103">
        <v>62</v>
      </c>
      <c r="B64" s="93" t="s">
        <v>867</v>
      </c>
      <c r="C64" s="93" t="s">
        <v>533</v>
      </c>
      <c r="D64" s="93" t="s">
        <v>516</v>
      </c>
      <c r="E64" s="154"/>
      <c r="K64" s="103">
        <v>3005</v>
      </c>
      <c r="L64" s="93" t="s">
        <v>868</v>
      </c>
      <c r="M64" s="154"/>
      <c r="R64" s="93" t="s">
        <v>869</v>
      </c>
      <c r="S64" s="93" t="s">
        <v>556</v>
      </c>
      <c r="T64" s="93" t="s">
        <v>554</v>
      </c>
      <c r="U64" s="93" t="s">
        <v>543</v>
      </c>
      <c r="V64" s="93" t="s">
        <v>554</v>
      </c>
      <c r="W64" s="93" t="s">
        <v>554</v>
      </c>
      <c r="X64" s="93" t="s">
        <v>543</v>
      </c>
      <c r="Z64" s="157" t="s">
        <v>869</v>
      </c>
      <c r="AA64" s="1">
        <v>40</v>
      </c>
      <c r="AB64" s="1">
        <v>10</v>
      </c>
      <c r="AC64" s="1">
        <v>40</v>
      </c>
      <c r="AD64" s="3">
        <v>10</v>
      </c>
      <c r="AW64" s="93" t="str">
        <f t="shared" si="1"/>
        <v>1025</v>
      </c>
      <c r="AX64" s="93" t="s">
        <v>64</v>
      </c>
      <c r="AY64" s="93" t="s">
        <v>713</v>
      </c>
      <c r="AZ64" s="93" t="s">
        <v>558</v>
      </c>
      <c r="BA64" s="93" t="s">
        <v>531</v>
      </c>
      <c r="BB64" s="93" t="s">
        <v>558</v>
      </c>
      <c r="BC64" s="93" t="s">
        <v>531</v>
      </c>
    </row>
    <row r="65" spans="1:55" ht="14.25" x14ac:dyDescent="0.2">
      <c r="A65" s="103">
        <v>63</v>
      </c>
      <c r="B65" s="93" t="s">
        <v>870</v>
      </c>
      <c r="C65" s="93" t="s">
        <v>516</v>
      </c>
      <c r="D65" s="93" t="s">
        <v>516</v>
      </c>
      <c r="E65" s="154"/>
      <c r="K65" s="103">
        <v>3006</v>
      </c>
      <c r="L65" s="93" t="s">
        <v>871</v>
      </c>
      <c r="M65" s="154"/>
      <c r="R65" s="93" t="s">
        <v>872</v>
      </c>
      <c r="S65" s="93" t="s">
        <v>543</v>
      </c>
      <c r="T65" s="93" t="s">
        <v>524</v>
      </c>
      <c r="U65" s="93" t="s">
        <v>543</v>
      </c>
      <c r="V65" s="93" t="s">
        <v>603</v>
      </c>
      <c r="W65" s="93" t="s">
        <v>542</v>
      </c>
      <c r="X65" s="93" t="s">
        <v>873</v>
      </c>
      <c r="Z65" s="157" t="s">
        <v>872</v>
      </c>
      <c r="AA65" s="1">
        <v>35</v>
      </c>
      <c r="AB65" s="1">
        <v>10</v>
      </c>
      <c r="AC65" s="1">
        <v>40</v>
      </c>
      <c r="AD65" s="3">
        <v>10</v>
      </c>
      <c r="AW65" s="93" t="str">
        <f t="shared" si="1"/>
        <v>258</v>
      </c>
      <c r="AX65" s="93" t="s">
        <v>713</v>
      </c>
      <c r="AY65" s="93" t="s">
        <v>47</v>
      </c>
      <c r="AZ65" s="93" t="s">
        <v>570</v>
      </c>
      <c r="BA65" s="93" t="s">
        <v>531</v>
      </c>
      <c r="BB65" s="93" t="s">
        <v>570</v>
      </c>
      <c r="BC65" s="93" t="s">
        <v>531</v>
      </c>
    </row>
    <row r="66" spans="1:55" ht="14.25" x14ac:dyDescent="0.2">
      <c r="A66" s="103">
        <v>64</v>
      </c>
      <c r="B66" s="93" t="s">
        <v>874</v>
      </c>
      <c r="C66" s="93" t="s">
        <v>516</v>
      </c>
      <c r="D66" s="93" t="s">
        <v>516</v>
      </c>
      <c r="E66" s="154"/>
      <c r="K66" s="103">
        <v>3007</v>
      </c>
      <c r="L66" s="93" t="s">
        <v>875</v>
      </c>
      <c r="M66" s="154"/>
      <c r="R66" s="93" t="s">
        <v>876</v>
      </c>
      <c r="S66" s="93" t="s">
        <v>525</v>
      </c>
      <c r="T66" s="93" t="s">
        <v>541</v>
      </c>
      <c r="U66" s="93" t="s">
        <v>873</v>
      </c>
      <c r="V66" s="93" t="s">
        <v>542</v>
      </c>
      <c r="W66" s="93" t="s">
        <v>556</v>
      </c>
      <c r="X66" s="93" t="s">
        <v>543</v>
      </c>
      <c r="Z66" s="157" t="s">
        <v>876</v>
      </c>
      <c r="AA66" s="1">
        <v>40</v>
      </c>
      <c r="AB66" s="1">
        <v>10</v>
      </c>
      <c r="AC66" s="1">
        <v>35</v>
      </c>
      <c r="AD66" s="3">
        <v>10</v>
      </c>
      <c r="AW66" s="93" t="str">
        <f t="shared" si="1"/>
        <v>825</v>
      </c>
      <c r="AX66" s="93" t="s">
        <v>47</v>
      </c>
      <c r="AY66" s="93" t="s">
        <v>713</v>
      </c>
      <c r="AZ66" s="93" t="s">
        <v>530</v>
      </c>
      <c r="BA66" s="93" t="s">
        <v>531</v>
      </c>
      <c r="BB66" s="93" t="s">
        <v>530</v>
      </c>
      <c r="BC66" s="93" t="s">
        <v>531</v>
      </c>
    </row>
    <row r="67" spans="1:55" ht="14.25" x14ac:dyDescent="0.2">
      <c r="A67" s="103">
        <v>65</v>
      </c>
      <c r="B67" s="93" t="s">
        <v>877</v>
      </c>
      <c r="C67" s="93" t="s">
        <v>516</v>
      </c>
      <c r="D67" s="93" t="s">
        <v>516</v>
      </c>
      <c r="E67" s="154"/>
      <c r="K67" s="103">
        <v>3009</v>
      </c>
      <c r="L67" s="93" t="s">
        <v>878</v>
      </c>
      <c r="M67" s="154"/>
      <c r="R67" s="93" t="s">
        <v>879</v>
      </c>
      <c r="S67" s="93" t="s">
        <v>603</v>
      </c>
      <c r="T67" s="93" t="s">
        <v>555</v>
      </c>
      <c r="U67" s="93" t="s">
        <v>809</v>
      </c>
      <c r="V67" s="93" t="s">
        <v>603</v>
      </c>
      <c r="W67" s="93" t="s">
        <v>554</v>
      </c>
      <c r="X67" s="93" t="s">
        <v>880</v>
      </c>
      <c r="Z67" s="157" t="s">
        <v>879</v>
      </c>
      <c r="AA67" s="1">
        <v>20</v>
      </c>
      <c r="AB67" s="1">
        <v>10</v>
      </c>
      <c r="AC67" s="1">
        <v>40</v>
      </c>
      <c r="AD67" s="3">
        <v>30</v>
      </c>
      <c r="AW67" s="93" t="str">
        <f t="shared" si="1"/>
        <v>262</v>
      </c>
      <c r="AX67" s="93" t="s">
        <v>719</v>
      </c>
      <c r="AY67" s="93" t="s">
        <v>536</v>
      </c>
      <c r="AZ67" s="93" t="s">
        <v>854</v>
      </c>
      <c r="BA67" s="93" t="s">
        <v>531</v>
      </c>
      <c r="BB67" s="93" t="s">
        <v>854</v>
      </c>
      <c r="BC67" s="93" t="s">
        <v>531</v>
      </c>
    </row>
    <row r="68" spans="1:55" ht="14.25" x14ac:dyDescent="0.2">
      <c r="A68" s="103">
        <v>66</v>
      </c>
      <c r="B68" s="93" t="s">
        <v>881</v>
      </c>
      <c r="C68" s="93" t="s">
        <v>516</v>
      </c>
      <c r="D68" s="93" t="s">
        <v>516</v>
      </c>
      <c r="E68" s="154"/>
      <c r="K68" s="103">
        <v>3010</v>
      </c>
      <c r="L68" s="93" t="s">
        <v>882</v>
      </c>
      <c r="M68" s="154"/>
      <c r="R68" s="93" t="s">
        <v>883</v>
      </c>
      <c r="S68" s="93" t="s">
        <v>543</v>
      </c>
      <c r="T68" s="93" t="s">
        <v>666</v>
      </c>
      <c r="U68" s="93" t="s">
        <v>809</v>
      </c>
      <c r="V68" s="93" t="s">
        <v>603</v>
      </c>
      <c r="W68" s="93" t="s">
        <v>554</v>
      </c>
      <c r="X68" s="93" t="s">
        <v>880</v>
      </c>
      <c r="Z68" s="157" t="s">
        <v>883</v>
      </c>
      <c r="AA68" s="1">
        <v>10</v>
      </c>
      <c r="AB68" s="1">
        <v>10</v>
      </c>
      <c r="AC68" s="1">
        <v>40</v>
      </c>
      <c r="AD68" s="3">
        <v>40</v>
      </c>
      <c r="AW68" s="93" t="str">
        <f t="shared" si="1"/>
        <v>226</v>
      </c>
      <c r="AX68" s="93" t="s">
        <v>536</v>
      </c>
      <c r="AY68" s="93" t="s">
        <v>719</v>
      </c>
      <c r="AZ68" s="93" t="s">
        <v>530</v>
      </c>
      <c r="BA68" s="93" t="s">
        <v>531</v>
      </c>
      <c r="BB68" s="93" t="s">
        <v>530</v>
      </c>
      <c r="BC68" s="93" t="s">
        <v>531</v>
      </c>
    </row>
    <row r="69" spans="1:55" ht="14.25" x14ac:dyDescent="0.2">
      <c r="A69" s="103">
        <v>67</v>
      </c>
      <c r="B69" s="93" t="s">
        <v>884</v>
      </c>
      <c r="C69" s="93" t="s">
        <v>516</v>
      </c>
      <c r="D69" s="93" t="s">
        <v>516</v>
      </c>
      <c r="E69" s="154"/>
      <c r="K69" s="103">
        <v>3011</v>
      </c>
      <c r="L69" s="93" t="s">
        <v>885</v>
      </c>
      <c r="M69" s="154"/>
      <c r="R69" s="108" t="s">
        <v>886</v>
      </c>
      <c r="S69" s="108" t="s">
        <v>746</v>
      </c>
      <c r="T69" s="108" t="s">
        <v>555</v>
      </c>
      <c r="U69" s="108" t="s">
        <v>524</v>
      </c>
      <c r="V69" s="108" t="s">
        <v>602</v>
      </c>
      <c r="W69" s="108" t="s">
        <v>602</v>
      </c>
      <c r="X69" s="108" t="s">
        <v>880</v>
      </c>
      <c r="Z69" s="157" t="s">
        <v>886</v>
      </c>
      <c r="AA69" s="1">
        <v>20</v>
      </c>
      <c r="AB69" s="1">
        <v>25</v>
      </c>
      <c r="AC69" s="1">
        <v>35</v>
      </c>
      <c r="AD69" s="3">
        <v>20</v>
      </c>
      <c r="AW69" s="93" t="str">
        <f t="shared" si="1"/>
        <v>261</v>
      </c>
      <c r="AX69" s="93" t="s">
        <v>719</v>
      </c>
      <c r="AY69" s="93" t="s">
        <v>519</v>
      </c>
      <c r="AZ69" s="93" t="s">
        <v>887</v>
      </c>
      <c r="BA69" s="93" t="s">
        <v>531</v>
      </c>
      <c r="BB69" s="93" t="s">
        <v>887</v>
      </c>
      <c r="BC69" s="93" t="s">
        <v>531</v>
      </c>
    </row>
    <row r="70" spans="1:55" ht="14.25" x14ac:dyDescent="0.2">
      <c r="A70" s="103">
        <v>68</v>
      </c>
      <c r="B70" s="93" t="s">
        <v>888</v>
      </c>
      <c r="C70" s="93" t="s">
        <v>516</v>
      </c>
      <c r="D70" s="93" t="s">
        <v>516</v>
      </c>
      <c r="E70" s="154"/>
      <c r="K70" s="103">
        <v>3012</v>
      </c>
      <c r="L70" s="93" t="s">
        <v>889</v>
      </c>
      <c r="M70" s="154"/>
      <c r="R70" t="s">
        <v>68</v>
      </c>
      <c r="S70" s="93" t="s">
        <v>746</v>
      </c>
      <c r="T70" s="93" t="s">
        <v>555</v>
      </c>
      <c r="U70" s="93" t="s">
        <v>568</v>
      </c>
      <c r="V70" s="93" t="s">
        <v>613</v>
      </c>
      <c r="W70" s="93" t="s">
        <v>543</v>
      </c>
      <c r="X70" s="93" t="s">
        <v>602</v>
      </c>
      <c r="Z70" s="157" t="s">
        <v>68</v>
      </c>
      <c r="AA70" s="1">
        <v>10</v>
      </c>
      <c r="AB70" s="1">
        <v>35</v>
      </c>
      <c r="AC70" s="1">
        <v>25</v>
      </c>
      <c r="AD70" s="3">
        <v>30</v>
      </c>
      <c r="AW70" s="93" t="str">
        <f t="shared" si="1"/>
        <v>126</v>
      </c>
      <c r="AX70" s="93" t="s">
        <v>519</v>
      </c>
      <c r="AY70" s="93" t="s">
        <v>719</v>
      </c>
      <c r="AZ70" s="93" t="s">
        <v>530</v>
      </c>
      <c r="BA70" s="93" t="s">
        <v>531</v>
      </c>
      <c r="BB70" s="93" t="s">
        <v>530</v>
      </c>
      <c r="BC70" s="93" t="s">
        <v>531</v>
      </c>
    </row>
    <row r="71" spans="1:55" ht="14.25" x14ac:dyDescent="0.2">
      <c r="A71" s="103">
        <v>69</v>
      </c>
      <c r="B71" s="93" t="s">
        <v>850</v>
      </c>
      <c r="C71" s="93" t="s">
        <v>533</v>
      </c>
      <c r="D71" s="93" t="s">
        <v>533</v>
      </c>
      <c r="E71" s="154"/>
      <c r="K71" s="103">
        <v>3099</v>
      </c>
      <c r="L71" s="93" t="s">
        <v>890</v>
      </c>
      <c r="M71" s="154"/>
      <c r="R71" t="s">
        <v>91</v>
      </c>
      <c r="S71" s="93" t="s">
        <v>541</v>
      </c>
      <c r="T71" s="93" t="s">
        <v>666</v>
      </c>
      <c r="U71" s="93" t="s">
        <v>633</v>
      </c>
      <c r="V71" s="93" t="s">
        <v>603</v>
      </c>
      <c r="W71" s="93" t="s">
        <v>603</v>
      </c>
      <c r="X71" s="93" t="s">
        <v>555</v>
      </c>
      <c r="Z71" s="157" t="s">
        <v>91</v>
      </c>
      <c r="AA71" s="1">
        <v>20</v>
      </c>
      <c r="AB71" s="1">
        <v>35</v>
      </c>
      <c r="AC71" s="1">
        <v>35</v>
      </c>
      <c r="AD71" s="3">
        <v>10</v>
      </c>
      <c r="AW71" s="93" t="str">
        <f t="shared" si="1"/>
        <v>265</v>
      </c>
      <c r="AX71" s="93" t="s">
        <v>719</v>
      </c>
      <c r="AY71" s="93" t="s">
        <v>296</v>
      </c>
      <c r="AZ71" s="93" t="s">
        <v>891</v>
      </c>
      <c r="BA71" s="93" t="s">
        <v>531</v>
      </c>
      <c r="BB71" s="93" t="s">
        <v>891</v>
      </c>
      <c r="BC71" s="93" t="s">
        <v>531</v>
      </c>
    </row>
    <row r="72" spans="1:55" ht="14.25" x14ac:dyDescent="0.2">
      <c r="A72" s="103">
        <v>70</v>
      </c>
      <c r="B72" s="93" t="s">
        <v>855</v>
      </c>
      <c r="C72" s="93" t="s">
        <v>533</v>
      </c>
      <c r="D72" s="93" t="s">
        <v>533</v>
      </c>
      <c r="E72" s="154"/>
      <c r="K72" s="103">
        <v>3100</v>
      </c>
      <c r="L72" s="93" t="s">
        <v>892</v>
      </c>
      <c r="M72" s="154"/>
      <c r="R72" s="159" t="s">
        <v>182</v>
      </c>
      <c r="S72" s="108" t="s">
        <v>746</v>
      </c>
      <c r="T72" s="108" t="s">
        <v>593</v>
      </c>
      <c r="U72" s="108" t="s">
        <v>633</v>
      </c>
      <c r="V72" s="108" t="s">
        <v>543</v>
      </c>
      <c r="W72" s="108" t="s">
        <v>613</v>
      </c>
      <c r="X72" s="108" t="s">
        <v>554</v>
      </c>
      <c r="Z72" s="157" t="s">
        <v>182</v>
      </c>
      <c r="AA72" s="1">
        <v>15</v>
      </c>
      <c r="AB72" s="1">
        <v>20</v>
      </c>
      <c r="AC72" s="1">
        <v>40</v>
      </c>
      <c r="AD72" s="3">
        <v>25</v>
      </c>
      <c r="AW72" s="93" t="str">
        <f t="shared" si="1"/>
        <v>526</v>
      </c>
      <c r="AX72" s="93" t="s">
        <v>296</v>
      </c>
      <c r="AY72" s="93" t="s">
        <v>719</v>
      </c>
      <c r="AZ72" s="93" t="s">
        <v>530</v>
      </c>
      <c r="BA72" s="93" t="s">
        <v>531</v>
      </c>
      <c r="BB72" s="93" t="s">
        <v>530</v>
      </c>
      <c r="BC72" s="93" t="s">
        <v>531</v>
      </c>
    </row>
    <row r="73" spans="1:55" ht="14.25" x14ac:dyDescent="0.2">
      <c r="A73" s="103">
        <v>71</v>
      </c>
      <c r="B73" s="93" t="s">
        <v>858</v>
      </c>
      <c r="C73" s="93" t="s">
        <v>533</v>
      </c>
      <c r="D73" s="93" t="s">
        <v>533</v>
      </c>
      <c r="E73" s="154"/>
      <c r="K73" s="103">
        <v>3101</v>
      </c>
      <c r="L73" s="93" t="s">
        <v>893</v>
      </c>
      <c r="M73" s="154"/>
      <c r="R73" s="159" t="s">
        <v>429</v>
      </c>
      <c r="S73" s="108" t="s">
        <v>555</v>
      </c>
      <c r="T73" s="108" t="s">
        <v>739</v>
      </c>
      <c r="U73" s="108" t="s">
        <v>593</v>
      </c>
      <c r="V73" s="108" t="s">
        <v>738</v>
      </c>
      <c r="W73" s="108" t="s">
        <v>603</v>
      </c>
      <c r="X73" s="108" t="s">
        <v>554</v>
      </c>
      <c r="Z73" s="157" t="s">
        <v>429</v>
      </c>
      <c r="AA73" s="1">
        <v>15</v>
      </c>
      <c r="AB73" s="1">
        <v>10</v>
      </c>
      <c r="AC73" s="1">
        <v>40</v>
      </c>
      <c r="AD73" s="3">
        <v>35</v>
      </c>
      <c r="AW73" s="93" t="str">
        <f t="shared" si="1"/>
        <v>274</v>
      </c>
      <c r="AX73" s="93" t="s">
        <v>724</v>
      </c>
      <c r="AY73" s="93" t="s">
        <v>561</v>
      </c>
      <c r="AZ73" s="93" t="s">
        <v>854</v>
      </c>
      <c r="BA73" s="93" t="s">
        <v>531</v>
      </c>
      <c r="BB73" s="93" t="s">
        <v>854</v>
      </c>
      <c r="BC73" s="93" t="s">
        <v>531</v>
      </c>
    </row>
    <row r="74" spans="1:55" ht="14.25" x14ac:dyDescent="0.2">
      <c r="A74" s="103">
        <v>72</v>
      </c>
      <c r="B74" s="93" t="s">
        <v>861</v>
      </c>
      <c r="C74" s="93" t="s">
        <v>533</v>
      </c>
      <c r="D74" s="93" t="s">
        <v>533</v>
      </c>
      <c r="E74" s="154"/>
      <c r="K74" s="103">
        <v>3102</v>
      </c>
      <c r="L74" s="93" t="s">
        <v>894</v>
      </c>
      <c r="M74" s="154"/>
      <c r="R74" s="108" t="s">
        <v>101</v>
      </c>
      <c r="S74" t="s">
        <v>554</v>
      </c>
      <c r="T74" t="s">
        <v>593</v>
      </c>
      <c r="U74" t="s">
        <v>527</v>
      </c>
      <c r="V74" t="s">
        <v>738</v>
      </c>
      <c r="W74" t="s">
        <v>541</v>
      </c>
      <c r="X74" t="s">
        <v>556</v>
      </c>
      <c r="Z74" s="157" t="s">
        <v>101</v>
      </c>
      <c r="AA74" s="3">
        <v>15</v>
      </c>
      <c r="AB74" s="3">
        <v>35</v>
      </c>
      <c r="AC74" s="1">
        <v>35</v>
      </c>
      <c r="AD74" s="3">
        <v>15</v>
      </c>
      <c r="AW74" s="93" t="str">
        <f t="shared" si="1"/>
        <v>427</v>
      </c>
      <c r="AX74" s="93" t="s">
        <v>561</v>
      </c>
      <c r="AY74" s="93" t="s">
        <v>724</v>
      </c>
      <c r="AZ74" s="93" t="s">
        <v>530</v>
      </c>
      <c r="BA74" s="93" t="s">
        <v>531</v>
      </c>
      <c r="BB74" s="93" t="s">
        <v>530</v>
      </c>
      <c r="BC74" s="93" t="s">
        <v>531</v>
      </c>
    </row>
    <row r="75" spans="1:55" ht="14.25" x14ac:dyDescent="0.2">
      <c r="A75" s="103">
        <v>73</v>
      </c>
      <c r="B75" s="93" t="s">
        <v>864</v>
      </c>
      <c r="C75" s="93" t="s">
        <v>533</v>
      </c>
      <c r="D75" s="93" t="s">
        <v>533</v>
      </c>
      <c r="E75" s="154"/>
      <c r="K75" s="103">
        <v>3103</v>
      </c>
      <c r="L75" s="93" t="s">
        <v>895</v>
      </c>
      <c r="M75" s="154"/>
      <c r="R75" s="108" t="s">
        <v>128</v>
      </c>
      <c r="S75" t="s">
        <v>896</v>
      </c>
      <c r="T75" t="s">
        <v>897</v>
      </c>
      <c r="U75" t="s">
        <v>809</v>
      </c>
      <c r="V75" t="s">
        <v>603</v>
      </c>
      <c r="W75" t="s">
        <v>554</v>
      </c>
      <c r="X75" t="s">
        <v>880</v>
      </c>
      <c r="Z75" s="157" t="s">
        <v>128</v>
      </c>
      <c r="AA75" s="1">
        <v>20</v>
      </c>
      <c r="AB75" s="3">
        <v>25</v>
      </c>
      <c r="AC75" s="1">
        <v>30</v>
      </c>
      <c r="AD75" s="3">
        <v>25</v>
      </c>
      <c r="AW75" s="93" t="str">
        <f t="shared" si="1"/>
        <v>273</v>
      </c>
      <c r="AX75" s="93" t="s">
        <v>724</v>
      </c>
      <c r="AY75" s="93" t="s">
        <v>529</v>
      </c>
      <c r="AZ75" s="93" t="s">
        <v>854</v>
      </c>
      <c r="BA75" s="93" t="s">
        <v>531</v>
      </c>
      <c r="BB75" s="93" t="s">
        <v>854</v>
      </c>
      <c r="BC75" s="93" t="s">
        <v>531</v>
      </c>
    </row>
    <row r="76" spans="1:55" ht="14.25" x14ac:dyDescent="0.2">
      <c r="A76" s="103">
        <v>74</v>
      </c>
      <c r="B76" s="93" t="s">
        <v>867</v>
      </c>
      <c r="C76" s="93" t="s">
        <v>533</v>
      </c>
      <c r="D76" s="93" t="s">
        <v>533</v>
      </c>
      <c r="E76" s="154"/>
      <c r="K76" s="103">
        <v>3104</v>
      </c>
      <c r="L76" s="93" t="s">
        <v>898</v>
      </c>
      <c r="M76" s="154"/>
      <c r="R76" s="108" t="s">
        <v>458</v>
      </c>
      <c r="S76" t="s">
        <v>899</v>
      </c>
      <c r="T76" t="s">
        <v>671</v>
      </c>
      <c r="U76" t="s">
        <v>899</v>
      </c>
      <c r="V76" t="s">
        <v>746</v>
      </c>
      <c r="W76" t="s">
        <v>746</v>
      </c>
      <c r="X76" t="s">
        <v>542</v>
      </c>
      <c r="Z76" s="157" t="s">
        <v>458</v>
      </c>
      <c r="AA76" s="1">
        <v>20</v>
      </c>
      <c r="AB76" s="1">
        <v>15</v>
      </c>
      <c r="AC76" s="3">
        <v>35</v>
      </c>
      <c r="AD76" s="3">
        <v>30</v>
      </c>
      <c r="AW76" s="93" t="str">
        <f t="shared" si="1"/>
        <v>327</v>
      </c>
      <c r="AX76" s="93" t="s">
        <v>529</v>
      </c>
      <c r="AY76" s="93" t="s">
        <v>724</v>
      </c>
      <c r="AZ76" s="93" t="s">
        <v>558</v>
      </c>
      <c r="BA76" s="93" t="s">
        <v>531</v>
      </c>
      <c r="BB76" s="93" t="s">
        <v>558</v>
      </c>
      <c r="BC76" s="93" t="s">
        <v>531</v>
      </c>
    </row>
    <row r="77" spans="1:55" ht="14.25" x14ac:dyDescent="0.2">
      <c r="A77" s="103">
        <v>75</v>
      </c>
      <c r="B77" s="93" t="s">
        <v>870</v>
      </c>
      <c r="C77" s="93" t="s">
        <v>516</v>
      </c>
      <c r="D77" s="93" t="s">
        <v>533</v>
      </c>
      <c r="E77" s="154"/>
      <c r="K77" s="103">
        <v>3105</v>
      </c>
      <c r="L77" s="93" t="s">
        <v>900</v>
      </c>
      <c r="M77" s="154"/>
      <c r="R77" s="108" t="s">
        <v>39</v>
      </c>
      <c r="S77" t="s">
        <v>554</v>
      </c>
      <c r="T77" t="s">
        <v>880</v>
      </c>
      <c r="U77" t="s">
        <v>526</v>
      </c>
      <c r="V77" t="s">
        <v>566</v>
      </c>
      <c r="W77" t="s">
        <v>566</v>
      </c>
      <c r="X77" t="s">
        <v>632</v>
      </c>
      <c r="Z77" s="157" t="s">
        <v>39</v>
      </c>
      <c r="AA77" s="3">
        <v>40</v>
      </c>
      <c r="AB77" s="1">
        <v>10</v>
      </c>
      <c r="AC77" s="3">
        <v>40</v>
      </c>
      <c r="AD77" s="3">
        <v>10</v>
      </c>
      <c r="AW77" s="93" t="str">
        <f t="shared" si="1"/>
        <v>2717</v>
      </c>
      <c r="AX77" s="93" t="s">
        <v>724</v>
      </c>
      <c r="AY77" s="93" t="s">
        <v>43</v>
      </c>
      <c r="AZ77" s="93" t="s">
        <v>854</v>
      </c>
      <c r="BA77" s="93" t="s">
        <v>531</v>
      </c>
      <c r="BB77" s="93" t="s">
        <v>854</v>
      </c>
      <c r="BC77" s="93" t="s">
        <v>531</v>
      </c>
    </row>
    <row r="78" spans="1:55" ht="14.25" x14ac:dyDescent="0.2">
      <c r="A78" s="103">
        <v>76</v>
      </c>
      <c r="B78" s="93" t="s">
        <v>874</v>
      </c>
      <c r="C78" s="93" t="s">
        <v>516</v>
      </c>
      <c r="D78" s="93" t="s">
        <v>533</v>
      </c>
      <c r="E78" s="154"/>
      <c r="K78" s="103">
        <v>3106</v>
      </c>
      <c r="L78" s="93" t="s">
        <v>901</v>
      </c>
      <c r="M78" s="154"/>
      <c r="R78" s="108" t="s">
        <v>207</v>
      </c>
      <c r="S78" t="s">
        <v>613</v>
      </c>
      <c r="T78" t="s">
        <v>541</v>
      </c>
      <c r="U78" t="s">
        <v>733</v>
      </c>
      <c r="V78" t="s">
        <v>632</v>
      </c>
      <c r="W78" t="s">
        <v>632</v>
      </c>
      <c r="X78" t="s">
        <v>568</v>
      </c>
      <c r="Z78" s="157" t="s">
        <v>207</v>
      </c>
      <c r="AA78" s="3">
        <v>40</v>
      </c>
      <c r="AB78" s="3">
        <v>35</v>
      </c>
      <c r="AC78" s="1">
        <v>10</v>
      </c>
      <c r="AD78" s="3">
        <v>10</v>
      </c>
      <c r="AW78" s="93" t="str">
        <f t="shared" si="1"/>
        <v>1727</v>
      </c>
      <c r="AX78" s="93" t="s">
        <v>43</v>
      </c>
      <c r="AY78" s="93" t="s">
        <v>724</v>
      </c>
      <c r="AZ78" s="93" t="s">
        <v>295</v>
      </c>
      <c r="BA78" s="93" t="s">
        <v>531</v>
      </c>
      <c r="BB78" s="93" t="s">
        <v>295</v>
      </c>
      <c r="BC78" s="93" t="s">
        <v>531</v>
      </c>
    </row>
    <row r="79" spans="1:55" ht="14.25" x14ac:dyDescent="0.2">
      <c r="A79" s="103">
        <v>77</v>
      </c>
      <c r="B79" s="93" t="s">
        <v>877</v>
      </c>
      <c r="C79" s="93" t="s">
        <v>516</v>
      </c>
      <c r="D79" s="93" t="s">
        <v>533</v>
      </c>
      <c r="E79" s="154"/>
      <c r="K79" s="103">
        <v>3107</v>
      </c>
      <c r="L79" s="93" t="s">
        <v>902</v>
      </c>
      <c r="M79" s="154"/>
      <c r="R79" s="108" t="s">
        <v>225</v>
      </c>
      <c r="S79" t="s">
        <v>738</v>
      </c>
      <c r="T79" t="s">
        <v>602</v>
      </c>
      <c r="U79" t="s">
        <v>631</v>
      </c>
      <c r="V79" t="s">
        <v>543</v>
      </c>
      <c r="W79" t="s">
        <v>542</v>
      </c>
      <c r="X79" t="s">
        <v>542</v>
      </c>
      <c r="Z79" s="157" t="s">
        <v>225</v>
      </c>
      <c r="AA79" s="1">
        <v>20</v>
      </c>
      <c r="AB79" s="3">
        <v>35</v>
      </c>
      <c r="AC79" s="3">
        <v>30</v>
      </c>
      <c r="AD79" s="3">
        <v>10</v>
      </c>
    </row>
    <row r="80" spans="1:55" ht="14.25" x14ac:dyDescent="0.2">
      <c r="A80" s="103">
        <v>78</v>
      </c>
      <c r="B80" s="93" t="s">
        <v>881</v>
      </c>
      <c r="C80" s="93" t="s">
        <v>516</v>
      </c>
      <c r="D80" s="93" t="s">
        <v>533</v>
      </c>
      <c r="E80" s="154" t="s">
        <v>903</v>
      </c>
      <c r="K80" s="103">
        <v>3108</v>
      </c>
      <c r="L80" s="93" t="s">
        <v>904</v>
      </c>
      <c r="M80" s="154"/>
      <c r="R80" s="108" t="s">
        <v>78</v>
      </c>
      <c r="S80" t="s">
        <v>556</v>
      </c>
      <c r="T80" t="s">
        <v>746</v>
      </c>
      <c r="U80" t="s">
        <v>543</v>
      </c>
      <c r="V80" t="s">
        <v>603</v>
      </c>
      <c r="W80" t="s">
        <v>603</v>
      </c>
      <c r="X80" t="s">
        <v>555</v>
      </c>
      <c r="Z80" s="157" t="s">
        <v>78</v>
      </c>
      <c r="AA80" s="1">
        <v>20</v>
      </c>
      <c r="AB80" s="1">
        <v>20</v>
      </c>
      <c r="AC80" s="3">
        <v>35</v>
      </c>
      <c r="AD80" s="3">
        <v>25</v>
      </c>
    </row>
    <row r="81" spans="1:30" ht="14.25" x14ac:dyDescent="0.2">
      <c r="A81" s="103">
        <v>79</v>
      </c>
      <c r="B81" s="93" t="s">
        <v>884</v>
      </c>
      <c r="C81" s="93" t="s">
        <v>516</v>
      </c>
      <c r="D81" s="93" t="s">
        <v>533</v>
      </c>
      <c r="E81" s="154" t="s">
        <v>903</v>
      </c>
      <c r="K81" s="103">
        <v>3109</v>
      </c>
      <c r="L81" s="93" t="s">
        <v>905</v>
      </c>
      <c r="M81" s="154"/>
      <c r="R81" s="108" t="s">
        <v>167</v>
      </c>
      <c r="S81" t="s">
        <v>747</v>
      </c>
      <c r="T81" t="s">
        <v>746</v>
      </c>
      <c r="U81" t="s">
        <v>631</v>
      </c>
      <c r="V81" t="s">
        <v>746</v>
      </c>
      <c r="W81" t="s">
        <v>541</v>
      </c>
      <c r="X81" t="s">
        <v>525</v>
      </c>
      <c r="Z81" s="157" t="s">
        <v>167</v>
      </c>
      <c r="AA81" s="1">
        <v>20</v>
      </c>
      <c r="AB81" s="3">
        <v>35</v>
      </c>
      <c r="AC81" s="3">
        <v>25</v>
      </c>
      <c r="AD81" s="3">
        <v>20</v>
      </c>
    </row>
    <row r="82" spans="1:30" ht="14.25" x14ac:dyDescent="0.2">
      <c r="A82" s="103">
        <v>80</v>
      </c>
      <c r="B82" s="93" t="s">
        <v>888</v>
      </c>
      <c r="C82" s="93" t="s">
        <v>516</v>
      </c>
      <c r="D82" s="93" t="s">
        <v>533</v>
      </c>
      <c r="E82" s="154" t="s">
        <v>903</v>
      </c>
      <c r="K82" s="103">
        <v>3110</v>
      </c>
      <c r="L82" s="93" t="s">
        <v>906</v>
      </c>
      <c r="M82" s="154"/>
      <c r="R82" s="93" t="s">
        <v>348</v>
      </c>
      <c r="S82" t="s">
        <v>555</v>
      </c>
      <c r="T82" t="s">
        <v>542</v>
      </c>
      <c r="U82" t="s">
        <v>542</v>
      </c>
      <c r="V82" t="s">
        <v>556</v>
      </c>
      <c r="W82" t="s">
        <v>781</v>
      </c>
      <c r="X82" t="s">
        <v>525</v>
      </c>
      <c r="Z82" s="157" t="s">
        <v>348</v>
      </c>
      <c r="AA82" s="1">
        <v>40</v>
      </c>
      <c r="AB82" s="3">
        <v>15</v>
      </c>
      <c r="AC82" s="3">
        <v>10</v>
      </c>
      <c r="AD82" s="3">
        <v>35</v>
      </c>
    </row>
    <row r="83" spans="1:30" ht="14.25" x14ac:dyDescent="0.2">
      <c r="A83" s="103">
        <v>81</v>
      </c>
      <c r="B83" s="93" t="s">
        <v>907</v>
      </c>
      <c r="C83" s="93" t="s">
        <v>516</v>
      </c>
      <c r="D83" s="93" t="s">
        <v>533</v>
      </c>
      <c r="E83" s="154"/>
      <c r="K83" s="103">
        <v>3111</v>
      </c>
      <c r="L83" s="93" t="s">
        <v>908</v>
      </c>
      <c r="M83" s="154"/>
      <c r="R83" s="93" t="s">
        <v>378</v>
      </c>
      <c r="S83" t="s">
        <v>541</v>
      </c>
      <c r="T83" t="s">
        <v>671</v>
      </c>
      <c r="U83" t="s">
        <v>666</v>
      </c>
      <c r="V83" t="s">
        <v>602</v>
      </c>
      <c r="W83" t="s">
        <v>593</v>
      </c>
      <c r="X83" t="s">
        <v>543</v>
      </c>
      <c r="Z83" s="157" t="s">
        <v>378</v>
      </c>
      <c r="AA83" s="1">
        <v>20</v>
      </c>
      <c r="AB83" s="3">
        <v>15</v>
      </c>
      <c r="AC83" s="3">
        <v>35</v>
      </c>
      <c r="AD83" s="3">
        <v>30</v>
      </c>
    </row>
    <row r="84" spans="1:30" ht="14.25" x14ac:dyDescent="0.2">
      <c r="A84" s="103">
        <v>82</v>
      </c>
      <c r="B84" s="93" t="s">
        <v>909</v>
      </c>
      <c r="C84" s="93" t="s">
        <v>516</v>
      </c>
      <c r="D84" s="93" t="s">
        <v>533</v>
      </c>
      <c r="E84" s="154"/>
      <c r="K84" s="103">
        <v>3112</v>
      </c>
      <c r="L84" s="93" t="s">
        <v>910</v>
      </c>
      <c r="M84" s="154"/>
      <c r="R84" s="160" t="s">
        <v>58</v>
      </c>
      <c r="S84" s="114" t="s">
        <v>554</v>
      </c>
      <c r="T84" s="114" t="s">
        <v>880</v>
      </c>
      <c r="U84" s="114" t="s">
        <v>632</v>
      </c>
      <c r="V84" s="114" t="s">
        <v>602</v>
      </c>
      <c r="W84" s="114" t="s">
        <v>524</v>
      </c>
      <c r="X84" s="114" t="s">
        <v>632</v>
      </c>
      <c r="Z84" s="157" t="s">
        <v>58</v>
      </c>
      <c r="AA84" s="3">
        <v>35</v>
      </c>
      <c r="AB84" s="1">
        <v>15</v>
      </c>
      <c r="AC84" s="3">
        <v>40</v>
      </c>
      <c r="AD84" s="1">
        <v>10</v>
      </c>
    </row>
    <row r="85" spans="1:30" ht="14.25" x14ac:dyDescent="0.2">
      <c r="A85" s="103">
        <v>83</v>
      </c>
      <c r="B85" s="93" t="s">
        <v>817</v>
      </c>
      <c r="C85" s="93" t="s">
        <v>516</v>
      </c>
      <c r="D85" s="93" t="s">
        <v>533</v>
      </c>
      <c r="E85" s="154"/>
      <c r="K85" s="103">
        <v>3113</v>
      </c>
      <c r="L85" s="93" t="s">
        <v>911</v>
      </c>
      <c r="M85" s="154"/>
      <c r="R85" s="118" t="s">
        <v>432</v>
      </c>
      <c r="S85" s="114" t="s">
        <v>555</v>
      </c>
      <c r="T85" s="114" t="s">
        <v>739</v>
      </c>
      <c r="U85" s="114" t="s">
        <v>541</v>
      </c>
      <c r="V85" s="114" t="s">
        <v>593</v>
      </c>
      <c r="W85" s="114" t="s">
        <v>541</v>
      </c>
      <c r="X85" s="114" t="s">
        <v>567</v>
      </c>
      <c r="Z85" s="157" t="s">
        <v>432</v>
      </c>
      <c r="AA85" s="1">
        <v>20</v>
      </c>
      <c r="AB85" s="1">
        <v>20</v>
      </c>
      <c r="AC85" s="3">
        <v>35</v>
      </c>
      <c r="AD85" s="3">
        <v>25</v>
      </c>
    </row>
    <row r="86" spans="1:30" ht="14.25" x14ac:dyDescent="0.2">
      <c r="A86" s="103">
        <v>84</v>
      </c>
      <c r="B86" s="93" t="s">
        <v>912</v>
      </c>
      <c r="C86" s="93" t="s">
        <v>516</v>
      </c>
      <c r="D86" s="93" t="s">
        <v>533</v>
      </c>
      <c r="E86" s="154"/>
      <c r="K86" s="103">
        <v>3114</v>
      </c>
      <c r="L86" s="93" t="s">
        <v>913</v>
      </c>
      <c r="M86" s="154"/>
    </row>
    <row r="87" spans="1:30" ht="14.25" x14ac:dyDescent="0.2">
      <c r="A87" s="103">
        <v>85</v>
      </c>
      <c r="B87" s="93" t="s">
        <v>838</v>
      </c>
      <c r="C87" s="93" t="s">
        <v>516</v>
      </c>
      <c r="D87" s="93" t="s">
        <v>533</v>
      </c>
      <c r="E87" s="154"/>
      <c r="K87" s="103">
        <v>3115</v>
      </c>
      <c r="L87" s="93" t="s">
        <v>914</v>
      </c>
      <c r="M87" s="154"/>
    </row>
    <row r="88" spans="1:30" ht="14.25" x14ac:dyDescent="0.2">
      <c r="A88" s="103">
        <v>86</v>
      </c>
      <c r="B88" s="93" t="s">
        <v>915</v>
      </c>
      <c r="C88" s="93" t="s">
        <v>516</v>
      </c>
      <c r="D88" s="93" t="s">
        <v>533</v>
      </c>
      <c r="E88" s="154"/>
      <c r="K88" s="103">
        <v>3116</v>
      </c>
      <c r="L88" s="93" t="s">
        <v>916</v>
      </c>
      <c r="M88" s="154"/>
    </row>
    <row r="89" spans="1:30" ht="14.25" x14ac:dyDescent="0.2">
      <c r="A89" s="103">
        <v>87</v>
      </c>
      <c r="B89" s="93" t="s">
        <v>532</v>
      </c>
      <c r="C89" s="93" t="s">
        <v>533</v>
      </c>
      <c r="D89" s="93" t="s">
        <v>516</v>
      </c>
      <c r="E89" s="154"/>
      <c r="K89" s="103">
        <v>3117</v>
      </c>
      <c r="L89" s="93" t="s">
        <v>917</v>
      </c>
      <c r="M89" s="154"/>
    </row>
    <row r="90" spans="1:30" ht="14.25" x14ac:dyDescent="0.2">
      <c r="A90" s="103">
        <v>88</v>
      </c>
      <c r="B90" s="93" t="s">
        <v>547</v>
      </c>
      <c r="C90" s="93" t="s">
        <v>533</v>
      </c>
      <c r="D90" s="93" t="s">
        <v>516</v>
      </c>
      <c r="E90" s="154"/>
      <c r="K90" s="103">
        <v>3118</v>
      </c>
      <c r="L90" s="93" t="s">
        <v>918</v>
      </c>
      <c r="M90" s="154"/>
    </row>
    <row r="91" spans="1:30" ht="14.25" x14ac:dyDescent="0.2">
      <c r="A91" s="103">
        <v>89</v>
      </c>
      <c r="B91" s="93" t="s">
        <v>559</v>
      </c>
      <c r="C91" s="93" t="s">
        <v>533</v>
      </c>
      <c r="D91" s="93" t="s">
        <v>516</v>
      </c>
      <c r="E91" s="154"/>
      <c r="K91" s="103">
        <v>3119</v>
      </c>
      <c r="L91" s="93" t="s">
        <v>919</v>
      </c>
      <c r="M91" s="154"/>
    </row>
    <row r="92" spans="1:30" ht="14.25" x14ac:dyDescent="0.2">
      <c r="A92" s="103">
        <v>90</v>
      </c>
      <c r="B92" s="93" t="s">
        <v>571</v>
      </c>
      <c r="C92" s="93" t="s">
        <v>533</v>
      </c>
      <c r="D92" s="93" t="s">
        <v>516</v>
      </c>
      <c r="E92" s="154"/>
      <c r="K92" s="103">
        <v>3120</v>
      </c>
      <c r="L92" s="93" t="s">
        <v>920</v>
      </c>
      <c r="M92" s="154"/>
    </row>
    <row r="93" spans="1:30" ht="14.25" x14ac:dyDescent="0.2">
      <c r="A93" s="103">
        <v>91</v>
      </c>
      <c r="B93" s="93" t="s">
        <v>586</v>
      </c>
      <c r="C93" s="93" t="s">
        <v>533</v>
      </c>
      <c r="D93" s="93" t="s">
        <v>516</v>
      </c>
      <c r="E93" s="154"/>
      <c r="K93" s="103">
        <v>3121</v>
      </c>
      <c r="L93" s="93" t="s">
        <v>921</v>
      </c>
      <c r="M93" s="154"/>
    </row>
    <row r="94" spans="1:30" ht="14.25" x14ac:dyDescent="0.2">
      <c r="A94" s="103">
        <v>92</v>
      </c>
      <c r="B94" s="93" t="s">
        <v>595</v>
      </c>
      <c r="C94" s="93" t="s">
        <v>533</v>
      </c>
      <c r="D94" s="93" t="s">
        <v>516</v>
      </c>
      <c r="E94" s="154"/>
      <c r="K94" s="103">
        <v>3122</v>
      </c>
      <c r="L94" s="93" t="s">
        <v>922</v>
      </c>
      <c r="M94" s="154"/>
    </row>
    <row r="95" spans="1:30" ht="14.25" x14ac:dyDescent="0.2">
      <c r="A95" s="103">
        <v>93</v>
      </c>
      <c r="B95" s="93" t="s">
        <v>606</v>
      </c>
      <c r="C95" s="93" t="s">
        <v>533</v>
      </c>
      <c r="D95" s="93" t="s">
        <v>516</v>
      </c>
      <c r="E95" s="154"/>
      <c r="K95" s="103">
        <v>3123</v>
      </c>
      <c r="L95" s="93" t="s">
        <v>923</v>
      </c>
      <c r="M95" s="154"/>
    </row>
    <row r="96" spans="1:30" ht="14.25" x14ac:dyDescent="0.2">
      <c r="A96" s="103">
        <v>94</v>
      </c>
      <c r="B96" s="93" t="s">
        <v>615</v>
      </c>
      <c r="C96" s="93" t="s">
        <v>533</v>
      </c>
      <c r="D96" s="93" t="s">
        <v>516</v>
      </c>
      <c r="E96" s="154"/>
      <c r="K96" s="103">
        <v>3124</v>
      </c>
      <c r="L96" s="93" t="s">
        <v>924</v>
      </c>
      <c r="M96" s="154"/>
    </row>
    <row r="97" spans="1:13" ht="14.25" x14ac:dyDescent="0.2">
      <c r="A97" s="103">
        <v>95</v>
      </c>
      <c r="B97" s="93" t="s">
        <v>624</v>
      </c>
      <c r="C97" s="93" t="s">
        <v>533</v>
      </c>
      <c r="D97" s="93" t="s">
        <v>516</v>
      </c>
      <c r="E97" s="154"/>
      <c r="K97" s="103">
        <v>3125</v>
      </c>
      <c r="L97" s="93" t="s">
        <v>925</v>
      </c>
      <c r="M97" s="154"/>
    </row>
    <row r="98" spans="1:13" ht="14.25" x14ac:dyDescent="0.2">
      <c r="A98" s="103">
        <v>96</v>
      </c>
      <c r="B98" s="93" t="s">
        <v>635</v>
      </c>
      <c r="C98" s="93" t="s">
        <v>533</v>
      </c>
      <c r="D98" s="93" t="s">
        <v>516</v>
      </c>
      <c r="E98" s="154"/>
      <c r="K98" s="103">
        <v>3126</v>
      </c>
      <c r="L98" s="93" t="s">
        <v>926</v>
      </c>
      <c r="M98" s="154"/>
    </row>
    <row r="99" spans="1:13" ht="14.25" x14ac:dyDescent="0.2">
      <c r="A99" s="103">
        <v>97</v>
      </c>
      <c r="B99" s="93" t="s">
        <v>655</v>
      </c>
      <c r="C99" s="93" t="s">
        <v>516</v>
      </c>
      <c r="D99" s="93" t="s">
        <v>516</v>
      </c>
      <c r="E99" s="154"/>
      <c r="K99" s="103">
        <v>3127</v>
      </c>
      <c r="L99" s="93" t="s">
        <v>927</v>
      </c>
      <c r="M99" s="154"/>
    </row>
    <row r="100" spans="1:13" ht="14.25" x14ac:dyDescent="0.2">
      <c r="A100" s="103">
        <v>98</v>
      </c>
      <c r="B100" s="93" t="s">
        <v>661</v>
      </c>
      <c r="C100" s="93" t="s">
        <v>516</v>
      </c>
      <c r="D100" s="93" t="s">
        <v>516</v>
      </c>
      <c r="E100" s="154"/>
      <c r="K100" s="103">
        <v>3128</v>
      </c>
      <c r="L100" s="93" t="s">
        <v>928</v>
      </c>
      <c r="M100" s="154"/>
    </row>
    <row r="101" spans="1:13" ht="14.25" x14ac:dyDescent="0.2">
      <c r="A101" s="103">
        <v>99</v>
      </c>
      <c r="B101" s="93" t="s">
        <v>532</v>
      </c>
      <c r="C101" s="93" t="s">
        <v>516</v>
      </c>
      <c r="D101" s="93" t="s">
        <v>516</v>
      </c>
      <c r="E101" s="154"/>
      <c r="K101" s="103">
        <v>3129</v>
      </c>
      <c r="L101" s="93" t="s">
        <v>929</v>
      </c>
      <c r="M101" s="154"/>
    </row>
    <row r="102" spans="1:13" ht="14.25" x14ac:dyDescent="0.2">
      <c r="A102" s="103">
        <v>100</v>
      </c>
      <c r="B102" s="93" t="s">
        <v>547</v>
      </c>
      <c r="C102" s="93" t="s">
        <v>516</v>
      </c>
      <c r="D102" s="93" t="s">
        <v>516</v>
      </c>
      <c r="E102" s="154"/>
      <c r="K102" s="103">
        <v>3130</v>
      </c>
      <c r="L102" s="93" t="s">
        <v>930</v>
      </c>
      <c r="M102" s="154"/>
    </row>
    <row r="103" spans="1:13" ht="14.25" x14ac:dyDescent="0.2">
      <c r="A103" s="103">
        <v>101</v>
      </c>
      <c r="B103" s="93" t="s">
        <v>559</v>
      </c>
      <c r="C103" s="93" t="s">
        <v>516</v>
      </c>
      <c r="D103" s="93" t="s">
        <v>516</v>
      </c>
      <c r="E103" s="154"/>
      <c r="K103" s="103">
        <v>3131</v>
      </c>
      <c r="L103" s="93" t="s">
        <v>931</v>
      </c>
      <c r="M103" s="154"/>
    </row>
    <row r="104" spans="1:13" ht="14.25" x14ac:dyDescent="0.2">
      <c r="A104" s="103">
        <v>102</v>
      </c>
      <c r="B104" s="93" t="s">
        <v>571</v>
      </c>
      <c r="C104" s="93" t="s">
        <v>516</v>
      </c>
      <c r="D104" s="93" t="s">
        <v>516</v>
      </c>
      <c r="E104" s="154"/>
      <c r="K104" s="103">
        <v>3132</v>
      </c>
      <c r="L104" s="93" t="s">
        <v>932</v>
      </c>
      <c r="M104" s="154"/>
    </row>
    <row r="105" spans="1:13" ht="14.25" x14ac:dyDescent="0.2">
      <c r="A105" s="103">
        <v>103</v>
      </c>
      <c r="B105" s="93" t="s">
        <v>586</v>
      </c>
      <c r="C105" s="93" t="s">
        <v>516</v>
      </c>
      <c r="D105" s="93" t="s">
        <v>516</v>
      </c>
      <c r="E105" s="154"/>
      <c r="K105" s="103">
        <v>3133</v>
      </c>
      <c r="L105" s="93" t="s">
        <v>933</v>
      </c>
      <c r="M105" s="154"/>
    </row>
    <row r="106" spans="1:13" ht="14.25" x14ac:dyDescent="0.2">
      <c r="A106" s="103">
        <v>104</v>
      </c>
      <c r="B106" s="93" t="s">
        <v>595</v>
      </c>
      <c r="C106" s="93" t="s">
        <v>516</v>
      </c>
      <c r="D106" s="93" t="s">
        <v>516</v>
      </c>
      <c r="E106" s="154"/>
      <c r="K106" s="103">
        <v>3134</v>
      </c>
      <c r="L106" s="93" t="s">
        <v>934</v>
      </c>
      <c r="M106" s="154"/>
    </row>
    <row r="107" spans="1:13" ht="14.25" x14ac:dyDescent="0.2">
      <c r="A107" s="103">
        <v>105</v>
      </c>
      <c r="B107" s="93" t="s">
        <v>935</v>
      </c>
      <c r="C107" s="93" t="s">
        <v>516</v>
      </c>
      <c r="D107" s="93" t="s">
        <v>533</v>
      </c>
      <c r="E107" s="154"/>
      <c r="K107" s="103">
        <v>3135</v>
      </c>
      <c r="L107" s="93" t="s">
        <v>936</v>
      </c>
      <c r="M107" s="154"/>
    </row>
    <row r="108" spans="1:13" ht="14.25" x14ac:dyDescent="0.2">
      <c r="A108" s="103">
        <v>106</v>
      </c>
      <c r="B108" s="93" t="s">
        <v>935</v>
      </c>
      <c r="C108" s="93" t="s">
        <v>516</v>
      </c>
      <c r="D108" s="93" t="s">
        <v>533</v>
      </c>
      <c r="E108" s="154"/>
      <c r="K108" s="103">
        <v>3136</v>
      </c>
      <c r="L108" s="93" t="s">
        <v>937</v>
      </c>
      <c r="M108" s="154"/>
    </row>
    <row r="109" spans="1:13" ht="14.25" x14ac:dyDescent="0.2">
      <c r="A109" s="103">
        <v>107</v>
      </c>
      <c r="B109" s="93" t="s">
        <v>938</v>
      </c>
      <c r="C109" s="93" t="s">
        <v>516</v>
      </c>
      <c r="D109" s="93" t="s">
        <v>533</v>
      </c>
      <c r="E109" s="154"/>
      <c r="K109" s="103">
        <v>3200</v>
      </c>
      <c r="L109" s="93" t="s">
        <v>939</v>
      </c>
      <c r="M109" s="154"/>
    </row>
    <row r="110" spans="1:13" ht="14.25" x14ac:dyDescent="0.2">
      <c r="A110" s="103">
        <v>108</v>
      </c>
      <c r="B110" s="93" t="s">
        <v>938</v>
      </c>
      <c r="C110" s="93" t="s">
        <v>516</v>
      </c>
      <c r="D110" s="93" t="s">
        <v>533</v>
      </c>
      <c r="E110" s="154"/>
      <c r="K110" s="103">
        <v>3201</v>
      </c>
      <c r="L110" s="93" t="s">
        <v>940</v>
      </c>
      <c r="M110" s="154"/>
    </row>
    <row r="111" spans="1:13" ht="14.25" x14ac:dyDescent="0.2">
      <c r="A111" s="103">
        <v>109</v>
      </c>
      <c r="B111" s="93" t="s">
        <v>830</v>
      </c>
      <c r="C111" s="93" t="s">
        <v>516</v>
      </c>
      <c r="D111" s="93" t="s">
        <v>533</v>
      </c>
      <c r="E111" s="154"/>
      <c r="K111" s="103">
        <v>3202</v>
      </c>
      <c r="L111" s="93" t="s">
        <v>941</v>
      </c>
      <c r="M111" s="154"/>
    </row>
    <row r="112" spans="1:13" ht="14.25" x14ac:dyDescent="0.2">
      <c r="A112" s="103">
        <v>110</v>
      </c>
      <c r="B112" s="93" t="s">
        <v>942</v>
      </c>
      <c r="C112" s="93" t="s">
        <v>516</v>
      </c>
      <c r="D112" s="93" t="s">
        <v>533</v>
      </c>
      <c r="E112" s="154"/>
      <c r="K112" s="103">
        <v>3203</v>
      </c>
      <c r="L112" s="93" t="s">
        <v>943</v>
      </c>
      <c r="M112" s="154"/>
    </row>
    <row r="113" spans="1:13" ht="14.25" x14ac:dyDescent="0.2">
      <c r="A113" s="103">
        <v>111</v>
      </c>
      <c r="B113" s="93" t="s">
        <v>944</v>
      </c>
      <c r="C113" s="93" t="s">
        <v>516</v>
      </c>
      <c r="D113" s="93" t="s">
        <v>533</v>
      </c>
      <c r="K113" s="103">
        <v>3204</v>
      </c>
      <c r="L113" s="93" t="s">
        <v>945</v>
      </c>
      <c r="M113" s="154"/>
    </row>
    <row r="114" spans="1:13" ht="14.25" x14ac:dyDescent="0.2">
      <c r="A114" s="103">
        <v>112</v>
      </c>
      <c r="B114" s="93" t="s">
        <v>946</v>
      </c>
      <c r="C114" s="93" t="s">
        <v>516</v>
      </c>
      <c r="D114" s="93" t="s">
        <v>533</v>
      </c>
      <c r="K114" s="103">
        <v>3205</v>
      </c>
      <c r="L114" s="93" t="s">
        <v>947</v>
      </c>
      <c r="M114" s="154"/>
    </row>
    <row r="115" spans="1:13" ht="14.25" x14ac:dyDescent="0.2">
      <c r="A115" s="103">
        <v>113</v>
      </c>
      <c r="B115" s="93" t="s">
        <v>946</v>
      </c>
      <c r="C115" s="93" t="s">
        <v>516</v>
      </c>
      <c r="D115" s="93" t="s">
        <v>533</v>
      </c>
      <c r="K115" s="103">
        <v>3206</v>
      </c>
      <c r="L115" s="93" t="s">
        <v>948</v>
      </c>
      <c r="M115" s="154"/>
    </row>
    <row r="116" spans="1:13" ht="14.25" x14ac:dyDescent="0.2">
      <c r="A116" s="103">
        <v>114</v>
      </c>
      <c r="B116" s="93" t="s">
        <v>949</v>
      </c>
      <c r="C116" s="93" t="s">
        <v>533</v>
      </c>
      <c r="D116" s="93" t="s">
        <v>533</v>
      </c>
      <c r="K116" s="103">
        <v>3207</v>
      </c>
      <c r="L116" s="93" t="s">
        <v>950</v>
      </c>
      <c r="M116" s="154"/>
    </row>
    <row r="117" spans="1:13" ht="14.25" x14ac:dyDescent="0.2">
      <c r="A117" s="103">
        <v>115</v>
      </c>
      <c r="B117" s="93" t="s">
        <v>951</v>
      </c>
      <c r="C117" s="93" t="s">
        <v>533</v>
      </c>
      <c r="D117" s="93" t="s">
        <v>533</v>
      </c>
      <c r="K117" s="103">
        <v>3208</v>
      </c>
      <c r="L117" s="93" t="s">
        <v>952</v>
      </c>
      <c r="M117" s="154"/>
    </row>
    <row r="118" spans="1:13" ht="14.25" x14ac:dyDescent="0.2">
      <c r="A118" s="103">
        <v>116</v>
      </c>
      <c r="B118" s="93" t="s">
        <v>953</v>
      </c>
      <c r="C118" s="93" t="s">
        <v>533</v>
      </c>
      <c r="D118" s="93" t="s">
        <v>533</v>
      </c>
      <c r="K118" s="103">
        <v>3209</v>
      </c>
      <c r="L118" s="93" t="s">
        <v>954</v>
      </c>
      <c r="M118" s="154"/>
    </row>
    <row r="119" spans="1:13" ht="14.25" x14ac:dyDescent="0.2">
      <c r="A119" s="103">
        <v>117</v>
      </c>
      <c r="B119" s="93" t="s">
        <v>955</v>
      </c>
      <c r="C119" s="93" t="s">
        <v>516</v>
      </c>
      <c r="D119" s="93" t="s">
        <v>533</v>
      </c>
      <c r="K119" s="103">
        <v>3210</v>
      </c>
      <c r="L119" s="93" t="s">
        <v>956</v>
      </c>
      <c r="M119" s="154"/>
    </row>
    <row r="120" spans="1:13" ht="14.25" x14ac:dyDescent="0.2">
      <c r="A120" s="103">
        <v>118</v>
      </c>
      <c r="B120" s="93" t="s">
        <v>957</v>
      </c>
      <c r="C120" s="93" t="s">
        <v>516</v>
      </c>
      <c r="D120" s="93" t="s">
        <v>533</v>
      </c>
      <c r="K120" s="103">
        <v>3211</v>
      </c>
      <c r="L120" s="93" t="s">
        <v>958</v>
      </c>
      <c r="M120" s="154"/>
    </row>
    <row r="121" spans="1:13" ht="14.25" x14ac:dyDescent="0.2">
      <c r="A121" s="103">
        <v>119</v>
      </c>
      <c r="B121" s="93" t="s">
        <v>532</v>
      </c>
      <c r="C121" s="93" t="s">
        <v>533</v>
      </c>
      <c r="D121" s="93" t="s">
        <v>533</v>
      </c>
      <c r="K121" s="103">
        <v>3212</v>
      </c>
      <c r="L121" s="93" t="s">
        <v>959</v>
      </c>
      <c r="M121" s="154"/>
    </row>
    <row r="122" spans="1:13" ht="14.25" x14ac:dyDescent="0.2">
      <c r="A122" s="103">
        <v>120</v>
      </c>
      <c r="B122" s="93" t="s">
        <v>547</v>
      </c>
      <c r="C122" s="93" t="s">
        <v>533</v>
      </c>
      <c r="D122" s="93" t="s">
        <v>533</v>
      </c>
      <c r="K122" s="103">
        <v>3213</v>
      </c>
      <c r="L122" s="93" t="s">
        <v>960</v>
      </c>
      <c r="M122" s="154"/>
    </row>
    <row r="123" spans="1:13" ht="14.25" x14ac:dyDescent="0.2">
      <c r="A123" s="103">
        <v>121</v>
      </c>
      <c r="B123" s="93" t="s">
        <v>559</v>
      </c>
      <c r="C123" s="93" t="s">
        <v>533</v>
      </c>
      <c r="D123" s="93" t="s">
        <v>533</v>
      </c>
      <c r="K123" s="103">
        <v>3214</v>
      </c>
      <c r="L123" s="93" t="s">
        <v>961</v>
      </c>
      <c r="M123" s="154"/>
    </row>
    <row r="124" spans="1:13" ht="14.25" x14ac:dyDescent="0.2">
      <c r="A124" s="103">
        <v>122</v>
      </c>
      <c r="B124" s="93" t="s">
        <v>571</v>
      </c>
      <c r="C124" s="93" t="s">
        <v>533</v>
      </c>
      <c r="D124" s="93" t="s">
        <v>533</v>
      </c>
      <c r="K124" s="103">
        <v>3215</v>
      </c>
      <c r="L124" s="93" t="s">
        <v>962</v>
      </c>
      <c r="M124" s="154"/>
    </row>
    <row r="125" spans="1:13" ht="14.25" x14ac:dyDescent="0.2">
      <c r="A125" s="103">
        <v>123</v>
      </c>
      <c r="B125" s="93" t="s">
        <v>586</v>
      </c>
      <c r="C125" s="93" t="s">
        <v>533</v>
      </c>
      <c r="D125" s="93" t="s">
        <v>533</v>
      </c>
      <c r="K125" s="103">
        <v>3216</v>
      </c>
      <c r="L125" s="93" t="s">
        <v>963</v>
      </c>
      <c r="M125" s="154"/>
    </row>
    <row r="126" spans="1:13" ht="14.25" x14ac:dyDescent="0.2">
      <c r="A126" s="103">
        <v>124</v>
      </c>
      <c r="B126" s="93" t="s">
        <v>595</v>
      </c>
      <c r="C126" s="93" t="s">
        <v>533</v>
      </c>
      <c r="D126" s="93" t="s">
        <v>533</v>
      </c>
      <c r="K126" s="103">
        <v>3217</v>
      </c>
      <c r="L126" s="93" t="s">
        <v>964</v>
      </c>
      <c r="M126" s="154"/>
    </row>
    <row r="127" spans="1:13" ht="14.25" x14ac:dyDescent="0.2">
      <c r="A127" s="103">
        <v>125</v>
      </c>
      <c r="B127" s="93" t="s">
        <v>655</v>
      </c>
      <c r="C127" s="93" t="s">
        <v>516</v>
      </c>
      <c r="D127" s="93" t="s">
        <v>533</v>
      </c>
      <c r="K127" s="103">
        <v>3218</v>
      </c>
      <c r="L127" s="93" t="s">
        <v>965</v>
      </c>
      <c r="M127" s="154"/>
    </row>
    <row r="128" spans="1:13" ht="14.25" x14ac:dyDescent="0.2">
      <c r="A128" s="103">
        <v>126</v>
      </c>
      <c r="B128" s="93" t="s">
        <v>661</v>
      </c>
      <c r="C128" s="93" t="s">
        <v>516</v>
      </c>
      <c r="D128" s="93" t="s">
        <v>533</v>
      </c>
      <c r="K128" s="103">
        <v>3219</v>
      </c>
      <c r="L128" s="93" t="s">
        <v>966</v>
      </c>
      <c r="M128" s="154"/>
    </row>
    <row r="129" spans="1:13" ht="14.25" x14ac:dyDescent="0.2">
      <c r="A129" s="103">
        <v>127</v>
      </c>
      <c r="B129" s="93" t="s">
        <v>967</v>
      </c>
      <c r="C129" s="93" t="s">
        <v>516</v>
      </c>
      <c r="D129" s="93" t="s">
        <v>533</v>
      </c>
      <c r="K129" s="103">
        <v>3220</v>
      </c>
      <c r="L129" s="93" t="s">
        <v>968</v>
      </c>
      <c r="M129" s="154"/>
    </row>
    <row r="130" spans="1:13" ht="14.25" x14ac:dyDescent="0.2">
      <c r="A130" s="103">
        <v>128</v>
      </c>
      <c r="B130" s="93" t="s">
        <v>969</v>
      </c>
      <c r="C130" s="93" t="s">
        <v>516</v>
      </c>
      <c r="D130" s="93" t="s">
        <v>533</v>
      </c>
      <c r="K130" s="103">
        <v>3221</v>
      </c>
      <c r="L130" s="93" t="s">
        <v>970</v>
      </c>
      <c r="M130" s="154"/>
    </row>
    <row r="131" spans="1:13" ht="14.25" x14ac:dyDescent="0.2">
      <c r="A131" s="103">
        <v>129</v>
      </c>
      <c r="B131" s="93" t="s">
        <v>826</v>
      </c>
      <c r="C131" s="93" t="s">
        <v>516</v>
      </c>
      <c r="D131" s="93" t="s">
        <v>533</v>
      </c>
      <c r="K131" s="103">
        <v>3222</v>
      </c>
      <c r="L131" s="93" t="s">
        <v>971</v>
      </c>
      <c r="M131" s="154"/>
    </row>
    <row r="132" spans="1:13" ht="14.25" x14ac:dyDescent="0.2">
      <c r="K132" s="103">
        <v>3223</v>
      </c>
      <c r="L132" s="93" t="s">
        <v>972</v>
      </c>
      <c r="M132" s="154"/>
    </row>
    <row r="133" spans="1:13" ht="14.25" x14ac:dyDescent="0.2">
      <c r="K133" s="103">
        <v>3224</v>
      </c>
      <c r="L133" s="93" t="s">
        <v>973</v>
      </c>
      <c r="M133" s="154"/>
    </row>
    <row r="134" spans="1:13" ht="14.25" x14ac:dyDescent="0.2">
      <c r="K134" s="103">
        <v>3225</v>
      </c>
      <c r="L134" s="93" t="s">
        <v>974</v>
      </c>
      <c r="M134" s="154"/>
    </row>
    <row r="135" spans="1:13" ht="14.25" x14ac:dyDescent="0.2">
      <c r="K135" s="103">
        <v>3226</v>
      </c>
      <c r="L135" s="93" t="s">
        <v>975</v>
      </c>
      <c r="M135" s="154"/>
    </row>
    <row r="136" spans="1:13" ht="14.25" x14ac:dyDescent="0.2">
      <c r="K136" s="103">
        <v>3227</v>
      </c>
      <c r="L136" s="93" t="s">
        <v>976</v>
      </c>
      <c r="M136" s="154"/>
    </row>
    <row r="137" spans="1:13" ht="14.25" x14ac:dyDescent="0.2">
      <c r="K137" s="103">
        <v>3228</v>
      </c>
      <c r="L137" s="93" t="s">
        <v>977</v>
      </c>
      <c r="M137" s="154"/>
    </row>
    <row r="138" spans="1:13" ht="14.25" x14ac:dyDescent="0.2">
      <c r="K138" s="103">
        <v>3229</v>
      </c>
      <c r="L138" s="93" t="s">
        <v>978</v>
      </c>
      <c r="M138" s="154"/>
    </row>
    <row r="139" spans="1:13" ht="14.25" x14ac:dyDescent="0.2">
      <c r="K139" s="103">
        <v>3230</v>
      </c>
      <c r="L139" s="93" t="s">
        <v>979</v>
      </c>
      <c r="M139" s="154"/>
    </row>
    <row r="140" spans="1:13" ht="14.25" x14ac:dyDescent="0.2">
      <c r="K140" s="103">
        <v>3231</v>
      </c>
      <c r="L140" s="93" t="s">
        <v>980</v>
      </c>
      <c r="M140" s="154"/>
    </row>
    <row r="141" spans="1:13" ht="14.25" x14ac:dyDescent="0.2">
      <c r="K141" s="103">
        <v>3232</v>
      </c>
      <c r="L141" s="93" t="s">
        <v>981</v>
      </c>
      <c r="M141" s="154"/>
    </row>
    <row r="142" spans="1:13" ht="14.25" x14ac:dyDescent="0.2">
      <c r="K142" s="103">
        <v>3233</v>
      </c>
      <c r="L142" s="93" t="s">
        <v>982</v>
      </c>
      <c r="M142" s="154"/>
    </row>
    <row r="143" spans="1:13" ht="14.25" x14ac:dyDescent="0.2">
      <c r="K143" s="103">
        <v>3234</v>
      </c>
      <c r="L143" s="93" t="s">
        <v>983</v>
      </c>
      <c r="M143" s="154"/>
    </row>
    <row r="144" spans="1:13" ht="14.25" x14ac:dyDescent="0.2">
      <c r="K144" s="103">
        <v>3235</v>
      </c>
      <c r="L144" s="93" t="s">
        <v>984</v>
      </c>
      <c r="M144" s="154"/>
    </row>
    <row r="145" spans="11:13" ht="14.25" x14ac:dyDescent="0.2">
      <c r="K145" s="103">
        <v>3236</v>
      </c>
      <c r="L145" s="93" t="s">
        <v>985</v>
      </c>
      <c r="M145" s="154"/>
    </row>
    <row r="146" spans="11:13" ht="14.25" x14ac:dyDescent="0.2">
      <c r="K146" s="103">
        <v>3237</v>
      </c>
      <c r="L146" s="93" t="s">
        <v>986</v>
      </c>
      <c r="M146" s="154"/>
    </row>
    <row r="147" spans="11:13" ht="14.25" x14ac:dyDescent="0.2">
      <c r="K147" s="103">
        <v>3238</v>
      </c>
      <c r="L147" s="93" t="s">
        <v>987</v>
      </c>
      <c r="M147" s="154"/>
    </row>
    <row r="148" spans="11:13" ht="14.25" x14ac:dyDescent="0.2">
      <c r="K148" s="103">
        <v>3239</v>
      </c>
      <c r="L148" s="93" t="s">
        <v>988</v>
      </c>
      <c r="M148" s="154"/>
    </row>
    <row r="149" spans="11:13" ht="14.25" x14ac:dyDescent="0.2">
      <c r="K149" s="103">
        <v>3240</v>
      </c>
      <c r="L149" s="93" t="s">
        <v>989</v>
      </c>
      <c r="M149" s="154"/>
    </row>
    <row r="150" spans="11:13" ht="14.25" x14ac:dyDescent="0.2">
      <c r="K150" s="103">
        <v>3241</v>
      </c>
      <c r="L150" s="93" t="s">
        <v>990</v>
      </c>
      <c r="M150" s="154"/>
    </row>
    <row r="151" spans="11:13" ht="14.25" x14ac:dyDescent="0.2">
      <c r="K151" s="103">
        <v>3242</v>
      </c>
      <c r="L151" s="93" t="s">
        <v>991</v>
      </c>
      <c r="M151" s="154"/>
    </row>
    <row r="152" spans="11:13" ht="14.25" x14ac:dyDescent="0.2">
      <c r="K152" s="103">
        <v>3243</v>
      </c>
      <c r="L152" s="93" t="s">
        <v>992</v>
      </c>
      <c r="M152" s="154"/>
    </row>
    <row r="153" spans="11:13" ht="14.25" x14ac:dyDescent="0.2">
      <c r="K153" s="103">
        <v>3244</v>
      </c>
      <c r="L153" s="93" t="s">
        <v>993</v>
      </c>
      <c r="M153" s="154"/>
    </row>
    <row r="154" spans="11:13" ht="14.25" x14ac:dyDescent="0.2">
      <c r="K154" s="103">
        <v>3245</v>
      </c>
      <c r="L154" s="93" t="s">
        <v>994</v>
      </c>
      <c r="M154" s="154"/>
    </row>
    <row r="155" spans="11:13" ht="14.25" x14ac:dyDescent="0.2">
      <c r="K155" s="103">
        <v>3246</v>
      </c>
      <c r="L155" s="93" t="s">
        <v>995</v>
      </c>
      <c r="M155" s="154"/>
    </row>
    <row r="156" spans="11:13" ht="14.25" x14ac:dyDescent="0.2">
      <c r="K156" s="103">
        <v>3500</v>
      </c>
      <c r="L156" s="93" t="s">
        <v>996</v>
      </c>
      <c r="M156" s="154"/>
    </row>
    <row r="157" spans="11:13" ht="14.25" x14ac:dyDescent="0.2">
      <c r="K157" s="103">
        <v>3501</v>
      </c>
      <c r="L157" s="93" t="s">
        <v>997</v>
      </c>
      <c r="M157" s="154"/>
    </row>
    <row r="158" spans="11:13" ht="14.25" x14ac:dyDescent="0.2">
      <c r="K158" s="103">
        <v>3502</v>
      </c>
      <c r="L158" s="93" t="s">
        <v>998</v>
      </c>
      <c r="M158" s="154"/>
    </row>
    <row r="159" spans="11:13" ht="14.25" x14ac:dyDescent="0.2">
      <c r="K159" s="103">
        <v>3503</v>
      </c>
      <c r="L159" s="93" t="s">
        <v>999</v>
      </c>
      <c r="M159" s="154"/>
    </row>
    <row r="160" spans="11:13" ht="14.25" x14ac:dyDescent="0.2">
      <c r="K160" s="103">
        <v>3504</v>
      </c>
      <c r="L160" s="93" t="s">
        <v>1000</v>
      </c>
      <c r="M160" s="154"/>
    </row>
    <row r="161" spans="11:13" ht="14.25" x14ac:dyDescent="0.2">
      <c r="K161" s="103">
        <v>3505</v>
      </c>
      <c r="L161" s="93" t="s">
        <v>1001</v>
      </c>
      <c r="M161" s="154"/>
    </row>
    <row r="162" spans="11:13" ht="14.25" x14ac:dyDescent="0.2">
      <c r="K162" s="103">
        <v>3506</v>
      </c>
      <c r="L162" s="93" t="s">
        <v>1002</v>
      </c>
      <c r="M162" s="154"/>
    </row>
    <row r="163" spans="11:13" ht="14.25" x14ac:dyDescent="0.2">
      <c r="K163" s="103">
        <v>3507</v>
      </c>
      <c r="L163" s="93" t="s">
        <v>1003</v>
      </c>
      <c r="M163" s="154"/>
    </row>
    <row r="164" spans="11:13" ht="14.25" x14ac:dyDescent="0.2">
      <c r="K164" s="103">
        <v>3508</v>
      </c>
      <c r="L164" s="93" t="s">
        <v>1004</v>
      </c>
      <c r="M164" s="154"/>
    </row>
    <row r="165" spans="11:13" ht="14.25" x14ac:dyDescent="0.2">
      <c r="K165" s="103">
        <v>4000</v>
      </c>
      <c r="L165" s="93" t="s">
        <v>1005</v>
      </c>
      <c r="M165" s="154"/>
    </row>
    <row r="166" spans="11:13" ht="14.25" x14ac:dyDescent="0.2">
      <c r="K166" s="103">
        <v>4001</v>
      </c>
      <c r="L166" s="93" t="s">
        <v>1006</v>
      </c>
      <c r="M166" s="154"/>
    </row>
    <row r="167" spans="11:13" ht="14.25" x14ac:dyDescent="0.2">
      <c r="K167" s="103">
        <v>4002</v>
      </c>
      <c r="L167" s="93" t="s">
        <v>1007</v>
      </c>
      <c r="M167" s="154"/>
    </row>
    <row r="168" spans="11:13" ht="14.25" x14ac:dyDescent="0.2">
      <c r="K168" s="103">
        <v>4003</v>
      </c>
      <c r="L168" s="93" t="s">
        <v>1008</v>
      </c>
      <c r="M168" s="154"/>
    </row>
    <row r="169" spans="11:13" ht="14.25" x14ac:dyDescent="0.2">
      <c r="K169" s="103">
        <v>4004</v>
      </c>
      <c r="L169" s="93" t="s">
        <v>1009</v>
      </c>
      <c r="M169" s="154"/>
    </row>
    <row r="170" spans="11:13" ht="14.25" x14ac:dyDescent="0.2">
      <c r="K170" s="103">
        <v>4006</v>
      </c>
      <c r="L170" s="93" t="s">
        <v>1010</v>
      </c>
      <c r="M170" s="154"/>
    </row>
    <row r="171" spans="11:13" ht="14.25" x14ac:dyDescent="0.2">
      <c r="K171" s="103">
        <v>4007</v>
      </c>
      <c r="L171" s="93" t="s">
        <v>1011</v>
      </c>
      <c r="M171" s="154"/>
    </row>
    <row r="172" spans="11:13" ht="14.25" x14ac:dyDescent="0.2">
      <c r="K172" s="103">
        <v>4008</v>
      </c>
      <c r="L172" s="93" t="s">
        <v>1012</v>
      </c>
      <c r="M172" s="154"/>
    </row>
    <row r="173" spans="11:13" ht="14.25" x14ac:dyDescent="0.2">
      <c r="K173" s="103">
        <v>4009</v>
      </c>
      <c r="L173" s="93" t="s">
        <v>1013</v>
      </c>
      <c r="M173" s="154"/>
    </row>
    <row r="174" spans="11:13" ht="14.25" x14ac:dyDescent="0.2">
      <c r="K174" s="103">
        <v>4010</v>
      </c>
      <c r="L174" s="93" t="s">
        <v>1014</v>
      </c>
      <c r="M174" s="154"/>
    </row>
    <row r="175" spans="11:13" ht="14.25" x14ac:dyDescent="0.2">
      <c r="K175" s="103">
        <v>4011</v>
      </c>
      <c r="L175" s="93" t="s">
        <v>1015</v>
      </c>
      <c r="M175" s="154"/>
    </row>
    <row r="176" spans="11:13" ht="14.25" x14ac:dyDescent="0.2">
      <c r="K176" s="103">
        <v>4012</v>
      </c>
      <c r="L176" s="93" t="s">
        <v>1016</v>
      </c>
      <c r="M176" s="154"/>
    </row>
    <row r="177" spans="11:13" ht="14.25" x14ac:dyDescent="0.2">
      <c r="K177" s="103">
        <v>4013</v>
      </c>
      <c r="L177" s="93" t="s">
        <v>1017</v>
      </c>
      <c r="M177" s="154"/>
    </row>
    <row r="178" spans="11:13" ht="14.25" x14ac:dyDescent="0.2">
      <c r="K178" s="103">
        <v>4014</v>
      </c>
      <c r="L178" s="93" t="s">
        <v>1018</v>
      </c>
      <c r="M178" s="154"/>
    </row>
    <row r="179" spans="11:13" ht="14.25" x14ac:dyDescent="0.2">
      <c r="K179" s="103">
        <v>4015</v>
      </c>
      <c r="L179" s="93" t="s">
        <v>1019</v>
      </c>
      <c r="M179" s="154"/>
    </row>
    <row r="180" spans="11:13" ht="14.25" x14ac:dyDescent="0.2">
      <c r="K180" s="103">
        <v>4016</v>
      </c>
      <c r="L180" s="93" t="s">
        <v>1020</v>
      </c>
      <c r="M180" s="154"/>
    </row>
    <row r="181" spans="11:13" ht="14.25" x14ac:dyDescent="0.2">
      <c r="K181" s="103">
        <v>4017</v>
      </c>
      <c r="L181" s="93" t="s">
        <v>1021</v>
      </c>
      <c r="M181" s="154"/>
    </row>
    <row r="182" spans="11:13" ht="14.25" x14ac:dyDescent="0.2">
      <c r="K182" s="103">
        <v>4018</v>
      </c>
      <c r="L182" s="93" t="s">
        <v>1022</v>
      </c>
      <c r="M182" s="154"/>
    </row>
    <row r="183" spans="11:13" ht="14.25" x14ac:dyDescent="0.2">
      <c r="K183" s="103">
        <v>4019</v>
      </c>
      <c r="L183" s="93" t="s">
        <v>1023</v>
      </c>
      <c r="M183" s="154"/>
    </row>
    <row r="184" spans="11:13" ht="14.25" x14ac:dyDescent="0.2">
      <c r="K184" s="103">
        <v>4020</v>
      </c>
      <c r="L184" s="93" t="s">
        <v>1024</v>
      </c>
      <c r="M184" s="154"/>
    </row>
    <row r="185" spans="11:13" ht="14.25" x14ac:dyDescent="0.2">
      <c r="K185" s="103">
        <v>4021</v>
      </c>
      <c r="L185" s="93" t="s">
        <v>1025</v>
      </c>
      <c r="M185" s="154"/>
    </row>
    <row r="186" spans="11:13" ht="14.25" x14ac:dyDescent="0.2">
      <c r="K186" s="103">
        <v>4022</v>
      </c>
      <c r="L186" s="93" t="s">
        <v>1026</v>
      </c>
      <c r="M186" s="154"/>
    </row>
    <row r="187" spans="11:13" ht="14.25" x14ac:dyDescent="0.2">
      <c r="K187" s="103">
        <v>4023</v>
      </c>
      <c r="L187" s="93" t="s">
        <v>1027</v>
      </c>
      <c r="M187" s="154"/>
    </row>
    <row r="188" spans="11:13" ht="14.25" x14ac:dyDescent="0.2">
      <c r="K188" s="103">
        <v>4024</v>
      </c>
      <c r="L188" s="93" t="s">
        <v>1028</v>
      </c>
      <c r="M188" s="154"/>
    </row>
    <row r="189" spans="11:13" ht="14.25" x14ac:dyDescent="0.2">
      <c r="K189" s="103">
        <v>4025</v>
      </c>
      <c r="L189" s="93" t="s">
        <v>1029</v>
      </c>
      <c r="M189" s="154"/>
    </row>
    <row r="190" spans="11:13" ht="14.25" x14ac:dyDescent="0.2">
      <c r="K190" s="103">
        <v>4026</v>
      </c>
      <c r="L190" s="93" t="s">
        <v>1030</v>
      </c>
      <c r="M190" s="154"/>
    </row>
    <row r="191" spans="11:13" ht="14.25" x14ac:dyDescent="0.2">
      <c r="K191" s="103">
        <v>4501</v>
      </c>
      <c r="L191" s="93" t="s">
        <v>1031</v>
      </c>
      <c r="M191" s="154"/>
    </row>
    <row r="192" spans="11:13" ht="14.25" x14ac:dyDescent="0.2">
      <c r="K192" s="103">
        <v>4502</v>
      </c>
      <c r="L192" s="93" t="s">
        <v>1032</v>
      </c>
      <c r="M192" s="154"/>
    </row>
    <row r="193" spans="11:13" ht="14.25" x14ac:dyDescent="0.2">
      <c r="K193" s="103">
        <v>4503</v>
      </c>
      <c r="L193" s="93" t="s">
        <v>1033</v>
      </c>
      <c r="M193" s="154"/>
    </row>
    <row r="194" spans="11:13" ht="14.25" x14ac:dyDescent="0.2">
      <c r="K194" s="103">
        <v>4504</v>
      </c>
      <c r="L194" s="93" t="s">
        <v>1034</v>
      </c>
      <c r="M194" s="154"/>
    </row>
    <row r="195" spans="11:13" ht="14.25" x14ac:dyDescent="0.2">
      <c r="K195" s="103">
        <v>4505</v>
      </c>
      <c r="L195" s="93" t="s">
        <v>1035</v>
      </c>
      <c r="M195" s="154"/>
    </row>
    <row r="196" spans="11:13" ht="14.25" x14ac:dyDescent="0.2">
      <c r="K196" s="103">
        <v>4506</v>
      </c>
      <c r="L196" s="93" t="s">
        <v>1036</v>
      </c>
      <c r="M196" s="154"/>
    </row>
    <row r="197" spans="11:13" ht="14.25" x14ac:dyDescent="0.2">
      <c r="K197" s="103">
        <v>4507</v>
      </c>
      <c r="L197" s="93" t="s">
        <v>1037</v>
      </c>
      <c r="M197" s="154"/>
    </row>
    <row r="198" spans="11:13" ht="14.25" x14ac:dyDescent="0.2">
      <c r="K198" s="103">
        <v>4508</v>
      </c>
      <c r="L198" s="93" t="s">
        <v>1038</v>
      </c>
      <c r="M198" s="154"/>
    </row>
    <row r="199" spans="11:13" ht="14.25" x14ac:dyDescent="0.2">
      <c r="K199" s="103">
        <v>4509</v>
      </c>
      <c r="L199" s="93" t="s">
        <v>1039</v>
      </c>
      <c r="M199" s="154"/>
    </row>
    <row r="200" spans="11:13" ht="14.25" x14ac:dyDescent="0.2">
      <c r="K200" s="103">
        <v>4510</v>
      </c>
      <c r="L200" s="93" t="s">
        <v>1040</v>
      </c>
      <c r="M200" s="154"/>
    </row>
    <row r="201" spans="11:13" ht="14.25" x14ac:dyDescent="0.2">
      <c r="K201" s="103">
        <v>4511</v>
      </c>
      <c r="L201" s="93" t="s">
        <v>1041</v>
      </c>
      <c r="M201" s="154"/>
    </row>
    <row r="202" spans="11:13" ht="14.25" x14ac:dyDescent="0.2">
      <c r="K202" s="103">
        <v>4512</v>
      </c>
      <c r="L202" s="93" t="s">
        <v>1042</v>
      </c>
      <c r="M202" s="154"/>
    </row>
    <row r="203" spans="11:13" ht="14.25" x14ac:dyDescent="0.2">
      <c r="K203" s="103">
        <v>4513</v>
      </c>
      <c r="L203" s="93" t="s">
        <v>1043</v>
      </c>
      <c r="M203" s="154"/>
    </row>
    <row r="204" spans="11:13" ht="14.25" x14ac:dyDescent="0.2">
      <c r="K204" s="103">
        <v>4514</v>
      </c>
      <c r="L204" s="93" t="s">
        <v>1043</v>
      </c>
      <c r="M204" s="154"/>
    </row>
    <row r="205" spans="11:13" ht="14.25" x14ac:dyDescent="0.2">
      <c r="K205" s="103">
        <v>4515</v>
      </c>
      <c r="L205" s="93" t="s">
        <v>1044</v>
      </c>
      <c r="M205" s="154"/>
    </row>
    <row r="206" spans="11:13" ht="14.25" x14ac:dyDescent="0.2">
      <c r="K206" s="103">
        <v>4516</v>
      </c>
      <c r="L206" s="93" t="s">
        <v>1045</v>
      </c>
      <c r="M206" s="154"/>
    </row>
    <row r="207" spans="11:13" ht="14.25" x14ac:dyDescent="0.2">
      <c r="K207" s="103">
        <v>4517</v>
      </c>
      <c r="L207" s="93" t="s">
        <v>1046</v>
      </c>
      <c r="M207" s="154"/>
    </row>
    <row r="208" spans="11:13" ht="14.25" x14ac:dyDescent="0.2">
      <c r="K208" s="103">
        <v>4518</v>
      </c>
      <c r="L208" s="93" t="s">
        <v>1047</v>
      </c>
      <c r="M208" s="154"/>
    </row>
    <row r="209" spans="11:13" ht="14.25" x14ac:dyDescent="0.2">
      <c r="K209" s="103">
        <v>4519</v>
      </c>
      <c r="L209" s="93" t="s">
        <v>1043</v>
      </c>
      <c r="M209" s="154"/>
    </row>
    <row r="210" spans="11:13" ht="14.25" x14ac:dyDescent="0.2">
      <c r="K210" s="103">
        <v>5000</v>
      </c>
      <c r="L210" s="93" t="s">
        <v>1048</v>
      </c>
      <c r="M210" s="154"/>
    </row>
    <row r="211" spans="11:13" ht="14.25" x14ac:dyDescent="0.2">
      <c r="K211" s="103">
        <v>5001</v>
      </c>
      <c r="L211" s="93" t="s">
        <v>1049</v>
      </c>
      <c r="M211" s="154"/>
    </row>
    <row r="212" spans="11:13" ht="14.25" x14ac:dyDescent="0.2">
      <c r="K212" s="103">
        <v>5002</v>
      </c>
      <c r="L212" s="93" t="s">
        <v>1050</v>
      </c>
      <c r="M212" s="154"/>
    </row>
    <row r="213" spans="11:13" ht="14.25" x14ac:dyDescent="0.2">
      <c r="K213" s="103">
        <v>5003</v>
      </c>
      <c r="L213" s="93" t="s">
        <v>1051</v>
      </c>
      <c r="M213" s="154"/>
    </row>
    <row r="214" spans="11:13" ht="14.25" x14ac:dyDescent="0.2">
      <c r="K214" s="103">
        <v>5004</v>
      </c>
      <c r="L214" s="93" t="s">
        <v>1052</v>
      </c>
      <c r="M214" s="154"/>
    </row>
    <row r="215" spans="11:13" ht="14.25" x14ac:dyDescent="0.2">
      <c r="K215" s="103">
        <v>5005</v>
      </c>
      <c r="L215" s="93" t="s">
        <v>1053</v>
      </c>
      <c r="M215" s="154"/>
    </row>
    <row r="216" spans="11:13" ht="14.25" x14ac:dyDescent="0.2">
      <c r="K216" s="103">
        <v>5006</v>
      </c>
      <c r="L216" s="93" t="s">
        <v>1054</v>
      </c>
      <c r="M216" s="154"/>
    </row>
    <row r="217" spans="11:13" ht="14.25" x14ac:dyDescent="0.2">
      <c r="K217" s="103">
        <v>5007</v>
      </c>
      <c r="L217" s="93" t="s">
        <v>1055</v>
      </c>
      <c r="M217" s="154"/>
    </row>
    <row r="218" spans="11:13" ht="14.25" x14ac:dyDescent="0.2">
      <c r="K218" s="103">
        <v>5008</v>
      </c>
      <c r="L218" s="93" t="s">
        <v>1056</v>
      </c>
      <c r="M218" s="154"/>
    </row>
    <row r="219" spans="11:13" ht="14.25" x14ac:dyDescent="0.2">
      <c r="K219" s="103">
        <v>5009</v>
      </c>
      <c r="L219" s="93" t="s">
        <v>1057</v>
      </c>
      <c r="M219" s="154"/>
    </row>
    <row r="220" spans="11:13" ht="14.25" x14ac:dyDescent="0.2">
      <c r="K220" s="103">
        <v>5010</v>
      </c>
      <c r="L220" s="93" t="s">
        <v>1058</v>
      </c>
      <c r="M220" s="154"/>
    </row>
    <row r="221" spans="11:13" ht="14.25" x14ac:dyDescent="0.2">
      <c r="K221" s="103">
        <v>5011</v>
      </c>
      <c r="L221" s="93" t="s">
        <v>1059</v>
      </c>
      <c r="M221" s="154"/>
    </row>
    <row r="222" spans="11:13" ht="14.25" x14ac:dyDescent="0.2">
      <c r="K222" s="103">
        <v>5012</v>
      </c>
      <c r="L222" s="93" t="s">
        <v>1060</v>
      </c>
      <c r="M222" s="154"/>
    </row>
    <row r="223" spans="11:13" ht="14.25" x14ac:dyDescent="0.2">
      <c r="K223" s="103">
        <v>5013</v>
      </c>
      <c r="L223" s="93" t="s">
        <v>1061</v>
      </c>
      <c r="M223" s="154"/>
    </row>
    <row r="224" spans="11:13" ht="14.25" x14ac:dyDescent="0.2">
      <c r="K224" s="103">
        <v>5014</v>
      </c>
      <c r="L224" s="93" t="s">
        <v>1062</v>
      </c>
      <c r="M224" s="154"/>
    </row>
    <row r="225" spans="11:13" ht="14.25" x14ac:dyDescent="0.2">
      <c r="K225" s="103">
        <v>5015</v>
      </c>
      <c r="L225" s="93" t="s">
        <v>1063</v>
      </c>
      <c r="M225" s="154"/>
    </row>
    <row r="226" spans="11:13" ht="14.25" x14ac:dyDescent="0.2">
      <c r="K226" s="103">
        <v>5016</v>
      </c>
      <c r="L226" s="93" t="s">
        <v>1064</v>
      </c>
      <c r="M226" s="154"/>
    </row>
    <row r="227" spans="11:13" ht="14.25" x14ac:dyDescent="0.2">
      <c r="K227" s="103">
        <v>5017</v>
      </c>
      <c r="L227" s="93" t="s">
        <v>1065</v>
      </c>
      <c r="M227" s="154"/>
    </row>
    <row r="228" spans="11:13" ht="14.25" x14ac:dyDescent="0.2">
      <c r="K228" s="103">
        <v>5018</v>
      </c>
      <c r="L228" s="93" t="s">
        <v>1066</v>
      </c>
      <c r="M228" s="154"/>
    </row>
    <row r="229" spans="11:13" ht="14.25" x14ac:dyDescent="0.2">
      <c r="K229" s="103">
        <v>5019</v>
      </c>
      <c r="L229" s="93" t="s">
        <v>1067</v>
      </c>
      <c r="M229" s="154"/>
    </row>
    <row r="230" spans="11:13" ht="14.25" x14ac:dyDescent="0.2">
      <c r="K230" s="103">
        <v>5020</v>
      </c>
      <c r="L230" s="93" t="s">
        <v>1068</v>
      </c>
      <c r="M230" s="154"/>
    </row>
    <row r="231" spans="11:13" ht="14.25" x14ac:dyDescent="0.2">
      <c r="K231" s="103">
        <v>5021</v>
      </c>
      <c r="L231" s="93" t="s">
        <v>1069</v>
      </c>
      <c r="M231" s="154"/>
    </row>
    <row r="232" spans="11:13" ht="14.25" x14ac:dyDescent="0.2">
      <c r="K232" s="103">
        <v>5022</v>
      </c>
      <c r="L232" s="93" t="s">
        <v>1070</v>
      </c>
      <c r="M232" s="154"/>
    </row>
    <row r="233" spans="11:13" ht="14.25" x14ac:dyDescent="0.2">
      <c r="K233" s="103">
        <v>5023</v>
      </c>
      <c r="L233" s="93" t="s">
        <v>1071</v>
      </c>
      <c r="M233" s="154"/>
    </row>
    <row r="234" spans="11:13" ht="14.25" x14ac:dyDescent="0.2">
      <c r="K234" s="103">
        <v>6001</v>
      </c>
      <c r="L234" s="93" t="s">
        <v>1072</v>
      </c>
      <c r="M234" s="154"/>
    </row>
    <row r="235" spans="11:13" ht="14.25" x14ac:dyDescent="0.2">
      <c r="K235" s="103">
        <v>6002</v>
      </c>
      <c r="L235" s="93" t="s">
        <v>1073</v>
      </c>
      <c r="M235" s="154"/>
    </row>
    <row r="236" spans="11:13" ht="14.25" x14ac:dyDescent="0.2">
      <c r="K236" s="103">
        <v>6003</v>
      </c>
      <c r="L236" s="93" t="s">
        <v>1074</v>
      </c>
      <c r="M236" s="154"/>
    </row>
    <row r="237" spans="11:13" ht="14.25" x14ac:dyDescent="0.2">
      <c r="K237" s="103">
        <v>6004</v>
      </c>
      <c r="L237" s="93" t="s">
        <v>1075</v>
      </c>
      <c r="M237" s="154"/>
    </row>
    <row r="238" spans="11:13" ht="14.25" x14ac:dyDescent="0.2">
      <c r="K238" s="103">
        <v>6005</v>
      </c>
      <c r="L238" s="93" t="s">
        <v>1076</v>
      </c>
      <c r="M238" s="154"/>
    </row>
    <row r="239" spans="11:13" ht="14.25" x14ac:dyDescent="0.2">
      <c r="K239" s="103">
        <v>6006</v>
      </c>
      <c r="L239" s="93" t="s">
        <v>1077</v>
      </c>
      <c r="M239" s="154"/>
    </row>
    <row r="240" spans="11:13" ht="14.25" x14ac:dyDescent="0.2">
      <c r="K240" s="103">
        <v>6007</v>
      </c>
      <c r="L240" s="93" t="s">
        <v>1078</v>
      </c>
      <c r="M240" s="154"/>
    </row>
    <row r="241" spans="11:13" ht="14.25" x14ac:dyDescent="0.2">
      <c r="K241" s="103">
        <v>6008</v>
      </c>
      <c r="L241" s="93" t="s">
        <v>1079</v>
      </c>
      <c r="M241" s="154"/>
    </row>
    <row r="242" spans="11:13" ht="14.25" x14ac:dyDescent="0.2">
      <c r="K242" s="103">
        <v>6009</v>
      </c>
      <c r="L242" s="93" t="s">
        <v>1080</v>
      </c>
      <c r="M242" s="154"/>
    </row>
    <row r="243" spans="11:13" ht="14.25" x14ac:dyDescent="0.2">
      <c r="K243" s="103">
        <v>6010</v>
      </c>
      <c r="L243" s="93" t="s">
        <v>1081</v>
      </c>
      <c r="M243" s="154"/>
    </row>
    <row r="244" spans="11:13" ht="14.25" x14ac:dyDescent="0.2">
      <c r="K244" s="103">
        <v>6011</v>
      </c>
      <c r="L244" s="93" t="s">
        <v>1082</v>
      </c>
      <c r="M244" s="154"/>
    </row>
    <row r="245" spans="11:13" ht="14.25" x14ac:dyDescent="0.2">
      <c r="K245" s="103">
        <v>6012</v>
      </c>
      <c r="L245" s="93" t="s">
        <v>1083</v>
      </c>
      <c r="M245" s="154"/>
    </row>
    <row r="246" spans="11:13" ht="14.25" x14ac:dyDescent="0.2">
      <c r="K246" s="103">
        <v>6013</v>
      </c>
      <c r="L246" s="93" t="s">
        <v>1084</v>
      </c>
      <c r="M246" s="154"/>
    </row>
    <row r="247" spans="11:13" ht="14.25" x14ac:dyDescent="0.2">
      <c r="K247" s="103">
        <v>6014</v>
      </c>
      <c r="L247" s="93" t="s">
        <v>1085</v>
      </c>
      <c r="M247" s="154"/>
    </row>
    <row r="248" spans="11:13" ht="14.25" x14ac:dyDescent="0.2">
      <c r="K248" s="103">
        <v>6015</v>
      </c>
      <c r="L248" s="93" t="s">
        <v>1086</v>
      </c>
      <c r="M248" s="154"/>
    </row>
    <row r="249" spans="11:13" ht="14.25" x14ac:dyDescent="0.2">
      <c r="K249" s="103">
        <v>6016</v>
      </c>
      <c r="L249" s="93" t="s">
        <v>1087</v>
      </c>
      <c r="M249" s="154"/>
    </row>
    <row r="250" spans="11:13" ht="14.25" x14ac:dyDescent="0.2">
      <c r="K250" s="103">
        <v>6017</v>
      </c>
      <c r="L250" s="93" t="s">
        <v>1088</v>
      </c>
      <c r="M250" s="154"/>
    </row>
    <row r="251" spans="11:13" ht="14.25" x14ac:dyDescent="0.2">
      <c r="K251" s="103">
        <v>6018</v>
      </c>
      <c r="L251" s="93" t="s">
        <v>1089</v>
      </c>
      <c r="M251" s="154"/>
    </row>
    <row r="252" spans="11:13" ht="14.25" x14ac:dyDescent="0.2">
      <c r="K252" s="103">
        <v>6019</v>
      </c>
      <c r="L252" s="93" t="s">
        <v>1090</v>
      </c>
      <c r="M252" s="154"/>
    </row>
    <row r="253" spans="11:13" ht="14.25" x14ac:dyDescent="0.2">
      <c r="K253" s="103">
        <v>6020</v>
      </c>
      <c r="L253" s="93" t="s">
        <v>1091</v>
      </c>
      <c r="M253" s="154"/>
    </row>
    <row r="254" spans="11:13" ht="14.25" x14ac:dyDescent="0.2">
      <c r="K254" s="103">
        <v>6021</v>
      </c>
      <c r="L254" s="93" t="s">
        <v>1092</v>
      </c>
      <c r="M254" s="154"/>
    </row>
    <row r="255" spans="11:13" ht="14.25" x14ac:dyDescent="0.2">
      <c r="K255" s="103">
        <v>6022</v>
      </c>
      <c r="L255" s="93" t="s">
        <v>1093</v>
      </c>
      <c r="M255" s="154"/>
    </row>
    <row r="256" spans="11:13" ht="14.25" x14ac:dyDescent="0.2">
      <c r="K256" s="103">
        <v>6023</v>
      </c>
      <c r="L256" s="93" t="s">
        <v>1094</v>
      </c>
      <c r="M256" s="154"/>
    </row>
    <row r="257" spans="11:13" ht="14.25" x14ac:dyDescent="0.2">
      <c r="K257" s="103">
        <v>6024</v>
      </c>
      <c r="L257" s="93" t="s">
        <v>1095</v>
      </c>
      <c r="M257" s="154"/>
    </row>
    <row r="258" spans="11:13" ht="14.25" x14ac:dyDescent="0.2">
      <c r="K258" s="103">
        <v>6025</v>
      </c>
      <c r="L258" s="93" t="s">
        <v>1096</v>
      </c>
      <c r="M258" s="154"/>
    </row>
    <row r="259" spans="11:13" ht="14.25" x14ac:dyDescent="0.2">
      <c r="K259" s="103">
        <v>6026</v>
      </c>
      <c r="L259" s="93" t="s">
        <v>1097</v>
      </c>
      <c r="M259" s="154"/>
    </row>
    <row r="260" spans="11:13" x14ac:dyDescent="0.2">
      <c r="K260" s="103">
        <v>6027</v>
      </c>
      <c r="L260" s="93" t="s">
        <v>1098</v>
      </c>
    </row>
    <row r="261" spans="11:13" x14ac:dyDescent="0.2">
      <c r="K261" s="103">
        <v>6028</v>
      </c>
      <c r="L261" s="93" t="s">
        <v>1099</v>
      </c>
    </row>
    <row r="262" spans="11:13" x14ac:dyDescent="0.2">
      <c r="K262" s="103">
        <v>6029</v>
      </c>
      <c r="L262" s="93" t="s">
        <v>1100</v>
      </c>
    </row>
    <row r="263" spans="11:13" x14ac:dyDescent="0.2">
      <c r="K263" s="103">
        <v>6030</v>
      </c>
      <c r="L263" s="93" t="s">
        <v>1101</v>
      </c>
    </row>
    <row r="264" spans="11:13" x14ac:dyDescent="0.2">
      <c r="K264" s="103">
        <v>6031</v>
      </c>
      <c r="L264" s="93" t="s">
        <v>1102</v>
      </c>
    </row>
    <row r="265" spans="11:13" x14ac:dyDescent="0.2">
      <c r="K265" s="103">
        <v>6032</v>
      </c>
      <c r="L265" s="93" t="s">
        <v>1103</v>
      </c>
    </row>
    <row r="266" spans="11:13" x14ac:dyDescent="0.2">
      <c r="K266" s="103">
        <v>6033</v>
      </c>
      <c r="L266" s="93" t="s">
        <v>1104</v>
      </c>
    </row>
    <row r="267" spans="11:13" x14ac:dyDescent="0.2">
      <c r="K267" s="103">
        <v>6034</v>
      </c>
      <c r="L267" s="93" t="s">
        <v>1105</v>
      </c>
    </row>
    <row r="268" spans="11:13" x14ac:dyDescent="0.2">
      <c r="K268" s="103">
        <v>6035</v>
      </c>
      <c r="L268" s="93" t="s">
        <v>1106</v>
      </c>
    </row>
    <row r="269" spans="11:13" x14ac:dyDescent="0.2">
      <c r="K269" s="103">
        <v>6036</v>
      </c>
      <c r="L269" s="93" t="s">
        <v>1107</v>
      </c>
    </row>
    <row r="270" spans="11:13" x14ac:dyDescent="0.2">
      <c r="K270" s="103">
        <v>6037</v>
      </c>
      <c r="L270" s="93" t="s">
        <v>1108</v>
      </c>
    </row>
    <row r="271" spans="11:13" x14ac:dyDescent="0.2">
      <c r="K271" s="103">
        <v>6038</v>
      </c>
      <c r="L271" s="93" t="s">
        <v>1109</v>
      </c>
    </row>
    <row r="272" spans="11:13" x14ac:dyDescent="0.2">
      <c r="K272" s="103">
        <v>6039</v>
      </c>
      <c r="L272" s="93" t="s">
        <v>1110</v>
      </c>
    </row>
    <row r="273" spans="11:12" x14ac:dyDescent="0.2">
      <c r="K273" s="103">
        <v>6040</v>
      </c>
      <c r="L273" s="93" t="s">
        <v>1111</v>
      </c>
    </row>
    <row r="274" spans="11:12" x14ac:dyDescent="0.2">
      <c r="K274" s="103">
        <v>6041</v>
      </c>
      <c r="L274" s="93" t="s">
        <v>1112</v>
      </c>
    </row>
    <row r="275" spans="11:12" x14ac:dyDescent="0.2">
      <c r="K275" s="103">
        <v>6042</v>
      </c>
      <c r="L275" s="93" t="s">
        <v>1113</v>
      </c>
    </row>
    <row r="276" spans="11:12" x14ac:dyDescent="0.2">
      <c r="K276" s="103">
        <v>6043</v>
      </c>
      <c r="L276" s="93" t="s">
        <v>1114</v>
      </c>
    </row>
    <row r="277" spans="11:12" x14ac:dyDescent="0.2">
      <c r="K277" s="103">
        <v>6044</v>
      </c>
      <c r="L277" s="93" t="s">
        <v>1115</v>
      </c>
    </row>
    <row r="278" spans="11:12" x14ac:dyDescent="0.2">
      <c r="K278" s="103">
        <v>6045</v>
      </c>
      <c r="L278" s="93" t="s">
        <v>1116</v>
      </c>
    </row>
    <row r="279" spans="11:12" x14ac:dyDescent="0.2">
      <c r="K279" s="103">
        <v>6046</v>
      </c>
      <c r="L279" s="93" t="s">
        <v>1117</v>
      </c>
    </row>
    <row r="280" spans="11:12" x14ac:dyDescent="0.2">
      <c r="K280" s="103">
        <v>6047</v>
      </c>
      <c r="L280" s="93" t="s">
        <v>1118</v>
      </c>
    </row>
    <row r="281" spans="11:12" x14ac:dyDescent="0.2">
      <c r="K281" s="103">
        <v>6048</v>
      </c>
      <c r="L281" s="93" t="s">
        <v>1119</v>
      </c>
    </row>
    <row r="282" spans="11:12" x14ac:dyDescent="0.2">
      <c r="K282" s="103">
        <v>7000</v>
      </c>
      <c r="L282" s="93" t="s">
        <v>1120</v>
      </c>
    </row>
    <row r="283" spans="11:12" x14ac:dyDescent="0.2">
      <c r="K283" s="103">
        <v>7001</v>
      </c>
      <c r="L283" s="93" t="s">
        <v>1121</v>
      </c>
    </row>
    <row r="284" spans="11:12" x14ac:dyDescent="0.2">
      <c r="K284" s="103">
        <v>7002</v>
      </c>
      <c r="L284" s="93" t="s">
        <v>1122</v>
      </c>
    </row>
    <row r="285" spans="11:12" x14ac:dyDescent="0.2">
      <c r="K285" s="103">
        <v>7003</v>
      </c>
      <c r="L285" s="93" t="s">
        <v>1123</v>
      </c>
    </row>
    <row r="286" spans="11:12" x14ac:dyDescent="0.2">
      <c r="K286" s="103">
        <v>7004</v>
      </c>
      <c r="L286" s="93" t="s">
        <v>1124</v>
      </c>
    </row>
    <row r="287" spans="11:12" x14ac:dyDescent="0.2">
      <c r="K287" s="103">
        <v>7005</v>
      </c>
      <c r="L287" s="93" t="s">
        <v>1125</v>
      </c>
    </row>
    <row r="288" spans="11:12" x14ac:dyDescent="0.2">
      <c r="K288" s="103">
        <v>10000</v>
      </c>
      <c r="L288" s="93" t="s">
        <v>1126</v>
      </c>
    </row>
    <row r="289" spans="11:12" x14ac:dyDescent="0.2">
      <c r="K289" s="103">
        <v>10001</v>
      </c>
      <c r="L289" s="93" t="s">
        <v>1127</v>
      </c>
    </row>
  </sheetData>
  <autoFilter ref="A1:M289" xr:uid="{00000000-0009-0000-0000-000001000000}"/>
  <sortState xmlns:xlrd2="http://schemas.microsoft.com/office/spreadsheetml/2017/richdata2" ref="Z1:AD289">
    <sortCondition ref="Z1:Z289"/>
  </sortState>
  <phoneticPr fontId="1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属性表</vt:lpstr>
      <vt:lpstr>属性排名</vt:lpstr>
      <vt:lpstr>进阶材料</vt:lpstr>
      <vt:lpstr>小兵属性</vt:lpstr>
      <vt:lpstr>兵种科技材料</vt:lpstr>
      <vt:lpstr>精通属性</vt:lpstr>
      <vt:lpstr>精通属性统计</vt:lpstr>
      <vt:lpstr>心之羁绊</vt:lpstr>
      <vt:lpstr>计算攻击次数</vt:lpstr>
      <vt:lpstr>伤害计算</vt:lpstr>
      <vt:lpstr>伤害计算 (2)</vt:lpstr>
      <vt:lpstr>修正值</vt:lpstr>
      <vt:lpstr>杂项</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Tierf</cp:lastModifiedBy>
  <dcterms:created xsi:type="dcterms:W3CDTF">2018-09-28T14:28:00Z</dcterms:created>
  <dcterms:modified xsi:type="dcterms:W3CDTF">2020-08-09T22:44:13Z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2052-11.1.0.8784</vt:lpwstr>
  </property>
</Properties>
</file>