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2"/>
  </bookViews>
  <sheets>
    <sheet name="英雄面板模拟" sheetId="5" r:id="rId1"/>
    <sheet name="士兵面板模拟" sheetId="9" r:id="rId2"/>
    <sheet name="伤害测算" sheetId="2" r:id="rId3"/>
    <sheet name="克制修正表" sheetId="11" r:id="rId4"/>
    <sheet name="参考资料及部分说明" sheetId="7" r:id="rId5"/>
  </sheets>
  <definedNames>
    <definedName name="ATK">英雄面板模拟!$I$10</definedName>
    <definedName name="A攻">#REF!</definedName>
    <definedName name="A伤">#REF!</definedName>
    <definedName name="BATK">英雄面板模拟!$E$7</definedName>
    <definedName name="BCRI">英雄面板模拟!$E$11</definedName>
    <definedName name="BCRIR">英雄面板模拟!$E$12</definedName>
    <definedName name="BDEF">英雄面板模拟!$E$9</definedName>
    <definedName name="BHP">英雄面板模拟!$E$6</definedName>
    <definedName name="BINT">英雄面板模拟!$E$8</definedName>
    <definedName name="BRES">英雄面板模拟!$E$10</definedName>
    <definedName name="B攻">#REF!</definedName>
    <definedName name="B伤">#REF!</definedName>
    <definedName name="CRI">英雄面板模拟!$M$10</definedName>
    <definedName name="C攻">#REF!</definedName>
    <definedName name="C伤">#REF!</definedName>
    <definedName name="DEF">英雄面板模拟!$K$10</definedName>
    <definedName name="DMGIncrease">英雄面板模拟!$P$18</definedName>
    <definedName name="D攻">#REF!</definedName>
    <definedName name="D伤">#REF!</definedName>
    <definedName name="E攻">#REF!</definedName>
    <definedName name="E伤">#REF!</definedName>
    <definedName name="HEROTYPE">英雄面板模拟!$C$3</definedName>
    <definedName name="HP">英雄面板模拟!$H$10</definedName>
    <definedName name="HPB">英雄面板模拟!$H$10</definedName>
    <definedName name="HPbase">英雄面板模拟!$H$10</definedName>
    <definedName name="INT">英雄面板模拟!$J$10</definedName>
    <definedName name="RES">英雄面板模拟!$L$10</definedName>
    <definedName name="暴击倍率">#REF!</definedName>
    <definedName name="附魔套">英雄面板模拟!$E$3</definedName>
    <definedName name="技能倍率">#REF!</definedName>
    <definedName name="技伤合计">英雄面板模拟!$Q$18</definedName>
    <definedName name="实际攻击">伤害测算!$A$4</definedName>
    <definedName name="是否用技能">伤害测算!$B$5</definedName>
    <definedName name="通用增伤">英雄面板模拟!$P$18</definedName>
    <definedName name="转换倍率">#REF!</definedName>
  </definedNames>
  <calcPr calcId="152511"/>
</workbook>
</file>

<file path=xl/calcChain.xml><?xml version="1.0" encoding="utf-8"?>
<calcChain xmlns="http://schemas.openxmlformats.org/spreadsheetml/2006/main">
  <c r="S7" i="9" l="1"/>
  <c r="S6" i="9"/>
  <c r="S5" i="9"/>
  <c r="S4" i="9"/>
  <c r="H5" i="9" l="1"/>
  <c r="H6" i="9"/>
  <c r="H7" i="9"/>
  <c r="H4" i="9"/>
  <c r="R4" i="9" s="1"/>
  <c r="R7" i="9" l="1"/>
  <c r="V7" i="9"/>
  <c r="R6" i="9"/>
  <c r="T6" i="9" s="1"/>
  <c r="U6" i="9" s="1"/>
  <c r="V6" i="9"/>
  <c r="R5" i="9"/>
  <c r="T5" i="9" s="1"/>
  <c r="U5" i="9" s="1"/>
  <c r="V5" i="9"/>
  <c r="J4" i="9"/>
  <c r="T4" i="9"/>
  <c r="U4" i="9" s="1"/>
  <c r="V4" i="9" s="1"/>
  <c r="T7" i="9"/>
  <c r="U7" i="9" s="1"/>
  <c r="J6" i="9"/>
  <c r="J5" i="9"/>
  <c r="J7" i="9"/>
  <c r="T9" i="5"/>
  <c r="Q17" i="5"/>
  <c r="L17" i="5"/>
  <c r="K17" i="5"/>
  <c r="D4" i="2" l="1"/>
  <c r="C4" i="2"/>
  <c r="M16" i="5"/>
  <c r="M18" i="5" s="1"/>
  <c r="L16" i="5"/>
  <c r="K16" i="5"/>
  <c r="J16" i="5"/>
  <c r="I16" i="5"/>
  <c r="H16" i="5"/>
  <c r="H18" i="5" s="1"/>
  <c r="Q18" i="5"/>
  <c r="P17" i="5"/>
  <c r="P18" i="5" s="1"/>
  <c r="D12" i="5"/>
  <c r="N17" i="5"/>
  <c r="N18" i="5" s="1"/>
  <c r="E12" i="5" s="1"/>
  <c r="J17" i="5"/>
  <c r="I17" i="5"/>
  <c r="X9" i="5"/>
  <c r="X10" i="5" s="1"/>
  <c r="AB9" i="5"/>
  <c r="AB10" i="5" s="1"/>
  <c r="Z9" i="5"/>
  <c r="Z10" i="5" s="1"/>
  <c r="V9" i="5"/>
  <c r="V10" i="5" s="1"/>
  <c r="T10" i="5"/>
  <c r="H10" i="5"/>
  <c r="I10" i="5"/>
  <c r="J10" i="5"/>
  <c r="K10" i="5"/>
  <c r="L10" i="5"/>
  <c r="M10" i="5"/>
  <c r="C11" i="5" s="1"/>
  <c r="D11" i="5" s="1"/>
  <c r="N10" i="5"/>
  <c r="O10" i="5"/>
  <c r="P10" i="5"/>
  <c r="Q10" i="5"/>
  <c r="R10" i="5"/>
  <c r="S10" i="5"/>
  <c r="U10" i="5"/>
  <c r="W10" i="5"/>
  <c r="Y10" i="5"/>
  <c r="AA10" i="5"/>
  <c r="F8" i="2" l="1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E109" i="2"/>
  <c r="D10" i="2"/>
  <c r="D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C11" i="2"/>
  <c r="C15" i="2"/>
  <c r="C19" i="2"/>
  <c r="C23" i="2"/>
  <c r="C27" i="2"/>
  <c r="C31" i="2"/>
  <c r="C35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C8" i="2"/>
  <c r="C12" i="2"/>
  <c r="C16" i="2"/>
  <c r="C20" i="2"/>
  <c r="C24" i="2"/>
  <c r="C28" i="2"/>
  <c r="C32" i="2"/>
  <c r="C36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C9" i="2"/>
  <c r="C13" i="2"/>
  <c r="C17" i="2"/>
  <c r="C21" i="2"/>
  <c r="C25" i="2"/>
  <c r="F11" i="2"/>
  <c r="F27" i="2"/>
  <c r="F43" i="2"/>
  <c r="F59" i="2"/>
  <c r="F75" i="2"/>
  <c r="F91" i="2"/>
  <c r="F107" i="2"/>
  <c r="E20" i="2"/>
  <c r="E36" i="2"/>
  <c r="E52" i="2"/>
  <c r="E68" i="2"/>
  <c r="E84" i="2"/>
  <c r="E100" i="2"/>
  <c r="D13" i="2"/>
  <c r="D29" i="2"/>
  <c r="D45" i="2"/>
  <c r="D61" i="2"/>
  <c r="D77" i="2"/>
  <c r="D93" i="2"/>
  <c r="D109" i="2"/>
  <c r="C22" i="2"/>
  <c r="C33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90" i="2"/>
  <c r="C102" i="2"/>
  <c r="F15" i="2"/>
  <c r="F31" i="2"/>
  <c r="F47" i="2"/>
  <c r="F63" i="2"/>
  <c r="F79" i="2"/>
  <c r="F95" i="2"/>
  <c r="E8" i="2"/>
  <c r="E24" i="2"/>
  <c r="E40" i="2"/>
  <c r="E56" i="2"/>
  <c r="E72" i="2"/>
  <c r="E88" i="2"/>
  <c r="E104" i="2"/>
  <c r="D17" i="2"/>
  <c r="D33" i="2"/>
  <c r="D49" i="2"/>
  <c r="D65" i="2"/>
  <c r="D81" i="2"/>
  <c r="D97" i="2"/>
  <c r="C10" i="2"/>
  <c r="C26" i="2"/>
  <c r="C34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81" i="2"/>
  <c r="C89" i="2"/>
  <c r="C93" i="2"/>
  <c r="C101" i="2"/>
  <c r="C109" i="2"/>
  <c r="F23" i="2"/>
  <c r="F55" i="2"/>
  <c r="F87" i="2"/>
  <c r="E16" i="2"/>
  <c r="E48" i="2"/>
  <c r="E80" i="2"/>
  <c r="D9" i="2"/>
  <c r="D73" i="2"/>
  <c r="D105" i="2"/>
  <c r="C30" i="2"/>
  <c r="C42" i="2"/>
  <c r="C50" i="2"/>
  <c r="C58" i="2"/>
  <c r="C66" i="2"/>
  <c r="C74" i="2"/>
  <c r="C82" i="2"/>
  <c r="C94" i="2"/>
  <c r="C106" i="2"/>
  <c r="F19" i="2"/>
  <c r="F35" i="2"/>
  <c r="F51" i="2"/>
  <c r="F67" i="2"/>
  <c r="F83" i="2"/>
  <c r="F99" i="2"/>
  <c r="E12" i="2"/>
  <c r="E28" i="2"/>
  <c r="E44" i="2"/>
  <c r="E60" i="2"/>
  <c r="E76" i="2"/>
  <c r="E92" i="2"/>
  <c r="E108" i="2"/>
  <c r="D21" i="2"/>
  <c r="D37" i="2"/>
  <c r="D53" i="2"/>
  <c r="D69" i="2"/>
  <c r="D85" i="2"/>
  <c r="D101" i="2"/>
  <c r="C14" i="2"/>
  <c r="C29" i="2"/>
  <c r="C37" i="2"/>
  <c r="C41" i="2"/>
  <c r="C45" i="2"/>
  <c r="C49" i="2"/>
  <c r="C53" i="2"/>
  <c r="C57" i="2"/>
  <c r="C61" i="2"/>
  <c r="C65" i="2"/>
  <c r="C69" i="2"/>
  <c r="C73" i="2"/>
  <c r="C77" i="2"/>
  <c r="C85" i="2"/>
  <c r="C97" i="2"/>
  <c r="C105" i="2"/>
  <c r="F39" i="2"/>
  <c r="F71" i="2"/>
  <c r="F103" i="2"/>
  <c r="E32" i="2"/>
  <c r="E64" i="2"/>
  <c r="E96" i="2"/>
  <c r="D25" i="2"/>
  <c r="D41" i="2"/>
  <c r="D57" i="2"/>
  <c r="D89" i="2"/>
  <c r="C18" i="2"/>
  <c r="C38" i="2"/>
  <c r="C46" i="2"/>
  <c r="C54" i="2"/>
  <c r="C62" i="2"/>
  <c r="C70" i="2"/>
  <c r="C78" i="2"/>
  <c r="C86" i="2"/>
  <c r="C98" i="2"/>
  <c r="C110" i="2"/>
  <c r="L18" i="5"/>
  <c r="K18" i="5"/>
  <c r="J18" i="5"/>
  <c r="I18" i="5"/>
  <c r="E11" i="5"/>
  <c r="C7" i="5"/>
  <c r="D7" i="5" s="1"/>
  <c r="C10" i="5"/>
  <c r="D10" i="5" s="1"/>
  <c r="C9" i="5"/>
  <c r="D9" i="5" s="1"/>
  <c r="C6" i="5"/>
  <c r="D6" i="5" s="1"/>
  <c r="E6" i="5" s="1"/>
  <c r="C8" i="5"/>
  <c r="D8" i="5" s="1"/>
  <c r="E10" i="5" l="1"/>
  <c r="E9" i="5"/>
  <c r="E8" i="5"/>
  <c r="E7" i="5"/>
  <c r="B8" i="2" l="1"/>
  <c r="C14" i="5"/>
  <c r="B12" i="2"/>
  <c r="B16" i="2"/>
  <c r="B60" i="2"/>
  <c r="B80" i="2"/>
  <c r="B25" i="2"/>
  <c r="B41" i="2"/>
  <c r="B85" i="2"/>
  <c r="B89" i="2"/>
  <c r="B30" i="2"/>
  <c r="B50" i="2"/>
  <c r="B94" i="2"/>
  <c r="B110" i="2"/>
  <c r="B83" i="2"/>
  <c r="B39" i="2"/>
  <c r="B47" i="2"/>
  <c r="B95" i="2"/>
  <c r="B55" i="2"/>
  <c r="B87" i="2"/>
  <c r="B35" i="2" l="1"/>
  <c r="B31" i="2"/>
  <c r="B91" i="2"/>
  <c r="B70" i="2"/>
  <c r="B22" i="2"/>
  <c r="B69" i="2"/>
  <c r="B104" i="2"/>
  <c r="B56" i="2"/>
  <c r="B9" i="2"/>
  <c r="B103" i="2"/>
  <c r="B11" i="2"/>
  <c r="B66" i="2"/>
  <c r="B109" i="2"/>
  <c r="B45" i="2"/>
  <c r="B96" i="2"/>
  <c r="B40" i="2"/>
  <c r="B75" i="2"/>
  <c r="B86" i="2"/>
  <c r="B46" i="2"/>
  <c r="B105" i="2"/>
  <c r="B61" i="2"/>
  <c r="B21" i="2"/>
  <c r="B76" i="2"/>
  <c r="B32" i="2"/>
  <c r="B51" i="2"/>
  <c r="B59" i="2"/>
  <c r="B102" i="2"/>
  <c r="B82" i="2"/>
  <c r="B62" i="2"/>
  <c r="B38" i="2"/>
  <c r="B18" i="2"/>
  <c r="B101" i="2"/>
  <c r="B77" i="2"/>
  <c r="B57" i="2"/>
  <c r="B37" i="2"/>
  <c r="B13" i="2"/>
  <c r="B92" i="2"/>
  <c r="B72" i="2"/>
  <c r="B48" i="2"/>
  <c r="B28" i="2"/>
  <c r="B99" i="2"/>
  <c r="B63" i="2"/>
  <c r="B71" i="2"/>
  <c r="B19" i="2"/>
  <c r="B27" i="2"/>
  <c r="B98" i="2"/>
  <c r="B78" i="2"/>
  <c r="B54" i="2"/>
  <c r="B34" i="2"/>
  <c r="B14" i="2"/>
  <c r="B93" i="2"/>
  <c r="B73" i="2"/>
  <c r="B53" i="2"/>
  <c r="B29" i="2"/>
  <c r="B108" i="2"/>
  <c r="B88" i="2"/>
  <c r="B64" i="2"/>
  <c r="B44" i="2"/>
  <c r="B24" i="2"/>
  <c r="B67" i="2"/>
  <c r="B79" i="2"/>
  <c r="B15" i="2"/>
  <c r="B23" i="2"/>
  <c r="B107" i="2"/>
  <c r="B43" i="2"/>
  <c r="B106" i="2"/>
  <c r="B90" i="2"/>
  <c r="B74" i="2"/>
  <c r="B58" i="2"/>
  <c r="B42" i="2"/>
  <c r="B26" i="2"/>
  <c r="B10" i="2"/>
  <c r="B97" i="2"/>
  <c r="B81" i="2"/>
  <c r="B65" i="2"/>
  <c r="B49" i="2"/>
  <c r="B33" i="2"/>
  <c r="B17" i="2"/>
  <c r="B100" i="2"/>
  <c r="B84" i="2"/>
  <c r="B68" i="2"/>
  <c r="B52" i="2"/>
  <c r="B36" i="2"/>
  <c r="B20" i="2"/>
</calcChain>
</file>

<file path=xl/sharedStrings.xml><?xml version="1.0" encoding="utf-8"?>
<sst xmlns="http://schemas.openxmlformats.org/spreadsheetml/2006/main" count="177" uniqueCount="155">
  <si>
    <t>附魔四件套</t>
    <phoneticPr fontId="1" type="noConversion"/>
  </si>
  <si>
    <t>生命</t>
    <phoneticPr fontId="1" type="noConversion"/>
  </si>
  <si>
    <t>攻击</t>
  </si>
  <si>
    <t>攻击</t>
    <phoneticPr fontId="1" type="noConversion"/>
  </si>
  <si>
    <t>智力</t>
    <phoneticPr fontId="1" type="noConversion"/>
  </si>
  <si>
    <t>防御</t>
    <phoneticPr fontId="1" type="noConversion"/>
  </si>
  <si>
    <t>魔防</t>
    <phoneticPr fontId="1" type="noConversion"/>
  </si>
  <si>
    <t>技巧</t>
    <phoneticPr fontId="1" type="noConversion"/>
  </si>
  <si>
    <t>武器</t>
    <phoneticPr fontId="1" type="noConversion"/>
  </si>
  <si>
    <t>衣服</t>
    <phoneticPr fontId="1" type="noConversion"/>
  </si>
  <si>
    <t>帽子</t>
    <phoneticPr fontId="1" type="noConversion"/>
  </si>
  <si>
    <t>饰品</t>
    <phoneticPr fontId="1" type="noConversion"/>
  </si>
  <si>
    <t>生命</t>
    <phoneticPr fontId="1" type="noConversion"/>
  </si>
  <si>
    <t>攻击</t>
    <phoneticPr fontId="1" type="noConversion"/>
  </si>
  <si>
    <t>智力</t>
    <phoneticPr fontId="1" type="noConversion"/>
  </si>
  <si>
    <t>防御</t>
    <phoneticPr fontId="1" type="noConversion"/>
  </si>
  <si>
    <t>魔防</t>
    <phoneticPr fontId="1" type="noConversion"/>
  </si>
  <si>
    <t>技巧</t>
    <phoneticPr fontId="1" type="noConversion"/>
  </si>
  <si>
    <t>智力</t>
    <phoneticPr fontId="1" type="noConversion"/>
  </si>
  <si>
    <t>英雄伤害类型:</t>
    <phoneticPr fontId="1" type="noConversion"/>
  </si>
  <si>
    <t>生命</t>
    <phoneticPr fontId="1" type="noConversion"/>
  </si>
  <si>
    <t>生命%</t>
    <phoneticPr fontId="1" type="noConversion"/>
  </si>
  <si>
    <t>攻击</t>
    <phoneticPr fontId="1" type="noConversion"/>
  </si>
  <si>
    <t>智力%</t>
    <phoneticPr fontId="1" type="noConversion"/>
  </si>
  <si>
    <t>防御</t>
    <phoneticPr fontId="1" type="noConversion"/>
  </si>
  <si>
    <t>防御%</t>
    <phoneticPr fontId="1" type="noConversion"/>
  </si>
  <si>
    <t>魔防</t>
    <phoneticPr fontId="1" type="noConversion"/>
  </si>
  <si>
    <t>魔防%</t>
    <phoneticPr fontId="1" type="noConversion"/>
  </si>
  <si>
    <t>攻击%</t>
    <phoneticPr fontId="1" type="noConversion"/>
  </si>
  <si>
    <t>绿值</t>
    <phoneticPr fontId="1" type="noConversion"/>
  </si>
  <si>
    <t>装备属性</t>
    <phoneticPr fontId="1" type="noConversion"/>
  </si>
  <si>
    <t>装备附魔</t>
    <phoneticPr fontId="1" type="noConversion"/>
  </si>
  <si>
    <t>附魔两件套</t>
    <phoneticPr fontId="1" type="noConversion"/>
  </si>
  <si>
    <t>基础</t>
    <phoneticPr fontId="1" type="noConversion"/>
  </si>
  <si>
    <t>梦战的取整是四舍五入。</t>
  </si>
  <si>
    <t>补充个伤害公式吧：</t>
  </si>
  <si>
    <t>装备技能例如屠龙剑的8%攻击</t>
  </si>
  <si>
    <t>角色技能天赋例如整军、大公主等</t>
  </si>
  <si>
    <t>buff例如超绝</t>
  </si>
  <si>
    <t>球就是球，以及类似的属性up</t>
  </si>
  <si>
    <t>克制修正：普通的剑枪骑之间、屠龙剑对龙、兰斯天赋等(包含伪·克制)</t>
  </si>
  <si>
    <t>地形修正例如树林增加20%防御魔防</t>
  </si>
  <si>
    <t>伪·克制修正：兰斯天赋、星之耳坠对弓刺加20%防御等</t>
  </si>
  <si>
    <t>一般角色攻击系数：战斗动画中20次攻击，每次攻击只有0.5倍攻击力。古巨拉海怪形态为1.5倍*6次，神殿4个boss为40次攻击，凤凰主动单体为0.2倍*40次等等</t>
  </si>
  <si>
    <t>暴击伤害加成：流星附魔、角色技能天赋等</t>
  </si>
  <si>
    <t>大部分角色天赋减伤：除元帅智将露娜以外的英雄天赋减伤。</t>
  </si>
  <si>
    <t>技能增伤：大公主超绝、魔术附魔等</t>
  </si>
  <si>
    <t>通用增伤/减伤：奶骑神迹、进击、元帅智将露娜天赋减伤等。 </t>
  </si>
  <si>
    <t>https://bbs.nga.cn/read.php?&amp;tid=16163440&amp;pid=317554030&amp;to=1</t>
  </si>
  <si>
    <r>
      <rPr>
        <sz val="9"/>
        <color rgb="FF10273F"/>
        <rFont val="宋体"/>
        <family val="3"/>
        <charset val="134"/>
      </rPr>
      <t>最终伤害</t>
    </r>
    <r>
      <rPr>
        <sz val="9"/>
        <color rgb="FF10273F"/>
        <rFont val="Verdana"/>
        <family val="2"/>
      </rPr>
      <t>=(</t>
    </r>
    <r>
      <rPr>
        <sz val="9"/>
        <color rgb="FF10273F"/>
        <rFont val="宋体"/>
        <family val="3"/>
        <charset val="134"/>
      </rPr>
      <t>战前攻击</t>
    </r>
    <r>
      <rPr>
        <sz val="9"/>
        <color rgb="FF10273F"/>
        <rFont val="Verdana"/>
        <family val="2"/>
      </rPr>
      <t>*(1+</t>
    </r>
    <r>
      <rPr>
        <sz val="9"/>
        <color rgb="FF10273F"/>
        <rFont val="宋体"/>
        <family val="3"/>
        <charset val="134"/>
      </rPr>
      <t>装备技能</t>
    </r>
    <r>
      <rPr>
        <sz val="9"/>
        <color rgb="FF10273F"/>
        <rFont val="Verdana"/>
        <family val="2"/>
      </rPr>
      <t>+</t>
    </r>
    <r>
      <rPr>
        <sz val="9"/>
        <color rgb="FF10273F"/>
        <rFont val="宋体"/>
        <family val="3"/>
        <charset val="134"/>
      </rPr>
      <t>角色技能天赋</t>
    </r>
    <r>
      <rPr>
        <sz val="9"/>
        <color rgb="FF10273F"/>
        <rFont val="Verdana"/>
        <family val="2"/>
      </rPr>
      <t>+buff/debuff+</t>
    </r>
    <r>
      <rPr>
        <sz val="9"/>
        <color rgb="FF10273F"/>
        <rFont val="宋体"/>
        <family val="3"/>
        <charset val="134"/>
      </rPr>
      <t>球</t>
    </r>
    <r>
      <rPr>
        <sz val="9"/>
        <color rgb="FF10273F"/>
        <rFont val="Verdana"/>
        <family val="2"/>
      </rPr>
      <t>/up)*(1+</t>
    </r>
    <r>
      <rPr>
        <sz val="9"/>
        <color rgb="FF10273F"/>
        <rFont val="宋体"/>
        <family val="3"/>
        <charset val="134"/>
      </rPr>
      <t>克制修正</t>
    </r>
    <r>
      <rPr>
        <sz val="9"/>
        <color rgb="FF10273F"/>
        <rFont val="Verdana"/>
        <family val="2"/>
      </rPr>
      <t>)-</t>
    </r>
    <r>
      <rPr>
        <sz val="9"/>
        <color rgb="FF10273F"/>
        <rFont val="宋体"/>
        <family val="3"/>
        <charset val="134"/>
      </rPr>
      <t>战前防御</t>
    </r>
    <r>
      <rPr>
        <sz val="9"/>
        <color rgb="FF10273F"/>
        <rFont val="Verdana"/>
        <family val="2"/>
      </rPr>
      <t>*(1+</t>
    </r>
    <r>
      <rPr>
        <sz val="9"/>
        <color rgb="FF10273F"/>
        <rFont val="宋体"/>
        <family val="3"/>
        <charset val="134"/>
      </rPr>
      <t>装备技能</t>
    </r>
    <r>
      <rPr>
        <sz val="9"/>
        <color rgb="FF10273F"/>
        <rFont val="Verdana"/>
        <family val="2"/>
      </rPr>
      <t>+</t>
    </r>
    <r>
      <rPr>
        <sz val="9"/>
        <color rgb="FF10273F"/>
        <rFont val="宋体"/>
        <family val="3"/>
        <charset val="134"/>
      </rPr>
      <t>角色技能</t>
    </r>
    <r>
      <rPr>
        <sz val="9"/>
        <color rgb="FF10273F"/>
        <rFont val="Verdana"/>
        <family val="2"/>
      </rPr>
      <t>+buff/debuff)*(1+</t>
    </r>
    <r>
      <rPr>
        <sz val="9"/>
        <color rgb="FF10273F"/>
        <rFont val="宋体"/>
        <family val="3"/>
        <charset val="134"/>
      </rPr>
      <t>地形修正</t>
    </r>
    <r>
      <rPr>
        <sz val="9"/>
        <color rgb="FF10273F"/>
        <rFont val="Verdana"/>
        <family val="2"/>
      </rPr>
      <t>+</t>
    </r>
    <r>
      <rPr>
        <sz val="9"/>
        <color rgb="FF10273F"/>
        <rFont val="宋体"/>
        <family val="3"/>
        <charset val="134"/>
      </rPr>
      <t>伪</t>
    </r>
    <r>
      <rPr>
        <sz val="9"/>
        <color rgb="FF10273F"/>
        <rFont val="Verdana"/>
        <family val="2"/>
      </rPr>
      <t>·</t>
    </r>
    <r>
      <rPr>
        <sz val="9"/>
        <color rgb="FF10273F"/>
        <rFont val="宋体"/>
        <family val="3"/>
        <charset val="134"/>
      </rPr>
      <t>克制修正</t>
    </r>
    <r>
      <rPr>
        <sz val="9"/>
        <color rgb="FF10273F"/>
        <rFont val="Verdana"/>
        <family val="2"/>
      </rPr>
      <t>))*0.5*</t>
    </r>
    <r>
      <rPr>
        <sz val="9"/>
        <color rgb="FF10273F"/>
        <rFont val="宋体"/>
        <family val="3"/>
        <charset val="134"/>
      </rPr>
      <t>一般角色的攻击系数</t>
    </r>
    <r>
      <rPr>
        <sz val="9"/>
        <color rgb="FF10273F"/>
        <rFont val="Verdana"/>
        <family val="2"/>
      </rPr>
      <t>*</t>
    </r>
    <r>
      <rPr>
        <sz val="9"/>
        <color rgb="FF10273F"/>
        <rFont val="宋体"/>
        <family val="3"/>
        <charset val="134"/>
      </rPr>
      <t>技能倍率</t>
    </r>
    <r>
      <rPr>
        <sz val="9"/>
        <color rgb="FF10273F"/>
        <rFont val="Verdana"/>
        <family val="2"/>
      </rPr>
      <t>*(1.3+</t>
    </r>
    <r>
      <rPr>
        <sz val="9"/>
        <color rgb="FF10273F"/>
        <rFont val="宋体"/>
        <family val="3"/>
        <charset val="134"/>
      </rPr>
      <t>暴击伤害加成</t>
    </r>
    <r>
      <rPr>
        <sz val="9"/>
        <color rgb="FF10273F"/>
        <rFont val="Verdana"/>
        <family val="2"/>
      </rPr>
      <t>)*(1-</t>
    </r>
    <r>
      <rPr>
        <sz val="9"/>
        <color rgb="FF10273F"/>
        <rFont val="宋体"/>
        <family val="3"/>
        <charset val="134"/>
      </rPr>
      <t>大部分角色天赋减伤</t>
    </r>
    <r>
      <rPr>
        <sz val="9"/>
        <color rgb="FF10273F"/>
        <rFont val="Verdana"/>
        <family val="2"/>
      </rPr>
      <t>)*(1+</t>
    </r>
    <r>
      <rPr>
        <sz val="9"/>
        <color rgb="FF10273F"/>
        <rFont val="宋体"/>
        <family val="3"/>
        <charset val="134"/>
      </rPr>
      <t>技能增伤</t>
    </r>
    <r>
      <rPr>
        <sz val="9"/>
        <color rgb="FF10273F"/>
        <rFont val="Verdana"/>
        <family val="2"/>
      </rPr>
      <t>)*(1+</t>
    </r>
    <r>
      <rPr>
        <sz val="9"/>
        <color rgb="FF10273F"/>
        <rFont val="宋体"/>
        <family val="3"/>
        <charset val="134"/>
      </rPr>
      <t>通用增伤</t>
    </r>
    <r>
      <rPr>
        <sz val="9"/>
        <color rgb="FF10273F"/>
        <rFont val="Verdana"/>
        <family val="2"/>
      </rPr>
      <t>-</t>
    </r>
    <r>
      <rPr>
        <sz val="9"/>
        <color rgb="FF10273F"/>
        <rFont val="宋体"/>
        <family val="3"/>
        <charset val="134"/>
      </rPr>
      <t>通用减伤</t>
    </r>
    <r>
      <rPr>
        <sz val="9"/>
        <color rgb="FF10273F"/>
        <rFont val="Verdana"/>
        <family val="2"/>
      </rPr>
      <t>)</t>
    </r>
    <phoneticPr fontId="1" type="noConversion"/>
  </si>
  <si>
    <t>装备面合计</t>
    <phoneticPr fontId="1" type="noConversion"/>
  </si>
  <si>
    <t>英雄天赋</t>
    <phoneticPr fontId="1" type="noConversion"/>
  </si>
  <si>
    <t>灰色格子不要填写</t>
    <phoneticPr fontId="1" type="noConversion"/>
  </si>
  <si>
    <t>黄色及彩色格子需要输入数值</t>
    <phoneticPr fontId="1" type="noConversion"/>
  </si>
  <si>
    <t>装备类</t>
    <phoneticPr fontId="1" type="noConversion"/>
  </si>
  <si>
    <t>角色类合计</t>
    <phoneticPr fontId="1" type="noConversion"/>
  </si>
  <si>
    <t>说明:</t>
    <phoneticPr fontId="1" type="noConversion"/>
  </si>
  <si>
    <t>技巧%</t>
    <phoneticPr fontId="1" type="noConversion"/>
  </si>
  <si>
    <t>声明:在做表格测试数据时,发现基础值实际是有小数点的.只是未显示,在后续所有的计算中,所有数据都是携带小数一起参与计算的,只是显示时为四舍五入,故产生一些略微的偏差属于正常情况</t>
    <phoneticPr fontId="1" type="noConversion"/>
  </si>
  <si>
    <t>合计</t>
    <phoneticPr fontId="1" type="noConversion"/>
  </si>
  <si>
    <t>暴伤倍率</t>
    <phoneticPr fontId="1" type="noConversion"/>
  </si>
  <si>
    <t>暴伤倍率%</t>
    <phoneticPr fontId="1" type="noConversion"/>
  </si>
  <si>
    <t>英雄被动技能</t>
    <phoneticPr fontId="1" type="noConversion"/>
  </si>
  <si>
    <t>战时有效</t>
    <phoneticPr fontId="1" type="noConversion"/>
  </si>
  <si>
    <t>战场内</t>
    <phoneticPr fontId="1" type="noConversion"/>
  </si>
  <si>
    <t>战场外人物面板</t>
    <phoneticPr fontId="1" type="noConversion"/>
  </si>
  <si>
    <t>附魔选择:</t>
    <phoneticPr fontId="1" type="noConversion"/>
  </si>
  <si>
    <t>技伤%</t>
    <phoneticPr fontId="1" type="noConversion"/>
  </si>
  <si>
    <t>技伤%:指技能伤害,突击,大公主超绝之类</t>
    <phoneticPr fontId="1" type="noConversion"/>
  </si>
  <si>
    <t>英雄天赋:指大公主智力,娜姆攻击,露娜魔防等</t>
    <phoneticPr fontId="1" type="noConversion"/>
  </si>
  <si>
    <t>BUFF类</t>
    <phoneticPr fontId="1" type="noConversion"/>
  </si>
  <si>
    <t>BUFF类:指骑士精神,超绝,群攻,群防等</t>
    <phoneticPr fontId="1" type="noConversion"/>
  </si>
  <si>
    <t>球加成全属性40%,超时空试炼除生命外加成20%,神殿40%等的加成等</t>
    <phoneticPr fontId="1" type="noConversion"/>
  </si>
  <si>
    <t>被动技能:指死斗,整军,冥想,再移动,迂回等</t>
    <phoneticPr fontId="1" type="noConversion"/>
  </si>
  <si>
    <t>目前技巧BUFF有艾丝蒂尔的助威,及球,神殿等的加成</t>
    <phoneticPr fontId="1" type="noConversion"/>
  </si>
  <si>
    <t>攻防比例</t>
    <phoneticPr fontId="1" type="noConversion"/>
  </si>
  <si>
    <t>进攻方</t>
    <phoneticPr fontId="1" type="noConversion"/>
  </si>
  <si>
    <t>防守方</t>
    <phoneticPr fontId="1" type="noConversion"/>
  </si>
  <si>
    <t>地形系数</t>
    <phoneticPr fontId="1" type="noConversion"/>
  </si>
  <si>
    <t>克制修正</t>
    <phoneticPr fontId="1" type="noConversion"/>
  </si>
  <si>
    <t>技能倍率</t>
    <phoneticPr fontId="1" type="noConversion"/>
  </si>
  <si>
    <t>不暴总额</t>
    <phoneticPr fontId="1" type="noConversion"/>
  </si>
  <si>
    <t>暴击总额</t>
    <phoneticPr fontId="1" type="noConversion"/>
  </si>
  <si>
    <t>增伤%</t>
    <phoneticPr fontId="1" type="noConversion"/>
  </si>
  <si>
    <t>技能增伤</t>
    <phoneticPr fontId="1" type="noConversion"/>
  </si>
  <si>
    <t>攻击段数</t>
    <phoneticPr fontId="1" type="noConversion"/>
  </si>
  <si>
    <t>角色天赋减伤</t>
    <phoneticPr fontId="1" type="noConversion"/>
  </si>
  <si>
    <t>通用减伤</t>
    <phoneticPr fontId="1" type="noConversion"/>
  </si>
  <si>
    <t>通用增伤</t>
    <phoneticPr fontId="1" type="noConversion"/>
  </si>
  <si>
    <t>是否用技能</t>
    <phoneticPr fontId="1" type="noConversion"/>
  </si>
  <si>
    <t>舅舅党NGA留言</t>
    <phoneticPr fontId="1" type="noConversion"/>
  </si>
  <si>
    <t>战斗实际攻击</t>
    <phoneticPr fontId="1" type="noConversion"/>
  </si>
  <si>
    <t>不暴单段</t>
    <phoneticPr fontId="1" type="noConversion"/>
  </si>
  <si>
    <t>暴击单段</t>
    <phoneticPr fontId="1" type="noConversion"/>
  </si>
  <si>
    <t>伪克制修正</t>
    <phoneticPr fontId="1" type="noConversion"/>
  </si>
  <si>
    <t>士兵面板计算公式为：</t>
  </si>
  <si>
    <t>基础属性*[(英雄等级-1)*0.1+1]*(1+兵营百分比科技+兵种全属性百分比)+兵营数值科技</t>
  </si>
  <si>
    <t>https://bbs.nga.cn/read.php?tid=15009104</t>
  </si>
  <si>
    <t>[(338+71)*(1+20%超绝+18%罐头技能)*(1+40%克制系数+30%兵营科技)-43]/2*(1+15%超绝+15%天赋)=595.73，</t>
  </si>
  <si>
    <t>生命</t>
    <phoneticPr fontId="1" type="noConversion"/>
  </si>
  <si>
    <t>攻击</t>
    <phoneticPr fontId="1" type="noConversion"/>
  </si>
  <si>
    <t>技能加防</t>
    <phoneticPr fontId="1" type="noConversion"/>
  </si>
  <si>
    <t>生命百分比</t>
    <phoneticPr fontId="1" type="noConversion"/>
  </si>
  <si>
    <t>攻击百分比</t>
    <phoneticPr fontId="1" type="noConversion"/>
  </si>
  <si>
    <t>防御百分比</t>
    <phoneticPr fontId="1" type="noConversion"/>
  </si>
  <si>
    <t>魔防百分比</t>
    <phoneticPr fontId="1" type="noConversion"/>
  </si>
  <si>
    <t>生命加值</t>
    <phoneticPr fontId="1" type="noConversion"/>
  </si>
  <si>
    <t>攻击加值</t>
    <phoneticPr fontId="1" type="noConversion"/>
  </si>
  <si>
    <t>防御加值</t>
    <phoneticPr fontId="1" type="noConversion"/>
  </si>
  <si>
    <t>魔防加值</t>
    <phoneticPr fontId="1" type="noConversion"/>
  </si>
  <si>
    <t>兵营训练效果</t>
    <phoneticPr fontId="1" type="noConversion"/>
  </si>
  <si>
    <t>图鉴值</t>
    <phoneticPr fontId="1" type="noConversion"/>
  </si>
  <si>
    <t>克制类科技</t>
    <phoneticPr fontId="1" type="noConversion"/>
  </si>
  <si>
    <t>加伤类科技</t>
    <phoneticPr fontId="1" type="noConversion"/>
  </si>
  <si>
    <t>兵种等级加成</t>
    <phoneticPr fontId="1" type="noConversion"/>
  </si>
  <si>
    <t>备注:元帅天赋可与超绝叠加且士兵享受</t>
    <phoneticPr fontId="1" type="noConversion"/>
  </si>
  <si>
    <t>技能加攻</t>
    <phoneticPr fontId="1" type="noConversion"/>
  </si>
  <si>
    <t>技能加抗</t>
    <phoneticPr fontId="1" type="noConversion"/>
  </si>
  <si>
    <t>攻防类科技</t>
    <phoneticPr fontId="1" type="noConversion"/>
  </si>
  <si>
    <t>英雄等级:</t>
    <phoneticPr fontId="1" type="noConversion"/>
  </si>
  <si>
    <t>英雄修正</t>
    <phoneticPr fontId="1" type="noConversion"/>
  </si>
  <si>
    <t>兵种被动技能</t>
    <phoneticPr fontId="1" type="noConversion"/>
  </si>
  <si>
    <t>基础</t>
    <phoneticPr fontId="1" type="noConversion"/>
  </si>
  <si>
    <t>技能加血</t>
    <phoneticPr fontId="1" type="noConversion"/>
  </si>
  <si>
    <t>克制修正中还包括法术的特效，特效触发均为30%，风刃例外为60%，且与职业克制加算，例如圣职用对魔物特效的法术，其克制修正为80%职业克制+30%法术特效=110%</t>
  </si>
  <si>
    <t>另外英雄带本职业兵种打克制职业时，英雄对敌方士兵额外造成xx%的克制加成，xx%取决于兵营里对应兵种的克制科技加成数值，仅英雄打小兵时生效，且必须带克制兵种打被克制的兵种才能触发，机制不明，不知道是设定还是bug</t>
  </si>
  <si>
    <t>伪·克制修正：兰斯天赋对骑飞加防、星之耳坠对弓刺加20%防御等</t>
    <phoneticPr fontId="1" type="noConversion"/>
  </si>
  <si>
    <t>暴伤倍率</t>
    <phoneticPr fontId="1" type="noConversion"/>
  </si>
  <si>
    <t>英雄和小兵的通用增伤均不同,英雄天赋有些不作用士兵,兵营科技不作用英雄</t>
    <phoneticPr fontId="1" type="noConversion"/>
  </si>
  <si>
    <t>进入战斗时实际面板</t>
    <phoneticPr fontId="1" type="noConversion"/>
  </si>
  <si>
    <t>进入战斗实际攻击</t>
    <phoneticPr fontId="1" type="noConversion"/>
  </si>
  <si>
    <t>防守方防或抗</t>
    <phoneticPr fontId="1" type="noConversion"/>
  </si>
  <si>
    <t>全加成类</t>
    <phoneticPr fontId="1" type="noConversion"/>
  </si>
  <si>
    <t>加攻</t>
    <phoneticPr fontId="1" type="noConversion"/>
  </si>
  <si>
    <t>加防</t>
    <phoneticPr fontId="1" type="noConversion"/>
  </si>
  <si>
    <t>加抗</t>
    <phoneticPr fontId="1" type="noConversion"/>
  </si>
  <si>
    <t>超绝BUFF类</t>
    <phoneticPr fontId="1" type="noConversion"/>
  </si>
  <si>
    <t>攻防类科技:如法师兵营敌人身上有弱化或强化状态时,分别获得20%攻防效果的科技</t>
    <phoneticPr fontId="1" type="noConversion"/>
  </si>
  <si>
    <t>全加成类:女神球30%,神殿40%,超时空20%</t>
    <phoneticPr fontId="1" type="noConversion"/>
  </si>
  <si>
    <t>攻击段数: 英雄一般为20段,每个小兵2段,满血20段</t>
    <phoneticPr fontId="1" type="noConversion"/>
  </si>
  <si>
    <t>各兵种独特科技</t>
    <phoneticPr fontId="1" type="noConversion"/>
  </si>
  <si>
    <t>防抗两套</t>
  </si>
  <si>
    <t>无加成</t>
  </si>
  <si>
    <t>克制时</t>
    <phoneticPr fontId="1" type="noConversion"/>
  </si>
  <si>
    <t>是</t>
  </si>
  <si>
    <t>(攻-防)*0.5*一般角色的攻击系数*技能倍率*(1.3+暴击伤害加成)*(1-大部分角色天赋减伤)*(1+技能增伤)*(1+通用增伤-通用减伤)</t>
    <phoneticPr fontId="1" type="noConversion"/>
  </si>
  <si>
    <t>举例:利昂的千骑,技能倍率170%,技能增伤为0%,突击技能,技能倍率为100%,技能增伤为60%,千骑伤害实测准确</t>
    <phoneticPr fontId="1" type="noConversion"/>
  </si>
  <si>
    <t>装备技能(战斗时计算)</t>
    <phoneticPr fontId="1" type="noConversion"/>
  </si>
  <si>
    <t>战斗时计算</t>
    <phoneticPr fontId="1" type="noConversion"/>
  </si>
  <si>
    <t>减防效果</t>
    <phoneticPr fontId="1" type="noConversion"/>
  </si>
  <si>
    <t>减攻效果</t>
    <phoneticPr fontId="1" type="noConversion"/>
  </si>
  <si>
    <t>无克制时</t>
    <phoneticPr fontId="1" type="noConversion"/>
  </si>
  <si>
    <t>大部分兵种的攻防类科技都有触发条件,但在计算极限伤害时可加上</t>
    <phoneticPr fontId="1" type="noConversion"/>
  </si>
  <si>
    <t>减攻效果为破攻,皇帝光环等战前触发</t>
    <phoneticPr fontId="1" type="noConversion"/>
  </si>
  <si>
    <t>减防效果为战吼,碎甲,世界树嫩枝等无视防御的效果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</si>
</sst>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0_ "/>
    <numFmt numFmtId="178" formatCode="0.0_ 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rgb="FF10273F"/>
      <name val="Verdana"/>
      <family val="2"/>
    </font>
    <font>
      <sz val="9"/>
      <color rgb="FF10273F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10273F"/>
      <name val="Verdana"/>
      <family val="2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78" fontId="3" fillId="4" borderId="1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9" fontId="3" fillId="4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horizontal="center" vertical="center" textRotation="255"/>
    </xf>
    <xf numFmtId="0" fontId="3" fillId="0" borderId="0" xfId="0" applyFont="1" applyAlignment="1">
      <alignment vertical="center"/>
    </xf>
    <xf numFmtId="176" fontId="3" fillId="0" borderId="5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9" fontId="3" fillId="2" borderId="1" xfId="0" applyNumberFormat="1" applyFont="1" applyFill="1" applyBorder="1">
      <alignment vertical="center"/>
    </xf>
    <xf numFmtId="177" fontId="12" fillId="4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left" vertical="center"/>
    </xf>
    <xf numFmtId="9" fontId="11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8" fontId="8" fillId="4" borderId="1" xfId="0" applyNumberFormat="1" applyFont="1" applyFill="1" applyBorder="1" applyAlignment="1">
      <alignment horizontal="left" vertical="center"/>
    </xf>
    <xf numFmtId="0" fontId="8" fillId="4" borderId="1" xfId="0" applyFont="1" applyFill="1" applyBorder="1">
      <alignment vertical="center"/>
    </xf>
    <xf numFmtId="9" fontId="8" fillId="4" borderId="1" xfId="0" applyNumberFormat="1" applyFont="1" applyFill="1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9" fontId="14" fillId="6" borderId="1" xfId="0" applyNumberFormat="1" applyFont="1" applyFill="1" applyBorder="1" applyAlignment="1">
      <alignment horizontal="center" vertical="center"/>
    </xf>
    <xf numFmtId="9" fontId="14" fillId="9" borderId="1" xfId="0" applyNumberFormat="1" applyFont="1" applyFill="1" applyBorder="1" applyAlignment="1">
      <alignment horizontal="center" vertical="center"/>
    </xf>
    <xf numFmtId="9" fontId="14" fillId="8" borderId="1" xfId="0" applyNumberFormat="1" applyFont="1" applyFill="1" applyBorder="1" applyAlignment="1">
      <alignment horizontal="center" vertical="center"/>
    </xf>
    <xf numFmtId="9" fontId="14" fillId="10" borderId="1" xfId="0" applyNumberFormat="1" applyFont="1" applyFill="1" applyBorder="1" applyAlignment="1">
      <alignment horizontal="center" vertical="center"/>
    </xf>
    <xf numFmtId="9" fontId="14" fillId="3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9" fontId="14" fillId="4" borderId="1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9" fontId="16" fillId="9" borderId="1" xfId="0" applyNumberFormat="1" applyFont="1" applyFill="1" applyBorder="1" applyAlignment="1">
      <alignment horizontal="center" vertical="center"/>
    </xf>
    <xf numFmtId="9" fontId="16" fillId="4" borderId="1" xfId="0" applyNumberFormat="1" applyFont="1" applyFill="1" applyBorder="1" applyAlignment="1">
      <alignment horizontal="center" vertical="center"/>
    </xf>
    <xf numFmtId="9" fontId="17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5" fillId="4" borderId="1" xfId="0" applyFont="1" applyFill="1" applyBorder="1">
      <alignment vertical="center"/>
    </xf>
    <xf numFmtId="0" fontId="15" fillId="0" borderId="0" xfId="0" applyFont="1">
      <alignment vertical="center"/>
    </xf>
    <xf numFmtId="0" fontId="15" fillId="0" borderId="1" xfId="0" applyFont="1" applyBorder="1">
      <alignment vertical="center"/>
    </xf>
    <xf numFmtId="178" fontId="18" fillId="4" borderId="1" xfId="0" applyNumberFormat="1" applyFont="1" applyFill="1" applyBorder="1">
      <alignment vertical="center"/>
    </xf>
    <xf numFmtId="178" fontId="4" fillId="4" borderId="1" xfId="0" applyNumberFormat="1" applyFont="1" applyFill="1" applyBorder="1">
      <alignment vertical="center"/>
    </xf>
    <xf numFmtId="178" fontId="11" fillId="4" borderId="1" xfId="0" applyNumberFormat="1" applyFont="1" applyFill="1" applyBorder="1">
      <alignment vertical="center"/>
    </xf>
    <xf numFmtId="177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9" fontId="14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9" fontId="14" fillId="7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</cellXfs>
  <cellStyles count="1">
    <cellStyle name="常规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77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77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77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77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76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76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455600</xdr:colOff>
      <xdr:row>23</xdr:row>
      <xdr:rowOff>47126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00000" cy="39904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7:F110" totalsRowShown="0" headerRowDxfId="9" dataDxfId="7" headerRowBorderDxfId="8" tableBorderDxfId="6">
  <tableColumns count="6">
    <tableColumn id="1" name="防守方防或抗" dataDxfId="5"/>
    <tableColumn id="2" name="攻防比例" dataDxfId="4">
      <calculatedColumnFormula>A8/$A$4</calculatedColumnFormula>
    </tableColumn>
    <tableColumn id="3" name="不暴单段" dataDxfId="3">
      <calculatedColumnFormula>(实际攻击*(1+$B$4)*(1-$M$4)-A8*(1-$G$4)*(1+$I$4+$L$4))*0.5*$C$4*(1-$K$4)*(1+$D$4)*(1+$E$4-$J$4)</calculatedColumnFormula>
    </tableColumn>
    <tableColumn id="4" name="暴击单段" dataDxfId="2">
      <calculatedColumnFormula>(实际攻击*(1+$B$4)*(1-$M$4)-A8*(1-$G$4)*(1+$I$4+$L$4))*0.5*$C$4*(1-$K$4)*(1+$D$4)*(1+$E$4-$J$4)*$F$4</calculatedColumnFormula>
    </tableColumn>
    <tableColumn id="5" name="不暴总额" dataDxfId="1">
      <calculatedColumnFormula>(实际攻击*(1+$B$4)*(1-$M$4)-A8*(1-$G$4)*(1+$I$4+$L$4))*0.5*$C$4*(1-$K$4)*(1+$D$4)*(1+$E$4-$J$4)*$H$4</calculatedColumnFormula>
    </tableColumn>
    <tableColumn id="6" name="暴击总额" dataDxfId="0">
      <calculatedColumnFormula>(实际攻击*(1+$B$4)*(1-$M$4)-A8*(1-$G$4)*(1+$I$4+$L$4))*0.5*$C$4*(1-$K$4)*(1+$D$4)*(1+$E$4-$J$4)*$H$4*$F$4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>
      <pane ySplit="2" topLeftCell="A3" activePane="bottomLeft" state="frozen"/>
      <selection pane="bottomLeft" activeCell="E16" sqref="E16"/>
    </sheetView>
  </sheetViews>
  <sheetFormatPr defaultRowHeight="18.75" customHeight="1" x14ac:dyDescent="0.15"/>
  <cols>
    <col min="1" max="1" width="7.75" style="2" customWidth="1"/>
    <col min="2" max="2" width="6.875" style="2" bestFit="1" customWidth="1"/>
    <col min="3" max="3" width="7.5" style="2" customWidth="1"/>
    <col min="4" max="4" width="8.375" style="2" customWidth="1"/>
    <col min="5" max="5" width="10.125" style="2" customWidth="1"/>
    <col min="6" max="6" width="6" style="2" customWidth="1"/>
    <col min="7" max="7" width="11.125" style="2" customWidth="1"/>
    <col min="8" max="8" width="5.125" style="2" customWidth="1"/>
    <col min="9" max="28" width="4" style="2" customWidth="1"/>
    <col min="29" max="16384" width="9" style="2"/>
  </cols>
  <sheetData>
    <row r="1" spans="1:28" ht="18.75" customHeight="1" x14ac:dyDescent="0.15">
      <c r="A1" s="91" t="s">
        <v>52</v>
      </c>
      <c r="B1" s="91"/>
      <c r="C1" s="91"/>
      <c r="D1" s="91"/>
      <c r="E1" s="91"/>
      <c r="F1" s="91"/>
      <c r="G1" s="91"/>
      <c r="H1" s="92" t="s">
        <v>53</v>
      </c>
      <c r="I1" s="92"/>
      <c r="J1" s="92"/>
      <c r="K1" s="92"/>
      <c r="L1" s="92"/>
      <c r="M1" s="92"/>
      <c r="N1" s="92"/>
    </row>
    <row r="2" spans="1:28" ht="18.75" customHeight="1" x14ac:dyDescent="0.15">
      <c r="A2" s="8" t="s">
        <v>58</v>
      </c>
    </row>
    <row r="3" spans="1:28" ht="18.75" customHeight="1" x14ac:dyDescent="0.15">
      <c r="A3" s="93" t="s">
        <v>19</v>
      </c>
      <c r="B3" s="93"/>
      <c r="C3" s="21" t="s">
        <v>2</v>
      </c>
      <c r="D3" s="3" t="s">
        <v>66</v>
      </c>
      <c r="E3" s="19" t="s">
        <v>141</v>
      </c>
      <c r="F3" s="12"/>
      <c r="G3" s="86" t="s">
        <v>54</v>
      </c>
      <c r="H3" s="83" t="s">
        <v>30</v>
      </c>
      <c r="I3" s="84"/>
      <c r="J3" s="84"/>
      <c r="K3" s="84"/>
      <c r="L3" s="84"/>
      <c r="M3" s="85"/>
      <c r="N3" s="83" t="s">
        <v>147</v>
      </c>
      <c r="O3" s="84"/>
      <c r="P3" s="84"/>
      <c r="Q3" s="84"/>
      <c r="R3" s="85"/>
      <c r="S3" s="82" t="s">
        <v>31</v>
      </c>
      <c r="T3" s="82"/>
      <c r="U3" s="82"/>
      <c r="V3" s="82"/>
      <c r="W3" s="82"/>
      <c r="X3" s="82"/>
      <c r="Y3" s="82"/>
      <c r="Z3" s="82"/>
      <c r="AA3" s="82"/>
      <c r="AB3" s="82"/>
    </row>
    <row r="4" spans="1:28" ht="18.75" customHeight="1" x14ac:dyDescent="0.15">
      <c r="A4" s="94" t="s">
        <v>65</v>
      </c>
      <c r="B4" s="94"/>
      <c r="C4" s="94"/>
      <c r="D4" s="94"/>
      <c r="E4" s="34" t="s">
        <v>64</v>
      </c>
      <c r="F4" s="12"/>
      <c r="G4" s="87"/>
      <c r="H4" s="53" t="s">
        <v>12</v>
      </c>
      <c r="I4" s="53" t="s">
        <v>13</v>
      </c>
      <c r="J4" s="53" t="s">
        <v>14</v>
      </c>
      <c r="K4" s="53" t="s">
        <v>15</v>
      </c>
      <c r="L4" s="53" t="s">
        <v>16</v>
      </c>
      <c r="M4" s="53" t="s">
        <v>17</v>
      </c>
      <c r="N4" s="53" t="s">
        <v>21</v>
      </c>
      <c r="O4" s="53" t="s">
        <v>28</v>
      </c>
      <c r="P4" s="53" t="s">
        <v>23</v>
      </c>
      <c r="Q4" s="53" t="s">
        <v>25</v>
      </c>
      <c r="R4" s="53" t="s">
        <v>27</v>
      </c>
      <c r="S4" s="53" t="s">
        <v>20</v>
      </c>
      <c r="T4" s="53" t="s">
        <v>21</v>
      </c>
      <c r="U4" s="53" t="s">
        <v>22</v>
      </c>
      <c r="V4" s="53" t="s">
        <v>28</v>
      </c>
      <c r="W4" s="53" t="s">
        <v>18</v>
      </c>
      <c r="X4" s="53" t="s">
        <v>23</v>
      </c>
      <c r="Y4" s="53" t="s">
        <v>24</v>
      </c>
      <c r="Z4" s="53" t="s">
        <v>25</v>
      </c>
      <c r="AA4" s="53" t="s">
        <v>26</v>
      </c>
      <c r="AB4" s="72" t="s">
        <v>27</v>
      </c>
    </row>
    <row r="5" spans="1:28" ht="18.75" customHeight="1" x14ac:dyDescent="0.15">
      <c r="A5" s="22"/>
      <c r="B5" s="4" t="s">
        <v>33</v>
      </c>
      <c r="C5" s="4" t="s">
        <v>29</v>
      </c>
      <c r="D5" s="4" t="s">
        <v>59</v>
      </c>
      <c r="E5" s="34" t="s">
        <v>63</v>
      </c>
      <c r="F5" s="12"/>
      <c r="G5" s="4" t="s">
        <v>8</v>
      </c>
      <c r="H5" s="54">
        <v>437</v>
      </c>
      <c r="I5" s="55">
        <v>107</v>
      </c>
      <c r="J5" s="56"/>
      <c r="K5" s="57"/>
      <c r="L5" s="58"/>
      <c r="M5" s="59"/>
      <c r="N5" s="60"/>
      <c r="O5" s="61">
        <v>0.1</v>
      </c>
      <c r="P5" s="62"/>
      <c r="Q5" s="63">
        <v>0.05</v>
      </c>
      <c r="R5" s="64"/>
      <c r="S5" s="54"/>
      <c r="T5" s="60">
        <v>0.04</v>
      </c>
      <c r="U5" s="55"/>
      <c r="V5" s="61">
        <v>0.13</v>
      </c>
      <c r="W5" s="56"/>
      <c r="X5" s="62"/>
      <c r="Y5" s="57"/>
      <c r="Z5" s="63">
        <v>0.03</v>
      </c>
      <c r="AA5" s="58"/>
      <c r="AB5" s="64"/>
    </row>
    <row r="6" spans="1:28" ht="18.75" customHeight="1" x14ac:dyDescent="0.15">
      <c r="A6" s="4" t="s">
        <v>1</v>
      </c>
      <c r="B6" s="23">
        <v>4697</v>
      </c>
      <c r="C6" s="24">
        <f>HP+S10+B6*T10</f>
        <v>1644.88</v>
      </c>
      <c r="D6" s="24">
        <f>C6+B6</f>
        <v>6341.88</v>
      </c>
      <c r="E6" s="44">
        <f>D6*(1+N10+H18)</f>
        <v>6341.88</v>
      </c>
      <c r="F6" s="12"/>
      <c r="G6" s="4" t="s">
        <v>9</v>
      </c>
      <c r="H6" s="54">
        <v>437</v>
      </c>
      <c r="I6" s="55"/>
      <c r="J6" s="56"/>
      <c r="K6" s="57">
        <v>65</v>
      </c>
      <c r="L6" s="58"/>
      <c r="M6" s="59"/>
      <c r="N6" s="60"/>
      <c r="O6" s="61"/>
      <c r="P6" s="62"/>
      <c r="Q6" s="63">
        <v>0.1</v>
      </c>
      <c r="R6" s="64"/>
      <c r="S6" s="54"/>
      <c r="T6" s="60"/>
      <c r="U6" s="55"/>
      <c r="V6" s="61">
        <v>0.02</v>
      </c>
      <c r="W6" s="56"/>
      <c r="X6" s="62"/>
      <c r="Y6" s="57">
        <v>10</v>
      </c>
      <c r="Z6" s="63">
        <v>0.1</v>
      </c>
      <c r="AA6" s="58"/>
      <c r="AB6" s="64"/>
    </row>
    <row r="7" spans="1:28" ht="18.75" customHeight="1" x14ac:dyDescent="0.15">
      <c r="A7" s="4" t="s">
        <v>3</v>
      </c>
      <c r="B7" s="23">
        <v>477</v>
      </c>
      <c r="C7" s="24">
        <f>ATK+U10+(B7*V10)</f>
        <v>291.70999999999998</v>
      </c>
      <c r="D7" s="24">
        <f t="shared" ref="D7:D11" si="0">C7+B7</f>
        <v>768.71</v>
      </c>
      <c r="E7" s="44">
        <f>D7*(1+O10+I18)</f>
        <v>1060.8198</v>
      </c>
      <c r="F7" s="12"/>
      <c r="G7" s="4" t="s">
        <v>10</v>
      </c>
      <c r="H7" s="54">
        <v>583</v>
      </c>
      <c r="I7" s="55"/>
      <c r="J7" s="56"/>
      <c r="K7" s="57"/>
      <c r="L7" s="58">
        <v>48</v>
      </c>
      <c r="M7" s="59"/>
      <c r="N7" s="60"/>
      <c r="O7" s="61"/>
      <c r="P7" s="62"/>
      <c r="Q7" s="63">
        <v>0.1</v>
      </c>
      <c r="R7" s="64"/>
      <c r="S7" s="54"/>
      <c r="T7" s="60"/>
      <c r="U7" s="55"/>
      <c r="V7" s="61">
        <v>0.02</v>
      </c>
      <c r="W7" s="56"/>
      <c r="X7" s="62"/>
      <c r="Y7" s="57"/>
      <c r="Z7" s="63">
        <v>0.08</v>
      </c>
      <c r="AA7" s="58">
        <v>12</v>
      </c>
      <c r="AB7" s="64"/>
    </row>
    <row r="8" spans="1:28" ht="18.75" customHeight="1" x14ac:dyDescent="0.15">
      <c r="A8" s="4" t="s">
        <v>4</v>
      </c>
      <c r="B8" s="23">
        <v>241</v>
      </c>
      <c r="C8" s="24">
        <f>INT+W10+B8*X10</f>
        <v>0</v>
      </c>
      <c r="D8" s="24">
        <f t="shared" si="0"/>
        <v>241</v>
      </c>
      <c r="E8" s="44">
        <f>D8*(1+P10+J18)</f>
        <v>289.2</v>
      </c>
      <c r="F8" s="12"/>
      <c r="G8" s="4" t="s">
        <v>11</v>
      </c>
      <c r="H8" s="54"/>
      <c r="I8" s="55">
        <v>75</v>
      </c>
      <c r="J8" s="56"/>
      <c r="K8" s="57">
        <v>43</v>
      </c>
      <c r="L8" s="58"/>
      <c r="M8" s="59"/>
      <c r="N8" s="60"/>
      <c r="O8" s="61">
        <v>0.08</v>
      </c>
      <c r="P8" s="62"/>
      <c r="Q8" s="63">
        <v>0.1</v>
      </c>
      <c r="R8" s="64"/>
      <c r="S8" s="54"/>
      <c r="T8" s="60"/>
      <c r="U8" s="55"/>
      <c r="V8" s="61">
        <v>0.06</v>
      </c>
      <c r="W8" s="56"/>
      <c r="X8" s="62"/>
      <c r="Y8" s="57"/>
      <c r="Z8" s="63">
        <v>0.05</v>
      </c>
      <c r="AA8" s="58"/>
      <c r="AB8" s="64">
        <v>0.05</v>
      </c>
    </row>
    <row r="9" spans="1:28" ht="18.75" customHeight="1" x14ac:dyDescent="0.15">
      <c r="A9" s="4" t="s">
        <v>5</v>
      </c>
      <c r="B9" s="23">
        <v>375</v>
      </c>
      <c r="C9" s="24">
        <f>DEF+Y10+B9*Z10</f>
        <v>253</v>
      </c>
      <c r="D9" s="24">
        <f t="shared" si="0"/>
        <v>628</v>
      </c>
      <c r="E9" s="44">
        <f>D9*(1+Q10+K18)</f>
        <v>973.4</v>
      </c>
      <c r="F9" s="12"/>
      <c r="G9" s="5" t="s">
        <v>32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6" t="str">
        <f>IF(附魔套="生命两套",20%,IF(OR(附魔套="大树",附魔套="荆棘",附魔套="钢铁"),10%,""))</f>
        <v/>
      </c>
      <c r="U9" s="65"/>
      <c r="V9" s="66" t="str">
        <f>IF(附魔套="攻智两套",10%,IF(OR(附魔套="满月",附魔套="怒涛",附魔套="魔术",附魔套="轻风",附魔套="时钟"),5%,""))</f>
        <v/>
      </c>
      <c r="W9" s="65"/>
      <c r="X9" s="66" t="str">
        <f>IF(附魔套="攻智两套",10%,IF(OR(附魔套="满月",附魔套="怒涛",附魔套="魔术",附魔套="轻风",附魔套="时钟"),5%,""))</f>
        <v/>
      </c>
      <c r="Y9" s="65"/>
      <c r="Z9" s="66">
        <f>IF(附魔套="防抗两套",10%,IF(OR(附魔套="寒冰",附魔套="顽石",附魔套="水晶"),5%,""))</f>
        <v>0.1</v>
      </c>
      <c r="AA9" s="65"/>
      <c r="AB9" s="66">
        <f>IF(附魔套="防抗两套",10%,IF(OR(附魔套="寒冰",附魔套="顽石",附魔套="水晶"),5%,""))</f>
        <v>0.1</v>
      </c>
    </row>
    <row r="10" spans="1:28" ht="18.75" customHeight="1" x14ac:dyDescent="0.15">
      <c r="A10" s="4" t="s">
        <v>6</v>
      </c>
      <c r="B10" s="23">
        <v>261</v>
      </c>
      <c r="C10" s="24">
        <f>B10*AB10+RES+AA10</f>
        <v>99.15</v>
      </c>
      <c r="D10" s="24">
        <f t="shared" si="0"/>
        <v>360.15</v>
      </c>
      <c r="E10" s="44">
        <f>D10*(1+R10+L18)</f>
        <v>468.19499999999999</v>
      </c>
      <c r="F10" s="12"/>
      <c r="G10" s="4" t="s">
        <v>50</v>
      </c>
      <c r="H10" s="67">
        <f t="shared" ref="H10:AB10" si="1">SUM(H5:H9)</f>
        <v>1457</v>
      </c>
      <c r="I10" s="67">
        <f t="shared" si="1"/>
        <v>182</v>
      </c>
      <c r="J10" s="67">
        <f t="shared" si="1"/>
        <v>0</v>
      </c>
      <c r="K10" s="67">
        <f t="shared" si="1"/>
        <v>108</v>
      </c>
      <c r="L10" s="67">
        <f t="shared" si="1"/>
        <v>48</v>
      </c>
      <c r="M10" s="67">
        <f t="shared" si="1"/>
        <v>0</v>
      </c>
      <c r="N10" s="66">
        <f t="shared" si="1"/>
        <v>0</v>
      </c>
      <c r="O10" s="66">
        <f t="shared" si="1"/>
        <v>0.18</v>
      </c>
      <c r="P10" s="66">
        <f t="shared" si="1"/>
        <v>0</v>
      </c>
      <c r="Q10" s="66">
        <f t="shared" si="1"/>
        <v>0.35</v>
      </c>
      <c r="R10" s="66">
        <f t="shared" si="1"/>
        <v>0</v>
      </c>
      <c r="S10" s="67">
        <f t="shared" si="1"/>
        <v>0</v>
      </c>
      <c r="T10" s="66">
        <f t="shared" si="1"/>
        <v>0.04</v>
      </c>
      <c r="U10" s="67">
        <f t="shared" si="1"/>
        <v>0</v>
      </c>
      <c r="V10" s="66">
        <f t="shared" si="1"/>
        <v>0.22999999999999998</v>
      </c>
      <c r="W10" s="67">
        <f t="shared" si="1"/>
        <v>0</v>
      </c>
      <c r="X10" s="66">
        <f t="shared" si="1"/>
        <v>0</v>
      </c>
      <c r="Y10" s="67">
        <f t="shared" si="1"/>
        <v>10</v>
      </c>
      <c r="Z10" s="66">
        <f t="shared" si="1"/>
        <v>0.36</v>
      </c>
      <c r="AA10" s="67">
        <f t="shared" si="1"/>
        <v>12</v>
      </c>
      <c r="AB10" s="66">
        <f t="shared" si="1"/>
        <v>0.15000000000000002</v>
      </c>
    </row>
    <row r="11" spans="1:28" ht="18.75" customHeight="1" x14ac:dyDescent="0.15">
      <c r="A11" s="4" t="s">
        <v>7</v>
      </c>
      <c r="B11" s="23">
        <v>106</v>
      </c>
      <c r="C11" s="24">
        <f>CRI</f>
        <v>0</v>
      </c>
      <c r="D11" s="24">
        <f t="shared" si="0"/>
        <v>106</v>
      </c>
      <c r="E11" s="44">
        <f>D11*(1+M18)</f>
        <v>106</v>
      </c>
      <c r="F11" s="12"/>
      <c r="G11" s="25"/>
      <c r="H11" s="7"/>
      <c r="I11" s="7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18.75" customHeight="1" x14ac:dyDescent="0.15">
      <c r="A12" s="4" t="s">
        <v>60</v>
      </c>
      <c r="B12" s="26">
        <v>1.3</v>
      </c>
      <c r="C12" s="26">
        <v>0</v>
      </c>
      <c r="D12" s="26">
        <f>B12+C12</f>
        <v>1.3</v>
      </c>
      <c r="E12" s="45">
        <f>D12+N18</f>
        <v>1.3</v>
      </c>
      <c r="F12" s="7"/>
      <c r="G12" s="53" t="s">
        <v>148</v>
      </c>
      <c r="H12" s="53" t="s">
        <v>21</v>
      </c>
      <c r="I12" s="53" t="s">
        <v>28</v>
      </c>
      <c r="J12" s="53" t="s">
        <v>23</v>
      </c>
      <c r="K12" s="53" t="s">
        <v>25</v>
      </c>
      <c r="L12" s="53" t="s">
        <v>27</v>
      </c>
      <c r="M12" s="53" t="s">
        <v>57</v>
      </c>
      <c r="N12" s="89" t="s">
        <v>61</v>
      </c>
      <c r="O12" s="89"/>
      <c r="P12" s="53" t="s">
        <v>83</v>
      </c>
      <c r="Q12" s="53" t="s">
        <v>67</v>
      </c>
      <c r="R12" s="12"/>
      <c r="S12" s="12" t="s">
        <v>56</v>
      </c>
      <c r="T12" s="12"/>
      <c r="U12" s="12"/>
      <c r="V12" s="12"/>
      <c r="W12" s="12"/>
      <c r="X12" s="12"/>
      <c r="Y12" s="12"/>
      <c r="Z12" s="12"/>
      <c r="AA12" s="12"/>
      <c r="AB12" s="12"/>
    </row>
    <row r="13" spans="1:28" ht="18.75" customHeight="1" x14ac:dyDescent="0.15">
      <c r="A13" s="27"/>
      <c r="B13" s="16"/>
      <c r="C13" s="12"/>
      <c r="D13" s="12"/>
      <c r="E13" s="12"/>
      <c r="F13" s="28"/>
      <c r="G13" s="68" t="s">
        <v>51</v>
      </c>
      <c r="H13" s="60"/>
      <c r="I13" s="61"/>
      <c r="J13" s="62"/>
      <c r="K13" s="63"/>
      <c r="L13" s="64"/>
      <c r="M13" s="69"/>
      <c r="N13" s="90"/>
      <c r="O13" s="90"/>
      <c r="P13" s="64">
        <v>0.2</v>
      </c>
      <c r="Q13" s="60"/>
      <c r="R13" s="12"/>
      <c r="S13" s="10" t="s">
        <v>69</v>
      </c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18.75" customHeight="1" x14ac:dyDescent="0.15">
      <c r="A14" s="81" t="s">
        <v>130</v>
      </c>
      <c r="B14" s="81"/>
      <c r="C14" s="42">
        <f>INT(IF(OR(HEROTYPE="攻击"),BATK,IF(HEROTYPE="智力",BINT,IF(HEROTYPE="防转攻",BDEF*1.5,IF(HEROTYPE="抗转攻",BRES*1.5,IF(HEROTYPE="防抗合攻",BDEF+BRES,""))))))</f>
        <v>1060</v>
      </c>
      <c r="D14" s="29"/>
      <c r="E14" s="12"/>
      <c r="F14" s="28"/>
      <c r="G14" s="68" t="s">
        <v>62</v>
      </c>
      <c r="H14" s="60"/>
      <c r="I14" s="61"/>
      <c r="J14" s="62"/>
      <c r="K14" s="63"/>
      <c r="L14" s="64"/>
      <c r="M14" s="69"/>
      <c r="N14" s="90"/>
      <c r="O14" s="90"/>
      <c r="P14" s="64"/>
      <c r="Q14" s="60"/>
      <c r="R14" s="12"/>
      <c r="S14" s="10" t="s">
        <v>73</v>
      </c>
      <c r="T14" s="12"/>
      <c r="U14" s="12"/>
      <c r="V14" s="12"/>
      <c r="W14" s="12"/>
      <c r="X14" s="12"/>
      <c r="Y14" s="12"/>
      <c r="Z14" s="12"/>
      <c r="AA14" s="12"/>
      <c r="AB14" s="12"/>
    </row>
    <row r="15" spans="1:28" ht="18.75" customHeight="1" x14ac:dyDescent="0.15">
      <c r="A15" s="12"/>
      <c r="B15" s="12"/>
      <c r="C15" s="12"/>
      <c r="D15" s="12"/>
      <c r="E15" s="12"/>
      <c r="F15" s="28"/>
      <c r="G15" s="68" t="s">
        <v>70</v>
      </c>
      <c r="H15" s="60"/>
      <c r="I15" s="61">
        <v>0.2</v>
      </c>
      <c r="J15" s="62">
        <v>0.2</v>
      </c>
      <c r="K15" s="63">
        <v>0.2</v>
      </c>
      <c r="L15" s="64">
        <v>0.3</v>
      </c>
      <c r="M15" s="69"/>
      <c r="N15" s="90"/>
      <c r="O15" s="90"/>
      <c r="P15" s="64"/>
      <c r="Q15" s="60"/>
      <c r="R15" s="12"/>
      <c r="S15" s="10" t="s">
        <v>71</v>
      </c>
      <c r="T15" s="12"/>
      <c r="U15" s="12"/>
      <c r="V15" s="12"/>
      <c r="W15" s="12"/>
      <c r="X15" s="12"/>
      <c r="Y15" s="12"/>
      <c r="Z15" s="12"/>
      <c r="AA15" s="12"/>
      <c r="AB15" s="12"/>
    </row>
    <row r="16" spans="1:28" ht="18.75" customHeight="1" x14ac:dyDescent="0.15">
      <c r="A16" s="16"/>
      <c r="B16" s="16"/>
      <c r="C16" s="12"/>
      <c r="D16" s="12"/>
      <c r="E16" s="12"/>
      <c r="F16" s="28"/>
      <c r="G16" s="73" t="s">
        <v>142</v>
      </c>
      <c r="H16" s="66" t="str">
        <f>IF(OR(G16="神殿加成"),40%,IF(G16="超时空加成",0%,IF(G16="球加成",30%,"")))</f>
        <v/>
      </c>
      <c r="I16" s="66" t="str">
        <f>IF(OR(G16="神殿加成"),40%,IF(G16="超时空加成",20%,IF(G16="球加成",30%,"")))</f>
        <v/>
      </c>
      <c r="J16" s="66" t="str">
        <f>IF(OR(G16="神殿加成"),40%,IF(G16="超时空加成",20%,IF(G16="球加成",30%,"")))</f>
        <v/>
      </c>
      <c r="K16" s="66" t="str">
        <f>IF(OR(G16="神殿加成"),40%,IF(G16="超时空加成",20%,IF(G16="球加成",30%,"")))</f>
        <v/>
      </c>
      <c r="L16" s="66" t="str">
        <f>IF(OR(G16="神殿加成"),40%,IF(G16="超时空加成",20%,IF(G16="球加成",30%,"")))</f>
        <v/>
      </c>
      <c r="M16" s="70" t="str">
        <f>IF(OR(G16="神殿加成"),40%,IF(G16="超时空加成",20%,IF(G16="球加成",30%,"")))</f>
        <v/>
      </c>
      <c r="N16" s="88"/>
      <c r="O16" s="88"/>
      <c r="P16" s="66"/>
      <c r="Q16" s="66"/>
      <c r="R16" s="12"/>
      <c r="S16" s="10" t="s">
        <v>72</v>
      </c>
      <c r="T16" s="12"/>
      <c r="U16" s="12"/>
      <c r="V16" s="12"/>
      <c r="W16" s="12"/>
      <c r="X16" s="12"/>
      <c r="Y16" s="12"/>
      <c r="Z16" s="12"/>
      <c r="AA16" s="12"/>
      <c r="AB16" s="12"/>
    </row>
    <row r="17" spans="1:28" ht="18.75" customHeight="1" x14ac:dyDescent="0.15">
      <c r="A17" s="74"/>
      <c r="C17" s="16"/>
      <c r="D17" s="12"/>
      <c r="E17" s="12"/>
      <c r="F17" s="28"/>
      <c r="G17" s="68" t="s">
        <v>0</v>
      </c>
      <c r="H17" s="66"/>
      <c r="I17" s="66" t="str">
        <f>IF(OR(附魔套="满月",附魔套="怒涛"),10%,"")</f>
        <v/>
      </c>
      <c r="J17" s="66" t="str">
        <f>IF(OR(附魔套="满月"),10%,"")</f>
        <v/>
      </c>
      <c r="K17" s="66" t="str">
        <f>IF(OR(附魔套="大树"),5%,IF(OR(附魔套="满月"),10%,""))</f>
        <v/>
      </c>
      <c r="L17" s="66" t="str">
        <f>IF(OR(附魔套="大树"),5%,IF(OR(附魔套="满月"),10%,""))</f>
        <v/>
      </c>
      <c r="M17" s="66"/>
      <c r="N17" s="88" t="str">
        <f>IF(OR(附魔套="烈日"),25%,"")</f>
        <v/>
      </c>
      <c r="O17" s="88"/>
      <c r="P17" s="66" t="str">
        <f>IF(OR(附魔套="轻风"),10%,IF(附魔套="流星",20%,""))</f>
        <v/>
      </c>
      <c r="Q17" s="66" t="str">
        <f>IF(OR(附魔套="魔术"),10%,"")</f>
        <v/>
      </c>
      <c r="R17" s="12"/>
      <c r="S17" s="10" t="s">
        <v>74</v>
      </c>
      <c r="T17" s="12"/>
      <c r="U17" s="12"/>
      <c r="V17" s="12"/>
      <c r="W17" s="12"/>
      <c r="X17" s="12"/>
      <c r="Y17" s="12"/>
      <c r="Z17" s="12"/>
      <c r="AA17" s="12"/>
      <c r="AB17" s="12"/>
    </row>
    <row r="18" spans="1:28" ht="18.75" customHeight="1" x14ac:dyDescent="0.15">
      <c r="A18" s="74"/>
      <c r="C18" s="16"/>
      <c r="D18" s="12"/>
      <c r="E18" s="12"/>
      <c r="F18" s="28"/>
      <c r="G18" s="68" t="s">
        <v>55</v>
      </c>
      <c r="H18" s="66">
        <f>SUM(H13:H17)</f>
        <v>0</v>
      </c>
      <c r="I18" s="66">
        <f t="shared" ref="I18:M18" si="2">SUM(I13:I17)</f>
        <v>0.2</v>
      </c>
      <c r="J18" s="66">
        <f t="shared" si="2"/>
        <v>0.2</v>
      </c>
      <c r="K18" s="66">
        <f t="shared" si="2"/>
        <v>0.2</v>
      </c>
      <c r="L18" s="66">
        <f t="shared" si="2"/>
        <v>0.3</v>
      </c>
      <c r="M18" s="66">
        <f t="shared" si="2"/>
        <v>0</v>
      </c>
      <c r="N18" s="88">
        <f>SUM(N13:N17)</f>
        <v>0</v>
      </c>
      <c r="O18" s="88"/>
      <c r="P18" s="71">
        <f>SUM(P13:P17)</f>
        <v>0.2</v>
      </c>
      <c r="Q18" s="71">
        <f>SUM(Q13:Q17)</f>
        <v>0</v>
      </c>
      <c r="R18" s="12"/>
      <c r="S18" s="10" t="s">
        <v>68</v>
      </c>
      <c r="T18" s="12"/>
      <c r="U18" s="12"/>
      <c r="V18" s="12"/>
      <c r="W18" s="12"/>
      <c r="X18" s="12"/>
      <c r="Y18" s="12"/>
      <c r="Z18" s="12"/>
      <c r="AA18" s="12"/>
      <c r="AB18" s="12"/>
    </row>
    <row r="19" spans="1:28" ht="18.75" customHeight="1" x14ac:dyDescent="0.15">
      <c r="A19" s="74"/>
      <c r="C19" s="9"/>
    </row>
    <row r="20" spans="1:28" ht="18.75" customHeight="1" x14ac:dyDescent="0.15">
      <c r="A20" s="9"/>
      <c r="B20" s="9"/>
    </row>
    <row r="21" spans="1:28" ht="18.75" customHeight="1" x14ac:dyDescent="0.15">
      <c r="A21" s="9"/>
      <c r="B21" s="9"/>
    </row>
  </sheetData>
  <mergeCells count="16">
    <mergeCell ref="A1:G1"/>
    <mergeCell ref="H1:N1"/>
    <mergeCell ref="H3:M3"/>
    <mergeCell ref="A3:B3"/>
    <mergeCell ref="A14:B14"/>
    <mergeCell ref="A4:D4"/>
    <mergeCell ref="S3:AB3"/>
    <mergeCell ref="N3:R3"/>
    <mergeCell ref="G3:G4"/>
    <mergeCell ref="N18:O18"/>
    <mergeCell ref="N12:O12"/>
    <mergeCell ref="N13:O13"/>
    <mergeCell ref="N14:O14"/>
    <mergeCell ref="N15:O15"/>
    <mergeCell ref="N16:O16"/>
    <mergeCell ref="N17:O17"/>
  </mergeCells>
  <phoneticPr fontId="1" type="noConversion"/>
  <dataValidations count="5">
    <dataValidation type="list" allowBlank="1" showInputMessage="1" showErrorMessage="1" sqref="C3">
      <formula1>"攻击,智力,防转攻,抗转攻,防抗合攻"</formula1>
    </dataValidation>
    <dataValidation type="decimal" allowBlank="1" showInputMessage="1" showErrorMessage="1" sqref="AB5:AB8 T5:T8 V5:V8 X5:X8 Z5:Z8 N5:R8">
      <formula1>0</formula1>
      <formula2>0.15</formula2>
    </dataValidation>
    <dataValidation type="decimal" allowBlank="1" showInputMessage="1" showErrorMessage="1" sqref="H5:M8 S5:S8 U5:U8 W5:W8 Y5:Y8 AA5:AA8">
      <formula1>0</formula1>
      <formula2>600</formula2>
    </dataValidation>
    <dataValidation type="list" allowBlank="1" showInputMessage="1" showErrorMessage="1" sqref="E3">
      <formula1>"攻智两套,防抗两套,生命两套,满月,怒涛,魔术,轻风,时钟,流星,烈日,钢铁,大树,荆棘,水晶,顽石,寒冰"</formula1>
    </dataValidation>
    <dataValidation type="list" allowBlank="1" showInputMessage="1" showErrorMessage="1" sqref="G16">
      <formula1>"无加成,球加成,神殿加成,超时空加成"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J13" sqref="J13"/>
    </sheetView>
  </sheetViews>
  <sheetFormatPr defaultRowHeight="16.5" x14ac:dyDescent="0.15"/>
  <cols>
    <col min="1" max="1" width="3.625" style="38" customWidth="1"/>
    <col min="2" max="2" width="3.5" style="38" bestFit="1" customWidth="1"/>
    <col min="3" max="3" width="7" style="38" bestFit="1" customWidth="1"/>
    <col min="4" max="4" width="3.5" style="38" bestFit="1" customWidth="1"/>
    <col min="5" max="5" width="9.75" style="38" bestFit="1" customWidth="1"/>
    <col min="6" max="6" width="5" style="38" bestFit="1" customWidth="1"/>
    <col min="7" max="7" width="4.25" style="38" bestFit="1" customWidth="1"/>
    <col min="8" max="8" width="6.375" style="38" bestFit="1" customWidth="1"/>
    <col min="9" max="9" width="5" style="38" bestFit="1" customWidth="1"/>
    <col min="10" max="10" width="6.375" style="38" bestFit="1" customWidth="1"/>
    <col min="11" max="11" width="7" style="38" bestFit="1" customWidth="1"/>
    <col min="12" max="12" width="4" style="38" bestFit="1" customWidth="1"/>
    <col min="13" max="13" width="9.625" style="38" customWidth="1"/>
    <col min="14" max="14" width="5" style="38" bestFit="1" customWidth="1"/>
    <col min="15" max="15" width="7" style="38" bestFit="1" customWidth="1"/>
    <col min="16" max="16" width="5" style="38" bestFit="1" customWidth="1"/>
    <col min="17" max="17" width="4.25" style="38" bestFit="1" customWidth="1"/>
    <col min="18" max="18" width="7.375" style="38" bestFit="1" customWidth="1"/>
    <col min="19" max="19" width="5" style="38" bestFit="1" customWidth="1"/>
    <col min="20" max="20" width="7.375" style="38" bestFit="1" customWidth="1"/>
    <col min="21" max="22" width="7.5" style="38" bestFit="1" customWidth="1"/>
    <col min="23" max="23" width="5.375" style="38" customWidth="1"/>
    <col min="24" max="16384" width="9" style="38"/>
  </cols>
  <sheetData>
    <row r="1" spans="1:22" ht="16.5" customHeight="1" x14ac:dyDescent="0.15">
      <c r="A1" s="47" t="s">
        <v>152</v>
      </c>
      <c r="B1" s="39"/>
      <c r="C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22" x14ac:dyDescent="0.15">
      <c r="A2" s="94" t="s">
        <v>119</v>
      </c>
      <c r="B2" s="94"/>
      <c r="C2" s="23">
        <v>60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Q2" s="99" t="s">
        <v>129</v>
      </c>
      <c r="R2" s="100"/>
      <c r="S2" s="100"/>
      <c r="T2" s="100"/>
      <c r="U2" s="100"/>
      <c r="V2" s="100"/>
    </row>
    <row r="3" spans="1:22" x14ac:dyDescent="0.15">
      <c r="A3" s="94" t="s">
        <v>111</v>
      </c>
      <c r="B3" s="94"/>
      <c r="C3" s="94" t="s">
        <v>110</v>
      </c>
      <c r="D3" s="94"/>
      <c r="E3" s="94"/>
      <c r="F3" s="94"/>
      <c r="G3" s="94" t="s">
        <v>122</v>
      </c>
      <c r="H3" s="94"/>
      <c r="I3" s="94" t="s">
        <v>120</v>
      </c>
      <c r="J3" s="94"/>
      <c r="K3" s="94" t="s">
        <v>121</v>
      </c>
      <c r="L3" s="94"/>
      <c r="M3" s="94" t="s">
        <v>140</v>
      </c>
      <c r="N3" s="94"/>
      <c r="O3" s="94" t="s">
        <v>136</v>
      </c>
      <c r="P3" s="94"/>
      <c r="Q3" s="95" t="s">
        <v>122</v>
      </c>
      <c r="R3" s="97"/>
      <c r="S3" s="95" t="s">
        <v>120</v>
      </c>
      <c r="T3" s="97"/>
      <c r="U3" s="48" t="s">
        <v>151</v>
      </c>
      <c r="V3" s="48" t="s">
        <v>143</v>
      </c>
    </row>
    <row r="4" spans="1:22" x14ac:dyDescent="0.15">
      <c r="A4" s="75" t="s">
        <v>99</v>
      </c>
      <c r="B4" s="23">
        <v>48</v>
      </c>
      <c r="C4" s="75" t="s">
        <v>106</v>
      </c>
      <c r="D4" s="40">
        <v>55</v>
      </c>
      <c r="E4" s="75" t="s">
        <v>102</v>
      </c>
      <c r="F4" s="41">
        <v>0.34</v>
      </c>
      <c r="G4" s="75" t="s">
        <v>99</v>
      </c>
      <c r="H4" s="24">
        <f>(B4*(($C$2-1)*0.1+1)*(1+F4+$F$8)+D4)</f>
        <v>571.67200000000014</v>
      </c>
      <c r="I4" s="41">
        <v>0.35</v>
      </c>
      <c r="J4" s="24">
        <f>H4*I4</f>
        <v>200.08520000000004</v>
      </c>
      <c r="K4" s="75" t="s">
        <v>123</v>
      </c>
      <c r="L4" s="41">
        <v>0</v>
      </c>
      <c r="M4" s="75" t="s">
        <v>112</v>
      </c>
      <c r="N4" s="41">
        <v>0.3</v>
      </c>
      <c r="O4" s="75" t="s">
        <v>133</v>
      </c>
      <c r="P4" s="41">
        <v>0.2</v>
      </c>
      <c r="Q4" s="51" t="s">
        <v>99</v>
      </c>
      <c r="R4" s="50">
        <f>H4*(1+L4+$P$7)*10</f>
        <v>5716.7200000000012</v>
      </c>
      <c r="S4" s="52">
        <f>I4</f>
        <v>0.35</v>
      </c>
      <c r="T4" s="50">
        <f>R4*S4</f>
        <v>2000.8520000000003</v>
      </c>
      <c r="U4" s="78">
        <f>R4+T4</f>
        <v>7717.5720000000019</v>
      </c>
      <c r="V4" s="79">
        <f>U4</f>
        <v>7717.5720000000019</v>
      </c>
    </row>
    <row r="5" spans="1:22" x14ac:dyDescent="0.15">
      <c r="A5" s="75" t="s">
        <v>100</v>
      </c>
      <c r="B5" s="23">
        <v>34</v>
      </c>
      <c r="C5" s="75" t="s">
        <v>107</v>
      </c>
      <c r="D5" s="40">
        <v>55</v>
      </c>
      <c r="E5" s="75" t="s">
        <v>103</v>
      </c>
      <c r="F5" s="41">
        <v>0.34</v>
      </c>
      <c r="G5" s="75" t="s">
        <v>100</v>
      </c>
      <c r="H5" s="24">
        <f t="shared" ref="H5:H7" si="0">(B5*(($C$2-1)*0.1+1)*(1+F5+$F$8)+D5)</f>
        <v>420.97600000000006</v>
      </c>
      <c r="I5" s="41">
        <v>0.35</v>
      </c>
      <c r="J5" s="24">
        <f t="shared" ref="J5:J7" si="1">H5*I5</f>
        <v>147.3416</v>
      </c>
      <c r="K5" s="75" t="s">
        <v>116</v>
      </c>
      <c r="L5" s="41">
        <v>0</v>
      </c>
      <c r="M5" s="75" t="s">
        <v>118</v>
      </c>
      <c r="N5" s="41">
        <v>0.16</v>
      </c>
      <c r="O5" s="75" t="s">
        <v>134</v>
      </c>
      <c r="P5" s="41">
        <v>0.2</v>
      </c>
      <c r="Q5" s="51" t="s">
        <v>100</v>
      </c>
      <c r="R5" s="50">
        <f>H5*(1+L5+$N$5+$P$7+P4)</f>
        <v>572.52736000000004</v>
      </c>
      <c r="S5" s="52">
        <f>I5</f>
        <v>0.35</v>
      </c>
      <c r="T5" s="50">
        <f t="shared" ref="T5:T7" si="2">R5*S5</f>
        <v>200.38457600000001</v>
      </c>
      <c r="U5" s="80">
        <f>R5+T5</f>
        <v>772.91193600000008</v>
      </c>
      <c r="V5" s="80">
        <f>H5*(1+L5+$N$5+$P$7+P4+$N$4)*(1+I5)</f>
        <v>943.40721600000018</v>
      </c>
    </row>
    <row r="6" spans="1:22" x14ac:dyDescent="0.15">
      <c r="A6" s="75" t="s">
        <v>5</v>
      </c>
      <c r="B6" s="23">
        <v>28</v>
      </c>
      <c r="C6" s="75" t="s">
        <v>108</v>
      </c>
      <c r="D6" s="40">
        <v>31</v>
      </c>
      <c r="E6" s="75" t="s">
        <v>104</v>
      </c>
      <c r="F6" s="41">
        <v>0.34</v>
      </c>
      <c r="G6" s="75" t="s">
        <v>5</v>
      </c>
      <c r="H6" s="24">
        <f t="shared" si="0"/>
        <v>332.39200000000005</v>
      </c>
      <c r="I6" s="41">
        <v>0.15</v>
      </c>
      <c r="J6" s="24">
        <f t="shared" si="1"/>
        <v>49.858800000000009</v>
      </c>
      <c r="K6" s="75" t="s">
        <v>101</v>
      </c>
      <c r="L6" s="41">
        <v>0</v>
      </c>
      <c r="M6" s="75" t="s">
        <v>113</v>
      </c>
      <c r="N6" s="41">
        <v>0</v>
      </c>
      <c r="O6" s="75" t="s">
        <v>135</v>
      </c>
      <c r="P6" s="41">
        <v>0.2</v>
      </c>
      <c r="Q6" s="51" t="s">
        <v>5</v>
      </c>
      <c r="R6" s="50">
        <f>H6*(1+L6+$N$5+$P$7+P5)</f>
        <v>452.05312000000004</v>
      </c>
      <c r="S6" s="52">
        <f>I6</f>
        <v>0.15</v>
      </c>
      <c r="T6" s="50">
        <f t="shared" si="2"/>
        <v>67.807968000000002</v>
      </c>
      <c r="U6" s="78">
        <f>R6+T6</f>
        <v>519.861088</v>
      </c>
      <c r="V6" s="80">
        <f>H6*(1+L6+$N$5+$P$7+P5+$N$4)*(1+I6)</f>
        <v>634.53632800000003</v>
      </c>
    </row>
    <row r="7" spans="1:22" x14ac:dyDescent="0.15">
      <c r="A7" s="75" t="s">
        <v>6</v>
      </c>
      <c r="B7" s="23">
        <v>16</v>
      </c>
      <c r="C7" s="75" t="s">
        <v>109</v>
      </c>
      <c r="D7" s="40">
        <v>31</v>
      </c>
      <c r="E7" s="75" t="s">
        <v>105</v>
      </c>
      <c r="F7" s="41">
        <v>0.34</v>
      </c>
      <c r="G7" s="75" t="s">
        <v>6</v>
      </c>
      <c r="H7" s="24">
        <f t="shared" si="0"/>
        <v>203.22400000000002</v>
      </c>
      <c r="I7" s="41">
        <v>0.15</v>
      </c>
      <c r="J7" s="24">
        <f t="shared" si="1"/>
        <v>30.483600000000003</v>
      </c>
      <c r="K7" s="75" t="s">
        <v>117</v>
      </c>
      <c r="L7" s="41">
        <v>0</v>
      </c>
      <c r="M7" s="77"/>
      <c r="N7" s="77"/>
      <c r="O7" s="75" t="s">
        <v>132</v>
      </c>
      <c r="P7" s="41">
        <v>0</v>
      </c>
      <c r="Q7" s="51" t="s">
        <v>6</v>
      </c>
      <c r="R7" s="50">
        <f>H7*(1+L7+$N$5+$P$7+P6)</f>
        <v>276.38463999999999</v>
      </c>
      <c r="S7" s="52">
        <f>I7</f>
        <v>0.15</v>
      </c>
      <c r="T7" s="50">
        <f t="shared" si="2"/>
        <v>41.457695999999999</v>
      </c>
      <c r="U7" s="78">
        <f>R7+T7</f>
        <v>317.84233599999999</v>
      </c>
      <c r="V7" s="78">
        <f>H7*(1+L7+$N$5+$P$7+P6+$N$4)*(1+I7)</f>
        <v>387.95461599999999</v>
      </c>
    </row>
    <row r="8" spans="1:22" x14ac:dyDescent="0.15">
      <c r="A8" s="77"/>
      <c r="B8" s="77"/>
      <c r="C8" s="77"/>
      <c r="D8" s="77"/>
      <c r="E8" s="75" t="s">
        <v>114</v>
      </c>
      <c r="F8" s="41">
        <v>0.22</v>
      </c>
      <c r="G8" s="77"/>
      <c r="H8" s="77"/>
      <c r="I8" s="77"/>
      <c r="J8" s="77"/>
      <c r="K8" s="77"/>
      <c r="L8" s="77"/>
      <c r="M8" s="77"/>
      <c r="N8" s="77"/>
      <c r="O8" s="77"/>
      <c r="P8" s="76"/>
      <c r="Q8" s="76"/>
      <c r="R8" s="76"/>
      <c r="S8" s="76"/>
      <c r="T8" s="76"/>
      <c r="U8" s="76"/>
      <c r="V8" s="76"/>
    </row>
    <row r="9" spans="1:22" x14ac:dyDescent="0.15">
      <c r="M9" s="38" t="s">
        <v>137</v>
      </c>
    </row>
    <row r="10" spans="1:22" x14ac:dyDescent="0.15">
      <c r="M10" s="38" t="s">
        <v>138</v>
      </c>
    </row>
    <row r="11" spans="1:22" x14ac:dyDescent="0.15">
      <c r="M11" s="38" t="s">
        <v>115</v>
      </c>
    </row>
  </sheetData>
  <mergeCells count="11">
    <mergeCell ref="C3:F3"/>
    <mergeCell ref="A2:B2"/>
    <mergeCell ref="A3:B3"/>
    <mergeCell ref="G3:H3"/>
    <mergeCell ref="K3:L3"/>
    <mergeCell ref="M3:N3"/>
    <mergeCell ref="I3:J3"/>
    <mergeCell ref="O3:P3"/>
    <mergeCell ref="Q3:R3"/>
    <mergeCell ref="S3:T3"/>
    <mergeCell ref="Q2:V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workbookViewId="0">
      <pane ySplit="7" topLeftCell="A8" activePane="bottomLeft" state="frozen"/>
      <selection pane="bottomLeft" activeCell="H15" sqref="H15"/>
    </sheetView>
  </sheetViews>
  <sheetFormatPr defaultRowHeight="16.5" x14ac:dyDescent="0.15"/>
  <cols>
    <col min="1" max="1" width="12.75" style="12" customWidth="1"/>
    <col min="2" max="2" width="10" style="13" bestFit="1" customWidth="1"/>
    <col min="3" max="4" width="9.75" style="12" bestFit="1" customWidth="1"/>
    <col min="5" max="6" width="9.25" style="12" bestFit="1" customWidth="1"/>
    <col min="7" max="8" width="9.25" style="12" customWidth="1"/>
    <col min="9" max="10" width="9" style="12"/>
    <col min="11" max="11" width="12.875" style="12" customWidth="1"/>
    <col min="12" max="12" width="9" style="12"/>
    <col min="13" max="13" width="8" style="12" bestFit="1" customWidth="1"/>
    <col min="14" max="16384" width="9" style="12"/>
  </cols>
  <sheetData>
    <row r="1" spans="1:17" ht="15" customHeight="1" x14ac:dyDescent="0.15">
      <c r="A1" s="14" t="s">
        <v>146</v>
      </c>
      <c r="B1" s="15"/>
      <c r="C1" s="16"/>
      <c r="D1" s="16"/>
      <c r="M1" s="10"/>
      <c r="N1" s="10"/>
      <c r="O1" s="10"/>
      <c r="P1" s="10"/>
      <c r="Q1" s="10"/>
    </row>
    <row r="2" spans="1:17" ht="15" customHeight="1" x14ac:dyDescent="0.15">
      <c r="A2" s="95" t="s">
        <v>76</v>
      </c>
      <c r="B2" s="96"/>
      <c r="C2" s="96"/>
      <c r="D2" s="96"/>
      <c r="E2" s="96"/>
      <c r="F2" s="96"/>
      <c r="G2" s="96"/>
      <c r="H2" s="97"/>
      <c r="I2" s="94" t="s">
        <v>77</v>
      </c>
      <c r="J2" s="94"/>
      <c r="K2" s="94"/>
      <c r="L2" s="94"/>
      <c r="M2" s="94"/>
      <c r="O2" s="10"/>
      <c r="P2" s="10"/>
      <c r="Q2" s="10"/>
    </row>
    <row r="3" spans="1:17" ht="15" customHeight="1" x14ac:dyDescent="0.15">
      <c r="A3" s="4" t="s">
        <v>91</v>
      </c>
      <c r="B3" s="4" t="s">
        <v>79</v>
      </c>
      <c r="C3" s="4" t="s">
        <v>80</v>
      </c>
      <c r="D3" s="4" t="s">
        <v>84</v>
      </c>
      <c r="E3" s="46" t="s">
        <v>88</v>
      </c>
      <c r="F3" s="35" t="s">
        <v>127</v>
      </c>
      <c r="G3" s="36" t="s">
        <v>149</v>
      </c>
      <c r="H3" s="4" t="s">
        <v>85</v>
      </c>
      <c r="I3" s="4" t="s">
        <v>78</v>
      </c>
      <c r="J3" s="4" t="s">
        <v>87</v>
      </c>
      <c r="K3" s="4" t="s">
        <v>86</v>
      </c>
      <c r="L3" s="4" t="s">
        <v>94</v>
      </c>
      <c r="M3" s="49" t="s">
        <v>150</v>
      </c>
      <c r="O3" s="10"/>
      <c r="P3" s="10"/>
      <c r="Q3" s="10"/>
    </row>
    <row r="4" spans="1:17" ht="15" customHeight="1" x14ac:dyDescent="0.15">
      <c r="A4" s="43">
        <v>1300</v>
      </c>
      <c r="B4" s="17">
        <v>-0.3</v>
      </c>
      <c r="C4" s="18">
        <f>IF(是否用技能="是",C5,"100%")</f>
        <v>1.7</v>
      </c>
      <c r="D4" s="18">
        <f>IF(是否用技能="是",D5+技伤合计,"0%")</f>
        <v>0</v>
      </c>
      <c r="E4" s="17">
        <v>0.35</v>
      </c>
      <c r="F4" s="17">
        <v>1.3</v>
      </c>
      <c r="G4" s="17">
        <v>0</v>
      </c>
      <c r="H4" s="19">
        <v>20</v>
      </c>
      <c r="I4" s="17">
        <v>0</v>
      </c>
      <c r="J4" s="17">
        <v>0</v>
      </c>
      <c r="K4" s="17">
        <v>0</v>
      </c>
      <c r="L4" s="17">
        <v>0</v>
      </c>
      <c r="M4" s="17">
        <v>0.15</v>
      </c>
      <c r="O4" s="10"/>
      <c r="P4" s="10"/>
      <c r="Q4" s="10"/>
    </row>
    <row r="5" spans="1:17" ht="15" customHeight="1" x14ac:dyDescent="0.15">
      <c r="A5" s="20" t="s">
        <v>89</v>
      </c>
      <c r="B5" s="19" t="s">
        <v>144</v>
      </c>
      <c r="C5" s="17">
        <v>1.7</v>
      </c>
      <c r="D5" s="17">
        <v>0</v>
      </c>
      <c r="F5" s="1"/>
      <c r="H5" s="8" t="s">
        <v>139</v>
      </c>
      <c r="J5" s="1"/>
      <c r="K5" s="1"/>
      <c r="M5" s="10" t="s">
        <v>153</v>
      </c>
    </row>
    <row r="6" spans="1:17" ht="15" customHeight="1" x14ac:dyDescent="0.15">
      <c r="B6" s="12"/>
      <c r="H6" s="10" t="s">
        <v>126</v>
      </c>
      <c r="M6" s="10" t="s">
        <v>154</v>
      </c>
    </row>
    <row r="7" spans="1:17" ht="19.5" customHeight="1" x14ac:dyDescent="0.15">
      <c r="A7" s="30" t="s">
        <v>131</v>
      </c>
      <c r="B7" s="30" t="s">
        <v>75</v>
      </c>
      <c r="C7" s="30" t="s">
        <v>92</v>
      </c>
      <c r="D7" s="30" t="s">
        <v>93</v>
      </c>
      <c r="E7" s="30" t="s">
        <v>81</v>
      </c>
      <c r="F7" s="30" t="s">
        <v>82</v>
      </c>
      <c r="H7" s="10" t="s">
        <v>128</v>
      </c>
    </row>
    <row r="8" spans="1:17" ht="16.5" customHeight="1" x14ac:dyDescent="0.15">
      <c r="A8" s="11">
        <v>634</v>
      </c>
      <c r="B8" s="32">
        <f>A8/$A$4</f>
        <v>0.4876923076923077</v>
      </c>
      <c r="C8" s="33">
        <f t="shared" ref="C8:C39" si="0">(实际攻击*(1+$B$4)*(1-$M$4)-A8*(1-$G$4)*(1+$I$4+$L$4))*0.5*$C$4*(1-$K$4)*(1+$D$4)*(1+$E$4-$J$4)</f>
        <v>160.07624999999987</v>
      </c>
      <c r="D8" s="33">
        <f t="shared" ref="D8:D39" si="1">(实际攻击*(1+$B$4)*(1-$M$4)-A8*(1-$G$4)*(1+$I$4+$L$4))*0.5*$C$4*(1-$K$4)*(1+$D$4)*(1+$E$4-$J$4)*$F$4</f>
        <v>208.09912499999984</v>
      </c>
      <c r="E8" s="33">
        <f t="shared" ref="E8:E39" si="2">(实际攻击*(1+$B$4)*(1-$M$4)-A8*(1-$G$4)*(1+$I$4+$L$4))*0.5*$C$4*(1-$K$4)*(1+$D$4)*(1+$E$4-$J$4)*$H$4</f>
        <v>3201.5249999999974</v>
      </c>
      <c r="F8" s="33">
        <f t="shared" ref="F8:F39" si="3">(实际攻击*(1+$B$4)*(1-$M$4)-A8*(1-$G$4)*(1+$I$4+$L$4))*0.5*$C$4*(1-$K$4)*(1+$D$4)*(1+$E$4-$J$4)*$H$4*$F$4</f>
        <v>4161.9824999999964</v>
      </c>
      <c r="G8" s="33"/>
      <c r="H8" s="33"/>
    </row>
    <row r="9" spans="1:17" ht="17.25" customHeight="1" x14ac:dyDescent="0.15">
      <c r="A9" s="11">
        <v>750</v>
      </c>
      <c r="B9" s="32">
        <f>A9/$A$4</f>
        <v>0.57692307692307687</v>
      </c>
      <c r="C9" s="33">
        <f t="shared" si="0"/>
        <v>26.966249999999871</v>
      </c>
      <c r="D9" s="33">
        <f t="shared" si="1"/>
        <v>35.056124999999831</v>
      </c>
      <c r="E9" s="33">
        <f t="shared" si="2"/>
        <v>539.32499999999743</v>
      </c>
      <c r="F9" s="33">
        <f t="shared" si="3"/>
        <v>701.12249999999665</v>
      </c>
      <c r="G9" s="33"/>
      <c r="H9" s="33"/>
    </row>
    <row r="10" spans="1:17" x14ac:dyDescent="0.15">
      <c r="A10" s="31">
        <v>0</v>
      </c>
      <c r="B10" s="32">
        <f t="shared" ref="B10:B73" si="4">A10/$A$4</f>
        <v>0</v>
      </c>
      <c r="C10" s="33">
        <f t="shared" si="0"/>
        <v>887.59124999999995</v>
      </c>
      <c r="D10" s="33">
        <f t="shared" si="1"/>
        <v>1153.8686250000001</v>
      </c>
      <c r="E10" s="33">
        <f t="shared" si="2"/>
        <v>17751.824999999997</v>
      </c>
      <c r="F10" s="33">
        <f t="shared" si="3"/>
        <v>23077.372499999998</v>
      </c>
      <c r="G10" s="33"/>
      <c r="H10" s="33"/>
    </row>
    <row r="11" spans="1:17" x14ac:dyDescent="0.15">
      <c r="A11" s="31">
        <v>20</v>
      </c>
      <c r="B11" s="32">
        <f t="shared" si="4"/>
        <v>1.5384615384615385E-2</v>
      </c>
      <c r="C11" s="33">
        <f t="shared" si="0"/>
        <v>864.6412499999999</v>
      </c>
      <c r="D11" s="33">
        <f t="shared" si="1"/>
        <v>1124.0336249999998</v>
      </c>
      <c r="E11" s="33">
        <f t="shared" si="2"/>
        <v>17292.824999999997</v>
      </c>
      <c r="F11" s="33">
        <f t="shared" si="3"/>
        <v>22480.672499999997</v>
      </c>
      <c r="G11" s="33"/>
      <c r="H11" s="33"/>
    </row>
    <row r="12" spans="1:17" x14ac:dyDescent="0.15">
      <c r="A12" s="31">
        <v>40</v>
      </c>
      <c r="B12" s="32">
        <f t="shared" si="4"/>
        <v>3.0769230769230771E-2</v>
      </c>
      <c r="C12" s="33">
        <f t="shared" si="0"/>
        <v>841.69124999999997</v>
      </c>
      <c r="D12" s="33">
        <f t="shared" si="1"/>
        <v>1094.198625</v>
      </c>
      <c r="E12" s="33">
        <f t="shared" si="2"/>
        <v>16833.825000000001</v>
      </c>
      <c r="F12" s="33">
        <f t="shared" si="3"/>
        <v>21883.972500000003</v>
      </c>
      <c r="G12" s="33"/>
      <c r="H12" s="33"/>
    </row>
    <row r="13" spans="1:17" x14ac:dyDescent="0.15">
      <c r="A13" s="31">
        <v>60</v>
      </c>
      <c r="B13" s="32">
        <f t="shared" si="4"/>
        <v>4.6153846153846156E-2</v>
      </c>
      <c r="C13" s="33">
        <f t="shared" si="0"/>
        <v>818.74124999999992</v>
      </c>
      <c r="D13" s="33">
        <f t="shared" si="1"/>
        <v>1064.363625</v>
      </c>
      <c r="E13" s="33">
        <f t="shared" si="2"/>
        <v>16374.824999999999</v>
      </c>
      <c r="F13" s="33">
        <f t="shared" si="3"/>
        <v>21287.272499999999</v>
      </c>
      <c r="G13" s="33"/>
      <c r="H13" s="33"/>
    </row>
    <row r="14" spans="1:17" x14ac:dyDescent="0.15">
      <c r="A14" s="31">
        <v>80</v>
      </c>
      <c r="B14" s="32">
        <f t="shared" si="4"/>
        <v>6.1538461538461542E-2</v>
      </c>
      <c r="C14" s="33">
        <f t="shared" si="0"/>
        <v>795.79124999999988</v>
      </c>
      <c r="D14" s="33">
        <f t="shared" si="1"/>
        <v>1034.5286249999999</v>
      </c>
      <c r="E14" s="33">
        <f t="shared" si="2"/>
        <v>15915.824999999997</v>
      </c>
      <c r="F14" s="33">
        <f t="shared" si="3"/>
        <v>20690.572499999998</v>
      </c>
      <c r="G14" s="33"/>
      <c r="H14" s="33"/>
    </row>
    <row r="15" spans="1:17" x14ac:dyDescent="0.15">
      <c r="A15" s="31">
        <v>100</v>
      </c>
      <c r="B15" s="32">
        <f t="shared" si="4"/>
        <v>7.6923076923076927E-2</v>
      </c>
      <c r="C15" s="33">
        <f t="shared" si="0"/>
        <v>772.84124999999995</v>
      </c>
      <c r="D15" s="33">
        <f t="shared" si="1"/>
        <v>1004.693625</v>
      </c>
      <c r="E15" s="33">
        <f t="shared" si="2"/>
        <v>15456.824999999999</v>
      </c>
      <c r="F15" s="33">
        <f t="shared" si="3"/>
        <v>20093.872499999998</v>
      </c>
      <c r="G15" s="33"/>
      <c r="H15" s="33"/>
    </row>
    <row r="16" spans="1:17" x14ac:dyDescent="0.15">
      <c r="A16" s="31">
        <v>120</v>
      </c>
      <c r="B16" s="32">
        <f t="shared" si="4"/>
        <v>9.2307692307692313E-2</v>
      </c>
      <c r="C16" s="33">
        <f t="shared" si="0"/>
        <v>749.8912499999999</v>
      </c>
      <c r="D16" s="33">
        <f t="shared" si="1"/>
        <v>974.85862499999985</v>
      </c>
      <c r="E16" s="33">
        <f t="shared" si="2"/>
        <v>14997.824999999997</v>
      </c>
      <c r="F16" s="33">
        <f t="shared" si="3"/>
        <v>19497.172499999997</v>
      </c>
      <c r="G16" s="33"/>
      <c r="H16" s="33"/>
    </row>
    <row r="17" spans="1:8" x14ac:dyDescent="0.15">
      <c r="A17" s="31">
        <v>140</v>
      </c>
      <c r="B17" s="32">
        <f t="shared" si="4"/>
        <v>0.1076923076923077</v>
      </c>
      <c r="C17" s="33">
        <f t="shared" si="0"/>
        <v>726.94124999999997</v>
      </c>
      <c r="D17" s="33">
        <f t="shared" si="1"/>
        <v>945.02362500000004</v>
      </c>
      <c r="E17" s="33">
        <f t="shared" si="2"/>
        <v>14538.824999999999</v>
      </c>
      <c r="F17" s="33">
        <f t="shared" si="3"/>
        <v>18900.4725</v>
      </c>
      <c r="G17" s="33"/>
      <c r="H17" s="33"/>
    </row>
    <row r="18" spans="1:8" x14ac:dyDescent="0.15">
      <c r="A18" s="31">
        <v>160</v>
      </c>
      <c r="B18" s="32">
        <f t="shared" si="4"/>
        <v>0.12307692307692308</v>
      </c>
      <c r="C18" s="33">
        <f t="shared" si="0"/>
        <v>703.99124999999992</v>
      </c>
      <c r="D18" s="33">
        <f t="shared" si="1"/>
        <v>915.18862499999989</v>
      </c>
      <c r="E18" s="33">
        <f t="shared" si="2"/>
        <v>14079.824999999999</v>
      </c>
      <c r="F18" s="33">
        <f t="shared" si="3"/>
        <v>18303.772499999999</v>
      </c>
      <c r="G18" s="33"/>
      <c r="H18" s="33"/>
    </row>
    <row r="19" spans="1:8" x14ac:dyDescent="0.15">
      <c r="A19" s="31">
        <v>180</v>
      </c>
      <c r="B19" s="32">
        <f t="shared" si="4"/>
        <v>0.13846153846153847</v>
      </c>
      <c r="C19" s="33">
        <f t="shared" si="0"/>
        <v>681.04124999999988</v>
      </c>
      <c r="D19" s="33">
        <f t="shared" si="1"/>
        <v>885.35362499999985</v>
      </c>
      <c r="E19" s="33">
        <f t="shared" si="2"/>
        <v>13620.824999999997</v>
      </c>
      <c r="F19" s="33">
        <f t="shared" si="3"/>
        <v>17707.072499999998</v>
      </c>
      <c r="G19" s="33"/>
      <c r="H19" s="33"/>
    </row>
    <row r="20" spans="1:8" x14ac:dyDescent="0.15">
      <c r="A20" s="31">
        <v>200</v>
      </c>
      <c r="B20" s="32">
        <f t="shared" si="4"/>
        <v>0.15384615384615385</v>
      </c>
      <c r="C20" s="33">
        <f t="shared" si="0"/>
        <v>658.09124999999995</v>
      </c>
      <c r="D20" s="33">
        <f t="shared" si="1"/>
        <v>855.51862499999993</v>
      </c>
      <c r="E20" s="33">
        <f t="shared" si="2"/>
        <v>13161.824999999999</v>
      </c>
      <c r="F20" s="33">
        <f t="shared" si="3"/>
        <v>17110.372499999998</v>
      </c>
      <c r="G20" s="33"/>
      <c r="H20" s="33"/>
    </row>
    <row r="21" spans="1:8" x14ac:dyDescent="0.15">
      <c r="A21" s="31">
        <v>220</v>
      </c>
      <c r="B21" s="32">
        <f t="shared" si="4"/>
        <v>0.16923076923076924</v>
      </c>
      <c r="C21" s="33">
        <f t="shared" si="0"/>
        <v>635.1412499999999</v>
      </c>
      <c r="D21" s="33">
        <f t="shared" si="1"/>
        <v>825.68362499999989</v>
      </c>
      <c r="E21" s="33">
        <f t="shared" si="2"/>
        <v>12702.824999999997</v>
      </c>
      <c r="F21" s="33">
        <f t="shared" si="3"/>
        <v>16513.672499999997</v>
      </c>
      <c r="G21" s="33"/>
      <c r="H21" s="33"/>
    </row>
    <row r="22" spans="1:8" x14ac:dyDescent="0.15">
      <c r="A22" s="31">
        <v>240</v>
      </c>
      <c r="B22" s="32">
        <f t="shared" si="4"/>
        <v>0.18461538461538463</v>
      </c>
      <c r="C22" s="33">
        <f t="shared" si="0"/>
        <v>612.19124999999997</v>
      </c>
      <c r="D22" s="33">
        <f t="shared" si="1"/>
        <v>795.84862499999997</v>
      </c>
      <c r="E22" s="33">
        <f t="shared" si="2"/>
        <v>12243.824999999999</v>
      </c>
      <c r="F22" s="33">
        <f t="shared" si="3"/>
        <v>15916.9725</v>
      </c>
      <c r="G22" s="33"/>
      <c r="H22" s="33"/>
    </row>
    <row r="23" spans="1:8" x14ac:dyDescent="0.15">
      <c r="A23" s="31">
        <v>260</v>
      </c>
      <c r="B23" s="32">
        <f t="shared" si="4"/>
        <v>0.2</v>
      </c>
      <c r="C23" s="33">
        <f t="shared" si="0"/>
        <v>589.24124999999992</v>
      </c>
      <c r="D23" s="33">
        <f t="shared" si="1"/>
        <v>766.01362499999993</v>
      </c>
      <c r="E23" s="33">
        <f t="shared" si="2"/>
        <v>11784.824999999999</v>
      </c>
      <c r="F23" s="33">
        <f t="shared" si="3"/>
        <v>15320.272499999999</v>
      </c>
      <c r="G23" s="33"/>
      <c r="H23" s="33"/>
    </row>
    <row r="24" spans="1:8" x14ac:dyDescent="0.15">
      <c r="A24" s="31">
        <v>280</v>
      </c>
      <c r="B24" s="32">
        <f t="shared" si="4"/>
        <v>0.2153846153846154</v>
      </c>
      <c r="C24" s="33">
        <f t="shared" si="0"/>
        <v>566.29124999999988</v>
      </c>
      <c r="D24" s="33">
        <f t="shared" si="1"/>
        <v>736.1786249999999</v>
      </c>
      <c r="E24" s="33">
        <f t="shared" si="2"/>
        <v>11325.824999999997</v>
      </c>
      <c r="F24" s="33">
        <f t="shared" si="3"/>
        <v>14723.572499999997</v>
      </c>
      <c r="G24" s="33"/>
      <c r="H24" s="33"/>
    </row>
    <row r="25" spans="1:8" x14ac:dyDescent="0.15">
      <c r="A25" s="31">
        <v>300</v>
      </c>
      <c r="B25" s="32">
        <f t="shared" si="4"/>
        <v>0.23076923076923078</v>
      </c>
      <c r="C25" s="33">
        <f t="shared" si="0"/>
        <v>543.34124999999995</v>
      </c>
      <c r="D25" s="33">
        <f t="shared" si="1"/>
        <v>706.34362499999997</v>
      </c>
      <c r="E25" s="33">
        <f t="shared" si="2"/>
        <v>10866.824999999999</v>
      </c>
      <c r="F25" s="33">
        <f t="shared" si="3"/>
        <v>14126.872499999999</v>
      </c>
      <c r="G25" s="33"/>
      <c r="H25" s="33"/>
    </row>
    <row r="26" spans="1:8" x14ac:dyDescent="0.15">
      <c r="A26" s="31">
        <v>320</v>
      </c>
      <c r="B26" s="32">
        <f t="shared" si="4"/>
        <v>0.24615384615384617</v>
      </c>
      <c r="C26" s="33">
        <f t="shared" si="0"/>
        <v>520.3912499999999</v>
      </c>
      <c r="D26" s="33">
        <f t="shared" si="1"/>
        <v>676.50862499999994</v>
      </c>
      <c r="E26" s="33">
        <f t="shared" si="2"/>
        <v>10407.824999999997</v>
      </c>
      <c r="F26" s="33">
        <f t="shared" si="3"/>
        <v>13530.172499999997</v>
      </c>
      <c r="G26" s="33"/>
      <c r="H26" s="33"/>
    </row>
    <row r="27" spans="1:8" x14ac:dyDescent="0.15">
      <c r="A27" s="31">
        <v>340</v>
      </c>
      <c r="B27" s="32">
        <f t="shared" si="4"/>
        <v>0.26153846153846155</v>
      </c>
      <c r="C27" s="33">
        <f t="shared" si="0"/>
        <v>497.44124999999991</v>
      </c>
      <c r="D27" s="33">
        <f t="shared" si="1"/>
        <v>646.6736249999999</v>
      </c>
      <c r="E27" s="33">
        <f t="shared" si="2"/>
        <v>9948.8249999999989</v>
      </c>
      <c r="F27" s="33">
        <f t="shared" si="3"/>
        <v>12933.4725</v>
      </c>
      <c r="G27" s="33"/>
      <c r="H27" s="33"/>
    </row>
    <row r="28" spans="1:8" x14ac:dyDescent="0.15">
      <c r="A28" s="31">
        <v>360</v>
      </c>
      <c r="B28" s="32">
        <f t="shared" si="4"/>
        <v>0.27692307692307694</v>
      </c>
      <c r="C28" s="33">
        <f t="shared" si="0"/>
        <v>474.49124999999992</v>
      </c>
      <c r="D28" s="33">
        <f t="shared" si="1"/>
        <v>616.83862499999987</v>
      </c>
      <c r="E28" s="33">
        <f t="shared" si="2"/>
        <v>9489.8249999999989</v>
      </c>
      <c r="F28" s="33">
        <f t="shared" si="3"/>
        <v>12336.772499999999</v>
      </c>
      <c r="G28" s="33"/>
      <c r="H28" s="33"/>
    </row>
    <row r="29" spans="1:8" x14ac:dyDescent="0.15">
      <c r="A29" s="31">
        <v>380</v>
      </c>
      <c r="B29" s="32">
        <f t="shared" si="4"/>
        <v>0.29230769230769232</v>
      </c>
      <c r="C29" s="33">
        <f t="shared" si="0"/>
        <v>451.54124999999993</v>
      </c>
      <c r="D29" s="33">
        <f t="shared" si="1"/>
        <v>587.00362499999994</v>
      </c>
      <c r="E29" s="33">
        <f t="shared" si="2"/>
        <v>9030.8249999999989</v>
      </c>
      <c r="F29" s="33">
        <f t="shared" si="3"/>
        <v>11740.072499999998</v>
      </c>
      <c r="G29" s="33"/>
      <c r="H29" s="33"/>
    </row>
    <row r="30" spans="1:8" x14ac:dyDescent="0.15">
      <c r="A30" s="31">
        <v>400</v>
      </c>
      <c r="B30" s="32">
        <f t="shared" si="4"/>
        <v>0.30769230769230771</v>
      </c>
      <c r="C30" s="33">
        <f t="shared" si="0"/>
        <v>428.59124999999989</v>
      </c>
      <c r="D30" s="33">
        <f t="shared" si="1"/>
        <v>557.16862499999991</v>
      </c>
      <c r="E30" s="33">
        <f t="shared" si="2"/>
        <v>8571.8249999999971</v>
      </c>
      <c r="F30" s="33">
        <f t="shared" si="3"/>
        <v>11143.372499999996</v>
      </c>
      <c r="G30" s="33"/>
      <c r="H30" s="33"/>
    </row>
    <row r="31" spans="1:8" x14ac:dyDescent="0.15">
      <c r="A31" s="31">
        <v>420</v>
      </c>
      <c r="B31" s="32">
        <f t="shared" si="4"/>
        <v>0.32307692307692309</v>
      </c>
      <c r="C31" s="33">
        <f t="shared" si="0"/>
        <v>405.6412499999999</v>
      </c>
      <c r="D31" s="33">
        <f t="shared" si="1"/>
        <v>527.33362499999987</v>
      </c>
      <c r="E31" s="33">
        <f t="shared" si="2"/>
        <v>8112.824999999998</v>
      </c>
      <c r="F31" s="33">
        <f t="shared" si="3"/>
        <v>10546.672499999997</v>
      </c>
      <c r="G31" s="33"/>
      <c r="H31" s="33"/>
    </row>
    <row r="32" spans="1:8" x14ac:dyDescent="0.15">
      <c r="A32" s="31">
        <v>440</v>
      </c>
      <c r="B32" s="32">
        <f t="shared" si="4"/>
        <v>0.33846153846153848</v>
      </c>
      <c r="C32" s="33">
        <f t="shared" si="0"/>
        <v>382.69124999999991</v>
      </c>
      <c r="D32" s="33">
        <f t="shared" si="1"/>
        <v>497.49862499999989</v>
      </c>
      <c r="E32" s="33">
        <f t="shared" si="2"/>
        <v>7653.824999999998</v>
      </c>
      <c r="F32" s="33">
        <f t="shared" si="3"/>
        <v>9949.972499999998</v>
      </c>
      <c r="G32" s="33"/>
      <c r="H32" s="33"/>
    </row>
    <row r="33" spans="1:8" x14ac:dyDescent="0.15">
      <c r="A33" s="31">
        <v>460</v>
      </c>
      <c r="B33" s="32">
        <f t="shared" si="4"/>
        <v>0.35384615384615387</v>
      </c>
      <c r="C33" s="33">
        <f t="shared" si="0"/>
        <v>359.74124999999992</v>
      </c>
      <c r="D33" s="33">
        <f t="shared" si="1"/>
        <v>467.66362499999991</v>
      </c>
      <c r="E33" s="33">
        <f t="shared" si="2"/>
        <v>7194.8249999999989</v>
      </c>
      <c r="F33" s="33">
        <f t="shared" si="3"/>
        <v>9353.2724999999991</v>
      </c>
      <c r="G33" s="33"/>
      <c r="H33" s="33"/>
    </row>
    <row r="34" spans="1:8" x14ac:dyDescent="0.15">
      <c r="A34" s="31">
        <v>480</v>
      </c>
      <c r="B34" s="32">
        <f t="shared" si="4"/>
        <v>0.36923076923076925</v>
      </c>
      <c r="C34" s="33">
        <f t="shared" si="0"/>
        <v>336.79124999999988</v>
      </c>
      <c r="D34" s="33">
        <f t="shared" si="1"/>
        <v>437.82862499999987</v>
      </c>
      <c r="E34" s="33">
        <f t="shared" si="2"/>
        <v>6735.8249999999971</v>
      </c>
      <c r="F34" s="33">
        <f t="shared" si="3"/>
        <v>8756.5724999999966</v>
      </c>
      <c r="G34" s="33"/>
      <c r="H34" s="33"/>
    </row>
    <row r="35" spans="1:8" x14ac:dyDescent="0.15">
      <c r="A35" s="31">
        <v>500</v>
      </c>
      <c r="B35" s="32">
        <f t="shared" si="4"/>
        <v>0.38461538461538464</v>
      </c>
      <c r="C35" s="33">
        <f t="shared" si="0"/>
        <v>313.84124999999989</v>
      </c>
      <c r="D35" s="33">
        <f t="shared" si="1"/>
        <v>407.99362499999989</v>
      </c>
      <c r="E35" s="33">
        <f t="shared" si="2"/>
        <v>6276.824999999998</v>
      </c>
      <c r="F35" s="33">
        <f t="shared" si="3"/>
        <v>8159.8724999999977</v>
      </c>
      <c r="G35" s="33"/>
      <c r="H35" s="33"/>
    </row>
    <row r="36" spans="1:8" x14ac:dyDescent="0.15">
      <c r="A36" s="31">
        <v>520</v>
      </c>
      <c r="B36" s="32">
        <f t="shared" si="4"/>
        <v>0.4</v>
      </c>
      <c r="C36" s="33">
        <f t="shared" si="0"/>
        <v>290.8912499999999</v>
      </c>
      <c r="D36" s="33">
        <f t="shared" si="1"/>
        <v>378.15862499999986</v>
      </c>
      <c r="E36" s="33">
        <f t="shared" si="2"/>
        <v>5817.824999999998</v>
      </c>
      <c r="F36" s="33">
        <f t="shared" si="3"/>
        <v>7563.1724999999979</v>
      </c>
      <c r="G36" s="33"/>
      <c r="H36" s="33"/>
    </row>
    <row r="37" spans="1:8" x14ac:dyDescent="0.15">
      <c r="A37" s="31">
        <v>540</v>
      </c>
      <c r="B37" s="32">
        <f t="shared" si="4"/>
        <v>0.41538461538461541</v>
      </c>
      <c r="C37" s="33">
        <f t="shared" si="0"/>
        <v>267.94124999999991</v>
      </c>
      <c r="D37" s="33">
        <f t="shared" si="1"/>
        <v>348.32362499999988</v>
      </c>
      <c r="E37" s="33">
        <f t="shared" si="2"/>
        <v>5358.824999999998</v>
      </c>
      <c r="F37" s="33">
        <f t="shared" si="3"/>
        <v>6966.472499999998</v>
      </c>
      <c r="G37" s="33"/>
      <c r="H37" s="33"/>
    </row>
    <row r="38" spans="1:8" x14ac:dyDescent="0.15">
      <c r="A38" s="31">
        <v>560</v>
      </c>
      <c r="B38" s="32">
        <f t="shared" si="4"/>
        <v>0.43076923076923079</v>
      </c>
      <c r="C38" s="33">
        <f t="shared" si="0"/>
        <v>244.99124999999989</v>
      </c>
      <c r="D38" s="33">
        <f t="shared" si="1"/>
        <v>318.4886249999999</v>
      </c>
      <c r="E38" s="33">
        <f t="shared" si="2"/>
        <v>4899.824999999998</v>
      </c>
      <c r="F38" s="33">
        <f t="shared" si="3"/>
        <v>6369.7724999999973</v>
      </c>
      <c r="G38" s="33"/>
      <c r="H38" s="33"/>
    </row>
    <row r="39" spans="1:8" x14ac:dyDescent="0.15">
      <c r="A39" s="31">
        <v>580</v>
      </c>
      <c r="B39" s="32">
        <f t="shared" si="4"/>
        <v>0.44615384615384618</v>
      </c>
      <c r="C39" s="33">
        <f t="shared" si="0"/>
        <v>222.04124999999991</v>
      </c>
      <c r="D39" s="33">
        <f t="shared" si="1"/>
        <v>288.65362499999986</v>
      </c>
      <c r="E39" s="33">
        <f t="shared" si="2"/>
        <v>4440.824999999998</v>
      </c>
      <c r="F39" s="33">
        <f t="shared" si="3"/>
        <v>5773.0724999999975</v>
      </c>
      <c r="G39" s="33"/>
      <c r="H39" s="33"/>
    </row>
    <row r="40" spans="1:8" x14ac:dyDescent="0.15">
      <c r="A40" s="31">
        <v>600</v>
      </c>
      <c r="B40" s="32">
        <f t="shared" si="4"/>
        <v>0.46153846153846156</v>
      </c>
      <c r="C40" s="33">
        <f t="shared" ref="C40:C71" si="5">(实际攻击*(1+$B$4)*(1-$M$4)-A40*(1-$G$4)*(1+$I$4+$L$4))*0.5*$C$4*(1-$K$4)*(1+$D$4)*(1+$E$4-$J$4)</f>
        <v>199.09124999999989</v>
      </c>
      <c r="D40" s="33">
        <f t="shared" ref="D40:D71" si="6">(实际攻击*(1+$B$4)*(1-$M$4)-A40*(1-$G$4)*(1+$I$4+$L$4))*0.5*$C$4*(1-$K$4)*(1+$D$4)*(1+$E$4-$J$4)*$F$4</f>
        <v>258.81862499999988</v>
      </c>
      <c r="E40" s="33">
        <f t="shared" ref="E40:E71" si="7">(实际攻击*(1+$B$4)*(1-$M$4)-A40*(1-$G$4)*(1+$I$4+$L$4))*0.5*$C$4*(1-$K$4)*(1+$D$4)*(1+$E$4-$J$4)*$H$4</f>
        <v>3981.824999999998</v>
      </c>
      <c r="F40" s="33">
        <f t="shared" ref="F40:F71" si="8">(实际攻击*(1+$B$4)*(1-$M$4)-A40*(1-$G$4)*(1+$I$4+$L$4))*0.5*$C$4*(1-$K$4)*(1+$D$4)*(1+$E$4-$J$4)*$H$4*$F$4</f>
        <v>5176.3724999999977</v>
      </c>
      <c r="G40" s="33"/>
      <c r="H40" s="33"/>
    </row>
    <row r="41" spans="1:8" x14ac:dyDescent="0.15">
      <c r="A41" s="31">
        <v>620</v>
      </c>
      <c r="B41" s="32">
        <f t="shared" si="4"/>
        <v>0.47692307692307695</v>
      </c>
      <c r="C41" s="33">
        <f t="shared" si="5"/>
        <v>176.1412499999999</v>
      </c>
      <c r="D41" s="33">
        <f t="shared" si="6"/>
        <v>228.98362499999988</v>
      </c>
      <c r="E41" s="33">
        <f t="shared" si="7"/>
        <v>3522.824999999998</v>
      </c>
      <c r="F41" s="33">
        <f t="shared" si="8"/>
        <v>4579.6724999999979</v>
      </c>
      <c r="G41" s="33"/>
      <c r="H41" s="33"/>
    </row>
    <row r="42" spans="1:8" x14ac:dyDescent="0.15">
      <c r="A42" s="31">
        <v>640</v>
      </c>
      <c r="B42" s="32">
        <f t="shared" si="4"/>
        <v>0.49230769230769234</v>
      </c>
      <c r="C42" s="33">
        <f t="shared" si="5"/>
        <v>153.19124999999985</v>
      </c>
      <c r="D42" s="33">
        <f t="shared" si="6"/>
        <v>199.14862499999981</v>
      </c>
      <c r="E42" s="33">
        <f t="shared" si="7"/>
        <v>3063.8249999999971</v>
      </c>
      <c r="F42" s="33">
        <f t="shared" si="8"/>
        <v>3982.9724999999962</v>
      </c>
      <c r="G42" s="33"/>
      <c r="H42" s="33"/>
    </row>
    <row r="43" spans="1:8" x14ac:dyDescent="0.15">
      <c r="A43" s="31">
        <v>660</v>
      </c>
      <c r="B43" s="32">
        <f t="shared" si="4"/>
        <v>0.50769230769230766</v>
      </c>
      <c r="C43" s="33">
        <f t="shared" si="5"/>
        <v>130.24124999999987</v>
      </c>
      <c r="D43" s="33">
        <f t="shared" si="6"/>
        <v>169.31362499999983</v>
      </c>
      <c r="E43" s="33">
        <f t="shared" si="7"/>
        <v>2604.8249999999971</v>
      </c>
      <c r="F43" s="33">
        <f t="shared" si="8"/>
        <v>3386.2724999999964</v>
      </c>
      <c r="G43" s="33"/>
      <c r="H43" s="33"/>
    </row>
    <row r="44" spans="1:8" x14ac:dyDescent="0.15">
      <c r="A44" s="31">
        <v>680</v>
      </c>
      <c r="B44" s="32">
        <f t="shared" si="4"/>
        <v>0.52307692307692311</v>
      </c>
      <c r="C44" s="33">
        <f t="shared" si="5"/>
        <v>107.29124999999986</v>
      </c>
      <c r="D44" s="33">
        <f t="shared" si="6"/>
        <v>139.47862499999982</v>
      </c>
      <c r="E44" s="33">
        <f t="shared" si="7"/>
        <v>2145.8249999999971</v>
      </c>
      <c r="F44" s="33">
        <f t="shared" si="8"/>
        <v>2789.5724999999961</v>
      </c>
      <c r="G44" s="33"/>
      <c r="H44" s="33"/>
    </row>
    <row r="45" spans="1:8" x14ac:dyDescent="0.15">
      <c r="A45" s="31">
        <v>700</v>
      </c>
      <c r="B45" s="32">
        <f t="shared" si="4"/>
        <v>0.53846153846153844</v>
      </c>
      <c r="C45" s="33">
        <f t="shared" si="5"/>
        <v>84.341249999999874</v>
      </c>
      <c r="D45" s="33">
        <f t="shared" si="6"/>
        <v>109.64362499999984</v>
      </c>
      <c r="E45" s="33">
        <f t="shared" si="7"/>
        <v>1686.8249999999975</v>
      </c>
      <c r="F45" s="33">
        <f t="shared" si="8"/>
        <v>2192.8724999999968</v>
      </c>
      <c r="G45" s="33"/>
      <c r="H45" s="33"/>
    </row>
    <row r="46" spans="1:8" x14ac:dyDescent="0.15">
      <c r="A46" s="31">
        <v>720</v>
      </c>
      <c r="B46" s="32">
        <f t="shared" si="4"/>
        <v>0.55384615384615388</v>
      </c>
      <c r="C46" s="33">
        <f t="shared" si="5"/>
        <v>61.391249999999872</v>
      </c>
      <c r="D46" s="33">
        <f t="shared" si="6"/>
        <v>79.808624999999836</v>
      </c>
      <c r="E46" s="33">
        <f t="shared" si="7"/>
        <v>1227.8249999999975</v>
      </c>
      <c r="F46" s="33">
        <f t="shared" si="8"/>
        <v>1596.1724999999969</v>
      </c>
      <c r="G46" s="33"/>
      <c r="H46" s="33"/>
    </row>
    <row r="47" spans="1:8" x14ac:dyDescent="0.15">
      <c r="A47" s="31">
        <v>740</v>
      </c>
      <c r="B47" s="32">
        <f t="shared" si="4"/>
        <v>0.56923076923076921</v>
      </c>
      <c r="C47" s="33">
        <f t="shared" si="5"/>
        <v>38.441249999999869</v>
      </c>
      <c r="D47" s="33">
        <f t="shared" si="6"/>
        <v>49.973624999999828</v>
      </c>
      <c r="E47" s="33">
        <f t="shared" si="7"/>
        <v>768.82499999999732</v>
      </c>
      <c r="F47" s="33">
        <f t="shared" si="8"/>
        <v>999.47249999999656</v>
      </c>
      <c r="G47" s="33"/>
      <c r="H47" s="33"/>
    </row>
    <row r="48" spans="1:8" x14ac:dyDescent="0.15">
      <c r="A48" s="31">
        <v>760</v>
      </c>
      <c r="B48" s="32">
        <f t="shared" si="4"/>
        <v>0.58461538461538465</v>
      </c>
      <c r="C48" s="33">
        <f t="shared" si="5"/>
        <v>15.491249999999871</v>
      </c>
      <c r="D48" s="33">
        <f t="shared" si="6"/>
        <v>20.138624999999834</v>
      </c>
      <c r="E48" s="33">
        <f t="shared" si="7"/>
        <v>309.82499999999743</v>
      </c>
      <c r="F48" s="33">
        <f t="shared" si="8"/>
        <v>402.77249999999668</v>
      </c>
      <c r="G48" s="33"/>
      <c r="H48" s="33"/>
    </row>
    <row r="49" spans="1:8" x14ac:dyDescent="0.15">
      <c r="A49" s="31">
        <v>780</v>
      </c>
      <c r="B49" s="32">
        <f t="shared" si="4"/>
        <v>0.6</v>
      </c>
      <c r="C49" s="33">
        <f t="shared" si="5"/>
        <v>-7.4587500000001308</v>
      </c>
      <c r="D49" s="33">
        <f t="shared" si="6"/>
        <v>-9.6963750000001703</v>
      </c>
      <c r="E49" s="33">
        <f t="shared" si="7"/>
        <v>-149.17500000000263</v>
      </c>
      <c r="F49" s="33">
        <f t="shared" si="8"/>
        <v>-193.92750000000342</v>
      </c>
      <c r="G49" s="33"/>
      <c r="H49" s="33"/>
    </row>
    <row r="50" spans="1:8" x14ac:dyDescent="0.15">
      <c r="A50" s="31">
        <v>800</v>
      </c>
      <c r="B50" s="32">
        <f t="shared" si="4"/>
        <v>0.61538461538461542</v>
      </c>
      <c r="C50" s="33">
        <f t="shared" si="5"/>
        <v>-30.408750000000129</v>
      </c>
      <c r="D50" s="33">
        <f t="shared" si="6"/>
        <v>-39.531375000000168</v>
      </c>
      <c r="E50" s="33">
        <f t="shared" si="7"/>
        <v>-608.17500000000257</v>
      </c>
      <c r="F50" s="33">
        <f t="shared" si="8"/>
        <v>-790.62750000000335</v>
      </c>
      <c r="G50" s="33"/>
      <c r="H50" s="33"/>
    </row>
    <row r="51" spans="1:8" x14ac:dyDescent="0.15">
      <c r="A51" s="31">
        <v>820</v>
      </c>
      <c r="B51" s="32">
        <f t="shared" si="4"/>
        <v>0.63076923076923075</v>
      </c>
      <c r="C51" s="33">
        <f t="shared" si="5"/>
        <v>-53.358750000000136</v>
      </c>
      <c r="D51" s="33">
        <f t="shared" si="6"/>
        <v>-69.366375000000176</v>
      </c>
      <c r="E51" s="33">
        <f t="shared" si="7"/>
        <v>-1067.1750000000027</v>
      </c>
      <c r="F51" s="33">
        <f t="shared" si="8"/>
        <v>-1387.3275000000035</v>
      </c>
      <c r="G51" s="33"/>
      <c r="H51" s="33"/>
    </row>
    <row r="52" spans="1:8" x14ac:dyDescent="0.15">
      <c r="A52" s="31">
        <v>840</v>
      </c>
      <c r="B52" s="32">
        <f t="shared" si="4"/>
        <v>0.64615384615384619</v>
      </c>
      <c r="C52" s="33">
        <f t="shared" si="5"/>
        <v>-76.308750000000131</v>
      </c>
      <c r="D52" s="33">
        <f t="shared" si="6"/>
        <v>-99.201375000000169</v>
      </c>
      <c r="E52" s="33">
        <f t="shared" si="7"/>
        <v>-1526.1750000000027</v>
      </c>
      <c r="F52" s="33">
        <f t="shared" si="8"/>
        <v>-1984.0275000000036</v>
      </c>
      <c r="G52" s="33"/>
      <c r="H52" s="33"/>
    </row>
    <row r="53" spans="1:8" x14ac:dyDescent="0.15">
      <c r="A53" s="31">
        <v>860</v>
      </c>
      <c r="B53" s="32">
        <f t="shared" si="4"/>
        <v>0.66153846153846152</v>
      </c>
      <c r="C53" s="33">
        <f t="shared" si="5"/>
        <v>-99.258750000000134</v>
      </c>
      <c r="D53" s="33">
        <f t="shared" si="6"/>
        <v>-129.03637500000019</v>
      </c>
      <c r="E53" s="33">
        <f t="shared" si="7"/>
        <v>-1985.1750000000027</v>
      </c>
      <c r="F53" s="33">
        <f t="shared" si="8"/>
        <v>-2580.7275000000036</v>
      </c>
      <c r="G53" s="33"/>
      <c r="H53" s="33"/>
    </row>
    <row r="54" spans="1:8" x14ac:dyDescent="0.15">
      <c r="A54" s="31">
        <v>880</v>
      </c>
      <c r="B54" s="32">
        <f t="shared" si="4"/>
        <v>0.67692307692307696</v>
      </c>
      <c r="C54" s="33">
        <f t="shared" si="5"/>
        <v>-122.20875000000014</v>
      </c>
      <c r="D54" s="33">
        <f t="shared" si="6"/>
        <v>-158.87137500000017</v>
      </c>
      <c r="E54" s="33">
        <f t="shared" si="7"/>
        <v>-2444.1750000000029</v>
      </c>
      <c r="F54" s="33">
        <f t="shared" si="8"/>
        <v>-3177.4275000000039</v>
      </c>
      <c r="G54" s="33"/>
      <c r="H54" s="33"/>
    </row>
    <row r="55" spans="1:8" x14ac:dyDescent="0.15">
      <c r="A55" s="31">
        <v>900</v>
      </c>
      <c r="B55" s="32">
        <f t="shared" si="4"/>
        <v>0.69230769230769229</v>
      </c>
      <c r="C55" s="33">
        <f t="shared" si="5"/>
        <v>-145.15875000000014</v>
      </c>
      <c r="D55" s="33">
        <f t="shared" si="6"/>
        <v>-188.70637500000018</v>
      </c>
      <c r="E55" s="33">
        <f t="shared" si="7"/>
        <v>-2903.1750000000029</v>
      </c>
      <c r="F55" s="33">
        <f t="shared" si="8"/>
        <v>-3774.1275000000037</v>
      </c>
      <c r="G55" s="33"/>
      <c r="H55" s="33"/>
    </row>
    <row r="56" spans="1:8" x14ac:dyDescent="0.15">
      <c r="A56" s="31">
        <v>920</v>
      </c>
      <c r="B56" s="32">
        <f t="shared" si="4"/>
        <v>0.70769230769230773</v>
      </c>
      <c r="C56" s="33">
        <f t="shared" si="5"/>
        <v>-168.10875000000013</v>
      </c>
      <c r="D56" s="33">
        <f t="shared" si="6"/>
        <v>-218.54137500000019</v>
      </c>
      <c r="E56" s="33">
        <f t="shared" si="7"/>
        <v>-3362.1750000000025</v>
      </c>
      <c r="F56" s="33">
        <f t="shared" si="8"/>
        <v>-4370.8275000000031</v>
      </c>
      <c r="G56" s="33"/>
      <c r="H56" s="33"/>
    </row>
    <row r="57" spans="1:8" x14ac:dyDescent="0.15">
      <c r="A57" s="31">
        <v>940</v>
      </c>
      <c r="B57" s="32">
        <f t="shared" si="4"/>
        <v>0.72307692307692306</v>
      </c>
      <c r="C57" s="33">
        <f t="shared" si="5"/>
        <v>-191.05875000000015</v>
      </c>
      <c r="D57" s="33">
        <f t="shared" si="6"/>
        <v>-248.37637500000019</v>
      </c>
      <c r="E57" s="33">
        <f t="shared" si="7"/>
        <v>-3821.1750000000029</v>
      </c>
      <c r="F57" s="33">
        <f t="shared" si="8"/>
        <v>-4967.5275000000038</v>
      </c>
      <c r="G57" s="33"/>
      <c r="H57" s="33"/>
    </row>
    <row r="58" spans="1:8" x14ac:dyDescent="0.15">
      <c r="A58" s="31">
        <v>960</v>
      </c>
      <c r="B58" s="32">
        <f t="shared" si="4"/>
        <v>0.7384615384615385</v>
      </c>
      <c r="C58" s="33">
        <f t="shared" si="5"/>
        <v>-214.00875000000013</v>
      </c>
      <c r="D58" s="33">
        <f t="shared" si="6"/>
        <v>-278.2113750000002</v>
      </c>
      <c r="E58" s="33">
        <f t="shared" si="7"/>
        <v>-4280.1750000000029</v>
      </c>
      <c r="F58" s="33">
        <f t="shared" si="8"/>
        <v>-5564.2275000000036</v>
      </c>
      <c r="G58" s="33"/>
      <c r="H58" s="33"/>
    </row>
    <row r="59" spans="1:8" x14ac:dyDescent="0.15">
      <c r="A59" s="31">
        <v>980</v>
      </c>
      <c r="B59" s="32">
        <f t="shared" si="4"/>
        <v>0.75384615384615383</v>
      </c>
      <c r="C59" s="33">
        <f t="shared" si="5"/>
        <v>-236.95875000000015</v>
      </c>
      <c r="D59" s="33">
        <f t="shared" si="6"/>
        <v>-308.04637500000018</v>
      </c>
      <c r="E59" s="33">
        <f t="shared" si="7"/>
        <v>-4739.1750000000029</v>
      </c>
      <c r="F59" s="33">
        <f t="shared" si="8"/>
        <v>-6160.9275000000043</v>
      </c>
      <c r="G59" s="33"/>
      <c r="H59" s="33"/>
    </row>
    <row r="60" spans="1:8" x14ac:dyDescent="0.15">
      <c r="A60" s="31">
        <v>1000</v>
      </c>
      <c r="B60" s="32">
        <f t="shared" si="4"/>
        <v>0.76923076923076927</v>
      </c>
      <c r="C60" s="33">
        <f t="shared" si="5"/>
        <v>-259.90875000000017</v>
      </c>
      <c r="D60" s="33">
        <f t="shared" si="6"/>
        <v>-337.88137500000022</v>
      </c>
      <c r="E60" s="33">
        <f t="shared" si="7"/>
        <v>-5198.1750000000029</v>
      </c>
      <c r="F60" s="33">
        <f t="shared" si="8"/>
        <v>-6757.6275000000041</v>
      </c>
      <c r="G60" s="33"/>
      <c r="H60" s="33"/>
    </row>
    <row r="61" spans="1:8" x14ac:dyDescent="0.15">
      <c r="A61" s="31">
        <v>1020</v>
      </c>
      <c r="B61" s="32">
        <f t="shared" si="4"/>
        <v>0.7846153846153846</v>
      </c>
      <c r="C61" s="33">
        <f t="shared" si="5"/>
        <v>-282.85875000000016</v>
      </c>
      <c r="D61" s="33">
        <f t="shared" si="6"/>
        <v>-367.7163750000002</v>
      </c>
      <c r="E61" s="33">
        <f t="shared" si="7"/>
        <v>-5657.1750000000029</v>
      </c>
      <c r="F61" s="33">
        <f t="shared" si="8"/>
        <v>-7354.327500000004</v>
      </c>
      <c r="G61" s="33"/>
      <c r="H61" s="33"/>
    </row>
    <row r="62" spans="1:8" x14ac:dyDescent="0.15">
      <c r="A62" s="31">
        <v>1040</v>
      </c>
      <c r="B62" s="32">
        <f t="shared" si="4"/>
        <v>0.8</v>
      </c>
      <c r="C62" s="33">
        <f t="shared" si="5"/>
        <v>-305.80875000000015</v>
      </c>
      <c r="D62" s="33">
        <f t="shared" si="6"/>
        <v>-397.55137500000018</v>
      </c>
      <c r="E62" s="33">
        <f t="shared" si="7"/>
        <v>-6116.1750000000029</v>
      </c>
      <c r="F62" s="33">
        <f t="shared" si="8"/>
        <v>-7951.0275000000038</v>
      </c>
      <c r="G62" s="33"/>
      <c r="H62" s="33"/>
    </row>
    <row r="63" spans="1:8" x14ac:dyDescent="0.15">
      <c r="A63" s="31">
        <v>1060</v>
      </c>
      <c r="B63" s="32">
        <f t="shared" si="4"/>
        <v>0.81538461538461537</v>
      </c>
      <c r="C63" s="33">
        <f t="shared" si="5"/>
        <v>-328.75875000000013</v>
      </c>
      <c r="D63" s="33">
        <f t="shared" si="6"/>
        <v>-427.38637500000021</v>
      </c>
      <c r="E63" s="33">
        <f t="shared" si="7"/>
        <v>-6575.1750000000029</v>
      </c>
      <c r="F63" s="33">
        <f t="shared" si="8"/>
        <v>-8547.7275000000045</v>
      </c>
      <c r="G63" s="33"/>
      <c r="H63" s="33"/>
    </row>
    <row r="64" spans="1:8" x14ac:dyDescent="0.15">
      <c r="A64" s="31">
        <v>1080</v>
      </c>
      <c r="B64" s="32">
        <f t="shared" si="4"/>
        <v>0.83076923076923082</v>
      </c>
      <c r="C64" s="33">
        <f t="shared" si="5"/>
        <v>-351.70875000000012</v>
      </c>
      <c r="D64" s="33">
        <f t="shared" si="6"/>
        <v>-457.22137500000019</v>
      </c>
      <c r="E64" s="33">
        <f t="shared" si="7"/>
        <v>-7034.1750000000029</v>
      </c>
      <c r="F64" s="33">
        <f t="shared" si="8"/>
        <v>-9144.4275000000034</v>
      </c>
      <c r="G64" s="33"/>
      <c r="H64" s="33"/>
    </row>
    <row r="65" spans="1:8" x14ac:dyDescent="0.15">
      <c r="A65" s="31">
        <v>1100</v>
      </c>
      <c r="B65" s="32">
        <f t="shared" si="4"/>
        <v>0.84615384615384615</v>
      </c>
      <c r="C65" s="33">
        <f t="shared" si="5"/>
        <v>-374.65875000000017</v>
      </c>
      <c r="D65" s="33">
        <f t="shared" si="6"/>
        <v>-487.05637500000023</v>
      </c>
      <c r="E65" s="33">
        <f t="shared" si="7"/>
        <v>-7493.1750000000029</v>
      </c>
      <c r="F65" s="33">
        <f t="shared" si="8"/>
        <v>-9741.1275000000041</v>
      </c>
      <c r="G65" s="33"/>
      <c r="H65" s="33"/>
    </row>
    <row r="66" spans="1:8" x14ac:dyDescent="0.15">
      <c r="A66" s="31">
        <v>1120</v>
      </c>
      <c r="B66" s="32">
        <f t="shared" si="4"/>
        <v>0.86153846153846159</v>
      </c>
      <c r="C66" s="33">
        <f t="shared" si="5"/>
        <v>-397.60875000000016</v>
      </c>
      <c r="D66" s="33">
        <f t="shared" si="6"/>
        <v>-516.89137500000027</v>
      </c>
      <c r="E66" s="33">
        <f t="shared" si="7"/>
        <v>-7952.1750000000029</v>
      </c>
      <c r="F66" s="33">
        <f t="shared" si="8"/>
        <v>-10337.827500000005</v>
      </c>
      <c r="G66" s="33"/>
      <c r="H66" s="33"/>
    </row>
    <row r="67" spans="1:8" x14ac:dyDescent="0.15">
      <c r="A67" s="31">
        <v>1140</v>
      </c>
      <c r="B67" s="32">
        <f t="shared" si="4"/>
        <v>0.87692307692307692</v>
      </c>
      <c r="C67" s="33">
        <f t="shared" si="5"/>
        <v>-420.55875000000015</v>
      </c>
      <c r="D67" s="33">
        <f t="shared" si="6"/>
        <v>-546.72637500000019</v>
      </c>
      <c r="E67" s="33">
        <f t="shared" si="7"/>
        <v>-8411.1750000000029</v>
      </c>
      <c r="F67" s="33">
        <f t="shared" si="8"/>
        <v>-10934.527500000004</v>
      </c>
      <c r="G67" s="33"/>
      <c r="H67" s="33"/>
    </row>
    <row r="68" spans="1:8" x14ac:dyDescent="0.15">
      <c r="A68" s="31">
        <v>1160</v>
      </c>
      <c r="B68" s="32">
        <f t="shared" si="4"/>
        <v>0.89230769230769236</v>
      </c>
      <c r="C68" s="33">
        <f t="shared" si="5"/>
        <v>-443.50875000000013</v>
      </c>
      <c r="D68" s="33">
        <f t="shared" si="6"/>
        <v>-576.56137500000023</v>
      </c>
      <c r="E68" s="33">
        <f t="shared" si="7"/>
        <v>-8870.1750000000029</v>
      </c>
      <c r="F68" s="33">
        <f t="shared" si="8"/>
        <v>-11531.227500000005</v>
      </c>
      <c r="G68" s="33"/>
      <c r="H68" s="33"/>
    </row>
    <row r="69" spans="1:8" x14ac:dyDescent="0.15">
      <c r="A69" s="31">
        <v>1180</v>
      </c>
      <c r="B69" s="32">
        <f t="shared" si="4"/>
        <v>0.90769230769230769</v>
      </c>
      <c r="C69" s="33">
        <f t="shared" si="5"/>
        <v>-466.45875000000018</v>
      </c>
      <c r="D69" s="33">
        <f t="shared" si="6"/>
        <v>-606.39637500000026</v>
      </c>
      <c r="E69" s="33">
        <f t="shared" si="7"/>
        <v>-9329.1750000000029</v>
      </c>
      <c r="F69" s="33">
        <f t="shared" si="8"/>
        <v>-12127.927500000003</v>
      </c>
      <c r="G69" s="33"/>
      <c r="H69" s="33"/>
    </row>
    <row r="70" spans="1:8" x14ac:dyDescent="0.15">
      <c r="A70" s="31">
        <v>1200</v>
      </c>
      <c r="B70" s="32">
        <f t="shared" si="4"/>
        <v>0.92307692307692313</v>
      </c>
      <c r="C70" s="33">
        <f t="shared" si="5"/>
        <v>-489.40875000000017</v>
      </c>
      <c r="D70" s="33">
        <f t="shared" si="6"/>
        <v>-636.23137500000018</v>
      </c>
      <c r="E70" s="33">
        <f t="shared" si="7"/>
        <v>-9788.1750000000029</v>
      </c>
      <c r="F70" s="33">
        <f t="shared" si="8"/>
        <v>-12724.627500000004</v>
      </c>
      <c r="G70" s="33"/>
      <c r="H70" s="33"/>
    </row>
    <row r="71" spans="1:8" x14ac:dyDescent="0.15">
      <c r="A71" s="31">
        <v>1220</v>
      </c>
      <c r="B71" s="32">
        <f t="shared" si="4"/>
        <v>0.93846153846153846</v>
      </c>
      <c r="C71" s="33">
        <f t="shared" si="5"/>
        <v>-512.3587500000001</v>
      </c>
      <c r="D71" s="33">
        <f t="shared" si="6"/>
        <v>-666.06637500000011</v>
      </c>
      <c r="E71" s="33">
        <f t="shared" si="7"/>
        <v>-10247.175000000003</v>
      </c>
      <c r="F71" s="33">
        <f t="shared" si="8"/>
        <v>-13321.327500000005</v>
      </c>
      <c r="G71" s="33"/>
      <c r="H71" s="33"/>
    </row>
    <row r="72" spans="1:8" x14ac:dyDescent="0.15">
      <c r="A72" s="31">
        <v>1240</v>
      </c>
      <c r="B72" s="32">
        <f t="shared" si="4"/>
        <v>0.9538461538461539</v>
      </c>
      <c r="C72" s="33">
        <f t="shared" ref="C72:C103" si="9">(实际攻击*(1+$B$4)*(1-$M$4)-A72*(1-$G$4)*(1+$I$4+$L$4))*0.5*$C$4*(1-$K$4)*(1+$D$4)*(1+$E$4-$J$4)</f>
        <v>-535.30875000000015</v>
      </c>
      <c r="D72" s="33">
        <f t="shared" ref="D72:D103" si="10">(实际攻击*(1+$B$4)*(1-$M$4)-A72*(1-$G$4)*(1+$I$4+$L$4))*0.5*$C$4*(1-$K$4)*(1+$D$4)*(1+$E$4-$J$4)*$F$4</f>
        <v>-695.90137500000026</v>
      </c>
      <c r="E72" s="33">
        <f t="shared" ref="E72:E103" si="11">(实际攻击*(1+$B$4)*(1-$M$4)-A72*(1-$G$4)*(1+$I$4+$L$4))*0.5*$C$4*(1-$K$4)*(1+$D$4)*(1+$E$4-$J$4)*$H$4</f>
        <v>-10706.175000000003</v>
      </c>
      <c r="F72" s="33">
        <f t="shared" ref="F72:F103" si="12">(实际攻击*(1+$B$4)*(1-$M$4)-A72*(1-$G$4)*(1+$I$4+$L$4))*0.5*$C$4*(1-$K$4)*(1+$D$4)*(1+$E$4-$J$4)*$H$4*$F$4</f>
        <v>-13918.027500000004</v>
      </c>
      <c r="G72" s="33"/>
      <c r="H72" s="33"/>
    </row>
    <row r="73" spans="1:8" x14ac:dyDescent="0.15">
      <c r="A73" s="31">
        <v>1260</v>
      </c>
      <c r="B73" s="32">
        <f t="shared" si="4"/>
        <v>0.96923076923076923</v>
      </c>
      <c r="C73" s="33">
        <f t="shared" si="9"/>
        <v>-558.25875000000019</v>
      </c>
      <c r="D73" s="33">
        <f t="shared" si="10"/>
        <v>-725.73637500000029</v>
      </c>
      <c r="E73" s="33">
        <f t="shared" si="11"/>
        <v>-11165.175000000003</v>
      </c>
      <c r="F73" s="33">
        <f t="shared" si="12"/>
        <v>-14514.727500000005</v>
      </c>
      <c r="G73" s="33"/>
      <c r="H73" s="33"/>
    </row>
    <row r="74" spans="1:8" x14ac:dyDescent="0.15">
      <c r="A74" s="31">
        <v>1280</v>
      </c>
      <c r="B74" s="32">
        <f t="shared" ref="B74:B110" si="13">A74/$A$4</f>
        <v>0.98461538461538467</v>
      </c>
      <c r="C74" s="33">
        <f t="shared" si="9"/>
        <v>-581.20875000000012</v>
      </c>
      <c r="D74" s="33">
        <f t="shared" si="10"/>
        <v>-755.57137500000022</v>
      </c>
      <c r="E74" s="33">
        <f t="shared" si="11"/>
        <v>-11624.175000000003</v>
      </c>
      <c r="F74" s="33">
        <f t="shared" si="12"/>
        <v>-15111.427500000003</v>
      </c>
      <c r="G74" s="33"/>
      <c r="H74" s="33"/>
    </row>
    <row r="75" spans="1:8" x14ac:dyDescent="0.15">
      <c r="A75" s="31">
        <v>1300</v>
      </c>
      <c r="B75" s="32">
        <f t="shared" si="13"/>
        <v>1</v>
      </c>
      <c r="C75" s="33">
        <f t="shared" si="9"/>
        <v>-604.15875000000017</v>
      </c>
      <c r="D75" s="33">
        <f t="shared" si="10"/>
        <v>-785.40637500000025</v>
      </c>
      <c r="E75" s="33">
        <f t="shared" si="11"/>
        <v>-12083.175000000003</v>
      </c>
      <c r="F75" s="33">
        <f t="shared" si="12"/>
        <v>-15708.127500000004</v>
      </c>
      <c r="G75" s="33"/>
      <c r="H75" s="33"/>
    </row>
    <row r="76" spans="1:8" x14ac:dyDescent="0.15">
      <c r="A76" s="31">
        <v>1320</v>
      </c>
      <c r="B76" s="32">
        <f t="shared" si="13"/>
        <v>1.0153846153846153</v>
      </c>
      <c r="C76" s="33">
        <f t="shared" si="9"/>
        <v>-627.10875000000021</v>
      </c>
      <c r="D76" s="33">
        <f t="shared" si="10"/>
        <v>-815.24137500000029</v>
      </c>
      <c r="E76" s="33">
        <f t="shared" si="11"/>
        <v>-12542.175000000005</v>
      </c>
      <c r="F76" s="33">
        <f t="shared" si="12"/>
        <v>-16304.827500000007</v>
      </c>
      <c r="G76" s="33"/>
      <c r="H76" s="33"/>
    </row>
    <row r="77" spans="1:8" x14ac:dyDescent="0.15">
      <c r="A77" s="31">
        <v>1340</v>
      </c>
      <c r="B77" s="32">
        <f t="shared" si="13"/>
        <v>1.0307692307692307</v>
      </c>
      <c r="C77" s="33">
        <f t="shared" si="9"/>
        <v>-650.05875000000015</v>
      </c>
      <c r="D77" s="33">
        <f t="shared" si="10"/>
        <v>-845.07637500000021</v>
      </c>
      <c r="E77" s="33">
        <f t="shared" si="11"/>
        <v>-13001.175000000003</v>
      </c>
      <c r="F77" s="33">
        <f t="shared" si="12"/>
        <v>-16901.527500000004</v>
      </c>
      <c r="G77" s="33"/>
      <c r="H77" s="33"/>
    </row>
    <row r="78" spans="1:8" x14ac:dyDescent="0.15">
      <c r="A78" s="31">
        <v>1360</v>
      </c>
      <c r="B78" s="32">
        <f t="shared" si="13"/>
        <v>1.0461538461538462</v>
      </c>
      <c r="C78" s="33">
        <f t="shared" si="9"/>
        <v>-673.00875000000019</v>
      </c>
      <c r="D78" s="33">
        <f t="shared" si="10"/>
        <v>-874.91137500000025</v>
      </c>
      <c r="E78" s="33">
        <f t="shared" si="11"/>
        <v>-13460.175000000003</v>
      </c>
      <c r="F78" s="33">
        <f t="shared" si="12"/>
        <v>-17498.227500000005</v>
      </c>
      <c r="G78" s="33"/>
      <c r="H78" s="33"/>
    </row>
    <row r="79" spans="1:8" x14ac:dyDescent="0.15">
      <c r="A79" s="31">
        <v>1380</v>
      </c>
      <c r="B79" s="32">
        <f t="shared" si="13"/>
        <v>1.0615384615384615</v>
      </c>
      <c r="C79" s="33">
        <f t="shared" si="9"/>
        <v>-695.95875000000012</v>
      </c>
      <c r="D79" s="33">
        <f t="shared" si="10"/>
        <v>-904.74637500000017</v>
      </c>
      <c r="E79" s="33">
        <f t="shared" si="11"/>
        <v>-13919.175000000003</v>
      </c>
      <c r="F79" s="33">
        <f t="shared" si="12"/>
        <v>-18094.927500000005</v>
      </c>
      <c r="G79" s="33"/>
      <c r="H79" s="33"/>
    </row>
    <row r="80" spans="1:8" x14ac:dyDescent="0.15">
      <c r="A80" s="31">
        <v>1400</v>
      </c>
      <c r="B80" s="32">
        <f t="shared" si="13"/>
        <v>1.0769230769230769</v>
      </c>
      <c r="C80" s="33">
        <f t="shared" si="9"/>
        <v>-718.90875000000017</v>
      </c>
      <c r="D80" s="33">
        <f t="shared" si="10"/>
        <v>-934.58137500000021</v>
      </c>
      <c r="E80" s="33">
        <f t="shared" si="11"/>
        <v>-14378.175000000003</v>
      </c>
      <c r="F80" s="33">
        <f t="shared" si="12"/>
        <v>-18691.627500000006</v>
      </c>
      <c r="G80" s="33"/>
      <c r="H80" s="33"/>
    </row>
    <row r="81" spans="1:8" x14ac:dyDescent="0.15">
      <c r="A81" s="31">
        <v>1420</v>
      </c>
      <c r="B81" s="32">
        <f t="shared" si="13"/>
        <v>1.0923076923076922</v>
      </c>
      <c r="C81" s="33">
        <f t="shared" si="9"/>
        <v>-741.85875000000021</v>
      </c>
      <c r="D81" s="33">
        <f t="shared" si="10"/>
        <v>-964.41637500000036</v>
      </c>
      <c r="E81" s="33">
        <f t="shared" si="11"/>
        <v>-14837.175000000005</v>
      </c>
      <c r="F81" s="33">
        <f t="shared" si="12"/>
        <v>-19288.327500000007</v>
      </c>
      <c r="G81" s="33"/>
      <c r="H81" s="33"/>
    </row>
    <row r="82" spans="1:8" x14ac:dyDescent="0.15">
      <c r="A82" s="31">
        <v>1440</v>
      </c>
      <c r="B82" s="32">
        <f t="shared" si="13"/>
        <v>1.1076923076923078</v>
      </c>
      <c r="C82" s="33">
        <f t="shared" si="9"/>
        <v>-764.80875000000015</v>
      </c>
      <c r="D82" s="33">
        <f t="shared" si="10"/>
        <v>-994.25137500000017</v>
      </c>
      <c r="E82" s="33">
        <f t="shared" si="11"/>
        <v>-15296.175000000003</v>
      </c>
      <c r="F82" s="33">
        <f t="shared" si="12"/>
        <v>-19885.027500000004</v>
      </c>
      <c r="G82" s="33"/>
      <c r="H82" s="33"/>
    </row>
    <row r="83" spans="1:8" x14ac:dyDescent="0.15">
      <c r="A83" s="31">
        <v>1460</v>
      </c>
      <c r="B83" s="32">
        <f t="shared" si="13"/>
        <v>1.1230769230769231</v>
      </c>
      <c r="C83" s="33">
        <f t="shared" si="9"/>
        <v>-787.75875000000019</v>
      </c>
      <c r="D83" s="33">
        <f t="shared" si="10"/>
        <v>-1024.0863750000003</v>
      </c>
      <c r="E83" s="33">
        <f t="shared" si="11"/>
        <v>-15755.175000000003</v>
      </c>
      <c r="F83" s="33">
        <f t="shared" si="12"/>
        <v>-20481.727500000005</v>
      </c>
      <c r="G83" s="33"/>
      <c r="H83" s="33"/>
    </row>
    <row r="84" spans="1:8" x14ac:dyDescent="0.15">
      <c r="A84" s="31">
        <v>1480</v>
      </c>
      <c r="B84" s="32">
        <f t="shared" si="13"/>
        <v>1.1384615384615384</v>
      </c>
      <c r="C84" s="33">
        <f t="shared" si="9"/>
        <v>-810.70875000000012</v>
      </c>
      <c r="D84" s="33">
        <f t="shared" si="10"/>
        <v>-1053.9213750000001</v>
      </c>
      <c r="E84" s="33">
        <f t="shared" si="11"/>
        <v>-16214.175000000003</v>
      </c>
      <c r="F84" s="33">
        <f t="shared" si="12"/>
        <v>-21078.427500000005</v>
      </c>
      <c r="G84" s="33"/>
      <c r="H84" s="33"/>
    </row>
    <row r="85" spans="1:8" x14ac:dyDescent="0.15">
      <c r="A85" s="31">
        <v>1500</v>
      </c>
      <c r="B85" s="32">
        <f t="shared" si="13"/>
        <v>1.1538461538461537</v>
      </c>
      <c r="C85" s="33">
        <f t="shared" si="9"/>
        <v>-833.65875000000017</v>
      </c>
      <c r="D85" s="33">
        <f t="shared" si="10"/>
        <v>-1083.7563750000002</v>
      </c>
      <c r="E85" s="33">
        <f t="shared" si="11"/>
        <v>-16673.175000000003</v>
      </c>
      <c r="F85" s="33">
        <f t="shared" si="12"/>
        <v>-21675.127500000006</v>
      </c>
      <c r="G85" s="33"/>
      <c r="H85" s="33"/>
    </row>
    <row r="86" spans="1:8" x14ac:dyDescent="0.15">
      <c r="A86" s="31">
        <v>1520</v>
      </c>
      <c r="B86" s="32">
        <f t="shared" si="13"/>
        <v>1.1692307692307693</v>
      </c>
      <c r="C86" s="33">
        <f t="shared" si="9"/>
        <v>-856.60875000000021</v>
      </c>
      <c r="D86" s="33">
        <f t="shared" si="10"/>
        <v>-1113.5913750000004</v>
      </c>
      <c r="E86" s="33">
        <f t="shared" si="11"/>
        <v>-17132.175000000003</v>
      </c>
      <c r="F86" s="33">
        <f t="shared" si="12"/>
        <v>-22271.827500000003</v>
      </c>
      <c r="G86" s="33"/>
      <c r="H86" s="33"/>
    </row>
    <row r="87" spans="1:8" x14ac:dyDescent="0.15">
      <c r="A87" s="31">
        <v>1540</v>
      </c>
      <c r="B87" s="32">
        <f t="shared" si="13"/>
        <v>1.1846153846153846</v>
      </c>
      <c r="C87" s="33">
        <f t="shared" si="9"/>
        <v>-879.55875000000015</v>
      </c>
      <c r="D87" s="33">
        <f t="shared" si="10"/>
        <v>-1143.4263750000002</v>
      </c>
      <c r="E87" s="33">
        <f t="shared" si="11"/>
        <v>-17591.175000000003</v>
      </c>
      <c r="F87" s="33">
        <f t="shared" si="12"/>
        <v>-22868.527500000004</v>
      </c>
      <c r="G87" s="33"/>
      <c r="H87" s="33"/>
    </row>
    <row r="88" spans="1:8" x14ac:dyDescent="0.15">
      <c r="A88" s="31">
        <v>1560</v>
      </c>
      <c r="B88" s="32">
        <f t="shared" si="13"/>
        <v>1.2</v>
      </c>
      <c r="C88" s="33">
        <f t="shared" si="9"/>
        <v>-902.50875000000019</v>
      </c>
      <c r="D88" s="33">
        <f t="shared" si="10"/>
        <v>-1173.2613750000003</v>
      </c>
      <c r="E88" s="33">
        <f t="shared" si="11"/>
        <v>-18050.175000000003</v>
      </c>
      <c r="F88" s="33">
        <f t="shared" si="12"/>
        <v>-23465.227500000005</v>
      </c>
      <c r="G88" s="33"/>
      <c r="H88" s="33"/>
    </row>
    <row r="89" spans="1:8" x14ac:dyDescent="0.15">
      <c r="A89" s="31">
        <v>1580</v>
      </c>
      <c r="B89" s="32">
        <f t="shared" si="13"/>
        <v>1.2153846153846153</v>
      </c>
      <c r="C89" s="33">
        <f t="shared" si="9"/>
        <v>-925.45875000000024</v>
      </c>
      <c r="D89" s="33">
        <f t="shared" si="10"/>
        <v>-1203.0963750000003</v>
      </c>
      <c r="E89" s="33">
        <f t="shared" si="11"/>
        <v>-18509.175000000003</v>
      </c>
      <c r="F89" s="33">
        <f t="shared" si="12"/>
        <v>-24061.927500000005</v>
      </c>
      <c r="G89" s="33"/>
      <c r="H89" s="33"/>
    </row>
    <row r="90" spans="1:8" x14ac:dyDescent="0.15">
      <c r="A90" s="31">
        <v>1600</v>
      </c>
      <c r="B90" s="32">
        <f t="shared" si="13"/>
        <v>1.2307692307692308</v>
      </c>
      <c r="C90" s="33">
        <f t="shared" si="9"/>
        <v>-948.40875000000017</v>
      </c>
      <c r="D90" s="33">
        <f t="shared" si="10"/>
        <v>-1232.9313750000003</v>
      </c>
      <c r="E90" s="33">
        <f t="shared" si="11"/>
        <v>-18968.175000000003</v>
      </c>
      <c r="F90" s="33">
        <f t="shared" si="12"/>
        <v>-24658.627500000006</v>
      </c>
      <c r="G90" s="33"/>
      <c r="H90" s="33"/>
    </row>
    <row r="91" spans="1:8" x14ac:dyDescent="0.15">
      <c r="A91" s="31">
        <v>1620</v>
      </c>
      <c r="B91" s="32">
        <f t="shared" si="13"/>
        <v>1.2461538461538462</v>
      </c>
      <c r="C91" s="33">
        <f t="shared" si="9"/>
        <v>-971.35875000000021</v>
      </c>
      <c r="D91" s="33">
        <f t="shared" si="10"/>
        <v>-1262.7663750000004</v>
      </c>
      <c r="E91" s="33">
        <f t="shared" si="11"/>
        <v>-19427.175000000003</v>
      </c>
      <c r="F91" s="33">
        <f t="shared" si="12"/>
        <v>-25255.327500000003</v>
      </c>
      <c r="G91" s="33"/>
      <c r="H91" s="33"/>
    </row>
    <row r="92" spans="1:8" x14ac:dyDescent="0.15">
      <c r="A92" s="31">
        <v>1640</v>
      </c>
      <c r="B92" s="32">
        <f t="shared" si="13"/>
        <v>1.2615384615384615</v>
      </c>
      <c r="C92" s="33">
        <f t="shared" si="9"/>
        <v>-994.30875000000015</v>
      </c>
      <c r="D92" s="33">
        <f t="shared" si="10"/>
        <v>-1292.6013750000002</v>
      </c>
      <c r="E92" s="33">
        <f t="shared" si="11"/>
        <v>-19886.175000000003</v>
      </c>
      <c r="F92" s="33">
        <f t="shared" si="12"/>
        <v>-25852.027500000004</v>
      </c>
      <c r="G92" s="33"/>
      <c r="H92" s="33"/>
    </row>
    <row r="93" spans="1:8" x14ac:dyDescent="0.15">
      <c r="A93" s="31">
        <v>1660</v>
      </c>
      <c r="B93" s="32">
        <f t="shared" si="13"/>
        <v>1.2769230769230768</v>
      </c>
      <c r="C93" s="33">
        <f t="shared" si="9"/>
        <v>-1017.2587500000002</v>
      </c>
      <c r="D93" s="33">
        <f t="shared" si="10"/>
        <v>-1322.4363750000002</v>
      </c>
      <c r="E93" s="33">
        <f t="shared" si="11"/>
        <v>-20345.175000000003</v>
      </c>
      <c r="F93" s="33">
        <f t="shared" si="12"/>
        <v>-26448.727500000005</v>
      </c>
      <c r="G93" s="33"/>
      <c r="H93" s="33"/>
    </row>
    <row r="94" spans="1:8" x14ac:dyDescent="0.15">
      <c r="A94" s="31">
        <v>1680</v>
      </c>
      <c r="B94" s="32">
        <f t="shared" si="13"/>
        <v>1.2923076923076924</v>
      </c>
      <c r="C94" s="33">
        <f t="shared" si="9"/>
        <v>-1040.2087500000002</v>
      </c>
      <c r="D94" s="33">
        <f t="shared" si="10"/>
        <v>-1352.2713750000003</v>
      </c>
      <c r="E94" s="33">
        <f t="shared" si="11"/>
        <v>-20804.175000000003</v>
      </c>
      <c r="F94" s="33">
        <f t="shared" si="12"/>
        <v>-27045.427500000005</v>
      </c>
      <c r="G94" s="33"/>
      <c r="H94" s="33"/>
    </row>
    <row r="95" spans="1:8" x14ac:dyDescent="0.15">
      <c r="A95" s="31">
        <v>1700</v>
      </c>
      <c r="B95" s="32">
        <f t="shared" si="13"/>
        <v>1.3076923076923077</v>
      </c>
      <c r="C95" s="33">
        <f t="shared" si="9"/>
        <v>-1063.1587500000003</v>
      </c>
      <c r="D95" s="33">
        <f t="shared" si="10"/>
        <v>-1382.1063750000005</v>
      </c>
      <c r="E95" s="33">
        <f t="shared" si="11"/>
        <v>-21263.175000000007</v>
      </c>
      <c r="F95" s="33">
        <f t="shared" si="12"/>
        <v>-27642.12750000001</v>
      </c>
      <c r="G95" s="33"/>
      <c r="H95" s="33"/>
    </row>
    <row r="96" spans="1:8" x14ac:dyDescent="0.15">
      <c r="A96" s="31">
        <v>1720</v>
      </c>
      <c r="B96" s="32">
        <f t="shared" si="13"/>
        <v>1.323076923076923</v>
      </c>
      <c r="C96" s="33">
        <f t="shared" si="9"/>
        <v>-1086.1087500000001</v>
      </c>
      <c r="D96" s="33">
        <f t="shared" si="10"/>
        <v>-1411.9413750000001</v>
      </c>
      <c r="E96" s="33">
        <f t="shared" si="11"/>
        <v>-21722.175000000003</v>
      </c>
      <c r="F96" s="33">
        <f t="shared" si="12"/>
        <v>-28238.827500000003</v>
      </c>
      <c r="G96" s="33"/>
      <c r="H96" s="33"/>
    </row>
    <row r="97" spans="1:8" x14ac:dyDescent="0.15">
      <c r="A97" s="31">
        <v>1740</v>
      </c>
      <c r="B97" s="32">
        <f t="shared" si="13"/>
        <v>1.3384615384615384</v>
      </c>
      <c r="C97" s="33">
        <f t="shared" si="9"/>
        <v>-1109.0587500000001</v>
      </c>
      <c r="D97" s="33">
        <f t="shared" si="10"/>
        <v>-1441.7763750000001</v>
      </c>
      <c r="E97" s="33">
        <f t="shared" si="11"/>
        <v>-22181.175000000003</v>
      </c>
      <c r="F97" s="33">
        <f t="shared" si="12"/>
        <v>-28835.527500000004</v>
      </c>
      <c r="G97" s="33"/>
      <c r="H97" s="33"/>
    </row>
    <row r="98" spans="1:8" x14ac:dyDescent="0.15">
      <c r="A98" s="31">
        <v>1760</v>
      </c>
      <c r="B98" s="32">
        <f t="shared" si="13"/>
        <v>1.3538461538461539</v>
      </c>
      <c r="C98" s="33">
        <f t="shared" si="9"/>
        <v>-1132.0087500000002</v>
      </c>
      <c r="D98" s="33">
        <f t="shared" si="10"/>
        <v>-1471.6113750000004</v>
      </c>
      <c r="E98" s="33">
        <f t="shared" si="11"/>
        <v>-22640.175000000003</v>
      </c>
      <c r="F98" s="33">
        <f t="shared" si="12"/>
        <v>-29432.227500000005</v>
      </c>
      <c r="G98" s="33"/>
      <c r="H98" s="33"/>
    </row>
    <row r="99" spans="1:8" x14ac:dyDescent="0.15">
      <c r="A99" s="31">
        <v>1780</v>
      </c>
      <c r="B99" s="32">
        <f t="shared" si="13"/>
        <v>1.3692307692307693</v>
      </c>
      <c r="C99" s="33">
        <f t="shared" si="9"/>
        <v>-1154.9587500000002</v>
      </c>
      <c r="D99" s="33">
        <f t="shared" si="10"/>
        <v>-1501.4463750000004</v>
      </c>
      <c r="E99" s="33">
        <f t="shared" si="11"/>
        <v>-23099.175000000003</v>
      </c>
      <c r="F99" s="33">
        <f t="shared" si="12"/>
        <v>-30028.927500000005</v>
      </c>
      <c r="G99" s="33"/>
      <c r="H99" s="33"/>
    </row>
    <row r="100" spans="1:8" x14ac:dyDescent="0.15">
      <c r="A100" s="31">
        <v>1800</v>
      </c>
      <c r="B100" s="32">
        <f t="shared" si="13"/>
        <v>1.3846153846153846</v>
      </c>
      <c r="C100" s="33">
        <f t="shared" si="9"/>
        <v>-1177.9087500000001</v>
      </c>
      <c r="D100" s="33">
        <f t="shared" si="10"/>
        <v>-1531.281375</v>
      </c>
      <c r="E100" s="33">
        <f t="shared" si="11"/>
        <v>-23558.175000000003</v>
      </c>
      <c r="F100" s="33">
        <f t="shared" si="12"/>
        <v>-30625.627500000006</v>
      </c>
      <c r="G100" s="33"/>
      <c r="H100" s="33"/>
    </row>
    <row r="101" spans="1:8" x14ac:dyDescent="0.15">
      <c r="A101" s="31">
        <v>1820</v>
      </c>
      <c r="B101" s="32">
        <f t="shared" si="13"/>
        <v>1.4</v>
      </c>
      <c r="C101" s="33">
        <f t="shared" si="9"/>
        <v>-1200.8587500000001</v>
      </c>
      <c r="D101" s="33">
        <f t="shared" si="10"/>
        <v>-1561.1163750000003</v>
      </c>
      <c r="E101" s="33">
        <f t="shared" si="11"/>
        <v>-24017.175000000003</v>
      </c>
      <c r="F101" s="33">
        <f t="shared" si="12"/>
        <v>-31222.327500000003</v>
      </c>
      <c r="G101" s="33"/>
      <c r="H101" s="33"/>
    </row>
    <row r="102" spans="1:8" x14ac:dyDescent="0.15">
      <c r="A102" s="31">
        <v>1840</v>
      </c>
      <c r="B102" s="32">
        <f t="shared" si="13"/>
        <v>1.4153846153846155</v>
      </c>
      <c r="C102" s="33">
        <f t="shared" si="9"/>
        <v>-1223.8087500000001</v>
      </c>
      <c r="D102" s="33">
        <f t="shared" si="10"/>
        <v>-1590.9513750000003</v>
      </c>
      <c r="E102" s="33">
        <f t="shared" si="11"/>
        <v>-24476.175000000003</v>
      </c>
      <c r="F102" s="33">
        <f t="shared" si="12"/>
        <v>-31819.027500000004</v>
      </c>
      <c r="G102" s="33"/>
      <c r="H102" s="33"/>
    </row>
    <row r="103" spans="1:8" x14ac:dyDescent="0.15">
      <c r="A103" s="31">
        <v>1860</v>
      </c>
      <c r="B103" s="32">
        <f t="shared" si="13"/>
        <v>1.4307692307692308</v>
      </c>
      <c r="C103" s="33">
        <f t="shared" si="9"/>
        <v>-1246.75875</v>
      </c>
      <c r="D103" s="33">
        <f t="shared" si="10"/>
        <v>-1620.7863749999999</v>
      </c>
      <c r="E103" s="33">
        <f t="shared" si="11"/>
        <v>-24935.174999999999</v>
      </c>
      <c r="F103" s="33">
        <f t="shared" si="12"/>
        <v>-32415.727500000001</v>
      </c>
      <c r="G103" s="33"/>
      <c r="H103" s="33"/>
    </row>
    <row r="104" spans="1:8" x14ac:dyDescent="0.15">
      <c r="A104" s="31">
        <v>1880</v>
      </c>
      <c r="B104" s="32">
        <f t="shared" si="13"/>
        <v>1.4461538461538461</v>
      </c>
      <c r="C104" s="33">
        <f t="shared" ref="C104:C110" si="14">(实际攻击*(1+$B$4)*(1-$M$4)-A104*(1-$G$4)*(1+$I$4+$L$4))*0.5*$C$4*(1-$K$4)*(1+$D$4)*(1+$E$4-$J$4)</f>
        <v>-1269.70875</v>
      </c>
      <c r="D104" s="33">
        <f t="shared" ref="D104:D110" si="15">(实际攻击*(1+$B$4)*(1-$M$4)-A104*(1-$G$4)*(1+$I$4+$L$4))*0.5*$C$4*(1-$K$4)*(1+$D$4)*(1+$E$4-$J$4)*$F$4</f>
        <v>-1650.6213750000002</v>
      </c>
      <c r="E104" s="33">
        <f t="shared" ref="E104:E110" si="16">(实际攻击*(1+$B$4)*(1-$M$4)-A104*(1-$G$4)*(1+$I$4+$L$4))*0.5*$C$4*(1-$K$4)*(1+$D$4)*(1+$E$4-$J$4)*$H$4</f>
        <v>-25394.174999999999</v>
      </c>
      <c r="F104" s="33">
        <f t="shared" ref="F104:F110" si="17">(实际攻击*(1+$B$4)*(1-$M$4)-A104*(1-$G$4)*(1+$I$4+$L$4))*0.5*$C$4*(1-$K$4)*(1+$D$4)*(1+$E$4-$J$4)*$H$4*$F$4</f>
        <v>-33012.427499999998</v>
      </c>
      <c r="G104" s="33"/>
      <c r="H104" s="33"/>
    </row>
    <row r="105" spans="1:8" x14ac:dyDescent="0.15">
      <c r="A105" s="31">
        <v>1900</v>
      </c>
      <c r="B105" s="32">
        <f t="shared" si="13"/>
        <v>1.4615384615384615</v>
      </c>
      <c r="C105" s="33">
        <f t="shared" si="14"/>
        <v>-1292.6587500000001</v>
      </c>
      <c r="D105" s="33">
        <f t="shared" si="15"/>
        <v>-1680.4563750000002</v>
      </c>
      <c r="E105" s="33">
        <f t="shared" si="16"/>
        <v>-25853.175000000003</v>
      </c>
      <c r="F105" s="33">
        <f t="shared" si="17"/>
        <v>-33609.127500000002</v>
      </c>
      <c r="G105" s="33"/>
      <c r="H105" s="33"/>
    </row>
    <row r="106" spans="1:8" x14ac:dyDescent="0.15">
      <c r="A106" s="31">
        <v>1920</v>
      </c>
      <c r="B106" s="32">
        <f t="shared" si="13"/>
        <v>1.476923076923077</v>
      </c>
      <c r="C106" s="33">
        <f t="shared" si="14"/>
        <v>-1315.6087500000001</v>
      </c>
      <c r="D106" s="33">
        <f t="shared" si="15"/>
        <v>-1710.2913750000002</v>
      </c>
      <c r="E106" s="33">
        <f t="shared" si="16"/>
        <v>-26312.175000000003</v>
      </c>
      <c r="F106" s="33">
        <f t="shared" si="17"/>
        <v>-34205.827500000007</v>
      </c>
      <c r="G106" s="33"/>
      <c r="H106" s="33"/>
    </row>
    <row r="107" spans="1:8" x14ac:dyDescent="0.15">
      <c r="A107" s="31">
        <v>1940</v>
      </c>
      <c r="B107" s="32">
        <f t="shared" si="13"/>
        <v>1.4923076923076923</v>
      </c>
      <c r="C107" s="33">
        <f t="shared" si="14"/>
        <v>-1338.5587500000001</v>
      </c>
      <c r="D107" s="33">
        <f t="shared" si="15"/>
        <v>-1740.1263750000003</v>
      </c>
      <c r="E107" s="33">
        <f t="shared" si="16"/>
        <v>-26771.175000000003</v>
      </c>
      <c r="F107" s="33">
        <f t="shared" si="17"/>
        <v>-34802.527500000004</v>
      </c>
      <c r="G107" s="33"/>
      <c r="H107" s="33"/>
    </row>
    <row r="108" spans="1:8" x14ac:dyDescent="0.15">
      <c r="A108" s="31">
        <v>1960</v>
      </c>
      <c r="B108" s="32">
        <f t="shared" si="13"/>
        <v>1.5076923076923077</v>
      </c>
      <c r="C108" s="33">
        <f t="shared" si="14"/>
        <v>-1361.50875</v>
      </c>
      <c r="D108" s="33">
        <f t="shared" si="15"/>
        <v>-1769.9613750000001</v>
      </c>
      <c r="E108" s="33">
        <f t="shared" si="16"/>
        <v>-27230.174999999999</v>
      </c>
      <c r="F108" s="33">
        <f t="shared" si="17"/>
        <v>-35399.227500000001</v>
      </c>
      <c r="G108" s="33"/>
      <c r="H108" s="33"/>
    </row>
    <row r="109" spans="1:8" x14ac:dyDescent="0.15">
      <c r="A109" s="31">
        <v>1980</v>
      </c>
      <c r="B109" s="32">
        <f t="shared" si="13"/>
        <v>1.523076923076923</v>
      </c>
      <c r="C109" s="33">
        <f t="shared" si="14"/>
        <v>-1384.45875</v>
      </c>
      <c r="D109" s="33">
        <f t="shared" si="15"/>
        <v>-1799.7963750000001</v>
      </c>
      <c r="E109" s="33">
        <f t="shared" si="16"/>
        <v>-27689.174999999999</v>
      </c>
      <c r="F109" s="33">
        <f t="shared" si="17"/>
        <v>-35995.927499999998</v>
      </c>
      <c r="G109" s="33"/>
      <c r="H109" s="33"/>
    </row>
    <row r="110" spans="1:8" x14ac:dyDescent="0.15">
      <c r="A110" s="31">
        <v>2000</v>
      </c>
      <c r="B110" s="32">
        <f t="shared" si="13"/>
        <v>1.5384615384615385</v>
      </c>
      <c r="C110" s="33">
        <f t="shared" si="14"/>
        <v>-1407.4087499999998</v>
      </c>
      <c r="D110" s="33">
        <f t="shared" si="15"/>
        <v>-1829.6313749999999</v>
      </c>
      <c r="E110" s="33">
        <f t="shared" si="16"/>
        <v>-28148.174999999996</v>
      </c>
      <c r="F110" s="33">
        <f t="shared" si="17"/>
        <v>-36592.627499999995</v>
      </c>
      <c r="G110" s="33"/>
      <c r="H110" s="33"/>
    </row>
  </sheetData>
  <mergeCells count="2">
    <mergeCell ref="A2:H2"/>
    <mergeCell ref="I2:M2"/>
  </mergeCells>
  <phoneticPr fontId="1" type="noConversion"/>
  <dataValidations count="1">
    <dataValidation type="list" allowBlank="1" showInputMessage="1" showErrorMessage="1" sqref="B5">
      <formula1>"是,否"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A26"/>
  <sheetViews>
    <sheetView workbookViewId="0">
      <selection activeCell="H25" sqref="H25"/>
    </sheetView>
  </sheetViews>
  <sheetFormatPr defaultRowHeight="13.5" x14ac:dyDescent="0.15"/>
  <sheetData>
    <row r="25" spans="1:1" x14ac:dyDescent="0.15">
      <c r="A25" t="s">
        <v>124</v>
      </c>
    </row>
    <row r="26" spans="1:1" x14ac:dyDescent="0.15">
      <c r="A26" t="s">
        <v>125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N10" sqref="N10"/>
    </sheetView>
  </sheetViews>
  <sheetFormatPr defaultRowHeight="13.5" x14ac:dyDescent="0.15"/>
  <sheetData>
    <row r="1" spans="1:10" x14ac:dyDescent="0.15">
      <c r="A1" t="s">
        <v>145</v>
      </c>
    </row>
    <row r="2" spans="1:10" x14ac:dyDescent="0.15">
      <c r="A2" t="s">
        <v>90</v>
      </c>
    </row>
    <row r="3" spans="1:10" x14ac:dyDescent="0.15">
      <c r="A3" s="6" t="s">
        <v>34</v>
      </c>
    </row>
    <row r="5" spans="1:10" x14ac:dyDescent="0.15">
      <c r="A5" s="6" t="s">
        <v>35</v>
      </c>
    </row>
    <row r="6" spans="1:10" ht="54" customHeight="1" x14ac:dyDescent="0.15">
      <c r="A6" s="98" t="s">
        <v>49</v>
      </c>
      <c r="B6" s="98"/>
      <c r="C6" s="98"/>
      <c r="D6" s="98"/>
      <c r="E6" s="98"/>
      <c r="F6" s="98"/>
      <c r="G6" s="98"/>
      <c r="H6" s="98"/>
      <c r="I6" s="98"/>
      <c r="J6" s="98"/>
    </row>
    <row r="8" spans="1:10" x14ac:dyDescent="0.15">
      <c r="A8" s="6" t="s">
        <v>36</v>
      </c>
    </row>
    <row r="9" spans="1:10" x14ac:dyDescent="0.15">
      <c r="A9" s="6" t="s">
        <v>37</v>
      </c>
    </row>
    <row r="10" spans="1:10" x14ac:dyDescent="0.15">
      <c r="A10" s="6" t="s">
        <v>38</v>
      </c>
    </row>
    <row r="11" spans="1:10" x14ac:dyDescent="0.15">
      <c r="A11" s="6" t="s">
        <v>39</v>
      </c>
    </row>
    <row r="12" spans="1:10" x14ac:dyDescent="0.15">
      <c r="A12" s="6" t="s">
        <v>40</v>
      </c>
    </row>
    <row r="13" spans="1:10" x14ac:dyDescent="0.15">
      <c r="A13" s="6" t="s">
        <v>41</v>
      </c>
    </row>
    <row r="14" spans="1:10" x14ac:dyDescent="0.15">
      <c r="A14" s="6" t="s">
        <v>42</v>
      </c>
    </row>
    <row r="15" spans="1:10" x14ac:dyDescent="0.15">
      <c r="A15" s="6" t="s">
        <v>43</v>
      </c>
    </row>
    <row r="16" spans="1:10" x14ac:dyDescent="0.15">
      <c r="A16" s="6" t="s">
        <v>44</v>
      </c>
    </row>
    <row r="17" spans="1:1" x14ac:dyDescent="0.15">
      <c r="A17" s="6" t="s">
        <v>45</v>
      </c>
    </row>
    <row r="18" spans="1:1" x14ac:dyDescent="0.15">
      <c r="A18" s="6" t="s">
        <v>46</v>
      </c>
    </row>
    <row r="19" spans="1:1" x14ac:dyDescent="0.15">
      <c r="A19" s="6" t="s">
        <v>47</v>
      </c>
    </row>
    <row r="20" spans="1:1" x14ac:dyDescent="0.15">
      <c r="A20" s="6"/>
    </row>
    <row r="21" spans="1:1" x14ac:dyDescent="0.15">
      <c r="A21" s="6" t="s">
        <v>48</v>
      </c>
    </row>
    <row r="26" spans="1:1" x14ac:dyDescent="0.15">
      <c r="A26" s="37" t="s">
        <v>95</v>
      </c>
    </row>
    <row r="27" spans="1:1" x14ac:dyDescent="0.15">
      <c r="A27" s="37" t="s">
        <v>96</v>
      </c>
    </row>
    <row r="28" spans="1:1" x14ac:dyDescent="0.15">
      <c r="A28" s="37" t="s">
        <v>98</v>
      </c>
    </row>
    <row r="30" spans="1:1" x14ac:dyDescent="0.15">
      <c r="A30" t="s">
        <v>97</v>
      </c>
    </row>
  </sheetData>
  <mergeCells count="1">
    <mergeCell ref="A6:J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22</vt:i4>
      </vt:variant>
    </vt:vector>
  </HeadingPairs>
  <TitlesOfParts>
    <vt:vector size="27" baseType="lpstr">
      <vt:lpstr>英雄面板模拟</vt:lpstr>
      <vt:lpstr>士兵面板模拟</vt:lpstr>
      <vt:lpstr>伤害测算</vt:lpstr>
      <vt:lpstr>克制修正表</vt:lpstr>
      <vt:lpstr>参考资料及部分说明</vt:lpstr>
      <vt:lpstr>ATK</vt:lpstr>
      <vt:lpstr>BATK</vt:lpstr>
      <vt:lpstr>BCRI</vt:lpstr>
      <vt:lpstr>BCRIR</vt:lpstr>
      <vt:lpstr>BDEF</vt:lpstr>
      <vt:lpstr>BHP</vt:lpstr>
      <vt:lpstr>BINT</vt:lpstr>
      <vt:lpstr>BRES</vt:lpstr>
      <vt:lpstr>CRI</vt:lpstr>
      <vt:lpstr>DEF</vt:lpstr>
      <vt:lpstr>DMGIncrease</vt:lpstr>
      <vt:lpstr>HEROTYPE</vt:lpstr>
      <vt:lpstr>HP</vt:lpstr>
      <vt:lpstr>HPB</vt:lpstr>
      <vt:lpstr>HPbase</vt:lpstr>
      <vt:lpstr>INT</vt:lpstr>
      <vt:lpstr>RES</vt:lpstr>
      <vt:lpstr>附魔套</vt:lpstr>
      <vt:lpstr>技伤合计</vt:lpstr>
      <vt:lpstr>实际攻击</vt:lpstr>
      <vt:lpstr>是否用技能</vt:lpstr>
      <vt:lpstr>通用增伤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2019-02-25T01:33:18Z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19f93f30-ac52-41f5-b823-32462c0b7dc0</vt:lpwstr>
  </property>
</Properties>
</file>